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ptimum" sheetId="2" state="visible" r:id="rId4"/>
    <sheet name="Inputs" sheetId="3" state="visible" r:id="rId5"/>
    <sheet name="BOM fixed" sheetId="4" state="visible" r:id="rId6"/>
    <sheet name="Designs" sheetId="5" state="visible" r:id="rId7"/>
    <sheet name="Notes" sheetId="6" state="visible" r:id="rId8"/>
  </sheets>
  <definedNames>
    <definedName function="false" hidden="false" name="ASM_H" vbProcedure="false">Inputs!$C$43</definedName>
    <definedName function="false" hidden="false" name="AT_DELIVERED" vbProcedure="false">Inputs!$C$17</definedName>
    <definedName function="false" hidden="false" name="AT_TARGET" vbProcedure="false">Inputs!$C$16</definedName>
    <definedName function="false" hidden="false" name="BEST" vbProcedure="false">Optimum!$C$6</definedName>
    <definedName function="false" hidden="false" name="CONT" vbProcedure="false">Inputs!$C$53</definedName>
    <definedName function="false" hidden="false" name="CORONA_REQ" vbProcedure="false">Inputs!$C$15</definedName>
    <definedName function="false" hidden="false" name="CUR" vbProcedure="false">Inputs!$C$6</definedName>
    <definedName function="false" hidden="false" name="CUT_M" vbProcedure="false">Inputs!$C$37</definedName>
    <definedName function="false" hidden="false" name="CUT_SET" vbProcedure="false">Inputs!$C$38</definedName>
    <definedName function="false" hidden="false" name="DIODE_SAFETY" vbProcedure="false">Inputs!$C$52</definedName>
    <definedName function="false" hidden="false" name="D_CORE" vbProcedure="false">Inputs!$C$9</definedName>
    <definedName function="false" hidden="false" name="E_CORE" vbProcedure="false">Inputs!$C$8</definedName>
    <definedName function="false" hidden="false" name="FINISH_PART" vbProcedure="false">Inputs!$C$40</definedName>
    <definedName function="false" hidden="false" name="FIXED_BOM" vbProcedure="false">Inputs!$C$56</definedName>
    <definedName function="false" hidden="false" name="G10_CAGE" vbProcedure="false">Inputs!$C$44</definedName>
    <definedName function="false" hidden="false" name="G10_SLEEVE" vbProcedure="false">Inputs!$C$45</definedName>
    <definedName function="false" hidden="false" name="LABOUR" vbProcedure="false">Inputs!$C$42</definedName>
    <definedName function="false" hidden="false" name="MAT_NAMES" vbProcedure="false">Inputs!$B$22:$B$26</definedName>
    <definedName function="false" hidden="false" name="MAT_PRICE" vbProcedure="false">Inputs!$D$22:$D$26</definedName>
    <definedName function="false" hidden="false" name="MAT_RHO" vbProcedure="false">Inputs!$C$22:$C$26</definedName>
    <definedName function="false" hidden="false" name="MEETS" vbProcedure="false">Designs!$AK$5:$AK$2704</definedName>
    <definedName function="false" hidden="false" name="N_CAP" vbProcedure="false">Inputs!$C$13</definedName>
    <definedName function="false" hidden="false" name="OBJECTIVE" vbProcedure="false">Inputs!$C$18</definedName>
    <definedName function="false" hidden="false" name="PLATE_MAT" vbProcedure="false">Inputs!$C$29</definedName>
    <definedName function="false" hidden="false" name="PRICE_PLATE" vbProcedure="false">Inputs!$C$33</definedName>
    <definedName function="false" hidden="false" name="PRICE_STICK" vbProcedure="false">Inputs!$C$51</definedName>
    <definedName function="false" hidden="false" name="PRICE_VANE" vbProcedure="false">Inputs!$C$31</definedName>
    <definedName function="false" hidden="false" name="PRICE_Z" vbProcedure="false">Inputs!$C$49</definedName>
    <definedName function="false" hidden="false" name="P_MIN" vbProcedure="false">Inputs!$C$11</definedName>
    <definedName function="false" hidden="false" name="RHO_PLATE" vbProcedure="false">Inputs!$C$32</definedName>
    <definedName function="false" hidden="false" name="RHO_VANE" vbProcedure="false">Inputs!$C$30</definedName>
    <definedName function="false" hidden="false" name="ROUND_M" vbProcedure="false">Inputs!$C$39</definedName>
    <definedName function="false" hidden="false" name="R_MAX" vbProcedure="false">Inputs!$C$14</definedName>
    <definedName function="false" hidden="false" name="SCORE" vbProcedure="false">Designs!$AL$5:$AL$2704</definedName>
    <definedName function="false" hidden="false" name="SCRAP" vbProcedure="false">Inputs!$C$34</definedName>
    <definedName function="false" hidden="false" name="SHAFT_M" vbProcedure="false">Inputs!$C$46</definedName>
    <definedName function="false" hidden="false" name="SHAFT_SET" vbProcedure="false">Inputs!$C$47</definedName>
    <definedName function="false" hidden="false" name="SPACER_VANE" vbProcedure="false">Inputs!$C$41</definedName>
    <definedName function="false" hidden="false" name="VANE_MAT" vbProcedure="false">Inputs!$C$28</definedName>
    <definedName function="false" hidden="false" name="V_NEED" vbProcedure="false">Inputs!$C$10</definedName>
    <definedName function="false" hidden="false" name="V_STICK" vbProcedure="false">Inputs!$C$50</definedName>
    <definedName function="false" hidden="false" name="V_ZENER" vbProcedure="false">Inputs!$C$48</definedName>
    <definedName function="false" hidden="false" name="Z_MIN" vbProcedure="false">Inputs!$C$12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<sst xmlns="http://schemas.openxmlformats.org/spreadsheetml/2006/main" count="340" uniqueCount="263">
  <si>
    <t xml:space="preserve">DCCREG turbine, air build: cost sheet template</t>
  </si>
  <si>
    <t xml:space="preserve">What it does</t>
  </si>
  <si>
    <t xml:space="preserve">Every stack of the vane matrix (2700 designs: gap, vane thickness, outer radius, vane count, sector width) is costed with live formulas on the Inputs sheet.</t>
  </si>
  <si>
    <t xml:space="preserve">The Optimum sheet picks the design that meets your targets at the lowest total cost (or cost per watt), and lists the next ten.</t>
  </si>
  <si>
    <t xml:space="preserve">Targets: the voltage the electric field on the core needs, the electrostatic pump's power and gain, the vane and radius caps, corona-safe rims, and the AH's steady ampere-turns.</t>
  </si>
  <si>
    <t xml:space="preserve">How to use it</t>
  </si>
  <si>
    <t xml:space="preserve">1. On Inputs, edit the yellow cells with blue text: the targets first, then the materials and the process prices.</t>
  </si>
  <si>
    <t xml:space="preserve">2. On BOM fixed, edit the quantities and unit prices of the parts that do not depend on the stack (blue text).</t>
  </si>
  <si>
    <t xml:space="preserve">3. Read the result on Optimum. Nothing else needs editing: black cells are formulas, green cells link to another sheet.</t>
  </si>
  <si>
    <t xml:space="preserve">The Designs sheet's physics columns (grey header note) are results of sim/vane_matrix.py; do not edit them.</t>
  </si>
  <si>
    <t xml:space="preserve">Legend</t>
  </si>
  <si>
    <t xml:space="preserve">Blue text on yellow: an input to fill in (key assumption). Blue text: an input. Black: a formula. Green: a link to another sheet.</t>
  </si>
  <si>
    <t xml:space="preserve">Every price is a placeholder [RH] for a one-off prototype in EUR. Replace each with a quote; the source column says what each number stands for.</t>
  </si>
  <si>
    <t xml:space="preserve">Sources</t>
  </si>
  <si>
    <t xml:space="preserve">Physics per design: sim/vane_matrix_results.json (sim/vane_matrix.py; findings sim/vane-matrix-findings.md). Clamped power: the eigen-cycle power calibrated by 12 ngspice runs (-4 to +11 %).</t>
  </si>
  <si>
    <t xml:space="preserve">AH steady ampere-turns delivered: 300 with 22 mF across each AH coil at the pick (sim/ah_steady_cusp_results.json, sim/ah-steady-cusp-findings.md).</t>
  </si>
  <si>
    <t xml:space="preserve">Magnetic pump quantities: the pick's utron masses (sim/pole_design_variants_op.json / pole_design_variants.json), La / Lb first-cut chokes (sim/rotor_parts_duty_results.json).</t>
  </si>
  <si>
    <t xml:space="preserve">Geometry-derived quantities (cut and rounded-edge lengths, G10 masses): see the Notes sheet.</t>
  </si>
  <si>
    <t xml:space="preserve">Optimum: the design that meets the targets at the lowest cost</t>
  </si>
  <si>
    <t xml:space="preserve">Formulas only. Change the targets and prices on Inputs.</t>
  </si>
  <si>
    <t xml:space="preserve">Designs that meet the targets</t>
  </si>
  <si>
    <t xml:space="preserve">AH steady cusp (does not depend on the stack)</t>
  </si>
  <si>
    <t xml:space="preserve">Best row on Designs</t>
  </si>
  <si>
    <t xml:space="preserve">Status</t>
  </si>
  <si>
    <t xml:space="preserve">best design</t>
  </si>
  <si>
    <t xml:space="preserve">value</t>
  </si>
  <si>
    <t xml:space="preserve">unit</t>
  </si>
  <si>
    <t xml:space="preserve">gap</t>
  </si>
  <si>
    <t xml:space="preserve">mm</t>
  </si>
  <si>
    <t xml:space="preserve">vane thickness (full round)</t>
  </si>
  <si>
    <t xml:space="preserve">outer radius</t>
  </si>
  <si>
    <t xml:space="preserve">sector width</t>
  </si>
  <si>
    <t xml:space="preserve">deg</t>
  </si>
  <si>
    <t xml:space="preserve">vanes per varicap per side</t>
  </si>
  <si>
    <t xml:space="preserve">stator = rotor</t>
  </si>
  <si>
    <t xml:space="preserve">operating peak</t>
  </si>
  <si>
    <t xml:space="preserve">kV</t>
  </si>
  <si>
    <t xml:space="preserve">C_max</t>
  </si>
  <si>
    <t xml:space="preserve">pF</t>
  </si>
  <si>
    <t xml:space="preserve">kappa</t>
  </si>
  <si>
    <t xml:space="preserve">z</t>
  </si>
  <si>
    <t xml:space="preserve">clamped power</t>
  </si>
  <si>
    <t xml:space="preserve">W</t>
  </si>
  <si>
    <t xml:space="preserve">stacks per side</t>
  </si>
  <si>
    <t xml:space="preserve">tube length</t>
  </si>
  <si>
    <t xml:space="preserve">rim onset, handled</t>
  </si>
  <si>
    <t xml:space="preserve">vane metal</t>
  </si>
  <si>
    <t xml:space="preserve">plate metal</t>
  </si>
  <si>
    <t xml:space="preserve">cutting</t>
  </si>
  <si>
    <t xml:space="preserve">full rounds</t>
  </si>
  <si>
    <t xml:space="preserve">deburr + polish</t>
  </si>
  <si>
    <t xml:space="preserve">spacers + assembly</t>
  </si>
  <si>
    <t xml:space="preserve">G10 cage + sleeve</t>
  </si>
  <si>
    <t xml:space="preserve">shaft</t>
  </si>
  <si>
    <t xml:space="preserve">HV parts</t>
  </si>
  <si>
    <t xml:space="preserve">stack subtotal</t>
  </si>
  <si>
    <t xml:space="preserve">fixed BOM</t>
  </si>
  <si>
    <t xml:space="preserve">total incl. contingency</t>
  </si>
  <si>
    <t xml:space="preserve">per watt</t>
  </si>
  <si>
    <t xml:space="preserve">The next best (rank by the objective on Inputs)</t>
  </si>
  <si>
    <t xml:space="preserve">rank</t>
  </si>
  <si>
    <t xml:space="preserve">gap (mm)</t>
  </si>
  <si>
    <t xml:space="preserve">t (mm)</t>
  </si>
  <si>
    <t xml:space="preserve">r_out (mm)</t>
  </si>
  <si>
    <t xml:space="preserve">sector</t>
  </si>
  <si>
    <t xml:space="preserve">N</t>
  </si>
  <si>
    <t xml:space="preserve">V_op (kV)</t>
  </si>
  <si>
    <t xml:space="preserve">P (W)</t>
  </si>
  <si>
    <t xml:space="preserve">stack/side (mm)</t>
  </si>
  <si>
    <t xml:space="preserve">Material: the best design's vanes and plates in each material</t>
  </si>
  <si>
    <t xml:space="preserve">material</t>
  </si>
  <si>
    <t xml:space="preserve">density (kg/m³)</t>
  </si>
  <si>
    <t xml:space="preserve">metal (kg)</t>
  </si>
  <si>
    <t xml:space="preserve">vs the chosen</t>
  </si>
  <si>
    <t xml:space="preserve">The material does not change the electrostatics (any good conductor works); it changes mass, finish and cost.</t>
  </si>
  <si>
    <t xml:space="preserve">Inputs: targets, materials and prices</t>
  </si>
  <si>
    <t xml:space="preserve">Edit the yellow cells (blue text). Black cells are formulas.</t>
  </si>
  <si>
    <t xml:space="preserve">item</t>
  </si>
  <si>
    <t xml:space="preserve">source / note</t>
  </si>
  <si>
    <t xml:space="preserve">Currency label</t>
  </si>
  <si>
    <t xml:space="preserve">EUR</t>
  </si>
  <si>
    <t xml:space="preserve">Used in the headers. Every price below is a placeholder in this currency.</t>
  </si>
  <si>
    <t xml:space="preserve">Targets</t>
  </si>
  <si>
    <t xml:space="preserve">Electric field wanted on the core</t>
  </si>
  <si>
    <t xml:space="preserve">kV/cm</t>
  </si>
  <si>
    <t xml:space="preserve">Placeholder: set your target. With the spacing below it sets the voltage the electrostatic pump must hold on the core.</t>
  </si>
  <si>
    <t xml:space="preserve">Core electrode spacing</t>
  </si>
  <si>
    <t xml:space="preserve">Placeholder: the distance across which that field is applied (e.g. between the two cones at the centre).</t>
  </si>
  <si>
    <t xml:space="preserve">Voltage needed on the core</t>
  </si>
  <si>
    <t xml:space="preserve">Formula: E x spacing. A design qualifies when its operating peak (air breakdown / 1.5) is at least this.</t>
  </si>
  <si>
    <t xml:space="preserve">Minimum electrostatic pump power (clamped)</t>
  </si>
  <si>
    <t xml:space="preserve">Placeholder: what the core's leakage, corona and margin need. The pump only has to replace the charge that leaks away.</t>
  </si>
  <si>
    <t xml:space="preserve">Minimum gain per cycle z</t>
  </si>
  <si>
    <t xml:space="preserve">The searches' floor; real losses eat into a thin margin.</t>
  </si>
  <si>
    <t xml:space="preserve">Maximum vanes per varicap per side</t>
  </si>
  <si>
    <t xml:space="preserve">The cap (6 stator + 6 rotor). Set 16 to lift it.</t>
  </si>
  <si>
    <t xml:space="preserve">Maximum vane outer radius</t>
  </si>
  <si>
    <t xml:space="preserve">150 today; the matrix runs to 300.</t>
  </si>
  <si>
    <t xml:space="preserve">Require corona-safe rims (1 yes, 0 no)</t>
  </si>
  <si>
    <t xml:space="preserve">Rims must hold the operating peak on a handled surface (Peek, m 0.85).</t>
  </si>
  <si>
    <t xml:space="preserve">AH steady ampere-turns wanted at the centre</t>
  </si>
  <si>
    <t xml:space="preserve">A-turns</t>
  </si>
  <si>
    <t xml:space="preserve">The stable cusp's strength per coil. Checked on the Optimum sheet; it does not depend on the stack.</t>
  </si>
  <si>
    <t xml:space="preserve">AH steady ampere-turns delivered</t>
  </si>
  <si>
    <t xml:space="preserve">22 mF across each AH coil at the pick (sim/ah_steady_cusp_results.json). Above this, the AH or the pump must be re-sized (not costed here).</t>
  </si>
  <si>
    <t xml:space="preserve">Objective (1 lowest total cost, 2 lowest cost per watt)</t>
  </si>
  <si>
    <t xml:space="preserve">How the Optimum sheet ranks the designs that meet the targets.</t>
  </si>
  <si>
    <t xml:space="preserve">Materials</t>
  </si>
  <si>
    <t xml:space="preserve">Al 5083 plate</t>
  </si>
  <si>
    <t xml:space="preserve">Marine-grade plate; machines and polishes well. Placeholder price.</t>
  </si>
  <si>
    <t xml:space="preserve">Al 6082-T6 plate</t>
  </si>
  <si>
    <t xml:space="preserve">Structural plate; the default the sweep's masses assume (2700). Placeholder.</t>
  </si>
  <si>
    <t xml:space="preserve">Al 1050 sheet</t>
  </si>
  <si>
    <t xml:space="preserve">Soft, cheap; harder to give a polished full round. Placeholder.</t>
  </si>
  <si>
    <t xml:space="preserve">Stainless 304 plate</t>
  </si>
  <si>
    <t xml:space="preserve">Holds a polish; 3x the mass. Placeholder.</t>
  </si>
  <si>
    <t xml:space="preserve">Copper C101 plate</t>
  </si>
  <si>
    <t xml:space="preserve">Best finish and conductivity; 3.3x the mass. Placeholder.</t>
  </si>
  <si>
    <t xml:space="preserve">Vane material (rotor and stator vanes)</t>
  </si>
  <si>
    <t xml:space="preserve">Pick from the list above.</t>
  </si>
  <si>
    <t xml:space="preserve">Ca / Cb plate material</t>
  </si>
  <si>
    <t xml:space="preserve">Pick from the list above. They need not match the vanes.</t>
  </si>
  <si>
    <t xml:space="preserve">Vane density</t>
  </si>
  <si>
    <t xml:space="preserve">kg/m³</t>
  </si>
  <si>
    <t xml:space="preserve">Formula.</t>
  </si>
  <si>
    <t xml:space="preserve">Vane price</t>
  </si>
  <si>
    <t xml:space="preserve">/kg</t>
  </si>
  <si>
    <t xml:space="preserve">Plate density</t>
  </si>
  <si>
    <t xml:space="preserve">Plate price</t>
  </si>
  <si>
    <t xml:space="preserve">Plate yield loss (extra stock for nesting sectors)</t>
  </si>
  <si>
    <t xml:space="preserve">fraction</t>
  </si>
  <si>
    <t xml:space="preserve">Placeholder: sectored discs waste a lot of a rectangular plate.</t>
  </si>
  <si>
    <t xml:space="preserve">Process prices (placeholders [RH]: replace with quotes)</t>
  </si>
  <si>
    <t xml:space="preserve">Waterjet / laser cutting</t>
  </si>
  <si>
    <t xml:space="preserve">/m of cut</t>
  </si>
  <si>
    <t xml:space="preserve">Placeholder, 1.5-4 mm Al.</t>
  </si>
  <si>
    <t xml:space="preserve">Cutting set-up per part</t>
  </si>
  <si>
    <t xml:space="preserve">/part</t>
  </si>
  <si>
    <t xml:space="preserve">Placeholder: pierce, handling.</t>
  </si>
  <si>
    <t xml:space="preserve">CNC full-round edge</t>
  </si>
  <si>
    <t xml:space="preserve">/m of edge</t>
  </si>
  <si>
    <t xml:space="preserve">Placeholder: radius t/2 on every exposed edge (corner-round cutter).</t>
  </si>
  <si>
    <t xml:space="preserve">Deburr and polish</t>
  </si>
  <si>
    <t xml:space="preserve">Placeholder: the rounds must be smooth for the corona margin.</t>
  </si>
  <si>
    <t xml:space="preserve">Insulating spacers and studs</t>
  </si>
  <si>
    <t xml:space="preserve">/vane</t>
  </si>
  <si>
    <t xml:space="preserve">Placeholder: PEEK / POM spacers, studs, per vane.</t>
  </si>
  <si>
    <t xml:space="preserve">Labour rate</t>
  </si>
  <si>
    <t xml:space="preserve">/h</t>
  </si>
  <si>
    <t xml:space="preserve">Placeholder.</t>
  </si>
  <si>
    <t xml:space="preserve">Stack assembly</t>
  </si>
  <si>
    <t xml:space="preserve">h per vane or plate</t>
  </si>
  <si>
    <t xml:space="preserve">Placeholder: stacking, spacing, alignment.</t>
  </si>
  <si>
    <t xml:space="preserve">G10 tube (stator cage)</t>
  </si>
  <si>
    <t xml:space="preserve">Placeholder: filament-wound tube.</t>
  </si>
  <si>
    <t xml:space="preserve">G10 rotor sleeve</t>
  </si>
  <si>
    <t xml:space="preserve">Steel shaft, machined</t>
  </si>
  <si>
    <t xml:space="preserve">/m</t>
  </si>
  <si>
    <t xml:space="preserve">Placeholder: d 25, ground at the bearing seats.</t>
  </si>
  <si>
    <t xml:space="preserve">Shaft set-up</t>
  </si>
  <si>
    <t xml:space="preserve">/shaft</t>
  </si>
  <si>
    <t xml:space="preserve">Clamp Zener voltage</t>
  </si>
  <si>
    <t xml:space="preserve">V</t>
  </si>
  <si>
    <t xml:space="preserve">The clamp strings Z1 / Z4 at the operating peak (sim/rotor_parts_duty.py).</t>
  </si>
  <si>
    <t xml:space="preserve">Clamp Zener price</t>
  </si>
  <si>
    <t xml:space="preserve">/each</t>
  </si>
  <si>
    <t xml:space="preserve">HV diode stick rating</t>
  </si>
  <si>
    <t xml:space="preserve">e.g. a 2CL77-class stick.</t>
  </si>
  <si>
    <t xml:space="preserve">HV diode stick price</t>
  </si>
  <si>
    <t xml:space="preserve">HV diode derating (stack rating / operating peak)</t>
  </si>
  <si>
    <t xml:space="preserve">D1-D4 and the core diode Dk, each a series stack.</t>
  </si>
  <si>
    <t xml:space="preserve">Contingency</t>
  </si>
  <si>
    <t xml:space="preserve">On the whole build.</t>
  </si>
  <si>
    <t xml:space="preserve">Fixed parts</t>
  </si>
  <si>
    <t xml:space="preserve">Fixed BOM total (from BOM fixed)</t>
  </si>
  <si>
    <t xml:space="preserve">Link: the parts that do not depend on the stack.</t>
  </si>
  <si>
    <t xml:space="preserve">Fixed parts: everything that does not depend on the stack</t>
  </si>
  <si>
    <t xml:space="preserve">Total</t>
  </si>
  <si>
    <t xml:space="preserve">Excludes contingency (applied on Designs).</t>
  </si>
  <si>
    <t xml:space="preserve">group</t>
  </si>
  <si>
    <t xml:space="preserve">qty</t>
  </si>
  <si>
    <t xml:space="preserve">Magnetic pump</t>
  </si>
  <si>
    <t xml:space="preserve">Utron SiFe core, M235-35A, laser-cut + bonded (1.26 kg each)</t>
  </si>
  <si>
    <t xml:space="preserve">Quantity: 3 utrons per side; mass from pole_design_variants.json. Placeholder price.</t>
  </si>
  <si>
    <t xml:space="preserve">Utron winding copper, 1.89 mm², 200 turns (1.07 kg each)</t>
  </si>
  <si>
    <t xml:space="preserve">15 /kg wire + former. Placeholder.</t>
  </si>
  <si>
    <t xml:space="preserve">Utron NiFe neck strip, cheeks, slot cover, air-break spacer</t>
  </si>
  <si>
    <t xml:space="preserve">Utron winding labour (h)</t>
  </si>
  <si>
    <t xml:space="preserve">2 h per utron. Placeholder hours.</t>
  </si>
  <si>
    <t xml:space="preserve">G10 carrier discs</t>
  </si>
  <si>
    <t xml:space="preserve">2 per side. Placeholder.</t>
  </si>
  <si>
    <t xml:space="preserve">SiFe passive bridges, laminated (counter-rotor)</t>
  </si>
  <si>
    <t xml:space="preserve">6 per side. Placeholder.</t>
  </si>
  <si>
    <t xml:space="preserve">G10 bridge rings (counter-rotor)</t>
  </si>
  <si>
    <t xml:space="preserve">La / Lb gapped EI chokes (1.0 kg iron, 0.41 kg Cu)</t>
  </si>
  <si>
    <t xml:space="preserve">First cut, rotor_parts_duty_results.json. Placeholder.</t>
  </si>
  <si>
    <t xml:space="preserve">D1*-D4* power diodes</t>
  </si>
  <si>
    <t xml:space="preserve">Low-voltage, high-current. Placeholder.</t>
  </si>
  <si>
    <t xml:space="preserve">Node snubbers (RC)</t>
  </si>
  <si>
    <t xml:space="preserve">Start-kick source (capacitor + push-button)</t>
  </si>
  <si>
    <t xml:space="preserve">Open item: 15-20 % of Psi_s, tens of mJ.</t>
  </si>
  <si>
    <t xml:space="preserve">AH (hub)</t>
  </si>
  <si>
    <t xml:space="preserve">AH coils, 160 turns, on the former</t>
  </si>
  <si>
    <t xml:space="preserve">AH bypass capacitors, 10 mF / 6.3 V (2 per coil = 20 mF)</t>
  </si>
  <si>
    <t xml:space="preserve">The steady cusp (sim/ah-steady-cusp-findings.md). Bipolar parts if the kick polarity is free.</t>
  </si>
  <si>
    <t xml:space="preserve">MnZn rod</t>
  </si>
  <si>
    <t xml:space="preserve">Hub</t>
  </si>
  <si>
    <t xml:space="preserve">Bicone electrodes (the cone windings or a slit foil) on their G10 shells</t>
  </si>
  <si>
    <t xml:space="preserve">Cone A on the core diode, cone B on the shaft (sim/core-field-findings.md). Placeholder.</t>
  </si>
  <si>
    <t xml:space="preserve">Vacuum sphere (glass vessel)</t>
  </si>
  <si>
    <t xml:space="preserve">Core storage capacitor C_core, 1 nF / 30 kV (ceramic doorknob)</t>
  </si>
  <si>
    <t xml:space="preserve">Holds cone A at the node's peak (0.1 % ripple at 10 GOhm of core leakage). Placeholder.</t>
  </si>
  <si>
    <t xml:space="preserve">Cone A's HV lead and its clearance to the flange and to cone B</t>
  </si>
  <si>
    <t xml:space="preserve">Creepage along the G10 shells is open (the electrode geometry is not chosen). Placeholder.</t>
  </si>
  <si>
    <t xml:space="preserve">Electrostatic (fixed)</t>
  </si>
  <si>
    <t xml:space="preserve">Rotor HV insulation: sleeve bore bonded or coated, potting of D1-D4, Z1 / Z4, Dk</t>
  </si>
  <si>
    <t xml:space="preserve">The HV side is on the rotor now (sim/core-field-findings.md). Placeholder.</t>
  </si>
  <si>
    <t xml:space="preserve">Surge resistors for D1-D4</t>
  </si>
  <si>
    <t xml:space="preserve">10-47 kOhm HV resistors. Placeholder.</t>
  </si>
  <si>
    <t xml:space="preserve">HV wiring, insulation, standoffs (on the rotor)</t>
  </si>
  <si>
    <t xml:space="preserve">Reference link (brush or bearing strap)</t>
  </si>
  <si>
    <t xml:space="preserve">Mechanics</t>
  </si>
  <si>
    <t xml:space="preserve">Bearings, 6205-class</t>
  </si>
  <si>
    <t xml:space="preserve">4 inner + 2 end. Placeholder.</t>
  </si>
  <si>
    <t xml:space="preserve">G10 bearing spiders</t>
  </si>
  <si>
    <t xml:space="preserve">Shaft-half flanges</t>
  </si>
  <si>
    <t xml:space="preserve">1 : -1 reversing gear</t>
  </si>
  <si>
    <t xml:space="preserve">Drive motor and belt</t>
  </si>
  <si>
    <t xml:space="preserve">Frame and end-bearing housings</t>
  </si>
  <si>
    <t xml:space="preserve">Balancing</t>
  </si>
  <si>
    <t xml:space="preserve">Placeholder: rotor and counter-rotor.</t>
  </si>
  <si>
    <t xml:space="preserve">Designs: the vane matrix with live costs</t>
  </si>
  <si>
    <t xml:space="preserve">Columns B-W: results of sim/vane_matrix.py (values, do not edit). Columns X-AL: formulas on Inputs. Al-equivalent masses assume 2700 kg/m³ and are rescaled by the chosen materials' densities.</t>
  </si>
  <si>
    <t xml:space="preserve">design</t>
  </si>
  <si>
    <t xml:space="preserve">vane t (mm)</t>
  </si>
  <si>
    <t xml:space="preserve">sector (deg)</t>
  </si>
  <si>
    <t xml:space="preserve">vanes N</t>
  </si>
  <si>
    <t xml:space="preserve">C_min (pF)</t>
  </si>
  <si>
    <t xml:space="preserve">C_max (pF)</t>
  </si>
  <si>
    <t xml:space="preserve">P clamped (W)</t>
  </si>
  <si>
    <t xml:space="preserve">stacks/side (mm)</t>
  </si>
  <si>
    <t xml:space="preserve">tube (mm)</t>
  </si>
  <si>
    <t xml:space="preserve">rim onset, handled (kV)</t>
  </si>
  <si>
    <t xml:space="preserve">vanes, Al-equiv (kg)</t>
  </si>
  <si>
    <t xml:space="preserve">Ca/Cb, Al-equiv (kg)</t>
  </si>
  <si>
    <t xml:space="preserve">vanes (count)</t>
  </si>
  <si>
    <t xml:space="preserve">plates (count)</t>
  </si>
  <si>
    <t xml:space="preserve">cut (m)</t>
  </si>
  <si>
    <t xml:space="preserve">rounded edge (m)</t>
  </si>
  <si>
    <t xml:space="preserve">G10 cage (kg)</t>
  </si>
  <si>
    <t xml:space="preserve">G10 sleeve (kg)</t>
  </si>
  <si>
    <t xml:space="preserve">meets targets</t>
  </si>
  <si>
    <t xml:space="preserve">score</t>
  </si>
  <si>
    <t xml:space="preserve">Geometry-derived quantities on Designs (values computed by docs/make_cost_sheet.py)</t>
  </si>
  <si>
    <t xml:space="preserve">Vanes: 6 sectors on a 60 deg pitch, stator = rotor width w, from r_in 50 mm to r_out. Stator vane: sectors on an outer ring r_out..r_out+12 (held in the cage). Rotor vane: an inner ring 20.5..50 (on the sleeve) with the sectors.</t>
  </si>
  <si>
    <t xml:space="preserve">Rounded edges (full round R = t/2): the stator's sides, inner arcs and the ring's inner edge between sectors; the rotor's sides, outer arcs and the ring's outer edge; both rims of each Ca / Cb plate.</t>
  </si>
  <si>
    <t xml:space="preserve">Cut length: the rounded edges plus the stator's outer circle (r_out+12) and the rotor's bore (20.5); both circles of each plate. Counts: 4N vanes and 2 (n_ca+1) plates for the two sides.</t>
  </si>
  <si>
    <t xml:space="preserve">G10: the stator cage r_out+12..r_out+16 and the rotor sleeve 12.5..20.5, each over the stacks plus 50 mm per side for the bearing spiders' seats, at 1850 kg/m³.</t>
  </si>
  <si>
    <t xml:space="preserve">Masses: the matrix's rotor and stator vanes (sectors and rings) and full-annulus plates at 2700 kg/m³; the rounds take &lt; 1 % off and are ignored.</t>
  </si>
  <si>
    <t xml:space="preserve">What is not in the cost</t>
  </si>
  <si>
    <t xml:space="preserve">Re-sizing the AH or the magnetic pump for more than the delivered steady ampere-turns; the shaft and bearings for the heavier rotors at large radius (not checked); design, test equipment, the vacuum system, tooling.</t>
  </si>
  <si>
    <t xml:space="preserve">The electric field on the core: the electrostatic circuit's HV side is on the rotor (sim/core_field.py, sim/core-field-findings.md). The core diode Dk charges cone A to the node's peak, about the operating peak, and C_core holds it; cone B sits on the shaft. A design qualifies when its operating peak reaches E x spacing.</t>
  </si>
  <si>
    <t xml:space="preserve">The pump's power is unchanged by the core. Its leakage must stay above about 1 GOhm (0.17 W at 13 kV); below about 0.06 GOhm the pump does not start. HV parts on Designs count 5 diode stacks: D1-D4 and Dk.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</si>
</sst>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"/>
    <numFmt numFmtId="167" formatCode="0.0"/>
    <numFmt numFmtId="168" formatCode="0.00"/>
    <numFmt numFmtId="169" formatCode="0.000"/>
    <numFmt numFmtId="170" formatCode="#,##0;\(#,##0\);\-"/>
    <numFmt numFmtId="171" formatCode="0.0%"/>
    <numFmt numFmtId="172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13</v>
      </c>
    </row>
    <row r="20" customFormat="false" ht="23.8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10" min="6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6" min="13" style="0" width="13"/>
    <col collapsed="false" customWidth="true" hidden="false" outlineLevel="0" max="19" min="17" style="0" width="12"/>
  </cols>
  <sheetData>
    <row r="2" customFormat="false" ht="16.15" hidden="false" customHeight="false" outlineLevel="0" collapsed="false">
      <c r="B2" s="4" t="s">
        <v>18</v>
      </c>
    </row>
    <row r="3" customFormat="false" ht="15" hidden="false" customHeight="false" outlineLevel="0" collapsed="false">
      <c r="B3" s="5" t="s">
        <v>19</v>
      </c>
    </row>
    <row r="5" customFormat="false" ht="15" hidden="false" customHeight="false" outlineLevel="0" collapsed="false">
      <c r="B5" s="6" t="s">
        <v>20</v>
      </c>
      <c r="C5" s="7" t="n">
        <f aca="false">COUNTIF(MEETS,1)</f>
        <v>177</v>
      </c>
      <c r="E5" s="6" t="s">
        <v>21</v>
      </c>
    </row>
    <row r="6" customFormat="false" ht="15" hidden="false" customHeight="false" outlineLevel="0" collapsed="false">
      <c r="B6" s="6" t="s">
        <v>22</v>
      </c>
      <c r="C6" s="8" t="n">
        <f aca="false">IF(MIN(SCORE)&gt;=1000000000000,0,MATCH(MIN(SCORE),SCORE,0))</f>
        <v>1279</v>
      </c>
      <c r="E6" s="6" t="str">
        <f aca="false">"delivered "&amp;TEXT(AT_DELIVERED,"0")&amp;" A-turns per coil against "&amp;TEXT(AT_TARGET,"0")&amp;" wanted"</f>
        <v>delivered 300 A-turns per coil against 300 wanted</v>
      </c>
    </row>
    <row r="7" customFormat="false" ht="15" hidden="false" customHeight="false" outlineLevel="0" collapsed="false">
      <c r="B7" s="6" t="s">
        <v>23</v>
      </c>
      <c r="C7" s="6" t="str">
        <f aca="false">IF(C6=0,"No design meets the targets: relax them on Inputs","Best design below")</f>
        <v>Best design below</v>
      </c>
      <c r="E7" s="6" t="str">
        <f aca="false">IF(AT_DELIVERED&gt;=AT_TARGET,"met with the 22 mF bypass","re-size the AH or the pump (not costed here)")</f>
        <v>met with the 22 mF bypass</v>
      </c>
    </row>
    <row r="9" customFormat="false" ht="15" hidden="false" customHeight="false" outlineLevel="0" collapsed="false">
      <c r="B9" s="9" t="s">
        <v>24</v>
      </c>
      <c r="C9" s="9" t="s">
        <v>25</v>
      </c>
      <c r="D9" s="9" t="s">
        <v>26</v>
      </c>
    </row>
    <row r="10" customFormat="false" ht="15" hidden="false" customHeight="false" outlineLevel="0" collapsed="false">
      <c r="B10" s="6" t="s">
        <v>27</v>
      </c>
      <c r="C10" s="10" t="n">
        <f aca="false">IF(BEST=0,"",INDEX(Designs!$B$5:$B$2704,BEST))</f>
        <v>5</v>
      </c>
      <c r="D10" s="6" t="s">
        <v>28</v>
      </c>
    </row>
    <row r="11" customFormat="false" ht="15" hidden="false" customHeight="false" outlineLevel="0" collapsed="false">
      <c r="B11" s="6" t="s">
        <v>29</v>
      </c>
      <c r="C11" s="10" t="n">
        <f aca="false">IF(BEST=0,"",INDEX(Designs!$C$5:$C$2704,BEST))</f>
        <v>2</v>
      </c>
      <c r="D11" s="6" t="s">
        <v>28</v>
      </c>
    </row>
    <row r="12" customFormat="false" ht="15" hidden="false" customHeight="false" outlineLevel="0" collapsed="false">
      <c r="B12" s="6" t="s">
        <v>30</v>
      </c>
      <c r="C12" s="11" t="n">
        <f aca="false">IF(BEST=0,"",INDEX(Designs!$D$5:$D$2704,BEST))</f>
        <v>200</v>
      </c>
      <c r="D12" s="6" t="s">
        <v>28</v>
      </c>
    </row>
    <row r="13" customFormat="false" ht="15" hidden="false" customHeight="false" outlineLevel="0" collapsed="false">
      <c r="B13" s="6" t="s">
        <v>31</v>
      </c>
      <c r="C13" s="11" t="n">
        <f aca="false">IF(BEST=0,"",INDEX(Designs!$E$5:$E$2704,BEST))</f>
        <v>18</v>
      </c>
      <c r="D13" s="6" t="s">
        <v>32</v>
      </c>
    </row>
    <row r="14" customFormat="false" ht="15" hidden="false" customHeight="false" outlineLevel="0" collapsed="false">
      <c r="B14" s="6" t="s">
        <v>33</v>
      </c>
      <c r="C14" s="11" t="n">
        <f aca="false">IF(BEST=0,"",INDEX(Designs!$F$5:$F$2704,BEST))</f>
        <v>4</v>
      </c>
      <c r="D14" s="6" t="s">
        <v>34</v>
      </c>
    </row>
    <row r="15" customFormat="false" ht="15" hidden="false" customHeight="false" outlineLevel="0" collapsed="false">
      <c r="B15" s="6" t="s">
        <v>35</v>
      </c>
      <c r="C15" s="12" t="n">
        <f aca="false">IF(BEST=0,"",INDEX(Designs!$G$5:$G$2704,BEST))</f>
        <v>11.211605</v>
      </c>
      <c r="D15" s="6" t="s">
        <v>36</v>
      </c>
    </row>
    <row r="16" customFormat="false" ht="15" hidden="false" customHeight="false" outlineLevel="0" collapsed="false">
      <c r="B16" s="6" t="s">
        <v>37</v>
      </c>
      <c r="C16" s="11" t="n">
        <f aca="false">IF(BEST=0,"",INDEX(Designs!$I$5:$I$2704,BEST))</f>
        <v>470.89352</v>
      </c>
      <c r="D16" s="6" t="s">
        <v>38</v>
      </c>
    </row>
    <row r="17" customFormat="false" ht="15" hidden="false" customHeight="false" outlineLevel="0" collapsed="false">
      <c r="B17" s="6" t="s">
        <v>39</v>
      </c>
      <c r="C17" s="12" t="n">
        <f aca="false">IF(BEST=0,"",INDEX(Designs!$J$5:$J$2704,BEST))</f>
        <v>16.69178</v>
      </c>
      <c r="D17" s="6"/>
    </row>
    <row r="18" customFormat="false" ht="15" hidden="false" customHeight="false" outlineLevel="0" collapsed="false">
      <c r="B18" s="6" t="s">
        <v>40</v>
      </c>
      <c r="C18" s="13" t="n">
        <f aca="false">IF(BEST=0,"",INDEX(Designs!$K$5:$K$2704,BEST))</f>
        <v>1.456209</v>
      </c>
      <c r="D18" s="6"/>
    </row>
    <row r="19" customFormat="false" ht="15" hidden="false" customHeight="false" outlineLevel="0" collapsed="false">
      <c r="B19" s="6" t="s">
        <v>41</v>
      </c>
      <c r="C19" s="12" t="n">
        <f aca="false">IF(BEST=0,"",INDEX(Designs!$L$5:$L$2704,BEST))</f>
        <v>2.34646</v>
      </c>
      <c r="D19" s="6" t="s">
        <v>42</v>
      </c>
    </row>
    <row r="20" customFormat="false" ht="15" hidden="false" customHeight="false" outlineLevel="0" collapsed="false">
      <c r="B20" s="6" t="s">
        <v>43</v>
      </c>
      <c r="C20" s="11" t="n">
        <f aca="false">IF(BEST=0,"",INDEX(Designs!$M$5:$M$2704,BEST))</f>
        <v>79</v>
      </c>
      <c r="D20" s="6" t="s">
        <v>28</v>
      </c>
    </row>
    <row r="21" customFormat="false" ht="15" hidden="false" customHeight="false" outlineLevel="0" collapsed="false">
      <c r="B21" s="6" t="s">
        <v>44</v>
      </c>
      <c r="C21" s="11" t="n">
        <f aca="false">IF(BEST=0,"",INDEX(Designs!$N$5:$N$2704,BEST))</f>
        <v>758</v>
      </c>
      <c r="D21" s="6" t="s">
        <v>28</v>
      </c>
    </row>
    <row r="22" customFormat="false" ht="15" hidden="false" customHeight="false" outlineLevel="0" collapsed="false">
      <c r="B22" s="6" t="s">
        <v>45</v>
      </c>
      <c r="C22" s="12" t="n">
        <f aca="false">IF(BEST=0,"",INDEX(Designs!$O$5:$O$2704,BEST))</f>
        <v>11.4365</v>
      </c>
      <c r="D22" s="6" t="s">
        <v>36</v>
      </c>
    </row>
    <row r="23" customFormat="false" ht="15" hidden="false" customHeight="false" outlineLevel="0" collapsed="false">
      <c r="B23" s="6" t="s">
        <v>46</v>
      </c>
      <c r="C23" s="14" t="n">
        <f aca="false">IF(BEST=0,"",INDEX(Designs!$X$5:$X$2704,BEST))</f>
        <v>47.96222193</v>
      </c>
      <c r="D23" s="6" t="str">
        <f aca="false">CUR</f>
        <v>EUR</v>
      </c>
    </row>
    <row r="24" customFormat="false" ht="15" hidden="false" customHeight="false" outlineLevel="0" collapsed="false">
      <c r="B24" s="6" t="s">
        <v>47</v>
      </c>
      <c r="C24" s="14" t="n">
        <f aca="false">IF(BEST=0,"",INDEX(Designs!$Y$5:$Y$2704,BEST))</f>
        <v>60.9198786</v>
      </c>
      <c r="D24" s="6" t="str">
        <f aca="false">CUR</f>
        <v>EUR</v>
      </c>
    </row>
    <row r="25" customFormat="false" ht="15" hidden="false" customHeight="false" outlineLevel="0" collapsed="false">
      <c r="B25" s="6" t="s">
        <v>48</v>
      </c>
      <c r="C25" s="14" t="n">
        <f aca="false">IF(BEST=0,"",INDEX(Designs!$Z$5:$Z$2704,BEST))</f>
        <v>122.429199</v>
      </c>
      <c r="D25" s="6" t="str">
        <f aca="false">CUR</f>
        <v>EUR</v>
      </c>
    </row>
    <row r="26" customFormat="false" ht="15" hidden="false" customHeight="false" outlineLevel="0" collapsed="false">
      <c r="B26" s="6" t="s">
        <v>49</v>
      </c>
      <c r="C26" s="14" t="n">
        <f aca="false">IF(BEST=0,"",INDEX(Designs!$AA$5:$AA$2704,BEST))</f>
        <v>269.663705</v>
      </c>
      <c r="D26" s="6" t="str">
        <f aca="false">CUR</f>
        <v>EUR</v>
      </c>
    </row>
    <row r="27" customFormat="false" ht="15" hidden="false" customHeight="false" outlineLevel="0" collapsed="false">
      <c r="B27" s="6" t="s">
        <v>50</v>
      </c>
      <c r="C27" s="14" t="n">
        <f aca="false">IF(BEST=0,"",INDEX(Designs!$AB$5:$AB$2704,BEST))</f>
        <v>192</v>
      </c>
      <c r="D27" s="6" t="str">
        <f aca="false">CUR</f>
        <v>EUR</v>
      </c>
    </row>
    <row r="28" customFormat="false" ht="15" hidden="false" customHeight="false" outlineLevel="0" collapsed="false">
      <c r="B28" s="6" t="s">
        <v>51</v>
      </c>
      <c r="C28" s="14" t="n">
        <f aca="false">IF(BEST=0,"",INDEX(Designs!$AC$5:$AC$2704,BEST))</f>
        <v>318</v>
      </c>
      <c r="D28" s="6" t="str">
        <f aca="false">CUR</f>
        <v>EUR</v>
      </c>
    </row>
    <row r="29" customFormat="false" ht="15" hidden="false" customHeight="false" outlineLevel="0" collapsed="false">
      <c r="B29" s="6" t="s">
        <v>52</v>
      </c>
      <c r="C29" s="14" t="n">
        <f aca="false">IF(BEST=0,"",INDEX(Designs!$AD$5:$AD$2704,BEST))</f>
        <v>177.77856</v>
      </c>
      <c r="D29" s="6" t="str">
        <f aca="false">CUR</f>
        <v>EUR</v>
      </c>
    </row>
    <row r="30" customFormat="false" ht="15" hidden="false" customHeight="false" outlineLevel="0" collapsed="false">
      <c r="B30" s="6" t="s">
        <v>53</v>
      </c>
      <c r="C30" s="14" t="n">
        <f aca="false">IF(BEST=0,"",INDEX(Designs!$AE$5:$AE$2704,BEST))</f>
        <v>170.96</v>
      </c>
      <c r="D30" s="6" t="str">
        <f aca="false">CUR</f>
        <v>EUR</v>
      </c>
    </row>
    <row r="31" customFormat="false" ht="15" hidden="false" customHeight="false" outlineLevel="0" collapsed="false">
      <c r="B31" s="6" t="s">
        <v>54</v>
      </c>
      <c r="C31" s="14" t="n">
        <f aca="false">IF(BEST=0,"",INDEX(Designs!$AF$5:$AF$2704,BEST))</f>
        <v>80.9</v>
      </c>
      <c r="D31" s="6" t="str">
        <f aca="false">CUR</f>
        <v>EUR</v>
      </c>
    </row>
    <row r="32" customFormat="false" ht="15" hidden="false" customHeight="false" outlineLevel="0" collapsed="false">
      <c r="B32" s="6" t="s">
        <v>55</v>
      </c>
      <c r="C32" s="14" t="n">
        <f aca="false">IF(BEST=0,"",INDEX(Designs!$AG$5:$AG$2704,BEST))</f>
        <v>1440.61356453</v>
      </c>
      <c r="D32" s="6" t="str">
        <f aca="false">CUR</f>
        <v>EUR</v>
      </c>
    </row>
    <row r="33" customFormat="false" ht="15" hidden="false" customHeight="false" outlineLevel="0" collapsed="false">
      <c r="B33" s="6" t="s">
        <v>56</v>
      </c>
      <c r="C33" s="14" t="n">
        <f aca="false">IF(BEST=0,"",INDEX(Designs!$AH$5:$AH$2704,BEST))</f>
        <v>3461</v>
      </c>
      <c r="D33" s="6" t="str">
        <f aca="false">CUR</f>
        <v>EUR</v>
      </c>
    </row>
    <row r="34" customFormat="false" ht="15" hidden="false" customHeight="false" outlineLevel="0" collapsed="false">
      <c r="B34" s="6" t="s">
        <v>57</v>
      </c>
      <c r="C34" s="14" t="n">
        <f aca="false">IF(BEST=0,"",INDEX(Designs!$AI$5:$AI$2704,BEST))</f>
        <v>5636.8555992095</v>
      </c>
      <c r="D34" s="6" t="str">
        <f aca="false">CUR</f>
        <v>EUR</v>
      </c>
    </row>
    <row r="35" customFormat="false" ht="15" hidden="false" customHeight="false" outlineLevel="0" collapsed="false">
      <c r="B35" s="6" t="s">
        <v>58</v>
      </c>
      <c r="C35" s="14" t="n">
        <f aca="false">IF(BEST=0,"",INDEX(Designs!$AJ$5:$AJ$2704,BEST))</f>
        <v>2402.28071188492</v>
      </c>
      <c r="D35" s="6" t="str">
        <f aca="false">CUR</f>
        <v>EUR</v>
      </c>
    </row>
    <row r="38" customFormat="false" ht="15" hidden="false" customHeight="false" outlineLevel="0" collapsed="false">
      <c r="B38" s="15" t="s">
        <v>59</v>
      </c>
    </row>
    <row r="39" customFormat="false" ht="15" hidden="false" customHeight="false" outlineLevel="0" collapsed="false">
      <c r="B39" s="9" t="s">
        <v>60</v>
      </c>
      <c r="C39" s="9" t="s">
        <v>61</v>
      </c>
      <c r="D39" s="9" t="s">
        <v>62</v>
      </c>
      <c r="E39" s="9" t="s">
        <v>63</v>
      </c>
      <c r="F39" s="9" t="s">
        <v>64</v>
      </c>
      <c r="G39" s="9" t="s">
        <v>65</v>
      </c>
      <c r="H39" s="9" t="s">
        <v>66</v>
      </c>
      <c r="I39" s="9" t="s">
        <v>40</v>
      </c>
      <c r="J39" s="9" t="s">
        <v>67</v>
      </c>
      <c r="K39" s="9" t="s">
        <v>68</v>
      </c>
      <c r="L39" s="9" t="str">
        <f aca="false">"stack subtotal ("&amp;CUR&amp;")"</f>
        <v>stack subtotal (EUR)</v>
      </c>
      <c r="M39" s="9" t="str">
        <f aca="false">"total ("&amp;CUR&amp;")"</f>
        <v>total (EUR)</v>
      </c>
      <c r="N39" s="9" t="str">
        <f aca="false">"per watt ("&amp;CUR&amp;")"</f>
        <v>per watt (EUR)</v>
      </c>
    </row>
    <row r="40" customFormat="false" ht="15" hidden="false" customHeight="false" outlineLevel="0" collapsed="false">
      <c r="B40" s="6" t="n">
        <v>1</v>
      </c>
      <c r="C40" s="16" t="n">
        <f aca="false">IF(IF(SMALL(SCORE,1)&gt;=1000000000000,0,MATCH(SMALL(SCORE,1),SCORE,0))=0,"",INDEX(Designs!$B$5:$B$2704,IF(SMALL(SCORE,1)&gt;=1000000000000,0,MATCH(SMALL(SCORE,1),SCORE,0))))</f>
        <v>5</v>
      </c>
      <c r="D40" s="16" t="n">
        <f aca="false">IF(IF(SMALL(SCORE,1)&gt;=1000000000000,0,MATCH(SMALL(SCORE,1),SCORE,0))=0,"",INDEX(Designs!$C$5:$C$2704,IF(SMALL(SCORE,1)&gt;=1000000000000,0,MATCH(SMALL(SCORE,1),SCORE,0))))</f>
        <v>2</v>
      </c>
      <c r="E40" s="17" t="n">
        <f aca="false">IF(IF(SMALL(SCORE,1)&gt;=1000000000000,0,MATCH(SMALL(SCORE,1),SCORE,0))=0,"",INDEX(Designs!$D$5:$D$2704,IF(SMALL(SCORE,1)&gt;=1000000000000,0,MATCH(SMALL(SCORE,1),SCORE,0))))</f>
        <v>200</v>
      </c>
      <c r="F40" s="17" t="n">
        <f aca="false">IF(IF(SMALL(SCORE,1)&gt;=1000000000000,0,MATCH(SMALL(SCORE,1),SCORE,0))=0,"",INDEX(Designs!$E$5:$E$2704,IF(SMALL(SCORE,1)&gt;=1000000000000,0,MATCH(SMALL(SCORE,1),SCORE,0))))</f>
        <v>18</v>
      </c>
      <c r="G40" s="17" t="n">
        <f aca="false">IF(IF(SMALL(SCORE,1)&gt;=1000000000000,0,MATCH(SMALL(SCORE,1),SCORE,0))=0,"",INDEX(Designs!$F$5:$F$2704,IF(SMALL(SCORE,1)&gt;=1000000000000,0,MATCH(SMALL(SCORE,1),SCORE,0))))</f>
        <v>4</v>
      </c>
      <c r="H40" s="18" t="n">
        <f aca="false">IF(IF(SMALL(SCORE,1)&gt;=1000000000000,0,MATCH(SMALL(SCORE,1),SCORE,0))=0,"",INDEX(Designs!$G$5:$G$2704,IF(SMALL(SCORE,1)&gt;=1000000000000,0,MATCH(SMALL(SCORE,1),SCORE,0))))</f>
        <v>11.211605</v>
      </c>
      <c r="I40" s="19" t="n">
        <f aca="false">IF(IF(SMALL(SCORE,1)&gt;=1000000000000,0,MATCH(SMALL(SCORE,1),SCORE,0))=0,"",INDEX(Designs!$K$5:$K$2704,IF(SMALL(SCORE,1)&gt;=1000000000000,0,MATCH(SMALL(SCORE,1),SCORE,0))))</f>
        <v>1.456209</v>
      </c>
      <c r="J40" s="18" t="n">
        <f aca="false">IF(IF(SMALL(SCORE,1)&gt;=1000000000000,0,MATCH(SMALL(SCORE,1),SCORE,0))=0,"",INDEX(Designs!$L$5:$L$2704,IF(SMALL(SCORE,1)&gt;=1000000000000,0,MATCH(SMALL(SCORE,1),SCORE,0))))</f>
        <v>2.34646</v>
      </c>
      <c r="K40" s="17" t="n">
        <f aca="false">IF(IF(SMALL(SCORE,1)&gt;=1000000000000,0,MATCH(SMALL(SCORE,1),SCORE,0))=0,"",INDEX(Designs!$M$5:$M$2704,IF(SMALL(SCORE,1)&gt;=1000000000000,0,MATCH(SMALL(SCORE,1),SCORE,0))))</f>
        <v>79</v>
      </c>
      <c r="L40" s="20" t="n">
        <f aca="false">IF(IF(SMALL(SCORE,1)&gt;=1000000000000,0,MATCH(SMALL(SCORE,1),SCORE,0))=0,"",INDEX(Designs!$AG$5:$AG$2704,IF(SMALL(SCORE,1)&gt;=1000000000000,0,MATCH(SMALL(SCORE,1),SCORE,0))))</f>
        <v>1440.61356453</v>
      </c>
      <c r="M40" s="20" t="n">
        <f aca="false">IF(IF(SMALL(SCORE,1)&gt;=1000000000000,0,MATCH(SMALL(SCORE,1),SCORE,0))=0,"",INDEX(Designs!$AI$5:$AI$2704,IF(SMALL(SCORE,1)&gt;=1000000000000,0,MATCH(SMALL(SCORE,1),SCORE,0))))</f>
        <v>5636.8555992095</v>
      </c>
      <c r="N40" s="20" t="n">
        <f aca="false">IF(IF(SMALL(SCORE,1)&gt;=1000000000000,0,MATCH(SMALL(SCORE,1),SCORE,0))=0,"",INDEX(Designs!$AJ$5:$AJ$2704,IF(SMALL(SCORE,1)&gt;=1000000000000,0,MATCH(SMALL(SCORE,1),SCORE,0))))</f>
        <v>2402.28071188492</v>
      </c>
    </row>
    <row r="41" customFormat="false" ht="15" hidden="false" customHeight="false" outlineLevel="0" collapsed="false">
      <c r="B41" s="6" t="n">
        <v>2</v>
      </c>
      <c r="C41" s="16" t="n">
        <f aca="false">IF(IF(SMALL(SCORE,2)&gt;=1000000000000,0,MATCH(SMALL(SCORE,2),SCORE,0))=0,"",INDEX(Designs!$B$5:$B$2704,IF(SMALL(SCORE,2)&gt;=1000000000000,0,MATCH(SMALL(SCORE,2),SCORE,0))))</f>
        <v>5</v>
      </c>
      <c r="D41" s="16" t="n">
        <f aca="false">IF(IF(SMALL(SCORE,2)&gt;=1000000000000,0,MATCH(SMALL(SCORE,2),SCORE,0))=0,"",INDEX(Designs!$C$5:$C$2704,IF(SMALL(SCORE,2)&gt;=1000000000000,0,MATCH(SMALL(SCORE,2),SCORE,0))))</f>
        <v>2</v>
      </c>
      <c r="E41" s="17" t="n">
        <f aca="false">IF(IF(SMALL(SCORE,2)&gt;=1000000000000,0,MATCH(SMALL(SCORE,2),SCORE,0))=0,"",INDEX(Designs!$D$5:$D$2704,IF(SMALL(SCORE,2)&gt;=1000000000000,0,MATCH(SMALL(SCORE,2),SCORE,0))))</f>
        <v>175</v>
      </c>
      <c r="F41" s="17" t="n">
        <f aca="false">IF(IF(SMALL(SCORE,2)&gt;=1000000000000,0,MATCH(SMALL(SCORE,2),SCORE,0))=0,"",INDEX(Designs!$E$5:$E$2704,IF(SMALL(SCORE,2)&gt;=1000000000000,0,MATCH(SMALL(SCORE,2),SCORE,0))))</f>
        <v>26</v>
      </c>
      <c r="G41" s="17" t="n">
        <f aca="false">IF(IF(SMALL(SCORE,2)&gt;=1000000000000,0,MATCH(SMALL(SCORE,2),SCORE,0))=0,"",INDEX(Designs!$F$5:$F$2704,IF(SMALL(SCORE,2)&gt;=1000000000000,0,MATCH(SMALL(SCORE,2),SCORE,0))))</f>
        <v>4</v>
      </c>
      <c r="H41" s="18" t="n">
        <f aca="false">IF(IF(SMALL(SCORE,2)&gt;=1000000000000,0,MATCH(SMALL(SCORE,2),SCORE,0))=0,"",INDEX(Designs!$G$5:$G$2704,IF(SMALL(SCORE,2)&gt;=1000000000000,0,MATCH(SMALL(SCORE,2),SCORE,0))))</f>
        <v>11.211605</v>
      </c>
      <c r="I41" s="19" t="n">
        <f aca="false">IF(IF(SMALL(SCORE,2)&gt;=1000000000000,0,MATCH(SMALL(SCORE,2),SCORE,0))=0,"",INDEX(Designs!$K$5:$K$2704,IF(SMALL(SCORE,2)&gt;=1000000000000,0,MATCH(SMALL(SCORE,2),SCORE,0))))</f>
        <v>1.376377</v>
      </c>
      <c r="J41" s="18" t="n">
        <f aca="false">IF(IF(SMALL(SCORE,2)&gt;=1000000000000,0,MATCH(SMALL(SCORE,2),SCORE,0))=0,"",INDEX(Designs!$L$5:$L$2704,IF(SMALL(SCORE,2)&gt;=1000000000000,0,MATCH(SMALL(SCORE,2),SCORE,0))))</f>
        <v>2.19411</v>
      </c>
      <c r="K41" s="17" t="n">
        <f aca="false">IF(IF(SMALL(SCORE,2)&gt;=1000000000000,0,MATCH(SMALL(SCORE,2),SCORE,0))=0,"",INDEX(Designs!$M$5:$M$2704,IF(SMALL(SCORE,2)&gt;=1000000000000,0,MATCH(SMALL(SCORE,2),SCORE,0))))</f>
        <v>86</v>
      </c>
      <c r="L41" s="20" t="n">
        <f aca="false">IF(IF(SMALL(SCORE,2)&gt;=1000000000000,0,MATCH(SMALL(SCORE,2),SCORE,0))=0,"",INDEX(Designs!$AG$5:$AG$2704,IF(SMALL(SCORE,2)&gt;=1000000000000,0,MATCH(SMALL(SCORE,2),SCORE,0))))</f>
        <v>1440.69114994</v>
      </c>
      <c r="M41" s="20" t="n">
        <f aca="false">IF(IF(SMALL(SCORE,2)&gt;=1000000000000,0,MATCH(SMALL(SCORE,2),SCORE,0))=0,"",INDEX(Designs!$AI$5:$AI$2704,IF(SMALL(SCORE,2)&gt;=1000000000000,0,MATCH(SMALL(SCORE,2),SCORE,0))))</f>
        <v>5636.944822431</v>
      </c>
      <c r="N41" s="20" t="n">
        <f aca="false">IF(IF(SMALL(SCORE,2)&gt;=1000000000000,0,MATCH(SMALL(SCORE,2),SCORE,0))=0,"",INDEX(Designs!$AJ$5:$AJ$2704,IF(SMALL(SCORE,2)&gt;=1000000000000,0,MATCH(SMALL(SCORE,2),SCORE,0))))</f>
        <v>2569.1258972572</v>
      </c>
    </row>
    <row r="42" customFormat="false" ht="15" hidden="false" customHeight="false" outlineLevel="0" collapsed="false">
      <c r="B42" s="6" t="n">
        <v>3</v>
      </c>
      <c r="C42" s="16" t="n">
        <f aca="false">IF(IF(SMALL(SCORE,3)&gt;=1000000000000,0,MATCH(SMALL(SCORE,3),SCORE,0))=0,"",INDEX(Designs!$B$5:$B$2704,IF(SMALL(SCORE,3)&gt;=1000000000000,0,MATCH(SMALL(SCORE,3),SCORE,0))))</f>
        <v>5</v>
      </c>
      <c r="D42" s="16" t="n">
        <f aca="false">IF(IF(SMALL(SCORE,3)&gt;=1000000000000,0,MATCH(SMALL(SCORE,3),SCORE,0))=0,"",INDEX(Designs!$C$5:$C$2704,IF(SMALL(SCORE,3)&gt;=1000000000000,0,MATCH(SMALL(SCORE,3),SCORE,0))))</f>
        <v>2</v>
      </c>
      <c r="E42" s="17" t="n">
        <f aca="false">IF(IF(SMALL(SCORE,3)&gt;=1000000000000,0,MATCH(SMALL(SCORE,3),SCORE,0))=0,"",INDEX(Designs!$D$5:$D$2704,IF(SMALL(SCORE,3)&gt;=1000000000000,0,MATCH(SMALL(SCORE,3),SCORE,0))))</f>
        <v>200</v>
      </c>
      <c r="F42" s="17" t="n">
        <f aca="false">IF(IF(SMALL(SCORE,3)&gt;=1000000000000,0,MATCH(SMALL(SCORE,3),SCORE,0))=0,"",INDEX(Designs!$E$5:$E$2704,IF(SMALL(SCORE,3)&gt;=1000000000000,0,MATCH(SMALL(SCORE,3),SCORE,0))))</f>
        <v>22</v>
      </c>
      <c r="G42" s="17" t="n">
        <f aca="false">IF(IF(SMALL(SCORE,3)&gt;=1000000000000,0,MATCH(SMALL(SCORE,3),SCORE,0))=0,"",INDEX(Designs!$F$5:$F$2704,IF(SMALL(SCORE,3)&gt;=1000000000000,0,MATCH(SMALL(SCORE,3),SCORE,0))))</f>
        <v>4</v>
      </c>
      <c r="H42" s="18" t="n">
        <f aca="false">IF(IF(SMALL(SCORE,3)&gt;=1000000000000,0,MATCH(SMALL(SCORE,3),SCORE,0))=0,"",INDEX(Designs!$G$5:$G$2704,IF(SMALL(SCORE,3)&gt;=1000000000000,0,MATCH(SMALL(SCORE,3),SCORE,0))))</f>
        <v>11.211605</v>
      </c>
      <c r="I42" s="19" t="n">
        <f aca="false">IF(IF(SMALL(SCORE,3)&gt;=1000000000000,0,MATCH(SMALL(SCORE,3),SCORE,0))=0,"",INDEX(Designs!$K$5:$K$2704,IF(SMALL(SCORE,3)&gt;=1000000000000,0,MATCH(SMALL(SCORE,3),SCORE,0))))</f>
        <v>1.460535</v>
      </c>
      <c r="J42" s="18" t="n">
        <f aca="false">IF(IF(SMALL(SCORE,3)&gt;=1000000000000,0,MATCH(SMALL(SCORE,3),SCORE,0))=0,"",INDEX(Designs!$L$5:$L$2704,IF(SMALL(SCORE,3)&gt;=1000000000000,0,MATCH(SMALL(SCORE,3),SCORE,0))))</f>
        <v>2.850318</v>
      </c>
      <c r="K42" s="17" t="n">
        <f aca="false">IF(IF(SMALL(SCORE,3)&gt;=1000000000000,0,MATCH(SMALL(SCORE,3),SCORE,0))=0,"",INDEX(Designs!$M$5:$M$2704,IF(SMALL(SCORE,3)&gt;=1000000000000,0,MATCH(SMALL(SCORE,3),SCORE,0))))</f>
        <v>79</v>
      </c>
      <c r="L42" s="20" t="n">
        <f aca="false">IF(IF(SMALL(SCORE,3)&gt;=1000000000000,0,MATCH(SMALL(SCORE,3),SCORE,0))=0,"",INDEX(Designs!$AG$5:$AG$2704,IF(SMALL(SCORE,3)&gt;=1000000000000,0,MATCH(SMALL(SCORE,3),SCORE,0))))</f>
        <v>1448.73621501</v>
      </c>
      <c r="M42" s="20" t="n">
        <f aca="false">IF(IF(SMALL(SCORE,3)&gt;=1000000000000,0,MATCH(SMALL(SCORE,3),SCORE,0))=0,"",INDEX(Designs!$AI$5:$AI$2704,IF(SMALL(SCORE,3)&gt;=1000000000000,0,MATCH(SMALL(SCORE,3),SCORE,0))))</f>
        <v>5646.1966472615</v>
      </c>
      <c r="N42" s="20" t="n">
        <f aca="false">IF(IF(SMALL(SCORE,3)&gt;=1000000000000,0,MATCH(SMALL(SCORE,3),SCORE,0))=0,"",INDEX(Designs!$AJ$5:$AJ$2704,IF(SMALL(SCORE,3)&gt;=1000000000000,0,MATCH(SMALL(SCORE,3),SCORE,0))))</f>
        <v>1980.90060381385</v>
      </c>
    </row>
    <row r="43" customFormat="false" ht="15" hidden="false" customHeight="false" outlineLevel="0" collapsed="false">
      <c r="B43" s="6" t="n">
        <v>4</v>
      </c>
      <c r="C43" s="16" t="n">
        <f aca="false">IF(IF(SMALL(SCORE,4)&gt;=1000000000000,0,MATCH(SMALL(SCORE,4),SCORE,0))=0,"",INDEX(Designs!$B$5:$B$2704,IF(SMALL(SCORE,4)&gt;=1000000000000,0,MATCH(SMALL(SCORE,4),SCORE,0))))</f>
        <v>5</v>
      </c>
      <c r="D43" s="16" t="n">
        <f aca="false">IF(IF(SMALL(SCORE,4)&gt;=1000000000000,0,MATCH(SMALL(SCORE,4),SCORE,0))=0,"",INDEX(Designs!$C$5:$C$2704,IF(SMALL(SCORE,4)&gt;=1000000000000,0,MATCH(SMALL(SCORE,4),SCORE,0))))</f>
        <v>2.5</v>
      </c>
      <c r="E43" s="17" t="n">
        <f aca="false">IF(IF(SMALL(SCORE,4)&gt;=1000000000000,0,MATCH(SMALL(SCORE,4),SCORE,0))=0,"",INDEX(Designs!$D$5:$D$2704,IF(SMALL(SCORE,4)&gt;=1000000000000,0,MATCH(SMALL(SCORE,4),SCORE,0))))</f>
        <v>175</v>
      </c>
      <c r="F43" s="17" t="n">
        <f aca="false">IF(IF(SMALL(SCORE,4)&gt;=1000000000000,0,MATCH(SMALL(SCORE,4),SCORE,0))=0,"",INDEX(Designs!$E$5:$E$2704,IF(SMALL(SCORE,4)&gt;=1000000000000,0,MATCH(SMALL(SCORE,4),SCORE,0))))</f>
        <v>26</v>
      </c>
      <c r="G43" s="17" t="n">
        <f aca="false">IF(IF(SMALL(SCORE,4)&gt;=1000000000000,0,MATCH(SMALL(SCORE,4),SCORE,0))=0,"",INDEX(Designs!$F$5:$F$2704,IF(SMALL(SCORE,4)&gt;=1000000000000,0,MATCH(SMALL(SCORE,4),SCORE,0))))</f>
        <v>4</v>
      </c>
      <c r="H43" s="18" t="n">
        <f aca="false">IF(IF(SMALL(SCORE,4)&gt;=1000000000000,0,MATCH(SMALL(SCORE,4),SCORE,0))=0,"",INDEX(Designs!$G$5:$G$2704,IF(SMALL(SCORE,4)&gt;=1000000000000,0,MATCH(SMALL(SCORE,4),SCORE,0))))</f>
        <v>11.211605</v>
      </c>
      <c r="I43" s="19" t="n">
        <f aca="false">IF(IF(SMALL(SCORE,4)&gt;=1000000000000,0,MATCH(SMALL(SCORE,4),SCORE,0))=0,"",INDEX(Designs!$K$5:$K$2704,IF(SMALL(SCORE,4)&gt;=1000000000000,0,MATCH(SMALL(SCORE,4),SCORE,0))))</f>
        <v>1.365839</v>
      </c>
      <c r="J43" s="18" t="n">
        <f aca="false">IF(IF(SMALL(SCORE,4)&gt;=1000000000000,0,MATCH(SMALL(SCORE,4),SCORE,0))=0,"",INDEX(Designs!$L$5:$L$2704,IF(SMALL(SCORE,4)&gt;=1000000000000,0,MATCH(SMALL(SCORE,4),SCORE,0))))</f>
        <v>2.15359</v>
      </c>
      <c r="K43" s="17" t="n">
        <f aca="false">IF(IF(SMALL(SCORE,4)&gt;=1000000000000,0,MATCH(SMALL(SCORE,4),SCORE,0))=0,"",INDEX(Designs!$M$5:$M$2704,IF(SMALL(SCORE,4)&gt;=1000000000000,0,MATCH(SMALL(SCORE,4),SCORE,0))))</f>
        <v>92.5</v>
      </c>
      <c r="L43" s="20" t="n">
        <f aca="false">IF(IF(SMALL(SCORE,4)&gt;=1000000000000,0,MATCH(SMALL(SCORE,4),SCORE,0))=0,"",INDEX(Designs!$AG$5:$AG$2704,IF(SMALL(SCORE,4)&gt;=1000000000000,0,MATCH(SMALL(SCORE,4),SCORE,0))))</f>
        <v>1477.08883594</v>
      </c>
      <c r="M43" s="20" t="n">
        <f aca="false">IF(IF(SMALL(SCORE,4)&gt;=1000000000000,0,MATCH(SMALL(SCORE,4),SCORE,0))=0,"",INDEX(Designs!$AI$5:$AI$2704,IF(SMALL(SCORE,4)&gt;=1000000000000,0,MATCH(SMALL(SCORE,4),SCORE,0))))</f>
        <v>5678.802161331</v>
      </c>
      <c r="N43" s="20" t="n">
        <f aca="false">IF(IF(SMALL(SCORE,4)&gt;=1000000000000,0,MATCH(SMALL(SCORE,4),SCORE,0))=0,"",INDEX(Designs!$AJ$5:$AJ$2704,IF(SMALL(SCORE,4)&gt;=1000000000000,0,MATCH(SMALL(SCORE,4),SCORE,0))))</f>
        <v>2636.90032054894</v>
      </c>
    </row>
    <row r="44" customFormat="false" ht="15" hidden="false" customHeight="false" outlineLevel="0" collapsed="false">
      <c r="B44" s="6" t="n">
        <v>5</v>
      </c>
      <c r="C44" s="16" t="n">
        <f aca="false">IF(IF(SMALL(SCORE,5)&gt;=1000000000000,0,MATCH(SMALL(SCORE,5),SCORE,0))=0,"",INDEX(Designs!$B$5:$B$2704,IF(SMALL(SCORE,5)&gt;=1000000000000,0,MATCH(SMALL(SCORE,5),SCORE,0))))</f>
        <v>5</v>
      </c>
      <c r="D44" s="16" t="n">
        <f aca="false">IF(IF(SMALL(SCORE,5)&gt;=1000000000000,0,MATCH(SMALL(SCORE,5),SCORE,0))=0,"",INDEX(Designs!$C$5:$C$2704,IF(SMALL(SCORE,5)&gt;=1000000000000,0,MATCH(SMALL(SCORE,5),SCORE,0))))</f>
        <v>2.5</v>
      </c>
      <c r="E44" s="17" t="n">
        <f aca="false">IF(IF(SMALL(SCORE,5)&gt;=1000000000000,0,MATCH(SMALL(SCORE,5),SCORE,0))=0,"",INDEX(Designs!$D$5:$D$2704,IF(SMALL(SCORE,5)&gt;=1000000000000,0,MATCH(SMALL(SCORE,5),SCORE,0))))</f>
        <v>200</v>
      </c>
      <c r="F44" s="17" t="n">
        <f aca="false">IF(IF(SMALL(SCORE,5)&gt;=1000000000000,0,MATCH(SMALL(SCORE,5),SCORE,0))=0,"",INDEX(Designs!$E$5:$E$2704,IF(SMALL(SCORE,5)&gt;=1000000000000,0,MATCH(SMALL(SCORE,5),SCORE,0))))</f>
        <v>18</v>
      </c>
      <c r="G44" s="17" t="n">
        <f aca="false">IF(IF(SMALL(SCORE,5)&gt;=1000000000000,0,MATCH(SMALL(SCORE,5),SCORE,0))=0,"",INDEX(Designs!$F$5:$F$2704,IF(SMALL(SCORE,5)&gt;=1000000000000,0,MATCH(SMALL(SCORE,5),SCORE,0))))</f>
        <v>4</v>
      </c>
      <c r="H44" s="18" t="n">
        <f aca="false">IF(IF(SMALL(SCORE,5)&gt;=1000000000000,0,MATCH(SMALL(SCORE,5),SCORE,0))=0,"",INDEX(Designs!$G$5:$G$2704,IF(SMALL(SCORE,5)&gt;=1000000000000,0,MATCH(SMALL(SCORE,5),SCORE,0))))</f>
        <v>11.211605</v>
      </c>
      <c r="I44" s="19" t="n">
        <f aca="false">IF(IF(SMALL(SCORE,5)&gt;=1000000000000,0,MATCH(SMALL(SCORE,5),SCORE,0))=0,"",INDEX(Designs!$K$5:$K$2704,IF(SMALL(SCORE,5)&gt;=1000000000000,0,MATCH(SMALL(SCORE,5),SCORE,0))))</f>
        <v>1.44822</v>
      </c>
      <c r="J44" s="18" t="n">
        <f aca="false">IF(IF(SMALL(SCORE,5)&gt;=1000000000000,0,MATCH(SMALL(SCORE,5),SCORE,0))=0,"",INDEX(Designs!$L$5:$L$2704,IF(SMALL(SCORE,5)&gt;=1000000000000,0,MATCH(SMALL(SCORE,5),SCORE,0))))</f>
        <v>2.324734</v>
      </c>
      <c r="K44" s="17" t="n">
        <f aca="false">IF(IF(SMALL(SCORE,5)&gt;=1000000000000,0,MATCH(SMALL(SCORE,5),SCORE,0))=0,"",INDEX(Designs!$M$5:$M$2704,IF(SMALL(SCORE,5)&gt;=1000000000000,0,MATCH(SMALL(SCORE,5),SCORE,0))))</f>
        <v>85</v>
      </c>
      <c r="L44" s="20" t="n">
        <f aca="false">IF(IF(SMALL(SCORE,5)&gt;=1000000000000,0,MATCH(SMALL(SCORE,5),SCORE,0))=0,"",INDEX(Designs!$AG$5:$AG$2704,IF(SMALL(SCORE,5)&gt;=1000000000000,0,MATCH(SMALL(SCORE,5),SCORE,0))))</f>
        <v>1477.54292667</v>
      </c>
      <c r="M44" s="20" t="n">
        <f aca="false">IF(IF(SMALL(SCORE,5)&gt;=1000000000000,0,MATCH(SMALL(SCORE,5),SCORE,0))=0,"",INDEX(Designs!$AI$5:$AI$2704,IF(SMALL(SCORE,5)&gt;=1000000000000,0,MATCH(SMALL(SCORE,5),SCORE,0))))</f>
        <v>5679.3243656705</v>
      </c>
      <c r="N44" s="20" t="n">
        <f aca="false">IF(IF(SMALL(SCORE,5)&gt;=1000000000000,0,MATCH(SMALL(SCORE,5),SCORE,0))=0,"",INDEX(Designs!$AJ$5:$AJ$2704,IF(SMALL(SCORE,5)&gt;=1000000000000,0,MATCH(SMALL(SCORE,5),SCORE,0))))</f>
        <v>2442.9996574535</v>
      </c>
    </row>
    <row r="45" customFormat="false" ht="15" hidden="false" customHeight="false" outlineLevel="0" collapsed="false">
      <c r="B45" s="6" t="n">
        <v>6</v>
      </c>
      <c r="C45" s="16" t="n">
        <f aca="false">IF(IF(SMALL(SCORE,6)&gt;=1000000000000,0,MATCH(SMALL(SCORE,6),SCORE,0))=0,"",INDEX(Designs!$B$5:$B$2704,IF(SMALL(SCORE,6)&gt;=1000000000000,0,MATCH(SMALL(SCORE,6),SCORE,0))))</f>
        <v>6</v>
      </c>
      <c r="D45" s="16" t="n">
        <f aca="false">IF(IF(SMALL(SCORE,6)&gt;=1000000000000,0,MATCH(SMALL(SCORE,6),SCORE,0))=0,"",INDEX(Designs!$C$5:$C$2704,IF(SMALL(SCORE,6)&gt;=1000000000000,0,MATCH(SMALL(SCORE,6),SCORE,0))))</f>
        <v>2.5</v>
      </c>
      <c r="E45" s="17" t="n">
        <f aca="false">IF(IF(SMALL(SCORE,6)&gt;=1000000000000,0,MATCH(SMALL(SCORE,6),SCORE,0))=0,"",INDEX(Designs!$D$5:$D$2704,IF(SMALL(SCORE,6)&gt;=1000000000000,0,MATCH(SMALL(SCORE,6),SCORE,0))))</f>
        <v>175</v>
      </c>
      <c r="F45" s="17" t="n">
        <f aca="false">IF(IF(SMALL(SCORE,6)&gt;=1000000000000,0,MATCH(SMALL(SCORE,6),SCORE,0))=0,"",INDEX(Designs!$E$5:$E$2704,IF(SMALL(SCORE,6)&gt;=1000000000000,0,MATCH(SMALL(SCORE,6),SCORE,0))))</f>
        <v>22</v>
      </c>
      <c r="G45" s="17" t="n">
        <f aca="false">IF(IF(SMALL(SCORE,6)&gt;=1000000000000,0,MATCH(SMALL(SCORE,6),SCORE,0))=0,"",INDEX(Designs!$F$5:$F$2704,IF(SMALL(SCORE,6)&gt;=1000000000000,0,MATCH(SMALL(SCORE,6),SCORE,0))))</f>
        <v>4</v>
      </c>
      <c r="H45" s="18" t="n">
        <f aca="false">IF(IF(SMALL(SCORE,6)&gt;=1000000000000,0,MATCH(SMALL(SCORE,6),SCORE,0))=0,"",INDEX(Designs!$G$5:$G$2704,IF(SMALL(SCORE,6)&gt;=1000000000000,0,MATCH(SMALL(SCORE,6),SCORE,0))))</f>
        <v>13.132078</v>
      </c>
      <c r="I45" s="19" t="n">
        <f aca="false">IF(IF(SMALL(SCORE,6)&gt;=1000000000000,0,MATCH(SMALL(SCORE,6),SCORE,0))=0,"",INDEX(Designs!$K$5:$K$2704,IF(SMALL(SCORE,6)&gt;=1000000000000,0,MATCH(SMALL(SCORE,6),SCORE,0))))</f>
        <v>1.337841</v>
      </c>
      <c r="J45" s="18" t="n">
        <f aca="false">IF(IF(SMALL(SCORE,6)&gt;=1000000000000,0,MATCH(SMALL(SCORE,6),SCORE,0))=0,"",INDEX(Designs!$L$5:$L$2704,IF(SMALL(SCORE,6)&gt;=1000000000000,0,MATCH(SMALL(SCORE,6),SCORE,0))))</f>
        <v>2.009521</v>
      </c>
      <c r="K45" s="17" t="n">
        <f aca="false">IF(IF(SMALL(SCORE,6)&gt;=1000000000000,0,MATCH(SMALL(SCORE,6),SCORE,0))=0,"",INDEX(Designs!$M$5:$M$2704,IF(SMALL(SCORE,6)&gt;=1000000000000,0,MATCH(SMALL(SCORE,6),SCORE,0))))</f>
        <v>104.5</v>
      </c>
      <c r="L45" s="20" t="n">
        <f aca="false">IF(IF(SMALL(SCORE,6)&gt;=1000000000000,0,MATCH(SMALL(SCORE,6),SCORE,0))=0,"",INDEX(Designs!$AG$5:$AG$2704,IF(SMALL(SCORE,6)&gt;=1000000000000,0,MATCH(SMALL(SCORE,6),SCORE,0))))</f>
        <v>1498.49752513</v>
      </c>
      <c r="M45" s="20" t="n">
        <f aca="false">IF(IF(SMALL(SCORE,6)&gt;=1000000000000,0,MATCH(SMALL(SCORE,6),SCORE,0))=0,"",INDEX(Designs!$AI$5:$AI$2704,IF(SMALL(SCORE,6)&gt;=1000000000000,0,MATCH(SMALL(SCORE,6),SCORE,0))))</f>
        <v>5703.4221538995</v>
      </c>
      <c r="N45" s="20" t="n">
        <f aca="false">IF(IF(SMALL(SCORE,6)&gt;=1000000000000,0,MATCH(SMALL(SCORE,6),SCORE,0))=0,"",INDEX(Designs!$AJ$5:$AJ$2704,IF(SMALL(SCORE,6)&gt;=1000000000000,0,MATCH(SMALL(SCORE,6),SCORE,0))))</f>
        <v>2838.19982667486</v>
      </c>
    </row>
    <row r="46" customFormat="false" ht="15" hidden="false" customHeight="false" outlineLevel="0" collapsed="false">
      <c r="B46" s="6" t="n">
        <v>7</v>
      </c>
      <c r="C46" s="16" t="n">
        <f aca="false">IF(IF(SMALL(SCORE,7)&gt;=1000000000000,0,MATCH(SMALL(SCORE,7),SCORE,0))=0,"",INDEX(Designs!$B$5:$B$2704,IF(SMALL(SCORE,7)&gt;=1000000000000,0,MATCH(SMALL(SCORE,7),SCORE,0))))</f>
        <v>6</v>
      </c>
      <c r="D46" s="16" t="n">
        <f aca="false">IF(IF(SMALL(SCORE,7)&gt;=1000000000000,0,MATCH(SMALL(SCORE,7),SCORE,0))=0,"",INDEX(Designs!$C$5:$C$2704,IF(SMALL(SCORE,7)&gt;=1000000000000,0,MATCH(SMALL(SCORE,7),SCORE,0))))</f>
        <v>2.5</v>
      </c>
      <c r="E46" s="17" t="n">
        <f aca="false">IF(IF(SMALL(SCORE,7)&gt;=1000000000000,0,MATCH(SMALL(SCORE,7),SCORE,0))=0,"",INDEX(Designs!$D$5:$D$2704,IF(SMALL(SCORE,7)&gt;=1000000000000,0,MATCH(SMALL(SCORE,7),SCORE,0))))</f>
        <v>175</v>
      </c>
      <c r="F46" s="17" t="n">
        <f aca="false">IF(IF(SMALL(SCORE,7)&gt;=1000000000000,0,MATCH(SMALL(SCORE,7),SCORE,0))=0,"",INDEX(Designs!$E$5:$E$2704,IF(SMALL(SCORE,7)&gt;=1000000000000,0,MATCH(SMALL(SCORE,7),SCORE,0))))</f>
        <v>26</v>
      </c>
      <c r="G46" s="17" t="n">
        <f aca="false">IF(IF(SMALL(SCORE,7)&gt;=1000000000000,0,MATCH(SMALL(SCORE,7),SCORE,0))=0,"",INDEX(Designs!$F$5:$F$2704,IF(SMALL(SCORE,7)&gt;=1000000000000,0,MATCH(SMALL(SCORE,7),SCORE,0))))</f>
        <v>4</v>
      </c>
      <c r="H46" s="18" t="n">
        <f aca="false">IF(IF(SMALL(SCORE,7)&gt;=1000000000000,0,MATCH(SMALL(SCORE,7),SCORE,0))=0,"",INDEX(Designs!$G$5:$G$2704,IF(SMALL(SCORE,7)&gt;=1000000000000,0,MATCH(SMALL(SCORE,7),SCORE,0))))</f>
        <v>13.132078</v>
      </c>
      <c r="I46" s="19" t="n">
        <f aca="false">IF(IF(SMALL(SCORE,7)&gt;=1000000000000,0,MATCH(SMALL(SCORE,7),SCORE,0))=0,"",INDEX(Designs!$K$5:$K$2704,IF(SMALL(SCORE,7)&gt;=1000000000000,0,MATCH(SMALL(SCORE,7),SCORE,0))))</f>
        <v>1.303403</v>
      </c>
      <c r="J46" s="18" t="n">
        <f aca="false">IF(IF(SMALL(SCORE,7)&gt;=1000000000000,0,MATCH(SMALL(SCORE,7),SCORE,0))=0,"",INDEX(Designs!$L$5:$L$2704,IF(SMALL(SCORE,7)&gt;=1000000000000,0,MATCH(SMALL(SCORE,7),SCORE,0))))</f>
        <v>2.175304</v>
      </c>
      <c r="K46" s="17" t="n">
        <f aca="false">IF(IF(SMALL(SCORE,7)&gt;=1000000000000,0,MATCH(SMALL(SCORE,7),SCORE,0))=0,"",INDEX(Designs!$M$5:$M$2704,IF(SMALL(SCORE,7)&gt;=1000000000000,0,MATCH(SMALL(SCORE,7),SCORE,0))))</f>
        <v>104.5</v>
      </c>
      <c r="L46" s="20" t="n">
        <f aca="false">IF(IF(SMALL(SCORE,7)&gt;=1000000000000,0,MATCH(SMALL(SCORE,7),SCORE,0))=0,"",INDEX(Designs!$AG$5:$AG$2704,IF(SMALL(SCORE,7)&gt;=1000000000000,0,MATCH(SMALL(SCORE,7),SCORE,0))))</f>
        <v>1506.11251594</v>
      </c>
      <c r="M46" s="20" t="n">
        <f aca="false">IF(IF(SMALL(SCORE,7)&gt;=1000000000000,0,MATCH(SMALL(SCORE,7),SCORE,0))=0,"",INDEX(Designs!$AI$5:$AI$2704,IF(SMALL(SCORE,7)&gt;=1000000000000,0,MATCH(SMALL(SCORE,7),SCORE,0))))</f>
        <v>5712.179393331</v>
      </c>
      <c r="N46" s="20" t="n">
        <f aca="false">IF(IF(SMALL(SCORE,7)&gt;=1000000000000,0,MATCH(SMALL(SCORE,7),SCORE,0))=0,"",INDEX(Designs!$AJ$5:$AJ$2704,IF(SMALL(SCORE,7)&gt;=1000000000000,0,MATCH(SMALL(SCORE,7),SCORE,0))))</f>
        <v>2625.92235077534</v>
      </c>
    </row>
    <row r="47" customFormat="false" ht="15" hidden="false" customHeight="false" outlineLevel="0" collapsed="false">
      <c r="B47" s="6" t="n">
        <v>8</v>
      </c>
      <c r="C47" s="16" t="n">
        <f aca="false">IF(IF(SMALL(SCORE,8)&gt;=1000000000000,0,MATCH(SMALL(SCORE,8),SCORE,0))=0,"",INDEX(Designs!$B$5:$B$2704,IF(SMALL(SCORE,8)&gt;=1000000000000,0,MATCH(SMALL(SCORE,8),SCORE,0))))</f>
        <v>6</v>
      </c>
      <c r="D47" s="16" t="n">
        <f aca="false">IF(IF(SMALL(SCORE,8)&gt;=1000000000000,0,MATCH(SMALL(SCORE,8),SCORE,0))=0,"",INDEX(Designs!$C$5:$C$2704,IF(SMALL(SCORE,8)&gt;=1000000000000,0,MATCH(SMALL(SCORE,8),SCORE,0))))</f>
        <v>2.5</v>
      </c>
      <c r="E47" s="17" t="n">
        <f aca="false">IF(IF(SMALL(SCORE,8)&gt;=1000000000000,0,MATCH(SMALL(SCORE,8),SCORE,0))=0,"",INDEX(Designs!$D$5:$D$2704,IF(SMALL(SCORE,8)&gt;=1000000000000,0,MATCH(SMALL(SCORE,8),SCORE,0))))</f>
        <v>200</v>
      </c>
      <c r="F47" s="17" t="n">
        <f aca="false">IF(IF(SMALL(SCORE,8)&gt;=1000000000000,0,MATCH(SMALL(SCORE,8),SCORE,0))=0,"",INDEX(Designs!$E$5:$E$2704,IF(SMALL(SCORE,8)&gt;=1000000000000,0,MATCH(SMALL(SCORE,8),SCORE,0))))</f>
        <v>18</v>
      </c>
      <c r="G47" s="17" t="n">
        <f aca="false">IF(IF(SMALL(SCORE,8)&gt;=1000000000000,0,MATCH(SMALL(SCORE,8),SCORE,0))=0,"",INDEX(Designs!$F$5:$F$2704,IF(SMALL(SCORE,8)&gt;=1000000000000,0,MATCH(SMALL(SCORE,8),SCORE,0))))</f>
        <v>4</v>
      </c>
      <c r="H47" s="18" t="n">
        <f aca="false">IF(IF(SMALL(SCORE,8)&gt;=1000000000000,0,MATCH(SMALL(SCORE,8),SCORE,0))=0,"",INDEX(Designs!$G$5:$G$2704,IF(SMALL(SCORE,8)&gt;=1000000000000,0,MATCH(SMALL(SCORE,8),SCORE,0))))</f>
        <v>13.132078</v>
      </c>
      <c r="I47" s="19" t="n">
        <f aca="false">IF(IF(SMALL(SCORE,8)&gt;=1000000000000,0,MATCH(SMALL(SCORE,8),SCORE,0))=0,"",INDEX(Designs!$K$5:$K$2704,IF(SMALL(SCORE,8)&gt;=1000000000000,0,MATCH(SMALL(SCORE,8),SCORE,0))))</f>
        <v>1.392348</v>
      </c>
      <c r="J47" s="18" t="n">
        <f aca="false">IF(IF(SMALL(SCORE,8)&gt;=1000000000000,0,MATCH(SMALL(SCORE,8),SCORE,0))=0,"",INDEX(Designs!$L$5:$L$2704,IF(SMALL(SCORE,8)&gt;=1000000000000,0,MATCH(SMALL(SCORE,8),SCORE,0))))</f>
        <v>2.453486</v>
      </c>
      <c r="K47" s="17" t="n">
        <f aca="false">IF(IF(SMALL(SCORE,8)&gt;=1000000000000,0,MATCH(SMALL(SCORE,8),SCORE,0))=0,"",INDEX(Designs!$M$5:$M$2704,IF(SMALL(SCORE,8)&gt;=1000000000000,0,MATCH(SMALL(SCORE,8),SCORE,0))))</f>
        <v>96</v>
      </c>
      <c r="L47" s="20" t="n">
        <f aca="false">IF(IF(SMALL(SCORE,8)&gt;=1000000000000,0,MATCH(SMALL(SCORE,8),SCORE,0))=0,"",INDEX(Designs!$AG$5:$AG$2704,IF(SMALL(SCORE,8)&gt;=1000000000000,0,MATCH(SMALL(SCORE,8),SCORE,0))))</f>
        <v>1506.62228667</v>
      </c>
      <c r="M47" s="20" t="n">
        <f aca="false">IF(IF(SMALL(SCORE,8)&gt;=1000000000000,0,MATCH(SMALL(SCORE,8),SCORE,0))=0,"",INDEX(Designs!$AI$5:$AI$2704,IF(SMALL(SCORE,8)&gt;=1000000000000,0,MATCH(SMALL(SCORE,8),SCORE,0))))</f>
        <v>5712.7656296705</v>
      </c>
      <c r="N47" s="20" t="n">
        <f aca="false">IF(IF(SMALL(SCORE,8)&gt;=1000000000000,0,MATCH(SMALL(SCORE,8),SCORE,0))=0,"",INDEX(Designs!$AJ$5:$AJ$2704,IF(SMALL(SCORE,8)&gt;=1000000000000,0,MATCH(SMALL(SCORE,8),SCORE,0))))</f>
        <v>2328.42805284827</v>
      </c>
    </row>
    <row r="48" customFormat="false" ht="15" hidden="false" customHeight="false" outlineLevel="0" collapsed="false">
      <c r="B48" s="6" t="n">
        <v>9</v>
      </c>
      <c r="C48" s="16" t="n">
        <f aca="false">IF(IF(SMALL(SCORE,9)&gt;=1000000000000,0,MATCH(SMALL(SCORE,9),SCORE,0))=0,"",INDEX(Designs!$B$5:$B$2704,IF(SMALL(SCORE,9)&gt;=1000000000000,0,MATCH(SMALL(SCORE,9),SCORE,0))))</f>
        <v>5</v>
      </c>
      <c r="D48" s="16" t="n">
        <f aca="false">IF(IF(SMALL(SCORE,9)&gt;=1000000000000,0,MATCH(SMALL(SCORE,9),SCORE,0))=0,"",INDEX(Designs!$C$5:$C$2704,IF(SMALL(SCORE,9)&gt;=1000000000000,0,MATCH(SMALL(SCORE,9),SCORE,0))))</f>
        <v>3</v>
      </c>
      <c r="E48" s="17" t="n">
        <f aca="false">IF(IF(SMALL(SCORE,9)&gt;=1000000000000,0,MATCH(SMALL(SCORE,9),SCORE,0))=0,"",INDEX(Designs!$D$5:$D$2704,IF(SMALL(SCORE,9)&gt;=1000000000000,0,MATCH(SMALL(SCORE,9),SCORE,0))))</f>
        <v>175</v>
      </c>
      <c r="F48" s="17" t="n">
        <f aca="false">IF(IF(SMALL(SCORE,9)&gt;=1000000000000,0,MATCH(SMALL(SCORE,9),SCORE,0))=0,"",INDEX(Designs!$E$5:$E$2704,IF(SMALL(SCORE,9)&gt;=1000000000000,0,MATCH(SMALL(SCORE,9),SCORE,0))))</f>
        <v>26</v>
      </c>
      <c r="G48" s="17" t="n">
        <f aca="false">IF(IF(SMALL(SCORE,9)&gt;=1000000000000,0,MATCH(SMALL(SCORE,9),SCORE,0))=0,"",INDEX(Designs!$F$5:$F$2704,IF(SMALL(SCORE,9)&gt;=1000000000000,0,MATCH(SMALL(SCORE,9),SCORE,0))))</f>
        <v>4</v>
      </c>
      <c r="H48" s="18" t="n">
        <f aca="false">IF(IF(SMALL(SCORE,9)&gt;=1000000000000,0,MATCH(SMALL(SCORE,9),SCORE,0))=0,"",INDEX(Designs!$G$5:$G$2704,IF(SMALL(SCORE,9)&gt;=1000000000000,0,MATCH(SMALL(SCORE,9),SCORE,0))))</f>
        <v>11.211605</v>
      </c>
      <c r="I48" s="19" t="n">
        <f aca="false">IF(IF(SMALL(SCORE,9)&gt;=1000000000000,0,MATCH(SMALL(SCORE,9),SCORE,0))=0,"",INDEX(Designs!$K$5:$K$2704,IF(SMALL(SCORE,9)&gt;=1000000000000,0,MATCH(SMALL(SCORE,9),SCORE,0))))</f>
        <v>1.351068</v>
      </c>
      <c r="J48" s="18" t="n">
        <f aca="false">IF(IF(SMALL(SCORE,9)&gt;=1000000000000,0,MATCH(SMALL(SCORE,9),SCORE,0))=0,"",INDEX(Designs!$L$5:$L$2704,IF(SMALL(SCORE,9)&gt;=1000000000000,0,MATCH(SMALL(SCORE,9),SCORE,0))))</f>
        <v>2.095518</v>
      </c>
      <c r="K48" s="17" t="n">
        <f aca="false">IF(IF(SMALL(SCORE,9)&gt;=1000000000000,0,MATCH(SMALL(SCORE,9),SCORE,0))=0,"",INDEX(Designs!$M$5:$M$2704,IF(SMALL(SCORE,9)&gt;=1000000000000,0,MATCH(SMALL(SCORE,9),SCORE,0))))</f>
        <v>99</v>
      </c>
      <c r="L48" s="20" t="n">
        <f aca="false">IF(IF(SMALL(SCORE,9)&gt;=1000000000000,0,MATCH(SMALL(SCORE,9),SCORE,0))=0,"",INDEX(Designs!$AG$5:$AG$2704,IF(SMALL(SCORE,9)&gt;=1000000000000,0,MATCH(SMALL(SCORE,9),SCORE,0))))</f>
        <v>1513.48647391</v>
      </c>
      <c r="M48" s="20" t="n">
        <f aca="false">IF(IF(SMALL(SCORE,9)&gt;=1000000000000,0,MATCH(SMALL(SCORE,9),SCORE,0))=0,"",INDEX(Designs!$AI$5:$AI$2704,IF(SMALL(SCORE,9)&gt;=1000000000000,0,MATCH(SMALL(SCORE,9),SCORE,0))))</f>
        <v>5720.6594449965</v>
      </c>
      <c r="N48" s="20" t="n">
        <f aca="false">IF(IF(SMALL(SCORE,9)&gt;=1000000000000,0,MATCH(SMALL(SCORE,9),SCORE,0))=0,"",INDEX(Designs!$AJ$5:$AJ$2704,IF(SMALL(SCORE,9)&gt;=1000000000000,0,MATCH(SMALL(SCORE,9),SCORE,0))))</f>
        <v>2729.95003860454</v>
      </c>
    </row>
    <row r="49" customFormat="false" ht="15" hidden="false" customHeight="false" outlineLevel="0" collapsed="false">
      <c r="B49" s="6" t="n">
        <v>10</v>
      </c>
      <c r="C49" s="16" t="n">
        <f aca="false">IF(IF(SMALL(SCORE,10)&gt;=1000000000000,0,MATCH(SMALL(SCORE,10),SCORE,0))=0,"",INDEX(Designs!$B$5:$B$2704,IF(SMALL(SCORE,10)&gt;=1000000000000,0,MATCH(SMALL(SCORE,10),SCORE,0))))</f>
        <v>5</v>
      </c>
      <c r="D49" s="16" t="n">
        <f aca="false">IF(IF(SMALL(SCORE,10)&gt;=1000000000000,0,MATCH(SMALL(SCORE,10),SCORE,0))=0,"",INDEX(Designs!$C$5:$C$2704,IF(SMALL(SCORE,10)&gt;=1000000000000,0,MATCH(SMALL(SCORE,10),SCORE,0))))</f>
        <v>3</v>
      </c>
      <c r="E49" s="17" t="n">
        <f aca="false">IF(IF(SMALL(SCORE,10)&gt;=1000000000000,0,MATCH(SMALL(SCORE,10),SCORE,0))=0,"",INDEX(Designs!$D$5:$D$2704,IF(SMALL(SCORE,10)&gt;=1000000000000,0,MATCH(SMALL(SCORE,10),SCORE,0))))</f>
        <v>200</v>
      </c>
      <c r="F49" s="17" t="n">
        <f aca="false">IF(IF(SMALL(SCORE,10)&gt;=1000000000000,0,MATCH(SMALL(SCORE,10),SCORE,0))=0,"",INDEX(Designs!$E$5:$E$2704,IF(SMALL(SCORE,10)&gt;=1000000000000,0,MATCH(SMALL(SCORE,10),SCORE,0))))</f>
        <v>18</v>
      </c>
      <c r="G49" s="17" t="n">
        <f aca="false">IF(IF(SMALL(SCORE,10)&gt;=1000000000000,0,MATCH(SMALL(SCORE,10),SCORE,0))=0,"",INDEX(Designs!$F$5:$F$2704,IF(SMALL(SCORE,10)&gt;=1000000000000,0,MATCH(SMALL(SCORE,10),SCORE,0))))</f>
        <v>4</v>
      </c>
      <c r="H49" s="18" t="n">
        <f aca="false">IF(IF(SMALL(SCORE,10)&gt;=1000000000000,0,MATCH(SMALL(SCORE,10),SCORE,0))=0,"",INDEX(Designs!$G$5:$G$2704,IF(SMALL(SCORE,10)&gt;=1000000000000,0,MATCH(SMALL(SCORE,10),SCORE,0))))</f>
        <v>11.211605</v>
      </c>
      <c r="I49" s="19" t="n">
        <f aca="false">IF(IF(SMALL(SCORE,10)&gt;=1000000000000,0,MATCH(SMALL(SCORE,10),SCORE,0))=0,"",INDEX(Designs!$K$5:$K$2704,IF(SMALL(SCORE,10)&gt;=1000000000000,0,MATCH(SMALL(SCORE,10),SCORE,0))))</f>
        <v>1.437243</v>
      </c>
      <c r="J49" s="18" t="n">
        <f aca="false">IF(IF(SMALL(SCORE,10)&gt;=1000000000000,0,MATCH(SMALL(SCORE,10),SCORE,0))=0,"",INDEX(Designs!$L$5:$L$2704,IF(SMALL(SCORE,10)&gt;=1000000000000,0,MATCH(SMALL(SCORE,10),SCORE,0))))</f>
        <v>2.288293</v>
      </c>
      <c r="K49" s="17" t="n">
        <f aca="false">IF(IF(SMALL(SCORE,10)&gt;=1000000000000,0,MATCH(SMALL(SCORE,10),SCORE,0))=0,"",INDEX(Designs!$M$5:$M$2704,IF(SMALL(SCORE,10)&gt;=1000000000000,0,MATCH(SMALL(SCORE,10),SCORE,0))))</f>
        <v>91</v>
      </c>
      <c r="L49" s="20" t="n">
        <f aca="false">IF(IF(SMALL(SCORE,10)&gt;=1000000000000,0,MATCH(SMALL(SCORE,10),SCORE,0))=0,"",INDEX(Designs!$AG$5:$AG$2704,IF(SMALL(SCORE,10)&gt;=1000000000000,0,MATCH(SMALL(SCORE,10),SCORE,0))))</f>
        <v>1514.47222881</v>
      </c>
      <c r="M49" s="20" t="n">
        <f aca="false">IF(IF(SMALL(SCORE,10)&gt;=1000000000000,0,MATCH(SMALL(SCORE,10),SCORE,0))=0,"",INDEX(Designs!$AI$5:$AI$2704,IF(SMALL(SCORE,10)&gt;=1000000000000,0,MATCH(SMALL(SCORE,10),SCORE,0))))</f>
        <v>5721.7930631315</v>
      </c>
      <c r="N49" s="20" t="n">
        <f aca="false">IF(IF(SMALL(SCORE,10)&gt;=1000000000000,0,MATCH(SMALL(SCORE,10),SCORE,0))=0,"",INDEX(Designs!$AJ$5:$AJ$2704,IF(SMALL(SCORE,10)&gt;=1000000000000,0,MATCH(SMALL(SCORE,10),SCORE,0))))</f>
        <v>2500.46347348504</v>
      </c>
    </row>
    <row r="52" customFormat="false" ht="15" hidden="false" customHeight="false" outlineLevel="0" collapsed="false">
      <c r="B52" s="15" t="s">
        <v>69</v>
      </c>
    </row>
    <row r="53" customFormat="false" ht="15" hidden="false" customHeight="false" outlineLevel="0" collapsed="false">
      <c r="B53" s="9" t="s">
        <v>70</v>
      </c>
      <c r="C53" s="9" t="s">
        <v>71</v>
      </c>
      <c r="D53" s="9" t="s">
        <v>72</v>
      </c>
      <c r="E53" s="9" t="str">
        <f aca="false">"metal cost ("&amp;CUR&amp;")"</f>
        <v>metal cost (EUR)</v>
      </c>
      <c r="F53" s="9" t="s">
        <v>73</v>
      </c>
    </row>
    <row r="54" customFormat="false" ht="15" hidden="false" customHeight="false" outlineLevel="0" collapsed="false">
      <c r="B54" s="21" t="str">
        <f aca="false">INDEX(MAT_NAMES,1)</f>
        <v>Al 5083 plate</v>
      </c>
      <c r="C54" s="22" t="n">
        <f aca="false">INDEX(MAT_RHO,1)</f>
        <v>2660</v>
      </c>
      <c r="D54" s="23" t="n">
        <f aca="false">IF(BEST=0,"",(INDEX(Designs!$P$5:$P$2704,BEST)+INDEX(Designs!$Q$5:$Q$2704,BEST))*C54/2700)</f>
        <v>8.96148975555556</v>
      </c>
      <c r="E54" s="24" t="n">
        <f aca="false">IF(BEST=0,"",D54*(1+SCRAP)*INDEX(MAT_PRICE,1))</f>
        <v>108.88210053</v>
      </c>
      <c r="F54" s="24" t="n">
        <f aca="false">IF(BEST=0,"",E54-(INDEX(Designs!$X$5:$X$2704,BEST)+INDEX(Designs!$Y$5:$Y$2704,BEST)))</f>
        <v>0</v>
      </c>
    </row>
    <row r="55" customFormat="false" ht="15" hidden="false" customHeight="false" outlineLevel="0" collapsed="false">
      <c r="B55" s="21" t="str">
        <f aca="false">INDEX(MAT_NAMES,2)</f>
        <v>Al 6082-T6 plate</v>
      </c>
      <c r="C55" s="22" t="n">
        <f aca="false">INDEX(MAT_RHO,2)</f>
        <v>2700</v>
      </c>
      <c r="D55" s="23" t="n">
        <f aca="false">IF(BEST=0,"",(INDEX(Designs!$P$5:$P$2704,BEST)+INDEX(Designs!$Q$5:$Q$2704,BEST))*C55/2700)</f>
        <v>9.096249</v>
      </c>
      <c r="E55" s="24" t="n">
        <f aca="false">IF(BEST=0,"",D55*(1+SCRAP)*INDEX(MAT_PRICE,2))</f>
        <v>122.7993615</v>
      </c>
      <c r="F55" s="24" t="n">
        <f aca="false">IF(BEST=0,"",E55-(INDEX(Designs!$X$5:$X$2704,BEST)+INDEX(Designs!$Y$5:$Y$2704,BEST)))</f>
        <v>13.91726097</v>
      </c>
    </row>
    <row r="56" customFormat="false" ht="15" hidden="false" customHeight="false" outlineLevel="0" collapsed="false">
      <c r="B56" s="21" t="str">
        <f aca="false">INDEX(MAT_NAMES,3)</f>
        <v>Al 1050 sheet</v>
      </c>
      <c r="C56" s="22" t="n">
        <f aca="false">INDEX(MAT_RHO,3)</f>
        <v>2705</v>
      </c>
      <c r="D56" s="23" t="n">
        <f aca="false">IF(BEST=0,"",(INDEX(Designs!$P$5:$P$2704,BEST)+INDEX(Designs!$Q$5:$Q$2704,BEST))*C56/2700)</f>
        <v>9.11309390555556</v>
      </c>
      <c r="E56" s="24" t="n">
        <f aca="false">IF(BEST=0,"",D56*(1+SCRAP)*INDEX(MAT_PRICE,3))</f>
        <v>98.42141418</v>
      </c>
      <c r="F56" s="24" t="n">
        <f aca="false">IF(BEST=0,"",E56-(INDEX(Designs!$X$5:$X$2704,BEST)+INDEX(Designs!$Y$5:$Y$2704,BEST)))</f>
        <v>-10.46068635</v>
      </c>
    </row>
    <row r="57" customFormat="false" ht="15" hidden="false" customHeight="false" outlineLevel="0" collapsed="false">
      <c r="B57" s="21" t="str">
        <f aca="false">INDEX(MAT_NAMES,4)</f>
        <v>Stainless 304 plate</v>
      </c>
      <c r="C57" s="22" t="n">
        <f aca="false">INDEX(MAT_RHO,4)</f>
        <v>7930</v>
      </c>
      <c r="D57" s="23" t="n">
        <f aca="false">IF(BEST=0,"",(INDEX(Designs!$P$5:$P$2704,BEST)+INDEX(Designs!$Q$5:$Q$2704,BEST))*C57/2700)</f>
        <v>26.7160202111111</v>
      </c>
      <c r="E57" s="24" t="n">
        <f aca="false">IF(BEST=0,"",D57*(1+SCRAP)*INDEX(MAT_PRICE,4))</f>
        <v>252.466390995</v>
      </c>
      <c r="F57" s="24" t="n">
        <f aca="false">IF(BEST=0,"",E57-(INDEX(Designs!$X$5:$X$2704,BEST)+INDEX(Designs!$Y$5:$Y$2704,BEST)))</f>
        <v>143.584290465</v>
      </c>
    </row>
    <row r="58" customFormat="false" ht="15" hidden="false" customHeight="false" outlineLevel="0" collapsed="false">
      <c r="B58" s="21" t="str">
        <f aca="false">INDEX(MAT_NAMES,5)</f>
        <v>Copper C101 plate</v>
      </c>
      <c r="C58" s="22" t="n">
        <f aca="false">INDEX(MAT_RHO,5)</f>
        <v>8940</v>
      </c>
      <c r="D58" s="23" t="n">
        <f aca="false">IF(BEST=0,"",(INDEX(Designs!$P$5:$P$2704,BEST)+INDEX(Designs!$Q$5:$Q$2704,BEST))*C58/2700)</f>
        <v>30.1186911333333</v>
      </c>
      <c r="E58" s="24" t="n">
        <f aca="false">IF(BEST=0,"",D58*(1+SCRAP)*INDEX(MAT_PRICE,5))</f>
        <v>569.24326242</v>
      </c>
      <c r="F58" s="24" t="n">
        <f aca="false">IF(BEST=0,"",E58-(INDEX(Designs!$X$5:$X$2704,BEST)+INDEX(Designs!$Y$5:$Y$2704,BEST)))</f>
        <v>460.36116189</v>
      </c>
    </row>
    <row r="59" customFormat="false" ht="15" hidden="false" customHeight="false" outlineLevel="0" collapsed="false">
      <c r="B59" s="5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90"/>
  </cols>
  <sheetData>
    <row r="2" customFormat="false" ht="16.15" hidden="false" customHeight="false" outlineLevel="0" collapsed="false">
      <c r="B2" s="4" t="s">
        <v>75</v>
      </c>
    </row>
    <row r="3" customFormat="false" ht="15" hidden="false" customHeight="false" outlineLevel="0" collapsed="false">
      <c r="B3" s="5" t="s">
        <v>76</v>
      </c>
    </row>
    <row r="5" customFormat="false" ht="15" hidden="false" customHeight="false" outlineLevel="0" collapsed="false">
      <c r="B5" s="9" t="s">
        <v>77</v>
      </c>
      <c r="C5" s="9" t="s">
        <v>25</v>
      </c>
      <c r="D5" s="9" t="s">
        <v>26</v>
      </c>
      <c r="E5" s="9" t="s">
        <v>78</v>
      </c>
    </row>
    <row r="6" customFormat="false" ht="15" hidden="false" customHeight="false" outlineLevel="0" collapsed="false">
      <c r="B6" s="6" t="s">
        <v>79</v>
      </c>
      <c r="C6" s="25" t="s">
        <v>80</v>
      </c>
      <c r="E6" s="5" t="s">
        <v>81</v>
      </c>
    </row>
    <row r="7" customFormat="false" ht="15" hidden="false" customHeight="false" outlineLevel="0" collapsed="false">
      <c r="B7" s="15" t="s">
        <v>82</v>
      </c>
    </row>
    <row r="8" customFormat="false" ht="15" hidden="false" customHeight="false" outlineLevel="0" collapsed="false">
      <c r="B8" s="6" t="s">
        <v>83</v>
      </c>
      <c r="C8" s="26" t="n">
        <v>2</v>
      </c>
      <c r="D8" s="6" t="s">
        <v>84</v>
      </c>
      <c r="E8" s="5" t="s">
        <v>85</v>
      </c>
    </row>
    <row r="9" customFormat="false" ht="15" hidden="false" customHeight="false" outlineLevel="0" collapsed="false">
      <c r="B9" s="6" t="s">
        <v>86</v>
      </c>
      <c r="C9" s="27" t="n">
        <v>50</v>
      </c>
      <c r="D9" s="6" t="s">
        <v>28</v>
      </c>
      <c r="E9" s="5" t="s">
        <v>87</v>
      </c>
    </row>
    <row r="10" customFormat="false" ht="15" hidden="false" customHeight="false" outlineLevel="0" collapsed="false">
      <c r="B10" s="6" t="s">
        <v>88</v>
      </c>
      <c r="C10" s="28" t="n">
        <f aca="false">E_CORE*D_CORE/10</f>
        <v>10</v>
      </c>
      <c r="D10" s="6" t="s">
        <v>36</v>
      </c>
      <c r="E10" s="5" t="s">
        <v>89</v>
      </c>
    </row>
    <row r="11" customFormat="false" ht="15" hidden="false" customHeight="false" outlineLevel="0" collapsed="false">
      <c r="B11" s="6" t="s">
        <v>90</v>
      </c>
      <c r="C11" s="26" t="n">
        <v>2</v>
      </c>
      <c r="D11" s="6" t="s">
        <v>42</v>
      </c>
      <c r="E11" s="5" t="s">
        <v>91</v>
      </c>
    </row>
    <row r="12" customFormat="false" ht="15" hidden="false" customHeight="false" outlineLevel="0" collapsed="false">
      <c r="B12" s="6" t="s">
        <v>92</v>
      </c>
      <c r="C12" s="26" t="n">
        <v>1.3</v>
      </c>
      <c r="D12" s="6"/>
      <c r="E12" s="5" t="s">
        <v>93</v>
      </c>
    </row>
    <row r="13" customFormat="false" ht="15" hidden="false" customHeight="false" outlineLevel="0" collapsed="false">
      <c r="B13" s="6" t="s">
        <v>94</v>
      </c>
      <c r="C13" s="25" t="n">
        <v>6</v>
      </c>
      <c r="D13" s="6"/>
      <c r="E13" s="5" t="s">
        <v>95</v>
      </c>
    </row>
    <row r="14" customFormat="false" ht="15" hidden="false" customHeight="false" outlineLevel="0" collapsed="false">
      <c r="B14" s="6" t="s">
        <v>96</v>
      </c>
      <c r="C14" s="25" t="n">
        <v>300</v>
      </c>
      <c r="D14" s="6" t="s">
        <v>28</v>
      </c>
      <c r="E14" s="5" t="s">
        <v>97</v>
      </c>
    </row>
    <row r="15" customFormat="false" ht="15" hidden="false" customHeight="false" outlineLevel="0" collapsed="false">
      <c r="B15" s="6" t="s">
        <v>98</v>
      </c>
      <c r="C15" s="25" t="n">
        <v>1</v>
      </c>
      <c r="D15" s="6"/>
      <c r="E15" s="5" t="s">
        <v>99</v>
      </c>
    </row>
    <row r="16" customFormat="false" ht="15" hidden="false" customHeight="false" outlineLevel="0" collapsed="false">
      <c r="B16" s="6" t="s">
        <v>100</v>
      </c>
      <c r="C16" s="25" t="n">
        <v>300</v>
      </c>
      <c r="D16" s="6" t="s">
        <v>101</v>
      </c>
      <c r="E16" s="5" t="s">
        <v>102</v>
      </c>
    </row>
    <row r="17" customFormat="false" ht="15" hidden="false" customHeight="false" outlineLevel="0" collapsed="false">
      <c r="B17" s="6" t="s">
        <v>103</v>
      </c>
      <c r="C17" s="29" t="n">
        <v>300</v>
      </c>
      <c r="D17" s="6" t="s">
        <v>101</v>
      </c>
      <c r="E17" s="5" t="s">
        <v>104</v>
      </c>
    </row>
    <row r="18" customFormat="false" ht="15" hidden="false" customHeight="false" outlineLevel="0" collapsed="false">
      <c r="B18" s="6" t="s">
        <v>105</v>
      </c>
      <c r="C18" s="25" t="n">
        <v>1</v>
      </c>
      <c r="D18" s="6"/>
      <c r="E18" s="5" t="s">
        <v>106</v>
      </c>
    </row>
    <row r="20" customFormat="false" ht="15" hidden="false" customHeight="false" outlineLevel="0" collapsed="false">
      <c r="B20" s="15" t="s">
        <v>107</v>
      </c>
    </row>
    <row r="21" customFormat="false" ht="15" hidden="false" customHeight="false" outlineLevel="0" collapsed="false">
      <c r="B21" s="9" t="s">
        <v>70</v>
      </c>
      <c r="C21" s="9" t="s">
        <v>71</v>
      </c>
      <c r="D21" s="9" t="str">
        <f aca="false">"price ("&amp;CUR&amp;"/kg)"</f>
        <v>price (EUR/kg)</v>
      </c>
      <c r="E21" s="9" t="s">
        <v>78</v>
      </c>
    </row>
    <row r="22" customFormat="false" ht="15" hidden="false" customHeight="false" outlineLevel="0" collapsed="false">
      <c r="B22" s="30" t="s">
        <v>108</v>
      </c>
      <c r="C22" s="31" t="n">
        <v>2660</v>
      </c>
      <c r="D22" s="32" t="n">
        <v>9</v>
      </c>
      <c r="E22" s="5" t="s">
        <v>109</v>
      </c>
    </row>
    <row r="23" customFormat="false" ht="15" hidden="false" customHeight="false" outlineLevel="0" collapsed="false">
      <c r="B23" s="30" t="s">
        <v>110</v>
      </c>
      <c r="C23" s="31" t="n">
        <v>2700</v>
      </c>
      <c r="D23" s="32" t="n">
        <v>10</v>
      </c>
      <c r="E23" s="5" t="s">
        <v>111</v>
      </c>
    </row>
    <row r="24" customFormat="false" ht="15" hidden="false" customHeight="false" outlineLevel="0" collapsed="false">
      <c r="B24" s="30" t="s">
        <v>112</v>
      </c>
      <c r="C24" s="31" t="n">
        <v>2705</v>
      </c>
      <c r="D24" s="32" t="n">
        <v>8</v>
      </c>
      <c r="E24" s="5" t="s">
        <v>113</v>
      </c>
    </row>
    <row r="25" customFormat="false" ht="15" hidden="false" customHeight="false" outlineLevel="0" collapsed="false">
      <c r="B25" s="30" t="s">
        <v>114</v>
      </c>
      <c r="C25" s="31" t="n">
        <v>7930</v>
      </c>
      <c r="D25" s="32" t="n">
        <v>7</v>
      </c>
      <c r="E25" s="5" t="s">
        <v>115</v>
      </c>
    </row>
    <row r="26" customFormat="false" ht="15" hidden="false" customHeight="false" outlineLevel="0" collapsed="false">
      <c r="B26" s="30" t="s">
        <v>116</v>
      </c>
      <c r="C26" s="31" t="n">
        <v>8940</v>
      </c>
      <c r="D26" s="32" t="n">
        <v>14</v>
      </c>
      <c r="E26" s="5" t="s">
        <v>117</v>
      </c>
    </row>
    <row r="28" customFormat="false" ht="15" hidden="false" customHeight="false" outlineLevel="0" collapsed="false">
      <c r="B28" s="6" t="s">
        <v>118</v>
      </c>
      <c r="C28" s="25" t="s">
        <v>108</v>
      </c>
      <c r="D28" s="6"/>
      <c r="E28" s="5" t="s">
        <v>119</v>
      </c>
    </row>
    <row r="29" customFormat="false" ht="15" hidden="false" customHeight="false" outlineLevel="0" collapsed="false">
      <c r="B29" s="6" t="s">
        <v>120</v>
      </c>
      <c r="C29" s="25" t="s">
        <v>108</v>
      </c>
      <c r="D29" s="6"/>
      <c r="E29" s="5" t="s">
        <v>121</v>
      </c>
    </row>
    <row r="30" customFormat="false" ht="15" hidden="false" customHeight="false" outlineLevel="0" collapsed="false">
      <c r="B30" s="6" t="s">
        <v>122</v>
      </c>
      <c r="C30" s="7" t="n">
        <f aca="false">INDEX(MAT_RHO,MATCH(VANE_MAT,MAT_NAMES,0))</f>
        <v>2660</v>
      </c>
      <c r="D30" s="6" t="s">
        <v>123</v>
      </c>
      <c r="E30" s="5" t="s">
        <v>124</v>
      </c>
    </row>
    <row r="31" customFormat="false" ht="15" hidden="false" customHeight="false" outlineLevel="0" collapsed="false">
      <c r="B31" s="6" t="s">
        <v>125</v>
      </c>
      <c r="C31" s="28" t="n">
        <f aca="false">INDEX(MAT_PRICE,MATCH(VANE_MAT,MAT_NAMES,0))</f>
        <v>9</v>
      </c>
      <c r="D31" s="6" t="s">
        <v>126</v>
      </c>
      <c r="E31" s="5" t="s">
        <v>124</v>
      </c>
    </row>
    <row r="32" customFormat="false" ht="15" hidden="false" customHeight="false" outlineLevel="0" collapsed="false">
      <c r="B32" s="6" t="s">
        <v>127</v>
      </c>
      <c r="C32" s="7" t="n">
        <f aca="false">INDEX(MAT_RHO,MATCH(PLATE_MAT,MAT_NAMES,0))</f>
        <v>2660</v>
      </c>
      <c r="D32" s="6" t="s">
        <v>123</v>
      </c>
      <c r="E32" s="5" t="s">
        <v>124</v>
      </c>
    </row>
    <row r="33" customFormat="false" ht="15" hidden="false" customHeight="false" outlineLevel="0" collapsed="false">
      <c r="B33" s="6" t="s">
        <v>128</v>
      </c>
      <c r="C33" s="28" t="n">
        <f aca="false">INDEX(MAT_PRICE,MATCH(PLATE_MAT,MAT_NAMES,0))</f>
        <v>9</v>
      </c>
      <c r="D33" s="6" t="s">
        <v>126</v>
      </c>
      <c r="E33" s="5" t="s">
        <v>124</v>
      </c>
    </row>
    <row r="34" customFormat="false" ht="15" hidden="false" customHeight="false" outlineLevel="0" collapsed="false">
      <c r="B34" s="6" t="s">
        <v>129</v>
      </c>
      <c r="C34" s="33" t="n">
        <v>0.35</v>
      </c>
      <c r="D34" s="6" t="s">
        <v>130</v>
      </c>
      <c r="E34" s="5" t="s">
        <v>131</v>
      </c>
    </row>
    <row r="36" customFormat="false" ht="15" hidden="false" customHeight="false" outlineLevel="0" collapsed="false">
      <c r="B36" s="15" t="s">
        <v>132</v>
      </c>
    </row>
    <row r="37" customFormat="false" ht="15" hidden="false" customHeight="false" outlineLevel="0" collapsed="false">
      <c r="B37" s="6" t="s">
        <v>133</v>
      </c>
      <c r="C37" s="26" t="n">
        <v>1.5</v>
      </c>
      <c r="D37" s="6" t="s">
        <v>134</v>
      </c>
      <c r="E37" s="5" t="s">
        <v>135</v>
      </c>
    </row>
    <row r="38" customFormat="false" ht="15" hidden="false" customHeight="false" outlineLevel="0" collapsed="false">
      <c r="B38" s="6" t="s">
        <v>136</v>
      </c>
      <c r="C38" s="32" t="n">
        <v>1</v>
      </c>
      <c r="D38" s="6" t="s">
        <v>137</v>
      </c>
      <c r="E38" s="5" t="s">
        <v>138</v>
      </c>
    </row>
    <row r="39" customFormat="false" ht="15" hidden="false" customHeight="false" outlineLevel="0" collapsed="false">
      <c r="B39" s="6" t="s">
        <v>139</v>
      </c>
      <c r="C39" s="26" t="n">
        <v>5</v>
      </c>
      <c r="D39" s="6" t="s">
        <v>140</v>
      </c>
      <c r="E39" s="5" t="s">
        <v>141</v>
      </c>
    </row>
    <row r="40" customFormat="false" ht="15" hidden="false" customHeight="false" outlineLevel="0" collapsed="false">
      <c r="B40" s="6" t="s">
        <v>142</v>
      </c>
      <c r="C40" s="32" t="n">
        <v>8</v>
      </c>
      <c r="D40" s="6" t="s">
        <v>137</v>
      </c>
      <c r="E40" s="5" t="s">
        <v>143</v>
      </c>
    </row>
    <row r="41" customFormat="false" ht="15" hidden="false" customHeight="false" outlineLevel="0" collapsed="false">
      <c r="B41" s="6" t="s">
        <v>144</v>
      </c>
      <c r="C41" s="32" t="n">
        <v>3</v>
      </c>
      <c r="D41" s="6" t="s">
        <v>145</v>
      </c>
      <c r="E41" s="5" t="s">
        <v>146</v>
      </c>
    </row>
    <row r="42" customFormat="false" ht="15" hidden="false" customHeight="false" outlineLevel="0" collapsed="false">
      <c r="B42" s="6" t="s">
        <v>147</v>
      </c>
      <c r="C42" s="26" t="n">
        <v>45</v>
      </c>
      <c r="D42" s="6" t="s">
        <v>148</v>
      </c>
      <c r="E42" s="5" t="s">
        <v>149</v>
      </c>
    </row>
    <row r="43" customFormat="false" ht="15" hidden="false" customHeight="false" outlineLevel="0" collapsed="false">
      <c r="B43" s="6" t="s">
        <v>150</v>
      </c>
      <c r="C43" s="32" t="n">
        <v>0.25</v>
      </c>
      <c r="D43" s="6" t="s">
        <v>151</v>
      </c>
      <c r="E43" s="5" t="s">
        <v>152</v>
      </c>
    </row>
    <row r="44" customFormat="false" ht="15" hidden="false" customHeight="false" outlineLevel="0" collapsed="false">
      <c r="B44" s="6" t="s">
        <v>153</v>
      </c>
      <c r="C44" s="32" t="n">
        <v>60</v>
      </c>
      <c r="D44" s="6" t="s">
        <v>126</v>
      </c>
      <c r="E44" s="5" t="s">
        <v>154</v>
      </c>
    </row>
    <row r="45" customFormat="false" ht="15" hidden="false" customHeight="false" outlineLevel="0" collapsed="false">
      <c r="B45" s="6" t="s">
        <v>155</v>
      </c>
      <c r="C45" s="32" t="n">
        <v>60</v>
      </c>
      <c r="D45" s="6" t="s">
        <v>126</v>
      </c>
      <c r="E45" s="5" t="s">
        <v>149</v>
      </c>
    </row>
    <row r="46" customFormat="false" ht="15" hidden="false" customHeight="false" outlineLevel="0" collapsed="false">
      <c r="B46" s="6" t="s">
        <v>156</v>
      </c>
      <c r="C46" s="32" t="n">
        <v>120</v>
      </c>
      <c r="D46" s="6" t="s">
        <v>157</v>
      </c>
      <c r="E46" s="5" t="s">
        <v>158</v>
      </c>
    </row>
    <row r="47" customFormat="false" ht="15" hidden="false" customHeight="false" outlineLevel="0" collapsed="false">
      <c r="B47" s="6" t="s">
        <v>159</v>
      </c>
      <c r="C47" s="32" t="n">
        <v>80</v>
      </c>
      <c r="D47" s="6" t="s">
        <v>160</v>
      </c>
      <c r="E47" s="5" t="s">
        <v>149</v>
      </c>
    </row>
    <row r="48" customFormat="false" ht="15" hidden="false" customHeight="false" outlineLevel="0" collapsed="false">
      <c r="B48" s="6" t="s">
        <v>161</v>
      </c>
      <c r="C48" s="31" t="n">
        <v>200</v>
      </c>
      <c r="D48" s="6" t="s">
        <v>162</v>
      </c>
      <c r="E48" s="5" t="s">
        <v>163</v>
      </c>
    </row>
    <row r="49" customFormat="false" ht="15" hidden="false" customHeight="false" outlineLevel="0" collapsed="false">
      <c r="B49" s="6" t="s">
        <v>164</v>
      </c>
      <c r="C49" s="32" t="n">
        <v>0.6</v>
      </c>
      <c r="D49" s="6" t="s">
        <v>165</v>
      </c>
      <c r="E49" s="5" t="s">
        <v>149</v>
      </c>
    </row>
    <row r="50" customFormat="false" ht="15" hidden="false" customHeight="false" outlineLevel="0" collapsed="false">
      <c r="B50" s="6" t="s">
        <v>166</v>
      </c>
      <c r="C50" s="29" t="n">
        <v>20</v>
      </c>
      <c r="D50" s="6" t="s">
        <v>36</v>
      </c>
      <c r="E50" s="5" t="s">
        <v>167</v>
      </c>
    </row>
    <row r="51" customFormat="false" ht="15" hidden="false" customHeight="false" outlineLevel="0" collapsed="false">
      <c r="B51" s="6" t="s">
        <v>168</v>
      </c>
      <c r="C51" s="32" t="n">
        <v>2.5</v>
      </c>
      <c r="D51" s="6" t="s">
        <v>165</v>
      </c>
      <c r="E51" s="5" t="s">
        <v>149</v>
      </c>
    </row>
    <row r="52" customFormat="false" ht="15" hidden="false" customHeight="false" outlineLevel="0" collapsed="false">
      <c r="B52" s="6" t="s">
        <v>169</v>
      </c>
      <c r="C52" s="32" t="n">
        <v>1.5</v>
      </c>
      <c r="D52" s="6"/>
      <c r="E52" s="5" t="s">
        <v>170</v>
      </c>
    </row>
    <row r="53" customFormat="false" ht="15" hidden="false" customHeight="false" outlineLevel="0" collapsed="false">
      <c r="B53" s="6" t="s">
        <v>171</v>
      </c>
      <c r="C53" s="33" t="n">
        <v>0.15</v>
      </c>
      <c r="D53" s="6" t="s">
        <v>130</v>
      </c>
      <c r="E53" s="5" t="s">
        <v>172</v>
      </c>
    </row>
    <row r="55" customFormat="false" ht="15" hidden="false" customHeight="false" outlineLevel="0" collapsed="false">
      <c r="B55" s="15" t="s">
        <v>173</v>
      </c>
    </row>
    <row r="56" customFormat="false" ht="15" hidden="false" customHeight="false" outlineLevel="0" collapsed="false">
      <c r="B56" s="6" t="s">
        <v>174</v>
      </c>
      <c r="C56" s="20" t="n">
        <f aca="false">'BOM fixed'!$F$4</f>
        <v>3461</v>
      </c>
      <c r="D56" s="6"/>
      <c r="E56" s="5" t="s">
        <v>175</v>
      </c>
    </row>
  </sheetData>
  <dataValidations count="1">
    <dataValidation allowBlank="false" errorStyle="stop" operator="between" showDropDown="false" showErrorMessage="false" showInputMessage="false" sqref="C28:C29" type="list">
      <formula1>MAT_NAMES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78"/>
  </cols>
  <sheetData>
    <row r="2" customFormat="false" ht="16.15" hidden="false" customHeight="false" outlineLevel="0" collapsed="false">
      <c r="B2" s="4" t="s">
        <v>176</v>
      </c>
    </row>
    <row r="4" customFormat="false" ht="15" hidden="false" customHeight="false" outlineLevel="0" collapsed="false">
      <c r="B4" s="34" t="s">
        <v>177</v>
      </c>
      <c r="F4" s="35" t="n">
        <f aca="false">SUM(F7:F35)</f>
        <v>3461</v>
      </c>
      <c r="G4" s="5" t="s">
        <v>178</v>
      </c>
    </row>
    <row r="6" customFormat="false" ht="15" hidden="false" customHeight="false" outlineLevel="0" collapsed="false">
      <c r="B6" s="9" t="s">
        <v>179</v>
      </c>
      <c r="C6" s="9" t="s">
        <v>77</v>
      </c>
      <c r="D6" s="9" t="s">
        <v>180</v>
      </c>
      <c r="E6" s="9" t="str">
        <f aca="false">"unit price ("&amp;CUR&amp;")"</f>
        <v>unit price (EUR)</v>
      </c>
      <c r="F6" s="9" t="str">
        <f aca="false">"extended ("&amp;CUR&amp;")"</f>
        <v>extended (EUR)</v>
      </c>
      <c r="G6" s="9" t="s">
        <v>78</v>
      </c>
    </row>
    <row r="7" customFormat="false" ht="15" hidden="false" customHeight="false" outlineLevel="0" collapsed="false">
      <c r="B7" s="6" t="s">
        <v>181</v>
      </c>
      <c r="C7" s="6" t="s">
        <v>182</v>
      </c>
      <c r="D7" s="31" t="n">
        <v>6</v>
      </c>
      <c r="E7" s="36" t="n">
        <v>35</v>
      </c>
      <c r="F7" s="24" t="n">
        <f aca="false">D7*E7</f>
        <v>210</v>
      </c>
      <c r="G7" s="5" t="s">
        <v>183</v>
      </c>
    </row>
    <row r="8" customFormat="false" ht="15" hidden="false" customHeight="false" outlineLevel="0" collapsed="false">
      <c r="B8" s="6" t="s">
        <v>181</v>
      </c>
      <c r="C8" s="6" t="s">
        <v>184</v>
      </c>
      <c r="D8" s="31" t="n">
        <v>6</v>
      </c>
      <c r="E8" s="36" t="n">
        <v>18</v>
      </c>
      <c r="F8" s="24" t="n">
        <f aca="false">D8*E8</f>
        <v>108</v>
      </c>
      <c r="G8" s="5" t="s">
        <v>185</v>
      </c>
    </row>
    <row r="9" customFormat="false" ht="15" hidden="false" customHeight="false" outlineLevel="0" collapsed="false">
      <c r="B9" s="6" t="s">
        <v>181</v>
      </c>
      <c r="C9" s="6" t="s">
        <v>186</v>
      </c>
      <c r="D9" s="31" t="n">
        <v>6</v>
      </c>
      <c r="E9" s="36" t="n">
        <v>25</v>
      </c>
      <c r="F9" s="24" t="n">
        <f aca="false">D9*E9</f>
        <v>150</v>
      </c>
      <c r="G9" s="5" t="s">
        <v>149</v>
      </c>
    </row>
    <row r="10" customFormat="false" ht="15" hidden="false" customHeight="false" outlineLevel="0" collapsed="false">
      <c r="B10" s="6" t="s">
        <v>181</v>
      </c>
      <c r="C10" s="6" t="s">
        <v>187</v>
      </c>
      <c r="D10" s="31" t="n">
        <v>12</v>
      </c>
      <c r="E10" s="37" t="n">
        <f aca="false">LABOUR</f>
        <v>45</v>
      </c>
      <c r="F10" s="24" t="n">
        <f aca="false">D10*E10</f>
        <v>540</v>
      </c>
      <c r="G10" s="5" t="s">
        <v>188</v>
      </c>
    </row>
    <row r="11" customFormat="false" ht="15" hidden="false" customHeight="false" outlineLevel="0" collapsed="false">
      <c r="B11" s="6" t="s">
        <v>181</v>
      </c>
      <c r="C11" s="6" t="s">
        <v>189</v>
      </c>
      <c r="D11" s="31" t="n">
        <v>4</v>
      </c>
      <c r="E11" s="36" t="n">
        <v>25</v>
      </c>
      <c r="F11" s="24" t="n">
        <f aca="false">D11*E11</f>
        <v>100</v>
      </c>
      <c r="G11" s="5" t="s">
        <v>190</v>
      </c>
    </row>
    <row r="12" customFormat="false" ht="15" hidden="false" customHeight="false" outlineLevel="0" collapsed="false">
      <c r="B12" s="6" t="s">
        <v>181</v>
      </c>
      <c r="C12" s="6" t="s">
        <v>191</v>
      </c>
      <c r="D12" s="31" t="n">
        <v>12</v>
      </c>
      <c r="E12" s="36" t="n">
        <v>15</v>
      </c>
      <c r="F12" s="24" t="n">
        <f aca="false">D12*E12</f>
        <v>180</v>
      </c>
      <c r="G12" s="5" t="s">
        <v>192</v>
      </c>
    </row>
    <row r="13" customFormat="false" ht="15" hidden="false" customHeight="false" outlineLevel="0" collapsed="false">
      <c r="B13" s="6" t="s">
        <v>181</v>
      </c>
      <c r="C13" s="6" t="s">
        <v>193</v>
      </c>
      <c r="D13" s="31" t="n">
        <v>2</v>
      </c>
      <c r="E13" s="36" t="n">
        <v>60</v>
      </c>
      <c r="F13" s="24" t="n">
        <f aca="false">D13*E13</f>
        <v>120</v>
      </c>
      <c r="G13" s="5" t="s">
        <v>149</v>
      </c>
    </row>
    <row r="14" customFormat="false" ht="15" hidden="false" customHeight="false" outlineLevel="0" collapsed="false">
      <c r="B14" s="6" t="s">
        <v>181</v>
      </c>
      <c r="C14" s="6" t="s">
        <v>194</v>
      </c>
      <c r="D14" s="31" t="n">
        <v>2</v>
      </c>
      <c r="E14" s="36" t="n">
        <v>45</v>
      </c>
      <c r="F14" s="24" t="n">
        <f aca="false">D14*E14</f>
        <v>90</v>
      </c>
      <c r="G14" s="5" t="s">
        <v>195</v>
      </c>
    </row>
    <row r="15" customFormat="false" ht="15" hidden="false" customHeight="false" outlineLevel="0" collapsed="false">
      <c r="B15" s="6" t="s">
        <v>181</v>
      </c>
      <c r="C15" s="6" t="s">
        <v>196</v>
      </c>
      <c r="D15" s="31" t="n">
        <v>4</v>
      </c>
      <c r="E15" s="36" t="n">
        <v>3</v>
      </c>
      <c r="F15" s="24" t="n">
        <f aca="false">D15*E15</f>
        <v>12</v>
      </c>
      <c r="G15" s="5" t="s">
        <v>197</v>
      </c>
    </row>
    <row r="16" customFormat="false" ht="15" hidden="false" customHeight="false" outlineLevel="0" collapsed="false">
      <c r="B16" s="6" t="s">
        <v>181</v>
      </c>
      <c r="C16" s="6" t="s">
        <v>198</v>
      </c>
      <c r="D16" s="31" t="n">
        <v>8</v>
      </c>
      <c r="E16" s="36" t="n">
        <v>1.5</v>
      </c>
      <c r="F16" s="24" t="n">
        <f aca="false">D16*E16</f>
        <v>12</v>
      </c>
      <c r="G16" s="5" t="s">
        <v>149</v>
      </c>
    </row>
    <row r="17" customFormat="false" ht="15" hidden="false" customHeight="false" outlineLevel="0" collapsed="false">
      <c r="B17" s="6" t="s">
        <v>181</v>
      </c>
      <c r="C17" s="6" t="s">
        <v>199</v>
      </c>
      <c r="D17" s="31" t="n">
        <v>1</v>
      </c>
      <c r="E17" s="36" t="n">
        <v>30</v>
      </c>
      <c r="F17" s="24" t="n">
        <f aca="false">D17*E17</f>
        <v>30</v>
      </c>
      <c r="G17" s="5" t="s">
        <v>200</v>
      </c>
    </row>
    <row r="18" customFormat="false" ht="15" hidden="false" customHeight="false" outlineLevel="0" collapsed="false">
      <c r="B18" s="6" t="s">
        <v>201</v>
      </c>
      <c r="C18" s="6" t="s">
        <v>202</v>
      </c>
      <c r="D18" s="31" t="n">
        <v>2</v>
      </c>
      <c r="E18" s="36" t="n">
        <v>15</v>
      </c>
      <c r="F18" s="24" t="n">
        <f aca="false">D18*E18</f>
        <v>30</v>
      </c>
      <c r="G18" s="5" t="s">
        <v>149</v>
      </c>
    </row>
    <row r="19" customFormat="false" ht="15" hidden="false" customHeight="false" outlineLevel="0" collapsed="false">
      <c r="B19" s="6" t="s">
        <v>201</v>
      </c>
      <c r="C19" s="6" t="s">
        <v>203</v>
      </c>
      <c r="D19" s="31" t="n">
        <v>4</v>
      </c>
      <c r="E19" s="36" t="n">
        <v>8</v>
      </c>
      <c r="F19" s="24" t="n">
        <f aca="false">D19*E19</f>
        <v>32</v>
      </c>
      <c r="G19" s="5" t="s">
        <v>204</v>
      </c>
    </row>
    <row r="20" customFormat="false" ht="15" hidden="false" customHeight="false" outlineLevel="0" collapsed="false">
      <c r="B20" s="6" t="s">
        <v>201</v>
      </c>
      <c r="C20" s="6" t="s">
        <v>205</v>
      </c>
      <c r="D20" s="31" t="n">
        <v>1</v>
      </c>
      <c r="E20" s="36" t="n">
        <v>30</v>
      </c>
      <c r="F20" s="24" t="n">
        <f aca="false">D20*E20</f>
        <v>30</v>
      </c>
      <c r="G20" s="5" t="s">
        <v>149</v>
      </c>
    </row>
    <row r="21" customFormat="false" ht="15" hidden="false" customHeight="false" outlineLevel="0" collapsed="false">
      <c r="B21" s="6" t="s">
        <v>206</v>
      </c>
      <c r="C21" s="6" t="s">
        <v>207</v>
      </c>
      <c r="D21" s="31" t="n">
        <v>2</v>
      </c>
      <c r="E21" s="36" t="n">
        <v>40</v>
      </c>
      <c r="F21" s="24" t="n">
        <f aca="false">D21*E21</f>
        <v>80</v>
      </c>
      <c r="G21" s="5" t="s">
        <v>208</v>
      </c>
    </row>
    <row r="22" customFormat="false" ht="15" hidden="false" customHeight="false" outlineLevel="0" collapsed="false">
      <c r="B22" s="6" t="s">
        <v>206</v>
      </c>
      <c r="C22" s="6" t="s">
        <v>209</v>
      </c>
      <c r="D22" s="31" t="n">
        <v>1</v>
      </c>
      <c r="E22" s="36" t="n">
        <v>250</v>
      </c>
      <c r="F22" s="24" t="n">
        <f aca="false">D22*E22</f>
        <v>250</v>
      </c>
      <c r="G22" s="5" t="s">
        <v>149</v>
      </c>
    </row>
    <row r="23" customFormat="false" ht="15" hidden="false" customHeight="false" outlineLevel="0" collapsed="false">
      <c r="B23" s="6" t="s">
        <v>206</v>
      </c>
      <c r="C23" s="6" t="s">
        <v>210</v>
      </c>
      <c r="D23" s="31" t="n">
        <v>1</v>
      </c>
      <c r="E23" s="36" t="n">
        <v>25</v>
      </c>
      <c r="F23" s="24" t="n">
        <f aca="false">D23*E23</f>
        <v>25</v>
      </c>
      <c r="G23" s="5" t="s">
        <v>211</v>
      </c>
    </row>
    <row r="24" customFormat="false" ht="15" hidden="false" customHeight="false" outlineLevel="0" collapsed="false">
      <c r="B24" s="6" t="s">
        <v>206</v>
      </c>
      <c r="C24" s="6" t="s">
        <v>212</v>
      </c>
      <c r="D24" s="31" t="n">
        <v>1</v>
      </c>
      <c r="E24" s="36" t="n">
        <v>60</v>
      </c>
      <c r="F24" s="24" t="n">
        <f aca="false">D24*E24</f>
        <v>60</v>
      </c>
      <c r="G24" s="5" t="s">
        <v>213</v>
      </c>
    </row>
    <row r="25" customFormat="false" ht="15" hidden="false" customHeight="false" outlineLevel="0" collapsed="false">
      <c r="B25" s="6" t="s">
        <v>214</v>
      </c>
      <c r="C25" s="6" t="s">
        <v>215</v>
      </c>
      <c r="D25" s="31" t="n">
        <v>1</v>
      </c>
      <c r="E25" s="36" t="n">
        <v>80</v>
      </c>
      <c r="F25" s="24" t="n">
        <f aca="false">D25*E25</f>
        <v>80</v>
      </c>
      <c r="G25" s="5" t="s">
        <v>216</v>
      </c>
    </row>
    <row r="26" customFormat="false" ht="15" hidden="false" customHeight="false" outlineLevel="0" collapsed="false">
      <c r="B26" s="6" t="s">
        <v>214</v>
      </c>
      <c r="C26" s="6" t="s">
        <v>217</v>
      </c>
      <c r="D26" s="31" t="n">
        <v>4</v>
      </c>
      <c r="E26" s="36" t="n">
        <v>5</v>
      </c>
      <c r="F26" s="24" t="n">
        <f aca="false">D26*E26</f>
        <v>20</v>
      </c>
      <c r="G26" s="5" t="s">
        <v>218</v>
      </c>
    </row>
    <row r="27" customFormat="false" ht="15" hidden="false" customHeight="false" outlineLevel="0" collapsed="false">
      <c r="B27" s="6" t="s">
        <v>214</v>
      </c>
      <c r="C27" s="6" t="s">
        <v>219</v>
      </c>
      <c r="D27" s="31" t="n">
        <v>1</v>
      </c>
      <c r="E27" s="36" t="n">
        <v>60</v>
      </c>
      <c r="F27" s="24" t="n">
        <f aca="false">D27*E27</f>
        <v>60</v>
      </c>
      <c r="G27" s="5" t="s">
        <v>149</v>
      </c>
    </row>
    <row r="28" customFormat="false" ht="15" hidden="false" customHeight="false" outlineLevel="0" collapsed="false">
      <c r="B28" s="6" t="s">
        <v>214</v>
      </c>
      <c r="C28" s="6" t="s">
        <v>220</v>
      </c>
      <c r="D28" s="31" t="n">
        <v>1</v>
      </c>
      <c r="E28" s="36" t="n">
        <v>20</v>
      </c>
      <c r="F28" s="24" t="n">
        <f aca="false">D28*E28</f>
        <v>20</v>
      </c>
      <c r="G28" s="5" t="s">
        <v>149</v>
      </c>
    </row>
    <row r="29" customFormat="false" ht="15" hidden="false" customHeight="false" outlineLevel="0" collapsed="false">
      <c r="B29" s="6" t="s">
        <v>221</v>
      </c>
      <c r="C29" s="6" t="s">
        <v>222</v>
      </c>
      <c r="D29" s="31" t="n">
        <v>6</v>
      </c>
      <c r="E29" s="36" t="n">
        <v>12</v>
      </c>
      <c r="F29" s="24" t="n">
        <f aca="false">D29*E29</f>
        <v>72</v>
      </c>
      <c r="G29" s="5" t="s">
        <v>223</v>
      </c>
    </row>
    <row r="30" customFormat="false" ht="15" hidden="false" customHeight="false" outlineLevel="0" collapsed="false">
      <c r="B30" s="6" t="s">
        <v>221</v>
      </c>
      <c r="C30" s="6" t="s">
        <v>224</v>
      </c>
      <c r="D30" s="31" t="n">
        <v>4</v>
      </c>
      <c r="E30" s="36" t="n">
        <v>30</v>
      </c>
      <c r="F30" s="24" t="n">
        <f aca="false">D30*E30</f>
        <v>120</v>
      </c>
      <c r="G30" s="5" t="s">
        <v>149</v>
      </c>
    </row>
    <row r="31" customFormat="false" ht="15" hidden="false" customHeight="false" outlineLevel="0" collapsed="false">
      <c r="B31" s="6" t="s">
        <v>221</v>
      </c>
      <c r="C31" s="6" t="s">
        <v>225</v>
      </c>
      <c r="D31" s="31" t="n">
        <v>2</v>
      </c>
      <c r="E31" s="36" t="n">
        <v>40</v>
      </c>
      <c r="F31" s="24" t="n">
        <f aca="false">D31*E31</f>
        <v>80</v>
      </c>
      <c r="G31" s="5" t="s">
        <v>149</v>
      </c>
    </row>
    <row r="32" customFormat="false" ht="15" hidden="false" customHeight="false" outlineLevel="0" collapsed="false">
      <c r="B32" s="6" t="s">
        <v>221</v>
      </c>
      <c r="C32" s="6" t="s">
        <v>226</v>
      </c>
      <c r="D32" s="31" t="n">
        <v>1</v>
      </c>
      <c r="E32" s="36" t="n">
        <v>250</v>
      </c>
      <c r="F32" s="24" t="n">
        <f aca="false">D32*E32</f>
        <v>250</v>
      </c>
      <c r="G32" s="5" t="s">
        <v>149</v>
      </c>
    </row>
    <row r="33" customFormat="false" ht="15" hidden="false" customHeight="false" outlineLevel="0" collapsed="false">
      <c r="B33" s="6" t="s">
        <v>221</v>
      </c>
      <c r="C33" s="6" t="s">
        <v>227</v>
      </c>
      <c r="D33" s="31" t="n">
        <v>1</v>
      </c>
      <c r="E33" s="36" t="n">
        <v>250</v>
      </c>
      <c r="F33" s="24" t="n">
        <f aca="false">D33*E33</f>
        <v>250</v>
      </c>
      <c r="G33" s="5" t="s">
        <v>149</v>
      </c>
    </row>
    <row r="34" customFormat="false" ht="15" hidden="false" customHeight="false" outlineLevel="0" collapsed="false">
      <c r="B34" s="6" t="s">
        <v>221</v>
      </c>
      <c r="C34" s="6" t="s">
        <v>228</v>
      </c>
      <c r="D34" s="31" t="n">
        <v>1</v>
      </c>
      <c r="E34" s="36" t="n">
        <v>300</v>
      </c>
      <c r="F34" s="24" t="n">
        <f aca="false">D34*E34</f>
        <v>300</v>
      </c>
      <c r="G34" s="5" t="s">
        <v>149</v>
      </c>
    </row>
    <row r="35" customFormat="false" ht="15" hidden="false" customHeight="false" outlineLevel="0" collapsed="false">
      <c r="B35" s="6" t="s">
        <v>221</v>
      </c>
      <c r="C35" s="6" t="s">
        <v>229</v>
      </c>
      <c r="D35" s="31" t="n">
        <v>1</v>
      </c>
      <c r="E35" s="36" t="n">
        <v>150</v>
      </c>
      <c r="F35" s="24" t="n">
        <f aca="false">D35*E35</f>
        <v>150</v>
      </c>
      <c r="G35" s="5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7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8"/>
    <col collapsed="false" customWidth="true" hidden="false" outlineLevel="0" max="6" min="6" style="0" width="7"/>
    <col collapsed="false" customWidth="true" hidden="false" outlineLevel="0" max="9" min="7" style="0" width="9"/>
    <col collapsed="false" customWidth="true" hidden="false" outlineLevel="0" max="11" min="10" style="0" width="8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20" min="18" style="0" width="8"/>
    <col collapsed="false" customWidth="true" hidden="false" outlineLevel="0" max="21" min="21" style="0" width="9"/>
    <col collapsed="false" customWidth="true" hidden="false" outlineLevel="0" max="23" min="22" style="0" width="8"/>
    <col collapsed="false" customWidth="true" hidden="false" outlineLevel="0" max="25" min="24" style="0" width="10"/>
    <col collapsed="false" customWidth="true" hidden="false" outlineLevel="0" max="28" min="26" style="0" width="9"/>
    <col collapsed="false" customWidth="true" hidden="false" outlineLevel="0" max="29" min="29" style="0" width="10"/>
    <col collapsed="false" customWidth="true" hidden="false" outlineLevel="0" max="30" min="30" style="0" width="9"/>
    <col collapsed="false" customWidth="true" hidden="false" outlineLevel="0" max="31" min="31" style="0" width="8"/>
    <col collapsed="false" customWidth="true" hidden="false" outlineLevel="0" max="32" min="32" style="0" width="9"/>
    <col collapsed="false" customWidth="true" hidden="false" outlineLevel="0" max="33" min="33" style="0" width="10"/>
    <col collapsed="false" customWidth="true" hidden="false" outlineLevel="0" max="34" min="34" style="0" width="9"/>
    <col collapsed="false" customWidth="true" hidden="false" outlineLevel="0" max="35" min="35" style="0" width="11"/>
    <col collapsed="false" customWidth="true" hidden="false" outlineLevel="0" max="36" min="36" style="0" width="9"/>
    <col collapsed="false" customWidth="true" hidden="false" outlineLevel="0" max="37" min="37" style="0" width="8"/>
    <col collapsed="false" customWidth="true" hidden="false" outlineLevel="0" max="38" min="38" style="0" width="10"/>
  </cols>
  <sheetData>
    <row r="1" customFormat="false" ht="16.15" hidden="false" customHeight="false" outlineLevel="0" collapsed="false">
      <c r="A1" s="4" t="s">
        <v>231</v>
      </c>
    </row>
    <row r="2" customFormat="false" ht="15" hidden="false" customHeight="false" outlineLevel="0" collapsed="false">
      <c r="A2" s="5" t="s">
        <v>232</v>
      </c>
    </row>
    <row r="4" customFormat="false" ht="42" hidden="false" customHeight="true" outlineLevel="0" collapsed="false">
      <c r="A4" s="38" t="s">
        <v>233</v>
      </c>
      <c r="B4" s="38" t="s">
        <v>61</v>
      </c>
      <c r="C4" s="38" t="s">
        <v>234</v>
      </c>
      <c r="D4" s="38" t="s">
        <v>63</v>
      </c>
      <c r="E4" s="38" t="s">
        <v>235</v>
      </c>
      <c r="F4" s="38" t="s">
        <v>236</v>
      </c>
      <c r="G4" s="38" t="s">
        <v>66</v>
      </c>
      <c r="H4" s="38" t="s">
        <v>237</v>
      </c>
      <c r="I4" s="38" t="s">
        <v>238</v>
      </c>
      <c r="J4" s="38" t="s">
        <v>39</v>
      </c>
      <c r="K4" s="38" t="s">
        <v>40</v>
      </c>
      <c r="L4" s="38" t="s">
        <v>239</v>
      </c>
      <c r="M4" s="38" t="s">
        <v>240</v>
      </c>
      <c r="N4" s="38" t="s">
        <v>241</v>
      </c>
      <c r="O4" s="38" t="s">
        <v>242</v>
      </c>
      <c r="P4" s="38" t="s">
        <v>243</v>
      </c>
      <c r="Q4" s="38" t="s">
        <v>244</v>
      </c>
      <c r="R4" s="38" t="s">
        <v>245</v>
      </c>
      <c r="S4" s="38" t="s">
        <v>246</v>
      </c>
      <c r="T4" s="38" t="s">
        <v>247</v>
      </c>
      <c r="U4" s="38" t="s">
        <v>248</v>
      </c>
      <c r="V4" s="38" t="s">
        <v>249</v>
      </c>
      <c r="W4" s="38" t="s">
        <v>250</v>
      </c>
      <c r="X4" s="38" t="str">
        <f aca="false">"vane metal ("&amp;CUR&amp;")"</f>
        <v>vane metal (EUR)</v>
      </c>
      <c r="Y4" s="38" t="str">
        <f aca="false">"plate metal ("&amp;CUR&amp;")"</f>
        <v>plate metal (EUR)</v>
      </c>
      <c r="Z4" s="38" t="str">
        <f aca="false">"cutting ("&amp;CUR&amp;")"</f>
        <v>cutting (EUR)</v>
      </c>
      <c r="AA4" s="38" t="str">
        <f aca="false">"full rounds ("&amp;CUR&amp;")"</f>
        <v>full rounds (EUR)</v>
      </c>
      <c r="AB4" s="38" t="str">
        <f aca="false">"deburr + polish ("&amp;CUR&amp;")"</f>
        <v>deburr + polish (EUR)</v>
      </c>
      <c r="AC4" s="38" t="str">
        <f aca="false">"spacers + assembly ("&amp;CUR&amp;")"</f>
        <v>spacers + assembly (EUR)</v>
      </c>
      <c r="AD4" s="38" t="str">
        <f aca="false">"G10 cage + sleeve ("&amp;CUR&amp;")"</f>
        <v>G10 cage + sleeve (EUR)</v>
      </c>
      <c r="AE4" s="38" t="str">
        <f aca="false">"shaft ("&amp;CUR&amp;")"</f>
        <v>shaft (EUR)</v>
      </c>
      <c r="AF4" s="38" t="str">
        <f aca="false">"HV parts ("&amp;CUR&amp;")"</f>
        <v>HV parts (EUR)</v>
      </c>
      <c r="AG4" s="38" t="str">
        <f aca="false">"stack subtotal ("&amp;CUR&amp;")"</f>
        <v>stack subtotal (EUR)</v>
      </c>
      <c r="AH4" s="38" t="str">
        <f aca="false">"fixed BOM ("&amp;CUR&amp;")"</f>
        <v>fixed BOM (EUR)</v>
      </c>
      <c r="AI4" s="38" t="str">
        <f aca="false">"total incl. contingency ("&amp;CUR&amp;")"</f>
        <v>total incl. contingency (EUR)</v>
      </c>
      <c r="AJ4" s="38" t="str">
        <f aca="false">"per watt ("&amp;CUR&amp;")"</f>
        <v>per watt (EUR)</v>
      </c>
      <c r="AK4" s="38" t="s">
        <v>251</v>
      </c>
      <c r="AL4" s="38" t="s">
        <v>252</v>
      </c>
    </row>
    <row r="5" customFormat="false" ht="15" hidden="false" customHeight="false" outlineLevel="0" collapsed="false">
      <c r="A5" s="8" t="n">
        <v>1</v>
      </c>
      <c r="B5" s="23" t="n">
        <v>3</v>
      </c>
      <c r="C5" s="23" t="n">
        <v>1.5</v>
      </c>
      <c r="D5" s="8" t="n">
        <v>150</v>
      </c>
      <c r="E5" s="8" t="n">
        <v>18</v>
      </c>
      <c r="F5" s="8" t="n">
        <v>4</v>
      </c>
      <c r="G5" s="28" t="n">
        <v>7.264419</v>
      </c>
      <c r="H5" s="8" t="n">
        <v>15.332566</v>
      </c>
      <c r="I5" s="8" t="n">
        <v>409.944979</v>
      </c>
      <c r="J5" s="28" t="n">
        <v>26.73688</v>
      </c>
      <c r="K5" s="39" t="n">
        <v>1.487413</v>
      </c>
      <c r="L5" s="28" t="n">
        <v>0.895443</v>
      </c>
      <c r="M5" s="8" t="n">
        <v>51</v>
      </c>
      <c r="N5" s="8" t="n">
        <v>694</v>
      </c>
      <c r="O5" s="28" t="n">
        <v>8.205731</v>
      </c>
      <c r="P5" s="28" t="n">
        <v>1.814237</v>
      </c>
      <c r="Q5" s="28" t="n">
        <v>2.035752</v>
      </c>
      <c r="R5" s="8" t="n">
        <v>16</v>
      </c>
      <c r="S5" s="8" t="n">
        <v>8</v>
      </c>
      <c r="T5" s="23" t="n">
        <v>48.479644</v>
      </c>
      <c r="U5" s="23" t="n">
        <v>39.306193</v>
      </c>
      <c r="V5" s="28" t="n">
        <v>1.540305</v>
      </c>
      <c r="W5" s="39" t="n">
        <v>0.309939</v>
      </c>
      <c r="X5" s="24" t="n">
        <f aca="false">P5*RHO_VANE/2700*(1+SCRAP)*PRICE_VANE</f>
        <v>21.71641689</v>
      </c>
      <c r="Y5" s="24" t="n">
        <f aca="false">Q5*RHO_PLATE/2700*(1+SCRAP)*PRICE_PLATE</f>
        <v>24.36795144</v>
      </c>
      <c r="Z5" s="24" t="n">
        <f aca="false">T5*CUT_M+(R5+S5)*CUT_SET</f>
        <v>96.719466</v>
      </c>
      <c r="AA5" s="24" t="n">
        <f aca="false">U5*ROUND_M</f>
        <v>196.530965</v>
      </c>
      <c r="AB5" s="24" t="n">
        <f aca="false">(R5+S5)*FINISH_PART</f>
        <v>192</v>
      </c>
      <c r="AC5" s="24" t="n">
        <f aca="false">R5*SPACER_VANE+(R5+S5)*ASM_H*LABOUR</f>
        <v>318</v>
      </c>
      <c r="AD5" s="24" t="n">
        <f aca="false">V5*G10_CAGE+W5*G10_SLEEVE</f>
        <v>111.01464</v>
      </c>
      <c r="AE5" s="24" t="n">
        <f aca="false">N5/1000*SHAFT_M+SHAFT_SET</f>
        <v>163.28</v>
      </c>
      <c r="AF5" s="24" t="n">
        <f aca="false">2*ROUNDUP(G5*1000/V_ZENER,0)*PRICE_Z+5*ROUNDUP(G5*DIODE_SAFETY/V_STICK,0)*PRICE_STICK</f>
        <v>56.9</v>
      </c>
      <c r="AG5" s="24" t="n">
        <f aca="false">SUM(X5:AF5)</f>
        <v>1180.52943933</v>
      </c>
      <c r="AH5" s="20" t="n">
        <f aca="false">FIXED_BOM</f>
        <v>3461</v>
      </c>
      <c r="AI5" s="24" t="n">
        <f aca="false">(AG5+AH5)*(1+CONT)</f>
        <v>5337.7588552295</v>
      </c>
      <c r="AJ5" s="24" t="n">
        <f aca="false">IF(L5&gt;0,AI5/L5,1000000000000)</f>
        <v>5961.02583327973</v>
      </c>
      <c r="AK5" s="8" t="n">
        <f aca="false">IF(AND(G5&gt;=V_NEED,L5&gt;=P_MIN,K5&gt;=Z_MIN,F5&lt;=N_CAP,D5&lt;=R_MAX,OR(CORONA_REQ=0,O5&gt;=G5)),1,0)</f>
        <v>0</v>
      </c>
      <c r="AL5" s="28" t="n">
        <f aca="false">IF(AK5=1,IF(OBJECTIVE=1,AI5,AJ5),1000000000000)+ROW()*0.000000001</f>
        <v>1000000000000</v>
      </c>
    </row>
    <row r="6" customFormat="false" ht="15" hidden="false" customHeight="false" outlineLevel="0" collapsed="false">
      <c r="A6" s="8" t="n">
        <v>2</v>
      </c>
      <c r="B6" s="23" t="n">
        <v>3</v>
      </c>
      <c r="C6" s="23" t="n">
        <v>1.5</v>
      </c>
      <c r="D6" s="8" t="n">
        <v>150</v>
      </c>
      <c r="E6" s="8" t="n">
        <v>18</v>
      </c>
      <c r="F6" s="8" t="n">
        <v>6</v>
      </c>
      <c r="G6" s="28" t="n">
        <v>7.264419</v>
      </c>
      <c r="H6" s="8" t="n">
        <v>22.951175</v>
      </c>
      <c r="I6" s="8" t="n">
        <v>644.199253</v>
      </c>
      <c r="J6" s="28" t="n">
        <v>28.068247</v>
      </c>
      <c r="K6" s="39" t="n">
        <v>1.542933</v>
      </c>
      <c r="L6" s="28" t="n">
        <v>1.517259</v>
      </c>
      <c r="M6" s="8" t="n">
        <v>73.5</v>
      </c>
      <c r="N6" s="8" t="n">
        <v>739</v>
      </c>
      <c r="O6" s="28" t="n">
        <v>8.205731</v>
      </c>
      <c r="P6" s="28" t="n">
        <v>2.721355</v>
      </c>
      <c r="Q6" s="28" t="n">
        <v>2.54469</v>
      </c>
      <c r="R6" s="8" t="n">
        <v>24</v>
      </c>
      <c r="S6" s="8" t="n">
        <v>10</v>
      </c>
      <c r="T6" s="23" t="n">
        <v>70.206191</v>
      </c>
      <c r="U6" s="23" t="n">
        <v>56.446015</v>
      </c>
      <c r="V6" s="28" t="n">
        <v>1.883443</v>
      </c>
      <c r="W6" s="39" t="n">
        <v>0.378985</v>
      </c>
      <c r="X6" s="24" t="n">
        <f aca="false">P6*RHO_VANE/2700*(1+SCRAP)*PRICE_VANE</f>
        <v>32.57461935</v>
      </c>
      <c r="Y6" s="24" t="n">
        <f aca="false">Q6*RHO_PLATE/2700*(1+SCRAP)*PRICE_PLATE</f>
        <v>30.4599393</v>
      </c>
      <c r="Z6" s="24" t="n">
        <f aca="false">T6*CUT_M+(R6+S6)*CUT_SET</f>
        <v>139.3092865</v>
      </c>
      <c r="AA6" s="24" t="n">
        <f aca="false">U6*ROUND_M</f>
        <v>282.230075</v>
      </c>
      <c r="AB6" s="24" t="n">
        <f aca="false">(R6+S6)*FINISH_PART</f>
        <v>272</v>
      </c>
      <c r="AC6" s="24" t="n">
        <f aca="false">R6*SPACER_VANE+(R6+S6)*ASM_H*LABOUR</f>
        <v>454.5</v>
      </c>
      <c r="AD6" s="24" t="n">
        <f aca="false">V6*G10_CAGE+W6*G10_SLEEVE</f>
        <v>135.74568</v>
      </c>
      <c r="AE6" s="24" t="n">
        <f aca="false">N6/1000*SHAFT_M+SHAFT_SET</f>
        <v>168.68</v>
      </c>
      <c r="AF6" s="24" t="n">
        <f aca="false">2*ROUNDUP(G6*1000/V_ZENER,0)*PRICE_Z+5*ROUNDUP(G6*DIODE_SAFETY/V_STICK,0)*PRICE_STICK</f>
        <v>56.9</v>
      </c>
      <c r="AG6" s="24" t="n">
        <f aca="false">SUM(X6:AF6)</f>
        <v>1572.39960015</v>
      </c>
      <c r="AH6" s="20" t="n">
        <f aca="false">FIXED_BOM</f>
        <v>3461</v>
      </c>
      <c r="AI6" s="24" t="n">
        <f aca="false">(AG6+AH6)*(1+CONT)</f>
        <v>5788.4095401725</v>
      </c>
      <c r="AJ6" s="24" t="n">
        <f aca="false">IF(L6&gt;0,AI6/L6,1000000000000)</f>
        <v>3815.04379949139</v>
      </c>
      <c r="AK6" s="8" t="n">
        <f aca="false">IF(AND(G6&gt;=V_NEED,L6&gt;=P_MIN,K6&gt;=Z_MIN,F6&lt;=N_CAP,D6&lt;=R_MAX,OR(CORONA_REQ=0,O6&gt;=G6)),1,0)</f>
        <v>0</v>
      </c>
      <c r="AL6" s="28" t="n">
        <f aca="false">IF(AK6=1,IF(OBJECTIVE=1,AI6,AJ6),1000000000000)+ROW()*0.000000001</f>
        <v>1000000000000</v>
      </c>
    </row>
    <row r="7" customFormat="false" ht="15" hidden="false" customHeight="false" outlineLevel="0" collapsed="false">
      <c r="A7" s="8" t="n">
        <v>3</v>
      </c>
      <c r="B7" s="23" t="n">
        <v>3</v>
      </c>
      <c r="C7" s="23" t="n">
        <v>1.5</v>
      </c>
      <c r="D7" s="8" t="n">
        <v>150</v>
      </c>
      <c r="E7" s="8" t="n">
        <v>18</v>
      </c>
      <c r="F7" s="8" t="n">
        <v>8</v>
      </c>
      <c r="G7" s="28" t="n">
        <v>7.264419</v>
      </c>
      <c r="H7" s="8" t="n">
        <v>30.569785</v>
      </c>
      <c r="I7" s="8" t="n">
        <v>878.453527</v>
      </c>
      <c r="J7" s="28" t="n">
        <v>28.736007</v>
      </c>
      <c r="K7" s="39" t="n">
        <v>1.571407</v>
      </c>
      <c r="L7" s="28" t="n">
        <v>2.142792</v>
      </c>
      <c r="M7" s="8" t="n">
        <v>100.5</v>
      </c>
      <c r="N7" s="8" t="n">
        <v>793</v>
      </c>
      <c r="O7" s="28" t="n">
        <v>8.205731</v>
      </c>
      <c r="P7" s="28" t="n">
        <v>3.628474</v>
      </c>
      <c r="Q7" s="28" t="n">
        <v>3.562566</v>
      </c>
      <c r="R7" s="8" t="n">
        <v>32</v>
      </c>
      <c r="S7" s="8" t="n">
        <v>14</v>
      </c>
      <c r="T7" s="23" t="n">
        <v>94.446013</v>
      </c>
      <c r="U7" s="23" t="n">
        <v>76.099112</v>
      </c>
      <c r="V7" s="28" t="n">
        <v>2.295207</v>
      </c>
      <c r="W7" s="39" t="n">
        <v>0.461841</v>
      </c>
      <c r="X7" s="24" t="n">
        <f aca="false">P7*RHO_VANE/2700*(1+SCRAP)*PRICE_VANE</f>
        <v>43.43283378</v>
      </c>
      <c r="Y7" s="24" t="n">
        <f aca="false">Q7*RHO_PLATE/2700*(1+SCRAP)*PRICE_PLATE</f>
        <v>42.64391502</v>
      </c>
      <c r="Z7" s="24" t="n">
        <f aca="false">T7*CUT_M+(R7+S7)*CUT_SET</f>
        <v>187.6690195</v>
      </c>
      <c r="AA7" s="24" t="n">
        <f aca="false">U7*ROUND_M</f>
        <v>380.49556</v>
      </c>
      <c r="AB7" s="24" t="n">
        <f aca="false">(R7+S7)*FINISH_PART</f>
        <v>368</v>
      </c>
      <c r="AC7" s="24" t="n">
        <f aca="false">R7*SPACER_VANE+(R7+S7)*ASM_H*LABOUR</f>
        <v>613.5</v>
      </c>
      <c r="AD7" s="24" t="n">
        <f aca="false">V7*G10_CAGE+W7*G10_SLEEVE</f>
        <v>165.42288</v>
      </c>
      <c r="AE7" s="24" t="n">
        <f aca="false">N7/1000*SHAFT_M+SHAFT_SET</f>
        <v>175.16</v>
      </c>
      <c r="AF7" s="24" t="n">
        <f aca="false">2*ROUNDUP(G7*1000/V_ZENER,0)*PRICE_Z+5*ROUNDUP(G7*DIODE_SAFETY/V_STICK,0)*PRICE_STICK</f>
        <v>56.9</v>
      </c>
      <c r="AG7" s="24" t="n">
        <f aca="false">SUM(X7:AF7)</f>
        <v>2033.2242083</v>
      </c>
      <c r="AH7" s="20" t="n">
        <f aca="false">FIXED_BOM</f>
        <v>3461</v>
      </c>
      <c r="AI7" s="24" t="n">
        <f aca="false">(AG7+AH7)*(1+CONT)</f>
        <v>6318.357839545</v>
      </c>
      <c r="AJ7" s="24" t="n">
        <f aca="false">IF(L7&gt;0,AI7/L7,1000000000000)</f>
        <v>2948.65663094925</v>
      </c>
      <c r="AK7" s="8" t="n">
        <f aca="false">IF(AND(G7&gt;=V_NEED,L7&gt;=P_MIN,K7&gt;=Z_MIN,F7&lt;=N_CAP,D7&lt;=R_MAX,OR(CORONA_REQ=0,O7&gt;=G7)),1,0)</f>
        <v>0</v>
      </c>
      <c r="AL7" s="28" t="n">
        <f aca="false">IF(AK7=1,IF(OBJECTIVE=1,AI7,AJ7),1000000000000)+ROW()*0.000000001</f>
        <v>1000000000000</v>
      </c>
    </row>
    <row r="8" customFormat="false" ht="15" hidden="false" customHeight="false" outlineLevel="0" collapsed="false">
      <c r="A8" s="8" t="n">
        <v>4</v>
      </c>
      <c r="B8" s="23" t="n">
        <v>3</v>
      </c>
      <c r="C8" s="23" t="n">
        <v>1.5</v>
      </c>
      <c r="D8" s="8" t="n">
        <v>150</v>
      </c>
      <c r="E8" s="8" t="n">
        <v>18</v>
      </c>
      <c r="F8" s="8" t="n">
        <v>10</v>
      </c>
      <c r="G8" s="28" t="n">
        <v>7.264419</v>
      </c>
      <c r="H8" s="8" t="n">
        <v>38.188394</v>
      </c>
      <c r="I8" s="8" t="n">
        <v>1112.707801</v>
      </c>
      <c r="J8" s="28" t="n">
        <v>29.137329</v>
      </c>
      <c r="K8" s="39" t="n">
        <v>1.588674</v>
      </c>
      <c r="L8" s="28" t="n">
        <v>2.768277</v>
      </c>
      <c r="M8" s="8" t="n">
        <v>123</v>
      </c>
      <c r="N8" s="8" t="n">
        <v>838</v>
      </c>
      <c r="O8" s="28" t="n">
        <v>8.205731</v>
      </c>
      <c r="P8" s="28" t="n">
        <v>4.535592</v>
      </c>
      <c r="Q8" s="28" t="n">
        <v>4.071504</v>
      </c>
      <c r="R8" s="8" t="n">
        <v>40</v>
      </c>
      <c r="S8" s="8" t="n">
        <v>16</v>
      </c>
      <c r="T8" s="23" t="n">
        <v>116.172561</v>
      </c>
      <c r="U8" s="23" t="n">
        <v>93.238934</v>
      </c>
      <c r="V8" s="28" t="n">
        <v>2.638345</v>
      </c>
      <c r="W8" s="39" t="n">
        <v>0.530886</v>
      </c>
      <c r="X8" s="24" t="n">
        <f aca="false">P8*RHO_VANE/2700*(1+SCRAP)*PRICE_VANE</f>
        <v>54.29103624</v>
      </c>
      <c r="Y8" s="24" t="n">
        <f aca="false">Q8*RHO_PLATE/2700*(1+SCRAP)*PRICE_PLATE</f>
        <v>48.73590288</v>
      </c>
      <c r="Z8" s="24" t="n">
        <f aca="false">T8*CUT_M+(R8+S8)*CUT_SET</f>
        <v>230.2588415</v>
      </c>
      <c r="AA8" s="24" t="n">
        <f aca="false">U8*ROUND_M</f>
        <v>466.19467</v>
      </c>
      <c r="AB8" s="24" t="n">
        <f aca="false">(R8+S8)*FINISH_PART</f>
        <v>448</v>
      </c>
      <c r="AC8" s="24" t="n">
        <f aca="false">R8*SPACER_VANE+(R8+S8)*ASM_H*LABOUR</f>
        <v>750</v>
      </c>
      <c r="AD8" s="24" t="n">
        <f aca="false">V8*G10_CAGE+W8*G10_SLEEVE</f>
        <v>190.15386</v>
      </c>
      <c r="AE8" s="24" t="n">
        <f aca="false">N8/1000*SHAFT_M+SHAFT_SET</f>
        <v>180.56</v>
      </c>
      <c r="AF8" s="24" t="n">
        <f aca="false">2*ROUNDUP(G8*1000/V_ZENER,0)*PRICE_Z+5*ROUNDUP(G8*DIODE_SAFETY/V_STICK,0)*PRICE_STICK</f>
        <v>56.9</v>
      </c>
      <c r="AG8" s="24" t="n">
        <f aca="false">SUM(X8:AF8)</f>
        <v>2425.09431062</v>
      </c>
      <c r="AH8" s="20" t="n">
        <f aca="false">FIXED_BOM</f>
        <v>3461</v>
      </c>
      <c r="AI8" s="24" t="n">
        <f aca="false">(AG8+AH8)*(1+CONT)</f>
        <v>6769.008457213</v>
      </c>
      <c r="AJ8" s="24" t="n">
        <f aca="false">IF(L8&gt;0,AI8/L8,1000000000000)</f>
        <v>2445.20633491988</v>
      </c>
      <c r="AK8" s="8" t="n">
        <f aca="false">IF(AND(G8&gt;=V_NEED,L8&gt;=P_MIN,K8&gt;=Z_MIN,F8&lt;=N_CAP,D8&lt;=R_MAX,OR(CORONA_REQ=0,O8&gt;=G8)),1,0)</f>
        <v>0</v>
      </c>
      <c r="AL8" s="28" t="n">
        <f aca="false">IF(AK8=1,IF(OBJECTIVE=1,AI8,AJ8),1000000000000)+ROW()*0.000000001</f>
        <v>1000000000000</v>
      </c>
    </row>
    <row r="9" customFormat="false" ht="15" hidden="false" customHeight="false" outlineLevel="0" collapsed="false">
      <c r="A9" s="8" t="n">
        <v>5</v>
      </c>
      <c r="B9" s="23" t="n">
        <v>3</v>
      </c>
      <c r="C9" s="23" t="n">
        <v>1.5</v>
      </c>
      <c r="D9" s="8" t="n">
        <v>150</v>
      </c>
      <c r="E9" s="8" t="n">
        <v>18</v>
      </c>
      <c r="F9" s="8" t="n">
        <v>12</v>
      </c>
      <c r="G9" s="28" t="n">
        <v>7.264419</v>
      </c>
      <c r="H9" s="8" t="n">
        <v>45.807003</v>
      </c>
      <c r="I9" s="8" t="n">
        <v>1346.962075</v>
      </c>
      <c r="J9" s="28" t="n">
        <v>29.405156</v>
      </c>
      <c r="K9" s="39" t="n">
        <v>1.599931</v>
      </c>
      <c r="L9" s="28" t="n">
        <v>3.395716</v>
      </c>
      <c r="M9" s="8" t="n">
        <v>145.5</v>
      </c>
      <c r="N9" s="8" t="n">
        <v>883</v>
      </c>
      <c r="O9" s="28" t="n">
        <v>8.205731</v>
      </c>
      <c r="P9" s="28" t="n">
        <v>5.44271</v>
      </c>
      <c r="Q9" s="28" t="n">
        <v>4.580442</v>
      </c>
      <c r="R9" s="8" t="n">
        <v>48</v>
      </c>
      <c r="S9" s="8" t="n">
        <v>18</v>
      </c>
      <c r="T9" s="23" t="n">
        <v>137.899108</v>
      </c>
      <c r="U9" s="23" t="n">
        <v>110.378757</v>
      </c>
      <c r="V9" s="28" t="n">
        <v>2.981482</v>
      </c>
      <c r="W9" s="39" t="n">
        <v>0.599932</v>
      </c>
      <c r="X9" s="24" t="n">
        <f aca="false">P9*RHO_VANE/2700*(1+SCRAP)*PRICE_VANE</f>
        <v>65.1492387</v>
      </c>
      <c r="Y9" s="24" t="n">
        <f aca="false">Q9*RHO_PLATE/2700*(1+SCRAP)*PRICE_PLATE</f>
        <v>54.82789074</v>
      </c>
      <c r="Z9" s="24" t="n">
        <f aca="false">T9*CUT_M+(R9+S9)*CUT_SET</f>
        <v>272.848662</v>
      </c>
      <c r="AA9" s="24" t="n">
        <f aca="false">U9*ROUND_M</f>
        <v>551.893785</v>
      </c>
      <c r="AB9" s="24" t="n">
        <f aca="false">(R9+S9)*FINISH_PART</f>
        <v>528</v>
      </c>
      <c r="AC9" s="24" t="n">
        <f aca="false">R9*SPACER_VANE+(R9+S9)*ASM_H*LABOUR</f>
        <v>886.5</v>
      </c>
      <c r="AD9" s="24" t="n">
        <f aca="false">V9*G10_CAGE+W9*G10_SLEEVE</f>
        <v>214.88484</v>
      </c>
      <c r="AE9" s="24" t="n">
        <f aca="false">N9/1000*SHAFT_M+SHAFT_SET</f>
        <v>185.96</v>
      </c>
      <c r="AF9" s="24" t="n">
        <f aca="false">2*ROUNDUP(G9*1000/V_ZENER,0)*PRICE_Z+5*ROUNDUP(G9*DIODE_SAFETY/V_STICK,0)*PRICE_STICK</f>
        <v>56.9</v>
      </c>
      <c r="AG9" s="24" t="n">
        <f aca="false">SUM(X9:AF9)</f>
        <v>2816.96441644</v>
      </c>
      <c r="AH9" s="20" t="n">
        <f aca="false">FIXED_BOM</f>
        <v>3461</v>
      </c>
      <c r="AI9" s="24" t="n">
        <f aca="false">(AG9+AH9)*(1+CONT)</f>
        <v>7219.659078906</v>
      </c>
      <c r="AJ9" s="24" t="n">
        <f aca="false">IF(L9&gt;0,AI9/L9,1000000000000)</f>
        <v>2126.1080369813</v>
      </c>
      <c r="AK9" s="8" t="n">
        <f aca="false">IF(AND(G9&gt;=V_NEED,L9&gt;=P_MIN,K9&gt;=Z_MIN,F9&lt;=N_CAP,D9&lt;=R_MAX,OR(CORONA_REQ=0,O9&gt;=G9)),1,0)</f>
        <v>0</v>
      </c>
      <c r="AL9" s="28" t="n">
        <f aca="false">IF(AK9=1,IF(OBJECTIVE=1,AI9,AJ9),1000000000000)+ROW()*0.000000001</f>
        <v>1000000000000</v>
      </c>
    </row>
    <row r="10" customFormat="false" ht="15" hidden="false" customHeight="false" outlineLevel="0" collapsed="false">
      <c r="A10" s="8" t="n">
        <v>6</v>
      </c>
      <c r="B10" s="23" t="n">
        <v>3</v>
      </c>
      <c r="C10" s="23" t="n">
        <v>1.5</v>
      </c>
      <c r="D10" s="8" t="n">
        <v>150</v>
      </c>
      <c r="E10" s="8" t="n">
        <v>18</v>
      </c>
      <c r="F10" s="8" t="n">
        <v>16</v>
      </c>
      <c r="G10" s="28" t="n">
        <v>7.264419</v>
      </c>
      <c r="H10" s="8" t="n">
        <v>61.044221</v>
      </c>
      <c r="I10" s="8" t="n">
        <v>1815.470623</v>
      </c>
      <c r="J10" s="28" t="n">
        <v>29.740254</v>
      </c>
      <c r="K10" s="39" t="n">
        <v>1.614212</v>
      </c>
      <c r="L10" s="28" t="n">
        <v>4.64956</v>
      </c>
      <c r="M10" s="8" t="n">
        <v>195</v>
      </c>
      <c r="N10" s="8" t="n">
        <v>982</v>
      </c>
      <c r="O10" s="28" t="n">
        <v>8.205731</v>
      </c>
      <c r="P10" s="28" t="n">
        <v>7.256947</v>
      </c>
      <c r="Q10" s="28" t="n">
        <v>6.107256</v>
      </c>
      <c r="R10" s="8" t="n">
        <v>64</v>
      </c>
      <c r="S10" s="8" t="n">
        <v>24</v>
      </c>
      <c r="T10" s="23" t="n">
        <v>183.865478</v>
      </c>
      <c r="U10" s="23" t="n">
        <v>147.171675</v>
      </c>
      <c r="V10" s="28" t="n">
        <v>3.736384</v>
      </c>
      <c r="W10" s="39" t="n">
        <v>0.751833</v>
      </c>
      <c r="X10" s="24" t="n">
        <f aca="false">P10*RHO_VANE/2700*(1+SCRAP)*PRICE_VANE</f>
        <v>86.86565559</v>
      </c>
      <c r="Y10" s="24" t="n">
        <f aca="false">Q10*RHO_PLATE/2700*(1+SCRAP)*PRICE_PLATE</f>
        <v>73.10385432</v>
      </c>
      <c r="Z10" s="24" t="n">
        <f aca="false">T10*CUT_M+(R10+S10)*CUT_SET</f>
        <v>363.798217</v>
      </c>
      <c r="AA10" s="24" t="n">
        <f aca="false">U10*ROUND_M</f>
        <v>735.858375</v>
      </c>
      <c r="AB10" s="24" t="n">
        <f aca="false">(R10+S10)*FINISH_PART</f>
        <v>704</v>
      </c>
      <c r="AC10" s="24" t="n">
        <f aca="false">R10*SPACER_VANE+(R10+S10)*ASM_H*LABOUR</f>
        <v>1182</v>
      </c>
      <c r="AD10" s="24" t="n">
        <f aca="false">V10*G10_CAGE+W10*G10_SLEEVE</f>
        <v>269.29302</v>
      </c>
      <c r="AE10" s="24" t="n">
        <f aca="false">N10/1000*SHAFT_M+SHAFT_SET</f>
        <v>197.84</v>
      </c>
      <c r="AF10" s="24" t="n">
        <f aca="false">2*ROUNDUP(G10*1000/V_ZENER,0)*PRICE_Z+5*ROUNDUP(G10*DIODE_SAFETY/V_STICK,0)*PRICE_STICK</f>
        <v>56.9</v>
      </c>
      <c r="AG10" s="24" t="n">
        <f aca="false">SUM(X10:AF10)</f>
        <v>3669.65912191</v>
      </c>
      <c r="AH10" s="20" t="n">
        <f aca="false">FIXED_BOM</f>
        <v>3461</v>
      </c>
      <c r="AI10" s="24" t="n">
        <f aca="false">(AG10+AH10)*(1+CONT)</f>
        <v>8200.2579901965</v>
      </c>
      <c r="AJ10" s="24" t="n">
        <f aca="false">IF(L10&gt;0,AI10/L10,1000000000000)</f>
        <v>1763.66322624001</v>
      </c>
      <c r="AK10" s="8" t="n">
        <f aca="false">IF(AND(G10&gt;=V_NEED,L10&gt;=P_MIN,K10&gt;=Z_MIN,F10&lt;=N_CAP,D10&lt;=R_MAX,OR(CORONA_REQ=0,O10&gt;=G10)),1,0)</f>
        <v>0</v>
      </c>
      <c r="AL10" s="28" t="n">
        <f aca="false">IF(AK10=1,IF(OBJECTIVE=1,AI10,AJ10),1000000000000)+ROW()*0.000000001</f>
        <v>1000000000000</v>
      </c>
    </row>
    <row r="11" customFormat="false" ht="15" hidden="false" customHeight="false" outlineLevel="0" collapsed="false">
      <c r="A11" s="8" t="n">
        <v>7</v>
      </c>
      <c r="B11" s="23" t="n">
        <v>3</v>
      </c>
      <c r="C11" s="23" t="n">
        <v>1.5</v>
      </c>
      <c r="D11" s="8" t="n">
        <v>150</v>
      </c>
      <c r="E11" s="8" t="n">
        <v>22</v>
      </c>
      <c r="F11" s="8" t="n">
        <v>4</v>
      </c>
      <c r="G11" s="28" t="n">
        <v>7.264419</v>
      </c>
      <c r="H11" s="8" t="n">
        <v>20.693572</v>
      </c>
      <c r="I11" s="8" t="n">
        <v>496.355403</v>
      </c>
      <c r="J11" s="28" t="n">
        <v>23.98597</v>
      </c>
      <c r="K11" s="39" t="n">
        <v>1.501887</v>
      </c>
      <c r="L11" s="28" t="n">
        <v>1.107758</v>
      </c>
      <c r="M11" s="8" t="n">
        <v>51</v>
      </c>
      <c r="N11" s="8" t="n">
        <v>694</v>
      </c>
      <c r="O11" s="28" t="n">
        <v>8.205731</v>
      </c>
      <c r="P11" s="28" t="n">
        <v>2.08567</v>
      </c>
      <c r="Q11" s="28" t="n">
        <v>2.035752</v>
      </c>
      <c r="R11" s="8" t="n">
        <v>16</v>
      </c>
      <c r="S11" s="8" t="n">
        <v>8</v>
      </c>
      <c r="T11" s="23" t="n">
        <v>48.479644</v>
      </c>
      <c r="U11" s="23" t="n">
        <v>39.306193</v>
      </c>
      <c r="V11" s="28" t="n">
        <v>1.540305</v>
      </c>
      <c r="W11" s="39" t="n">
        <v>0.309939</v>
      </c>
      <c r="X11" s="24" t="n">
        <f aca="false">P11*RHO_VANE/2700*(1+SCRAP)*PRICE_VANE</f>
        <v>24.9654699</v>
      </c>
      <c r="Y11" s="24" t="n">
        <f aca="false">Q11*RHO_PLATE/2700*(1+SCRAP)*PRICE_PLATE</f>
        <v>24.36795144</v>
      </c>
      <c r="Z11" s="24" t="n">
        <f aca="false">T11*CUT_M+(R11+S11)*CUT_SET</f>
        <v>96.719466</v>
      </c>
      <c r="AA11" s="24" t="n">
        <f aca="false">U11*ROUND_M</f>
        <v>196.530965</v>
      </c>
      <c r="AB11" s="24" t="n">
        <f aca="false">(R11+S11)*FINISH_PART</f>
        <v>192</v>
      </c>
      <c r="AC11" s="24" t="n">
        <f aca="false">R11*SPACER_VANE+(R11+S11)*ASM_H*LABOUR</f>
        <v>318</v>
      </c>
      <c r="AD11" s="24" t="n">
        <f aca="false">V11*G10_CAGE+W11*G10_SLEEVE</f>
        <v>111.01464</v>
      </c>
      <c r="AE11" s="24" t="n">
        <f aca="false">N11/1000*SHAFT_M+SHAFT_SET</f>
        <v>163.28</v>
      </c>
      <c r="AF11" s="24" t="n">
        <f aca="false">2*ROUNDUP(G11*1000/V_ZENER,0)*PRICE_Z+5*ROUNDUP(G11*DIODE_SAFETY/V_STICK,0)*PRICE_STICK</f>
        <v>56.9</v>
      </c>
      <c r="AG11" s="24" t="n">
        <f aca="false">SUM(X11:AF11)</f>
        <v>1183.77849234</v>
      </c>
      <c r="AH11" s="20" t="n">
        <f aca="false">FIXED_BOM</f>
        <v>3461</v>
      </c>
      <c r="AI11" s="24" t="n">
        <f aca="false">(AG11+AH11)*(1+CONT)</f>
        <v>5341.495266191</v>
      </c>
      <c r="AJ11" s="24" t="n">
        <f aca="false">IF(L11&gt;0,AI11/L11,1000000000000)</f>
        <v>4821.89726112653</v>
      </c>
      <c r="AK11" s="8" t="n">
        <f aca="false">IF(AND(G11&gt;=V_NEED,L11&gt;=P_MIN,K11&gt;=Z_MIN,F11&lt;=N_CAP,D11&lt;=R_MAX,OR(CORONA_REQ=0,O11&gt;=G11)),1,0)</f>
        <v>0</v>
      </c>
      <c r="AL11" s="28" t="n">
        <f aca="false">IF(AK11=1,IF(OBJECTIVE=1,AI11,AJ11),1000000000000)+ROW()*0.000000001</f>
        <v>1000000000000</v>
      </c>
    </row>
    <row r="12" customFormat="false" ht="15" hidden="false" customHeight="false" outlineLevel="0" collapsed="false">
      <c r="A12" s="8" t="n">
        <v>8</v>
      </c>
      <c r="B12" s="23" t="n">
        <v>3</v>
      </c>
      <c r="C12" s="23" t="n">
        <v>1.5</v>
      </c>
      <c r="D12" s="8" t="n">
        <v>150</v>
      </c>
      <c r="E12" s="8" t="n">
        <v>22</v>
      </c>
      <c r="F12" s="8" t="n">
        <v>6</v>
      </c>
      <c r="G12" s="28" t="n">
        <v>7.264419</v>
      </c>
      <c r="H12" s="8" t="n">
        <v>31.375614</v>
      </c>
      <c r="I12" s="8" t="n">
        <v>779.987062</v>
      </c>
      <c r="J12" s="28" t="n">
        <v>24.859659</v>
      </c>
      <c r="K12" s="39" t="n">
        <v>1.548578</v>
      </c>
      <c r="L12" s="28" t="n">
        <v>1.851634</v>
      </c>
      <c r="M12" s="8" t="n">
        <v>78</v>
      </c>
      <c r="N12" s="8" t="n">
        <v>748</v>
      </c>
      <c r="O12" s="28" t="n">
        <v>8.205731</v>
      </c>
      <c r="P12" s="28" t="n">
        <v>3.128506</v>
      </c>
      <c r="Q12" s="28" t="n">
        <v>3.053628</v>
      </c>
      <c r="R12" s="8" t="n">
        <v>24</v>
      </c>
      <c r="S12" s="8" t="n">
        <v>12</v>
      </c>
      <c r="T12" s="23" t="n">
        <v>72.719465</v>
      </c>
      <c r="U12" s="23" t="n">
        <v>58.959289</v>
      </c>
      <c r="V12" s="28" t="n">
        <v>1.95207</v>
      </c>
      <c r="W12" s="39" t="n">
        <v>0.392795</v>
      </c>
      <c r="X12" s="24" t="n">
        <f aca="false">P12*RHO_VANE/2700*(1+SCRAP)*PRICE_VANE</f>
        <v>37.44821682</v>
      </c>
      <c r="Y12" s="24" t="n">
        <f aca="false">Q12*RHO_PLATE/2700*(1+SCRAP)*PRICE_PLATE</f>
        <v>36.55192716</v>
      </c>
      <c r="Z12" s="24" t="n">
        <f aca="false">T12*CUT_M+(R12+S12)*CUT_SET</f>
        <v>145.0791975</v>
      </c>
      <c r="AA12" s="24" t="n">
        <f aca="false">U12*ROUND_M</f>
        <v>294.796445</v>
      </c>
      <c r="AB12" s="24" t="n">
        <f aca="false">(R12+S12)*FINISH_PART</f>
        <v>288</v>
      </c>
      <c r="AC12" s="24" t="n">
        <f aca="false">R12*SPACER_VANE+(R12+S12)*ASM_H*LABOUR</f>
        <v>477</v>
      </c>
      <c r="AD12" s="24" t="n">
        <f aca="false">V12*G10_CAGE+W12*G10_SLEEVE</f>
        <v>140.6919</v>
      </c>
      <c r="AE12" s="24" t="n">
        <f aca="false">N12/1000*SHAFT_M+SHAFT_SET</f>
        <v>169.76</v>
      </c>
      <c r="AF12" s="24" t="n">
        <f aca="false">2*ROUNDUP(G12*1000/V_ZENER,0)*PRICE_Z+5*ROUNDUP(G12*DIODE_SAFETY/V_STICK,0)*PRICE_STICK</f>
        <v>56.9</v>
      </c>
      <c r="AG12" s="24" t="n">
        <f aca="false">SUM(X12:AF12)</f>
        <v>1646.22768648</v>
      </c>
      <c r="AH12" s="20" t="n">
        <f aca="false">FIXED_BOM</f>
        <v>3461</v>
      </c>
      <c r="AI12" s="24" t="n">
        <f aca="false">(AG12+AH12)*(1+CONT)</f>
        <v>5873.311839452</v>
      </c>
      <c r="AJ12" s="24" t="n">
        <f aca="false">IF(L12&gt;0,AI12/L12,1000000000000)</f>
        <v>3171.96154285998</v>
      </c>
      <c r="AK12" s="8" t="n">
        <f aca="false">IF(AND(G12&gt;=V_NEED,L12&gt;=P_MIN,K12&gt;=Z_MIN,F12&lt;=N_CAP,D12&lt;=R_MAX,OR(CORONA_REQ=0,O12&gt;=G12)),1,0)</f>
        <v>0</v>
      </c>
      <c r="AL12" s="28" t="n">
        <f aca="false">IF(AK12=1,IF(OBJECTIVE=1,AI12,AJ12),1000000000000)+ROW()*0.000000001</f>
        <v>1000000000000</v>
      </c>
    </row>
    <row r="13" customFormat="false" ht="15" hidden="false" customHeight="false" outlineLevel="0" collapsed="false">
      <c r="A13" s="8" t="n">
        <v>9</v>
      </c>
      <c r="B13" s="23" t="n">
        <v>3</v>
      </c>
      <c r="C13" s="23" t="n">
        <v>1.5</v>
      </c>
      <c r="D13" s="8" t="n">
        <v>150</v>
      </c>
      <c r="E13" s="8" t="n">
        <v>22</v>
      </c>
      <c r="F13" s="8" t="n">
        <v>8</v>
      </c>
      <c r="G13" s="28" t="n">
        <v>7.264419</v>
      </c>
      <c r="H13" s="8" t="n">
        <v>42.057655</v>
      </c>
      <c r="I13" s="8" t="n">
        <v>1063.618721</v>
      </c>
      <c r="J13" s="28" t="n">
        <v>25.289539</v>
      </c>
      <c r="K13" s="39" t="n">
        <v>1.572295</v>
      </c>
      <c r="L13" s="28" t="n">
        <v>2.599078</v>
      </c>
      <c r="M13" s="8" t="n">
        <v>105</v>
      </c>
      <c r="N13" s="8" t="n">
        <v>802</v>
      </c>
      <c r="O13" s="28" t="n">
        <v>8.205731</v>
      </c>
      <c r="P13" s="28" t="n">
        <v>4.171341</v>
      </c>
      <c r="Q13" s="28" t="n">
        <v>4.071504</v>
      </c>
      <c r="R13" s="8" t="n">
        <v>32</v>
      </c>
      <c r="S13" s="8" t="n">
        <v>16</v>
      </c>
      <c r="T13" s="23" t="n">
        <v>96.959287</v>
      </c>
      <c r="U13" s="23" t="n">
        <v>78.612386</v>
      </c>
      <c r="V13" s="28" t="n">
        <v>2.363835</v>
      </c>
      <c r="W13" s="39" t="n">
        <v>0.47565</v>
      </c>
      <c r="X13" s="24" t="n">
        <f aca="false">P13*RHO_VANE/2700*(1+SCRAP)*PRICE_VANE</f>
        <v>49.93095177</v>
      </c>
      <c r="Y13" s="24" t="n">
        <f aca="false">Q13*RHO_PLATE/2700*(1+SCRAP)*PRICE_PLATE</f>
        <v>48.73590288</v>
      </c>
      <c r="Z13" s="24" t="n">
        <f aca="false">T13*CUT_M+(R13+S13)*CUT_SET</f>
        <v>193.4389305</v>
      </c>
      <c r="AA13" s="24" t="n">
        <f aca="false">U13*ROUND_M</f>
        <v>393.06193</v>
      </c>
      <c r="AB13" s="24" t="n">
        <f aca="false">(R13+S13)*FINISH_PART</f>
        <v>384</v>
      </c>
      <c r="AC13" s="24" t="n">
        <f aca="false">R13*SPACER_VANE+(R13+S13)*ASM_H*LABOUR</f>
        <v>636</v>
      </c>
      <c r="AD13" s="24" t="n">
        <f aca="false">V13*G10_CAGE+W13*G10_SLEEVE</f>
        <v>170.3691</v>
      </c>
      <c r="AE13" s="24" t="n">
        <f aca="false">N13/1000*SHAFT_M+SHAFT_SET</f>
        <v>176.24</v>
      </c>
      <c r="AF13" s="24" t="n">
        <f aca="false">2*ROUNDUP(G13*1000/V_ZENER,0)*PRICE_Z+5*ROUNDUP(G13*DIODE_SAFETY/V_STICK,0)*PRICE_STICK</f>
        <v>56.9</v>
      </c>
      <c r="AG13" s="24" t="n">
        <f aca="false">SUM(X13:AF13)</f>
        <v>2108.67681515</v>
      </c>
      <c r="AH13" s="20" t="n">
        <f aca="false">FIXED_BOM</f>
        <v>3461</v>
      </c>
      <c r="AI13" s="24" t="n">
        <f aca="false">(AG13+AH13)*(1+CONT)</f>
        <v>6405.1283374225</v>
      </c>
      <c r="AJ13" s="24" t="n">
        <f aca="false">IF(L13&gt;0,AI13/L13,1000000000000)</f>
        <v>2464.3848077751</v>
      </c>
      <c r="AK13" s="8" t="n">
        <f aca="false">IF(AND(G13&gt;=V_NEED,L13&gt;=P_MIN,K13&gt;=Z_MIN,F13&lt;=N_CAP,D13&lt;=R_MAX,OR(CORONA_REQ=0,O13&gt;=G13)),1,0)</f>
        <v>0</v>
      </c>
      <c r="AL13" s="28" t="n">
        <f aca="false">IF(AK13=1,IF(OBJECTIVE=1,AI13,AJ13),1000000000000)+ROW()*0.000000001</f>
        <v>1000000000000</v>
      </c>
    </row>
    <row r="14" customFormat="false" ht="15" hidden="false" customHeight="false" outlineLevel="0" collapsed="false">
      <c r="A14" s="8" t="n">
        <v>10</v>
      </c>
      <c r="B14" s="23" t="n">
        <v>3</v>
      </c>
      <c r="C14" s="23" t="n">
        <v>1.5</v>
      </c>
      <c r="D14" s="8" t="n">
        <v>150</v>
      </c>
      <c r="E14" s="8" t="n">
        <v>22</v>
      </c>
      <c r="F14" s="8" t="n">
        <v>10</v>
      </c>
      <c r="G14" s="28" t="n">
        <v>7.264419</v>
      </c>
      <c r="H14" s="8" t="n">
        <v>52.739697</v>
      </c>
      <c r="I14" s="8" t="n">
        <v>1347.250381</v>
      </c>
      <c r="J14" s="28" t="n">
        <v>25.545281</v>
      </c>
      <c r="K14" s="39" t="n">
        <v>1.586429</v>
      </c>
      <c r="L14" s="28" t="n">
        <v>3.347026</v>
      </c>
      <c r="M14" s="8" t="n">
        <v>127.5</v>
      </c>
      <c r="N14" s="8" t="n">
        <v>847</v>
      </c>
      <c r="O14" s="28" t="n">
        <v>8.205731</v>
      </c>
      <c r="P14" s="28" t="n">
        <v>5.214176</v>
      </c>
      <c r="Q14" s="28" t="n">
        <v>4.580442</v>
      </c>
      <c r="R14" s="8" t="n">
        <v>40</v>
      </c>
      <c r="S14" s="8" t="n">
        <v>18</v>
      </c>
      <c r="T14" s="23" t="n">
        <v>118.685835</v>
      </c>
      <c r="U14" s="23" t="n">
        <v>95.752208</v>
      </c>
      <c r="V14" s="28" t="n">
        <v>2.706972</v>
      </c>
      <c r="W14" s="39" t="n">
        <v>0.544696</v>
      </c>
      <c r="X14" s="24" t="n">
        <f aca="false">P14*RHO_VANE/2700*(1+SCRAP)*PRICE_VANE</f>
        <v>62.41368672</v>
      </c>
      <c r="Y14" s="24" t="n">
        <f aca="false">Q14*RHO_PLATE/2700*(1+SCRAP)*PRICE_PLATE</f>
        <v>54.82789074</v>
      </c>
      <c r="Z14" s="24" t="n">
        <f aca="false">T14*CUT_M+(R14+S14)*CUT_SET</f>
        <v>236.0287525</v>
      </c>
      <c r="AA14" s="24" t="n">
        <f aca="false">U14*ROUND_M</f>
        <v>478.76104</v>
      </c>
      <c r="AB14" s="24" t="n">
        <f aca="false">(R14+S14)*FINISH_PART</f>
        <v>464</v>
      </c>
      <c r="AC14" s="24" t="n">
        <f aca="false">R14*SPACER_VANE+(R14+S14)*ASM_H*LABOUR</f>
        <v>772.5</v>
      </c>
      <c r="AD14" s="24" t="n">
        <f aca="false">V14*G10_CAGE+W14*G10_SLEEVE</f>
        <v>195.10008</v>
      </c>
      <c r="AE14" s="24" t="n">
        <f aca="false">N14/1000*SHAFT_M+SHAFT_SET</f>
        <v>181.64</v>
      </c>
      <c r="AF14" s="24" t="n">
        <f aca="false">2*ROUNDUP(G14*1000/V_ZENER,0)*PRICE_Z+5*ROUNDUP(G14*DIODE_SAFETY/V_STICK,0)*PRICE_STICK</f>
        <v>56.9</v>
      </c>
      <c r="AG14" s="24" t="n">
        <f aca="false">SUM(X14:AF14)</f>
        <v>2502.17144996</v>
      </c>
      <c r="AH14" s="20" t="n">
        <f aca="false">FIXED_BOM</f>
        <v>3461</v>
      </c>
      <c r="AI14" s="24" t="n">
        <f aca="false">(AG14+AH14)*(1+CONT)</f>
        <v>6857.647167454</v>
      </c>
      <c r="AJ14" s="24" t="n">
        <f aca="false">IF(L14&gt;0,AI14/L14,1000000000000)</f>
        <v>2048.87777013205</v>
      </c>
      <c r="AK14" s="8" t="n">
        <f aca="false">IF(AND(G14&gt;=V_NEED,L14&gt;=P_MIN,K14&gt;=Z_MIN,F14&lt;=N_CAP,D14&lt;=R_MAX,OR(CORONA_REQ=0,O14&gt;=G14)),1,0)</f>
        <v>0</v>
      </c>
      <c r="AL14" s="28" t="n">
        <f aca="false">IF(AK14=1,IF(OBJECTIVE=1,AI14,AJ14),1000000000000)+ROW()*0.000000001</f>
        <v>1000000000000</v>
      </c>
    </row>
    <row r="15" customFormat="false" ht="15" hidden="false" customHeight="false" outlineLevel="0" collapsed="false">
      <c r="A15" s="8" t="n">
        <v>11</v>
      </c>
      <c r="B15" s="23" t="n">
        <v>3</v>
      </c>
      <c r="C15" s="23" t="n">
        <v>1.5</v>
      </c>
      <c r="D15" s="8" t="n">
        <v>150</v>
      </c>
      <c r="E15" s="8" t="n">
        <v>22</v>
      </c>
      <c r="F15" s="8" t="n">
        <v>12</v>
      </c>
      <c r="G15" s="28" t="n">
        <v>7.264419</v>
      </c>
      <c r="H15" s="8" t="n">
        <v>63.421738</v>
      </c>
      <c r="I15" s="8" t="n">
        <v>1630.88204</v>
      </c>
      <c r="J15" s="28" t="n">
        <v>25.714875</v>
      </c>
      <c r="K15" s="39" t="n">
        <v>1.59581</v>
      </c>
      <c r="L15" s="28" t="n">
        <v>4.095217</v>
      </c>
      <c r="M15" s="8" t="n">
        <v>154.5</v>
      </c>
      <c r="N15" s="8" t="n">
        <v>901</v>
      </c>
      <c r="O15" s="28" t="n">
        <v>8.205731</v>
      </c>
      <c r="P15" s="28" t="n">
        <v>6.257011</v>
      </c>
      <c r="Q15" s="28" t="n">
        <v>5.598318</v>
      </c>
      <c r="R15" s="8" t="n">
        <v>48</v>
      </c>
      <c r="S15" s="8" t="n">
        <v>22</v>
      </c>
      <c r="T15" s="23" t="n">
        <v>142.925656</v>
      </c>
      <c r="U15" s="23" t="n">
        <v>115.405305</v>
      </c>
      <c r="V15" s="28" t="n">
        <v>3.118737</v>
      </c>
      <c r="W15" s="39" t="n">
        <v>0.627551</v>
      </c>
      <c r="X15" s="24" t="n">
        <f aca="false">P15*RHO_VANE/2700*(1+SCRAP)*PRICE_VANE</f>
        <v>74.89642167</v>
      </c>
      <c r="Y15" s="24" t="n">
        <f aca="false">Q15*RHO_PLATE/2700*(1+SCRAP)*PRICE_PLATE</f>
        <v>67.01186646</v>
      </c>
      <c r="Z15" s="24" t="n">
        <f aca="false">T15*CUT_M+(R15+S15)*CUT_SET</f>
        <v>284.388484</v>
      </c>
      <c r="AA15" s="24" t="n">
        <f aca="false">U15*ROUND_M</f>
        <v>577.026525</v>
      </c>
      <c r="AB15" s="24" t="n">
        <f aca="false">(R15+S15)*FINISH_PART</f>
        <v>560</v>
      </c>
      <c r="AC15" s="24" t="n">
        <f aca="false">R15*SPACER_VANE+(R15+S15)*ASM_H*LABOUR</f>
        <v>931.5</v>
      </c>
      <c r="AD15" s="24" t="n">
        <f aca="false">V15*G10_CAGE+W15*G10_SLEEVE</f>
        <v>224.77728</v>
      </c>
      <c r="AE15" s="24" t="n">
        <f aca="false">N15/1000*SHAFT_M+SHAFT_SET</f>
        <v>188.12</v>
      </c>
      <c r="AF15" s="24" t="n">
        <f aca="false">2*ROUNDUP(G15*1000/V_ZENER,0)*PRICE_Z+5*ROUNDUP(G15*DIODE_SAFETY/V_STICK,0)*PRICE_STICK</f>
        <v>56.9</v>
      </c>
      <c r="AG15" s="24" t="n">
        <f aca="false">SUM(X15:AF15)</f>
        <v>2964.62057713</v>
      </c>
      <c r="AH15" s="20" t="n">
        <f aca="false">FIXED_BOM</f>
        <v>3461</v>
      </c>
      <c r="AI15" s="24" t="n">
        <f aca="false">(AG15+AH15)*(1+CONT)</f>
        <v>7389.4636636995</v>
      </c>
      <c r="AJ15" s="24" t="n">
        <f aca="false">IF(L15&gt;0,AI15/L15,1000000000000)</f>
        <v>1804.41321270631</v>
      </c>
      <c r="AK15" s="8" t="n">
        <f aca="false">IF(AND(G15&gt;=V_NEED,L15&gt;=P_MIN,K15&gt;=Z_MIN,F15&lt;=N_CAP,D15&lt;=R_MAX,OR(CORONA_REQ=0,O15&gt;=G15)),1,0)</f>
        <v>0</v>
      </c>
      <c r="AL15" s="28" t="n">
        <f aca="false">IF(AK15=1,IF(OBJECTIVE=1,AI15,AJ15),1000000000000)+ROW()*0.000000001</f>
        <v>1000000000000</v>
      </c>
    </row>
    <row r="16" customFormat="false" ht="15" hidden="false" customHeight="false" outlineLevel="0" collapsed="false">
      <c r="A16" s="8" t="n">
        <v>12</v>
      </c>
      <c r="B16" s="23" t="n">
        <v>3</v>
      </c>
      <c r="C16" s="23" t="n">
        <v>1.5</v>
      </c>
      <c r="D16" s="8" t="n">
        <v>150</v>
      </c>
      <c r="E16" s="8" t="n">
        <v>22</v>
      </c>
      <c r="F16" s="8" t="n">
        <v>16</v>
      </c>
      <c r="G16" s="28" t="n">
        <v>7.264419</v>
      </c>
      <c r="H16" s="8" t="n">
        <v>84.785821</v>
      </c>
      <c r="I16" s="8" t="n">
        <v>2198.145358</v>
      </c>
      <c r="J16" s="28" t="n">
        <v>25.92586</v>
      </c>
      <c r="K16" s="39" t="n">
        <v>1.606658</v>
      </c>
      <c r="L16" s="28" t="n">
        <v>5.586156</v>
      </c>
      <c r="M16" s="8" t="n">
        <v>208.5</v>
      </c>
      <c r="N16" s="8" t="n">
        <v>1009</v>
      </c>
      <c r="O16" s="28" t="n">
        <v>8.205731</v>
      </c>
      <c r="P16" s="28" t="n">
        <v>8.342682</v>
      </c>
      <c r="Q16" s="28" t="n">
        <v>7.63407</v>
      </c>
      <c r="R16" s="8" t="n">
        <v>64</v>
      </c>
      <c r="S16" s="8" t="n">
        <v>30</v>
      </c>
      <c r="T16" s="23" t="n">
        <v>191.4053</v>
      </c>
      <c r="U16" s="23" t="n">
        <v>154.711498</v>
      </c>
      <c r="V16" s="28" t="n">
        <v>3.942266</v>
      </c>
      <c r="W16" s="39" t="n">
        <v>0.793261</v>
      </c>
      <c r="X16" s="24" t="n">
        <f aca="false">P16*RHO_VANE/2700*(1+SCRAP)*PRICE_VANE</f>
        <v>99.86190354</v>
      </c>
      <c r="Y16" s="24" t="n">
        <f aca="false">Q16*RHO_PLATE/2700*(1+SCRAP)*PRICE_PLATE</f>
        <v>91.3798179</v>
      </c>
      <c r="Z16" s="24" t="n">
        <f aca="false">T16*CUT_M+(R16+S16)*CUT_SET</f>
        <v>381.10795</v>
      </c>
      <c r="AA16" s="24" t="n">
        <f aca="false">U16*ROUND_M</f>
        <v>773.55749</v>
      </c>
      <c r="AB16" s="24" t="n">
        <f aca="false">(R16+S16)*FINISH_PART</f>
        <v>752</v>
      </c>
      <c r="AC16" s="24" t="n">
        <f aca="false">R16*SPACER_VANE+(R16+S16)*ASM_H*LABOUR</f>
        <v>1249.5</v>
      </c>
      <c r="AD16" s="24" t="n">
        <f aca="false">V16*G10_CAGE+W16*G10_SLEEVE</f>
        <v>284.13162</v>
      </c>
      <c r="AE16" s="24" t="n">
        <f aca="false">N16/1000*SHAFT_M+SHAFT_SET</f>
        <v>201.08</v>
      </c>
      <c r="AF16" s="24" t="n">
        <f aca="false">2*ROUNDUP(G16*1000/V_ZENER,0)*PRICE_Z+5*ROUNDUP(G16*DIODE_SAFETY/V_STICK,0)*PRICE_STICK</f>
        <v>56.9</v>
      </c>
      <c r="AG16" s="24" t="n">
        <f aca="false">SUM(X16:AF16)</f>
        <v>3889.51878144</v>
      </c>
      <c r="AH16" s="20" t="n">
        <f aca="false">FIXED_BOM</f>
        <v>3461</v>
      </c>
      <c r="AI16" s="24" t="n">
        <f aca="false">(AG16+AH16)*(1+CONT)</f>
        <v>8453.096598656</v>
      </c>
      <c r="AJ16" s="24" t="n">
        <f aca="false">IF(L16&gt;0,AI16/L16,1000000000000)</f>
        <v>1513.22243751446</v>
      </c>
      <c r="AK16" s="8" t="n">
        <f aca="false">IF(AND(G16&gt;=V_NEED,L16&gt;=P_MIN,K16&gt;=Z_MIN,F16&lt;=N_CAP,D16&lt;=R_MAX,OR(CORONA_REQ=0,O16&gt;=G16)),1,0)</f>
        <v>0</v>
      </c>
      <c r="AL16" s="28" t="n">
        <f aca="false">IF(AK16=1,IF(OBJECTIVE=1,AI16,AJ16),1000000000000)+ROW()*0.000000001</f>
        <v>1000000000000</v>
      </c>
    </row>
    <row r="17" customFormat="false" ht="15" hidden="false" customHeight="false" outlineLevel="0" collapsed="false">
      <c r="A17" s="8" t="n">
        <v>13</v>
      </c>
      <c r="B17" s="23" t="n">
        <v>3</v>
      </c>
      <c r="C17" s="23" t="n">
        <v>1.5</v>
      </c>
      <c r="D17" s="8" t="n">
        <v>150</v>
      </c>
      <c r="E17" s="8" t="n">
        <v>26</v>
      </c>
      <c r="F17" s="8" t="n">
        <v>4</v>
      </c>
      <c r="G17" s="28" t="n">
        <v>7.264419</v>
      </c>
      <c r="H17" s="8" t="n">
        <v>33.32301</v>
      </c>
      <c r="I17" s="8" t="n">
        <v>583.18229</v>
      </c>
      <c r="J17" s="28" t="n">
        <v>17.500889</v>
      </c>
      <c r="K17" s="39" t="n">
        <v>1.483561</v>
      </c>
      <c r="L17" s="28" t="n">
        <v>1.271127</v>
      </c>
      <c r="M17" s="8" t="n">
        <v>55.5</v>
      </c>
      <c r="N17" s="8" t="n">
        <v>703</v>
      </c>
      <c r="O17" s="28" t="n">
        <v>8.205731</v>
      </c>
      <c r="P17" s="28" t="n">
        <v>2.357104</v>
      </c>
      <c r="Q17" s="28" t="n">
        <v>2.54469</v>
      </c>
      <c r="R17" s="8" t="n">
        <v>16</v>
      </c>
      <c r="S17" s="8" t="n">
        <v>10</v>
      </c>
      <c r="T17" s="23" t="n">
        <v>50.992918</v>
      </c>
      <c r="U17" s="23" t="n">
        <v>41.819467</v>
      </c>
      <c r="V17" s="28" t="n">
        <v>1.608933</v>
      </c>
      <c r="W17" s="39" t="n">
        <v>0.323749</v>
      </c>
      <c r="X17" s="24" t="n">
        <f aca="false">P17*RHO_VANE/2700*(1+SCRAP)*PRICE_VANE</f>
        <v>28.21453488</v>
      </c>
      <c r="Y17" s="24" t="n">
        <f aca="false">Q17*RHO_PLATE/2700*(1+SCRAP)*PRICE_PLATE</f>
        <v>30.4599393</v>
      </c>
      <c r="Z17" s="24" t="n">
        <f aca="false">T17*CUT_M+(R17+S17)*CUT_SET</f>
        <v>102.489377</v>
      </c>
      <c r="AA17" s="24" t="n">
        <f aca="false">U17*ROUND_M</f>
        <v>209.097335</v>
      </c>
      <c r="AB17" s="24" t="n">
        <f aca="false">(R17+S17)*FINISH_PART</f>
        <v>208</v>
      </c>
      <c r="AC17" s="24" t="n">
        <f aca="false">R17*SPACER_VANE+(R17+S17)*ASM_H*LABOUR</f>
        <v>340.5</v>
      </c>
      <c r="AD17" s="24" t="n">
        <f aca="false">V17*G10_CAGE+W17*G10_SLEEVE</f>
        <v>115.96092</v>
      </c>
      <c r="AE17" s="24" t="n">
        <f aca="false">N17/1000*SHAFT_M+SHAFT_SET</f>
        <v>164.36</v>
      </c>
      <c r="AF17" s="24" t="n">
        <f aca="false">2*ROUNDUP(G17*1000/V_ZENER,0)*PRICE_Z+5*ROUNDUP(G17*DIODE_SAFETY/V_STICK,0)*PRICE_STICK</f>
        <v>56.9</v>
      </c>
      <c r="AG17" s="24" t="n">
        <f aca="false">SUM(X17:AF17)</f>
        <v>1255.98210618</v>
      </c>
      <c r="AH17" s="20" t="n">
        <f aca="false">FIXED_BOM</f>
        <v>3461</v>
      </c>
      <c r="AI17" s="24" t="n">
        <f aca="false">(AG17+AH17)*(1+CONT)</f>
        <v>5424.529422107</v>
      </c>
      <c r="AJ17" s="24" t="n">
        <f aca="false">IF(L17&gt;0,AI17/L17,1000000000000)</f>
        <v>4267.49602683839</v>
      </c>
      <c r="AK17" s="8" t="n">
        <f aca="false">IF(AND(G17&gt;=V_NEED,L17&gt;=P_MIN,K17&gt;=Z_MIN,F17&lt;=N_CAP,D17&lt;=R_MAX,OR(CORONA_REQ=0,O17&gt;=G17)),1,0)</f>
        <v>0</v>
      </c>
      <c r="AL17" s="28" t="n">
        <f aca="false">IF(AK17=1,IF(OBJECTIVE=1,AI17,AJ17),1000000000000)+ROW()*0.000000001</f>
        <v>1000000000000</v>
      </c>
    </row>
    <row r="18" customFormat="false" ht="15" hidden="false" customHeight="false" outlineLevel="0" collapsed="false">
      <c r="A18" s="8" t="n">
        <v>14</v>
      </c>
      <c r="B18" s="23" t="n">
        <v>3</v>
      </c>
      <c r="C18" s="23" t="n">
        <v>1.5</v>
      </c>
      <c r="D18" s="8" t="n">
        <v>150</v>
      </c>
      <c r="E18" s="8" t="n">
        <v>26</v>
      </c>
      <c r="F18" s="8" t="n">
        <v>6</v>
      </c>
      <c r="G18" s="28" t="n">
        <v>7.264419</v>
      </c>
      <c r="H18" s="8" t="n">
        <v>51.221872</v>
      </c>
      <c r="I18" s="8" t="n">
        <v>916.429313</v>
      </c>
      <c r="J18" s="28" t="n">
        <v>17.891367</v>
      </c>
      <c r="K18" s="39" t="n">
        <v>1.522375</v>
      </c>
      <c r="L18" s="28" t="n">
        <v>2.108242</v>
      </c>
      <c r="M18" s="8" t="n">
        <v>82.5</v>
      </c>
      <c r="N18" s="8" t="n">
        <v>757</v>
      </c>
      <c r="O18" s="28" t="n">
        <v>8.205731</v>
      </c>
      <c r="P18" s="28" t="n">
        <v>3.535656</v>
      </c>
      <c r="Q18" s="28" t="n">
        <v>3.562566</v>
      </c>
      <c r="R18" s="8" t="n">
        <v>24</v>
      </c>
      <c r="S18" s="8" t="n">
        <v>14</v>
      </c>
      <c r="T18" s="23" t="n">
        <v>75.232739</v>
      </c>
      <c r="U18" s="23" t="n">
        <v>61.472564</v>
      </c>
      <c r="V18" s="28" t="n">
        <v>2.020698</v>
      </c>
      <c r="W18" s="39" t="n">
        <v>0.406604</v>
      </c>
      <c r="X18" s="24" t="n">
        <f aca="false">P18*RHO_VANE/2700*(1+SCRAP)*PRICE_VANE</f>
        <v>42.32180232</v>
      </c>
      <c r="Y18" s="24" t="n">
        <f aca="false">Q18*RHO_PLATE/2700*(1+SCRAP)*PRICE_PLATE</f>
        <v>42.64391502</v>
      </c>
      <c r="Z18" s="24" t="n">
        <f aca="false">T18*CUT_M+(R18+S18)*CUT_SET</f>
        <v>150.8491085</v>
      </c>
      <c r="AA18" s="24" t="n">
        <f aca="false">U18*ROUND_M</f>
        <v>307.36282</v>
      </c>
      <c r="AB18" s="24" t="n">
        <f aca="false">(R18+S18)*FINISH_PART</f>
        <v>304</v>
      </c>
      <c r="AC18" s="24" t="n">
        <f aca="false">R18*SPACER_VANE+(R18+S18)*ASM_H*LABOUR</f>
        <v>499.5</v>
      </c>
      <c r="AD18" s="24" t="n">
        <f aca="false">V18*G10_CAGE+W18*G10_SLEEVE</f>
        <v>145.63812</v>
      </c>
      <c r="AE18" s="24" t="n">
        <f aca="false">N18/1000*SHAFT_M+SHAFT_SET</f>
        <v>170.84</v>
      </c>
      <c r="AF18" s="24" t="n">
        <f aca="false">2*ROUNDUP(G18*1000/V_ZENER,0)*PRICE_Z+5*ROUNDUP(G18*DIODE_SAFETY/V_STICK,0)*PRICE_STICK</f>
        <v>56.9</v>
      </c>
      <c r="AG18" s="24" t="n">
        <f aca="false">SUM(X18:AF18)</f>
        <v>1720.05576584</v>
      </c>
      <c r="AH18" s="20" t="n">
        <f aca="false">FIXED_BOM</f>
        <v>3461</v>
      </c>
      <c r="AI18" s="24" t="n">
        <f aca="false">(AG18+AH18)*(1+CONT)</f>
        <v>5958.214130716</v>
      </c>
      <c r="AJ18" s="24" t="n">
        <f aca="false">IF(L18&gt;0,AI18/L18,1000000000000)</f>
        <v>2826.15284711907</v>
      </c>
      <c r="AK18" s="8" t="n">
        <f aca="false">IF(AND(G18&gt;=V_NEED,L18&gt;=P_MIN,K18&gt;=Z_MIN,F18&lt;=N_CAP,D18&lt;=R_MAX,OR(CORONA_REQ=0,O18&gt;=G18)),1,0)</f>
        <v>0</v>
      </c>
      <c r="AL18" s="28" t="n">
        <f aca="false">IF(AK18=1,IF(OBJECTIVE=1,AI18,AJ18),1000000000000)+ROW()*0.000000001</f>
        <v>1000000000000</v>
      </c>
    </row>
    <row r="19" customFormat="false" ht="15" hidden="false" customHeight="false" outlineLevel="0" collapsed="false">
      <c r="A19" s="8" t="n">
        <v>15</v>
      </c>
      <c r="B19" s="23" t="n">
        <v>3</v>
      </c>
      <c r="C19" s="23" t="n">
        <v>1.5</v>
      </c>
      <c r="D19" s="8" t="n">
        <v>150</v>
      </c>
      <c r="E19" s="8" t="n">
        <v>26</v>
      </c>
      <c r="F19" s="8" t="n">
        <v>8</v>
      </c>
      <c r="G19" s="28" t="n">
        <v>7.264419</v>
      </c>
      <c r="H19" s="8" t="n">
        <v>69.120735</v>
      </c>
      <c r="I19" s="8" t="n">
        <v>1249.676336</v>
      </c>
      <c r="J19" s="28" t="n">
        <v>18.079616</v>
      </c>
      <c r="K19" s="39" t="n">
        <v>1.541989</v>
      </c>
      <c r="L19" s="28" t="n">
        <v>2.949027</v>
      </c>
      <c r="M19" s="8" t="n">
        <v>109.5</v>
      </c>
      <c r="N19" s="8" t="n">
        <v>811</v>
      </c>
      <c r="O19" s="28" t="n">
        <v>8.205731</v>
      </c>
      <c r="P19" s="28" t="n">
        <v>4.714208</v>
      </c>
      <c r="Q19" s="28" t="n">
        <v>4.580442</v>
      </c>
      <c r="R19" s="8" t="n">
        <v>32</v>
      </c>
      <c r="S19" s="8" t="n">
        <v>18</v>
      </c>
      <c r="T19" s="23" t="n">
        <v>99.472561</v>
      </c>
      <c r="U19" s="23" t="n">
        <v>81.12566</v>
      </c>
      <c r="V19" s="28" t="n">
        <v>2.432462</v>
      </c>
      <c r="W19" s="39" t="n">
        <v>0.489459</v>
      </c>
      <c r="X19" s="24" t="n">
        <f aca="false">P19*RHO_VANE/2700*(1+SCRAP)*PRICE_VANE</f>
        <v>56.42906976</v>
      </c>
      <c r="Y19" s="24" t="n">
        <f aca="false">Q19*RHO_PLATE/2700*(1+SCRAP)*PRICE_PLATE</f>
        <v>54.82789074</v>
      </c>
      <c r="Z19" s="24" t="n">
        <f aca="false">T19*CUT_M+(R19+S19)*CUT_SET</f>
        <v>199.2088415</v>
      </c>
      <c r="AA19" s="24" t="n">
        <f aca="false">U19*ROUND_M</f>
        <v>405.6283</v>
      </c>
      <c r="AB19" s="24" t="n">
        <f aca="false">(R19+S19)*FINISH_PART</f>
        <v>400</v>
      </c>
      <c r="AC19" s="24" t="n">
        <f aca="false">R19*SPACER_VANE+(R19+S19)*ASM_H*LABOUR</f>
        <v>658.5</v>
      </c>
      <c r="AD19" s="24" t="n">
        <f aca="false">V19*G10_CAGE+W19*G10_SLEEVE</f>
        <v>175.31526</v>
      </c>
      <c r="AE19" s="24" t="n">
        <f aca="false">N19/1000*SHAFT_M+SHAFT_SET</f>
        <v>177.32</v>
      </c>
      <c r="AF19" s="24" t="n">
        <f aca="false">2*ROUNDUP(G19*1000/V_ZENER,0)*PRICE_Z+5*ROUNDUP(G19*DIODE_SAFETY/V_STICK,0)*PRICE_STICK</f>
        <v>56.9</v>
      </c>
      <c r="AG19" s="24" t="n">
        <f aca="false">SUM(X19:AF19)</f>
        <v>2184.129362</v>
      </c>
      <c r="AH19" s="20" t="n">
        <f aca="false">FIXED_BOM</f>
        <v>3461</v>
      </c>
      <c r="AI19" s="24" t="n">
        <f aca="false">(AG19+AH19)*(1+CONT)</f>
        <v>6491.8987663</v>
      </c>
      <c r="AJ19" s="24" t="n">
        <f aca="false">IF(L19&gt;0,AI19/L19,1000000000000)</f>
        <v>2201.36972849011</v>
      </c>
      <c r="AK19" s="8" t="n">
        <f aca="false">IF(AND(G19&gt;=V_NEED,L19&gt;=P_MIN,K19&gt;=Z_MIN,F19&lt;=N_CAP,D19&lt;=R_MAX,OR(CORONA_REQ=0,O19&gt;=G19)),1,0)</f>
        <v>0</v>
      </c>
      <c r="AL19" s="28" t="n">
        <f aca="false">IF(AK19=1,IF(OBJECTIVE=1,AI19,AJ19),1000000000000)+ROW()*0.000000001</f>
        <v>1000000000000</v>
      </c>
    </row>
    <row r="20" customFormat="false" ht="15" hidden="false" customHeight="false" outlineLevel="0" collapsed="false">
      <c r="A20" s="8" t="n">
        <v>16</v>
      </c>
      <c r="B20" s="23" t="n">
        <v>3</v>
      </c>
      <c r="C20" s="23" t="n">
        <v>1.5</v>
      </c>
      <c r="D20" s="8" t="n">
        <v>150</v>
      </c>
      <c r="E20" s="8" t="n">
        <v>26</v>
      </c>
      <c r="F20" s="8" t="n">
        <v>10</v>
      </c>
      <c r="G20" s="28" t="n">
        <v>7.264419</v>
      </c>
      <c r="H20" s="8" t="n">
        <v>87.019598</v>
      </c>
      <c r="I20" s="8" t="n">
        <v>1582.923359</v>
      </c>
      <c r="J20" s="28" t="n">
        <v>18.190424</v>
      </c>
      <c r="K20" s="39" t="n">
        <v>1.552706</v>
      </c>
      <c r="L20" s="28" t="n">
        <v>3.785558</v>
      </c>
      <c r="M20" s="8" t="n">
        <v>136.5</v>
      </c>
      <c r="N20" s="8" t="n">
        <v>865</v>
      </c>
      <c r="O20" s="28" t="n">
        <v>8.205731</v>
      </c>
      <c r="P20" s="28" t="n">
        <v>5.89276</v>
      </c>
      <c r="Q20" s="28" t="n">
        <v>5.598318</v>
      </c>
      <c r="R20" s="8" t="n">
        <v>40</v>
      </c>
      <c r="S20" s="8" t="n">
        <v>22</v>
      </c>
      <c r="T20" s="23" t="n">
        <v>123.712383</v>
      </c>
      <c r="U20" s="23" t="n">
        <v>100.778757</v>
      </c>
      <c r="V20" s="28" t="n">
        <v>2.844227</v>
      </c>
      <c r="W20" s="39" t="n">
        <v>0.572314</v>
      </c>
      <c r="X20" s="24" t="n">
        <f aca="false">P20*RHO_VANE/2700*(1+SCRAP)*PRICE_VANE</f>
        <v>70.5363372</v>
      </c>
      <c r="Y20" s="24" t="n">
        <f aca="false">Q20*RHO_PLATE/2700*(1+SCRAP)*PRICE_PLATE</f>
        <v>67.01186646</v>
      </c>
      <c r="Z20" s="24" t="n">
        <f aca="false">T20*CUT_M+(R20+S20)*CUT_SET</f>
        <v>247.5685745</v>
      </c>
      <c r="AA20" s="24" t="n">
        <f aca="false">U20*ROUND_M</f>
        <v>503.893785</v>
      </c>
      <c r="AB20" s="24" t="n">
        <f aca="false">(R20+S20)*FINISH_PART</f>
        <v>496</v>
      </c>
      <c r="AC20" s="24" t="n">
        <f aca="false">R20*SPACER_VANE+(R20+S20)*ASM_H*LABOUR</f>
        <v>817.5</v>
      </c>
      <c r="AD20" s="24" t="n">
        <f aca="false">V20*G10_CAGE+W20*G10_SLEEVE</f>
        <v>204.99246</v>
      </c>
      <c r="AE20" s="24" t="n">
        <f aca="false">N20/1000*SHAFT_M+SHAFT_SET</f>
        <v>183.8</v>
      </c>
      <c r="AF20" s="24" t="n">
        <f aca="false">2*ROUNDUP(G20*1000/V_ZENER,0)*PRICE_Z+5*ROUNDUP(G20*DIODE_SAFETY/V_STICK,0)*PRICE_STICK</f>
        <v>56.9</v>
      </c>
      <c r="AG20" s="24" t="n">
        <f aca="false">SUM(X20:AF20)</f>
        <v>2648.20302316</v>
      </c>
      <c r="AH20" s="20" t="n">
        <f aca="false">FIXED_BOM</f>
        <v>3461</v>
      </c>
      <c r="AI20" s="24" t="n">
        <f aca="false">(AG20+AH20)*(1+CONT)</f>
        <v>7025.583476634</v>
      </c>
      <c r="AJ20" s="24" t="n">
        <f aca="false">IF(L20&gt;0,AI20/L20,1000000000000)</f>
        <v>1855.89112004994</v>
      </c>
      <c r="AK20" s="8" t="n">
        <f aca="false">IF(AND(G20&gt;=V_NEED,L20&gt;=P_MIN,K20&gt;=Z_MIN,F20&lt;=N_CAP,D20&lt;=R_MAX,OR(CORONA_REQ=0,O20&gt;=G20)),1,0)</f>
        <v>0</v>
      </c>
      <c r="AL20" s="28" t="n">
        <f aca="false">IF(AK20=1,IF(OBJECTIVE=1,AI20,AJ20),1000000000000)+ROW()*0.000000001</f>
        <v>1000000000000</v>
      </c>
    </row>
    <row r="21" customFormat="false" ht="15" hidden="false" customHeight="false" outlineLevel="0" collapsed="false">
      <c r="A21" s="8" t="n">
        <v>17</v>
      </c>
      <c r="B21" s="23" t="n">
        <v>3</v>
      </c>
      <c r="C21" s="23" t="n">
        <v>1.5</v>
      </c>
      <c r="D21" s="8" t="n">
        <v>150</v>
      </c>
      <c r="E21" s="8" t="n">
        <v>26</v>
      </c>
      <c r="F21" s="8" t="n">
        <v>12</v>
      </c>
      <c r="G21" s="28" t="n">
        <v>7.264419</v>
      </c>
      <c r="H21" s="8" t="n">
        <v>104.91846</v>
      </c>
      <c r="I21" s="8" t="n">
        <v>1916.170382</v>
      </c>
      <c r="J21" s="28" t="n">
        <v>18.263425</v>
      </c>
      <c r="K21" s="39" t="n">
        <v>1.559765</v>
      </c>
      <c r="L21" s="28" t="n">
        <v>4.621971</v>
      </c>
      <c r="M21" s="8" t="n">
        <v>163.5</v>
      </c>
      <c r="N21" s="8" t="n">
        <v>919</v>
      </c>
      <c r="O21" s="28" t="n">
        <v>8.205731</v>
      </c>
      <c r="P21" s="28" t="n">
        <v>7.071312</v>
      </c>
      <c r="Q21" s="28" t="n">
        <v>6.616194</v>
      </c>
      <c r="R21" s="8" t="n">
        <v>48</v>
      </c>
      <c r="S21" s="8" t="n">
        <v>26</v>
      </c>
      <c r="T21" s="23" t="n">
        <v>147.952205</v>
      </c>
      <c r="U21" s="23" t="n">
        <v>120.431853</v>
      </c>
      <c r="V21" s="28" t="n">
        <v>3.255992</v>
      </c>
      <c r="W21" s="39" t="n">
        <v>0.655169</v>
      </c>
      <c r="X21" s="24" t="n">
        <f aca="false">P21*RHO_VANE/2700*(1+SCRAP)*PRICE_VANE</f>
        <v>84.64360464</v>
      </c>
      <c r="Y21" s="24" t="n">
        <f aca="false">Q21*RHO_PLATE/2700*(1+SCRAP)*PRICE_PLATE</f>
        <v>79.19584218</v>
      </c>
      <c r="Z21" s="24" t="n">
        <f aca="false">T21*CUT_M+(R21+S21)*CUT_SET</f>
        <v>295.9283075</v>
      </c>
      <c r="AA21" s="24" t="n">
        <f aca="false">U21*ROUND_M</f>
        <v>602.159265</v>
      </c>
      <c r="AB21" s="24" t="n">
        <f aca="false">(R21+S21)*FINISH_PART</f>
        <v>592</v>
      </c>
      <c r="AC21" s="24" t="n">
        <f aca="false">R21*SPACER_VANE+(R21+S21)*ASM_H*LABOUR</f>
        <v>976.5</v>
      </c>
      <c r="AD21" s="24" t="n">
        <f aca="false">V21*G10_CAGE+W21*G10_SLEEVE</f>
        <v>234.66966</v>
      </c>
      <c r="AE21" s="24" t="n">
        <f aca="false">N21/1000*SHAFT_M+SHAFT_SET</f>
        <v>190.28</v>
      </c>
      <c r="AF21" s="24" t="n">
        <f aca="false">2*ROUNDUP(G21*1000/V_ZENER,0)*PRICE_Z+5*ROUNDUP(G21*DIODE_SAFETY/V_STICK,0)*PRICE_STICK</f>
        <v>56.9</v>
      </c>
      <c r="AG21" s="24" t="n">
        <f aca="false">SUM(X21:AF21)</f>
        <v>3112.27667932</v>
      </c>
      <c r="AH21" s="20" t="n">
        <f aca="false">FIXED_BOM</f>
        <v>3461</v>
      </c>
      <c r="AI21" s="24" t="n">
        <f aca="false">(AG21+AH21)*(1+CONT)</f>
        <v>7559.268181218</v>
      </c>
      <c r="AJ21" s="24" t="n">
        <f aca="false">IF(L21&gt;0,AI21/L21,1000000000000)</f>
        <v>1635.50748830272</v>
      </c>
      <c r="AK21" s="8" t="n">
        <f aca="false">IF(AND(G21&gt;=V_NEED,L21&gt;=P_MIN,K21&gt;=Z_MIN,F21&lt;=N_CAP,D21&lt;=R_MAX,OR(CORONA_REQ=0,O21&gt;=G21)),1,0)</f>
        <v>0</v>
      </c>
      <c r="AL21" s="28" t="n">
        <f aca="false">IF(AK21=1,IF(OBJECTIVE=1,AI21,AJ21),1000000000000)+ROW()*0.000000001</f>
        <v>1000000000000</v>
      </c>
    </row>
    <row r="22" customFormat="false" ht="15" hidden="false" customHeight="false" outlineLevel="0" collapsed="false">
      <c r="A22" s="8" t="n">
        <v>18</v>
      </c>
      <c r="B22" s="23" t="n">
        <v>3</v>
      </c>
      <c r="C22" s="23" t="n">
        <v>1.5</v>
      </c>
      <c r="D22" s="8" t="n">
        <v>150</v>
      </c>
      <c r="E22" s="8" t="n">
        <v>26</v>
      </c>
      <c r="F22" s="8" t="n">
        <v>16</v>
      </c>
      <c r="G22" s="28" t="n">
        <v>7.264419</v>
      </c>
      <c r="H22" s="8" t="n">
        <v>140.716186</v>
      </c>
      <c r="I22" s="8" t="n">
        <v>2582.664427</v>
      </c>
      <c r="J22" s="28" t="n">
        <v>18.353713</v>
      </c>
      <c r="K22" s="39" t="n">
        <v>1.569279</v>
      </c>
      <c r="L22" s="28" t="n">
        <v>6.301624</v>
      </c>
      <c r="M22" s="8" t="n">
        <v>217.5</v>
      </c>
      <c r="N22" s="8" t="n">
        <v>1027</v>
      </c>
      <c r="O22" s="28" t="n">
        <v>8.205731</v>
      </c>
      <c r="P22" s="28" t="n">
        <v>9.428416</v>
      </c>
      <c r="Q22" s="28" t="n">
        <v>8.651946</v>
      </c>
      <c r="R22" s="8" t="n">
        <v>64</v>
      </c>
      <c r="S22" s="8" t="n">
        <v>34</v>
      </c>
      <c r="T22" s="23" t="n">
        <v>196.431848</v>
      </c>
      <c r="U22" s="23" t="n">
        <v>159.738046</v>
      </c>
      <c r="V22" s="28" t="n">
        <v>4.079521</v>
      </c>
      <c r="W22" s="39" t="n">
        <v>0.820879</v>
      </c>
      <c r="X22" s="24" t="n">
        <f aca="false">P22*RHO_VANE/2700*(1+SCRAP)*PRICE_VANE</f>
        <v>112.85813952</v>
      </c>
      <c r="Y22" s="24" t="n">
        <f aca="false">Q22*RHO_PLATE/2700*(1+SCRAP)*PRICE_PLATE</f>
        <v>103.56379362</v>
      </c>
      <c r="Z22" s="24" t="n">
        <f aca="false">T22*CUT_M+(R22+S22)*CUT_SET</f>
        <v>392.647772</v>
      </c>
      <c r="AA22" s="24" t="n">
        <f aca="false">U22*ROUND_M</f>
        <v>798.69023</v>
      </c>
      <c r="AB22" s="24" t="n">
        <f aca="false">(R22+S22)*FINISH_PART</f>
        <v>784</v>
      </c>
      <c r="AC22" s="24" t="n">
        <f aca="false">R22*SPACER_VANE+(R22+S22)*ASM_H*LABOUR</f>
        <v>1294.5</v>
      </c>
      <c r="AD22" s="24" t="n">
        <f aca="false">V22*G10_CAGE+W22*G10_SLEEVE</f>
        <v>294.024</v>
      </c>
      <c r="AE22" s="24" t="n">
        <f aca="false">N22/1000*SHAFT_M+SHAFT_SET</f>
        <v>203.24</v>
      </c>
      <c r="AF22" s="24" t="n">
        <f aca="false">2*ROUNDUP(G22*1000/V_ZENER,0)*PRICE_Z+5*ROUNDUP(G22*DIODE_SAFETY/V_STICK,0)*PRICE_STICK</f>
        <v>56.9</v>
      </c>
      <c r="AG22" s="24" t="n">
        <f aca="false">SUM(X22:AF22)</f>
        <v>4040.42393514</v>
      </c>
      <c r="AH22" s="20" t="n">
        <f aca="false">FIXED_BOM</f>
        <v>3461</v>
      </c>
      <c r="AI22" s="24" t="n">
        <f aca="false">(AG22+AH22)*(1+CONT)</f>
        <v>8626.637525411</v>
      </c>
      <c r="AJ22" s="24" t="n">
        <f aca="false">IF(L22&gt;0,AI22/L22,1000000000000)</f>
        <v>1368.95465762651</v>
      </c>
      <c r="AK22" s="8" t="n">
        <f aca="false">IF(AND(G22&gt;=V_NEED,L22&gt;=P_MIN,K22&gt;=Z_MIN,F22&lt;=N_CAP,D22&lt;=R_MAX,OR(CORONA_REQ=0,O22&gt;=G22)),1,0)</f>
        <v>0</v>
      </c>
      <c r="AL22" s="28" t="n">
        <f aca="false">IF(AK22=1,IF(OBJECTIVE=1,AI22,AJ22),1000000000000)+ROW()*0.000000001</f>
        <v>1000000000000</v>
      </c>
    </row>
    <row r="23" customFormat="false" ht="15" hidden="false" customHeight="false" outlineLevel="0" collapsed="false">
      <c r="A23" s="8" t="n">
        <v>19</v>
      </c>
      <c r="B23" s="23" t="n">
        <v>3</v>
      </c>
      <c r="C23" s="23" t="n">
        <v>2</v>
      </c>
      <c r="D23" s="8" t="n">
        <v>150</v>
      </c>
      <c r="E23" s="8" t="n">
        <v>18</v>
      </c>
      <c r="F23" s="8" t="n">
        <v>4</v>
      </c>
      <c r="G23" s="28" t="n">
        <v>7.264419</v>
      </c>
      <c r="H23" s="8" t="n">
        <v>17.566209</v>
      </c>
      <c r="I23" s="8" t="n">
        <v>411.390257</v>
      </c>
      <c r="J23" s="28" t="n">
        <v>23.419411</v>
      </c>
      <c r="K23" s="39" t="n">
        <v>1.47657</v>
      </c>
      <c r="L23" s="28" t="n">
        <v>0.885194</v>
      </c>
      <c r="M23" s="8" t="n">
        <v>57</v>
      </c>
      <c r="N23" s="8" t="n">
        <v>706</v>
      </c>
      <c r="O23" s="28" t="n">
        <v>8.77062</v>
      </c>
      <c r="P23" s="28" t="n">
        <v>2.418982</v>
      </c>
      <c r="Q23" s="28" t="n">
        <v>2.714336</v>
      </c>
      <c r="R23" s="8" t="n">
        <v>16</v>
      </c>
      <c r="S23" s="8" t="n">
        <v>8</v>
      </c>
      <c r="T23" s="23" t="n">
        <v>48.479644</v>
      </c>
      <c r="U23" s="23" t="n">
        <v>39.306193</v>
      </c>
      <c r="V23" s="28" t="n">
        <v>1.631809</v>
      </c>
      <c r="W23" s="39" t="n">
        <v>0.328352</v>
      </c>
      <c r="X23" s="24" t="n">
        <f aca="false">P23*RHO_VANE/2700*(1+SCRAP)*PRICE_VANE</f>
        <v>28.95521454</v>
      </c>
      <c r="Y23" s="24" t="n">
        <f aca="false">Q23*RHO_PLATE/2700*(1+SCRAP)*PRICE_PLATE</f>
        <v>32.49060192</v>
      </c>
      <c r="Z23" s="24" t="n">
        <f aca="false">T23*CUT_M+(R23+S23)*CUT_SET</f>
        <v>96.719466</v>
      </c>
      <c r="AA23" s="24" t="n">
        <f aca="false">U23*ROUND_M</f>
        <v>196.530965</v>
      </c>
      <c r="AB23" s="24" t="n">
        <f aca="false">(R23+S23)*FINISH_PART</f>
        <v>192</v>
      </c>
      <c r="AC23" s="24" t="n">
        <f aca="false">R23*SPACER_VANE+(R23+S23)*ASM_H*LABOUR</f>
        <v>318</v>
      </c>
      <c r="AD23" s="24" t="n">
        <f aca="false">V23*G10_CAGE+W23*G10_SLEEVE</f>
        <v>117.60966</v>
      </c>
      <c r="AE23" s="24" t="n">
        <f aca="false">N23/1000*SHAFT_M+SHAFT_SET</f>
        <v>164.72</v>
      </c>
      <c r="AF23" s="24" t="n">
        <f aca="false">2*ROUNDUP(G23*1000/V_ZENER,0)*PRICE_Z+5*ROUNDUP(G23*DIODE_SAFETY/V_STICK,0)*PRICE_STICK</f>
        <v>56.9</v>
      </c>
      <c r="AG23" s="24" t="n">
        <f aca="false">SUM(X23:AF23)</f>
        <v>1203.92590746</v>
      </c>
      <c r="AH23" s="20" t="n">
        <f aca="false">FIXED_BOM</f>
        <v>3461</v>
      </c>
      <c r="AI23" s="24" t="n">
        <f aca="false">(AG23+AH23)*(1+CONT)</f>
        <v>5364.664793579</v>
      </c>
      <c r="AJ23" s="24" t="n">
        <f aca="false">IF(L23&gt;0,AI23/L23,1000000000000)</f>
        <v>6060.43962518838</v>
      </c>
      <c r="AK23" s="8" t="n">
        <f aca="false">IF(AND(G23&gt;=V_NEED,L23&gt;=P_MIN,K23&gt;=Z_MIN,F23&lt;=N_CAP,D23&lt;=R_MAX,OR(CORONA_REQ=0,O23&gt;=G23)),1,0)</f>
        <v>0</v>
      </c>
      <c r="AL23" s="28" t="n">
        <f aca="false">IF(AK23=1,IF(OBJECTIVE=1,AI23,AJ23),1000000000000)+ROW()*0.000000001</f>
        <v>1000000000000</v>
      </c>
    </row>
    <row r="24" customFormat="false" ht="15" hidden="false" customHeight="false" outlineLevel="0" collapsed="false">
      <c r="A24" s="8" t="n">
        <v>20</v>
      </c>
      <c r="B24" s="23" t="n">
        <v>3</v>
      </c>
      <c r="C24" s="23" t="n">
        <v>2</v>
      </c>
      <c r="D24" s="8" t="n">
        <v>150</v>
      </c>
      <c r="E24" s="8" t="n">
        <v>18</v>
      </c>
      <c r="F24" s="8" t="n">
        <v>6</v>
      </c>
      <c r="G24" s="28" t="n">
        <v>7.264419</v>
      </c>
      <c r="H24" s="8" t="n">
        <v>26.461185</v>
      </c>
      <c r="I24" s="8" t="n">
        <v>646.470404</v>
      </c>
      <c r="J24" s="28" t="n">
        <v>24.430894</v>
      </c>
      <c r="K24" s="39" t="n">
        <v>1.530674</v>
      </c>
      <c r="L24" s="28" t="n">
        <v>1.499991</v>
      </c>
      <c r="M24" s="8" t="n">
        <v>82</v>
      </c>
      <c r="N24" s="8" t="n">
        <v>756</v>
      </c>
      <c r="O24" s="28" t="n">
        <v>8.77062</v>
      </c>
      <c r="P24" s="28" t="n">
        <v>3.628474</v>
      </c>
      <c r="Q24" s="28" t="n">
        <v>3.39292</v>
      </c>
      <c r="R24" s="8" t="n">
        <v>24</v>
      </c>
      <c r="S24" s="8" t="n">
        <v>10</v>
      </c>
      <c r="T24" s="23" t="n">
        <v>70.206191</v>
      </c>
      <c r="U24" s="23" t="n">
        <v>56.446015</v>
      </c>
      <c r="V24" s="28" t="n">
        <v>2.013072</v>
      </c>
      <c r="W24" s="39" t="n">
        <v>0.405069</v>
      </c>
      <c r="X24" s="24" t="n">
        <f aca="false">P24*RHO_VANE/2700*(1+SCRAP)*PRICE_VANE</f>
        <v>43.43283378</v>
      </c>
      <c r="Y24" s="24" t="n">
        <f aca="false">Q24*RHO_PLATE/2700*(1+SCRAP)*PRICE_PLATE</f>
        <v>40.6132524</v>
      </c>
      <c r="Z24" s="24" t="n">
        <f aca="false">T24*CUT_M+(R24+S24)*CUT_SET</f>
        <v>139.3092865</v>
      </c>
      <c r="AA24" s="24" t="n">
        <f aca="false">U24*ROUND_M</f>
        <v>282.230075</v>
      </c>
      <c r="AB24" s="24" t="n">
        <f aca="false">(R24+S24)*FINISH_PART</f>
        <v>272</v>
      </c>
      <c r="AC24" s="24" t="n">
        <f aca="false">R24*SPACER_VANE+(R24+S24)*ASM_H*LABOUR</f>
        <v>454.5</v>
      </c>
      <c r="AD24" s="24" t="n">
        <f aca="false">V24*G10_CAGE+W24*G10_SLEEVE</f>
        <v>145.08846</v>
      </c>
      <c r="AE24" s="24" t="n">
        <f aca="false">N24/1000*SHAFT_M+SHAFT_SET</f>
        <v>170.72</v>
      </c>
      <c r="AF24" s="24" t="n">
        <f aca="false">2*ROUNDUP(G24*1000/V_ZENER,0)*PRICE_Z+5*ROUNDUP(G24*DIODE_SAFETY/V_STICK,0)*PRICE_STICK</f>
        <v>56.9</v>
      </c>
      <c r="AG24" s="24" t="n">
        <f aca="false">SUM(X24:AF24)</f>
        <v>1604.79390768</v>
      </c>
      <c r="AH24" s="20" t="n">
        <f aca="false">FIXED_BOM</f>
        <v>3461</v>
      </c>
      <c r="AI24" s="24" t="n">
        <f aca="false">(AG24+AH24)*(1+CONT)</f>
        <v>5825.662993832</v>
      </c>
      <c r="AJ24" s="24" t="n">
        <f aca="false">IF(L24&gt;0,AI24/L24,1000000000000)</f>
        <v>3883.79863201313</v>
      </c>
      <c r="AK24" s="8" t="n">
        <f aca="false">IF(AND(G24&gt;=V_NEED,L24&gt;=P_MIN,K24&gt;=Z_MIN,F24&lt;=N_CAP,D24&lt;=R_MAX,OR(CORONA_REQ=0,O24&gt;=G24)),1,0)</f>
        <v>0</v>
      </c>
      <c r="AL24" s="28" t="n">
        <f aca="false">IF(AK24=1,IF(OBJECTIVE=1,AI24,AJ24),1000000000000)+ROW()*0.000000001</f>
        <v>1000000000000</v>
      </c>
    </row>
    <row r="25" customFormat="false" ht="15" hidden="false" customHeight="false" outlineLevel="0" collapsed="false">
      <c r="A25" s="8" t="n">
        <v>21</v>
      </c>
      <c r="B25" s="23" t="n">
        <v>3</v>
      </c>
      <c r="C25" s="23" t="n">
        <v>2</v>
      </c>
      <c r="D25" s="8" t="n">
        <v>150</v>
      </c>
      <c r="E25" s="8" t="n">
        <v>18</v>
      </c>
      <c r="F25" s="8" t="n">
        <v>8</v>
      </c>
      <c r="G25" s="28" t="n">
        <v>7.264419</v>
      </c>
      <c r="H25" s="8" t="n">
        <v>35.356162</v>
      </c>
      <c r="I25" s="8" t="n">
        <v>881.550551</v>
      </c>
      <c r="J25" s="28" t="n">
        <v>24.933435</v>
      </c>
      <c r="K25" s="39" t="n">
        <v>1.558378</v>
      </c>
      <c r="L25" s="28" t="n">
        <v>2.118379</v>
      </c>
      <c r="M25" s="8" t="n">
        <v>112</v>
      </c>
      <c r="N25" s="8" t="n">
        <v>816</v>
      </c>
      <c r="O25" s="28" t="n">
        <v>8.77062</v>
      </c>
      <c r="P25" s="28" t="n">
        <v>4.837965</v>
      </c>
      <c r="Q25" s="28" t="n">
        <v>4.750088</v>
      </c>
      <c r="R25" s="8" t="n">
        <v>32</v>
      </c>
      <c r="S25" s="8" t="n">
        <v>14</v>
      </c>
      <c r="T25" s="23" t="n">
        <v>94.446013</v>
      </c>
      <c r="U25" s="23" t="n">
        <v>76.099112</v>
      </c>
      <c r="V25" s="28" t="n">
        <v>2.470589</v>
      </c>
      <c r="W25" s="39" t="n">
        <v>0.497131</v>
      </c>
      <c r="X25" s="24" t="n">
        <f aca="false">P25*RHO_VANE/2700*(1+SCRAP)*PRICE_VANE</f>
        <v>57.91044105</v>
      </c>
      <c r="Y25" s="24" t="n">
        <f aca="false">Q25*RHO_PLATE/2700*(1+SCRAP)*PRICE_PLATE</f>
        <v>56.85855336</v>
      </c>
      <c r="Z25" s="24" t="n">
        <f aca="false">T25*CUT_M+(R25+S25)*CUT_SET</f>
        <v>187.6690195</v>
      </c>
      <c r="AA25" s="24" t="n">
        <f aca="false">U25*ROUND_M</f>
        <v>380.49556</v>
      </c>
      <c r="AB25" s="24" t="n">
        <f aca="false">(R25+S25)*FINISH_PART</f>
        <v>368</v>
      </c>
      <c r="AC25" s="24" t="n">
        <f aca="false">R25*SPACER_VANE+(R25+S25)*ASM_H*LABOUR</f>
        <v>613.5</v>
      </c>
      <c r="AD25" s="24" t="n">
        <f aca="false">V25*G10_CAGE+W25*G10_SLEEVE</f>
        <v>178.0632</v>
      </c>
      <c r="AE25" s="24" t="n">
        <f aca="false">N25/1000*SHAFT_M+SHAFT_SET</f>
        <v>177.92</v>
      </c>
      <c r="AF25" s="24" t="n">
        <f aca="false">2*ROUNDUP(G25*1000/V_ZENER,0)*PRICE_Z+5*ROUNDUP(G25*DIODE_SAFETY/V_STICK,0)*PRICE_STICK</f>
        <v>56.9</v>
      </c>
      <c r="AG25" s="24" t="n">
        <f aca="false">SUM(X25:AF25)</f>
        <v>2077.31677391</v>
      </c>
      <c r="AH25" s="20" t="n">
        <f aca="false">FIXED_BOM</f>
        <v>3461</v>
      </c>
      <c r="AI25" s="24" t="n">
        <f aca="false">(AG25+AH25)*(1+CONT)</f>
        <v>6369.0642899965</v>
      </c>
      <c r="AJ25" s="24" t="n">
        <f aca="false">IF(L25&gt;0,AI25/L25,1000000000000)</f>
        <v>3006.57450342762</v>
      </c>
      <c r="AK25" s="8" t="n">
        <f aca="false">IF(AND(G25&gt;=V_NEED,L25&gt;=P_MIN,K25&gt;=Z_MIN,F25&lt;=N_CAP,D25&lt;=R_MAX,OR(CORONA_REQ=0,O25&gt;=G25)),1,0)</f>
        <v>0</v>
      </c>
      <c r="AL25" s="28" t="n">
        <f aca="false">IF(AK25=1,IF(OBJECTIVE=1,AI25,AJ25),1000000000000)+ROW()*0.000000001</f>
        <v>1000000000000</v>
      </c>
    </row>
    <row r="26" customFormat="false" ht="15" hidden="false" customHeight="false" outlineLevel="0" collapsed="false">
      <c r="A26" s="8" t="n">
        <v>22</v>
      </c>
      <c r="B26" s="23" t="n">
        <v>3</v>
      </c>
      <c r="C26" s="23" t="n">
        <v>2</v>
      </c>
      <c r="D26" s="8" t="n">
        <v>150</v>
      </c>
      <c r="E26" s="8" t="n">
        <v>18</v>
      </c>
      <c r="F26" s="8" t="n">
        <v>10</v>
      </c>
      <c r="G26" s="28" t="n">
        <v>7.264419</v>
      </c>
      <c r="H26" s="8" t="n">
        <v>44.251138</v>
      </c>
      <c r="I26" s="8" t="n">
        <v>1116.630697</v>
      </c>
      <c r="J26" s="28" t="n">
        <v>25.233943</v>
      </c>
      <c r="K26" s="39" t="n">
        <v>1.574385</v>
      </c>
      <c r="L26" s="28" t="n">
        <v>2.735339</v>
      </c>
      <c r="M26" s="8" t="n">
        <v>137</v>
      </c>
      <c r="N26" s="8" t="n">
        <v>866</v>
      </c>
      <c r="O26" s="28" t="n">
        <v>8.77062</v>
      </c>
      <c r="P26" s="28" t="n">
        <v>6.047456</v>
      </c>
      <c r="Q26" s="28" t="n">
        <v>5.428672</v>
      </c>
      <c r="R26" s="8" t="n">
        <v>40</v>
      </c>
      <c r="S26" s="8" t="n">
        <v>16</v>
      </c>
      <c r="T26" s="23" t="n">
        <v>116.172561</v>
      </c>
      <c r="U26" s="23" t="n">
        <v>93.238934</v>
      </c>
      <c r="V26" s="28" t="n">
        <v>2.851852</v>
      </c>
      <c r="W26" s="39" t="n">
        <v>0.573848</v>
      </c>
      <c r="X26" s="24" t="n">
        <f aca="false">P26*RHO_VANE/2700*(1+SCRAP)*PRICE_VANE</f>
        <v>72.38804832</v>
      </c>
      <c r="Y26" s="24" t="n">
        <f aca="false">Q26*RHO_PLATE/2700*(1+SCRAP)*PRICE_PLATE</f>
        <v>64.98120384</v>
      </c>
      <c r="Z26" s="24" t="n">
        <f aca="false">T26*CUT_M+(R26+S26)*CUT_SET</f>
        <v>230.2588415</v>
      </c>
      <c r="AA26" s="24" t="n">
        <f aca="false">U26*ROUND_M</f>
        <v>466.19467</v>
      </c>
      <c r="AB26" s="24" t="n">
        <f aca="false">(R26+S26)*FINISH_PART</f>
        <v>448</v>
      </c>
      <c r="AC26" s="24" t="n">
        <f aca="false">R26*SPACER_VANE+(R26+S26)*ASM_H*LABOUR</f>
        <v>750</v>
      </c>
      <c r="AD26" s="24" t="n">
        <f aca="false">V26*G10_CAGE+W26*G10_SLEEVE</f>
        <v>205.542</v>
      </c>
      <c r="AE26" s="24" t="n">
        <f aca="false">N26/1000*SHAFT_M+SHAFT_SET</f>
        <v>183.92</v>
      </c>
      <c r="AF26" s="24" t="n">
        <f aca="false">2*ROUNDUP(G26*1000/V_ZENER,0)*PRICE_Z+5*ROUNDUP(G26*DIODE_SAFETY/V_STICK,0)*PRICE_STICK</f>
        <v>56.9</v>
      </c>
      <c r="AG26" s="24" t="n">
        <f aca="false">SUM(X26:AF26)</f>
        <v>2478.18476366</v>
      </c>
      <c r="AH26" s="20" t="n">
        <f aca="false">FIXED_BOM</f>
        <v>3461</v>
      </c>
      <c r="AI26" s="24" t="n">
        <f aca="false">(AG26+AH26)*(1+CONT)</f>
        <v>6830.062478209</v>
      </c>
      <c r="AJ26" s="24" t="n">
        <f aca="false">IF(L26&gt;0,AI26/L26,1000000000000)</f>
        <v>2496.97111700195</v>
      </c>
      <c r="AK26" s="8" t="n">
        <f aca="false">IF(AND(G26&gt;=V_NEED,L26&gt;=P_MIN,K26&gt;=Z_MIN,F26&lt;=N_CAP,D26&lt;=R_MAX,OR(CORONA_REQ=0,O26&gt;=G26)),1,0)</f>
        <v>0</v>
      </c>
      <c r="AL26" s="28" t="n">
        <f aca="false">IF(AK26=1,IF(OBJECTIVE=1,AI26,AJ26),1000000000000)+ROW()*0.000000001</f>
        <v>1000000000000</v>
      </c>
    </row>
    <row r="27" customFormat="false" ht="15" hidden="false" customHeight="false" outlineLevel="0" collapsed="false">
      <c r="A27" s="8" t="n">
        <v>23</v>
      </c>
      <c r="B27" s="23" t="n">
        <v>3</v>
      </c>
      <c r="C27" s="23" t="n">
        <v>2</v>
      </c>
      <c r="D27" s="8" t="n">
        <v>150</v>
      </c>
      <c r="E27" s="8" t="n">
        <v>18</v>
      </c>
      <c r="F27" s="8" t="n">
        <v>12</v>
      </c>
      <c r="G27" s="28" t="n">
        <v>7.264419</v>
      </c>
      <c r="H27" s="8" t="n">
        <v>53.146115</v>
      </c>
      <c r="I27" s="8" t="n">
        <v>1351.710844</v>
      </c>
      <c r="J27" s="28" t="n">
        <v>25.43386</v>
      </c>
      <c r="K27" s="39" t="n">
        <v>1.586097</v>
      </c>
      <c r="L27" s="28" t="n">
        <v>3.356894</v>
      </c>
      <c r="M27" s="8" t="n">
        <v>167</v>
      </c>
      <c r="N27" s="8" t="n">
        <v>926</v>
      </c>
      <c r="O27" s="28" t="n">
        <v>8.77062</v>
      </c>
      <c r="P27" s="28" t="n">
        <v>7.256947</v>
      </c>
      <c r="Q27" s="28" t="n">
        <v>6.78584</v>
      </c>
      <c r="R27" s="8" t="n">
        <v>48</v>
      </c>
      <c r="S27" s="8" t="n">
        <v>20</v>
      </c>
      <c r="T27" s="23" t="n">
        <v>140.412382</v>
      </c>
      <c r="U27" s="23" t="n">
        <v>112.892031</v>
      </c>
      <c r="V27" s="28" t="n">
        <v>3.309369</v>
      </c>
      <c r="W27" s="39" t="n">
        <v>0.66591</v>
      </c>
      <c r="X27" s="24" t="n">
        <f aca="false">P27*RHO_VANE/2700*(1+SCRAP)*PRICE_VANE</f>
        <v>86.86565559</v>
      </c>
      <c r="Y27" s="24" t="n">
        <f aca="false">Q27*RHO_PLATE/2700*(1+SCRAP)*PRICE_PLATE</f>
        <v>81.2265048</v>
      </c>
      <c r="Z27" s="24" t="n">
        <f aca="false">T27*CUT_M+(R27+S27)*CUT_SET</f>
        <v>278.618573</v>
      </c>
      <c r="AA27" s="24" t="n">
        <f aca="false">U27*ROUND_M</f>
        <v>564.460155</v>
      </c>
      <c r="AB27" s="24" t="n">
        <f aca="false">(R27+S27)*FINISH_PART</f>
        <v>544</v>
      </c>
      <c r="AC27" s="24" t="n">
        <f aca="false">R27*SPACER_VANE+(R27+S27)*ASM_H*LABOUR</f>
        <v>909</v>
      </c>
      <c r="AD27" s="24" t="n">
        <f aca="false">V27*G10_CAGE+W27*G10_SLEEVE</f>
        <v>238.51674</v>
      </c>
      <c r="AE27" s="24" t="n">
        <f aca="false">N27/1000*SHAFT_M+SHAFT_SET</f>
        <v>191.12</v>
      </c>
      <c r="AF27" s="24" t="n">
        <f aca="false">2*ROUNDUP(G27*1000/V_ZENER,0)*PRICE_Z+5*ROUNDUP(G27*DIODE_SAFETY/V_STICK,0)*PRICE_STICK</f>
        <v>56.9</v>
      </c>
      <c r="AG27" s="24" t="n">
        <f aca="false">SUM(X27:AF27)</f>
        <v>2950.70762839</v>
      </c>
      <c r="AH27" s="20" t="n">
        <f aca="false">FIXED_BOM</f>
        <v>3461</v>
      </c>
      <c r="AI27" s="24" t="n">
        <f aca="false">(AG27+AH27)*(1+CONT)</f>
        <v>7373.4637726485</v>
      </c>
      <c r="AJ27" s="24" t="n">
        <f aca="false">IF(L27&gt;0,AI27/L27,1000000000000)</f>
        <v>2196.51373342396</v>
      </c>
      <c r="AK27" s="8" t="n">
        <f aca="false">IF(AND(G27&gt;=V_NEED,L27&gt;=P_MIN,K27&gt;=Z_MIN,F27&lt;=N_CAP,D27&lt;=R_MAX,OR(CORONA_REQ=0,O27&gt;=G27)),1,0)</f>
        <v>0</v>
      </c>
      <c r="AL27" s="28" t="n">
        <f aca="false">IF(AK27=1,IF(OBJECTIVE=1,AI27,AJ27),1000000000000)+ROW()*0.000000001</f>
        <v>1000000000000</v>
      </c>
    </row>
    <row r="28" customFormat="false" ht="15" hidden="false" customHeight="false" outlineLevel="0" collapsed="false">
      <c r="A28" s="8" t="n">
        <v>24</v>
      </c>
      <c r="B28" s="23" t="n">
        <v>3</v>
      </c>
      <c r="C28" s="23" t="n">
        <v>2</v>
      </c>
      <c r="D28" s="8" t="n">
        <v>150</v>
      </c>
      <c r="E28" s="8" t="n">
        <v>18</v>
      </c>
      <c r="F28" s="8" t="n">
        <v>16</v>
      </c>
      <c r="G28" s="28" t="n">
        <v>7.264419</v>
      </c>
      <c r="H28" s="8" t="n">
        <v>70.936068</v>
      </c>
      <c r="I28" s="8" t="n">
        <v>1821.871138</v>
      </c>
      <c r="J28" s="28" t="n">
        <v>25.683283</v>
      </c>
      <c r="K28" s="39" t="n">
        <v>1.599963</v>
      </c>
      <c r="L28" s="28" t="n">
        <v>4.596267</v>
      </c>
      <c r="M28" s="8" t="n">
        <v>217</v>
      </c>
      <c r="N28" s="8" t="n">
        <v>1026</v>
      </c>
      <c r="O28" s="28" t="n">
        <v>8.77062</v>
      </c>
      <c r="P28" s="28" t="n">
        <v>9.675929</v>
      </c>
      <c r="Q28" s="28" t="n">
        <v>8.143008</v>
      </c>
      <c r="R28" s="8" t="n">
        <v>64</v>
      </c>
      <c r="S28" s="8" t="n">
        <v>24</v>
      </c>
      <c r="T28" s="23" t="n">
        <v>183.865478</v>
      </c>
      <c r="U28" s="23" t="n">
        <v>147.171675</v>
      </c>
      <c r="V28" s="28" t="n">
        <v>4.071896</v>
      </c>
      <c r="W28" s="39" t="n">
        <v>0.819345</v>
      </c>
      <c r="X28" s="24" t="n">
        <f aca="false">P28*RHO_VANE/2700*(1+SCRAP)*PRICE_VANE</f>
        <v>115.82087013</v>
      </c>
      <c r="Y28" s="24" t="n">
        <f aca="false">Q28*RHO_PLATE/2700*(1+SCRAP)*PRICE_PLATE</f>
        <v>97.47180576</v>
      </c>
      <c r="Z28" s="24" t="n">
        <f aca="false">T28*CUT_M+(R28+S28)*CUT_SET</f>
        <v>363.798217</v>
      </c>
      <c r="AA28" s="24" t="n">
        <f aca="false">U28*ROUND_M</f>
        <v>735.858375</v>
      </c>
      <c r="AB28" s="24" t="n">
        <f aca="false">(R28+S28)*FINISH_PART</f>
        <v>704</v>
      </c>
      <c r="AC28" s="24" t="n">
        <f aca="false">R28*SPACER_VANE+(R28+S28)*ASM_H*LABOUR</f>
        <v>1182</v>
      </c>
      <c r="AD28" s="24" t="n">
        <f aca="false">V28*G10_CAGE+W28*G10_SLEEVE</f>
        <v>293.47446</v>
      </c>
      <c r="AE28" s="24" t="n">
        <f aca="false">N28/1000*SHAFT_M+SHAFT_SET</f>
        <v>203.12</v>
      </c>
      <c r="AF28" s="24" t="n">
        <f aca="false">2*ROUNDUP(G28*1000/V_ZENER,0)*PRICE_Z+5*ROUNDUP(G28*DIODE_SAFETY/V_STICK,0)*PRICE_STICK</f>
        <v>56.9</v>
      </c>
      <c r="AG28" s="24" t="n">
        <f aca="false">SUM(X28:AF28)</f>
        <v>3752.44372789</v>
      </c>
      <c r="AH28" s="20" t="n">
        <f aca="false">FIXED_BOM</f>
        <v>3461</v>
      </c>
      <c r="AI28" s="24" t="n">
        <f aca="false">(AG28+AH28)*(1+CONT)</f>
        <v>8295.4602870735</v>
      </c>
      <c r="AJ28" s="24" t="n">
        <f aca="false">IF(L28&gt;0,AI28/L28,1000000000000)</f>
        <v>1804.82558717183</v>
      </c>
      <c r="AK28" s="8" t="n">
        <f aca="false">IF(AND(G28&gt;=V_NEED,L28&gt;=P_MIN,K28&gt;=Z_MIN,F28&lt;=N_CAP,D28&lt;=R_MAX,OR(CORONA_REQ=0,O28&gt;=G28)),1,0)</f>
        <v>0</v>
      </c>
      <c r="AL28" s="28" t="n">
        <f aca="false">IF(AK28=1,IF(OBJECTIVE=1,AI28,AJ28),1000000000000)+ROW()*0.000000001</f>
        <v>1000000000000</v>
      </c>
    </row>
    <row r="29" customFormat="false" ht="15" hidden="false" customHeight="false" outlineLevel="0" collapsed="false">
      <c r="A29" s="8" t="n">
        <v>25</v>
      </c>
      <c r="B29" s="23" t="n">
        <v>3</v>
      </c>
      <c r="C29" s="23" t="n">
        <v>2</v>
      </c>
      <c r="D29" s="8" t="n">
        <v>150</v>
      </c>
      <c r="E29" s="8" t="n">
        <v>22</v>
      </c>
      <c r="F29" s="8" t="n">
        <v>4</v>
      </c>
      <c r="G29" s="28" t="n">
        <v>7.264419</v>
      </c>
      <c r="H29" s="8" t="n">
        <v>23.805397</v>
      </c>
      <c r="I29" s="8" t="n">
        <v>498.217894</v>
      </c>
      <c r="J29" s="28" t="n">
        <v>20.928779</v>
      </c>
      <c r="K29" s="39" t="n">
        <v>1.488532</v>
      </c>
      <c r="L29" s="28" t="n">
        <v>1.092063</v>
      </c>
      <c r="M29" s="8" t="n">
        <v>57</v>
      </c>
      <c r="N29" s="8" t="n">
        <v>706</v>
      </c>
      <c r="O29" s="28" t="n">
        <v>8.77062</v>
      </c>
      <c r="P29" s="28" t="n">
        <v>2.780894</v>
      </c>
      <c r="Q29" s="28" t="n">
        <v>2.714336</v>
      </c>
      <c r="R29" s="8" t="n">
        <v>16</v>
      </c>
      <c r="S29" s="8" t="n">
        <v>8</v>
      </c>
      <c r="T29" s="23" t="n">
        <v>48.479644</v>
      </c>
      <c r="U29" s="23" t="n">
        <v>39.306193</v>
      </c>
      <c r="V29" s="28" t="n">
        <v>1.631809</v>
      </c>
      <c r="W29" s="39" t="n">
        <v>0.328352</v>
      </c>
      <c r="X29" s="24" t="n">
        <f aca="false">P29*RHO_VANE/2700*(1+SCRAP)*PRICE_VANE</f>
        <v>33.28730118</v>
      </c>
      <c r="Y29" s="24" t="n">
        <f aca="false">Q29*RHO_PLATE/2700*(1+SCRAP)*PRICE_PLATE</f>
        <v>32.49060192</v>
      </c>
      <c r="Z29" s="24" t="n">
        <f aca="false">T29*CUT_M+(R29+S29)*CUT_SET</f>
        <v>96.719466</v>
      </c>
      <c r="AA29" s="24" t="n">
        <f aca="false">U29*ROUND_M</f>
        <v>196.530965</v>
      </c>
      <c r="AB29" s="24" t="n">
        <f aca="false">(R29+S29)*FINISH_PART</f>
        <v>192</v>
      </c>
      <c r="AC29" s="24" t="n">
        <f aca="false">R29*SPACER_VANE+(R29+S29)*ASM_H*LABOUR</f>
        <v>318</v>
      </c>
      <c r="AD29" s="24" t="n">
        <f aca="false">V29*G10_CAGE+W29*G10_SLEEVE</f>
        <v>117.60966</v>
      </c>
      <c r="AE29" s="24" t="n">
        <f aca="false">N29/1000*SHAFT_M+SHAFT_SET</f>
        <v>164.72</v>
      </c>
      <c r="AF29" s="24" t="n">
        <f aca="false">2*ROUNDUP(G29*1000/V_ZENER,0)*PRICE_Z+5*ROUNDUP(G29*DIODE_SAFETY/V_STICK,0)*PRICE_STICK</f>
        <v>56.9</v>
      </c>
      <c r="AG29" s="24" t="n">
        <f aca="false">SUM(X29:AF29)</f>
        <v>1208.2579941</v>
      </c>
      <c r="AH29" s="20" t="n">
        <f aca="false">FIXED_BOM</f>
        <v>3461</v>
      </c>
      <c r="AI29" s="24" t="n">
        <f aca="false">(AG29+AH29)*(1+CONT)</f>
        <v>5369.646693215</v>
      </c>
      <c r="AJ29" s="24" t="n">
        <f aca="false">IF(L29&gt;0,AI29/L29,1000000000000)</f>
        <v>4916.97520492407</v>
      </c>
      <c r="AK29" s="8" t="n">
        <f aca="false">IF(AND(G29&gt;=V_NEED,L29&gt;=P_MIN,K29&gt;=Z_MIN,F29&lt;=N_CAP,D29&lt;=R_MAX,OR(CORONA_REQ=0,O29&gt;=G29)),1,0)</f>
        <v>0</v>
      </c>
      <c r="AL29" s="28" t="n">
        <f aca="false">IF(AK29=1,IF(OBJECTIVE=1,AI29,AJ29),1000000000000)+ROW()*0.000000001</f>
        <v>1000000000000</v>
      </c>
    </row>
    <row r="30" customFormat="false" ht="15" hidden="false" customHeight="false" outlineLevel="0" collapsed="false">
      <c r="A30" s="8" t="n">
        <v>26</v>
      </c>
      <c r="B30" s="23" t="n">
        <v>3</v>
      </c>
      <c r="C30" s="23" t="n">
        <v>2</v>
      </c>
      <c r="D30" s="8" t="n">
        <v>150</v>
      </c>
      <c r="E30" s="8" t="n">
        <v>22</v>
      </c>
      <c r="F30" s="8" t="n">
        <v>6</v>
      </c>
      <c r="G30" s="28" t="n">
        <v>7.264419</v>
      </c>
      <c r="H30" s="8" t="n">
        <v>36.265623</v>
      </c>
      <c r="I30" s="8" t="n">
        <v>782.913833</v>
      </c>
      <c r="J30" s="28" t="n">
        <v>21.588319</v>
      </c>
      <c r="K30" s="39" t="n">
        <v>1.533799</v>
      </c>
      <c r="L30" s="28" t="n">
        <v>1.825544</v>
      </c>
      <c r="M30" s="8" t="n">
        <v>87</v>
      </c>
      <c r="N30" s="8" t="n">
        <v>766</v>
      </c>
      <c r="O30" s="28" t="n">
        <v>8.77062</v>
      </c>
      <c r="P30" s="28" t="n">
        <v>4.171341</v>
      </c>
      <c r="Q30" s="28" t="n">
        <v>4.071504</v>
      </c>
      <c r="R30" s="8" t="n">
        <v>24</v>
      </c>
      <c r="S30" s="8" t="n">
        <v>12</v>
      </c>
      <c r="T30" s="23" t="n">
        <v>72.719465</v>
      </c>
      <c r="U30" s="23" t="n">
        <v>58.959289</v>
      </c>
      <c r="V30" s="28" t="n">
        <v>2.089325</v>
      </c>
      <c r="W30" s="39" t="n">
        <v>0.420413</v>
      </c>
      <c r="X30" s="24" t="n">
        <f aca="false">P30*RHO_VANE/2700*(1+SCRAP)*PRICE_VANE</f>
        <v>49.93095177</v>
      </c>
      <c r="Y30" s="24" t="n">
        <f aca="false">Q30*RHO_PLATE/2700*(1+SCRAP)*PRICE_PLATE</f>
        <v>48.73590288</v>
      </c>
      <c r="Z30" s="24" t="n">
        <f aca="false">T30*CUT_M+(R30+S30)*CUT_SET</f>
        <v>145.0791975</v>
      </c>
      <c r="AA30" s="24" t="n">
        <f aca="false">U30*ROUND_M</f>
        <v>294.796445</v>
      </c>
      <c r="AB30" s="24" t="n">
        <f aca="false">(R30+S30)*FINISH_PART</f>
        <v>288</v>
      </c>
      <c r="AC30" s="24" t="n">
        <f aca="false">R30*SPACER_VANE+(R30+S30)*ASM_H*LABOUR</f>
        <v>477</v>
      </c>
      <c r="AD30" s="24" t="n">
        <f aca="false">V30*G10_CAGE+W30*G10_SLEEVE</f>
        <v>150.58428</v>
      </c>
      <c r="AE30" s="24" t="n">
        <f aca="false">N30/1000*SHAFT_M+SHAFT_SET</f>
        <v>171.92</v>
      </c>
      <c r="AF30" s="24" t="n">
        <f aca="false">2*ROUNDUP(G30*1000/V_ZENER,0)*PRICE_Z+5*ROUNDUP(G30*DIODE_SAFETY/V_STICK,0)*PRICE_STICK</f>
        <v>56.9</v>
      </c>
      <c r="AG30" s="24" t="n">
        <f aca="false">SUM(X30:AF30)</f>
        <v>1682.94677715</v>
      </c>
      <c r="AH30" s="20" t="n">
        <f aca="false">FIXED_BOM</f>
        <v>3461</v>
      </c>
      <c r="AI30" s="24" t="n">
        <f aca="false">(AG30+AH30)*(1+CONT)</f>
        <v>5915.5387937225</v>
      </c>
      <c r="AJ30" s="24" t="n">
        <f aca="false">IF(L30&gt;0,AI30/L30,1000000000000)</f>
        <v>3240.4252068</v>
      </c>
      <c r="AK30" s="8" t="n">
        <f aca="false">IF(AND(G30&gt;=V_NEED,L30&gt;=P_MIN,K30&gt;=Z_MIN,F30&lt;=N_CAP,D30&lt;=R_MAX,OR(CORONA_REQ=0,O30&gt;=G30)),1,0)</f>
        <v>0</v>
      </c>
      <c r="AL30" s="28" t="n">
        <f aca="false">IF(AK30=1,IF(OBJECTIVE=1,AI30,AJ30),1000000000000)+ROW()*0.000000001</f>
        <v>1000000000000</v>
      </c>
    </row>
    <row r="31" customFormat="false" ht="15" hidden="false" customHeight="false" outlineLevel="0" collapsed="false">
      <c r="A31" s="8" t="n">
        <v>27</v>
      </c>
      <c r="B31" s="23" t="n">
        <v>3</v>
      </c>
      <c r="C31" s="23" t="n">
        <v>2</v>
      </c>
      <c r="D31" s="8" t="n">
        <v>150</v>
      </c>
      <c r="E31" s="8" t="n">
        <v>22</v>
      </c>
      <c r="F31" s="8" t="n">
        <v>8</v>
      </c>
      <c r="G31" s="28" t="n">
        <v>7.264419</v>
      </c>
      <c r="H31" s="8" t="n">
        <v>48.72585</v>
      </c>
      <c r="I31" s="8" t="n">
        <v>1067.609773</v>
      </c>
      <c r="J31" s="28" t="n">
        <v>21.910542</v>
      </c>
      <c r="K31" s="39" t="n">
        <v>1.556759</v>
      </c>
      <c r="L31" s="28" t="n">
        <v>2.562468</v>
      </c>
      <c r="M31" s="8" t="n">
        <v>117</v>
      </c>
      <c r="N31" s="8" t="n">
        <v>826</v>
      </c>
      <c r="O31" s="28" t="n">
        <v>8.77062</v>
      </c>
      <c r="P31" s="28" t="n">
        <v>5.561788</v>
      </c>
      <c r="Q31" s="28" t="n">
        <v>5.428672</v>
      </c>
      <c r="R31" s="8" t="n">
        <v>32</v>
      </c>
      <c r="S31" s="8" t="n">
        <v>16</v>
      </c>
      <c r="T31" s="23" t="n">
        <v>96.959287</v>
      </c>
      <c r="U31" s="23" t="n">
        <v>78.612386</v>
      </c>
      <c r="V31" s="28" t="n">
        <v>2.546841</v>
      </c>
      <c r="W31" s="39" t="n">
        <v>0.512474</v>
      </c>
      <c r="X31" s="24" t="n">
        <f aca="false">P31*RHO_VANE/2700*(1+SCRAP)*PRICE_VANE</f>
        <v>66.57460236</v>
      </c>
      <c r="Y31" s="24" t="n">
        <f aca="false">Q31*RHO_PLATE/2700*(1+SCRAP)*PRICE_PLATE</f>
        <v>64.98120384</v>
      </c>
      <c r="Z31" s="24" t="n">
        <f aca="false">T31*CUT_M+(R31+S31)*CUT_SET</f>
        <v>193.4389305</v>
      </c>
      <c r="AA31" s="24" t="n">
        <f aca="false">U31*ROUND_M</f>
        <v>393.06193</v>
      </c>
      <c r="AB31" s="24" t="n">
        <f aca="false">(R31+S31)*FINISH_PART</f>
        <v>384</v>
      </c>
      <c r="AC31" s="24" t="n">
        <f aca="false">R31*SPACER_VANE+(R31+S31)*ASM_H*LABOUR</f>
        <v>636</v>
      </c>
      <c r="AD31" s="24" t="n">
        <f aca="false">V31*G10_CAGE+W31*G10_SLEEVE</f>
        <v>183.5589</v>
      </c>
      <c r="AE31" s="24" t="n">
        <f aca="false">N31/1000*SHAFT_M+SHAFT_SET</f>
        <v>179.12</v>
      </c>
      <c r="AF31" s="24" t="n">
        <f aca="false">2*ROUNDUP(G31*1000/V_ZENER,0)*PRICE_Z+5*ROUNDUP(G31*DIODE_SAFETY/V_STICK,0)*PRICE_STICK</f>
        <v>56.9</v>
      </c>
      <c r="AG31" s="24" t="n">
        <f aca="false">SUM(X31:AF31)</f>
        <v>2157.6355667</v>
      </c>
      <c r="AH31" s="20" t="n">
        <f aca="false">FIXED_BOM</f>
        <v>3461</v>
      </c>
      <c r="AI31" s="24" t="n">
        <f aca="false">(AG31+AH31)*(1+CONT)</f>
        <v>6461.430901705</v>
      </c>
      <c r="AJ31" s="24" t="n">
        <f aca="false">IF(L31&gt;0,AI31/L31,1000000000000)</f>
        <v>2521.56549923941</v>
      </c>
      <c r="AK31" s="8" t="n">
        <f aca="false">IF(AND(G31&gt;=V_NEED,L31&gt;=P_MIN,K31&gt;=Z_MIN,F31&lt;=N_CAP,D31&lt;=R_MAX,OR(CORONA_REQ=0,O31&gt;=G31)),1,0)</f>
        <v>0</v>
      </c>
      <c r="AL31" s="28" t="n">
        <f aca="false">IF(AK31=1,IF(OBJECTIVE=1,AI31,AJ31),1000000000000)+ROW()*0.000000001</f>
        <v>1000000000000</v>
      </c>
    </row>
    <row r="32" customFormat="false" ht="15" hidden="false" customHeight="false" outlineLevel="0" collapsed="false">
      <c r="A32" s="8" t="n">
        <v>28</v>
      </c>
      <c r="B32" s="23" t="n">
        <v>3</v>
      </c>
      <c r="C32" s="23" t="n">
        <v>2</v>
      </c>
      <c r="D32" s="8" t="n">
        <v>150</v>
      </c>
      <c r="E32" s="8" t="n">
        <v>22</v>
      </c>
      <c r="F32" s="8" t="n">
        <v>10</v>
      </c>
      <c r="G32" s="28" t="n">
        <v>7.264419</v>
      </c>
      <c r="H32" s="8" t="n">
        <v>61.186076</v>
      </c>
      <c r="I32" s="8" t="n">
        <v>1352.305712</v>
      </c>
      <c r="J32" s="28" t="n">
        <v>22.101527</v>
      </c>
      <c r="K32" s="39" t="n">
        <v>1.570428</v>
      </c>
      <c r="L32" s="28" t="n">
        <v>3.29985</v>
      </c>
      <c r="M32" s="8" t="n">
        <v>147</v>
      </c>
      <c r="N32" s="8" t="n">
        <v>886</v>
      </c>
      <c r="O32" s="28" t="n">
        <v>8.77062</v>
      </c>
      <c r="P32" s="28" t="n">
        <v>6.952235</v>
      </c>
      <c r="Q32" s="28" t="n">
        <v>6.78584</v>
      </c>
      <c r="R32" s="8" t="n">
        <v>40</v>
      </c>
      <c r="S32" s="8" t="n">
        <v>20</v>
      </c>
      <c r="T32" s="23" t="n">
        <v>121.199109</v>
      </c>
      <c r="U32" s="23" t="n">
        <v>98.265482</v>
      </c>
      <c r="V32" s="28" t="n">
        <v>3.004358</v>
      </c>
      <c r="W32" s="39" t="n">
        <v>0.604535</v>
      </c>
      <c r="X32" s="24" t="n">
        <f aca="false">P32*RHO_VANE/2700*(1+SCRAP)*PRICE_VANE</f>
        <v>83.21825295</v>
      </c>
      <c r="Y32" s="24" t="n">
        <f aca="false">Q32*RHO_PLATE/2700*(1+SCRAP)*PRICE_PLATE</f>
        <v>81.2265048</v>
      </c>
      <c r="Z32" s="24" t="n">
        <f aca="false">T32*CUT_M+(R32+S32)*CUT_SET</f>
        <v>241.7986635</v>
      </c>
      <c r="AA32" s="24" t="n">
        <f aca="false">U32*ROUND_M</f>
        <v>491.32741</v>
      </c>
      <c r="AB32" s="24" t="n">
        <f aca="false">(R32+S32)*FINISH_PART</f>
        <v>480</v>
      </c>
      <c r="AC32" s="24" t="n">
        <f aca="false">R32*SPACER_VANE+(R32+S32)*ASM_H*LABOUR</f>
        <v>795</v>
      </c>
      <c r="AD32" s="24" t="n">
        <f aca="false">V32*G10_CAGE+W32*G10_SLEEVE</f>
        <v>216.53358</v>
      </c>
      <c r="AE32" s="24" t="n">
        <f aca="false">N32/1000*SHAFT_M+SHAFT_SET</f>
        <v>186.32</v>
      </c>
      <c r="AF32" s="24" t="n">
        <f aca="false">2*ROUNDUP(G32*1000/V_ZENER,0)*PRICE_Z+5*ROUNDUP(G32*DIODE_SAFETY/V_STICK,0)*PRICE_STICK</f>
        <v>56.9</v>
      </c>
      <c r="AG32" s="24" t="n">
        <f aca="false">SUM(X32:AF32)</f>
        <v>2632.32441125</v>
      </c>
      <c r="AH32" s="20" t="n">
        <f aca="false">FIXED_BOM</f>
        <v>3461</v>
      </c>
      <c r="AI32" s="24" t="n">
        <f aca="false">(AG32+AH32)*(1+CONT)</f>
        <v>7007.3230729375</v>
      </c>
      <c r="AJ32" s="24" t="n">
        <f aca="false">IF(L32&gt;0,AI32/L32,1000000000000)</f>
        <v>2123.52775821249</v>
      </c>
      <c r="AK32" s="8" t="n">
        <f aca="false">IF(AND(G32&gt;=V_NEED,L32&gt;=P_MIN,K32&gt;=Z_MIN,F32&lt;=N_CAP,D32&lt;=R_MAX,OR(CORONA_REQ=0,O32&gt;=G32)),1,0)</f>
        <v>0</v>
      </c>
      <c r="AL32" s="28" t="n">
        <f aca="false">IF(AK32=1,IF(OBJECTIVE=1,AI32,AJ32),1000000000000)+ROW()*0.000000001</f>
        <v>1000000000000</v>
      </c>
    </row>
    <row r="33" customFormat="false" ht="15" hidden="false" customHeight="false" outlineLevel="0" collapsed="false">
      <c r="A33" s="8" t="n">
        <v>29</v>
      </c>
      <c r="B33" s="23" t="n">
        <v>3</v>
      </c>
      <c r="C33" s="23" t="n">
        <v>2</v>
      </c>
      <c r="D33" s="8" t="n">
        <v>150</v>
      </c>
      <c r="E33" s="8" t="n">
        <v>22</v>
      </c>
      <c r="F33" s="8" t="n">
        <v>12</v>
      </c>
      <c r="G33" s="28" t="n">
        <v>7.264419</v>
      </c>
      <c r="H33" s="8" t="n">
        <v>73.646303</v>
      </c>
      <c r="I33" s="8" t="n">
        <v>1637.001652</v>
      </c>
      <c r="J33" s="28" t="n">
        <v>22.227886</v>
      </c>
      <c r="K33" s="39" t="n">
        <v>1.579495</v>
      </c>
      <c r="L33" s="28" t="n">
        <v>4.037452</v>
      </c>
      <c r="M33" s="8" t="n">
        <v>172</v>
      </c>
      <c r="N33" s="8" t="n">
        <v>936</v>
      </c>
      <c r="O33" s="28" t="n">
        <v>8.77062</v>
      </c>
      <c r="P33" s="28" t="n">
        <v>8.342682</v>
      </c>
      <c r="Q33" s="28" t="n">
        <v>7.464424</v>
      </c>
      <c r="R33" s="8" t="n">
        <v>48</v>
      </c>
      <c r="S33" s="8" t="n">
        <v>22</v>
      </c>
      <c r="T33" s="23" t="n">
        <v>142.925656</v>
      </c>
      <c r="U33" s="23" t="n">
        <v>115.405305</v>
      </c>
      <c r="V33" s="28" t="n">
        <v>3.385622</v>
      </c>
      <c r="W33" s="39" t="n">
        <v>0.681253</v>
      </c>
      <c r="X33" s="24" t="n">
        <f aca="false">P33*RHO_VANE/2700*(1+SCRAP)*PRICE_VANE</f>
        <v>99.86190354</v>
      </c>
      <c r="Y33" s="24" t="n">
        <f aca="false">Q33*RHO_PLATE/2700*(1+SCRAP)*PRICE_PLATE</f>
        <v>89.34915528</v>
      </c>
      <c r="Z33" s="24" t="n">
        <f aca="false">T33*CUT_M+(R33+S33)*CUT_SET</f>
        <v>284.388484</v>
      </c>
      <c r="AA33" s="24" t="n">
        <f aca="false">U33*ROUND_M</f>
        <v>577.026525</v>
      </c>
      <c r="AB33" s="24" t="n">
        <f aca="false">(R33+S33)*FINISH_PART</f>
        <v>560</v>
      </c>
      <c r="AC33" s="24" t="n">
        <f aca="false">R33*SPACER_VANE+(R33+S33)*ASM_H*LABOUR</f>
        <v>931.5</v>
      </c>
      <c r="AD33" s="24" t="n">
        <f aca="false">V33*G10_CAGE+W33*G10_SLEEVE</f>
        <v>244.0125</v>
      </c>
      <c r="AE33" s="24" t="n">
        <f aca="false">N33/1000*SHAFT_M+SHAFT_SET</f>
        <v>192.32</v>
      </c>
      <c r="AF33" s="24" t="n">
        <f aca="false">2*ROUNDUP(G33*1000/V_ZENER,0)*PRICE_Z+5*ROUNDUP(G33*DIODE_SAFETY/V_STICK,0)*PRICE_STICK</f>
        <v>56.9</v>
      </c>
      <c r="AG33" s="24" t="n">
        <f aca="false">SUM(X33:AF33)</f>
        <v>3035.35856782</v>
      </c>
      <c r="AH33" s="20" t="n">
        <f aca="false">FIXED_BOM</f>
        <v>3461</v>
      </c>
      <c r="AI33" s="24" t="n">
        <f aca="false">(AG33+AH33)*(1+CONT)</f>
        <v>7470.812352993</v>
      </c>
      <c r="AJ33" s="24" t="n">
        <f aca="false">IF(L33&gt;0,AI33/L33,1000000000000)</f>
        <v>1850.37799904321</v>
      </c>
      <c r="AK33" s="8" t="n">
        <f aca="false">IF(AND(G33&gt;=V_NEED,L33&gt;=P_MIN,K33&gt;=Z_MIN,F33&lt;=N_CAP,D33&lt;=R_MAX,OR(CORONA_REQ=0,O33&gt;=G33)),1,0)</f>
        <v>0</v>
      </c>
      <c r="AL33" s="28" t="n">
        <f aca="false">IF(AK33=1,IF(OBJECTIVE=1,AI33,AJ33),1000000000000)+ROW()*0.000000001</f>
        <v>1000000000000</v>
      </c>
    </row>
    <row r="34" customFormat="false" ht="15" hidden="false" customHeight="false" outlineLevel="0" collapsed="false">
      <c r="A34" s="8" t="n">
        <v>30</v>
      </c>
      <c r="B34" s="23" t="n">
        <v>3</v>
      </c>
      <c r="C34" s="23" t="n">
        <v>2</v>
      </c>
      <c r="D34" s="8" t="n">
        <v>150</v>
      </c>
      <c r="E34" s="8" t="n">
        <v>22</v>
      </c>
      <c r="F34" s="8" t="n">
        <v>16</v>
      </c>
      <c r="G34" s="28" t="n">
        <v>7.264419</v>
      </c>
      <c r="H34" s="8" t="n">
        <v>98.566756</v>
      </c>
      <c r="I34" s="8" t="n">
        <v>2206.393531</v>
      </c>
      <c r="J34" s="28" t="n">
        <v>22.384764</v>
      </c>
      <c r="K34" s="39" t="n">
        <v>1.590777</v>
      </c>
      <c r="L34" s="28" t="n">
        <v>5.515425</v>
      </c>
      <c r="M34" s="8" t="n">
        <v>232</v>
      </c>
      <c r="N34" s="8" t="n">
        <v>1056</v>
      </c>
      <c r="O34" s="28" t="n">
        <v>8.77062</v>
      </c>
      <c r="P34" s="28" t="n">
        <v>11.123575</v>
      </c>
      <c r="Q34" s="28" t="n">
        <v>10.17876</v>
      </c>
      <c r="R34" s="8" t="n">
        <v>64</v>
      </c>
      <c r="S34" s="8" t="n">
        <v>30</v>
      </c>
      <c r="T34" s="23" t="n">
        <v>191.4053</v>
      </c>
      <c r="U34" s="23" t="n">
        <v>154.711498</v>
      </c>
      <c r="V34" s="28" t="n">
        <v>4.300654</v>
      </c>
      <c r="W34" s="39" t="n">
        <v>0.865376</v>
      </c>
      <c r="X34" s="24" t="n">
        <f aca="false">P34*RHO_VANE/2700*(1+SCRAP)*PRICE_VANE</f>
        <v>133.14919275</v>
      </c>
      <c r="Y34" s="24" t="n">
        <f aca="false">Q34*RHO_PLATE/2700*(1+SCRAP)*PRICE_PLATE</f>
        <v>121.8397572</v>
      </c>
      <c r="Z34" s="24" t="n">
        <f aca="false">T34*CUT_M+(R34+S34)*CUT_SET</f>
        <v>381.10795</v>
      </c>
      <c r="AA34" s="24" t="n">
        <f aca="false">U34*ROUND_M</f>
        <v>773.55749</v>
      </c>
      <c r="AB34" s="24" t="n">
        <f aca="false">(R34+S34)*FINISH_PART</f>
        <v>752</v>
      </c>
      <c r="AC34" s="24" t="n">
        <f aca="false">R34*SPACER_VANE+(R34+S34)*ASM_H*LABOUR</f>
        <v>1249.5</v>
      </c>
      <c r="AD34" s="24" t="n">
        <f aca="false">V34*G10_CAGE+W34*G10_SLEEVE</f>
        <v>309.9618</v>
      </c>
      <c r="AE34" s="24" t="n">
        <f aca="false">N34/1000*SHAFT_M+SHAFT_SET</f>
        <v>206.72</v>
      </c>
      <c r="AF34" s="24" t="n">
        <f aca="false">2*ROUNDUP(G34*1000/V_ZENER,0)*PRICE_Z+5*ROUNDUP(G34*DIODE_SAFETY/V_STICK,0)*PRICE_STICK</f>
        <v>56.9</v>
      </c>
      <c r="AG34" s="24" t="n">
        <f aca="false">SUM(X34:AF34)</f>
        <v>3984.73618995</v>
      </c>
      <c r="AH34" s="20" t="n">
        <f aca="false">FIXED_BOM</f>
        <v>3461</v>
      </c>
      <c r="AI34" s="24" t="n">
        <f aca="false">(AG34+AH34)*(1+CONT)</f>
        <v>8562.5966184425</v>
      </c>
      <c r="AJ34" s="24" t="n">
        <f aca="false">IF(L34&gt;0,AI34/L34,1000000000000)</f>
        <v>1552.48174319159</v>
      </c>
      <c r="AK34" s="8" t="n">
        <f aca="false">IF(AND(G34&gt;=V_NEED,L34&gt;=P_MIN,K34&gt;=Z_MIN,F34&lt;=N_CAP,D34&lt;=R_MAX,OR(CORONA_REQ=0,O34&gt;=G34)),1,0)</f>
        <v>0</v>
      </c>
      <c r="AL34" s="28" t="n">
        <f aca="false">IF(AK34=1,IF(OBJECTIVE=1,AI34,AJ34),1000000000000)+ROW()*0.000000001</f>
        <v>1000000000000</v>
      </c>
    </row>
    <row r="35" customFormat="false" ht="15" hidden="false" customHeight="false" outlineLevel="0" collapsed="false">
      <c r="A35" s="8" t="n">
        <v>31</v>
      </c>
      <c r="B35" s="23" t="n">
        <v>3</v>
      </c>
      <c r="C35" s="23" t="n">
        <v>2</v>
      </c>
      <c r="D35" s="8" t="n">
        <v>150</v>
      </c>
      <c r="E35" s="8" t="n">
        <v>26</v>
      </c>
      <c r="F35" s="8" t="n">
        <v>4</v>
      </c>
      <c r="G35" s="28" t="n">
        <v>7.264419</v>
      </c>
      <c r="H35" s="8" t="n">
        <v>38.15596</v>
      </c>
      <c r="I35" s="8" t="n">
        <v>584.886135</v>
      </c>
      <c r="J35" s="28" t="n">
        <v>15.328828</v>
      </c>
      <c r="K35" s="39" t="n">
        <v>1.466462</v>
      </c>
      <c r="L35" s="28" t="n">
        <v>1.24433</v>
      </c>
      <c r="M35" s="8" t="n">
        <v>62</v>
      </c>
      <c r="N35" s="8" t="n">
        <v>716</v>
      </c>
      <c r="O35" s="28" t="n">
        <v>8.77062</v>
      </c>
      <c r="P35" s="28" t="n">
        <v>3.142805</v>
      </c>
      <c r="Q35" s="28" t="n">
        <v>3.39292</v>
      </c>
      <c r="R35" s="8" t="n">
        <v>16</v>
      </c>
      <c r="S35" s="8" t="n">
        <v>10</v>
      </c>
      <c r="T35" s="23" t="n">
        <v>50.992918</v>
      </c>
      <c r="U35" s="23" t="n">
        <v>41.819467</v>
      </c>
      <c r="V35" s="28" t="n">
        <v>1.708061</v>
      </c>
      <c r="W35" s="39" t="n">
        <v>0.343695</v>
      </c>
      <c r="X35" s="24" t="n">
        <f aca="false">P35*RHO_VANE/2700*(1+SCRAP)*PRICE_VANE</f>
        <v>37.61937585</v>
      </c>
      <c r="Y35" s="24" t="n">
        <f aca="false">Q35*RHO_PLATE/2700*(1+SCRAP)*PRICE_PLATE</f>
        <v>40.6132524</v>
      </c>
      <c r="Z35" s="24" t="n">
        <f aca="false">T35*CUT_M+(R35+S35)*CUT_SET</f>
        <v>102.489377</v>
      </c>
      <c r="AA35" s="24" t="n">
        <f aca="false">U35*ROUND_M</f>
        <v>209.097335</v>
      </c>
      <c r="AB35" s="24" t="n">
        <f aca="false">(R35+S35)*FINISH_PART</f>
        <v>208</v>
      </c>
      <c r="AC35" s="24" t="n">
        <f aca="false">R35*SPACER_VANE+(R35+S35)*ASM_H*LABOUR</f>
        <v>340.5</v>
      </c>
      <c r="AD35" s="24" t="n">
        <f aca="false">V35*G10_CAGE+W35*G10_SLEEVE</f>
        <v>123.10536</v>
      </c>
      <c r="AE35" s="24" t="n">
        <f aca="false">N35/1000*SHAFT_M+SHAFT_SET</f>
        <v>165.92</v>
      </c>
      <c r="AF35" s="24" t="n">
        <f aca="false">2*ROUNDUP(G35*1000/V_ZENER,0)*PRICE_Z+5*ROUNDUP(G35*DIODE_SAFETY/V_STICK,0)*PRICE_STICK</f>
        <v>56.9</v>
      </c>
      <c r="AG35" s="24" t="n">
        <f aca="false">SUM(X35:AF35)</f>
        <v>1284.24470025</v>
      </c>
      <c r="AH35" s="20" t="n">
        <f aca="false">FIXED_BOM</f>
        <v>3461</v>
      </c>
      <c r="AI35" s="24" t="n">
        <f aca="false">(AG35+AH35)*(1+CONT)</f>
        <v>5457.0314052875</v>
      </c>
      <c r="AJ35" s="24" t="n">
        <f aca="false">IF(L35&gt;0,AI35/L35,1000000000000)</f>
        <v>4385.51783312104</v>
      </c>
      <c r="AK35" s="8" t="n">
        <f aca="false">IF(AND(G35&gt;=V_NEED,L35&gt;=P_MIN,K35&gt;=Z_MIN,F35&lt;=N_CAP,D35&lt;=R_MAX,OR(CORONA_REQ=0,O35&gt;=G35)),1,0)</f>
        <v>0</v>
      </c>
      <c r="AL35" s="28" t="n">
        <f aca="false">IF(AK35=1,IF(OBJECTIVE=1,AI35,AJ35),1000000000000)+ROW()*0.000000001</f>
        <v>1000000000000</v>
      </c>
    </row>
    <row r="36" customFormat="false" ht="15" hidden="false" customHeight="false" outlineLevel="0" collapsed="false">
      <c r="A36" s="8" t="n">
        <v>32</v>
      </c>
      <c r="B36" s="23" t="n">
        <v>3</v>
      </c>
      <c r="C36" s="23" t="n">
        <v>2</v>
      </c>
      <c r="D36" s="8" t="n">
        <v>150</v>
      </c>
      <c r="E36" s="8" t="n">
        <v>26</v>
      </c>
      <c r="F36" s="8" t="n">
        <v>6</v>
      </c>
      <c r="G36" s="28" t="n">
        <v>7.264419</v>
      </c>
      <c r="H36" s="8" t="n">
        <v>58.816508</v>
      </c>
      <c r="I36" s="8" t="n">
        <v>919.106783</v>
      </c>
      <c r="J36" s="28" t="n">
        <v>15.626681</v>
      </c>
      <c r="K36" s="39" t="n">
        <v>1.503852</v>
      </c>
      <c r="L36" s="28" t="n">
        <v>2.064498</v>
      </c>
      <c r="M36" s="8" t="n">
        <v>92</v>
      </c>
      <c r="N36" s="8" t="n">
        <v>776</v>
      </c>
      <c r="O36" s="28" t="n">
        <v>8.77062</v>
      </c>
      <c r="P36" s="28" t="n">
        <v>4.714208</v>
      </c>
      <c r="Q36" s="28" t="n">
        <v>4.750088</v>
      </c>
      <c r="R36" s="8" t="n">
        <v>24</v>
      </c>
      <c r="S36" s="8" t="n">
        <v>14</v>
      </c>
      <c r="T36" s="23" t="n">
        <v>75.232739</v>
      </c>
      <c r="U36" s="23" t="n">
        <v>61.472564</v>
      </c>
      <c r="V36" s="28" t="n">
        <v>2.165578</v>
      </c>
      <c r="W36" s="39" t="n">
        <v>0.435756</v>
      </c>
      <c r="X36" s="24" t="n">
        <f aca="false">P36*RHO_VANE/2700*(1+SCRAP)*PRICE_VANE</f>
        <v>56.42906976</v>
      </c>
      <c r="Y36" s="24" t="n">
        <f aca="false">Q36*RHO_PLATE/2700*(1+SCRAP)*PRICE_PLATE</f>
        <v>56.85855336</v>
      </c>
      <c r="Z36" s="24" t="n">
        <f aca="false">T36*CUT_M+(R36+S36)*CUT_SET</f>
        <v>150.8491085</v>
      </c>
      <c r="AA36" s="24" t="n">
        <f aca="false">U36*ROUND_M</f>
        <v>307.36282</v>
      </c>
      <c r="AB36" s="24" t="n">
        <f aca="false">(R36+S36)*FINISH_PART</f>
        <v>304</v>
      </c>
      <c r="AC36" s="24" t="n">
        <f aca="false">R36*SPACER_VANE+(R36+S36)*ASM_H*LABOUR</f>
        <v>499.5</v>
      </c>
      <c r="AD36" s="24" t="n">
        <f aca="false">V36*G10_CAGE+W36*G10_SLEEVE</f>
        <v>156.08004</v>
      </c>
      <c r="AE36" s="24" t="n">
        <f aca="false">N36/1000*SHAFT_M+SHAFT_SET</f>
        <v>173.12</v>
      </c>
      <c r="AF36" s="24" t="n">
        <f aca="false">2*ROUNDUP(G36*1000/V_ZENER,0)*PRICE_Z+5*ROUNDUP(G36*DIODE_SAFETY/V_STICK,0)*PRICE_STICK</f>
        <v>56.9</v>
      </c>
      <c r="AG36" s="24" t="n">
        <f aca="false">SUM(X36:AF36)</f>
        <v>1761.09959162</v>
      </c>
      <c r="AH36" s="20" t="n">
        <f aca="false">FIXED_BOM</f>
        <v>3461</v>
      </c>
      <c r="AI36" s="24" t="n">
        <f aca="false">(AG36+AH36)*(1+CONT)</f>
        <v>6005.414530363</v>
      </c>
      <c r="AJ36" s="24" t="n">
        <f aca="false">IF(L36&gt;0,AI36/L36,1000000000000)</f>
        <v>2908.89820690696</v>
      </c>
      <c r="AK36" s="8" t="n">
        <f aca="false">IF(AND(G36&gt;=V_NEED,L36&gt;=P_MIN,K36&gt;=Z_MIN,F36&lt;=N_CAP,D36&lt;=R_MAX,OR(CORONA_REQ=0,O36&gt;=G36)),1,0)</f>
        <v>0</v>
      </c>
      <c r="AL36" s="28" t="n">
        <f aca="false">IF(AK36=1,IF(OBJECTIVE=1,AI36,AJ36),1000000000000)+ROW()*0.000000001</f>
        <v>1000000000000</v>
      </c>
    </row>
    <row r="37" customFormat="false" ht="15" hidden="false" customHeight="false" outlineLevel="0" collapsed="false">
      <c r="A37" s="8" t="n">
        <v>33</v>
      </c>
      <c r="B37" s="23" t="n">
        <v>3</v>
      </c>
      <c r="C37" s="23" t="n">
        <v>2</v>
      </c>
      <c r="D37" s="8" t="n">
        <v>150</v>
      </c>
      <c r="E37" s="8" t="n">
        <v>26</v>
      </c>
      <c r="F37" s="8" t="n">
        <v>8</v>
      </c>
      <c r="G37" s="28" t="n">
        <v>7.264419</v>
      </c>
      <c r="H37" s="8" t="n">
        <v>79.477057</v>
      </c>
      <c r="I37" s="8" t="n">
        <v>1253.327432</v>
      </c>
      <c r="J37" s="28" t="n">
        <v>15.769676</v>
      </c>
      <c r="K37" s="39" t="n">
        <v>1.522719</v>
      </c>
      <c r="L37" s="28" t="n">
        <v>2.888109</v>
      </c>
      <c r="M37" s="8" t="n">
        <v>122</v>
      </c>
      <c r="N37" s="8" t="n">
        <v>836</v>
      </c>
      <c r="O37" s="28" t="n">
        <v>8.77062</v>
      </c>
      <c r="P37" s="28" t="n">
        <v>6.285611</v>
      </c>
      <c r="Q37" s="28" t="n">
        <v>6.107256</v>
      </c>
      <c r="R37" s="8" t="n">
        <v>32</v>
      </c>
      <c r="S37" s="8" t="n">
        <v>18</v>
      </c>
      <c r="T37" s="23" t="n">
        <v>99.472561</v>
      </c>
      <c r="U37" s="23" t="n">
        <v>81.12566</v>
      </c>
      <c r="V37" s="28" t="n">
        <v>2.623094</v>
      </c>
      <c r="W37" s="39" t="n">
        <v>0.527818</v>
      </c>
      <c r="X37" s="24" t="n">
        <f aca="false">P37*RHO_VANE/2700*(1+SCRAP)*PRICE_VANE</f>
        <v>75.23876367</v>
      </c>
      <c r="Y37" s="24" t="n">
        <f aca="false">Q37*RHO_PLATE/2700*(1+SCRAP)*PRICE_PLATE</f>
        <v>73.10385432</v>
      </c>
      <c r="Z37" s="24" t="n">
        <f aca="false">T37*CUT_M+(R37+S37)*CUT_SET</f>
        <v>199.2088415</v>
      </c>
      <c r="AA37" s="24" t="n">
        <f aca="false">U37*ROUND_M</f>
        <v>405.6283</v>
      </c>
      <c r="AB37" s="24" t="n">
        <f aca="false">(R37+S37)*FINISH_PART</f>
        <v>400</v>
      </c>
      <c r="AC37" s="24" t="n">
        <f aca="false">R37*SPACER_VANE+(R37+S37)*ASM_H*LABOUR</f>
        <v>658.5</v>
      </c>
      <c r="AD37" s="24" t="n">
        <f aca="false">V37*G10_CAGE+W37*G10_SLEEVE</f>
        <v>189.05472</v>
      </c>
      <c r="AE37" s="24" t="n">
        <f aca="false">N37/1000*SHAFT_M+SHAFT_SET</f>
        <v>180.32</v>
      </c>
      <c r="AF37" s="24" t="n">
        <f aca="false">2*ROUNDUP(G37*1000/V_ZENER,0)*PRICE_Z+5*ROUNDUP(G37*DIODE_SAFETY/V_STICK,0)*PRICE_STICK</f>
        <v>56.9</v>
      </c>
      <c r="AG37" s="24" t="n">
        <f aca="false">SUM(X37:AF37)</f>
        <v>2237.95447949</v>
      </c>
      <c r="AH37" s="20" t="n">
        <f aca="false">FIXED_BOM</f>
        <v>3461</v>
      </c>
      <c r="AI37" s="24" t="n">
        <f aca="false">(AG37+AH37)*(1+CONT)</f>
        <v>6553.7976514135</v>
      </c>
      <c r="AJ37" s="24" t="n">
        <f aca="false">IF(L37&gt;0,AI37/L37,1000000000000)</f>
        <v>2269.23487008749</v>
      </c>
      <c r="AK37" s="8" t="n">
        <f aca="false">IF(AND(G37&gt;=V_NEED,L37&gt;=P_MIN,K37&gt;=Z_MIN,F37&lt;=N_CAP,D37&lt;=R_MAX,OR(CORONA_REQ=0,O37&gt;=G37)),1,0)</f>
        <v>0</v>
      </c>
      <c r="AL37" s="28" t="n">
        <f aca="false">IF(AK37=1,IF(OBJECTIVE=1,AI37,AJ37),1000000000000)+ROW()*0.000000001</f>
        <v>1000000000000</v>
      </c>
    </row>
    <row r="38" customFormat="false" ht="15" hidden="false" customHeight="false" outlineLevel="0" collapsed="false">
      <c r="A38" s="8" t="n">
        <v>34</v>
      </c>
      <c r="B38" s="23" t="n">
        <v>3</v>
      </c>
      <c r="C38" s="23" t="n">
        <v>2</v>
      </c>
      <c r="D38" s="8" t="n">
        <v>150</v>
      </c>
      <c r="E38" s="8" t="n">
        <v>26</v>
      </c>
      <c r="F38" s="8" t="n">
        <v>10</v>
      </c>
      <c r="G38" s="28" t="n">
        <v>7.264419</v>
      </c>
      <c r="H38" s="8" t="n">
        <v>100.137605</v>
      </c>
      <c r="I38" s="8" t="n">
        <v>1587.54808</v>
      </c>
      <c r="J38" s="28" t="n">
        <v>15.853665</v>
      </c>
      <c r="K38" s="39" t="n">
        <v>1.533013</v>
      </c>
      <c r="L38" s="28" t="n">
        <v>3.707558</v>
      </c>
      <c r="M38" s="8" t="n">
        <v>152</v>
      </c>
      <c r="N38" s="8" t="n">
        <v>896</v>
      </c>
      <c r="O38" s="28" t="n">
        <v>8.77062</v>
      </c>
      <c r="P38" s="28" t="n">
        <v>7.857013</v>
      </c>
      <c r="Q38" s="28" t="n">
        <v>7.464424</v>
      </c>
      <c r="R38" s="8" t="n">
        <v>40</v>
      </c>
      <c r="S38" s="8" t="n">
        <v>22</v>
      </c>
      <c r="T38" s="23" t="n">
        <v>123.712383</v>
      </c>
      <c r="U38" s="23" t="n">
        <v>100.778757</v>
      </c>
      <c r="V38" s="28" t="n">
        <v>3.080611</v>
      </c>
      <c r="W38" s="39" t="n">
        <v>0.619879</v>
      </c>
      <c r="X38" s="24" t="n">
        <f aca="false">P38*RHO_VANE/2700*(1+SCRAP)*PRICE_VANE</f>
        <v>94.04844561</v>
      </c>
      <c r="Y38" s="24" t="n">
        <f aca="false">Q38*RHO_PLATE/2700*(1+SCRAP)*PRICE_PLATE</f>
        <v>89.34915528</v>
      </c>
      <c r="Z38" s="24" t="n">
        <f aca="false">T38*CUT_M+(R38+S38)*CUT_SET</f>
        <v>247.5685745</v>
      </c>
      <c r="AA38" s="24" t="n">
        <f aca="false">U38*ROUND_M</f>
        <v>503.893785</v>
      </c>
      <c r="AB38" s="24" t="n">
        <f aca="false">(R38+S38)*FINISH_PART</f>
        <v>496</v>
      </c>
      <c r="AC38" s="24" t="n">
        <f aca="false">R38*SPACER_VANE+(R38+S38)*ASM_H*LABOUR</f>
        <v>817.5</v>
      </c>
      <c r="AD38" s="24" t="n">
        <f aca="false">V38*G10_CAGE+W38*G10_SLEEVE</f>
        <v>222.0294</v>
      </c>
      <c r="AE38" s="24" t="n">
        <f aca="false">N38/1000*SHAFT_M+SHAFT_SET</f>
        <v>187.52</v>
      </c>
      <c r="AF38" s="24" t="n">
        <f aca="false">2*ROUNDUP(G38*1000/V_ZENER,0)*PRICE_Z+5*ROUNDUP(G38*DIODE_SAFETY/V_STICK,0)*PRICE_STICK</f>
        <v>56.9</v>
      </c>
      <c r="AG38" s="24" t="n">
        <f aca="false">SUM(X38:AF38)</f>
        <v>2714.80936039</v>
      </c>
      <c r="AH38" s="20" t="n">
        <f aca="false">FIXED_BOM</f>
        <v>3461</v>
      </c>
      <c r="AI38" s="24" t="n">
        <f aca="false">(AG38+AH38)*(1+CONT)</f>
        <v>7102.1807644485</v>
      </c>
      <c r="AJ38" s="24" t="n">
        <f aca="false">IF(L38&gt;0,AI38/L38,1000000000000)</f>
        <v>1915.59532297229</v>
      </c>
      <c r="AK38" s="8" t="n">
        <f aca="false">IF(AND(G38&gt;=V_NEED,L38&gt;=P_MIN,K38&gt;=Z_MIN,F38&lt;=N_CAP,D38&lt;=R_MAX,OR(CORONA_REQ=0,O38&gt;=G38)),1,0)</f>
        <v>0</v>
      </c>
      <c r="AL38" s="28" t="n">
        <f aca="false">IF(AK38=1,IF(OBJECTIVE=1,AI38,AJ38),1000000000000)+ROW()*0.000000001</f>
        <v>1000000000000</v>
      </c>
    </row>
    <row r="39" customFormat="false" ht="15" hidden="false" customHeight="false" outlineLevel="0" collapsed="false">
      <c r="A39" s="8" t="n">
        <v>35</v>
      </c>
      <c r="B39" s="23" t="n">
        <v>3</v>
      </c>
      <c r="C39" s="23" t="n">
        <v>2</v>
      </c>
      <c r="D39" s="8" t="n">
        <v>150</v>
      </c>
      <c r="E39" s="8" t="n">
        <v>26</v>
      </c>
      <c r="F39" s="8" t="n">
        <v>12</v>
      </c>
      <c r="G39" s="28" t="n">
        <v>7.264419</v>
      </c>
      <c r="H39" s="8" t="n">
        <v>120.798154</v>
      </c>
      <c r="I39" s="8" t="n">
        <v>1921.768729</v>
      </c>
      <c r="J39" s="28" t="n">
        <v>15.908925</v>
      </c>
      <c r="K39" s="39" t="n">
        <v>1.539789</v>
      </c>
      <c r="L39" s="28" t="n">
        <v>4.526893</v>
      </c>
      <c r="M39" s="8" t="n">
        <v>182</v>
      </c>
      <c r="N39" s="8" t="n">
        <v>956</v>
      </c>
      <c r="O39" s="28" t="n">
        <v>8.77062</v>
      </c>
      <c r="P39" s="28" t="n">
        <v>9.428416</v>
      </c>
      <c r="Q39" s="28" t="n">
        <v>8.821592</v>
      </c>
      <c r="R39" s="8" t="n">
        <v>48</v>
      </c>
      <c r="S39" s="8" t="n">
        <v>26</v>
      </c>
      <c r="T39" s="23" t="n">
        <v>147.952205</v>
      </c>
      <c r="U39" s="23" t="n">
        <v>120.431853</v>
      </c>
      <c r="V39" s="28" t="n">
        <v>3.538127</v>
      </c>
      <c r="W39" s="39" t="n">
        <v>0.71194</v>
      </c>
      <c r="X39" s="24" t="n">
        <f aca="false">P39*RHO_VANE/2700*(1+SCRAP)*PRICE_VANE</f>
        <v>112.85813952</v>
      </c>
      <c r="Y39" s="24" t="n">
        <f aca="false">Q39*RHO_PLATE/2700*(1+SCRAP)*PRICE_PLATE</f>
        <v>105.59445624</v>
      </c>
      <c r="Z39" s="24" t="n">
        <f aca="false">T39*CUT_M+(R39+S39)*CUT_SET</f>
        <v>295.9283075</v>
      </c>
      <c r="AA39" s="24" t="n">
        <f aca="false">U39*ROUND_M</f>
        <v>602.159265</v>
      </c>
      <c r="AB39" s="24" t="n">
        <f aca="false">(R39+S39)*FINISH_PART</f>
        <v>592</v>
      </c>
      <c r="AC39" s="24" t="n">
        <f aca="false">R39*SPACER_VANE+(R39+S39)*ASM_H*LABOUR</f>
        <v>976.5</v>
      </c>
      <c r="AD39" s="24" t="n">
        <f aca="false">V39*G10_CAGE+W39*G10_SLEEVE</f>
        <v>255.00402</v>
      </c>
      <c r="AE39" s="24" t="n">
        <f aca="false">N39/1000*SHAFT_M+SHAFT_SET</f>
        <v>194.72</v>
      </c>
      <c r="AF39" s="24" t="n">
        <f aca="false">2*ROUNDUP(G39*1000/V_ZENER,0)*PRICE_Z+5*ROUNDUP(G39*DIODE_SAFETY/V_STICK,0)*PRICE_STICK</f>
        <v>56.9</v>
      </c>
      <c r="AG39" s="24" t="n">
        <f aca="false">SUM(X39:AF39)</f>
        <v>3191.66418826</v>
      </c>
      <c r="AH39" s="20" t="n">
        <f aca="false">FIXED_BOM</f>
        <v>3461</v>
      </c>
      <c r="AI39" s="24" t="n">
        <f aca="false">(AG39+AH39)*(1+CONT)</f>
        <v>7650.563816499</v>
      </c>
      <c r="AJ39" s="24" t="n">
        <f aca="false">IF(L39&gt;0,AI39/L39,1000000000000)</f>
        <v>1690.02532564808</v>
      </c>
      <c r="AK39" s="8" t="n">
        <f aca="false">IF(AND(G39&gt;=V_NEED,L39&gt;=P_MIN,K39&gt;=Z_MIN,F39&lt;=N_CAP,D39&lt;=R_MAX,OR(CORONA_REQ=0,O39&gt;=G39)),1,0)</f>
        <v>0</v>
      </c>
      <c r="AL39" s="28" t="n">
        <f aca="false">IF(AK39=1,IF(OBJECTIVE=1,AI39,AJ39),1000000000000)+ROW()*0.000000001</f>
        <v>1000000000000</v>
      </c>
    </row>
    <row r="40" customFormat="false" ht="15" hidden="false" customHeight="false" outlineLevel="0" collapsed="false">
      <c r="A40" s="8" t="n">
        <v>36</v>
      </c>
      <c r="B40" s="23" t="n">
        <v>3</v>
      </c>
      <c r="C40" s="23" t="n">
        <v>2</v>
      </c>
      <c r="D40" s="8" t="n">
        <v>150</v>
      </c>
      <c r="E40" s="8" t="n">
        <v>26</v>
      </c>
      <c r="F40" s="8" t="n">
        <v>16</v>
      </c>
      <c r="G40" s="28" t="n">
        <v>7.264419</v>
      </c>
      <c r="H40" s="8" t="n">
        <v>162.11925</v>
      </c>
      <c r="I40" s="8" t="n">
        <v>2590.210025</v>
      </c>
      <c r="J40" s="28" t="n">
        <v>15.97719</v>
      </c>
      <c r="K40" s="39" t="n">
        <v>1.548923</v>
      </c>
      <c r="L40" s="28" t="n">
        <v>6.172098</v>
      </c>
      <c r="M40" s="8" t="n">
        <v>242</v>
      </c>
      <c r="N40" s="8" t="n">
        <v>1076</v>
      </c>
      <c r="O40" s="28" t="n">
        <v>8.77062</v>
      </c>
      <c r="P40" s="28" t="n">
        <v>12.571221</v>
      </c>
      <c r="Q40" s="28" t="n">
        <v>11.535928</v>
      </c>
      <c r="R40" s="8" t="n">
        <v>64</v>
      </c>
      <c r="S40" s="8" t="n">
        <v>34</v>
      </c>
      <c r="T40" s="23" t="n">
        <v>196.431848</v>
      </c>
      <c r="U40" s="23" t="n">
        <v>159.738046</v>
      </c>
      <c r="V40" s="28" t="n">
        <v>4.45316</v>
      </c>
      <c r="W40" s="39" t="n">
        <v>0.896063</v>
      </c>
      <c r="X40" s="24" t="n">
        <f aca="false">P40*RHO_VANE/2700*(1+SCRAP)*PRICE_VANE</f>
        <v>150.47751537</v>
      </c>
      <c r="Y40" s="24" t="n">
        <f aca="false">Q40*RHO_PLATE/2700*(1+SCRAP)*PRICE_PLATE</f>
        <v>138.08505816</v>
      </c>
      <c r="Z40" s="24" t="n">
        <f aca="false">T40*CUT_M+(R40+S40)*CUT_SET</f>
        <v>392.647772</v>
      </c>
      <c r="AA40" s="24" t="n">
        <f aca="false">U40*ROUND_M</f>
        <v>798.69023</v>
      </c>
      <c r="AB40" s="24" t="n">
        <f aca="false">(R40+S40)*FINISH_PART</f>
        <v>784</v>
      </c>
      <c r="AC40" s="24" t="n">
        <f aca="false">R40*SPACER_VANE+(R40+S40)*ASM_H*LABOUR</f>
        <v>1294.5</v>
      </c>
      <c r="AD40" s="24" t="n">
        <f aca="false">V40*G10_CAGE+W40*G10_SLEEVE</f>
        <v>320.95338</v>
      </c>
      <c r="AE40" s="24" t="n">
        <f aca="false">N40/1000*SHAFT_M+SHAFT_SET</f>
        <v>209.12</v>
      </c>
      <c r="AF40" s="24" t="n">
        <f aca="false">2*ROUNDUP(G40*1000/V_ZENER,0)*PRICE_Z+5*ROUNDUP(G40*DIODE_SAFETY/V_STICK,0)*PRICE_STICK</f>
        <v>56.9</v>
      </c>
      <c r="AG40" s="24" t="n">
        <f aca="false">SUM(X40:AF40)</f>
        <v>4145.37395553</v>
      </c>
      <c r="AH40" s="20" t="n">
        <f aca="false">FIXED_BOM</f>
        <v>3461</v>
      </c>
      <c r="AI40" s="24" t="n">
        <f aca="false">(AG40+AH40)*(1+CONT)</f>
        <v>8747.3300488595</v>
      </c>
      <c r="AJ40" s="24" t="n">
        <f aca="false">IF(L40&gt;0,AI40/L40,1000000000000)</f>
        <v>1417.23771217818</v>
      </c>
      <c r="AK40" s="8" t="n">
        <f aca="false">IF(AND(G40&gt;=V_NEED,L40&gt;=P_MIN,K40&gt;=Z_MIN,F40&lt;=N_CAP,D40&lt;=R_MAX,OR(CORONA_REQ=0,O40&gt;=G40)),1,0)</f>
        <v>0</v>
      </c>
      <c r="AL40" s="28" t="n">
        <f aca="false">IF(AK40=1,IF(OBJECTIVE=1,AI40,AJ40),1000000000000)+ROW()*0.000000001</f>
        <v>1000000000000</v>
      </c>
    </row>
    <row r="41" customFormat="false" ht="15" hidden="false" customHeight="false" outlineLevel="0" collapsed="false">
      <c r="A41" s="8" t="n">
        <v>37</v>
      </c>
      <c r="B41" s="23" t="n">
        <v>3</v>
      </c>
      <c r="C41" s="23" t="n">
        <v>2.5</v>
      </c>
      <c r="D41" s="8" t="n">
        <v>150</v>
      </c>
      <c r="E41" s="8" t="n">
        <v>18</v>
      </c>
      <c r="F41" s="8" t="n">
        <v>4</v>
      </c>
      <c r="G41" s="28" t="n">
        <v>7.264419</v>
      </c>
      <c r="H41" s="8" t="n">
        <v>19.026943</v>
      </c>
      <c r="I41" s="8" t="n">
        <v>411.976027</v>
      </c>
      <c r="J41" s="28" t="n">
        <v>21.652244</v>
      </c>
      <c r="K41" s="39" t="n">
        <v>1.469005</v>
      </c>
      <c r="L41" s="28" t="n">
        <v>0.876901</v>
      </c>
      <c r="M41" s="8" t="n">
        <v>63</v>
      </c>
      <c r="N41" s="8" t="n">
        <v>718</v>
      </c>
      <c r="O41" s="28" t="n">
        <v>9.183835</v>
      </c>
      <c r="P41" s="28" t="n">
        <v>3.023728</v>
      </c>
      <c r="Q41" s="28" t="n">
        <v>3.39292</v>
      </c>
      <c r="R41" s="8" t="n">
        <v>16</v>
      </c>
      <c r="S41" s="8" t="n">
        <v>8</v>
      </c>
      <c r="T41" s="23" t="n">
        <v>48.479644</v>
      </c>
      <c r="U41" s="23" t="n">
        <v>39.306193</v>
      </c>
      <c r="V41" s="28" t="n">
        <v>1.723312</v>
      </c>
      <c r="W41" s="39" t="n">
        <v>0.346764</v>
      </c>
      <c r="X41" s="24" t="n">
        <f aca="false">P41*RHO_VANE/2700*(1+SCRAP)*PRICE_VANE</f>
        <v>36.19402416</v>
      </c>
      <c r="Y41" s="24" t="n">
        <f aca="false">Q41*RHO_PLATE/2700*(1+SCRAP)*PRICE_PLATE</f>
        <v>40.6132524</v>
      </c>
      <c r="Z41" s="24" t="n">
        <f aca="false">T41*CUT_M+(R41+S41)*CUT_SET</f>
        <v>96.719466</v>
      </c>
      <c r="AA41" s="24" t="n">
        <f aca="false">U41*ROUND_M</f>
        <v>196.530965</v>
      </c>
      <c r="AB41" s="24" t="n">
        <f aca="false">(R41+S41)*FINISH_PART</f>
        <v>192</v>
      </c>
      <c r="AC41" s="24" t="n">
        <f aca="false">R41*SPACER_VANE+(R41+S41)*ASM_H*LABOUR</f>
        <v>318</v>
      </c>
      <c r="AD41" s="24" t="n">
        <f aca="false">V41*G10_CAGE+W41*G10_SLEEVE</f>
        <v>124.20456</v>
      </c>
      <c r="AE41" s="24" t="n">
        <f aca="false">N41/1000*SHAFT_M+SHAFT_SET</f>
        <v>166.16</v>
      </c>
      <c r="AF41" s="24" t="n">
        <f aca="false">2*ROUNDUP(G41*1000/V_ZENER,0)*PRICE_Z+5*ROUNDUP(G41*DIODE_SAFETY/V_STICK,0)*PRICE_STICK</f>
        <v>56.9</v>
      </c>
      <c r="AG41" s="24" t="n">
        <f aca="false">SUM(X41:AF41)</f>
        <v>1227.32226756</v>
      </c>
      <c r="AH41" s="20" t="n">
        <f aca="false">FIXED_BOM</f>
        <v>3461</v>
      </c>
      <c r="AI41" s="24" t="n">
        <f aca="false">(AG41+AH41)*(1+CONT)</f>
        <v>5391.570607694</v>
      </c>
      <c r="AJ41" s="24" t="n">
        <f aca="false">IF(L41&gt;0,AI41/L41,1000000000000)</f>
        <v>6148.43706153146</v>
      </c>
      <c r="AK41" s="8" t="n">
        <f aca="false">IF(AND(G41&gt;=V_NEED,L41&gt;=P_MIN,K41&gt;=Z_MIN,F41&lt;=N_CAP,D41&lt;=R_MAX,OR(CORONA_REQ=0,O41&gt;=G41)),1,0)</f>
        <v>0</v>
      </c>
      <c r="AL41" s="28" t="n">
        <f aca="false">IF(AK41=1,IF(OBJECTIVE=1,AI41,AJ41),1000000000000)+ROW()*0.000000001</f>
        <v>1000000000000</v>
      </c>
    </row>
    <row r="42" customFormat="false" ht="15" hidden="false" customHeight="false" outlineLevel="0" collapsed="false">
      <c r="A42" s="8" t="n">
        <v>38</v>
      </c>
      <c r="B42" s="23" t="n">
        <v>3</v>
      </c>
      <c r="C42" s="23" t="n">
        <v>2.5</v>
      </c>
      <c r="D42" s="8" t="n">
        <v>150</v>
      </c>
      <c r="E42" s="8" t="n">
        <v>18</v>
      </c>
      <c r="F42" s="8" t="n">
        <v>6</v>
      </c>
      <c r="G42" s="28" t="n">
        <v>7.264419</v>
      </c>
      <c r="H42" s="8" t="n">
        <v>28.756625</v>
      </c>
      <c r="I42" s="8" t="n">
        <v>647.3909</v>
      </c>
      <c r="J42" s="28" t="n">
        <v>22.512756</v>
      </c>
      <c r="K42" s="39" t="n">
        <v>1.5222</v>
      </c>
      <c r="L42" s="28" t="n">
        <v>1.48619</v>
      </c>
      <c r="M42" s="8" t="n">
        <v>90.5</v>
      </c>
      <c r="N42" s="8" t="n">
        <v>773</v>
      </c>
      <c r="O42" s="28" t="n">
        <v>9.183835</v>
      </c>
      <c r="P42" s="28" t="n">
        <v>4.535592</v>
      </c>
      <c r="Q42" s="28" t="n">
        <v>4.24115</v>
      </c>
      <c r="R42" s="8" t="n">
        <v>24</v>
      </c>
      <c r="S42" s="8" t="n">
        <v>10</v>
      </c>
      <c r="T42" s="23" t="n">
        <v>70.206191</v>
      </c>
      <c r="U42" s="23" t="n">
        <v>56.446015</v>
      </c>
      <c r="V42" s="28" t="n">
        <v>2.142702</v>
      </c>
      <c r="W42" s="39" t="n">
        <v>0.431153</v>
      </c>
      <c r="X42" s="24" t="n">
        <f aca="false">P42*RHO_VANE/2700*(1+SCRAP)*PRICE_VANE</f>
        <v>54.29103624</v>
      </c>
      <c r="Y42" s="24" t="n">
        <f aca="false">Q42*RHO_PLATE/2700*(1+SCRAP)*PRICE_PLATE</f>
        <v>50.7665655</v>
      </c>
      <c r="Z42" s="24" t="n">
        <f aca="false">T42*CUT_M+(R42+S42)*CUT_SET</f>
        <v>139.3092865</v>
      </c>
      <c r="AA42" s="24" t="n">
        <f aca="false">U42*ROUND_M</f>
        <v>282.230075</v>
      </c>
      <c r="AB42" s="24" t="n">
        <f aca="false">(R42+S42)*FINISH_PART</f>
        <v>272</v>
      </c>
      <c r="AC42" s="24" t="n">
        <f aca="false">R42*SPACER_VANE+(R42+S42)*ASM_H*LABOUR</f>
        <v>454.5</v>
      </c>
      <c r="AD42" s="24" t="n">
        <f aca="false">V42*G10_CAGE+W42*G10_SLEEVE</f>
        <v>154.4313</v>
      </c>
      <c r="AE42" s="24" t="n">
        <f aca="false">N42/1000*SHAFT_M+SHAFT_SET</f>
        <v>172.76</v>
      </c>
      <c r="AF42" s="24" t="n">
        <f aca="false">2*ROUNDUP(G42*1000/V_ZENER,0)*PRICE_Z+5*ROUNDUP(G42*DIODE_SAFETY/V_STICK,0)*PRICE_STICK</f>
        <v>56.9</v>
      </c>
      <c r="AG42" s="24" t="n">
        <f aca="false">SUM(X42:AF42)</f>
        <v>1637.18826324</v>
      </c>
      <c r="AH42" s="20" t="n">
        <f aca="false">FIXED_BOM</f>
        <v>3461</v>
      </c>
      <c r="AI42" s="24" t="n">
        <f aca="false">(AG42+AH42)*(1+CONT)</f>
        <v>5862.916502726</v>
      </c>
      <c r="AJ42" s="24" t="n">
        <f aca="false">IF(L42&gt;0,AI42/L42,1000000000000)</f>
        <v>3944.93066345891</v>
      </c>
      <c r="AK42" s="8" t="n">
        <f aca="false">IF(AND(G42&gt;=V_NEED,L42&gt;=P_MIN,K42&gt;=Z_MIN,F42&lt;=N_CAP,D42&lt;=R_MAX,OR(CORONA_REQ=0,O42&gt;=G42)),1,0)</f>
        <v>0</v>
      </c>
      <c r="AL42" s="28" t="n">
        <f aca="false">IF(AK42=1,IF(OBJECTIVE=1,AI42,AJ42),1000000000000)+ROW()*0.000000001</f>
        <v>1000000000000</v>
      </c>
    </row>
    <row r="43" customFormat="false" ht="15" hidden="false" customHeight="false" outlineLevel="0" collapsed="false">
      <c r="A43" s="8" t="n">
        <v>39</v>
      </c>
      <c r="B43" s="23" t="n">
        <v>3</v>
      </c>
      <c r="C43" s="23" t="n">
        <v>2.5</v>
      </c>
      <c r="D43" s="8" t="n">
        <v>150</v>
      </c>
      <c r="E43" s="8" t="n">
        <v>18</v>
      </c>
      <c r="F43" s="8" t="n">
        <v>8</v>
      </c>
      <c r="G43" s="28" t="n">
        <v>7.264419</v>
      </c>
      <c r="H43" s="8" t="n">
        <v>38.486307</v>
      </c>
      <c r="I43" s="8" t="n">
        <v>882.805773</v>
      </c>
      <c r="J43" s="28" t="n">
        <v>22.938178</v>
      </c>
      <c r="K43" s="39" t="n">
        <v>1.549414</v>
      </c>
      <c r="L43" s="28" t="n">
        <v>2.098993</v>
      </c>
      <c r="M43" s="8" t="n">
        <v>123.5</v>
      </c>
      <c r="N43" s="8" t="n">
        <v>839</v>
      </c>
      <c r="O43" s="28" t="n">
        <v>9.183835</v>
      </c>
      <c r="P43" s="28" t="n">
        <v>6.047456</v>
      </c>
      <c r="Q43" s="28" t="n">
        <v>5.93761</v>
      </c>
      <c r="R43" s="8" t="n">
        <v>32</v>
      </c>
      <c r="S43" s="8" t="n">
        <v>14</v>
      </c>
      <c r="T43" s="23" t="n">
        <v>94.446013</v>
      </c>
      <c r="U43" s="23" t="n">
        <v>76.099112</v>
      </c>
      <c r="V43" s="28" t="n">
        <v>2.64597</v>
      </c>
      <c r="W43" s="39" t="n">
        <v>0.532421</v>
      </c>
      <c r="X43" s="24" t="n">
        <f aca="false">P43*RHO_VANE/2700*(1+SCRAP)*PRICE_VANE</f>
        <v>72.38804832</v>
      </c>
      <c r="Y43" s="24" t="n">
        <f aca="false">Q43*RHO_PLATE/2700*(1+SCRAP)*PRICE_PLATE</f>
        <v>71.0731917</v>
      </c>
      <c r="Z43" s="24" t="n">
        <f aca="false">T43*CUT_M+(R43+S43)*CUT_SET</f>
        <v>187.6690195</v>
      </c>
      <c r="AA43" s="24" t="n">
        <f aca="false">U43*ROUND_M</f>
        <v>380.49556</v>
      </c>
      <c r="AB43" s="24" t="n">
        <f aca="false">(R43+S43)*FINISH_PART</f>
        <v>368</v>
      </c>
      <c r="AC43" s="24" t="n">
        <f aca="false">R43*SPACER_VANE+(R43+S43)*ASM_H*LABOUR</f>
        <v>613.5</v>
      </c>
      <c r="AD43" s="24" t="n">
        <f aca="false">V43*G10_CAGE+W43*G10_SLEEVE</f>
        <v>190.70346</v>
      </c>
      <c r="AE43" s="24" t="n">
        <f aca="false">N43/1000*SHAFT_M+SHAFT_SET</f>
        <v>180.68</v>
      </c>
      <c r="AF43" s="24" t="n">
        <f aca="false">2*ROUNDUP(G43*1000/V_ZENER,0)*PRICE_Z+5*ROUNDUP(G43*DIODE_SAFETY/V_STICK,0)*PRICE_STICK</f>
        <v>56.9</v>
      </c>
      <c r="AG43" s="24" t="n">
        <f aca="false">SUM(X43:AF43)</f>
        <v>2121.40927952</v>
      </c>
      <c r="AH43" s="20" t="n">
        <f aca="false">FIXED_BOM</f>
        <v>3461</v>
      </c>
      <c r="AI43" s="24" t="n">
        <f aca="false">(AG43+AH43)*(1+CONT)</f>
        <v>6419.770671448</v>
      </c>
      <c r="AJ43" s="24" t="n">
        <f aca="false">IF(L43&gt;0,AI43/L43,1000000000000)</f>
        <v>3058.50027677462</v>
      </c>
      <c r="AK43" s="8" t="n">
        <f aca="false">IF(AND(G43&gt;=V_NEED,L43&gt;=P_MIN,K43&gt;=Z_MIN,F43&lt;=N_CAP,D43&lt;=R_MAX,OR(CORONA_REQ=0,O43&gt;=G43)),1,0)</f>
        <v>0</v>
      </c>
      <c r="AL43" s="28" t="n">
        <f aca="false">IF(AK43=1,IF(OBJECTIVE=1,AI43,AJ43),1000000000000)+ROW()*0.000000001</f>
        <v>1000000000000</v>
      </c>
    </row>
    <row r="44" customFormat="false" ht="15" hidden="false" customHeight="false" outlineLevel="0" collapsed="false">
      <c r="A44" s="8" t="n">
        <v>40</v>
      </c>
      <c r="B44" s="23" t="n">
        <v>3</v>
      </c>
      <c r="C44" s="23" t="n">
        <v>2.5</v>
      </c>
      <c r="D44" s="8" t="n">
        <v>150</v>
      </c>
      <c r="E44" s="8" t="n">
        <v>18</v>
      </c>
      <c r="F44" s="8" t="n">
        <v>10</v>
      </c>
      <c r="G44" s="28" t="n">
        <v>7.264419</v>
      </c>
      <c r="H44" s="8" t="n">
        <v>48.215989</v>
      </c>
      <c r="I44" s="8" t="n">
        <v>1118.220645</v>
      </c>
      <c r="J44" s="28" t="n">
        <v>23.191905</v>
      </c>
      <c r="K44" s="39" t="n">
        <v>1.565892</v>
      </c>
      <c r="L44" s="28" t="n">
        <v>2.71444</v>
      </c>
      <c r="M44" s="8" t="n">
        <v>151</v>
      </c>
      <c r="N44" s="8" t="n">
        <v>894</v>
      </c>
      <c r="O44" s="28" t="n">
        <v>9.183835</v>
      </c>
      <c r="P44" s="28" t="n">
        <v>7.55932</v>
      </c>
      <c r="Q44" s="28" t="n">
        <v>6.78584</v>
      </c>
      <c r="R44" s="8" t="n">
        <v>40</v>
      </c>
      <c r="S44" s="8" t="n">
        <v>16</v>
      </c>
      <c r="T44" s="23" t="n">
        <v>116.172561</v>
      </c>
      <c r="U44" s="23" t="n">
        <v>93.238934</v>
      </c>
      <c r="V44" s="28" t="n">
        <v>3.06536</v>
      </c>
      <c r="W44" s="39" t="n">
        <v>0.61681</v>
      </c>
      <c r="X44" s="24" t="n">
        <f aca="false">P44*RHO_VANE/2700*(1+SCRAP)*PRICE_VANE</f>
        <v>90.4850604</v>
      </c>
      <c r="Y44" s="24" t="n">
        <f aca="false">Q44*RHO_PLATE/2700*(1+SCRAP)*PRICE_PLATE</f>
        <v>81.2265048</v>
      </c>
      <c r="Z44" s="24" t="n">
        <f aca="false">T44*CUT_M+(R44+S44)*CUT_SET</f>
        <v>230.2588415</v>
      </c>
      <c r="AA44" s="24" t="n">
        <f aca="false">U44*ROUND_M</f>
        <v>466.19467</v>
      </c>
      <c r="AB44" s="24" t="n">
        <f aca="false">(R44+S44)*FINISH_PART</f>
        <v>448</v>
      </c>
      <c r="AC44" s="24" t="n">
        <f aca="false">R44*SPACER_VANE+(R44+S44)*ASM_H*LABOUR</f>
        <v>750</v>
      </c>
      <c r="AD44" s="24" t="n">
        <f aca="false">V44*G10_CAGE+W44*G10_SLEEVE</f>
        <v>220.9302</v>
      </c>
      <c r="AE44" s="24" t="n">
        <f aca="false">N44/1000*SHAFT_M+SHAFT_SET</f>
        <v>187.28</v>
      </c>
      <c r="AF44" s="24" t="n">
        <f aca="false">2*ROUNDUP(G44*1000/V_ZENER,0)*PRICE_Z+5*ROUNDUP(G44*DIODE_SAFETY/V_STICK,0)*PRICE_STICK</f>
        <v>56.9</v>
      </c>
      <c r="AG44" s="24" t="n">
        <f aca="false">SUM(X44:AF44)</f>
        <v>2531.2752767</v>
      </c>
      <c r="AH44" s="20" t="n">
        <f aca="false">FIXED_BOM</f>
        <v>3461</v>
      </c>
      <c r="AI44" s="24" t="n">
        <f aca="false">(AG44+AH44)*(1+CONT)</f>
        <v>6891.116568205</v>
      </c>
      <c r="AJ44" s="24" t="n">
        <f aca="false">IF(L44&gt;0,AI44/L44,1000000000000)</f>
        <v>2538.68811548791</v>
      </c>
      <c r="AK44" s="8" t="n">
        <f aca="false">IF(AND(G44&gt;=V_NEED,L44&gt;=P_MIN,K44&gt;=Z_MIN,F44&lt;=N_CAP,D44&lt;=R_MAX,OR(CORONA_REQ=0,O44&gt;=G44)),1,0)</f>
        <v>0</v>
      </c>
      <c r="AL44" s="28" t="n">
        <f aca="false">IF(AK44=1,IF(OBJECTIVE=1,AI44,AJ44),1000000000000)+ROW()*0.000000001</f>
        <v>1000000000000</v>
      </c>
    </row>
    <row r="45" customFormat="false" ht="15" hidden="false" customHeight="false" outlineLevel="0" collapsed="false">
      <c r="A45" s="8" t="n">
        <v>41</v>
      </c>
      <c r="B45" s="23" t="n">
        <v>3</v>
      </c>
      <c r="C45" s="23" t="n">
        <v>2.5</v>
      </c>
      <c r="D45" s="8" t="n">
        <v>150</v>
      </c>
      <c r="E45" s="8" t="n">
        <v>18</v>
      </c>
      <c r="F45" s="8" t="n">
        <v>12</v>
      </c>
      <c r="G45" s="28" t="n">
        <v>7.264419</v>
      </c>
      <c r="H45" s="8" t="n">
        <v>57.945671</v>
      </c>
      <c r="I45" s="8" t="n">
        <v>1353.635518</v>
      </c>
      <c r="J45" s="28" t="n">
        <v>23.360425</v>
      </c>
      <c r="K45" s="39" t="n">
        <v>1.576622</v>
      </c>
      <c r="L45" s="28" t="n">
        <v>3.326265</v>
      </c>
      <c r="M45" s="8" t="n">
        <v>184</v>
      </c>
      <c r="N45" s="8" t="n">
        <v>960</v>
      </c>
      <c r="O45" s="28" t="n">
        <v>9.183835</v>
      </c>
      <c r="P45" s="28" t="n">
        <v>9.071184</v>
      </c>
      <c r="Q45" s="28" t="n">
        <v>8.4823</v>
      </c>
      <c r="R45" s="8" t="n">
        <v>48</v>
      </c>
      <c r="S45" s="8" t="n">
        <v>20</v>
      </c>
      <c r="T45" s="23" t="n">
        <v>140.412382</v>
      </c>
      <c r="U45" s="23" t="n">
        <v>112.892031</v>
      </c>
      <c r="V45" s="28" t="n">
        <v>3.568628</v>
      </c>
      <c r="W45" s="39" t="n">
        <v>0.718078</v>
      </c>
      <c r="X45" s="24" t="n">
        <f aca="false">P45*RHO_VANE/2700*(1+SCRAP)*PRICE_VANE</f>
        <v>108.58207248</v>
      </c>
      <c r="Y45" s="24" t="n">
        <f aca="false">Q45*RHO_PLATE/2700*(1+SCRAP)*PRICE_PLATE</f>
        <v>101.533131</v>
      </c>
      <c r="Z45" s="24" t="n">
        <f aca="false">T45*CUT_M+(R45+S45)*CUT_SET</f>
        <v>278.618573</v>
      </c>
      <c r="AA45" s="24" t="n">
        <f aca="false">U45*ROUND_M</f>
        <v>564.460155</v>
      </c>
      <c r="AB45" s="24" t="n">
        <f aca="false">(R45+S45)*FINISH_PART</f>
        <v>544</v>
      </c>
      <c r="AC45" s="24" t="n">
        <f aca="false">R45*SPACER_VANE+(R45+S45)*ASM_H*LABOUR</f>
        <v>909</v>
      </c>
      <c r="AD45" s="24" t="n">
        <f aca="false">V45*G10_CAGE+W45*G10_SLEEVE</f>
        <v>257.20236</v>
      </c>
      <c r="AE45" s="24" t="n">
        <f aca="false">N45/1000*SHAFT_M+SHAFT_SET</f>
        <v>195.2</v>
      </c>
      <c r="AF45" s="24" t="n">
        <f aca="false">2*ROUNDUP(G45*1000/V_ZENER,0)*PRICE_Z+5*ROUNDUP(G45*DIODE_SAFETY/V_STICK,0)*PRICE_STICK</f>
        <v>56.9</v>
      </c>
      <c r="AG45" s="24" t="n">
        <f aca="false">SUM(X45:AF45)</f>
        <v>3015.49629148</v>
      </c>
      <c r="AH45" s="20" t="n">
        <f aca="false">FIXED_BOM</f>
        <v>3461</v>
      </c>
      <c r="AI45" s="24" t="n">
        <f aca="false">(AG45+AH45)*(1+CONT)</f>
        <v>7447.970735202</v>
      </c>
      <c r="AJ45" s="24" t="n">
        <f aca="false">IF(L45&gt;0,AI45/L45,1000000000000)</f>
        <v>2239.13931547907</v>
      </c>
      <c r="AK45" s="8" t="n">
        <f aca="false">IF(AND(G45&gt;=V_NEED,L45&gt;=P_MIN,K45&gt;=Z_MIN,F45&lt;=N_CAP,D45&lt;=R_MAX,OR(CORONA_REQ=0,O45&gt;=G45)),1,0)</f>
        <v>0</v>
      </c>
      <c r="AL45" s="28" t="n">
        <f aca="false">IF(AK45=1,IF(OBJECTIVE=1,AI45,AJ45),1000000000000)+ROW()*0.000000001</f>
        <v>1000000000000</v>
      </c>
    </row>
    <row r="46" customFormat="false" ht="15" hidden="false" customHeight="false" outlineLevel="0" collapsed="false">
      <c r="A46" s="8" t="n">
        <v>42</v>
      </c>
      <c r="B46" s="23" t="n">
        <v>3</v>
      </c>
      <c r="C46" s="23" t="n">
        <v>2.5</v>
      </c>
      <c r="D46" s="8" t="n">
        <v>150</v>
      </c>
      <c r="E46" s="8" t="n">
        <v>18</v>
      </c>
      <c r="F46" s="8" t="n">
        <v>16</v>
      </c>
      <c r="G46" s="28" t="n">
        <v>7.264419</v>
      </c>
      <c r="H46" s="8" t="n">
        <v>77.405035</v>
      </c>
      <c r="I46" s="8" t="n">
        <v>1824.465264</v>
      </c>
      <c r="J46" s="28" t="n">
        <v>23.570369</v>
      </c>
      <c r="K46" s="39" t="n">
        <v>1.590223</v>
      </c>
      <c r="L46" s="28" t="n">
        <v>4.554357</v>
      </c>
      <c r="M46" s="8" t="n">
        <v>239</v>
      </c>
      <c r="N46" s="8" t="n">
        <v>1070</v>
      </c>
      <c r="O46" s="28" t="n">
        <v>9.183835</v>
      </c>
      <c r="P46" s="28" t="n">
        <v>12.094912</v>
      </c>
      <c r="Q46" s="28" t="n">
        <v>10.17876</v>
      </c>
      <c r="R46" s="8" t="n">
        <v>64</v>
      </c>
      <c r="S46" s="8" t="n">
        <v>24</v>
      </c>
      <c r="T46" s="23" t="n">
        <v>183.865478</v>
      </c>
      <c r="U46" s="23" t="n">
        <v>147.171675</v>
      </c>
      <c r="V46" s="28" t="n">
        <v>4.407408</v>
      </c>
      <c r="W46" s="39" t="n">
        <v>0.886857</v>
      </c>
      <c r="X46" s="24" t="n">
        <f aca="false">P46*RHO_VANE/2700*(1+SCRAP)*PRICE_VANE</f>
        <v>144.77609664</v>
      </c>
      <c r="Y46" s="24" t="n">
        <f aca="false">Q46*RHO_PLATE/2700*(1+SCRAP)*PRICE_PLATE</f>
        <v>121.8397572</v>
      </c>
      <c r="Z46" s="24" t="n">
        <f aca="false">T46*CUT_M+(R46+S46)*CUT_SET</f>
        <v>363.798217</v>
      </c>
      <c r="AA46" s="24" t="n">
        <f aca="false">U46*ROUND_M</f>
        <v>735.858375</v>
      </c>
      <c r="AB46" s="24" t="n">
        <f aca="false">(R46+S46)*FINISH_PART</f>
        <v>704</v>
      </c>
      <c r="AC46" s="24" t="n">
        <f aca="false">R46*SPACER_VANE+(R46+S46)*ASM_H*LABOUR</f>
        <v>1182</v>
      </c>
      <c r="AD46" s="24" t="n">
        <f aca="false">V46*G10_CAGE+W46*G10_SLEEVE</f>
        <v>317.6559</v>
      </c>
      <c r="AE46" s="24" t="n">
        <f aca="false">N46/1000*SHAFT_M+SHAFT_SET</f>
        <v>208.4</v>
      </c>
      <c r="AF46" s="24" t="n">
        <f aca="false">2*ROUNDUP(G46*1000/V_ZENER,0)*PRICE_Z+5*ROUNDUP(G46*DIODE_SAFETY/V_STICK,0)*PRICE_STICK</f>
        <v>56.9</v>
      </c>
      <c r="AG46" s="24" t="n">
        <f aca="false">SUM(X46:AF46)</f>
        <v>3835.22834584</v>
      </c>
      <c r="AH46" s="20" t="n">
        <f aca="false">FIXED_BOM</f>
        <v>3461</v>
      </c>
      <c r="AI46" s="24" t="n">
        <f aca="false">(AG46+AH46)*(1+CONT)</f>
        <v>8390.662597716</v>
      </c>
      <c r="AJ46" s="24" t="n">
        <f aca="false">IF(L46&gt;0,AI46/L46,1000000000000)</f>
        <v>1842.33747984973</v>
      </c>
      <c r="AK46" s="8" t="n">
        <f aca="false">IF(AND(G46&gt;=V_NEED,L46&gt;=P_MIN,K46&gt;=Z_MIN,F46&lt;=N_CAP,D46&lt;=R_MAX,OR(CORONA_REQ=0,O46&gt;=G46)),1,0)</f>
        <v>0</v>
      </c>
      <c r="AL46" s="28" t="n">
        <f aca="false">IF(AK46=1,IF(OBJECTIVE=1,AI46,AJ46),1000000000000)+ROW()*0.000000001</f>
        <v>1000000000000</v>
      </c>
    </row>
    <row r="47" customFormat="false" ht="15" hidden="false" customHeight="false" outlineLevel="0" collapsed="false">
      <c r="A47" s="8" t="n">
        <v>43</v>
      </c>
      <c r="B47" s="23" t="n">
        <v>3</v>
      </c>
      <c r="C47" s="23" t="n">
        <v>2.5</v>
      </c>
      <c r="D47" s="8" t="n">
        <v>150</v>
      </c>
      <c r="E47" s="8" t="n">
        <v>22</v>
      </c>
      <c r="F47" s="8" t="n">
        <v>4</v>
      </c>
      <c r="G47" s="28" t="n">
        <v>7.264419</v>
      </c>
      <c r="H47" s="8" t="n">
        <v>25.768968</v>
      </c>
      <c r="I47" s="8" t="n">
        <v>498.660636</v>
      </c>
      <c r="J47" s="28" t="n">
        <v>19.351207</v>
      </c>
      <c r="K47" s="39" t="n">
        <v>1.480213</v>
      </c>
      <c r="L47" s="28" t="n">
        <v>1.081111</v>
      </c>
      <c r="M47" s="8" t="n">
        <v>63</v>
      </c>
      <c r="N47" s="8" t="n">
        <v>718</v>
      </c>
      <c r="O47" s="28" t="n">
        <v>9.183835</v>
      </c>
      <c r="P47" s="28" t="n">
        <v>3.476117</v>
      </c>
      <c r="Q47" s="28" t="n">
        <v>3.39292</v>
      </c>
      <c r="R47" s="8" t="n">
        <v>16</v>
      </c>
      <c r="S47" s="8" t="n">
        <v>8</v>
      </c>
      <c r="T47" s="23" t="n">
        <v>48.479644</v>
      </c>
      <c r="U47" s="23" t="n">
        <v>39.306193</v>
      </c>
      <c r="V47" s="28" t="n">
        <v>1.723312</v>
      </c>
      <c r="W47" s="39" t="n">
        <v>0.346764</v>
      </c>
      <c r="X47" s="24" t="n">
        <f aca="false">P47*RHO_VANE/2700*(1+SCRAP)*PRICE_VANE</f>
        <v>41.60912049</v>
      </c>
      <c r="Y47" s="24" t="n">
        <f aca="false">Q47*RHO_PLATE/2700*(1+SCRAP)*PRICE_PLATE</f>
        <v>40.6132524</v>
      </c>
      <c r="Z47" s="24" t="n">
        <f aca="false">T47*CUT_M+(R47+S47)*CUT_SET</f>
        <v>96.719466</v>
      </c>
      <c r="AA47" s="24" t="n">
        <f aca="false">U47*ROUND_M</f>
        <v>196.530965</v>
      </c>
      <c r="AB47" s="24" t="n">
        <f aca="false">(R47+S47)*FINISH_PART</f>
        <v>192</v>
      </c>
      <c r="AC47" s="24" t="n">
        <f aca="false">R47*SPACER_VANE+(R47+S47)*ASM_H*LABOUR</f>
        <v>318</v>
      </c>
      <c r="AD47" s="24" t="n">
        <f aca="false">V47*G10_CAGE+W47*G10_SLEEVE</f>
        <v>124.20456</v>
      </c>
      <c r="AE47" s="24" t="n">
        <f aca="false">N47/1000*SHAFT_M+SHAFT_SET</f>
        <v>166.16</v>
      </c>
      <c r="AF47" s="24" t="n">
        <f aca="false">2*ROUNDUP(G47*1000/V_ZENER,0)*PRICE_Z+5*ROUNDUP(G47*DIODE_SAFETY/V_STICK,0)*PRICE_STICK</f>
        <v>56.9</v>
      </c>
      <c r="AG47" s="24" t="n">
        <f aca="false">SUM(X47:AF47)</f>
        <v>1232.73736389</v>
      </c>
      <c r="AH47" s="20" t="n">
        <f aca="false">FIXED_BOM</f>
        <v>3461</v>
      </c>
      <c r="AI47" s="24" t="n">
        <f aca="false">(AG47+AH47)*(1+CONT)</f>
        <v>5397.7979684735</v>
      </c>
      <c r="AJ47" s="24" t="n">
        <f aca="false">IF(L47&gt;0,AI47/L47,1000000000000)</f>
        <v>4992.82494440765</v>
      </c>
      <c r="AK47" s="8" t="n">
        <f aca="false">IF(AND(G47&gt;=V_NEED,L47&gt;=P_MIN,K47&gt;=Z_MIN,F47&lt;=N_CAP,D47&lt;=R_MAX,OR(CORONA_REQ=0,O47&gt;=G47)),1,0)</f>
        <v>0</v>
      </c>
      <c r="AL47" s="28" t="n">
        <f aca="false">IF(AK47=1,IF(OBJECTIVE=1,AI47,AJ47),1000000000000)+ROW()*0.000000001</f>
        <v>1000000000000</v>
      </c>
    </row>
    <row r="48" customFormat="false" ht="15" hidden="false" customHeight="false" outlineLevel="0" collapsed="false">
      <c r="A48" s="8" t="n">
        <v>44</v>
      </c>
      <c r="B48" s="23" t="n">
        <v>3</v>
      </c>
      <c r="C48" s="23" t="n">
        <v>2.5</v>
      </c>
      <c r="D48" s="8" t="n">
        <v>150</v>
      </c>
      <c r="E48" s="8" t="n">
        <v>22</v>
      </c>
      <c r="F48" s="8" t="n">
        <v>6</v>
      </c>
      <c r="G48" s="28" t="n">
        <v>7.264419</v>
      </c>
      <c r="H48" s="8" t="n">
        <v>39.351236</v>
      </c>
      <c r="I48" s="8" t="n">
        <v>783.609571</v>
      </c>
      <c r="J48" s="28" t="n">
        <v>19.913214</v>
      </c>
      <c r="K48" s="39" t="n">
        <v>1.525409</v>
      </c>
      <c r="L48" s="28" t="n">
        <v>1.808422</v>
      </c>
      <c r="M48" s="8" t="n">
        <v>96</v>
      </c>
      <c r="N48" s="8" t="n">
        <v>784</v>
      </c>
      <c r="O48" s="28" t="n">
        <v>9.183835</v>
      </c>
      <c r="P48" s="28" t="n">
        <v>5.214176</v>
      </c>
      <c r="Q48" s="28" t="n">
        <v>5.08938</v>
      </c>
      <c r="R48" s="8" t="n">
        <v>24</v>
      </c>
      <c r="S48" s="8" t="n">
        <v>12</v>
      </c>
      <c r="T48" s="23" t="n">
        <v>72.719465</v>
      </c>
      <c r="U48" s="23" t="n">
        <v>58.959289</v>
      </c>
      <c r="V48" s="28" t="n">
        <v>2.22658</v>
      </c>
      <c r="W48" s="39" t="n">
        <v>0.448031</v>
      </c>
      <c r="X48" s="24" t="n">
        <f aca="false">P48*RHO_VANE/2700*(1+SCRAP)*PRICE_VANE</f>
        <v>62.41368672</v>
      </c>
      <c r="Y48" s="24" t="n">
        <f aca="false">Q48*RHO_PLATE/2700*(1+SCRAP)*PRICE_PLATE</f>
        <v>60.9198786</v>
      </c>
      <c r="Z48" s="24" t="n">
        <f aca="false">T48*CUT_M+(R48+S48)*CUT_SET</f>
        <v>145.0791975</v>
      </c>
      <c r="AA48" s="24" t="n">
        <f aca="false">U48*ROUND_M</f>
        <v>294.796445</v>
      </c>
      <c r="AB48" s="24" t="n">
        <f aca="false">(R48+S48)*FINISH_PART</f>
        <v>288</v>
      </c>
      <c r="AC48" s="24" t="n">
        <f aca="false">R48*SPACER_VANE+(R48+S48)*ASM_H*LABOUR</f>
        <v>477</v>
      </c>
      <c r="AD48" s="24" t="n">
        <f aca="false">V48*G10_CAGE+W48*G10_SLEEVE</f>
        <v>160.47666</v>
      </c>
      <c r="AE48" s="24" t="n">
        <f aca="false">N48/1000*SHAFT_M+SHAFT_SET</f>
        <v>174.08</v>
      </c>
      <c r="AF48" s="24" t="n">
        <f aca="false">2*ROUNDUP(G48*1000/V_ZENER,0)*PRICE_Z+5*ROUNDUP(G48*DIODE_SAFETY/V_STICK,0)*PRICE_STICK</f>
        <v>56.9</v>
      </c>
      <c r="AG48" s="24" t="n">
        <f aca="false">SUM(X48:AF48)</f>
        <v>1719.66586782</v>
      </c>
      <c r="AH48" s="20" t="n">
        <f aca="false">FIXED_BOM</f>
        <v>3461</v>
      </c>
      <c r="AI48" s="24" t="n">
        <f aca="false">(AG48+AH48)*(1+CONT)</f>
        <v>5957.765747993</v>
      </c>
      <c r="AJ48" s="24" t="n">
        <f aca="false">IF(L48&gt;0,AI48/L48,1000000000000)</f>
        <v>3294.4554689077</v>
      </c>
      <c r="AK48" s="8" t="n">
        <f aca="false">IF(AND(G48&gt;=V_NEED,L48&gt;=P_MIN,K48&gt;=Z_MIN,F48&lt;=N_CAP,D48&lt;=R_MAX,OR(CORONA_REQ=0,O48&gt;=G48)),1,0)</f>
        <v>0</v>
      </c>
      <c r="AL48" s="28" t="n">
        <f aca="false">IF(AK48=1,IF(OBJECTIVE=1,AI48,AJ48),1000000000000)+ROW()*0.000000001</f>
        <v>1000000000000</v>
      </c>
    </row>
    <row r="49" customFormat="false" ht="15" hidden="false" customHeight="false" outlineLevel="0" collapsed="false">
      <c r="A49" s="8" t="n">
        <v>45</v>
      </c>
      <c r="B49" s="23" t="n">
        <v>3</v>
      </c>
      <c r="C49" s="23" t="n">
        <v>2.5</v>
      </c>
      <c r="D49" s="8" t="n">
        <v>150</v>
      </c>
      <c r="E49" s="8" t="n">
        <v>22</v>
      </c>
      <c r="F49" s="8" t="n">
        <v>8</v>
      </c>
      <c r="G49" s="28" t="n">
        <v>7.264419</v>
      </c>
      <c r="H49" s="8" t="n">
        <v>52.933503</v>
      </c>
      <c r="I49" s="8" t="n">
        <v>1068.558506</v>
      </c>
      <c r="J49" s="28" t="n">
        <v>20.186809</v>
      </c>
      <c r="K49" s="39" t="n">
        <v>1.547247</v>
      </c>
      <c r="L49" s="28" t="n">
        <v>2.537442</v>
      </c>
      <c r="M49" s="8" t="n">
        <v>129</v>
      </c>
      <c r="N49" s="8" t="n">
        <v>850</v>
      </c>
      <c r="O49" s="28" t="n">
        <v>9.183835</v>
      </c>
      <c r="P49" s="28" t="n">
        <v>6.952235</v>
      </c>
      <c r="Q49" s="28" t="n">
        <v>6.78584</v>
      </c>
      <c r="R49" s="8" t="n">
        <v>32</v>
      </c>
      <c r="S49" s="8" t="n">
        <v>16</v>
      </c>
      <c r="T49" s="23" t="n">
        <v>96.959287</v>
      </c>
      <c r="U49" s="23" t="n">
        <v>78.612386</v>
      </c>
      <c r="V49" s="28" t="n">
        <v>2.729848</v>
      </c>
      <c r="W49" s="39" t="n">
        <v>0.549299</v>
      </c>
      <c r="X49" s="24" t="n">
        <f aca="false">P49*RHO_VANE/2700*(1+SCRAP)*PRICE_VANE</f>
        <v>83.21825295</v>
      </c>
      <c r="Y49" s="24" t="n">
        <f aca="false">Q49*RHO_PLATE/2700*(1+SCRAP)*PRICE_PLATE</f>
        <v>81.2265048</v>
      </c>
      <c r="Z49" s="24" t="n">
        <f aca="false">T49*CUT_M+(R49+S49)*CUT_SET</f>
        <v>193.4389305</v>
      </c>
      <c r="AA49" s="24" t="n">
        <f aca="false">U49*ROUND_M</f>
        <v>393.06193</v>
      </c>
      <c r="AB49" s="24" t="n">
        <f aca="false">(R49+S49)*FINISH_PART</f>
        <v>384</v>
      </c>
      <c r="AC49" s="24" t="n">
        <f aca="false">R49*SPACER_VANE+(R49+S49)*ASM_H*LABOUR</f>
        <v>636</v>
      </c>
      <c r="AD49" s="24" t="n">
        <f aca="false">V49*G10_CAGE+W49*G10_SLEEVE</f>
        <v>196.74882</v>
      </c>
      <c r="AE49" s="24" t="n">
        <f aca="false">N49/1000*SHAFT_M+SHAFT_SET</f>
        <v>182</v>
      </c>
      <c r="AF49" s="24" t="n">
        <f aca="false">2*ROUNDUP(G49*1000/V_ZENER,0)*PRICE_Z+5*ROUNDUP(G49*DIODE_SAFETY/V_STICK,0)*PRICE_STICK</f>
        <v>56.9</v>
      </c>
      <c r="AG49" s="24" t="n">
        <f aca="false">SUM(X49:AF49)</f>
        <v>2206.59443825</v>
      </c>
      <c r="AH49" s="20" t="n">
        <f aca="false">FIXED_BOM</f>
        <v>3461</v>
      </c>
      <c r="AI49" s="24" t="n">
        <f aca="false">(AG49+AH49)*(1+CONT)</f>
        <v>6517.7336039875</v>
      </c>
      <c r="AJ49" s="24" t="n">
        <f aca="false">IF(L49&gt;0,AI49/L49,1000000000000)</f>
        <v>2568.62367848704</v>
      </c>
      <c r="AK49" s="8" t="n">
        <f aca="false">IF(AND(G49&gt;=V_NEED,L49&gt;=P_MIN,K49&gt;=Z_MIN,F49&lt;=N_CAP,D49&lt;=R_MAX,OR(CORONA_REQ=0,O49&gt;=G49)),1,0)</f>
        <v>0</v>
      </c>
      <c r="AL49" s="28" t="n">
        <f aca="false">IF(AK49=1,IF(OBJECTIVE=1,AI49,AJ49),1000000000000)+ROW()*0.000000001</f>
        <v>1000000000000</v>
      </c>
    </row>
    <row r="50" customFormat="false" ht="15" hidden="false" customHeight="false" outlineLevel="0" collapsed="false">
      <c r="A50" s="8" t="n">
        <v>46</v>
      </c>
      <c r="B50" s="23" t="n">
        <v>3</v>
      </c>
      <c r="C50" s="23" t="n">
        <v>2.5</v>
      </c>
      <c r="D50" s="8" t="n">
        <v>150</v>
      </c>
      <c r="E50" s="8" t="n">
        <v>22</v>
      </c>
      <c r="F50" s="8" t="n">
        <v>10</v>
      </c>
      <c r="G50" s="28" t="n">
        <v>7.264419</v>
      </c>
      <c r="H50" s="8" t="n">
        <v>66.515771</v>
      </c>
      <c r="I50" s="8" t="n">
        <v>1353.50744</v>
      </c>
      <c r="J50" s="28" t="n">
        <v>20.34867</v>
      </c>
      <c r="K50" s="39" t="n">
        <v>1.560663</v>
      </c>
      <c r="L50" s="28" t="n">
        <v>3.267725</v>
      </c>
      <c r="M50" s="8" t="n">
        <v>162</v>
      </c>
      <c r="N50" s="8" t="n">
        <v>916</v>
      </c>
      <c r="O50" s="28" t="n">
        <v>9.183835</v>
      </c>
      <c r="P50" s="28" t="n">
        <v>8.690293</v>
      </c>
      <c r="Q50" s="28" t="n">
        <v>8.4823</v>
      </c>
      <c r="R50" s="8" t="n">
        <v>40</v>
      </c>
      <c r="S50" s="8" t="n">
        <v>20</v>
      </c>
      <c r="T50" s="23" t="n">
        <v>121.199109</v>
      </c>
      <c r="U50" s="23" t="n">
        <v>98.265482</v>
      </c>
      <c r="V50" s="28" t="n">
        <v>3.233116</v>
      </c>
      <c r="W50" s="39" t="n">
        <v>0.650566</v>
      </c>
      <c r="X50" s="24" t="n">
        <f aca="false">P50*RHO_VANE/2700*(1+SCRAP)*PRICE_VANE</f>
        <v>104.02280721</v>
      </c>
      <c r="Y50" s="24" t="n">
        <f aca="false">Q50*RHO_PLATE/2700*(1+SCRAP)*PRICE_PLATE</f>
        <v>101.533131</v>
      </c>
      <c r="Z50" s="24" t="n">
        <f aca="false">T50*CUT_M+(R50+S50)*CUT_SET</f>
        <v>241.7986635</v>
      </c>
      <c r="AA50" s="24" t="n">
        <f aca="false">U50*ROUND_M</f>
        <v>491.32741</v>
      </c>
      <c r="AB50" s="24" t="n">
        <f aca="false">(R50+S50)*FINISH_PART</f>
        <v>480</v>
      </c>
      <c r="AC50" s="24" t="n">
        <f aca="false">R50*SPACER_VANE+(R50+S50)*ASM_H*LABOUR</f>
        <v>795</v>
      </c>
      <c r="AD50" s="24" t="n">
        <f aca="false">V50*G10_CAGE+W50*G10_SLEEVE</f>
        <v>233.02092</v>
      </c>
      <c r="AE50" s="24" t="n">
        <f aca="false">N50/1000*SHAFT_M+SHAFT_SET</f>
        <v>189.92</v>
      </c>
      <c r="AF50" s="24" t="n">
        <f aca="false">2*ROUNDUP(G50*1000/V_ZENER,0)*PRICE_Z+5*ROUNDUP(G50*DIODE_SAFETY/V_STICK,0)*PRICE_STICK</f>
        <v>56.9</v>
      </c>
      <c r="AG50" s="24" t="n">
        <f aca="false">SUM(X50:AF50)</f>
        <v>2693.52293171</v>
      </c>
      <c r="AH50" s="20" t="n">
        <f aca="false">FIXED_BOM</f>
        <v>3461</v>
      </c>
      <c r="AI50" s="24" t="n">
        <f aca="false">(AG50+AH50)*(1+CONT)</f>
        <v>7077.7013714665</v>
      </c>
      <c r="AJ50" s="24" t="n">
        <f aca="false">IF(L50&gt;0,AI50/L50,1000000000000)</f>
        <v>2165.94155611825</v>
      </c>
      <c r="AK50" s="8" t="n">
        <f aca="false">IF(AND(G50&gt;=V_NEED,L50&gt;=P_MIN,K50&gt;=Z_MIN,F50&lt;=N_CAP,D50&lt;=R_MAX,OR(CORONA_REQ=0,O50&gt;=G50)),1,0)</f>
        <v>0</v>
      </c>
      <c r="AL50" s="28" t="n">
        <f aca="false">IF(AK50=1,IF(OBJECTIVE=1,AI50,AJ50),1000000000000)+ROW()*0.000000001</f>
        <v>1000000000000</v>
      </c>
    </row>
    <row r="51" customFormat="false" ht="15" hidden="false" customHeight="false" outlineLevel="0" collapsed="false">
      <c r="A51" s="8" t="n">
        <v>47</v>
      </c>
      <c r="B51" s="23" t="n">
        <v>3</v>
      </c>
      <c r="C51" s="23" t="n">
        <v>2.5</v>
      </c>
      <c r="D51" s="8" t="n">
        <v>150</v>
      </c>
      <c r="E51" s="8" t="n">
        <v>22</v>
      </c>
      <c r="F51" s="8" t="n">
        <v>12</v>
      </c>
      <c r="G51" s="28" t="n">
        <v>7.264419</v>
      </c>
      <c r="H51" s="8" t="n">
        <v>80.098038</v>
      </c>
      <c r="I51" s="8" t="n">
        <v>1638.456375</v>
      </c>
      <c r="J51" s="28" t="n">
        <v>20.455637</v>
      </c>
      <c r="K51" s="39" t="n">
        <v>1.56956</v>
      </c>
      <c r="L51" s="28" t="n">
        <v>3.998216</v>
      </c>
      <c r="M51" s="8" t="n">
        <v>189.5</v>
      </c>
      <c r="N51" s="8" t="n">
        <v>971</v>
      </c>
      <c r="O51" s="28" t="n">
        <v>9.183835</v>
      </c>
      <c r="P51" s="28" t="n">
        <v>10.428352</v>
      </c>
      <c r="Q51" s="28" t="n">
        <v>9.33053</v>
      </c>
      <c r="R51" s="8" t="n">
        <v>48</v>
      </c>
      <c r="S51" s="8" t="n">
        <v>22</v>
      </c>
      <c r="T51" s="23" t="n">
        <v>142.925656</v>
      </c>
      <c r="U51" s="23" t="n">
        <v>115.405305</v>
      </c>
      <c r="V51" s="28" t="n">
        <v>3.652506</v>
      </c>
      <c r="W51" s="39" t="n">
        <v>0.734955</v>
      </c>
      <c r="X51" s="24" t="n">
        <f aca="false">P51*RHO_VANE/2700*(1+SCRAP)*PRICE_VANE</f>
        <v>124.82737344</v>
      </c>
      <c r="Y51" s="24" t="n">
        <f aca="false">Q51*RHO_PLATE/2700*(1+SCRAP)*PRICE_PLATE</f>
        <v>111.6864441</v>
      </c>
      <c r="Z51" s="24" t="n">
        <f aca="false">T51*CUT_M+(R51+S51)*CUT_SET</f>
        <v>284.388484</v>
      </c>
      <c r="AA51" s="24" t="n">
        <f aca="false">U51*ROUND_M</f>
        <v>577.026525</v>
      </c>
      <c r="AB51" s="24" t="n">
        <f aca="false">(R51+S51)*FINISH_PART</f>
        <v>560</v>
      </c>
      <c r="AC51" s="24" t="n">
        <f aca="false">R51*SPACER_VANE+(R51+S51)*ASM_H*LABOUR</f>
        <v>931.5</v>
      </c>
      <c r="AD51" s="24" t="n">
        <f aca="false">V51*G10_CAGE+W51*G10_SLEEVE</f>
        <v>263.24766</v>
      </c>
      <c r="AE51" s="24" t="n">
        <f aca="false">N51/1000*SHAFT_M+SHAFT_SET</f>
        <v>196.52</v>
      </c>
      <c r="AF51" s="24" t="n">
        <f aca="false">2*ROUNDUP(G51*1000/V_ZENER,0)*PRICE_Z+5*ROUNDUP(G51*DIODE_SAFETY/V_STICK,0)*PRICE_STICK</f>
        <v>56.9</v>
      </c>
      <c r="AG51" s="24" t="n">
        <f aca="false">SUM(X51:AF51)</f>
        <v>3106.09648654</v>
      </c>
      <c r="AH51" s="20" t="n">
        <f aca="false">FIXED_BOM</f>
        <v>3461</v>
      </c>
      <c r="AI51" s="24" t="n">
        <f aca="false">(AG51+AH51)*(1+CONT)</f>
        <v>7552.160959521</v>
      </c>
      <c r="AJ51" s="24" t="n">
        <f aca="false">IF(L51&gt;0,AI51/L51,1000000000000)</f>
        <v>1888.88268155622</v>
      </c>
      <c r="AK51" s="8" t="n">
        <f aca="false">IF(AND(G51&gt;=V_NEED,L51&gt;=P_MIN,K51&gt;=Z_MIN,F51&lt;=N_CAP,D51&lt;=R_MAX,OR(CORONA_REQ=0,O51&gt;=G51)),1,0)</f>
        <v>0</v>
      </c>
      <c r="AL51" s="28" t="n">
        <f aca="false">IF(AK51=1,IF(OBJECTIVE=1,AI51,AJ51),1000000000000)+ROW()*0.000000001</f>
        <v>1000000000000</v>
      </c>
    </row>
    <row r="52" customFormat="false" ht="15" hidden="false" customHeight="false" outlineLevel="0" collapsed="false">
      <c r="A52" s="8" t="n">
        <v>48</v>
      </c>
      <c r="B52" s="23" t="n">
        <v>3</v>
      </c>
      <c r="C52" s="23" t="n">
        <v>2.5</v>
      </c>
      <c r="D52" s="8" t="n">
        <v>150</v>
      </c>
      <c r="E52" s="8" t="n">
        <v>22</v>
      </c>
      <c r="F52" s="8" t="n">
        <v>16</v>
      </c>
      <c r="G52" s="28" t="n">
        <v>7.264419</v>
      </c>
      <c r="H52" s="8" t="n">
        <v>107.262573</v>
      </c>
      <c r="I52" s="8" t="n">
        <v>2208.354245</v>
      </c>
      <c r="J52" s="28" t="n">
        <v>20.588302</v>
      </c>
      <c r="K52" s="39" t="n">
        <v>1.580629</v>
      </c>
      <c r="L52" s="28" t="n">
        <v>5.456561</v>
      </c>
      <c r="M52" s="8" t="n">
        <v>255.5</v>
      </c>
      <c r="N52" s="8" t="n">
        <v>1103</v>
      </c>
      <c r="O52" s="28" t="n">
        <v>9.183835</v>
      </c>
      <c r="P52" s="28" t="n">
        <v>13.904469</v>
      </c>
      <c r="Q52" s="28" t="n">
        <v>12.72345</v>
      </c>
      <c r="R52" s="8" t="n">
        <v>64</v>
      </c>
      <c r="S52" s="8" t="n">
        <v>30</v>
      </c>
      <c r="T52" s="23" t="n">
        <v>191.4053</v>
      </c>
      <c r="U52" s="23" t="n">
        <v>154.711498</v>
      </c>
      <c r="V52" s="28" t="n">
        <v>4.659042</v>
      </c>
      <c r="W52" s="39" t="n">
        <v>0.93749</v>
      </c>
      <c r="X52" s="24" t="n">
        <f aca="false">P52*RHO_VANE/2700*(1+SCRAP)*PRICE_VANE</f>
        <v>166.43649393</v>
      </c>
      <c r="Y52" s="24" t="n">
        <f aca="false">Q52*RHO_PLATE/2700*(1+SCRAP)*PRICE_PLATE</f>
        <v>152.2996965</v>
      </c>
      <c r="Z52" s="24" t="n">
        <f aca="false">T52*CUT_M+(R52+S52)*CUT_SET</f>
        <v>381.10795</v>
      </c>
      <c r="AA52" s="24" t="n">
        <f aca="false">U52*ROUND_M</f>
        <v>773.55749</v>
      </c>
      <c r="AB52" s="24" t="n">
        <f aca="false">(R52+S52)*FINISH_PART</f>
        <v>752</v>
      </c>
      <c r="AC52" s="24" t="n">
        <f aca="false">R52*SPACER_VANE+(R52+S52)*ASM_H*LABOUR</f>
        <v>1249.5</v>
      </c>
      <c r="AD52" s="24" t="n">
        <f aca="false">V52*G10_CAGE+W52*G10_SLEEVE</f>
        <v>335.79192</v>
      </c>
      <c r="AE52" s="24" t="n">
        <f aca="false">N52/1000*SHAFT_M+SHAFT_SET</f>
        <v>212.36</v>
      </c>
      <c r="AF52" s="24" t="n">
        <f aca="false">2*ROUNDUP(G52*1000/V_ZENER,0)*PRICE_Z+5*ROUNDUP(G52*DIODE_SAFETY/V_STICK,0)*PRICE_STICK</f>
        <v>56.9</v>
      </c>
      <c r="AG52" s="24" t="n">
        <f aca="false">SUM(X52:AF52)</f>
        <v>4079.95355043</v>
      </c>
      <c r="AH52" s="20" t="n">
        <f aca="false">FIXED_BOM</f>
        <v>3461</v>
      </c>
      <c r="AI52" s="24" t="n">
        <f aca="false">(AG52+AH52)*(1+CONT)</f>
        <v>8672.0965829945</v>
      </c>
      <c r="AJ52" s="24" t="n">
        <f aca="false">IF(L52&gt;0,AI52/L52,1000000000000)</f>
        <v>1589.2971017816</v>
      </c>
      <c r="AK52" s="8" t="n">
        <f aca="false">IF(AND(G52&gt;=V_NEED,L52&gt;=P_MIN,K52&gt;=Z_MIN,F52&lt;=N_CAP,D52&lt;=R_MAX,OR(CORONA_REQ=0,O52&gt;=G52)),1,0)</f>
        <v>0</v>
      </c>
      <c r="AL52" s="28" t="n">
        <f aca="false">IF(AK52=1,IF(OBJECTIVE=1,AI52,AJ52),1000000000000)+ROW()*0.000000001</f>
        <v>1000000000000</v>
      </c>
    </row>
    <row r="53" customFormat="false" ht="15" hidden="false" customHeight="false" outlineLevel="0" collapsed="false">
      <c r="A53" s="8" t="n">
        <v>49</v>
      </c>
      <c r="B53" s="23" t="n">
        <v>3</v>
      </c>
      <c r="C53" s="23" t="n">
        <v>2.5</v>
      </c>
      <c r="D53" s="8" t="n">
        <v>150</v>
      </c>
      <c r="E53" s="8" t="n">
        <v>26</v>
      </c>
      <c r="F53" s="8" t="n">
        <v>4</v>
      </c>
      <c r="G53" s="28" t="n">
        <v>7.264419</v>
      </c>
      <c r="H53" s="8" t="n">
        <v>41.18959</v>
      </c>
      <c r="I53" s="8" t="n">
        <v>585.100891</v>
      </c>
      <c r="J53" s="28" t="n">
        <v>14.205067</v>
      </c>
      <c r="K53" s="39" t="n">
        <v>1.45576</v>
      </c>
      <c r="L53" s="28" t="n">
        <v>1.225419</v>
      </c>
      <c r="M53" s="8" t="n">
        <v>68.5</v>
      </c>
      <c r="N53" s="8" t="n">
        <v>729</v>
      </c>
      <c r="O53" s="28" t="n">
        <v>9.183835</v>
      </c>
      <c r="P53" s="28" t="n">
        <v>3.928507</v>
      </c>
      <c r="Q53" s="28" t="n">
        <v>4.24115</v>
      </c>
      <c r="R53" s="8" t="n">
        <v>16</v>
      </c>
      <c r="S53" s="8" t="n">
        <v>10</v>
      </c>
      <c r="T53" s="23" t="n">
        <v>50.992918</v>
      </c>
      <c r="U53" s="23" t="n">
        <v>41.819467</v>
      </c>
      <c r="V53" s="28" t="n">
        <v>1.80719</v>
      </c>
      <c r="W53" s="39" t="n">
        <v>0.363642</v>
      </c>
      <c r="X53" s="24" t="n">
        <f aca="false">P53*RHO_VANE/2700*(1+SCRAP)*PRICE_VANE</f>
        <v>47.02422879</v>
      </c>
      <c r="Y53" s="24" t="n">
        <f aca="false">Q53*RHO_PLATE/2700*(1+SCRAP)*PRICE_PLATE</f>
        <v>50.7665655</v>
      </c>
      <c r="Z53" s="24" t="n">
        <f aca="false">T53*CUT_M+(R53+S53)*CUT_SET</f>
        <v>102.489377</v>
      </c>
      <c r="AA53" s="24" t="n">
        <f aca="false">U53*ROUND_M</f>
        <v>209.097335</v>
      </c>
      <c r="AB53" s="24" t="n">
        <f aca="false">(R53+S53)*FINISH_PART</f>
        <v>208</v>
      </c>
      <c r="AC53" s="24" t="n">
        <f aca="false">R53*SPACER_VANE+(R53+S53)*ASM_H*LABOUR</f>
        <v>340.5</v>
      </c>
      <c r="AD53" s="24" t="n">
        <f aca="false">V53*G10_CAGE+W53*G10_SLEEVE</f>
        <v>130.24992</v>
      </c>
      <c r="AE53" s="24" t="n">
        <f aca="false">N53/1000*SHAFT_M+SHAFT_SET</f>
        <v>167.48</v>
      </c>
      <c r="AF53" s="24" t="n">
        <f aca="false">2*ROUNDUP(G53*1000/V_ZENER,0)*PRICE_Z+5*ROUNDUP(G53*DIODE_SAFETY/V_STICK,0)*PRICE_STICK</f>
        <v>56.9</v>
      </c>
      <c r="AG53" s="24" t="n">
        <f aca="false">SUM(X53:AF53)</f>
        <v>1312.50742629</v>
      </c>
      <c r="AH53" s="20" t="n">
        <f aca="false">FIXED_BOM</f>
        <v>3461</v>
      </c>
      <c r="AI53" s="24" t="n">
        <f aca="false">(AG53+AH53)*(1+CONT)</f>
        <v>5489.5335402335</v>
      </c>
      <c r="AJ53" s="24" t="n">
        <f aca="false">IF(L53&gt;0,AI53/L53,1000000000000)</f>
        <v>4479.71962262173</v>
      </c>
      <c r="AK53" s="8" t="n">
        <f aca="false">IF(AND(G53&gt;=V_NEED,L53&gt;=P_MIN,K53&gt;=Z_MIN,F53&lt;=N_CAP,D53&lt;=R_MAX,OR(CORONA_REQ=0,O53&gt;=G53)),1,0)</f>
        <v>0</v>
      </c>
      <c r="AL53" s="28" t="n">
        <f aca="false">IF(AK53=1,IF(OBJECTIVE=1,AI53,AJ53),1000000000000)+ROW()*0.000000001</f>
        <v>1000000000000</v>
      </c>
    </row>
    <row r="54" customFormat="false" ht="15" hidden="false" customHeight="false" outlineLevel="0" collapsed="false">
      <c r="A54" s="8" t="n">
        <v>50</v>
      </c>
      <c r="B54" s="23" t="n">
        <v>3</v>
      </c>
      <c r="C54" s="23" t="n">
        <v>2.5</v>
      </c>
      <c r="D54" s="8" t="n">
        <v>150</v>
      </c>
      <c r="E54" s="8" t="n">
        <v>26</v>
      </c>
      <c r="F54" s="8" t="n">
        <v>6</v>
      </c>
      <c r="G54" s="28" t="n">
        <v>7.264419</v>
      </c>
      <c r="H54" s="8" t="n">
        <v>63.583641</v>
      </c>
      <c r="I54" s="8" t="n">
        <v>919.444258</v>
      </c>
      <c r="J54" s="28" t="n">
        <v>14.46039</v>
      </c>
      <c r="K54" s="39" t="n">
        <v>1.492349</v>
      </c>
      <c r="L54" s="28" t="n">
        <v>2.033782</v>
      </c>
      <c r="M54" s="8" t="n">
        <v>101.5</v>
      </c>
      <c r="N54" s="8" t="n">
        <v>795</v>
      </c>
      <c r="O54" s="28" t="n">
        <v>9.183835</v>
      </c>
      <c r="P54" s="28" t="n">
        <v>5.89276</v>
      </c>
      <c r="Q54" s="28" t="n">
        <v>5.93761</v>
      </c>
      <c r="R54" s="8" t="n">
        <v>24</v>
      </c>
      <c r="S54" s="8" t="n">
        <v>14</v>
      </c>
      <c r="T54" s="23" t="n">
        <v>75.232739</v>
      </c>
      <c r="U54" s="23" t="n">
        <v>61.472564</v>
      </c>
      <c r="V54" s="28" t="n">
        <v>2.310458</v>
      </c>
      <c r="W54" s="39" t="n">
        <v>0.464909</v>
      </c>
      <c r="X54" s="24" t="n">
        <f aca="false">P54*RHO_VANE/2700*(1+SCRAP)*PRICE_VANE</f>
        <v>70.5363372</v>
      </c>
      <c r="Y54" s="24" t="n">
        <f aca="false">Q54*RHO_PLATE/2700*(1+SCRAP)*PRICE_PLATE</f>
        <v>71.0731917</v>
      </c>
      <c r="Z54" s="24" t="n">
        <f aca="false">T54*CUT_M+(R54+S54)*CUT_SET</f>
        <v>150.8491085</v>
      </c>
      <c r="AA54" s="24" t="n">
        <f aca="false">U54*ROUND_M</f>
        <v>307.36282</v>
      </c>
      <c r="AB54" s="24" t="n">
        <f aca="false">(R54+S54)*FINISH_PART</f>
        <v>304</v>
      </c>
      <c r="AC54" s="24" t="n">
        <f aca="false">R54*SPACER_VANE+(R54+S54)*ASM_H*LABOUR</f>
        <v>499.5</v>
      </c>
      <c r="AD54" s="24" t="n">
        <f aca="false">V54*G10_CAGE+W54*G10_SLEEVE</f>
        <v>166.52202</v>
      </c>
      <c r="AE54" s="24" t="n">
        <f aca="false">N54/1000*SHAFT_M+SHAFT_SET</f>
        <v>175.4</v>
      </c>
      <c r="AF54" s="24" t="n">
        <f aca="false">2*ROUNDUP(G54*1000/V_ZENER,0)*PRICE_Z+5*ROUNDUP(G54*DIODE_SAFETY/V_STICK,0)*PRICE_STICK</f>
        <v>56.9</v>
      </c>
      <c r="AG54" s="24" t="n">
        <f aca="false">SUM(X54:AF54)</f>
        <v>1802.1434774</v>
      </c>
      <c r="AH54" s="20" t="n">
        <f aca="false">FIXED_BOM</f>
        <v>3461</v>
      </c>
      <c r="AI54" s="24" t="n">
        <f aca="false">(AG54+AH54)*(1+CONT)</f>
        <v>6052.61499901</v>
      </c>
      <c r="AJ54" s="24" t="n">
        <f aca="false">IF(L54&gt;0,AI54/L54,1000000000000)</f>
        <v>2976.03922102271</v>
      </c>
      <c r="AK54" s="8" t="n">
        <f aca="false">IF(AND(G54&gt;=V_NEED,L54&gt;=P_MIN,K54&gt;=Z_MIN,F54&lt;=N_CAP,D54&lt;=R_MAX,OR(CORONA_REQ=0,O54&gt;=G54)),1,0)</f>
        <v>0</v>
      </c>
      <c r="AL54" s="28" t="n">
        <f aca="false">IF(AK54=1,IF(OBJECTIVE=1,AI54,AJ54),1000000000000)+ROW()*0.000000001</f>
        <v>1000000000000</v>
      </c>
    </row>
    <row r="55" customFormat="false" ht="15" hidden="false" customHeight="false" outlineLevel="0" collapsed="false">
      <c r="A55" s="8" t="n">
        <v>51</v>
      </c>
      <c r="B55" s="23" t="n">
        <v>3</v>
      </c>
      <c r="C55" s="23" t="n">
        <v>2.5</v>
      </c>
      <c r="D55" s="8" t="n">
        <v>150</v>
      </c>
      <c r="E55" s="8" t="n">
        <v>26</v>
      </c>
      <c r="F55" s="8" t="n">
        <v>8</v>
      </c>
      <c r="G55" s="28" t="n">
        <v>7.264419</v>
      </c>
      <c r="H55" s="8" t="n">
        <v>85.977693</v>
      </c>
      <c r="I55" s="8" t="n">
        <v>1253.787625</v>
      </c>
      <c r="J55" s="28" t="n">
        <v>14.582708</v>
      </c>
      <c r="K55" s="39" t="n">
        <v>1.510097</v>
      </c>
      <c r="L55" s="28" t="n">
        <v>2.844176</v>
      </c>
      <c r="M55" s="8" t="n">
        <v>134.5</v>
      </c>
      <c r="N55" s="8" t="n">
        <v>861</v>
      </c>
      <c r="O55" s="28" t="n">
        <v>9.183835</v>
      </c>
      <c r="P55" s="28" t="n">
        <v>7.857013</v>
      </c>
      <c r="Q55" s="28" t="n">
        <v>7.63407</v>
      </c>
      <c r="R55" s="8" t="n">
        <v>32</v>
      </c>
      <c r="S55" s="8" t="n">
        <v>18</v>
      </c>
      <c r="T55" s="23" t="n">
        <v>99.472561</v>
      </c>
      <c r="U55" s="23" t="n">
        <v>81.12566</v>
      </c>
      <c r="V55" s="28" t="n">
        <v>2.813726</v>
      </c>
      <c r="W55" s="39" t="n">
        <v>0.566177</v>
      </c>
      <c r="X55" s="24" t="n">
        <f aca="false">P55*RHO_VANE/2700*(1+SCRAP)*PRICE_VANE</f>
        <v>94.04844561</v>
      </c>
      <c r="Y55" s="24" t="n">
        <f aca="false">Q55*RHO_PLATE/2700*(1+SCRAP)*PRICE_PLATE</f>
        <v>91.3798179</v>
      </c>
      <c r="Z55" s="24" t="n">
        <f aca="false">T55*CUT_M+(R55+S55)*CUT_SET</f>
        <v>199.2088415</v>
      </c>
      <c r="AA55" s="24" t="n">
        <f aca="false">U55*ROUND_M</f>
        <v>405.6283</v>
      </c>
      <c r="AB55" s="24" t="n">
        <f aca="false">(R55+S55)*FINISH_PART</f>
        <v>400</v>
      </c>
      <c r="AC55" s="24" t="n">
        <f aca="false">R55*SPACER_VANE+(R55+S55)*ASM_H*LABOUR</f>
        <v>658.5</v>
      </c>
      <c r="AD55" s="24" t="n">
        <f aca="false">V55*G10_CAGE+W55*G10_SLEEVE</f>
        <v>202.79418</v>
      </c>
      <c r="AE55" s="24" t="n">
        <f aca="false">N55/1000*SHAFT_M+SHAFT_SET</f>
        <v>183.32</v>
      </c>
      <c r="AF55" s="24" t="n">
        <f aca="false">2*ROUNDUP(G55*1000/V_ZENER,0)*PRICE_Z+5*ROUNDUP(G55*DIODE_SAFETY/V_STICK,0)*PRICE_STICK</f>
        <v>56.9</v>
      </c>
      <c r="AG55" s="24" t="n">
        <f aca="false">SUM(X55:AF55)</f>
        <v>2291.77958501</v>
      </c>
      <c r="AH55" s="20" t="n">
        <f aca="false">FIXED_BOM</f>
        <v>3461</v>
      </c>
      <c r="AI55" s="24" t="n">
        <f aca="false">(AG55+AH55)*(1+CONT)</f>
        <v>6615.6965227615</v>
      </c>
      <c r="AJ55" s="24" t="n">
        <f aca="false">IF(L55&gt;0,AI55/L55,1000000000000)</f>
        <v>2326.05032978321</v>
      </c>
      <c r="AK55" s="8" t="n">
        <f aca="false">IF(AND(G55&gt;=V_NEED,L55&gt;=P_MIN,K55&gt;=Z_MIN,F55&lt;=N_CAP,D55&lt;=R_MAX,OR(CORONA_REQ=0,O55&gt;=G55)),1,0)</f>
        <v>0</v>
      </c>
      <c r="AL55" s="28" t="n">
        <f aca="false">IF(AK55=1,IF(OBJECTIVE=1,AI55,AJ55),1000000000000)+ROW()*0.000000001</f>
        <v>1000000000000</v>
      </c>
    </row>
    <row r="56" customFormat="false" ht="15" hidden="false" customHeight="false" outlineLevel="0" collapsed="false">
      <c r="A56" s="8" t="n">
        <v>52</v>
      </c>
      <c r="B56" s="23" t="n">
        <v>3</v>
      </c>
      <c r="C56" s="23" t="n">
        <v>2.5</v>
      </c>
      <c r="D56" s="8" t="n">
        <v>150</v>
      </c>
      <c r="E56" s="8" t="n">
        <v>26</v>
      </c>
      <c r="F56" s="8" t="n">
        <v>10</v>
      </c>
      <c r="G56" s="28" t="n">
        <v>7.264419</v>
      </c>
      <c r="H56" s="8" t="n">
        <v>108.371744</v>
      </c>
      <c r="I56" s="8" t="n">
        <v>1588.130991</v>
      </c>
      <c r="J56" s="28" t="n">
        <v>14.654475</v>
      </c>
      <c r="K56" s="39" t="n">
        <v>1.520857</v>
      </c>
      <c r="L56" s="28" t="n">
        <v>3.65309</v>
      </c>
      <c r="M56" s="8" t="n">
        <v>167.5</v>
      </c>
      <c r="N56" s="8" t="n">
        <v>927</v>
      </c>
      <c r="O56" s="28" t="n">
        <v>9.183835</v>
      </c>
      <c r="P56" s="28" t="n">
        <v>9.821267</v>
      </c>
      <c r="Q56" s="28" t="n">
        <v>9.33053</v>
      </c>
      <c r="R56" s="8" t="n">
        <v>40</v>
      </c>
      <c r="S56" s="8" t="n">
        <v>22</v>
      </c>
      <c r="T56" s="23" t="n">
        <v>123.712383</v>
      </c>
      <c r="U56" s="23" t="n">
        <v>100.778757</v>
      </c>
      <c r="V56" s="28" t="n">
        <v>3.316994</v>
      </c>
      <c r="W56" s="39" t="n">
        <v>0.667444</v>
      </c>
      <c r="X56" s="24" t="n">
        <f aca="false">P56*RHO_VANE/2700*(1+SCRAP)*PRICE_VANE</f>
        <v>117.56056599</v>
      </c>
      <c r="Y56" s="24" t="n">
        <f aca="false">Q56*RHO_PLATE/2700*(1+SCRAP)*PRICE_PLATE</f>
        <v>111.6864441</v>
      </c>
      <c r="Z56" s="24" t="n">
        <f aca="false">T56*CUT_M+(R56+S56)*CUT_SET</f>
        <v>247.5685745</v>
      </c>
      <c r="AA56" s="24" t="n">
        <f aca="false">U56*ROUND_M</f>
        <v>503.893785</v>
      </c>
      <c r="AB56" s="24" t="n">
        <f aca="false">(R56+S56)*FINISH_PART</f>
        <v>496</v>
      </c>
      <c r="AC56" s="24" t="n">
        <f aca="false">R56*SPACER_VANE+(R56+S56)*ASM_H*LABOUR</f>
        <v>817.5</v>
      </c>
      <c r="AD56" s="24" t="n">
        <f aca="false">V56*G10_CAGE+W56*G10_SLEEVE</f>
        <v>239.06628</v>
      </c>
      <c r="AE56" s="24" t="n">
        <f aca="false">N56/1000*SHAFT_M+SHAFT_SET</f>
        <v>191.24</v>
      </c>
      <c r="AF56" s="24" t="n">
        <f aca="false">2*ROUNDUP(G56*1000/V_ZENER,0)*PRICE_Z+5*ROUNDUP(G56*DIODE_SAFETY/V_STICK,0)*PRICE_STICK</f>
        <v>56.9</v>
      </c>
      <c r="AG56" s="24" t="n">
        <f aca="false">SUM(X56:AF56)</f>
        <v>2781.41564959</v>
      </c>
      <c r="AH56" s="20" t="n">
        <f aca="false">FIXED_BOM</f>
        <v>3461</v>
      </c>
      <c r="AI56" s="24" t="n">
        <f aca="false">(AG56+AH56)*(1+CONT)</f>
        <v>7178.7779970285</v>
      </c>
      <c r="AJ56" s="24" t="n">
        <f aca="false">IF(L56&gt;0,AI56/L56,1000000000000)</f>
        <v>1965.12486608009</v>
      </c>
      <c r="AK56" s="8" t="n">
        <f aca="false">IF(AND(G56&gt;=V_NEED,L56&gt;=P_MIN,K56&gt;=Z_MIN,F56&lt;=N_CAP,D56&lt;=R_MAX,OR(CORONA_REQ=0,O56&gt;=G56)),1,0)</f>
        <v>0</v>
      </c>
      <c r="AL56" s="28" t="n">
        <f aca="false">IF(AK56=1,IF(OBJECTIVE=1,AI56,AJ56),1000000000000)+ROW()*0.000000001</f>
        <v>1000000000000</v>
      </c>
    </row>
    <row r="57" customFormat="false" ht="15" hidden="false" customHeight="false" outlineLevel="0" collapsed="false">
      <c r="A57" s="8" t="n">
        <v>53</v>
      </c>
      <c r="B57" s="23" t="n">
        <v>3</v>
      </c>
      <c r="C57" s="23" t="n">
        <v>2.5</v>
      </c>
      <c r="D57" s="8" t="n">
        <v>150</v>
      </c>
      <c r="E57" s="8" t="n">
        <v>26</v>
      </c>
      <c r="F57" s="8" t="n">
        <v>12</v>
      </c>
      <c r="G57" s="28" t="n">
        <v>7.264419</v>
      </c>
      <c r="H57" s="8" t="n">
        <v>130.765795</v>
      </c>
      <c r="I57" s="8" t="n">
        <v>1922.474358</v>
      </c>
      <c r="J57" s="28" t="n">
        <v>14.701661</v>
      </c>
      <c r="K57" s="39" t="n">
        <v>1.527477</v>
      </c>
      <c r="L57" s="28" t="n">
        <v>4.460711</v>
      </c>
      <c r="M57" s="8" t="n">
        <v>200.5</v>
      </c>
      <c r="N57" s="8" t="n">
        <v>993</v>
      </c>
      <c r="O57" s="28" t="n">
        <v>9.183835</v>
      </c>
      <c r="P57" s="28" t="n">
        <v>11.78552</v>
      </c>
      <c r="Q57" s="28" t="n">
        <v>11.02699</v>
      </c>
      <c r="R57" s="8" t="n">
        <v>48</v>
      </c>
      <c r="S57" s="8" t="n">
        <v>26</v>
      </c>
      <c r="T57" s="23" t="n">
        <v>147.952205</v>
      </c>
      <c r="U57" s="23" t="n">
        <v>120.431853</v>
      </c>
      <c r="V57" s="28" t="n">
        <v>3.820262</v>
      </c>
      <c r="W57" s="39" t="n">
        <v>0.768711</v>
      </c>
      <c r="X57" s="24" t="n">
        <f aca="false">P57*RHO_VANE/2700*(1+SCRAP)*PRICE_VANE</f>
        <v>141.0726744</v>
      </c>
      <c r="Y57" s="24" t="n">
        <f aca="false">Q57*RHO_PLATE/2700*(1+SCRAP)*PRICE_PLATE</f>
        <v>131.9930703</v>
      </c>
      <c r="Z57" s="24" t="n">
        <f aca="false">T57*CUT_M+(R57+S57)*CUT_SET</f>
        <v>295.9283075</v>
      </c>
      <c r="AA57" s="24" t="n">
        <f aca="false">U57*ROUND_M</f>
        <v>602.159265</v>
      </c>
      <c r="AB57" s="24" t="n">
        <f aca="false">(R57+S57)*FINISH_PART</f>
        <v>592</v>
      </c>
      <c r="AC57" s="24" t="n">
        <f aca="false">R57*SPACER_VANE+(R57+S57)*ASM_H*LABOUR</f>
        <v>976.5</v>
      </c>
      <c r="AD57" s="24" t="n">
        <f aca="false">V57*G10_CAGE+W57*G10_SLEEVE</f>
        <v>275.33838</v>
      </c>
      <c r="AE57" s="24" t="n">
        <f aca="false">N57/1000*SHAFT_M+SHAFT_SET</f>
        <v>199.16</v>
      </c>
      <c r="AF57" s="24" t="n">
        <f aca="false">2*ROUNDUP(G57*1000/V_ZENER,0)*PRICE_Z+5*ROUNDUP(G57*DIODE_SAFETY/V_STICK,0)*PRICE_STICK</f>
        <v>56.9</v>
      </c>
      <c r="AG57" s="24" t="n">
        <f aca="false">SUM(X57:AF57)</f>
        <v>3271.0516972</v>
      </c>
      <c r="AH57" s="20" t="n">
        <f aca="false">FIXED_BOM</f>
        <v>3461</v>
      </c>
      <c r="AI57" s="24" t="n">
        <f aca="false">(AG57+AH57)*(1+CONT)</f>
        <v>7741.85945178</v>
      </c>
      <c r="AJ57" s="24" t="n">
        <f aca="false">IF(L57&gt;0,AI57/L57,1000000000000)</f>
        <v>1735.56624757354</v>
      </c>
      <c r="AK57" s="8" t="n">
        <f aca="false">IF(AND(G57&gt;=V_NEED,L57&gt;=P_MIN,K57&gt;=Z_MIN,F57&lt;=N_CAP,D57&lt;=R_MAX,OR(CORONA_REQ=0,O57&gt;=G57)),1,0)</f>
        <v>0</v>
      </c>
      <c r="AL57" s="28" t="n">
        <f aca="false">IF(AK57=1,IF(OBJECTIVE=1,AI57,AJ57),1000000000000)+ROW()*0.000000001</f>
        <v>1000000000000</v>
      </c>
    </row>
    <row r="58" customFormat="false" ht="15" hidden="false" customHeight="false" outlineLevel="0" collapsed="false">
      <c r="A58" s="8" t="n">
        <v>54</v>
      </c>
      <c r="B58" s="23" t="n">
        <v>3</v>
      </c>
      <c r="C58" s="23" t="n">
        <v>2.5</v>
      </c>
      <c r="D58" s="8" t="n">
        <v>150</v>
      </c>
      <c r="E58" s="8" t="n">
        <v>26</v>
      </c>
      <c r="F58" s="8" t="n">
        <v>16</v>
      </c>
      <c r="G58" s="28" t="n">
        <v>7.264419</v>
      </c>
      <c r="H58" s="8" t="n">
        <v>175.553898</v>
      </c>
      <c r="I58" s="8" t="n">
        <v>2591.161091</v>
      </c>
      <c r="J58" s="28" t="n">
        <v>14.759918</v>
      </c>
      <c r="K58" s="39" t="n">
        <v>1.536399</v>
      </c>
      <c r="L58" s="28" t="n">
        <v>6.08193</v>
      </c>
      <c r="M58" s="8" t="n">
        <v>266.5</v>
      </c>
      <c r="N58" s="8" t="n">
        <v>1125</v>
      </c>
      <c r="O58" s="28" t="n">
        <v>9.183835</v>
      </c>
      <c r="P58" s="28" t="n">
        <v>15.714027</v>
      </c>
      <c r="Q58" s="28" t="n">
        <v>14.41991</v>
      </c>
      <c r="R58" s="8" t="n">
        <v>64</v>
      </c>
      <c r="S58" s="8" t="n">
        <v>34</v>
      </c>
      <c r="T58" s="23" t="n">
        <v>196.431848</v>
      </c>
      <c r="U58" s="23" t="n">
        <v>159.738046</v>
      </c>
      <c r="V58" s="28" t="n">
        <v>4.826798</v>
      </c>
      <c r="W58" s="39" t="n">
        <v>0.971246</v>
      </c>
      <c r="X58" s="24" t="n">
        <f aca="false">P58*RHO_VANE/2700*(1+SCRAP)*PRICE_VANE</f>
        <v>188.09690319</v>
      </c>
      <c r="Y58" s="24" t="n">
        <f aca="false">Q58*RHO_PLATE/2700*(1+SCRAP)*PRICE_PLATE</f>
        <v>172.6063227</v>
      </c>
      <c r="Z58" s="24" t="n">
        <f aca="false">T58*CUT_M+(R58+S58)*CUT_SET</f>
        <v>392.647772</v>
      </c>
      <c r="AA58" s="24" t="n">
        <f aca="false">U58*ROUND_M</f>
        <v>798.69023</v>
      </c>
      <c r="AB58" s="24" t="n">
        <f aca="false">(R58+S58)*FINISH_PART</f>
        <v>784</v>
      </c>
      <c r="AC58" s="24" t="n">
        <f aca="false">R58*SPACER_VANE+(R58+S58)*ASM_H*LABOUR</f>
        <v>1294.5</v>
      </c>
      <c r="AD58" s="24" t="n">
        <f aca="false">V58*G10_CAGE+W58*G10_SLEEVE</f>
        <v>347.88264</v>
      </c>
      <c r="AE58" s="24" t="n">
        <f aca="false">N58/1000*SHAFT_M+SHAFT_SET</f>
        <v>215</v>
      </c>
      <c r="AF58" s="24" t="n">
        <f aca="false">2*ROUNDUP(G58*1000/V_ZENER,0)*PRICE_Z+5*ROUNDUP(G58*DIODE_SAFETY/V_STICK,0)*PRICE_STICK</f>
        <v>56.9</v>
      </c>
      <c r="AG58" s="24" t="n">
        <f aca="false">SUM(X58:AF58)</f>
        <v>4250.32386789</v>
      </c>
      <c r="AH58" s="20" t="n">
        <f aca="false">FIXED_BOM</f>
        <v>3461</v>
      </c>
      <c r="AI58" s="24" t="n">
        <f aca="false">(AG58+AH58)*(1+CONT)</f>
        <v>8868.0224480735</v>
      </c>
      <c r="AJ58" s="24" t="n">
        <f aca="false">IF(L58&gt;0,AI58/L58,1000000000000)</f>
        <v>1458.09347494521</v>
      </c>
      <c r="AK58" s="8" t="n">
        <f aca="false">IF(AND(G58&gt;=V_NEED,L58&gt;=P_MIN,K58&gt;=Z_MIN,F58&lt;=N_CAP,D58&lt;=R_MAX,OR(CORONA_REQ=0,O58&gt;=G58)),1,0)</f>
        <v>0</v>
      </c>
      <c r="AL58" s="28" t="n">
        <f aca="false">IF(AK58=1,IF(OBJECTIVE=1,AI58,AJ58),1000000000000)+ROW()*0.000000001</f>
        <v>1000000000000</v>
      </c>
    </row>
    <row r="59" customFormat="false" ht="15" hidden="false" customHeight="false" outlineLevel="0" collapsed="false">
      <c r="A59" s="8" t="n">
        <v>55</v>
      </c>
      <c r="B59" s="23" t="n">
        <v>3</v>
      </c>
      <c r="C59" s="23" t="n">
        <v>3</v>
      </c>
      <c r="D59" s="8" t="n">
        <v>150</v>
      </c>
      <c r="E59" s="8" t="n">
        <v>18</v>
      </c>
      <c r="F59" s="8" t="n">
        <v>4</v>
      </c>
      <c r="G59" s="28" t="n">
        <v>7.264419</v>
      </c>
      <c r="H59" s="8" t="n">
        <v>20.448017</v>
      </c>
      <c r="I59" s="8" t="n">
        <v>411.603273</v>
      </c>
      <c r="J59" s="28" t="n">
        <v>20.129251</v>
      </c>
      <c r="K59" s="39" t="n">
        <v>1.461736</v>
      </c>
      <c r="L59" s="28" t="n">
        <v>0.867393</v>
      </c>
      <c r="M59" s="8" t="n">
        <v>69</v>
      </c>
      <c r="N59" s="8" t="n">
        <v>730</v>
      </c>
      <c r="O59" s="28" t="n">
        <v>9.429978</v>
      </c>
      <c r="P59" s="28" t="n">
        <v>3.628474</v>
      </c>
      <c r="Q59" s="28" t="n">
        <v>4.071504</v>
      </c>
      <c r="R59" s="8" t="n">
        <v>16</v>
      </c>
      <c r="S59" s="8" t="n">
        <v>8</v>
      </c>
      <c r="T59" s="23" t="n">
        <v>48.479644</v>
      </c>
      <c r="U59" s="23" t="n">
        <v>39.306193</v>
      </c>
      <c r="V59" s="28" t="n">
        <v>1.814815</v>
      </c>
      <c r="W59" s="39" t="n">
        <v>0.365176</v>
      </c>
      <c r="X59" s="24" t="n">
        <f aca="false">P59*RHO_VANE/2700*(1+SCRAP)*PRICE_VANE</f>
        <v>43.43283378</v>
      </c>
      <c r="Y59" s="24" t="n">
        <f aca="false">Q59*RHO_PLATE/2700*(1+SCRAP)*PRICE_PLATE</f>
        <v>48.73590288</v>
      </c>
      <c r="Z59" s="24" t="n">
        <f aca="false">T59*CUT_M+(R59+S59)*CUT_SET</f>
        <v>96.719466</v>
      </c>
      <c r="AA59" s="24" t="n">
        <f aca="false">U59*ROUND_M</f>
        <v>196.530965</v>
      </c>
      <c r="AB59" s="24" t="n">
        <f aca="false">(R59+S59)*FINISH_PART</f>
        <v>192</v>
      </c>
      <c r="AC59" s="24" t="n">
        <f aca="false">R59*SPACER_VANE+(R59+S59)*ASM_H*LABOUR</f>
        <v>318</v>
      </c>
      <c r="AD59" s="24" t="n">
        <f aca="false">V59*G10_CAGE+W59*G10_SLEEVE</f>
        <v>130.79946</v>
      </c>
      <c r="AE59" s="24" t="n">
        <f aca="false">N59/1000*SHAFT_M+SHAFT_SET</f>
        <v>167.6</v>
      </c>
      <c r="AF59" s="24" t="n">
        <f aca="false">2*ROUNDUP(G59*1000/V_ZENER,0)*PRICE_Z+5*ROUNDUP(G59*DIODE_SAFETY/V_STICK,0)*PRICE_STICK</f>
        <v>56.9</v>
      </c>
      <c r="AG59" s="24" t="n">
        <f aca="false">SUM(X59:AF59)</f>
        <v>1250.71862766</v>
      </c>
      <c r="AH59" s="20" t="n">
        <f aca="false">FIXED_BOM</f>
        <v>3461</v>
      </c>
      <c r="AI59" s="24" t="n">
        <f aca="false">(AG59+AH59)*(1+CONT)</f>
        <v>5418.476421809</v>
      </c>
      <c r="AJ59" s="24" t="n">
        <f aca="false">IF(L59&gt;0,AI59/L59,1000000000000)</f>
        <v>6246.85283580684</v>
      </c>
      <c r="AK59" s="8" t="n">
        <f aca="false">IF(AND(G59&gt;=V_NEED,L59&gt;=P_MIN,K59&gt;=Z_MIN,F59&lt;=N_CAP,D59&lt;=R_MAX,OR(CORONA_REQ=0,O59&gt;=G59)),1,0)</f>
        <v>0</v>
      </c>
      <c r="AL59" s="28" t="n">
        <f aca="false">IF(AK59=1,IF(OBJECTIVE=1,AI59,AJ59),1000000000000)+ROW()*0.000000001</f>
        <v>1000000000000</v>
      </c>
    </row>
    <row r="60" customFormat="false" ht="15" hidden="false" customHeight="false" outlineLevel="0" collapsed="false">
      <c r="A60" s="8" t="n">
        <v>56</v>
      </c>
      <c r="B60" s="23" t="n">
        <v>3</v>
      </c>
      <c r="C60" s="23" t="n">
        <v>3</v>
      </c>
      <c r="D60" s="8" t="n">
        <v>150</v>
      </c>
      <c r="E60" s="8" t="n">
        <v>18</v>
      </c>
      <c r="F60" s="8" t="n">
        <v>6</v>
      </c>
      <c r="G60" s="28" t="n">
        <v>7.264419</v>
      </c>
      <c r="H60" s="8" t="n">
        <v>30.989741</v>
      </c>
      <c r="I60" s="8" t="n">
        <v>646.805144</v>
      </c>
      <c r="J60" s="28" t="n">
        <v>20.871589</v>
      </c>
      <c r="K60" s="39" t="n">
        <v>1.514243</v>
      </c>
      <c r="L60" s="28" t="n">
        <v>1.470673</v>
      </c>
      <c r="M60" s="8" t="n">
        <v>99</v>
      </c>
      <c r="N60" s="8" t="n">
        <v>790</v>
      </c>
      <c r="O60" s="28" t="n">
        <v>9.429978</v>
      </c>
      <c r="P60" s="28" t="n">
        <v>5.44271</v>
      </c>
      <c r="Q60" s="28" t="n">
        <v>5.08938</v>
      </c>
      <c r="R60" s="8" t="n">
        <v>24</v>
      </c>
      <c r="S60" s="8" t="n">
        <v>10</v>
      </c>
      <c r="T60" s="23" t="n">
        <v>70.206191</v>
      </c>
      <c r="U60" s="23" t="n">
        <v>56.446015</v>
      </c>
      <c r="V60" s="28" t="n">
        <v>2.272332</v>
      </c>
      <c r="W60" s="39" t="n">
        <v>0.457237</v>
      </c>
      <c r="X60" s="24" t="n">
        <f aca="false">P60*RHO_VANE/2700*(1+SCRAP)*PRICE_VANE</f>
        <v>65.1492387</v>
      </c>
      <c r="Y60" s="24" t="n">
        <f aca="false">Q60*RHO_PLATE/2700*(1+SCRAP)*PRICE_PLATE</f>
        <v>60.9198786</v>
      </c>
      <c r="Z60" s="24" t="n">
        <f aca="false">T60*CUT_M+(R60+S60)*CUT_SET</f>
        <v>139.3092865</v>
      </c>
      <c r="AA60" s="24" t="n">
        <f aca="false">U60*ROUND_M</f>
        <v>282.230075</v>
      </c>
      <c r="AB60" s="24" t="n">
        <f aca="false">(R60+S60)*FINISH_PART</f>
        <v>272</v>
      </c>
      <c r="AC60" s="24" t="n">
        <f aca="false">R60*SPACER_VANE+(R60+S60)*ASM_H*LABOUR</f>
        <v>454.5</v>
      </c>
      <c r="AD60" s="24" t="n">
        <f aca="false">V60*G10_CAGE+W60*G10_SLEEVE</f>
        <v>163.77414</v>
      </c>
      <c r="AE60" s="24" t="n">
        <f aca="false">N60/1000*SHAFT_M+SHAFT_SET</f>
        <v>174.8</v>
      </c>
      <c r="AF60" s="24" t="n">
        <f aca="false">2*ROUNDUP(G60*1000/V_ZENER,0)*PRICE_Z+5*ROUNDUP(G60*DIODE_SAFETY/V_STICK,0)*PRICE_STICK</f>
        <v>56.9</v>
      </c>
      <c r="AG60" s="24" t="n">
        <f aca="false">SUM(X60:AF60)</f>
        <v>1669.5826188</v>
      </c>
      <c r="AH60" s="20" t="n">
        <f aca="false">FIXED_BOM</f>
        <v>3461</v>
      </c>
      <c r="AI60" s="24" t="n">
        <f aca="false">(AG60+AH60)*(1+CONT)</f>
        <v>5900.17001162</v>
      </c>
      <c r="AJ60" s="24" t="n">
        <f aca="false">IF(L60&gt;0,AI60/L60,1000000000000)</f>
        <v>4011.88436288692</v>
      </c>
      <c r="AK60" s="8" t="n">
        <f aca="false">IF(AND(G60&gt;=V_NEED,L60&gt;=P_MIN,K60&gt;=Z_MIN,F60&lt;=N_CAP,D60&lt;=R_MAX,OR(CORONA_REQ=0,O60&gt;=G60)),1,0)</f>
        <v>0</v>
      </c>
      <c r="AL60" s="28" t="n">
        <f aca="false">IF(AK60=1,IF(OBJECTIVE=1,AI60,AJ60),1000000000000)+ROW()*0.000000001</f>
        <v>1000000000000</v>
      </c>
    </row>
    <row r="61" customFormat="false" ht="15" hidden="false" customHeight="false" outlineLevel="0" collapsed="false">
      <c r="A61" s="8" t="n">
        <v>57</v>
      </c>
      <c r="B61" s="23" t="n">
        <v>3</v>
      </c>
      <c r="C61" s="23" t="n">
        <v>3</v>
      </c>
      <c r="D61" s="8" t="n">
        <v>150</v>
      </c>
      <c r="E61" s="8" t="n">
        <v>18</v>
      </c>
      <c r="F61" s="8" t="n">
        <v>8</v>
      </c>
      <c r="G61" s="28" t="n">
        <v>7.264419</v>
      </c>
      <c r="H61" s="8" t="n">
        <v>41.531465</v>
      </c>
      <c r="I61" s="8" t="n">
        <v>882.007014</v>
      </c>
      <c r="J61" s="28" t="n">
        <v>21.237079</v>
      </c>
      <c r="K61" s="39" t="n">
        <v>1.541085</v>
      </c>
      <c r="L61" s="28" t="n">
        <v>2.077364</v>
      </c>
      <c r="M61" s="8" t="n">
        <v>135</v>
      </c>
      <c r="N61" s="8" t="n">
        <v>862</v>
      </c>
      <c r="O61" s="28" t="n">
        <v>9.429978</v>
      </c>
      <c r="P61" s="28" t="n">
        <v>7.256947</v>
      </c>
      <c r="Q61" s="28" t="n">
        <v>7.125132</v>
      </c>
      <c r="R61" s="8" t="n">
        <v>32</v>
      </c>
      <c r="S61" s="8" t="n">
        <v>14</v>
      </c>
      <c r="T61" s="23" t="n">
        <v>94.446013</v>
      </c>
      <c r="U61" s="23" t="n">
        <v>76.099112</v>
      </c>
      <c r="V61" s="28" t="n">
        <v>2.821351</v>
      </c>
      <c r="W61" s="39" t="n">
        <v>0.567711</v>
      </c>
      <c r="X61" s="24" t="n">
        <f aca="false">P61*RHO_VANE/2700*(1+SCRAP)*PRICE_VANE</f>
        <v>86.86565559</v>
      </c>
      <c r="Y61" s="24" t="n">
        <f aca="false">Q61*RHO_PLATE/2700*(1+SCRAP)*PRICE_PLATE</f>
        <v>85.28783004</v>
      </c>
      <c r="Z61" s="24" t="n">
        <f aca="false">T61*CUT_M+(R61+S61)*CUT_SET</f>
        <v>187.6690195</v>
      </c>
      <c r="AA61" s="24" t="n">
        <f aca="false">U61*ROUND_M</f>
        <v>380.49556</v>
      </c>
      <c r="AB61" s="24" t="n">
        <f aca="false">(R61+S61)*FINISH_PART</f>
        <v>368</v>
      </c>
      <c r="AC61" s="24" t="n">
        <f aca="false">R61*SPACER_VANE+(R61+S61)*ASM_H*LABOUR</f>
        <v>613.5</v>
      </c>
      <c r="AD61" s="24" t="n">
        <f aca="false">V61*G10_CAGE+W61*G10_SLEEVE</f>
        <v>203.34372</v>
      </c>
      <c r="AE61" s="24" t="n">
        <f aca="false">N61/1000*SHAFT_M+SHAFT_SET</f>
        <v>183.44</v>
      </c>
      <c r="AF61" s="24" t="n">
        <f aca="false">2*ROUNDUP(G61*1000/V_ZENER,0)*PRICE_Z+5*ROUNDUP(G61*DIODE_SAFETY/V_STICK,0)*PRICE_STICK</f>
        <v>56.9</v>
      </c>
      <c r="AG61" s="24" t="n">
        <f aca="false">SUM(X61:AF61)</f>
        <v>2165.50178513</v>
      </c>
      <c r="AH61" s="20" t="n">
        <f aca="false">FIXED_BOM</f>
        <v>3461</v>
      </c>
      <c r="AI61" s="24" t="n">
        <f aca="false">(AG61+AH61)*(1+CONT)</f>
        <v>6470.4770528995</v>
      </c>
      <c r="AJ61" s="24" t="n">
        <f aca="false">IF(L61&gt;0,AI61/L61,1000000000000)</f>
        <v>3114.75362666317</v>
      </c>
      <c r="AK61" s="8" t="n">
        <f aca="false">IF(AND(G61&gt;=V_NEED,L61&gt;=P_MIN,K61&gt;=Z_MIN,F61&lt;=N_CAP,D61&lt;=R_MAX,OR(CORONA_REQ=0,O61&gt;=G61)),1,0)</f>
        <v>0</v>
      </c>
      <c r="AL61" s="28" t="n">
        <f aca="false">IF(AK61=1,IF(OBJECTIVE=1,AI61,AJ61),1000000000000)+ROW()*0.000000001</f>
        <v>1000000000000</v>
      </c>
    </row>
    <row r="62" customFormat="false" ht="15" hidden="false" customHeight="false" outlineLevel="0" collapsed="false">
      <c r="A62" s="8" t="n">
        <v>58</v>
      </c>
      <c r="B62" s="23" t="n">
        <v>3</v>
      </c>
      <c r="C62" s="23" t="n">
        <v>3</v>
      </c>
      <c r="D62" s="8" t="n">
        <v>150</v>
      </c>
      <c r="E62" s="8" t="n">
        <v>18</v>
      </c>
      <c r="F62" s="8" t="n">
        <v>10</v>
      </c>
      <c r="G62" s="28" t="n">
        <v>7.264419</v>
      </c>
      <c r="H62" s="8" t="n">
        <v>52.073189</v>
      </c>
      <c r="I62" s="8" t="n">
        <v>1117.208884</v>
      </c>
      <c r="J62" s="28" t="n">
        <v>21.454589</v>
      </c>
      <c r="K62" s="39" t="n">
        <v>1.557334</v>
      </c>
      <c r="L62" s="28" t="n">
        <v>2.683864</v>
      </c>
      <c r="M62" s="8" t="n">
        <v>165</v>
      </c>
      <c r="N62" s="8" t="n">
        <v>922</v>
      </c>
      <c r="O62" s="28" t="n">
        <v>9.429978</v>
      </c>
      <c r="P62" s="28" t="n">
        <v>9.071184</v>
      </c>
      <c r="Q62" s="28" t="n">
        <v>8.143008</v>
      </c>
      <c r="R62" s="8" t="n">
        <v>40</v>
      </c>
      <c r="S62" s="8" t="n">
        <v>16</v>
      </c>
      <c r="T62" s="23" t="n">
        <v>116.172561</v>
      </c>
      <c r="U62" s="23" t="n">
        <v>93.238934</v>
      </c>
      <c r="V62" s="28" t="n">
        <v>3.278868</v>
      </c>
      <c r="W62" s="39" t="n">
        <v>0.659772</v>
      </c>
      <c r="X62" s="24" t="n">
        <f aca="false">P62*RHO_VANE/2700*(1+SCRAP)*PRICE_VANE</f>
        <v>108.58207248</v>
      </c>
      <c r="Y62" s="24" t="n">
        <f aca="false">Q62*RHO_PLATE/2700*(1+SCRAP)*PRICE_PLATE</f>
        <v>97.47180576</v>
      </c>
      <c r="Z62" s="24" t="n">
        <f aca="false">T62*CUT_M+(R62+S62)*CUT_SET</f>
        <v>230.2588415</v>
      </c>
      <c r="AA62" s="24" t="n">
        <f aca="false">U62*ROUND_M</f>
        <v>466.19467</v>
      </c>
      <c r="AB62" s="24" t="n">
        <f aca="false">(R62+S62)*FINISH_PART</f>
        <v>448</v>
      </c>
      <c r="AC62" s="24" t="n">
        <f aca="false">R62*SPACER_VANE+(R62+S62)*ASM_H*LABOUR</f>
        <v>750</v>
      </c>
      <c r="AD62" s="24" t="n">
        <f aca="false">V62*G10_CAGE+W62*G10_SLEEVE</f>
        <v>236.3184</v>
      </c>
      <c r="AE62" s="24" t="n">
        <f aca="false">N62/1000*SHAFT_M+SHAFT_SET</f>
        <v>190.64</v>
      </c>
      <c r="AF62" s="24" t="n">
        <f aca="false">2*ROUNDUP(G62*1000/V_ZENER,0)*PRICE_Z+5*ROUNDUP(G62*DIODE_SAFETY/V_STICK,0)*PRICE_STICK</f>
        <v>56.9</v>
      </c>
      <c r="AG62" s="24" t="n">
        <f aca="false">SUM(X62:AF62)</f>
        <v>2584.36578974</v>
      </c>
      <c r="AH62" s="20" t="n">
        <f aca="false">FIXED_BOM</f>
        <v>3461</v>
      </c>
      <c r="AI62" s="24" t="n">
        <f aca="false">(AG62+AH62)*(1+CONT)</f>
        <v>6952.170658201</v>
      </c>
      <c r="AJ62" s="24" t="n">
        <f aca="false">IF(L62&gt;0,AI62/L62,1000000000000)</f>
        <v>2590.35877309767</v>
      </c>
      <c r="AK62" s="8" t="n">
        <f aca="false">IF(AND(G62&gt;=V_NEED,L62&gt;=P_MIN,K62&gt;=Z_MIN,F62&lt;=N_CAP,D62&lt;=R_MAX,OR(CORONA_REQ=0,O62&gt;=G62)),1,0)</f>
        <v>0</v>
      </c>
      <c r="AL62" s="28" t="n">
        <f aca="false">IF(AK62=1,IF(OBJECTIVE=1,AI62,AJ62),1000000000000)+ROW()*0.000000001</f>
        <v>1000000000000</v>
      </c>
    </row>
    <row r="63" customFormat="false" ht="15" hidden="false" customHeight="false" outlineLevel="0" collapsed="false">
      <c r="A63" s="8" t="n">
        <v>59</v>
      </c>
      <c r="B63" s="23" t="n">
        <v>3</v>
      </c>
      <c r="C63" s="23" t="n">
        <v>3</v>
      </c>
      <c r="D63" s="8" t="n">
        <v>150</v>
      </c>
      <c r="E63" s="8" t="n">
        <v>18</v>
      </c>
      <c r="F63" s="8" t="n">
        <v>12</v>
      </c>
      <c r="G63" s="28" t="n">
        <v>7.264419</v>
      </c>
      <c r="H63" s="8" t="n">
        <v>62.614913</v>
      </c>
      <c r="I63" s="8" t="n">
        <v>1352.410755</v>
      </c>
      <c r="J63" s="28" t="n">
        <v>21.59886</v>
      </c>
      <c r="K63" s="39" t="n">
        <v>1.567136</v>
      </c>
      <c r="L63" s="28" t="n">
        <v>3.287356</v>
      </c>
      <c r="M63" s="8" t="n">
        <v>201</v>
      </c>
      <c r="N63" s="8" t="n">
        <v>994</v>
      </c>
      <c r="O63" s="28" t="n">
        <v>9.429978</v>
      </c>
      <c r="P63" s="28" t="n">
        <v>10.885421</v>
      </c>
      <c r="Q63" s="28" t="n">
        <v>10.17876</v>
      </c>
      <c r="R63" s="8" t="n">
        <v>48</v>
      </c>
      <c r="S63" s="8" t="n">
        <v>20</v>
      </c>
      <c r="T63" s="23" t="n">
        <v>140.412382</v>
      </c>
      <c r="U63" s="23" t="n">
        <v>112.892031</v>
      </c>
      <c r="V63" s="28" t="n">
        <v>3.827887</v>
      </c>
      <c r="W63" s="39" t="n">
        <v>0.770246</v>
      </c>
      <c r="X63" s="24" t="n">
        <f aca="false">P63*RHO_VANE/2700*(1+SCRAP)*PRICE_VANE</f>
        <v>130.29848937</v>
      </c>
      <c r="Y63" s="24" t="n">
        <f aca="false">Q63*RHO_PLATE/2700*(1+SCRAP)*PRICE_PLATE</f>
        <v>121.8397572</v>
      </c>
      <c r="Z63" s="24" t="n">
        <f aca="false">T63*CUT_M+(R63+S63)*CUT_SET</f>
        <v>278.618573</v>
      </c>
      <c r="AA63" s="24" t="n">
        <f aca="false">U63*ROUND_M</f>
        <v>564.460155</v>
      </c>
      <c r="AB63" s="24" t="n">
        <f aca="false">(R63+S63)*FINISH_PART</f>
        <v>544</v>
      </c>
      <c r="AC63" s="24" t="n">
        <f aca="false">R63*SPACER_VANE+(R63+S63)*ASM_H*LABOUR</f>
        <v>909</v>
      </c>
      <c r="AD63" s="24" t="n">
        <f aca="false">V63*G10_CAGE+W63*G10_SLEEVE</f>
        <v>275.88798</v>
      </c>
      <c r="AE63" s="24" t="n">
        <f aca="false">N63/1000*SHAFT_M+SHAFT_SET</f>
        <v>199.28</v>
      </c>
      <c r="AF63" s="24" t="n">
        <f aca="false">2*ROUNDUP(G63*1000/V_ZENER,0)*PRICE_Z+5*ROUNDUP(G63*DIODE_SAFETY/V_STICK,0)*PRICE_STICK</f>
        <v>56.9</v>
      </c>
      <c r="AG63" s="24" t="n">
        <f aca="false">SUM(X63:AF63)</f>
        <v>3080.28495457</v>
      </c>
      <c r="AH63" s="20" t="n">
        <f aca="false">FIXED_BOM</f>
        <v>3461</v>
      </c>
      <c r="AI63" s="24" t="n">
        <f aca="false">(AG63+AH63)*(1+CONT)</f>
        <v>7522.4776977555</v>
      </c>
      <c r="AJ63" s="24" t="n">
        <f aca="false">IF(L63&gt;0,AI63/L63,1000000000000)</f>
        <v>2288.30637684373</v>
      </c>
      <c r="AK63" s="8" t="n">
        <f aca="false">IF(AND(G63&gt;=V_NEED,L63&gt;=P_MIN,K63&gt;=Z_MIN,F63&lt;=N_CAP,D63&lt;=R_MAX,OR(CORONA_REQ=0,O63&gt;=G63)),1,0)</f>
        <v>0</v>
      </c>
      <c r="AL63" s="28" t="n">
        <f aca="false">IF(AK63=1,IF(OBJECTIVE=1,AI63,AJ63),1000000000000)+ROW()*0.000000001</f>
        <v>1000000000000</v>
      </c>
    </row>
    <row r="64" customFormat="false" ht="15" hidden="false" customHeight="false" outlineLevel="0" collapsed="false">
      <c r="A64" s="8" t="n">
        <v>60</v>
      </c>
      <c r="B64" s="23" t="n">
        <v>3</v>
      </c>
      <c r="C64" s="23" t="n">
        <v>3</v>
      </c>
      <c r="D64" s="8" t="n">
        <v>150</v>
      </c>
      <c r="E64" s="8" t="n">
        <v>18</v>
      </c>
      <c r="F64" s="8" t="n">
        <v>16</v>
      </c>
      <c r="G64" s="28" t="n">
        <v>7.264419</v>
      </c>
      <c r="H64" s="8" t="n">
        <v>83.698361</v>
      </c>
      <c r="I64" s="8" t="n">
        <v>1822.814495</v>
      </c>
      <c r="J64" s="28" t="n">
        <v>21.778377</v>
      </c>
      <c r="K64" s="39" t="n">
        <v>1.581315</v>
      </c>
      <c r="L64" s="28" t="n">
        <v>4.508336</v>
      </c>
      <c r="M64" s="8" t="n">
        <v>261</v>
      </c>
      <c r="N64" s="8" t="n">
        <v>1114</v>
      </c>
      <c r="O64" s="28" t="n">
        <v>9.429978</v>
      </c>
      <c r="P64" s="28" t="n">
        <v>14.513894</v>
      </c>
      <c r="Q64" s="28" t="n">
        <v>12.214512</v>
      </c>
      <c r="R64" s="8" t="n">
        <v>64</v>
      </c>
      <c r="S64" s="8" t="n">
        <v>24</v>
      </c>
      <c r="T64" s="23" t="n">
        <v>183.865478</v>
      </c>
      <c r="U64" s="23" t="n">
        <v>147.171675</v>
      </c>
      <c r="V64" s="28" t="n">
        <v>4.74292</v>
      </c>
      <c r="W64" s="39" t="n">
        <v>0.954368</v>
      </c>
      <c r="X64" s="24" t="n">
        <f aca="false">P64*RHO_VANE/2700*(1+SCRAP)*PRICE_VANE</f>
        <v>173.73131118</v>
      </c>
      <c r="Y64" s="24" t="n">
        <f aca="false">Q64*RHO_PLATE/2700*(1+SCRAP)*PRICE_PLATE</f>
        <v>146.20770864</v>
      </c>
      <c r="Z64" s="24" t="n">
        <f aca="false">T64*CUT_M+(R64+S64)*CUT_SET</f>
        <v>363.798217</v>
      </c>
      <c r="AA64" s="24" t="n">
        <f aca="false">U64*ROUND_M</f>
        <v>735.858375</v>
      </c>
      <c r="AB64" s="24" t="n">
        <f aca="false">(R64+S64)*FINISH_PART</f>
        <v>704</v>
      </c>
      <c r="AC64" s="24" t="n">
        <f aca="false">R64*SPACER_VANE+(R64+S64)*ASM_H*LABOUR</f>
        <v>1182</v>
      </c>
      <c r="AD64" s="24" t="n">
        <f aca="false">V64*G10_CAGE+W64*G10_SLEEVE</f>
        <v>341.83728</v>
      </c>
      <c r="AE64" s="24" t="n">
        <f aca="false">N64/1000*SHAFT_M+SHAFT_SET</f>
        <v>213.68</v>
      </c>
      <c r="AF64" s="24" t="n">
        <f aca="false">2*ROUNDUP(G64*1000/V_ZENER,0)*PRICE_Z+5*ROUNDUP(G64*DIODE_SAFETY/V_STICK,0)*PRICE_STICK</f>
        <v>56.9</v>
      </c>
      <c r="AG64" s="24" t="n">
        <f aca="false">SUM(X64:AF64)</f>
        <v>3918.01289182</v>
      </c>
      <c r="AH64" s="20" t="n">
        <f aca="false">FIXED_BOM</f>
        <v>3461</v>
      </c>
      <c r="AI64" s="24" t="n">
        <f aca="false">(AG64+AH64)*(1+CONT)</f>
        <v>8485.864825593</v>
      </c>
      <c r="AJ64" s="24" t="n">
        <f aca="false">IF(L64&gt;0,AI64/L64,1000000000000)</f>
        <v>1882.26095517127</v>
      </c>
      <c r="AK64" s="8" t="n">
        <f aca="false">IF(AND(G64&gt;=V_NEED,L64&gt;=P_MIN,K64&gt;=Z_MIN,F64&lt;=N_CAP,D64&lt;=R_MAX,OR(CORONA_REQ=0,O64&gt;=G64)),1,0)</f>
        <v>0</v>
      </c>
      <c r="AL64" s="28" t="n">
        <f aca="false">IF(AK64=1,IF(OBJECTIVE=1,AI64,AJ64),1000000000000)+ROW()*0.000000001</f>
        <v>1000000000000</v>
      </c>
    </row>
    <row r="65" customFormat="false" ht="15" hidden="false" customHeight="false" outlineLevel="0" collapsed="false">
      <c r="A65" s="8" t="n">
        <v>61</v>
      </c>
      <c r="B65" s="23" t="n">
        <v>3</v>
      </c>
      <c r="C65" s="23" t="n">
        <v>3</v>
      </c>
      <c r="D65" s="8" t="n">
        <v>150</v>
      </c>
      <c r="E65" s="8" t="n">
        <v>22</v>
      </c>
      <c r="F65" s="8" t="n">
        <v>4</v>
      </c>
      <c r="G65" s="28" t="n">
        <v>7.264419</v>
      </c>
      <c r="H65" s="8" t="n">
        <v>27.652217</v>
      </c>
      <c r="I65" s="8" t="n">
        <v>498.166452</v>
      </c>
      <c r="J65" s="28" t="n">
        <v>18.015425</v>
      </c>
      <c r="K65" s="39" t="n">
        <v>1.471914</v>
      </c>
      <c r="L65" s="28" t="n">
        <v>1.066893</v>
      </c>
      <c r="M65" s="8" t="n">
        <v>69</v>
      </c>
      <c r="N65" s="8" t="n">
        <v>730</v>
      </c>
      <c r="O65" s="28" t="n">
        <v>9.429978</v>
      </c>
      <c r="P65" s="28" t="n">
        <v>4.171341</v>
      </c>
      <c r="Q65" s="28" t="n">
        <v>4.071504</v>
      </c>
      <c r="R65" s="8" t="n">
        <v>16</v>
      </c>
      <c r="S65" s="8" t="n">
        <v>8</v>
      </c>
      <c r="T65" s="23" t="n">
        <v>48.479644</v>
      </c>
      <c r="U65" s="23" t="n">
        <v>39.306193</v>
      </c>
      <c r="V65" s="28" t="n">
        <v>1.814815</v>
      </c>
      <c r="W65" s="39" t="n">
        <v>0.365176</v>
      </c>
      <c r="X65" s="24" t="n">
        <f aca="false">P65*RHO_VANE/2700*(1+SCRAP)*PRICE_VANE</f>
        <v>49.93095177</v>
      </c>
      <c r="Y65" s="24" t="n">
        <f aca="false">Q65*RHO_PLATE/2700*(1+SCRAP)*PRICE_PLATE</f>
        <v>48.73590288</v>
      </c>
      <c r="Z65" s="24" t="n">
        <f aca="false">T65*CUT_M+(R65+S65)*CUT_SET</f>
        <v>96.719466</v>
      </c>
      <c r="AA65" s="24" t="n">
        <f aca="false">U65*ROUND_M</f>
        <v>196.530965</v>
      </c>
      <c r="AB65" s="24" t="n">
        <f aca="false">(R65+S65)*FINISH_PART</f>
        <v>192</v>
      </c>
      <c r="AC65" s="24" t="n">
        <f aca="false">R65*SPACER_VANE+(R65+S65)*ASM_H*LABOUR</f>
        <v>318</v>
      </c>
      <c r="AD65" s="24" t="n">
        <f aca="false">V65*G10_CAGE+W65*G10_SLEEVE</f>
        <v>130.79946</v>
      </c>
      <c r="AE65" s="24" t="n">
        <f aca="false">N65/1000*SHAFT_M+SHAFT_SET</f>
        <v>167.6</v>
      </c>
      <c r="AF65" s="24" t="n">
        <f aca="false">2*ROUNDUP(G65*1000/V_ZENER,0)*PRICE_Z+5*ROUNDUP(G65*DIODE_SAFETY/V_STICK,0)*PRICE_STICK</f>
        <v>56.9</v>
      </c>
      <c r="AG65" s="24" t="n">
        <f aca="false">SUM(X65:AF65)</f>
        <v>1257.21674565</v>
      </c>
      <c r="AH65" s="20" t="n">
        <f aca="false">FIXED_BOM</f>
        <v>3461</v>
      </c>
      <c r="AI65" s="24" t="n">
        <f aca="false">(AG65+AH65)*(1+CONT)</f>
        <v>5425.9492574975</v>
      </c>
      <c r="AJ65" s="24" t="n">
        <f aca="false">IF(L65&gt;0,AI65/L65,1000000000000)</f>
        <v>5085.7482966872</v>
      </c>
      <c r="AK65" s="8" t="n">
        <f aca="false">IF(AND(G65&gt;=V_NEED,L65&gt;=P_MIN,K65&gt;=Z_MIN,F65&lt;=N_CAP,D65&lt;=R_MAX,OR(CORONA_REQ=0,O65&gt;=G65)),1,0)</f>
        <v>0</v>
      </c>
      <c r="AL65" s="28" t="n">
        <f aca="false">IF(AK65=1,IF(OBJECTIVE=1,AI65,AJ65),1000000000000)+ROW()*0.000000001</f>
        <v>1000000000000</v>
      </c>
    </row>
    <row r="66" customFormat="false" ht="15" hidden="false" customHeight="false" outlineLevel="0" collapsed="false">
      <c r="A66" s="8" t="n">
        <v>62</v>
      </c>
      <c r="B66" s="23" t="n">
        <v>3</v>
      </c>
      <c r="C66" s="23" t="n">
        <v>3</v>
      </c>
      <c r="D66" s="8" t="n">
        <v>150</v>
      </c>
      <c r="E66" s="8" t="n">
        <v>22</v>
      </c>
      <c r="F66" s="8" t="n">
        <v>6</v>
      </c>
      <c r="G66" s="28" t="n">
        <v>7.264419</v>
      </c>
      <c r="H66" s="8" t="n">
        <v>42.310627</v>
      </c>
      <c r="I66" s="8" t="n">
        <v>782.832996</v>
      </c>
      <c r="J66" s="28" t="n">
        <v>18.502042</v>
      </c>
      <c r="K66" s="39" t="n">
        <v>1.515744</v>
      </c>
      <c r="L66" s="28" t="n">
        <v>1.784438</v>
      </c>
      <c r="M66" s="8" t="n">
        <v>105</v>
      </c>
      <c r="N66" s="8" t="n">
        <v>802</v>
      </c>
      <c r="O66" s="28" t="n">
        <v>9.429978</v>
      </c>
      <c r="P66" s="28" t="n">
        <v>6.257011</v>
      </c>
      <c r="Q66" s="28" t="n">
        <v>6.107256</v>
      </c>
      <c r="R66" s="8" t="n">
        <v>24</v>
      </c>
      <c r="S66" s="8" t="n">
        <v>12</v>
      </c>
      <c r="T66" s="23" t="n">
        <v>72.719465</v>
      </c>
      <c r="U66" s="23" t="n">
        <v>58.959289</v>
      </c>
      <c r="V66" s="28" t="n">
        <v>2.363835</v>
      </c>
      <c r="W66" s="39" t="n">
        <v>0.47565</v>
      </c>
      <c r="X66" s="24" t="n">
        <f aca="false">P66*RHO_VANE/2700*(1+SCRAP)*PRICE_VANE</f>
        <v>74.89642167</v>
      </c>
      <c r="Y66" s="24" t="n">
        <f aca="false">Q66*RHO_PLATE/2700*(1+SCRAP)*PRICE_PLATE</f>
        <v>73.10385432</v>
      </c>
      <c r="Z66" s="24" t="n">
        <f aca="false">T66*CUT_M+(R66+S66)*CUT_SET</f>
        <v>145.0791975</v>
      </c>
      <c r="AA66" s="24" t="n">
        <f aca="false">U66*ROUND_M</f>
        <v>294.796445</v>
      </c>
      <c r="AB66" s="24" t="n">
        <f aca="false">(R66+S66)*FINISH_PART</f>
        <v>288</v>
      </c>
      <c r="AC66" s="24" t="n">
        <f aca="false">R66*SPACER_VANE+(R66+S66)*ASM_H*LABOUR</f>
        <v>477</v>
      </c>
      <c r="AD66" s="24" t="n">
        <f aca="false">V66*G10_CAGE+W66*G10_SLEEVE</f>
        <v>170.3691</v>
      </c>
      <c r="AE66" s="24" t="n">
        <f aca="false">N66/1000*SHAFT_M+SHAFT_SET</f>
        <v>176.24</v>
      </c>
      <c r="AF66" s="24" t="n">
        <f aca="false">2*ROUNDUP(G66*1000/V_ZENER,0)*PRICE_Z+5*ROUNDUP(G66*DIODE_SAFETY/V_STICK,0)*PRICE_STICK</f>
        <v>56.9</v>
      </c>
      <c r="AG66" s="24" t="n">
        <f aca="false">SUM(X66:AF66)</f>
        <v>1756.38501849</v>
      </c>
      <c r="AH66" s="20" t="n">
        <f aca="false">FIXED_BOM</f>
        <v>3461</v>
      </c>
      <c r="AI66" s="24" t="n">
        <f aca="false">(AG66+AH66)*(1+CONT)</f>
        <v>5999.9927712635</v>
      </c>
      <c r="AJ66" s="24" t="n">
        <f aca="false">IF(L66&gt;0,AI66/L66,1000000000000)</f>
        <v>3362.39912581076</v>
      </c>
      <c r="AK66" s="8" t="n">
        <f aca="false">IF(AND(G66&gt;=V_NEED,L66&gt;=P_MIN,K66&gt;=Z_MIN,F66&lt;=N_CAP,D66&lt;=R_MAX,OR(CORONA_REQ=0,O66&gt;=G66)),1,0)</f>
        <v>0</v>
      </c>
      <c r="AL66" s="28" t="n">
        <f aca="false">IF(AK66=1,IF(OBJECTIVE=1,AI66,AJ66),1000000000000)+ROW()*0.000000001</f>
        <v>1000000000000</v>
      </c>
    </row>
    <row r="67" customFormat="false" ht="15" hidden="false" customHeight="false" outlineLevel="0" collapsed="false">
      <c r="A67" s="8" t="n">
        <v>63</v>
      </c>
      <c r="B67" s="23" t="n">
        <v>3</v>
      </c>
      <c r="C67" s="23" t="n">
        <v>3</v>
      </c>
      <c r="D67" s="8" t="n">
        <v>150</v>
      </c>
      <c r="E67" s="8" t="n">
        <v>22</v>
      </c>
      <c r="F67" s="8" t="n">
        <v>8</v>
      </c>
      <c r="G67" s="28" t="n">
        <v>7.264419</v>
      </c>
      <c r="H67" s="8" t="n">
        <v>56.969037</v>
      </c>
      <c r="I67" s="8" t="n">
        <v>1067.49954</v>
      </c>
      <c r="J67" s="28" t="n">
        <v>18.738241</v>
      </c>
      <c r="K67" s="39" t="n">
        <v>1.537943</v>
      </c>
      <c r="L67" s="28" t="n">
        <v>2.505288</v>
      </c>
      <c r="M67" s="8" t="n">
        <v>141</v>
      </c>
      <c r="N67" s="8" t="n">
        <v>874</v>
      </c>
      <c r="O67" s="28" t="n">
        <v>9.429978</v>
      </c>
      <c r="P67" s="28" t="n">
        <v>8.342682</v>
      </c>
      <c r="Q67" s="28" t="n">
        <v>8.143008</v>
      </c>
      <c r="R67" s="8" t="n">
        <v>32</v>
      </c>
      <c r="S67" s="8" t="n">
        <v>16</v>
      </c>
      <c r="T67" s="23" t="n">
        <v>96.959287</v>
      </c>
      <c r="U67" s="23" t="n">
        <v>78.612386</v>
      </c>
      <c r="V67" s="28" t="n">
        <v>2.912855</v>
      </c>
      <c r="W67" s="39" t="n">
        <v>0.586123</v>
      </c>
      <c r="X67" s="24" t="n">
        <f aca="false">P67*RHO_VANE/2700*(1+SCRAP)*PRICE_VANE</f>
        <v>99.86190354</v>
      </c>
      <c r="Y67" s="24" t="n">
        <f aca="false">Q67*RHO_PLATE/2700*(1+SCRAP)*PRICE_PLATE</f>
        <v>97.47180576</v>
      </c>
      <c r="Z67" s="24" t="n">
        <f aca="false">T67*CUT_M+(R67+S67)*CUT_SET</f>
        <v>193.4389305</v>
      </c>
      <c r="AA67" s="24" t="n">
        <f aca="false">U67*ROUND_M</f>
        <v>393.06193</v>
      </c>
      <c r="AB67" s="24" t="n">
        <f aca="false">(R67+S67)*FINISH_PART</f>
        <v>384</v>
      </c>
      <c r="AC67" s="24" t="n">
        <f aca="false">R67*SPACER_VANE+(R67+S67)*ASM_H*LABOUR</f>
        <v>636</v>
      </c>
      <c r="AD67" s="24" t="n">
        <f aca="false">V67*G10_CAGE+W67*G10_SLEEVE</f>
        <v>209.93868</v>
      </c>
      <c r="AE67" s="24" t="n">
        <f aca="false">N67/1000*SHAFT_M+SHAFT_SET</f>
        <v>184.88</v>
      </c>
      <c r="AF67" s="24" t="n">
        <f aca="false">2*ROUNDUP(G67*1000/V_ZENER,0)*PRICE_Z+5*ROUNDUP(G67*DIODE_SAFETY/V_STICK,0)*PRICE_STICK</f>
        <v>56.9</v>
      </c>
      <c r="AG67" s="24" t="n">
        <f aca="false">SUM(X67:AF67)</f>
        <v>2255.5532498</v>
      </c>
      <c r="AH67" s="20" t="n">
        <f aca="false">FIXED_BOM</f>
        <v>3461</v>
      </c>
      <c r="AI67" s="24" t="n">
        <f aca="false">(AG67+AH67)*(1+CONT)</f>
        <v>6574.03623727</v>
      </c>
      <c r="AJ67" s="24" t="n">
        <f aca="false">IF(L67&gt;0,AI67/L67,1000000000000)</f>
        <v>2624.06407457745</v>
      </c>
      <c r="AK67" s="8" t="n">
        <f aca="false">IF(AND(G67&gt;=V_NEED,L67&gt;=P_MIN,K67&gt;=Z_MIN,F67&lt;=N_CAP,D67&lt;=R_MAX,OR(CORONA_REQ=0,O67&gt;=G67)),1,0)</f>
        <v>0</v>
      </c>
      <c r="AL67" s="28" t="n">
        <f aca="false">IF(AK67=1,IF(OBJECTIVE=1,AI67,AJ67),1000000000000)+ROW()*0.000000001</f>
        <v>1000000000000</v>
      </c>
    </row>
    <row r="68" customFormat="false" ht="15" hidden="false" customHeight="false" outlineLevel="0" collapsed="false">
      <c r="A68" s="8" t="n">
        <v>64</v>
      </c>
      <c r="B68" s="23" t="n">
        <v>3</v>
      </c>
      <c r="C68" s="23" t="n">
        <v>3</v>
      </c>
      <c r="D68" s="8" t="n">
        <v>150</v>
      </c>
      <c r="E68" s="8" t="n">
        <v>22</v>
      </c>
      <c r="F68" s="8" t="n">
        <v>10</v>
      </c>
      <c r="G68" s="28" t="n">
        <v>7.264419</v>
      </c>
      <c r="H68" s="8" t="n">
        <v>71.627447</v>
      </c>
      <c r="I68" s="8" t="n">
        <v>1352.166083</v>
      </c>
      <c r="J68" s="28" t="n">
        <v>18.877765</v>
      </c>
      <c r="K68" s="39" t="n">
        <v>1.551148</v>
      </c>
      <c r="L68" s="28" t="n">
        <v>3.226554</v>
      </c>
      <c r="M68" s="8" t="n">
        <v>177</v>
      </c>
      <c r="N68" s="8" t="n">
        <v>946</v>
      </c>
      <c r="O68" s="28" t="n">
        <v>9.429978</v>
      </c>
      <c r="P68" s="28" t="n">
        <v>10.428352</v>
      </c>
      <c r="Q68" s="28" t="n">
        <v>10.17876</v>
      </c>
      <c r="R68" s="8" t="n">
        <v>40</v>
      </c>
      <c r="S68" s="8" t="n">
        <v>20</v>
      </c>
      <c r="T68" s="23" t="n">
        <v>121.199109</v>
      </c>
      <c r="U68" s="23" t="n">
        <v>98.265482</v>
      </c>
      <c r="V68" s="28" t="n">
        <v>3.461874</v>
      </c>
      <c r="W68" s="39" t="n">
        <v>0.696597</v>
      </c>
      <c r="X68" s="24" t="n">
        <f aca="false">P68*RHO_VANE/2700*(1+SCRAP)*PRICE_VANE</f>
        <v>124.82737344</v>
      </c>
      <c r="Y68" s="24" t="n">
        <f aca="false">Q68*RHO_PLATE/2700*(1+SCRAP)*PRICE_PLATE</f>
        <v>121.8397572</v>
      </c>
      <c r="Z68" s="24" t="n">
        <f aca="false">T68*CUT_M+(R68+S68)*CUT_SET</f>
        <v>241.7986635</v>
      </c>
      <c r="AA68" s="24" t="n">
        <f aca="false">U68*ROUND_M</f>
        <v>491.32741</v>
      </c>
      <c r="AB68" s="24" t="n">
        <f aca="false">(R68+S68)*FINISH_PART</f>
        <v>480</v>
      </c>
      <c r="AC68" s="24" t="n">
        <f aca="false">R68*SPACER_VANE+(R68+S68)*ASM_H*LABOUR</f>
        <v>795</v>
      </c>
      <c r="AD68" s="24" t="n">
        <f aca="false">V68*G10_CAGE+W68*G10_SLEEVE</f>
        <v>249.50826</v>
      </c>
      <c r="AE68" s="24" t="n">
        <f aca="false">N68/1000*SHAFT_M+SHAFT_SET</f>
        <v>193.52</v>
      </c>
      <c r="AF68" s="24" t="n">
        <f aca="false">2*ROUNDUP(G68*1000/V_ZENER,0)*PRICE_Z+5*ROUNDUP(G68*DIODE_SAFETY/V_STICK,0)*PRICE_STICK</f>
        <v>56.9</v>
      </c>
      <c r="AG68" s="24" t="n">
        <f aca="false">SUM(X68:AF68)</f>
        <v>2754.72146414</v>
      </c>
      <c r="AH68" s="20" t="n">
        <f aca="false">FIXED_BOM</f>
        <v>3461</v>
      </c>
      <c r="AI68" s="24" t="n">
        <f aca="false">(AG68+AH68)*(1+CONT)</f>
        <v>7148.079683761</v>
      </c>
      <c r="AJ68" s="24" t="n">
        <f aca="false">IF(L68&gt;0,AI68/L68,1000000000000)</f>
        <v>2215.39130718438</v>
      </c>
      <c r="AK68" s="8" t="n">
        <f aca="false">IF(AND(G68&gt;=V_NEED,L68&gt;=P_MIN,K68&gt;=Z_MIN,F68&lt;=N_CAP,D68&lt;=R_MAX,OR(CORONA_REQ=0,O68&gt;=G68)),1,0)</f>
        <v>0</v>
      </c>
      <c r="AL68" s="28" t="n">
        <f aca="false">IF(AK68=1,IF(OBJECTIVE=1,AI68,AJ68),1000000000000)+ROW()*0.000000001</f>
        <v>1000000000000</v>
      </c>
    </row>
    <row r="69" customFormat="false" ht="15" hidden="false" customHeight="false" outlineLevel="0" collapsed="false">
      <c r="A69" s="8" t="n">
        <v>65</v>
      </c>
      <c r="B69" s="23" t="n">
        <v>3</v>
      </c>
      <c r="C69" s="23" t="n">
        <v>3</v>
      </c>
      <c r="D69" s="8" t="n">
        <v>150</v>
      </c>
      <c r="E69" s="8" t="n">
        <v>22</v>
      </c>
      <c r="F69" s="8" t="n">
        <v>12</v>
      </c>
      <c r="G69" s="28" t="n">
        <v>7.264419</v>
      </c>
      <c r="H69" s="8" t="n">
        <v>86.285857</v>
      </c>
      <c r="I69" s="8" t="n">
        <v>1636.832627</v>
      </c>
      <c r="J69" s="28" t="n">
        <v>18.969883</v>
      </c>
      <c r="K69" s="39" t="n">
        <v>1.559903</v>
      </c>
      <c r="L69" s="28" t="n">
        <v>3.948018</v>
      </c>
      <c r="M69" s="8" t="n">
        <v>207</v>
      </c>
      <c r="N69" s="8" t="n">
        <v>1006</v>
      </c>
      <c r="O69" s="28" t="n">
        <v>9.429978</v>
      </c>
      <c r="P69" s="28" t="n">
        <v>12.514022</v>
      </c>
      <c r="Q69" s="28" t="n">
        <v>11.196636</v>
      </c>
      <c r="R69" s="8" t="n">
        <v>48</v>
      </c>
      <c r="S69" s="8" t="n">
        <v>22</v>
      </c>
      <c r="T69" s="23" t="n">
        <v>142.925656</v>
      </c>
      <c r="U69" s="23" t="n">
        <v>115.405305</v>
      </c>
      <c r="V69" s="28" t="n">
        <v>3.919391</v>
      </c>
      <c r="W69" s="39" t="n">
        <v>0.788658</v>
      </c>
      <c r="X69" s="24" t="n">
        <f aca="false">P69*RHO_VANE/2700*(1+SCRAP)*PRICE_VANE</f>
        <v>149.79284334</v>
      </c>
      <c r="Y69" s="24" t="n">
        <f aca="false">Q69*RHO_PLATE/2700*(1+SCRAP)*PRICE_PLATE</f>
        <v>134.02373292</v>
      </c>
      <c r="Z69" s="24" t="n">
        <f aca="false">T69*CUT_M+(R69+S69)*CUT_SET</f>
        <v>284.388484</v>
      </c>
      <c r="AA69" s="24" t="n">
        <f aca="false">U69*ROUND_M</f>
        <v>577.026525</v>
      </c>
      <c r="AB69" s="24" t="n">
        <f aca="false">(R69+S69)*FINISH_PART</f>
        <v>560</v>
      </c>
      <c r="AC69" s="24" t="n">
        <f aca="false">R69*SPACER_VANE+(R69+S69)*ASM_H*LABOUR</f>
        <v>931.5</v>
      </c>
      <c r="AD69" s="24" t="n">
        <f aca="false">V69*G10_CAGE+W69*G10_SLEEVE</f>
        <v>282.48294</v>
      </c>
      <c r="AE69" s="24" t="n">
        <f aca="false">N69/1000*SHAFT_M+SHAFT_SET</f>
        <v>200.72</v>
      </c>
      <c r="AF69" s="24" t="n">
        <f aca="false">2*ROUNDUP(G69*1000/V_ZENER,0)*PRICE_Z+5*ROUNDUP(G69*DIODE_SAFETY/V_STICK,0)*PRICE_STICK</f>
        <v>56.9</v>
      </c>
      <c r="AG69" s="24" t="n">
        <f aca="false">SUM(X69:AF69)</f>
        <v>3176.83452526</v>
      </c>
      <c r="AH69" s="20" t="n">
        <f aca="false">FIXED_BOM</f>
        <v>3461</v>
      </c>
      <c r="AI69" s="24" t="n">
        <f aca="false">(AG69+AH69)*(1+CONT)</f>
        <v>7633.509704049</v>
      </c>
      <c r="AJ69" s="24" t="n">
        <f aca="false">IF(L69&gt;0,AI69/L69,1000000000000)</f>
        <v>1933.50428089462</v>
      </c>
      <c r="AK69" s="8" t="n">
        <f aca="false">IF(AND(G69&gt;=V_NEED,L69&gt;=P_MIN,K69&gt;=Z_MIN,F69&lt;=N_CAP,D69&lt;=R_MAX,OR(CORONA_REQ=0,O69&gt;=G69)),1,0)</f>
        <v>0</v>
      </c>
      <c r="AL69" s="28" t="n">
        <f aca="false">IF(AK69=1,IF(OBJECTIVE=1,AI69,AJ69),1000000000000)+ROW()*0.000000001</f>
        <v>1000000000000</v>
      </c>
    </row>
    <row r="70" customFormat="false" ht="15" hidden="false" customHeight="false" outlineLevel="0" collapsed="false">
      <c r="A70" s="8" t="n">
        <v>66</v>
      </c>
      <c r="B70" s="23" t="n">
        <v>3</v>
      </c>
      <c r="C70" s="23" t="n">
        <v>3</v>
      </c>
      <c r="D70" s="8" t="n">
        <v>150</v>
      </c>
      <c r="E70" s="8" t="n">
        <v>22</v>
      </c>
      <c r="F70" s="8" t="n">
        <v>16</v>
      </c>
      <c r="G70" s="28" t="n">
        <v>7.264419</v>
      </c>
      <c r="H70" s="8" t="n">
        <v>115.602676</v>
      </c>
      <c r="I70" s="8" t="n">
        <v>2206.165715</v>
      </c>
      <c r="J70" s="28" t="n">
        <v>19.084037</v>
      </c>
      <c r="K70" s="39" t="n">
        <v>1.57079</v>
      </c>
      <c r="L70" s="28" t="n">
        <v>5.394144</v>
      </c>
      <c r="M70" s="8" t="n">
        <v>279</v>
      </c>
      <c r="N70" s="8" t="n">
        <v>1150</v>
      </c>
      <c r="O70" s="28" t="n">
        <v>9.429978</v>
      </c>
      <c r="P70" s="28" t="n">
        <v>16.685363</v>
      </c>
      <c r="Q70" s="28" t="n">
        <v>15.26814</v>
      </c>
      <c r="R70" s="8" t="n">
        <v>64</v>
      </c>
      <c r="S70" s="8" t="n">
        <v>30</v>
      </c>
      <c r="T70" s="23" t="n">
        <v>191.4053</v>
      </c>
      <c r="U70" s="23" t="n">
        <v>154.711498</v>
      </c>
      <c r="V70" s="28" t="n">
        <v>5.01743</v>
      </c>
      <c r="W70" s="39" t="n">
        <v>1.009605</v>
      </c>
      <c r="X70" s="24" t="n">
        <f aca="false">P70*RHO_VANE/2700*(1+SCRAP)*PRICE_VANE</f>
        <v>199.72379511</v>
      </c>
      <c r="Y70" s="24" t="n">
        <f aca="false">Q70*RHO_PLATE/2700*(1+SCRAP)*PRICE_PLATE</f>
        <v>182.7596358</v>
      </c>
      <c r="Z70" s="24" t="n">
        <f aca="false">T70*CUT_M+(R70+S70)*CUT_SET</f>
        <v>381.10795</v>
      </c>
      <c r="AA70" s="24" t="n">
        <f aca="false">U70*ROUND_M</f>
        <v>773.55749</v>
      </c>
      <c r="AB70" s="24" t="n">
        <f aca="false">(R70+S70)*FINISH_PART</f>
        <v>752</v>
      </c>
      <c r="AC70" s="24" t="n">
        <f aca="false">R70*SPACER_VANE+(R70+S70)*ASM_H*LABOUR</f>
        <v>1249.5</v>
      </c>
      <c r="AD70" s="24" t="n">
        <f aca="false">V70*G10_CAGE+W70*G10_SLEEVE</f>
        <v>361.6221</v>
      </c>
      <c r="AE70" s="24" t="n">
        <f aca="false">N70/1000*SHAFT_M+SHAFT_SET</f>
        <v>218</v>
      </c>
      <c r="AF70" s="24" t="n">
        <f aca="false">2*ROUNDUP(G70*1000/V_ZENER,0)*PRICE_Z+5*ROUNDUP(G70*DIODE_SAFETY/V_STICK,0)*PRICE_STICK</f>
        <v>56.9</v>
      </c>
      <c r="AG70" s="24" t="n">
        <f aca="false">SUM(X70:AF70)</f>
        <v>4175.17097091</v>
      </c>
      <c r="AH70" s="20" t="n">
        <f aca="false">FIXED_BOM</f>
        <v>3461</v>
      </c>
      <c r="AI70" s="24" t="n">
        <f aca="false">(AG70+AH70)*(1+CONT)</f>
        <v>8781.5966165465</v>
      </c>
      <c r="AJ70" s="24" t="n">
        <f aca="false">IF(L70&gt;0,AI70/L70,1000000000000)</f>
        <v>1627.98705717654</v>
      </c>
      <c r="AK70" s="8" t="n">
        <f aca="false">IF(AND(G70&gt;=V_NEED,L70&gt;=P_MIN,K70&gt;=Z_MIN,F70&lt;=N_CAP,D70&lt;=R_MAX,OR(CORONA_REQ=0,O70&gt;=G70)),1,0)</f>
        <v>0</v>
      </c>
      <c r="AL70" s="28" t="n">
        <f aca="false">IF(AK70=1,IF(OBJECTIVE=1,AI70,AJ70),1000000000000)+ROW()*0.000000001</f>
        <v>1000000000000</v>
      </c>
    </row>
    <row r="71" customFormat="false" ht="15" hidden="false" customHeight="false" outlineLevel="0" collapsed="false">
      <c r="A71" s="8" t="n">
        <v>67</v>
      </c>
      <c r="B71" s="23" t="n">
        <v>3</v>
      </c>
      <c r="C71" s="23" t="n">
        <v>3</v>
      </c>
      <c r="D71" s="8" t="n">
        <v>150</v>
      </c>
      <c r="E71" s="8" t="n">
        <v>26</v>
      </c>
      <c r="F71" s="8" t="n">
        <v>4</v>
      </c>
      <c r="G71" s="28" t="n">
        <v>7.264419</v>
      </c>
      <c r="H71" s="8" t="n">
        <v>44.067034</v>
      </c>
      <c r="I71" s="8" t="n">
        <v>584.77115</v>
      </c>
      <c r="J71" s="28" t="n">
        <v>13.270036</v>
      </c>
      <c r="K71" s="39" t="n">
        <v>1.445651</v>
      </c>
      <c r="L71" s="28" t="n">
        <v>1.206236</v>
      </c>
      <c r="M71" s="8" t="n">
        <v>75</v>
      </c>
      <c r="N71" s="8" t="n">
        <v>742</v>
      </c>
      <c r="O71" s="28" t="n">
        <v>9.429978</v>
      </c>
      <c r="P71" s="28" t="n">
        <v>4.714208</v>
      </c>
      <c r="Q71" s="28" t="n">
        <v>5.08938</v>
      </c>
      <c r="R71" s="8" t="n">
        <v>16</v>
      </c>
      <c r="S71" s="8" t="n">
        <v>10</v>
      </c>
      <c r="T71" s="23" t="n">
        <v>50.992918</v>
      </c>
      <c r="U71" s="23" t="n">
        <v>41.819467</v>
      </c>
      <c r="V71" s="28" t="n">
        <v>1.906318</v>
      </c>
      <c r="W71" s="39" t="n">
        <v>0.383588</v>
      </c>
      <c r="X71" s="24" t="n">
        <f aca="false">P71*RHO_VANE/2700*(1+SCRAP)*PRICE_VANE</f>
        <v>56.42906976</v>
      </c>
      <c r="Y71" s="24" t="n">
        <f aca="false">Q71*RHO_PLATE/2700*(1+SCRAP)*PRICE_PLATE</f>
        <v>60.9198786</v>
      </c>
      <c r="Z71" s="24" t="n">
        <f aca="false">T71*CUT_M+(R71+S71)*CUT_SET</f>
        <v>102.489377</v>
      </c>
      <c r="AA71" s="24" t="n">
        <f aca="false">U71*ROUND_M</f>
        <v>209.097335</v>
      </c>
      <c r="AB71" s="24" t="n">
        <f aca="false">(R71+S71)*FINISH_PART</f>
        <v>208</v>
      </c>
      <c r="AC71" s="24" t="n">
        <f aca="false">R71*SPACER_VANE+(R71+S71)*ASM_H*LABOUR</f>
        <v>340.5</v>
      </c>
      <c r="AD71" s="24" t="n">
        <f aca="false">V71*G10_CAGE+W71*G10_SLEEVE</f>
        <v>137.39436</v>
      </c>
      <c r="AE71" s="24" t="n">
        <f aca="false">N71/1000*SHAFT_M+SHAFT_SET</f>
        <v>169.04</v>
      </c>
      <c r="AF71" s="24" t="n">
        <f aca="false">2*ROUNDUP(G71*1000/V_ZENER,0)*PRICE_Z+5*ROUNDUP(G71*DIODE_SAFETY/V_STICK,0)*PRICE_STICK</f>
        <v>56.9</v>
      </c>
      <c r="AG71" s="24" t="n">
        <f aca="false">SUM(X71:AF71)</f>
        <v>1340.77002036</v>
      </c>
      <c r="AH71" s="20" t="n">
        <f aca="false">FIXED_BOM</f>
        <v>3461</v>
      </c>
      <c r="AI71" s="24" t="n">
        <f aca="false">(AG71+AH71)*(1+CONT)</f>
        <v>5522.035523414</v>
      </c>
      <c r="AJ71" s="24" t="n">
        <f aca="false">IF(L71&gt;0,AI71/L71,1000000000000)</f>
        <v>4577.90641583737</v>
      </c>
      <c r="AK71" s="8" t="n">
        <f aca="false">IF(AND(G71&gt;=V_NEED,L71&gt;=P_MIN,K71&gt;=Z_MIN,F71&lt;=N_CAP,D71&lt;=R_MAX,OR(CORONA_REQ=0,O71&gt;=G71)),1,0)</f>
        <v>0</v>
      </c>
      <c r="AL71" s="28" t="n">
        <f aca="false">IF(AK71=1,IF(OBJECTIVE=1,AI71,AJ71),1000000000000)+ROW()*0.000000001</f>
        <v>1000000000000</v>
      </c>
    </row>
    <row r="72" customFormat="false" ht="15" hidden="false" customHeight="false" outlineLevel="0" collapsed="false">
      <c r="A72" s="8" t="n">
        <v>68</v>
      </c>
      <c r="B72" s="23" t="n">
        <v>3</v>
      </c>
      <c r="C72" s="23" t="n">
        <v>3</v>
      </c>
      <c r="D72" s="8" t="n">
        <v>150</v>
      </c>
      <c r="E72" s="8" t="n">
        <v>26</v>
      </c>
      <c r="F72" s="8" t="n">
        <v>6</v>
      </c>
      <c r="G72" s="28" t="n">
        <v>7.264419</v>
      </c>
      <c r="H72" s="8" t="n">
        <v>68.10534</v>
      </c>
      <c r="I72" s="8" t="n">
        <v>918.926093</v>
      </c>
      <c r="J72" s="28" t="n">
        <v>13.492717</v>
      </c>
      <c r="K72" s="39" t="n">
        <v>1.481541</v>
      </c>
      <c r="L72" s="28" t="n">
        <v>2.002739</v>
      </c>
      <c r="M72" s="8" t="n">
        <v>111</v>
      </c>
      <c r="N72" s="8" t="n">
        <v>814</v>
      </c>
      <c r="O72" s="28" t="n">
        <v>9.429978</v>
      </c>
      <c r="P72" s="28" t="n">
        <v>7.071312</v>
      </c>
      <c r="Q72" s="28" t="n">
        <v>7.125132</v>
      </c>
      <c r="R72" s="8" t="n">
        <v>24</v>
      </c>
      <c r="S72" s="8" t="n">
        <v>14</v>
      </c>
      <c r="T72" s="23" t="n">
        <v>75.232739</v>
      </c>
      <c r="U72" s="23" t="n">
        <v>61.472564</v>
      </c>
      <c r="V72" s="28" t="n">
        <v>2.455338</v>
      </c>
      <c r="W72" s="39" t="n">
        <v>0.494062</v>
      </c>
      <c r="X72" s="24" t="n">
        <f aca="false">P72*RHO_VANE/2700*(1+SCRAP)*PRICE_VANE</f>
        <v>84.64360464</v>
      </c>
      <c r="Y72" s="24" t="n">
        <f aca="false">Q72*RHO_PLATE/2700*(1+SCRAP)*PRICE_PLATE</f>
        <v>85.28783004</v>
      </c>
      <c r="Z72" s="24" t="n">
        <f aca="false">T72*CUT_M+(R72+S72)*CUT_SET</f>
        <v>150.8491085</v>
      </c>
      <c r="AA72" s="24" t="n">
        <f aca="false">U72*ROUND_M</f>
        <v>307.36282</v>
      </c>
      <c r="AB72" s="24" t="n">
        <f aca="false">(R72+S72)*FINISH_PART</f>
        <v>304</v>
      </c>
      <c r="AC72" s="24" t="n">
        <f aca="false">R72*SPACER_VANE+(R72+S72)*ASM_H*LABOUR</f>
        <v>499.5</v>
      </c>
      <c r="AD72" s="24" t="n">
        <f aca="false">V72*G10_CAGE+W72*G10_SLEEVE</f>
        <v>176.964</v>
      </c>
      <c r="AE72" s="24" t="n">
        <f aca="false">N72/1000*SHAFT_M+SHAFT_SET</f>
        <v>177.68</v>
      </c>
      <c r="AF72" s="24" t="n">
        <f aca="false">2*ROUNDUP(G72*1000/V_ZENER,0)*PRICE_Z+5*ROUNDUP(G72*DIODE_SAFETY/V_STICK,0)*PRICE_STICK</f>
        <v>56.9</v>
      </c>
      <c r="AG72" s="24" t="n">
        <f aca="false">SUM(X72:AF72)</f>
        <v>1843.18736318</v>
      </c>
      <c r="AH72" s="20" t="n">
        <f aca="false">FIXED_BOM</f>
        <v>3461</v>
      </c>
      <c r="AI72" s="24" t="n">
        <f aca="false">(AG72+AH72)*(1+CONT)</f>
        <v>6099.815467657</v>
      </c>
      <c r="AJ72" s="24" t="n">
        <f aca="false">IF(L72&gt;0,AI72/L72,1000000000000)</f>
        <v>3045.73659755814</v>
      </c>
      <c r="AK72" s="8" t="n">
        <f aca="false">IF(AND(G72&gt;=V_NEED,L72&gt;=P_MIN,K72&gt;=Z_MIN,F72&lt;=N_CAP,D72&lt;=R_MAX,OR(CORONA_REQ=0,O72&gt;=G72)),1,0)</f>
        <v>0</v>
      </c>
      <c r="AL72" s="28" t="n">
        <f aca="false">IF(AK72=1,IF(OBJECTIVE=1,AI72,AJ72),1000000000000)+ROW()*0.000000001</f>
        <v>1000000000000</v>
      </c>
    </row>
    <row r="73" customFormat="false" ht="15" hidden="false" customHeight="false" outlineLevel="0" collapsed="false">
      <c r="A73" s="8" t="n">
        <v>69</v>
      </c>
      <c r="B73" s="23" t="n">
        <v>3</v>
      </c>
      <c r="C73" s="23" t="n">
        <v>3</v>
      </c>
      <c r="D73" s="8" t="n">
        <v>150</v>
      </c>
      <c r="E73" s="8" t="n">
        <v>26</v>
      </c>
      <c r="F73" s="8" t="n">
        <v>8</v>
      </c>
      <c r="G73" s="28" t="n">
        <v>7.264419</v>
      </c>
      <c r="H73" s="8" t="n">
        <v>92.143645</v>
      </c>
      <c r="I73" s="8" t="n">
        <v>1253.081035</v>
      </c>
      <c r="J73" s="28" t="n">
        <v>13.599213</v>
      </c>
      <c r="K73" s="39" t="n">
        <v>1.498936</v>
      </c>
      <c r="L73" s="28" t="n">
        <v>2.79816</v>
      </c>
      <c r="M73" s="8" t="n">
        <v>147</v>
      </c>
      <c r="N73" s="8" t="n">
        <v>886</v>
      </c>
      <c r="O73" s="28" t="n">
        <v>9.429978</v>
      </c>
      <c r="P73" s="28" t="n">
        <v>9.428416</v>
      </c>
      <c r="Q73" s="28" t="n">
        <v>9.160884</v>
      </c>
      <c r="R73" s="8" t="n">
        <v>32</v>
      </c>
      <c r="S73" s="8" t="n">
        <v>18</v>
      </c>
      <c r="T73" s="23" t="n">
        <v>99.472561</v>
      </c>
      <c r="U73" s="23" t="n">
        <v>81.12566</v>
      </c>
      <c r="V73" s="28" t="n">
        <v>3.004358</v>
      </c>
      <c r="W73" s="39" t="n">
        <v>0.604535</v>
      </c>
      <c r="X73" s="24" t="n">
        <f aca="false">P73*RHO_VANE/2700*(1+SCRAP)*PRICE_VANE</f>
        <v>112.85813952</v>
      </c>
      <c r="Y73" s="24" t="n">
        <f aca="false">Q73*RHO_PLATE/2700*(1+SCRAP)*PRICE_PLATE</f>
        <v>109.65578148</v>
      </c>
      <c r="Z73" s="24" t="n">
        <f aca="false">T73*CUT_M+(R73+S73)*CUT_SET</f>
        <v>199.2088415</v>
      </c>
      <c r="AA73" s="24" t="n">
        <f aca="false">U73*ROUND_M</f>
        <v>405.6283</v>
      </c>
      <c r="AB73" s="24" t="n">
        <f aca="false">(R73+S73)*FINISH_PART</f>
        <v>400</v>
      </c>
      <c r="AC73" s="24" t="n">
        <f aca="false">R73*SPACER_VANE+(R73+S73)*ASM_H*LABOUR</f>
        <v>658.5</v>
      </c>
      <c r="AD73" s="24" t="n">
        <f aca="false">V73*G10_CAGE+W73*G10_SLEEVE</f>
        <v>216.53358</v>
      </c>
      <c r="AE73" s="24" t="n">
        <f aca="false">N73/1000*SHAFT_M+SHAFT_SET</f>
        <v>186.32</v>
      </c>
      <c r="AF73" s="24" t="n">
        <f aca="false">2*ROUNDUP(G73*1000/V_ZENER,0)*PRICE_Z+5*ROUNDUP(G73*DIODE_SAFETY/V_STICK,0)*PRICE_STICK</f>
        <v>56.9</v>
      </c>
      <c r="AG73" s="24" t="n">
        <f aca="false">SUM(X73:AF73)</f>
        <v>2345.6046425</v>
      </c>
      <c r="AH73" s="20" t="n">
        <f aca="false">FIXED_BOM</f>
        <v>3461</v>
      </c>
      <c r="AI73" s="24" t="n">
        <f aca="false">(AG73+AH73)*(1+CONT)</f>
        <v>6677.595338875</v>
      </c>
      <c r="AJ73" s="24" t="n">
        <f aca="false">IF(L73&gt;0,AI73/L73,1000000000000)</f>
        <v>2386.42369945786</v>
      </c>
      <c r="AK73" s="8" t="n">
        <f aca="false">IF(AND(G73&gt;=V_NEED,L73&gt;=P_MIN,K73&gt;=Z_MIN,F73&lt;=N_CAP,D73&lt;=R_MAX,OR(CORONA_REQ=0,O73&gt;=G73)),1,0)</f>
        <v>0</v>
      </c>
      <c r="AL73" s="28" t="n">
        <f aca="false">IF(AK73=1,IF(OBJECTIVE=1,AI73,AJ73),1000000000000)+ROW()*0.000000001</f>
        <v>1000000000000</v>
      </c>
    </row>
    <row r="74" customFormat="false" ht="15" hidden="false" customHeight="false" outlineLevel="0" collapsed="false">
      <c r="A74" s="8" t="n">
        <v>70</v>
      </c>
      <c r="B74" s="23" t="n">
        <v>3</v>
      </c>
      <c r="C74" s="23" t="n">
        <v>3</v>
      </c>
      <c r="D74" s="8" t="n">
        <v>150</v>
      </c>
      <c r="E74" s="8" t="n">
        <v>26</v>
      </c>
      <c r="F74" s="8" t="n">
        <v>10</v>
      </c>
      <c r="G74" s="28" t="n">
        <v>7.264419</v>
      </c>
      <c r="H74" s="8" t="n">
        <v>116.181951</v>
      </c>
      <c r="I74" s="8" t="n">
        <v>1587.235978</v>
      </c>
      <c r="J74" s="28" t="n">
        <v>13.66164</v>
      </c>
      <c r="K74" s="39" t="n">
        <v>1.509478</v>
      </c>
      <c r="L74" s="28" t="n">
        <v>3.59821</v>
      </c>
      <c r="M74" s="8" t="n">
        <v>183</v>
      </c>
      <c r="N74" s="8" t="n">
        <v>958</v>
      </c>
      <c r="O74" s="28" t="n">
        <v>9.429978</v>
      </c>
      <c r="P74" s="28" t="n">
        <v>11.78552</v>
      </c>
      <c r="Q74" s="28" t="n">
        <v>11.196636</v>
      </c>
      <c r="R74" s="8" t="n">
        <v>40</v>
      </c>
      <c r="S74" s="8" t="n">
        <v>22</v>
      </c>
      <c r="T74" s="23" t="n">
        <v>123.712383</v>
      </c>
      <c r="U74" s="23" t="n">
        <v>100.778757</v>
      </c>
      <c r="V74" s="28" t="n">
        <v>3.553378</v>
      </c>
      <c r="W74" s="39" t="n">
        <v>0.715009</v>
      </c>
      <c r="X74" s="24" t="n">
        <f aca="false">P74*RHO_VANE/2700*(1+SCRAP)*PRICE_VANE</f>
        <v>141.0726744</v>
      </c>
      <c r="Y74" s="24" t="n">
        <f aca="false">Q74*RHO_PLATE/2700*(1+SCRAP)*PRICE_PLATE</f>
        <v>134.02373292</v>
      </c>
      <c r="Z74" s="24" t="n">
        <f aca="false">T74*CUT_M+(R74+S74)*CUT_SET</f>
        <v>247.5685745</v>
      </c>
      <c r="AA74" s="24" t="n">
        <f aca="false">U74*ROUND_M</f>
        <v>503.893785</v>
      </c>
      <c r="AB74" s="24" t="n">
        <f aca="false">(R74+S74)*FINISH_PART</f>
        <v>496</v>
      </c>
      <c r="AC74" s="24" t="n">
        <f aca="false">R74*SPACER_VANE+(R74+S74)*ASM_H*LABOUR</f>
        <v>817.5</v>
      </c>
      <c r="AD74" s="24" t="n">
        <f aca="false">V74*G10_CAGE+W74*G10_SLEEVE</f>
        <v>256.10322</v>
      </c>
      <c r="AE74" s="24" t="n">
        <f aca="false">N74/1000*SHAFT_M+SHAFT_SET</f>
        <v>194.96</v>
      </c>
      <c r="AF74" s="24" t="n">
        <f aca="false">2*ROUNDUP(G74*1000/V_ZENER,0)*PRICE_Z+5*ROUNDUP(G74*DIODE_SAFETY/V_STICK,0)*PRICE_STICK</f>
        <v>56.9</v>
      </c>
      <c r="AG74" s="24" t="n">
        <f aca="false">SUM(X74:AF74)</f>
        <v>2848.02198682</v>
      </c>
      <c r="AH74" s="20" t="n">
        <f aca="false">FIXED_BOM</f>
        <v>3461</v>
      </c>
      <c r="AI74" s="24" t="n">
        <f aca="false">(AG74+AH74)*(1+CONT)</f>
        <v>7255.375284843</v>
      </c>
      <c r="AJ74" s="24" t="n">
        <f aca="false">IF(L74&gt;0,AI74/L74,1000000000000)</f>
        <v>2016.38461480653</v>
      </c>
      <c r="AK74" s="8" t="n">
        <f aca="false">IF(AND(G74&gt;=V_NEED,L74&gt;=P_MIN,K74&gt;=Z_MIN,F74&lt;=N_CAP,D74&lt;=R_MAX,OR(CORONA_REQ=0,O74&gt;=G74)),1,0)</f>
        <v>0</v>
      </c>
      <c r="AL74" s="28" t="n">
        <f aca="false">IF(AK74=1,IF(OBJECTIVE=1,AI74,AJ74),1000000000000)+ROW()*0.000000001</f>
        <v>1000000000000</v>
      </c>
    </row>
    <row r="75" customFormat="false" ht="15" hidden="false" customHeight="false" outlineLevel="0" collapsed="false">
      <c r="A75" s="8" t="n">
        <v>71</v>
      </c>
      <c r="B75" s="23" t="n">
        <v>3</v>
      </c>
      <c r="C75" s="23" t="n">
        <v>3</v>
      </c>
      <c r="D75" s="8" t="n">
        <v>150</v>
      </c>
      <c r="E75" s="8" t="n">
        <v>26</v>
      </c>
      <c r="F75" s="8" t="n">
        <v>12</v>
      </c>
      <c r="G75" s="28" t="n">
        <v>7.264419</v>
      </c>
      <c r="H75" s="8" t="n">
        <v>140.220256</v>
      </c>
      <c r="I75" s="8" t="n">
        <v>1921.390921</v>
      </c>
      <c r="J75" s="28" t="n">
        <v>13.702663</v>
      </c>
      <c r="K75" s="39" t="n">
        <v>1.515963</v>
      </c>
      <c r="L75" s="28" t="n">
        <v>4.393918</v>
      </c>
      <c r="M75" s="8" t="n">
        <v>219</v>
      </c>
      <c r="N75" s="8" t="n">
        <v>1030</v>
      </c>
      <c r="O75" s="28" t="n">
        <v>9.429978</v>
      </c>
      <c r="P75" s="28" t="n">
        <v>14.142624</v>
      </c>
      <c r="Q75" s="28" t="n">
        <v>13.232388</v>
      </c>
      <c r="R75" s="8" t="n">
        <v>48</v>
      </c>
      <c r="S75" s="8" t="n">
        <v>26</v>
      </c>
      <c r="T75" s="23" t="n">
        <v>147.952205</v>
      </c>
      <c r="U75" s="23" t="n">
        <v>120.431853</v>
      </c>
      <c r="V75" s="28" t="n">
        <v>4.102397</v>
      </c>
      <c r="W75" s="39" t="n">
        <v>0.825482</v>
      </c>
      <c r="X75" s="24" t="n">
        <f aca="false">P75*RHO_VANE/2700*(1+SCRAP)*PRICE_VANE</f>
        <v>169.28720928</v>
      </c>
      <c r="Y75" s="24" t="n">
        <f aca="false">Q75*RHO_PLATE/2700*(1+SCRAP)*PRICE_PLATE</f>
        <v>158.39168436</v>
      </c>
      <c r="Z75" s="24" t="n">
        <f aca="false">T75*CUT_M+(R75+S75)*CUT_SET</f>
        <v>295.9283075</v>
      </c>
      <c r="AA75" s="24" t="n">
        <f aca="false">U75*ROUND_M</f>
        <v>602.159265</v>
      </c>
      <c r="AB75" s="24" t="n">
        <f aca="false">(R75+S75)*FINISH_PART</f>
        <v>592</v>
      </c>
      <c r="AC75" s="24" t="n">
        <f aca="false">R75*SPACER_VANE+(R75+S75)*ASM_H*LABOUR</f>
        <v>976.5</v>
      </c>
      <c r="AD75" s="24" t="n">
        <f aca="false">V75*G10_CAGE+W75*G10_SLEEVE</f>
        <v>295.67274</v>
      </c>
      <c r="AE75" s="24" t="n">
        <f aca="false">N75/1000*SHAFT_M+SHAFT_SET</f>
        <v>203.6</v>
      </c>
      <c r="AF75" s="24" t="n">
        <f aca="false">2*ROUNDUP(G75*1000/V_ZENER,0)*PRICE_Z+5*ROUNDUP(G75*DIODE_SAFETY/V_STICK,0)*PRICE_STICK</f>
        <v>56.9</v>
      </c>
      <c r="AG75" s="24" t="n">
        <f aca="false">SUM(X75:AF75)</f>
        <v>3350.43920614</v>
      </c>
      <c r="AH75" s="20" t="n">
        <f aca="false">FIXED_BOM</f>
        <v>3461</v>
      </c>
      <c r="AI75" s="24" t="n">
        <f aca="false">(AG75+AH75)*(1+CONT)</f>
        <v>7833.155087061</v>
      </c>
      <c r="AJ75" s="24" t="n">
        <f aca="false">IF(L75&gt;0,AI75/L75,1000000000000)</f>
        <v>1782.72673433164</v>
      </c>
      <c r="AK75" s="8" t="n">
        <f aca="false">IF(AND(G75&gt;=V_NEED,L75&gt;=P_MIN,K75&gt;=Z_MIN,F75&lt;=N_CAP,D75&lt;=R_MAX,OR(CORONA_REQ=0,O75&gt;=G75)),1,0)</f>
        <v>0</v>
      </c>
      <c r="AL75" s="28" t="n">
        <f aca="false">IF(AK75=1,IF(OBJECTIVE=1,AI75,AJ75),1000000000000)+ROW()*0.000000001</f>
        <v>1000000000000</v>
      </c>
    </row>
    <row r="76" customFormat="false" ht="15" hidden="false" customHeight="false" outlineLevel="0" collapsed="false">
      <c r="A76" s="8" t="n">
        <v>72</v>
      </c>
      <c r="B76" s="23" t="n">
        <v>3</v>
      </c>
      <c r="C76" s="23" t="n">
        <v>3</v>
      </c>
      <c r="D76" s="8" t="n">
        <v>150</v>
      </c>
      <c r="E76" s="8" t="n">
        <v>26</v>
      </c>
      <c r="F76" s="8" t="n">
        <v>16</v>
      </c>
      <c r="G76" s="28" t="n">
        <v>7.264419</v>
      </c>
      <c r="H76" s="8" t="n">
        <v>188.296867</v>
      </c>
      <c r="I76" s="8" t="n">
        <v>2589.700807</v>
      </c>
      <c r="J76" s="28" t="n">
        <v>13.753287</v>
      </c>
      <c r="K76" s="39" t="n">
        <v>1.5247</v>
      </c>
      <c r="L76" s="28" t="n">
        <v>5.991237</v>
      </c>
      <c r="M76" s="8" t="n">
        <v>291</v>
      </c>
      <c r="N76" s="8" t="n">
        <v>1174</v>
      </c>
      <c r="O76" s="28" t="n">
        <v>9.429978</v>
      </c>
      <c r="P76" s="28" t="n">
        <v>18.856832</v>
      </c>
      <c r="Q76" s="28" t="n">
        <v>17.303892</v>
      </c>
      <c r="R76" s="8" t="n">
        <v>64</v>
      </c>
      <c r="S76" s="8" t="n">
        <v>34</v>
      </c>
      <c r="T76" s="23" t="n">
        <v>196.431848</v>
      </c>
      <c r="U76" s="23" t="n">
        <v>159.738046</v>
      </c>
      <c r="V76" s="28" t="n">
        <v>5.200437</v>
      </c>
      <c r="W76" s="39" t="n">
        <v>1.046429</v>
      </c>
      <c r="X76" s="24" t="n">
        <f aca="false">P76*RHO_VANE/2700*(1+SCRAP)*PRICE_VANE</f>
        <v>225.71627904</v>
      </c>
      <c r="Y76" s="24" t="n">
        <f aca="false">Q76*RHO_PLATE/2700*(1+SCRAP)*PRICE_PLATE</f>
        <v>207.12758724</v>
      </c>
      <c r="Z76" s="24" t="n">
        <f aca="false">T76*CUT_M+(R76+S76)*CUT_SET</f>
        <v>392.647772</v>
      </c>
      <c r="AA76" s="24" t="n">
        <f aca="false">U76*ROUND_M</f>
        <v>798.69023</v>
      </c>
      <c r="AB76" s="24" t="n">
        <f aca="false">(R76+S76)*FINISH_PART</f>
        <v>784</v>
      </c>
      <c r="AC76" s="24" t="n">
        <f aca="false">R76*SPACER_VANE+(R76+S76)*ASM_H*LABOUR</f>
        <v>1294.5</v>
      </c>
      <c r="AD76" s="24" t="n">
        <f aca="false">V76*G10_CAGE+W76*G10_SLEEVE</f>
        <v>374.81196</v>
      </c>
      <c r="AE76" s="24" t="n">
        <f aca="false">N76/1000*SHAFT_M+SHAFT_SET</f>
        <v>220.88</v>
      </c>
      <c r="AF76" s="24" t="n">
        <f aca="false">2*ROUNDUP(G76*1000/V_ZENER,0)*PRICE_Z+5*ROUNDUP(G76*DIODE_SAFETY/V_STICK,0)*PRICE_STICK</f>
        <v>56.9</v>
      </c>
      <c r="AG76" s="24" t="n">
        <f aca="false">SUM(X76:AF76)</f>
        <v>4355.27382828</v>
      </c>
      <c r="AH76" s="20" t="n">
        <f aca="false">FIXED_BOM</f>
        <v>3461</v>
      </c>
      <c r="AI76" s="24" t="n">
        <f aca="false">(AG76+AH76)*(1+CONT)</f>
        <v>8988.714902522</v>
      </c>
      <c r="AJ76" s="24" t="n">
        <f aca="false">IF(L76&gt;0,AI76/L76,1000000000000)</f>
        <v>1500.3103536919</v>
      </c>
      <c r="AK76" s="8" t="n">
        <f aca="false">IF(AND(G76&gt;=V_NEED,L76&gt;=P_MIN,K76&gt;=Z_MIN,F76&lt;=N_CAP,D76&lt;=R_MAX,OR(CORONA_REQ=0,O76&gt;=G76)),1,0)</f>
        <v>0</v>
      </c>
      <c r="AL76" s="28" t="n">
        <f aca="false">IF(AK76=1,IF(OBJECTIVE=1,AI76,AJ76),1000000000000)+ROW()*0.000000001</f>
        <v>1000000000000</v>
      </c>
    </row>
    <row r="77" customFormat="false" ht="15" hidden="false" customHeight="false" outlineLevel="0" collapsed="false">
      <c r="A77" s="8" t="n">
        <v>73</v>
      </c>
      <c r="B77" s="23" t="n">
        <v>3</v>
      </c>
      <c r="C77" s="23" t="n">
        <v>4</v>
      </c>
      <c r="D77" s="8" t="n">
        <v>150</v>
      </c>
      <c r="E77" s="8" t="n">
        <v>18</v>
      </c>
      <c r="F77" s="8" t="n">
        <v>4</v>
      </c>
      <c r="G77" s="28" t="n">
        <v>7.264419</v>
      </c>
      <c r="H77" s="8" t="n">
        <v>23.207529</v>
      </c>
      <c r="I77" s="8" t="n">
        <v>410.510165</v>
      </c>
      <c r="J77" s="28" t="n">
        <v>17.688663</v>
      </c>
      <c r="K77" s="39" t="n">
        <v>1.447078</v>
      </c>
      <c r="L77" s="28" t="n">
        <v>0.845895</v>
      </c>
      <c r="M77" s="8" t="n">
        <v>81</v>
      </c>
      <c r="N77" s="8" t="n">
        <v>754</v>
      </c>
      <c r="O77" s="28" t="n">
        <v>9.707768</v>
      </c>
      <c r="P77" s="28" t="n">
        <v>4.837965</v>
      </c>
      <c r="Q77" s="28" t="n">
        <v>5.428672</v>
      </c>
      <c r="R77" s="8" t="n">
        <v>16</v>
      </c>
      <c r="S77" s="8" t="n">
        <v>8</v>
      </c>
      <c r="T77" s="23" t="n">
        <v>48.479644</v>
      </c>
      <c r="U77" s="23" t="n">
        <v>39.306193</v>
      </c>
      <c r="V77" s="28" t="n">
        <v>1.997822</v>
      </c>
      <c r="W77" s="39" t="n">
        <v>0.402001</v>
      </c>
      <c r="X77" s="24" t="n">
        <f aca="false">P77*RHO_VANE/2700*(1+SCRAP)*PRICE_VANE</f>
        <v>57.91044105</v>
      </c>
      <c r="Y77" s="24" t="n">
        <f aca="false">Q77*RHO_PLATE/2700*(1+SCRAP)*PRICE_PLATE</f>
        <v>64.98120384</v>
      </c>
      <c r="Z77" s="24" t="n">
        <f aca="false">T77*CUT_M+(R77+S77)*CUT_SET</f>
        <v>96.719466</v>
      </c>
      <c r="AA77" s="24" t="n">
        <f aca="false">U77*ROUND_M</f>
        <v>196.530965</v>
      </c>
      <c r="AB77" s="24" t="n">
        <f aca="false">(R77+S77)*FINISH_PART</f>
        <v>192</v>
      </c>
      <c r="AC77" s="24" t="n">
        <f aca="false">R77*SPACER_VANE+(R77+S77)*ASM_H*LABOUR</f>
        <v>318</v>
      </c>
      <c r="AD77" s="24" t="n">
        <f aca="false">V77*G10_CAGE+W77*G10_SLEEVE</f>
        <v>143.98938</v>
      </c>
      <c r="AE77" s="24" t="n">
        <f aca="false">N77/1000*SHAFT_M+SHAFT_SET</f>
        <v>170.48</v>
      </c>
      <c r="AF77" s="24" t="n">
        <f aca="false">2*ROUNDUP(G77*1000/V_ZENER,0)*PRICE_Z+5*ROUNDUP(G77*DIODE_SAFETY/V_STICK,0)*PRICE_STICK</f>
        <v>56.9</v>
      </c>
      <c r="AG77" s="24" t="n">
        <f aca="false">SUM(X77:AF77)</f>
        <v>1297.51145589</v>
      </c>
      <c r="AH77" s="20" t="n">
        <f aca="false">FIXED_BOM</f>
        <v>3461</v>
      </c>
      <c r="AI77" s="24" t="n">
        <f aca="false">(AG77+AH77)*(1+CONT)</f>
        <v>5472.2881742735</v>
      </c>
      <c r="AJ77" s="24" t="n">
        <f aca="false">IF(L77&gt;0,AI77/L77,1000000000000)</f>
        <v>6469.2286563622</v>
      </c>
      <c r="AK77" s="8" t="n">
        <f aca="false">IF(AND(G77&gt;=V_NEED,L77&gt;=P_MIN,K77&gt;=Z_MIN,F77&lt;=N_CAP,D77&lt;=R_MAX,OR(CORONA_REQ=0,O77&gt;=G77)),1,0)</f>
        <v>0</v>
      </c>
      <c r="AL77" s="28" t="n">
        <f aca="false">IF(AK77=1,IF(OBJECTIVE=1,AI77,AJ77),1000000000000)+ROW()*0.000000001</f>
        <v>1000000000000</v>
      </c>
    </row>
    <row r="78" customFormat="false" ht="15" hidden="false" customHeight="false" outlineLevel="0" collapsed="false">
      <c r="A78" s="8" t="n">
        <v>74</v>
      </c>
      <c r="B78" s="23" t="n">
        <v>3</v>
      </c>
      <c r="C78" s="23" t="n">
        <v>4</v>
      </c>
      <c r="D78" s="8" t="n">
        <v>150</v>
      </c>
      <c r="E78" s="8" t="n">
        <v>18</v>
      </c>
      <c r="F78" s="8" t="n">
        <v>6</v>
      </c>
      <c r="G78" s="28" t="n">
        <v>7.264419</v>
      </c>
      <c r="H78" s="8" t="n">
        <v>35.326117</v>
      </c>
      <c r="I78" s="8" t="n">
        <v>645.087402</v>
      </c>
      <c r="J78" s="28" t="n">
        <v>18.26092</v>
      </c>
      <c r="K78" s="39" t="n">
        <v>1.498253</v>
      </c>
      <c r="L78" s="28" t="n">
        <v>1.435481</v>
      </c>
      <c r="M78" s="8" t="n">
        <v>116</v>
      </c>
      <c r="N78" s="8" t="n">
        <v>824</v>
      </c>
      <c r="O78" s="28" t="n">
        <v>9.707768</v>
      </c>
      <c r="P78" s="28" t="n">
        <v>7.256947</v>
      </c>
      <c r="Q78" s="28" t="n">
        <v>6.78584</v>
      </c>
      <c r="R78" s="8" t="n">
        <v>24</v>
      </c>
      <c r="S78" s="8" t="n">
        <v>10</v>
      </c>
      <c r="T78" s="23" t="n">
        <v>70.206191</v>
      </c>
      <c r="U78" s="23" t="n">
        <v>56.446015</v>
      </c>
      <c r="V78" s="28" t="n">
        <v>2.531591</v>
      </c>
      <c r="W78" s="39" t="n">
        <v>0.509405</v>
      </c>
      <c r="X78" s="24" t="n">
        <f aca="false">P78*RHO_VANE/2700*(1+SCRAP)*PRICE_VANE</f>
        <v>86.86565559</v>
      </c>
      <c r="Y78" s="24" t="n">
        <f aca="false">Q78*RHO_PLATE/2700*(1+SCRAP)*PRICE_PLATE</f>
        <v>81.2265048</v>
      </c>
      <c r="Z78" s="24" t="n">
        <f aca="false">T78*CUT_M+(R78+S78)*CUT_SET</f>
        <v>139.3092865</v>
      </c>
      <c r="AA78" s="24" t="n">
        <f aca="false">U78*ROUND_M</f>
        <v>282.230075</v>
      </c>
      <c r="AB78" s="24" t="n">
        <f aca="false">(R78+S78)*FINISH_PART</f>
        <v>272</v>
      </c>
      <c r="AC78" s="24" t="n">
        <f aca="false">R78*SPACER_VANE+(R78+S78)*ASM_H*LABOUR</f>
        <v>454.5</v>
      </c>
      <c r="AD78" s="24" t="n">
        <f aca="false">V78*G10_CAGE+W78*G10_SLEEVE</f>
        <v>182.45976</v>
      </c>
      <c r="AE78" s="24" t="n">
        <f aca="false">N78/1000*SHAFT_M+SHAFT_SET</f>
        <v>178.88</v>
      </c>
      <c r="AF78" s="24" t="n">
        <f aca="false">2*ROUNDUP(G78*1000/V_ZENER,0)*PRICE_Z+5*ROUNDUP(G78*DIODE_SAFETY/V_STICK,0)*PRICE_STICK</f>
        <v>56.9</v>
      </c>
      <c r="AG78" s="24" t="n">
        <f aca="false">SUM(X78:AF78)</f>
        <v>1734.37128189</v>
      </c>
      <c r="AH78" s="20" t="n">
        <f aca="false">FIXED_BOM</f>
        <v>3461</v>
      </c>
      <c r="AI78" s="24" t="n">
        <f aca="false">(AG78+AH78)*(1+CONT)</f>
        <v>5974.6769741735</v>
      </c>
      <c r="AJ78" s="24" t="n">
        <f aca="false">IF(L78&gt;0,AI78/L78,1000000000000)</f>
        <v>4162.14284562004</v>
      </c>
      <c r="AK78" s="8" t="n">
        <f aca="false">IF(AND(G78&gt;=V_NEED,L78&gt;=P_MIN,K78&gt;=Z_MIN,F78&lt;=N_CAP,D78&lt;=R_MAX,OR(CORONA_REQ=0,O78&gt;=G78)),1,0)</f>
        <v>0</v>
      </c>
      <c r="AL78" s="28" t="n">
        <f aca="false">IF(AK78=1,IF(OBJECTIVE=1,AI78,AJ78),1000000000000)+ROW()*0.000000001</f>
        <v>1000000000000</v>
      </c>
    </row>
    <row r="79" customFormat="false" ht="15" hidden="false" customHeight="false" outlineLevel="0" collapsed="false">
      <c r="A79" s="8" t="n">
        <v>75</v>
      </c>
      <c r="B79" s="23" t="n">
        <v>3</v>
      </c>
      <c r="C79" s="23" t="n">
        <v>4</v>
      </c>
      <c r="D79" s="8" t="n">
        <v>150</v>
      </c>
      <c r="E79" s="8" t="n">
        <v>18</v>
      </c>
      <c r="F79" s="8" t="n">
        <v>8</v>
      </c>
      <c r="G79" s="28" t="n">
        <v>7.264419</v>
      </c>
      <c r="H79" s="8" t="n">
        <v>47.444705</v>
      </c>
      <c r="I79" s="8" t="n">
        <v>879.66464</v>
      </c>
      <c r="J79" s="28" t="n">
        <v>18.540839</v>
      </c>
      <c r="K79" s="39" t="n">
        <v>1.524382</v>
      </c>
      <c r="L79" s="28" t="n">
        <v>2.028453</v>
      </c>
      <c r="M79" s="8" t="n">
        <v>158</v>
      </c>
      <c r="N79" s="8" t="n">
        <v>908</v>
      </c>
      <c r="O79" s="28" t="n">
        <v>9.707768</v>
      </c>
      <c r="P79" s="28" t="n">
        <v>9.675929</v>
      </c>
      <c r="Q79" s="28" t="n">
        <v>9.500176</v>
      </c>
      <c r="R79" s="8" t="n">
        <v>32</v>
      </c>
      <c r="S79" s="8" t="n">
        <v>14</v>
      </c>
      <c r="T79" s="23" t="n">
        <v>94.446013</v>
      </c>
      <c r="U79" s="23" t="n">
        <v>76.099112</v>
      </c>
      <c r="V79" s="28" t="n">
        <v>3.172114</v>
      </c>
      <c r="W79" s="39" t="n">
        <v>0.638291</v>
      </c>
      <c r="X79" s="24" t="n">
        <f aca="false">P79*RHO_VANE/2700*(1+SCRAP)*PRICE_VANE</f>
        <v>115.82087013</v>
      </c>
      <c r="Y79" s="24" t="n">
        <f aca="false">Q79*RHO_PLATE/2700*(1+SCRAP)*PRICE_PLATE</f>
        <v>113.71710672</v>
      </c>
      <c r="Z79" s="24" t="n">
        <f aca="false">T79*CUT_M+(R79+S79)*CUT_SET</f>
        <v>187.6690195</v>
      </c>
      <c r="AA79" s="24" t="n">
        <f aca="false">U79*ROUND_M</f>
        <v>380.49556</v>
      </c>
      <c r="AB79" s="24" t="n">
        <f aca="false">(R79+S79)*FINISH_PART</f>
        <v>368</v>
      </c>
      <c r="AC79" s="24" t="n">
        <f aca="false">R79*SPACER_VANE+(R79+S79)*ASM_H*LABOUR</f>
        <v>613.5</v>
      </c>
      <c r="AD79" s="24" t="n">
        <f aca="false">V79*G10_CAGE+W79*G10_SLEEVE</f>
        <v>228.6243</v>
      </c>
      <c r="AE79" s="24" t="n">
        <f aca="false">N79/1000*SHAFT_M+SHAFT_SET</f>
        <v>188.96</v>
      </c>
      <c r="AF79" s="24" t="n">
        <f aca="false">2*ROUNDUP(G79*1000/V_ZENER,0)*PRICE_Z+5*ROUNDUP(G79*DIODE_SAFETY/V_STICK,0)*PRICE_STICK</f>
        <v>56.9</v>
      </c>
      <c r="AG79" s="24" t="n">
        <f aca="false">SUM(X79:AF79)</f>
        <v>2253.68685635</v>
      </c>
      <c r="AH79" s="20" t="n">
        <f aca="false">FIXED_BOM</f>
        <v>3461</v>
      </c>
      <c r="AI79" s="24" t="n">
        <f aca="false">(AG79+AH79)*(1+CONT)</f>
        <v>6571.8898848025</v>
      </c>
      <c r="AJ79" s="24" t="n">
        <f aca="false">IF(L79&gt;0,AI79/L79,1000000000000)</f>
        <v>3239.85317126032</v>
      </c>
      <c r="AK79" s="8" t="n">
        <f aca="false">IF(AND(G79&gt;=V_NEED,L79&gt;=P_MIN,K79&gt;=Z_MIN,F79&lt;=N_CAP,D79&lt;=R_MAX,OR(CORONA_REQ=0,O79&gt;=G79)),1,0)</f>
        <v>0</v>
      </c>
      <c r="AL79" s="28" t="n">
        <f aca="false">IF(AK79=1,IF(OBJECTIVE=1,AI79,AJ79),1000000000000)+ROW()*0.000000001</f>
        <v>1000000000000</v>
      </c>
    </row>
    <row r="80" customFormat="false" ht="15" hidden="false" customHeight="false" outlineLevel="0" collapsed="false">
      <c r="A80" s="8" t="n">
        <v>76</v>
      </c>
      <c r="B80" s="23" t="n">
        <v>3</v>
      </c>
      <c r="C80" s="23" t="n">
        <v>4</v>
      </c>
      <c r="D80" s="8" t="n">
        <v>150</v>
      </c>
      <c r="E80" s="8" t="n">
        <v>18</v>
      </c>
      <c r="F80" s="8" t="n">
        <v>10</v>
      </c>
      <c r="G80" s="28" t="n">
        <v>7.264419</v>
      </c>
      <c r="H80" s="8" t="n">
        <v>59.563293</v>
      </c>
      <c r="I80" s="8" t="n">
        <v>1114.241877</v>
      </c>
      <c r="J80" s="28" t="n">
        <v>18.706855</v>
      </c>
      <c r="K80" s="39" t="n">
        <v>1.539452</v>
      </c>
      <c r="L80" s="28" t="n">
        <v>2.619908</v>
      </c>
      <c r="M80" s="8" t="n">
        <v>193</v>
      </c>
      <c r="N80" s="8" t="n">
        <v>978</v>
      </c>
      <c r="O80" s="28" t="n">
        <v>9.707768</v>
      </c>
      <c r="P80" s="28" t="n">
        <v>12.094912</v>
      </c>
      <c r="Q80" s="28" t="n">
        <v>10.857344</v>
      </c>
      <c r="R80" s="8" t="n">
        <v>40</v>
      </c>
      <c r="S80" s="8" t="n">
        <v>16</v>
      </c>
      <c r="T80" s="23" t="n">
        <v>116.172561</v>
      </c>
      <c r="U80" s="23" t="n">
        <v>93.238934</v>
      </c>
      <c r="V80" s="28" t="n">
        <v>3.705883</v>
      </c>
      <c r="W80" s="39" t="n">
        <v>0.745696</v>
      </c>
      <c r="X80" s="24" t="n">
        <f aca="false">P80*RHO_VANE/2700*(1+SCRAP)*PRICE_VANE</f>
        <v>144.77609664</v>
      </c>
      <c r="Y80" s="24" t="n">
        <f aca="false">Q80*RHO_PLATE/2700*(1+SCRAP)*PRICE_PLATE</f>
        <v>129.96240768</v>
      </c>
      <c r="Z80" s="24" t="n">
        <f aca="false">T80*CUT_M+(R80+S80)*CUT_SET</f>
        <v>230.2588415</v>
      </c>
      <c r="AA80" s="24" t="n">
        <f aca="false">U80*ROUND_M</f>
        <v>466.19467</v>
      </c>
      <c r="AB80" s="24" t="n">
        <f aca="false">(R80+S80)*FINISH_PART</f>
        <v>448</v>
      </c>
      <c r="AC80" s="24" t="n">
        <f aca="false">R80*SPACER_VANE+(R80+S80)*ASM_H*LABOUR</f>
        <v>750</v>
      </c>
      <c r="AD80" s="24" t="n">
        <f aca="false">V80*G10_CAGE+W80*G10_SLEEVE</f>
        <v>267.09474</v>
      </c>
      <c r="AE80" s="24" t="n">
        <f aca="false">N80/1000*SHAFT_M+SHAFT_SET</f>
        <v>197.36</v>
      </c>
      <c r="AF80" s="24" t="n">
        <f aca="false">2*ROUNDUP(G80*1000/V_ZENER,0)*PRICE_Z+5*ROUNDUP(G80*DIODE_SAFETY/V_STICK,0)*PRICE_STICK</f>
        <v>56.9</v>
      </c>
      <c r="AG80" s="24" t="n">
        <f aca="false">SUM(X80:AF80)</f>
        <v>2690.54675582</v>
      </c>
      <c r="AH80" s="20" t="n">
        <f aca="false">FIXED_BOM</f>
        <v>3461</v>
      </c>
      <c r="AI80" s="24" t="n">
        <f aca="false">(AG80+AH80)*(1+CONT)</f>
        <v>7074.278769193</v>
      </c>
      <c r="AJ80" s="24" t="n">
        <f aca="false">IF(L80&gt;0,AI80/L80,1000000000000)</f>
        <v>2700.20121668127</v>
      </c>
      <c r="AK80" s="8" t="n">
        <f aca="false">IF(AND(G80&gt;=V_NEED,L80&gt;=P_MIN,K80&gt;=Z_MIN,F80&lt;=N_CAP,D80&lt;=R_MAX,OR(CORONA_REQ=0,O80&gt;=G80)),1,0)</f>
        <v>0</v>
      </c>
      <c r="AL80" s="28" t="n">
        <f aca="false">IF(AK80=1,IF(OBJECTIVE=1,AI80,AJ80),1000000000000)+ROW()*0.000000001</f>
        <v>1000000000000</v>
      </c>
    </row>
    <row r="81" customFormat="false" ht="15" hidden="false" customHeight="false" outlineLevel="0" collapsed="false">
      <c r="A81" s="8" t="n">
        <v>77</v>
      </c>
      <c r="B81" s="23" t="n">
        <v>3</v>
      </c>
      <c r="C81" s="23" t="n">
        <v>4</v>
      </c>
      <c r="D81" s="8" t="n">
        <v>150</v>
      </c>
      <c r="E81" s="8" t="n">
        <v>18</v>
      </c>
      <c r="F81" s="8" t="n">
        <v>12</v>
      </c>
      <c r="G81" s="28" t="n">
        <v>7.264419</v>
      </c>
      <c r="H81" s="8" t="n">
        <v>71.681882</v>
      </c>
      <c r="I81" s="8" t="n">
        <v>1348.819114</v>
      </c>
      <c r="J81" s="28" t="n">
        <v>18.816737</v>
      </c>
      <c r="K81" s="39" t="n">
        <v>1.550471</v>
      </c>
      <c r="L81" s="28" t="n">
        <v>3.215911</v>
      </c>
      <c r="M81" s="8" t="n">
        <v>228</v>
      </c>
      <c r="N81" s="8" t="n">
        <v>1048</v>
      </c>
      <c r="O81" s="28" t="n">
        <v>9.707768</v>
      </c>
      <c r="P81" s="28" t="n">
        <v>14.513894</v>
      </c>
      <c r="Q81" s="28" t="n">
        <v>12.214512</v>
      </c>
      <c r="R81" s="8" t="n">
        <v>48</v>
      </c>
      <c r="S81" s="8" t="n">
        <v>18</v>
      </c>
      <c r="T81" s="23" t="n">
        <v>137.899108</v>
      </c>
      <c r="U81" s="23" t="n">
        <v>110.378757</v>
      </c>
      <c r="V81" s="28" t="n">
        <v>4.239652</v>
      </c>
      <c r="W81" s="39" t="n">
        <v>0.853101</v>
      </c>
      <c r="X81" s="24" t="n">
        <f aca="false">P81*RHO_VANE/2700*(1+SCRAP)*PRICE_VANE</f>
        <v>173.73131118</v>
      </c>
      <c r="Y81" s="24" t="n">
        <f aca="false">Q81*RHO_PLATE/2700*(1+SCRAP)*PRICE_PLATE</f>
        <v>146.20770864</v>
      </c>
      <c r="Z81" s="24" t="n">
        <f aca="false">T81*CUT_M+(R81+S81)*CUT_SET</f>
        <v>272.848662</v>
      </c>
      <c r="AA81" s="24" t="n">
        <f aca="false">U81*ROUND_M</f>
        <v>551.893785</v>
      </c>
      <c r="AB81" s="24" t="n">
        <f aca="false">(R81+S81)*FINISH_PART</f>
        <v>528</v>
      </c>
      <c r="AC81" s="24" t="n">
        <f aca="false">R81*SPACER_VANE+(R81+S81)*ASM_H*LABOUR</f>
        <v>886.5</v>
      </c>
      <c r="AD81" s="24" t="n">
        <f aca="false">V81*G10_CAGE+W81*G10_SLEEVE</f>
        <v>305.56518</v>
      </c>
      <c r="AE81" s="24" t="n">
        <f aca="false">N81/1000*SHAFT_M+SHAFT_SET</f>
        <v>205.76</v>
      </c>
      <c r="AF81" s="24" t="n">
        <f aca="false">2*ROUNDUP(G81*1000/V_ZENER,0)*PRICE_Z+5*ROUNDUP(G81*DIODE_SAFETY/V_STICK,0)*PRICE_STICK</f>
        <v>56.9</v>
      </c>
      <c r="AG81" s="24" t="n">
        <f aca="false">SUM(X81:AF81)</f>
        <v>3127.40664682</v>
      </c>
      <c r="AH81" s="20" t="n">
        <f aca="false">FIXED_BOM</f>
        <v>3461</v>
      </c>
      <c r="AI81" s="24" t="n">
        <f aca="false">(AG81+AH81)*(1+CONT)</f>
        <v>7576.667643843</v>
      </c>
      <c r="AJ81" s="24" t="n">
        <f aca="false">IF(L81&gt;0,AI81/L81,1000000000000)</f>
        <v>2355.99419382035</v>
      </c>
      <c r="AK81" s="8" t="n">
        <f aca="false">IF(AND(G81&gt;=V_NEED,L81&gt;=P_MIN,K81&gt;=Z_MIN,F81&lt;=N_CAP,D81&lt;=R_MAX,OR(CORONA_REQ=0,O81&gt;=G81)),1,0)</f>
        <v>0</v>
      </c>
      <c r="AL81" s="28" t="n">
        <f aca="false">IF(AK81=1,IF(OBJECTIVE=1,AI81,AJ81),1000000000000)+ROW()*0.000000001</f>
        <v>1000000000000</v>
      </c>
    </row>
    <row r="82" customFormat="false" ht="15" hidden="false" customHeight="false" outlineLevel="0" collapsed="false">
      <c r="A82" s="8" t="n">
        <v>78</v>
      </c>
      <c r="B82" s="23" t="n">
        <v>3</v>
      </c>
      <c r="C82" s="23" t="n">
        <v>4</v>
      </c>
      <c r="D82" s="8" t="n">
        <v>150</v>
      </c>
      <c r="E82" s="8" t="n">
        <v>18</v>
      </c>
      <c r="F82" s="8" t="n">
        <v>16</v>
      </c>
      <c r="G82" s="28" t="n">
        <v>7.264419</v>
      </c>
      <c r="H82" s="8" t="n">
        <v>95.919058</v>
      </c>
      <c r="I82" s="8" t="n">
        <v>1817.973589</v>
      </c>
      <c r="J82" s="28" t="n">
        <v>18.953205</v>
      </c>
      <c r="K82" s="39" t="n">
        <v>1.563499</v>
      </c>
      <c r="L82" s="28" t="n">
        <v>4.40411</v>
      </c>
      <c r="M82" s="8" t="n">
        <v>305</v>
      </c>
      <c r="N82" s="8" t="n">
        <v>1202</v>
      </c>
      <c r="O82" s="28" t="n">
        <v>9.707768</v>
      </c>
      <c r="P82" s="28" t="n">
        <v>19.351859</v>
      </c>
      <c r="Q82" s="28" t="n">
        <v>16.286016</v>
      </c>
      <c r="R82" s="8" t="n">
        <v>64</v>
      </c>
      <c r="S82" s="8" t="n">
        <v>24</v>
      </c>
      <c r="T82" s="23" t="n">
        <v>183.865478</v>
      </c>
      <c r="U82" s="23" t="n">
        <v>147.171675</v>
      </c>
      <c r="V82" s="28" t="n">
        <v>5.413944</v>
      </c>
      <c r="W82" s="39" t="n">
        <v>1.089391</v>
      </c>
      <c r="X82" s="24" t="n">
        <f aca="false">P82*RHO_VANE/2700*(1+SCRAP)*PRICE_VANE</f>
        <v>231.64175223</v>
      </c>
      <c r="Y82" s="24" t="n">
        <f aca="false">Q82*RHO_PLATE/2700*(1+SCRAP)*PRICE_PLATE</f>
        <v>194.94361152</v>
      </c>
      <c r="Z82" s="24" t="n">
        <f aca="false">T82*CUT_M+(R82+S82)*CUT_SET</f>
        <v>363.798217</v>
      </c>
      <c r="AA82" s="24" t="n">
        <f aca="false">U82*ROUND_M</f>
        <v>735.858375</v>
      </c>
      <c r="AB82" s="24" t="n">
        <f aca="false">(R82+S82)*FINISH_PART</f>
        <v>704</v>
      </c>
      <c r="AC82" s="24" t="n">
        <f aca="false">R82*SPACER_VANE+(R82+S82)*ASM_H*LABOUR</f>
        <v>1182</v>
      </c>
      <c r="AD82" s="24" t="n">
        <f aca="false">V82*G10_CAGE+W82*G10_SLEEVE</f>
        <v>390.2001</v>
      </c>
      <c r="AE82" s="24" t="n">
        <f aca="false">N82/1000*SHAFT_M+SHAFT_SET</f>
        <v>224.24</v>
      </c>
      <c r="AF82" s="24" t="n">
        <f aca="false">2*ROUNDUP(G82*1000/V_ZENER,0)*PRICE_Z+5*ROUNDUP(G82*DIODE_SAFETY/V_STICK,0)*PRICE_STICK</f>
        <v>56.9</v>
      </c>
      <c r="AG82" s="24" t="n">
        <f aca="false">SUM(X82:AF82)</f>
        <v>4083.58205575</v>
      </c>
      <c r="AH82" s="20" t="n">
        <f aca="false">FIXED_BOM</f>
        <v>3461</v>
      </c>
      <c r="AI82" s="24" t="n">
        <f aca="false">(AG82+AH82)*(1+CONT)</f>
        <v>8676.2693641125</v>
      </c>
      <c r="AJ82" s="24" t="n">
        <f aca="false">IF(L82&gt;0,AI82/L82,1000000000000)</f>
        <v>1970.03920522251</v>
      </c>
      <c r="AK82" s="8" t="n">
        <f aca="false">IF(AND(G82&gt;=V_NEED,L82&gt;=P_MIN,K82&gt;=Z_MIN,F82&lt;=N_CAP,D82&lt;=R_MAX,OR(CORONA_REQ=0,O82&gt;=G82)),1,0)</f>
        <v>0</v>
      </c>
      <c r="AL82" s="28" t="n">
        <f aca="false">IF(AK82=1,IF(OBJECTIVE=1,AI82,AJ82),1000000000000)+ROW()*0.000000001</f>
        <v>1000000000000</v>
      </c>
    </row>
    <row r="83" customFormat="false" ht="15" hidden="false" customHeight="false" outlineLevel="0" collapsed="false">
      <c r="A83" s="8" t="n">
        <v>79</v>
      </c>
      <c r="B83" s="23" t="n">
        <v>3</v>
      </c>
      <c r="C83" s="23" t="n">
        <v>4</v>
      </c>
      <c r="D83" s="8" t="n">
        <v>150</v>
      </c>
      <c r="E83" s="8" t="n">
        <v>22</v>
      </c>
      <c r="F83" s="8" t="n">
        <v>4</v>
      </c>
      <c r="G83" s="28" t="n">
        <v>7.264419</v>
      </c>
      <c r="H83" s="8" t="n">
        <v>31.346687</v>
      </c>
      <c r="I83" s="8" t="n">
        <v>497.337346</v>
      </c>
      <c r="J83" s="28" t="n">
        <v>15.865707</v>
      </c>
      <c r="K83" s="39" t="n">
        <v>1.455993</v>
      </c>
      <c r="L83" s="28" t="n">
        <v>1.03996</v>
      </c>
      <c r="M83" s="8" t="n">
        <v>81</v>
      </c>
      <c r="N83" s="8" t="n">
        <v>754</v>
      </c>
      <c r="O83" s="28" t="n">
        <v>9.707768</v>
      </c>
      <c r="P83" s="28" t="n">
        <v>5.561788</v>
      </c>
      <c r="Q83" s="28" t="n">
        <v>5.428672</v>
      </c>
      <c r="R83" s="8" t="n">
        <v>16</v>
      </c>
      <c r="S83" s="8" t="n">
        <v>8</v>
      </c>
      <c r="T83" s="23" t="n">
        <v>48.479644</v>
      </c>
      <c r="U83" s="23" t="n">
        <v>39.306193</v>
      </c>
      <c r="V83" s="28" t="n">
        <v>1.997822</v>
      </c>
      <c r="W83" s="39" t="n">
        <v>0.402001</v>
      </c>
      <c r="X83" s="24" t="n">
        <f aca="false">P83*RHO_VANE/2700*(1+SCRAP)*PRICE_VANE</f>
        <v>66.57460236</v>
      </c>
      <c r="Y83" s="24" t="n">
        <f aca="false">Q83*RHO_PLATE/2700*(1+SCRAP)*PRICE_PLATE</f>
        <v>64.98120384</v>
      </c>
      <c r="Z83" s="24" t="n">
        <f aca="false">T83*CUT_M+(R83+S83)*CUT_SET</f>
        <v>96.719466</v>
      </c>
      <c r="AA83" s="24" t="n">
        <f aca="false">U83*ROUND_M</f>
        <v>196.530965</v>
      </c>
      <c r="AB83" s="24" t="n">
        <f aca="false">(R83+S83)*FINISH_PART</f>
        <v>192</v>
      </c>
      <c r="AC83" s="24" t="n">
        <f aca="false">R83*SPACER_VANE+(R83+S83)*ASM_H*LABOUR</f>
        <v>318</v>
      </c>
      <c r="AD83" s="24" t="n">
        <f aca="false">V83*G10_CAGE+W83*G10_SLEEVE</f>
        <v>143.98938</v>
      </c>
      <c r="AE83" s="24" t="n">
        <f aca="false">N83/1000*SHAFT_M+SHAFT_SET</f>
        <v>170.48</v>
      </c>
      <c r="AF83" s="24" t="n">
        <f aca="false">2*ROUNDUP(G83*1000/V_ZENER,0)*PRICE_Z+5*ROUNDUP(G83*DIODE_SAFETY/V_STICK,0)*PRICE_STICK</f>
        <v>56.9</v>
      </c>
      <c r="AG83" s="24" t="n">
        <f aca="false">SUM(X83:AF83)</f>
        <v>1306.1756172</v>
      </c>
      <c r="AH83" s="20" t="n">
        <f aca="false">FIXED_BOM</f>
        <v>3461</v>
      </c>
      <c r="AI83" s="24" t="n">
        <f aca="false">(AG83+AH83)*(1+CONT)</f>
        <v>5482.25195978</v>
      </c>
      <c r="AJ83" s="24" t="n">
        <f aca="false">IF(L83&gt;0,AI83/L83,1000000000000)</f>
        <v>5271.59886897573</v>
      </c>
      <c r="AK83" s="8" t="n">
        <f aca="false">IF(AND(G83&gt;=V_NEED,L83&gt;=P_MIN,K83&gt;=Z_MIN,F83&lt;=N_CAP,D83&lt;=R_MAX,OR(CORONA_REQ=0,O83&gt;=G83)),1,0)</f>
        <v>0</v>
      </c>
      <c r="AL83" s="28" t="n">
        <f aca="false">IF(AK83=1,IF(OBJECTIVE=1,AI83,AJ83),1000000000000)+ROW()*0.000000001</f>
        <v>1000000000000</v>
      </c>
    </row>
    <row r="84" customFormat="false" ht="15" hidden="false" customHeight="false" outlineLevel="0" collapsed="false">
      <c r="A84" s="8" t="n">
        <v>80</v>
      </c>
      <c r="B84" s="23" t="n">
        <v>3</v>
      </c>
      <c r="C84" s="23" t="n">
        <v>4</v>
      </c>
      <c r="D84" s="8" t="n">
        <v>150</v>
      </c>
      <c r="E84" s="8" t="n">
        <v>22</v>
      </c>
      <c r="F84" s="8" t="n">
        <v>6</v>
      </c>
      <c r="G84" s="28" t="n">
        <v>7.264419</v>
      </c>
      <c r="H84" s="8" t="n">
        <v>48.116222</v>
      </c>
      <c r="I84" s="8" t="n">
        <v>781.530115</v>
      </c>
      <c r="J84" s="28" t="n">
        <v>16.24255</v>
      </c>
      <c r="K84" s="39" t="n">
        <v>1.498657</v>
      </c>
      <c r="L84" s="28" t="n">
        <v>1.742113</v>
      </c>
      <c r="M84" s="8" t="n">
        <v>123</v>
      </c>
      <c r="N84" s="8" t="n">
        <v>838</v>
      </c>
      <c r="O84" s="28" t="n">
        <v>9.707768</v>
      </c>
      <c r="P84" s="28" t="n">
        <v>8.342682</v>
      </c>
      <c r="Q84" s="28" t="n">
        <v>8.143008</v>
      </c>
      <c r="R84" s="8" t="n">
        <v>24</v>
      </c>
      <c r="S84" s="8" t="n">
        <v>12</v>
      </c>
      <c r="T84" s="23" t="n">
        <v>72.719465</v>
      </c>
      <c r="U84" s="23" t="n">
        <v>58.959289</v>
      </c>
      <c r="V84" s="28" t="n">
        <v>2.638345</v>
      </c>
      <c r="W84" s="39" t="n">
        <v>0.530886</v>
      </c>
      <c r="X84" s="24" t="n">
        <f aca="false">P84*RHO_VANE/2700*(1+SCRAP)*PRICE_VANE</f>
        <v>99.86190354</v>
      </c>
      <c r="Y84" s="24" t="n">
        <f aca="false">Q84*RHO_PLATE/2700*(1+SCRAP)*PRICE_PLATE</f>
        <v>97.47180576</v>
      </c>
      <c r="Z84" s="24" t="n">
        <f aca="false">T84*CUT_M+(R84+S84)*CUT_SET</f>
        <v>145.0791975</v>
      </c>
      <c r="AA84" s="24" t="n">
        <f aca="false">U84*ROUND_M</f>
        <v>294.796445</v>
      </c>
      <c r="AB84" s="24" t="n">
        <f aca="false">(R84+S84)*FINISH_PART</f>
        <v>288</v>
      </c>
      <c r="AC84" s="24" t="n">
        <f aca="false">R84*SPACER_VANE+(R84+S84)*ASM_H*LABOUR</f>
        <v>477</v>
      </c>
      <c r="AD84" s="24" t="n">
        <f aca="false">V84*G10_CAGE+W84*G10_SLEEVE</f>
        <v>190.15386</v>
      </c>
      <c r="AE84" s="24" t="n">
        <f aca="false">N84/1000*SHAFT_M+SHAFT_SET</f>
        <v>180.56</v>
      </c>
      <c r="AF84" s="24" t="n">
        <f aca="false">2*ROUNDUP(G84*1000/V_ZENER,0)*PRICE_Z+5*ROUNDUP(G84*DIODE_SAFETY/V_STICK,0)*PRICE_STICK</f>
        <v>56.9</v>
      </c>
      <c r="AG84" s="24" t="n">
        <f aca="false">SUM(X84:AF84)</f>
        <v>1829.8232118</v>
      </c>
      <c r="AH84" s="20" t="n">
        <f aca="false">FIXED_BOM</f>
        <v>3461</v>
      </c>
      <c r="AI84" s="24" t="n">
        <f aca="false">(AG84+AH84)*(1+CONT)</f>
        <v>6084.44669357</v>
      </c>
      <c r="AJ84" s="24" t="n">
        <f aca="false">IF(L84&gt;0,AI84/L84,1000000000000)</f>
        <v>3492.5671833974</v>
      </c>
      <c r="AK84" s="8" t="n">
        <f aca="false">IF(AND(G84&gt;=V_NEED,L84&gt;=P_MIN,K84&gt;=Z_MIN,F84&lt;=N_CAP,D84&lt;=R_MAX,OR(CORONA_REQ=0,O84&gt;=G84)),1,0)</f>
        <v>0</v>
      </c>
      <c r="AL84" s="28" t="n">
        <f aca="false">IF(AK84=1,IF(OBJECTIVE=1,AI84,AJ84),1000000000000)+ROW()*0.000000001</f>
        <v>1000000000000</v>
      </c>
    </row>
    <row r="85" customFormat="false" ht="15" hidden="false" customHeight="false" outlineLevel="0" collapsed="false">
      <c r="A85" s="8" t="n">
        <v>81</v>
      </c>
      <c r="B85" s="23" t="n">
        <v>3</v>
      </c>
      <c r="C85" s="23" t="n">
        <v>4</v>
      </c>
      <c r="D85" s="8" t="n">
        <v>150</v>
      </c>
      <c r="E85" s="8" t="n">
        <v>22</v>
      </c>
      <c r="F85" s="8" t="n">
        <v>8</v>
      </c>
      <c r="G85" s="28" t="n">
        <v>7.264419</v>
      </c>
      <c r="H85" s="8" t="n">
        <v>64.885757</v>
      </c>
      <c r="I85" s="8" t="n">
        <v>1065.722885</v>
      </c>
      <c r="J85" s="28" t="n">
        <v>16.424604</v>
      </c>
      <c r="K85" s="39" t="n">
        <v>1.519486</v>
      </c>
      <c r="L85" s="28" t="n">
        <v>2.44544</v>
      </c>
      <c r="M85" s="8" t="n">
        <v>165</v>
      </c>
      <c r="N85" s="8" t="n">
        <v>922</v>
      </c>
      <c r="O85" s="28" t="n">
        <v>9.707768</v>
      </c>
      <c r="P85" s="28" t="n">
        <v>11.123575</v>
      </c>
      <c r="Q85" s="28" t="n">
        <v>10.857344</v>
      </c>
      <c r="R85" s="8" t="n">
        <v>32</v>
      </c>
      <c r="S85" s="8" t="n">
        <v>16</v>
      </c>
      <c r="T85" s="23" t="n">
        <v>96.959287</v>
      </c>
      <c r="U85" s="23" t="n">
        <v>78.612386</v>
      </c>
      <c r="V85" s="28" t="n">
        <v>3.278868</v>
      </c>
      <c r="W85" s="39" t="n">
        <v>0.659772</v>
      </c>
      <c r="X85" s="24" t="n">
        <f aca="false">P85*RHO_VANE/2700*(1+SCRAP)*PRICE_VANE</f>
        <v>133.14919275</v>
      </c>
      <c r="Y85" s="24" t="n">
        <f aca="false">Q85*RHO_PLATE/2700*(1+SCRAP)*PRICE_PLATE</f>
        <v>129.96240768</v>
      </c>
      <c r="Z85" s="24" t="n">
        <f aca="false">T85*CUT_M+(R85+S85)*CUT_SET</f>
        <v>193.4389305</v>
      </c>
      <c r="AA85" s="24" t="n">
        <f aca="false">U85*ROUND_M</f>
        <v>393.06193</v>
      </c>
      <c r="AB85" s="24" t="n">
        <f aca="false">(R85+S85)*FINISH_PART</f>
        <v>384</v>
      </c>
      <c r="AC85" s="24" t="n">
        <f aca="false">R85*SPACER_VANE+(R85+S85)*ASM_H*LABOUR</f>
        <v>636</v>
      </c>
      <c r="AD85" s="24" t="n">
        <f aca="false">V85*G10_CAGE+W85*G10_SLEEVE</f>
        <v>236.3184</v>
      </c>
      <c r="AE85" s="24" t="n">
        <f aca="false">N85/1000*SHAFT_M+SHAFT_SET</f>
        <v>190.64</v>
      </c>
      <c r="AF85" s="24" t="n">
        <f aca="false">2*ROUNDUP(G85*1000/V_ZENER,0)*PRICE_Z+5*ROUNDUP(G85*DIODE_SAFETY/V_STICK,0)*PRICE_STICK</f>
        <v>56.9</v>
      </c>
      <c r="AG85" s="24" t="n">
        <f aca="false">SUM(X85:AF85)</f>
        <v>2353.47086093</v>
      </c>
      <c r="AH85" s="20" t="n">
        <f aca="false">FIXED_BOM</f>
        <v>3461</v>
      </c>
      <c r="AI85" s="24" t="n">
        <f aca="false">(AG85+AH85)*(1+CONT)</f>
        <v>6686.6414900695</v>
      </c>
      <c r="AJ85" s="24" t="n">
        <f aca="false">IF(L85&gt;0,AI85/L85,1000000000000)</f>
        <v>2734.33062764554</v>
      </c>
      <c r="AK85" s="8" t="n">
        <f aca="false">IF(AND(G85&gt;=V_NEED,L85&gt;=P_MIN,K85&gt;=Z_MIN,F85&lt;=N_CAP,D85&lt;=R_MAX,OR(CORONA_REQ=0,O85&gt;=G85)),1,0)</f>
        <v>0</v>
      </c>
      <c r="AL85" s="28" t="n">
        <f aca="false">IF(AK85=1,IF(OBJECTIVE=1,AI85,AJ85),1000000000000)+ROW()*0.000000001</f>
        <v>1000000000000</v>
      </c>
    </row>
    <row r="86" customFormat="false" ht="15" hidden="false" customHeight="false" outlineLevel="0" collapsed="false">
      <c r="A86" s="8" t="n">
        <v>82</v>
      </c>
      <c r="B86" s="23" t="n">
        <v>3</v>
      </c>
      <c r="C86" s="23" t="n">
        <v>4</v>
      </c>
      <c r="D86" s="8" t="n">
        <v>150</v>
      </c>
      <c r="E86" s="8" t="n">
        <v>22</v>
      </c>
      <c r="F86" s="8" t="n">
        <v>10</v>
      </c>
      <c r="G86" s="28" t="n">
        <v>7.264419</v>
      </c>
      <c r="H86" s="8" t="n">
        <v>81.655292</v>
      </c>
      <c r="I86" s="8" t="n">
        <v>1349.915654</v>
      </c>
      <c r="J86" s="28" t="n">
        <v>16.531882</v>
      </c>
      <c r="K86" s="39" t="n">
        <v>1.532269</v>
      </c>
      <c r="L86" s="28" t="n">
        <v>3.149927</v>
      </c>
      <c r="M86" s="8" t="n">
        <v>207</v>
      </c>
      <c r="N86" s="8" t="n">
        <v>1006</v>
      </c>
      <c r="O86" s="28" t="n">
        <v>9.707768</v>
      </c>
      <c r="P86" s="28" t="n">
        <v>13.904469</v>
      </c>
      <c r="Q86" s="28" t="n">
        <v>13.57168</v>
      </c>
      <c r="R86" s="8" t="n">
        <v>40</v>
      </c>
      <c r="S86" s="8" t="n">
        <v>20</v>
      </c>
      <c r="T86" s="23" t="n">
        <v>121.199109</v>
      </c>
      <c r="U86" s="23" t="n">
        <v>98.265482</v>
      </c>
      <c r="V86" s="28" t="n">
        <v>3.919391</v>
      </c>
      <c r="W86" s="39" t="n">
        <v>0.788658</v>
      </c>
      <c r="X86" s="24" t="n">
        <f aca="false">P86*RHO_VANE/2700*(1+SCRAP)*PRICE_VANE</f>
        <v>166.43649393</v>
      </c>
      <c r="Y86" s="24" t="n">
        <f aca="false">Q86*RHO_PLATE/2700*(1+SCRAP)*PRICE_PLATE</f>
        <v>162.4530096</v>
      </c>
      <c r="Z86" s="24" t="n">
        <f aca="false">T86*CUT_M+(R86+S86)*CUT_SET</f>
        <v>241.7986635</v>
      </c>
      <c r="AA86" s="24" t="n">
        <f aca="false">U86*ROUND_M</f>
        <v>491.32741</v>
      </c>
      <c r="AB86" s="24" t="n">
        <f aca="false">(R86+S86)*FINISH_PART</f>
        <v>480</v>
      </c>
      <c r="AC86" s="24" t="n">
        <f aca="false">R86*SPACER_VANE+(R86+S86)*ASM_H*LABOUR</f>
        <v>795</v>
      </c>
      <c r="AD86" s="24" t="n">
        <f aca="false">V86*G10_CAGE+W86*G10_SLEEVE</f>
        <v>282.48294</v>
      </c>
      <c r="AE86" s="24" t="n">
        <f aca="false">N86/1000*SHAFT_M+SHAFT_SET</f>
        <v>200.72</v>
      </c>
      <c r="AF86" s="24" t="n">
        <f aca="false">2*ROUNDUP(G86*1000/V_ZENER,0)*PRICE_Z+5*ROUNDUP(G86*DIODE_SAFETY/V_STICK,0)*PRICE_STICK</f>
        <v>56.9</v>
      </c>
      <c r="AG86" s="24" t="n">
        <f aca="false">SUM(X86:AF86)</f>
        <v>2877.11851703</v>
      </c>
      <c r="AH86" s="20" t="n">
        <f aca="false">FIXED_BOM</f>
        <v>3461</v>
      </c>
      <c r="AI86" s="24" t="n">
        <f aca="false">(AG86+AH86)*(1+CONT)</f>
        <v>7288.8362945845</v>
      </c>
      <c r="AJ86" s="24" t="n">
        <f aca="false">IF(L86&gt;0,AI86/L86,1000000000000)</f>
        <v>2313.96990932949</v>
      </c>
      <c r="AK86" s="8" t="n">
        <f aca="false">IF(AND(G86&gt;=V_NEED,L86&gt;=P_MIN,K86&gt;=Z_MIN,F86&lt;=N_CAP,D86&lt;=R_MAX,OR(CORONA_REQ=0,O86&gt;=G86)),1,0)</f>
        <v>0</v>
      </c>
      <c r="AL86" s="28" t="n">
        <f aca="false">IF(AK86=1,IF(OBJECTIVE=1,AI86,AJ86),1000000000000)+ROW()*0.000000001</f>
        <v>1000000000000</v>
      </c>
    </row>
    <row r="87" customFormat="false" ht="15" hidden="false" customHeight="false" outlineLevel="0" collapsed="false">
      <c r="A87" s="8" t="n">
        <v>83</v>
      </c>
      <c r="B87" s="23" t="n">
        <v>3</v>
      </c>
      <c r="C87" s="23" t="n">
        <v>4</v>
      </c>
      <c r="D87" s="8" t="n">
        <v>150</v>
      </c>
      <c r="E87" s="8" t="n">
        <v>22</v>
      </c>
      <c r="F87" s="8" t="n">
        <v>12</v>
      </c>
      <c r="G87" s="28" t="n">
        <v>7.264419</v>
      </c>
      <c r="H87" s="8" t="n">
        <v>98.424827</v>
      </c>
      <c r="I87" s="8" t="n">
        <v>1634.108423</v>
      </c>
      <c r="J87" s="28" t="n">
        <v>16.602604</v>
      </c>
      <c r="K87" s="39" t="n">
        <v>1.54074</v>
      </c>
      <c r="L87" s="28" t="n">
        <v>3.850609</v>
      </c>
      <c r="M87" s="8" t="n">
        <v>242</v>
      </c>
      <c r="N87" s="8" t="n">
        <v>1076</v>
      </c>
      <c r="O87" s="28" t="n">
        <v>9.707768</v>
      </c>
      <c r="P87" s="28" t="n">
        <v>16.685363</v>
      </c>
      <c r="Q87" s="28" t="n">
        <v>14.928848</v>
      </c>
      <c r="R87" s="8" t="n">
        <v>48</v>
      </c>
      <c r="S87" s="8" t="n">
        <v>22</v>
      </c>
      <c r="T87" s="23" t="n">
        <v>142.925656</v>
      </c>
      <c r="U87" s="23" t="n">
        <v>115.405305</v>
      </c>
      <c r="V87" s="28" t="n">
        <v>4.45316</v>
      </c>
      <c r="W87" s="39" t="n">
        <v>0.896063</v>
      </c>
      <c r="X87" s="24" t="n">
        <f aca="false">P87*RHO_VANE/2700*(1+SCRAP)*PRICE_VANE</f>
        <v>199.72379511</v>
      </c>
      <c r="Y87" s="24" t="n">
        <f aca="false">Q87*RHO_PLATE/2700*(1+SCRAP)*PRICE_PLATE</f>
        <v>178.69831056</v>
      </c>
      <c r="Z87" s="24" t="n">
        <f aca="false">T87*CUT_M+(R87+S87)*CUT_SET</f>
        <v>284.388484</v>
      </c>
      <c r="AA87" s="24" t="n">
        <f aca="false">U87*ROUND_M</f>
        <v>577.026525</v>
      </c>
      <c r="AB87" s="24" t="n">
        <f aca="false">(R87+S87)*FINISH_PART</f>
        <v>560</v>
      </c>
      <c r="AC87" s="24" t="n">
        <f aca="false">R87*SPACER_VANE+(R87+S87)*ASM_H*LABOUR</f>
        <v>931.5</v>
      </c>
      <c r="AD87" s="24" t="n">
        <f aca="false">V87*G10_CAGE+W87*G10_SLEEVE</f>
        <v>320.95338</v>
      </c>
      <c r="AE87" s="24" t="n">
        <f aca="false">N87/1000*SHAFT_M+SHAFT_SET</f>
        <v>209.12</v>
      </c>
      <c r="AF87" s="24" t="n">
        <f aca="false">2*ROUNDUP(G87*1000/V_ZENER,0)*PRICE_Z+5*ROUNDUP(G87*DIODE_SAFETY/V_STICK,0)*PRICE_STICK</f>
        <v>56.9</v>
      </c>
      <c r="AG87" s="24" t="n">
        <f aca="false">SUM(X87:AF87)</f>
        <v>3318.31049467</v>
      </c>
      <c r="AH87" s="20" t="n">
        <f aca="false">FIXED_BOM</f>
        <v>3461</v>
      </c>
      <c r="AI87" s="24" t="n">
        <f aca="false">(AG87+AH87)*(1+CONT)</f>
        <v>7796.2070688705</v>
      </c>
      <c r="AJ87" s="24" t="n">
        <f aca="false">IF(L87&gt;0,AI87/L87,1000000000000)</f>
        <v>2024.66858329955</v>
      </c>
      <c r="AK87" s="8" t="n">
        <f aca="false">IF(AND(G87&gt;=V_NEED,L87&gt;=P_MIN,K87&gt;=Z_MIN,F87&lt;=N_CAP,D87&lt;=R_MAX,OR(CORONA_REQ=0,O87&gt;=G87)),1,0)</f>
        <v>0</v>
      </c>
      <c r="AL87" s="28" t="n">
        <f aca="false">IF(AK87=1,IF(OBJECTIVE=1,AI87,AJ87),1000000000000)+ROW()*0.000000001</f>
        <v>1000000000000</v>
      </c>
    </row>
    <row r="88" customFormat="false" ht="15" hidden="false" customHeight="false" outlineLevel="0" collapsed="false">
      <c r="A88" s="8" t="n">
        <v>84</v>
      </c>
      <c r="B88" s="23" t="n">
        <v>3</v>
      </c>
      <c r="C88" s="23" t="n">
        <v>4</v>
      </c>
      <c r="D88" s="8" t="n">
        <v>150</v>
      </c>
      <c r="E88" s="8" t="n">
        <v>22</v>
      </c>
      <c r="F88" s="8" t="n">
        <v>16</v>
      </c>
      <c r="G88" s="28" t="n">
        <v>7.264419</v>
      </c>
      <c r="H88" s="8" t="n">
        <v>131.963898</v>
      </c>
      <c r="I88" s="8" t="n">
        <v>2202.493962</v>
      </c>
      <c r="J88" s="28" t="n">
        <v>16.690125</v>
      </c>
      <c r="K88" s="39" t="n">
        <v>1.551271</v>
      </c>
      <c r="L88" s="28" t="n">
        <v>5.261565</v>
      </c>
      <c r="M88" s="8" t="n">
        <v>326</v>
      </c>
      <c r="N88" s="8" t="n">
        <v>1244</v>
      </c>
      <c r="O88" s="28" t="n">
        <v>9.707768</v>
      </c>
      <c r="P88" s="28" t="n">
        <v>22.247151</v>
      </c>
      <c r="Q88" s="28" t="n">
        <v>20.35752</v>
      </c>
      <c r="R88" s="8" t="n">
        <v>64</v>
      </c>
      <c r="S88" s="8" t="n">
        <v>30</v>
      </c>
      <c r="T88" s="23" t="n">
        <v>191.4053</v>
      </c>
      <c r="U88" s="23" t="n">
        <v>154.711498</v>
      </c>
      <c r="V88" s="28" t="n">
        <v>5.734206</v>
      </c>
      <c r="W88" s="39" t="n">
        <v>1.153834</v>
      </c>
      <c r="X88" s="24" t="n">
        <f aca="false">P88*RHO_VANE/2700*(1+SCRAP)*PRICE_VANE</f>
        <v>266.29839747</v>
      </c>
      <c r="Y88" s="24" t="n">
        <f aca="false">Q88*RHO_PLATE/2700*(1+SCRAP)*PRICE_PLATE</f>
        <v>243.6795144</v>
      </c>
      <c r="Z88" s="24" t="n">
        <f aca="false">T88*CUT_M+(R88+S88)*CUT_SET</f>
        <v>381.10795</v>
      </c>
      <c r="AA88" s="24" t="n">
        <f aca="false">U88*ROUND_M</f>
        <v>773.55749</v>
      </c>
      <c r="AB88" s="24" t="n">
        <f aca="false">(R88+S88)*FINISH_PART</f>
        <v>752</v>
      </c>
      <c r="AC88" s="24" t="n">
        <f aca="false">R88*SPACER_VANE+(R88+S88)*ASM_H*LABOUR</f>
        <v>1249.5</v>
      </c>
      <c r="AD88" s="24" t="n">
        <f aca="false">V88*G10_CAGE+W88*G10_SLEEVE</f>
        <v>413.2824</v>
      </c>
      <c r="AE88" s="24" t="n">
        <f aca="false">N88/1000*SHAFT_M+SHAFT_SET</f>
        <v>229.28</v>
      </c>
      <c r="AF88" s="24" t="n">
        <f aca="false">2*ROUNDUP(G88*1000/V_ZENER,0)*PRICE_Z+5*ROUNDUP(G88*DIODE_SAFETY/V_STICK,0)*PRICE_STICK</f>
        <v>56.9</v>
      </c>
      <c r="AG88" s="24" t="n">
        <f aca="false">SUM(X88:AF88)</f>
        <v>4365.60575187</v>
      </c>
      <c r="AH88" s="20" t="n">
        <f aca="false">FIXED_BOM</f>
        <v>3461</v>
      </c>
      <c r="AI88" s="24" t="n">
        <f aca="false">(AG88+AH88)*(1+CONT)</f>
        <v>9000.5966146505</v>
      </c>
      <c r="AJ88" s="24" t="n">
        <f aca="false">IF(L88&gt;0,AI88/L88,1000000000000)</f>
        <v>1710.63107927974</v>
      </c>
      <c r="AK88" s="8" t="n">
        <f aca="false">IF(AND(G88&gt;=V_NEED,L88&gt;=P_MIN,K88&gt;=Z_MIN,F88&lt;=N_CAP,D88&lt;=R_MAX,OR(CORONA_REQ=0,O88&gt;=G88)),1,0)</f>
        <v>0</v>
      </c>
      <c r="AL88" s="28" t="n">
        <f aca="false">IF(AK88=1,IF(OBJECTIVE=1,AI88,AJ88),1000000000000)+ROW()*0.000000001</f>
        <v>1000000000000</v>
      </c>
    </row>
    <row r="89" customFormat="false" ht="15" hidden="false" customHeight="false" outlineLevel="0" collapsed="false">
      <c r="A89" s="8" t="n">
        <v>85</v>
      </c>
      <c r="B89" s="23" t="n">
        <v>3</v>
      </c>
      <c r="C89" s="23" t="n">
        <v>4</v>
      </c>
      <c r="D89" s="8" t="n">
        <v>150</v>
      </c>
      <c r="E89" s="8" t="n">
        <v>26</v>
      </c>
      <c r="F89" s="8" t="n">
        <v>4</v>
      </c>
      <c r="G89" s="28" t="n">
        <v>7.264419</v>
      </c>
      <c r="H89" s="8" t="n">
        <v>49.471594</v>
      </c>
      <c r="I89" s="8" t="n">
        <v>583.992437</v>
      </c>
      <c r="J89" s="28" t="n">
        <v>11.804601</v>
      </c>
      <c r="K89" s="39" t="n">
        <v>1.42673</v>
      </c>
      <c r="L89" s="28" t="n">
        <v>1.169322</v>
      </c>
      <c r="M89" s="8" t="n">
        <v>88</v>
      </c>
      <c r="N89" s="8" t="n">
        <v>768</v>
      </c>
      <c r="O89" s="28" t="n">
        <v>9.707768</v>
      </c>
      <c r="P89" s="28" t="n">
        <v>6.285611</v>
      </c>
      <c r="Q89" s="28" t="n">
        <v>6.78584</v>
      </c>
      <c r="R89" s="8" t="n">
        <v>16</v>
      </c>
      <c r="S89" s="8" t="n">
        <v>10</v>
      </c>
      <c r="T89" s="23" t="n">
        <v>50.992918</v>
      </c>
      <c r="U89" s="23" t="n">
        <v>41.819467</v>
      </c>
      <c r="V89" s="28" t="n">
        <v>2.104576</v>
      </c>
      <c r="W89" s="39" t="n">
        <v>0.423482</v>
      </c>
      <c r="X89" s="24" t="n">
        <f aca="false">P89*RHO_VANE/2700*(1+SCRAP)*PRICE_VANE</f>
        <v>75.23876367</v>
      </c>
      <c r="Y89" s="24" t="n">
        <f aca="false">Q89*RHO_PLATE/2700*(1+SCRAP)*PRICE_PLATE</f>
        <v>81.2265048</v>
      </c>
      <c r="Z89" s="24" t="n">
        <f aca="false">T89*CUT_M+(R89+S89)*CUT_SET</f>
        <v>102.489377</v>
      </c>
      <c r="AA89" s="24" t="n">
        <f aca="false">U89*ROUND_M</f>
        <v>209.097335</v>
      </c>
      <c r="AB89" s="24" t="n">
        <f aca="false">(R89+S89)*FINISH_PART</f>
        <v>208</v>
      </c>
      <c r="AC89" s="24" t="n">
        <f aca="false">R89*SPACER_VANE+(R89+S89)*ASM_H*LABOUR</f>
        <v>340.5</v>
      </c>
      <c r="AD89" s="24" t="n">
        <f aca="false">V89*G10_CAGE+W89*G10_SLEEVE</f>
        <v>151.68348</v>
      </c>
      <c r="AE89" s="24" t="n">
        <f aca="false">N89/1000*SHAFT_M+SHAFT_SET</f>
        <v>172.16</v>
      </c>
      <c r="AF89" s="24" t="n">
        <f aca="false">2*ROUNDUP(G89*1000/V_ZENER,0)*PRICE_Z+5*ROUNDUP(G89*DIODE_SAFETY/V_STICK,0)*PRICE_STICK</f>
        <v>56.9</v>
      </c>
      <c r="AG89" s="24" t="n">
        <f aca="false">SUM(X89:AF89)</f>
        <v>1397.29546047</v>
      </c>
      <c r="AH89" s="20" t="n">
        <f aca="false">FIXED_BOM</f>
        <v>3461</v>
      </c>
      <c r="AI89" s="24" t="n">
        <f aca="false">(AG89+AH89)*(1+CONT)</f>
        <v>5587.0397795405</v>
      </c>
      <c r="AJ89" s="24" t="n">
        <f aca="false">IF(L89&gt;0,AI89/L89,1000000000000)</f>
        <v>4778.01647411107</v>
      </c>
      <c r="AK89" s="8" t="n">
        <f aca="false">IF(AND(G89&gt;=V_NEED,L89&gt;=P_MIN,K89&gt;=Z_MIN,F89&lt;=N_CAP,D89&lt;=R_MAX,OR(CORONA_REQ=0,O89&gt;=G89)),1,0)</f>
        <v>0</v>
      </c>
      <c r="AL89" s="28" t="n">
        <f aca="false">IF(AK89=1,IF(OBJECTIVE=1,AI89,AJ89),1000000000000)+ROW()*0.000000001</f>
        <v>1000000000000</v>
      </c>
    </row>
    <row r="90" customFormat="false" ht="15" hidden="false" customHeight="false" outlineLevel="0" collapsed="false">
      <c r="A90" s="8" t="n">
        <v>86</v>
      </c>
      <c r="B90" s="23" t="n">
        <v>3</v>
      </c>
      <c r="C90" s="23" t="n">
        <v>4</v>
      </c>
      <c r="D90" s="8" t="n">
        <v>150</v>
      </c>
      <c r="E90" s="8" t="n">
        <v>26</v>
      </c>
      <c r="F90" s="8" t="n">
        <v>6</v>
      </c>
      <c r="G90" s="28" t="n">
        <v>7.264419</v>
      </c>
      <c r="H90" s="8" t="n">
        <v>76.598218</v>
      </c>
      <c r="I90" s="8" t="n">
        <v>917.702401</v>
      </c>
      <c r="J90" s="28" t="n">
        <v>11.980728</v>
      </c>
      <c r="K90" s="39" t="n">
        <v>1.460706</v>
      </c>
      <c r="L90" s="28" t="n">
        <v>1.941217</v>
      </c>
      <c r="M90" s="8" t="n">
        <v>130</v>
      </c>
      <c r="N90" s="8" t="n">
        <v>852</v>
      </c>
      <c r="O90" s="28" t="n">
        <v>9.707768</v>
      </c>
      <c r="P90" s="28" t="n">
        <v>9.428416</v>
      </c>
      <c r="Q90" s="28" t="n">
        <v>9.500176</v>
      </c>
      <c r="R90" s="8" t="n">
        <v>24</v>
      </c>
      <c r="S90" s="8" t="n">
        <v>14</v>
      </c>
      <c r="T90" s="23" t="n">
        <v>75.232739</v>
      </c>
      <c r="U90" s="23" t="n">
        <v>61.472564</v>
      </c>
      <c r="V90" s="28" t="n">
        <v>2.745099</v>
      </c>
      <c r="W90" s="39" t="n">
        <v>0.552367</v>
      </c>
      <c r="X90" s="24" t="n">
        <f aca="false">P90*RHO_VANE/2700*(1+SCRAP)*PRICE_VANE</f>
        <v>112.85813952</v>
      </c>
      <c r="Y90" s="24" t="n">
        <f aca="false">Q90*RHO_PLATE/2700*(1+SCRAP)*PRICE_PLATE</f>
        <v>113.71710672</v>
      </c>
      <c r="Z90" s="24" t="n">
        <f aca="false">T90*CUT_M+(R90+S90)*CUT_SET</f>
        <v>150.8491085</v>
      </c>
      <c r="AA90" s="24" t="n">
        <f aca="false">U90*ROUND_M</f>
        <v>307.36282</v>
      </c>
      <c r="AB90" s="24" t="n">
        <f aca="false">(R90+S90)*FINISH_PART</f>
        <v>304</v>
      </c>
      <c r="AC90" s="24" t="n">
        <f aca="false">R90*SPACER_VANE+(R90+S90)*ASM_H*LABOUR</f>
        <v>499.5</v>
      </c>
      <c r="AD90" s="24" t="n">
        <f aca="false">V90*G10_CAGE+W90*G10_SLEEVE</f>
        <v>197.84796</v>
      </c>
      <c r="AE90" s="24" t="n">
        <f aca="false">N90/1000*SHAFT_M+SHAFT_SET</f>
        <v>182.24</v>
      </c>
      <c r="AF90" s="24" t="n">
        <f aca="false">2*ROUNDUP(G90*1000/V_ZENER,0)*PRICE_Z+5*ROUNDUP(G90*DIODE_SAFETY/V_STICK,0)*PRICE_STICK</f>
        <v>56.9</v>
      </c>
      <c r="AG90" s="24" t="n">
        <f aca="false">SUM(X90:AF90)</f>
        <v>1925.27513474</v>
      </c>
      <c r="AH90" s="20" t="n">
        <f aca="false">FIXED_BOM</f>
        <v>3461</v>
      </c>
      <c r="AI90" s="24" t="n">
        <f aca="false">(AG90+AH90)*(1+CONT)</f>
        <v>6194.216404951</v>
      </c>
      <c r="AJ90" s="24" t="n">
        <f aca="false">IF(L90&gt;0,AI90/L90,1000000000000)</f>
        <v>3190.8933442016</v>
      </c>
      <c r="AK90" s="8" t="n">
        <f aca="false">IF(AND(G90&gt;=V_NEED,L90&gt;=P_MIN,K90&gt;=Z_MIN,F90&lt;=N_CAP,D90&lt;=R_MAX,OR(CORONA_REQ=0,O90&gt;=G90)),1,0)</f>
        <v>0</v>
      </c>
      <c r="AL90" s="28" t="n">
        <f aca="false">IF(AK90=1,IF(OBJECTIVE=1,AI90,AJ90),1000000000000)+ROW()*0.000000001</f>
        <v>1000000000000</v>
      </c>
    </row>
    <row r="91" customFormat="false" ht="15" hidden="false" customHeight="false" outlineLevel="0" collapsed="false">
      <c r="A91" s="8" t="n">
        <v>87</v>
      </c>
      <c r="B91" s="23" t="n">
        <v>3</v>
      </c>
      <c r="C91" s="23" t="n">
        <v>4</v>
      </c>
      <c r="D91" s="8" t="n">
        <v>150</v>
      </c>
      <c r="E91" s="8" t="n">
        <v>26</v>
      </c>
      <c r="F91" s="8" t="n">
        <v>8</v>
      </c>
      <c r="G91" s="28" t="n">
        <v>7.264419</v>
      </c>
      <c r="H91" s="8" t="n">
        <v>103.724843</v>
      </c>
      <c r="I91" s="8" t="n">
        <v>1251.412365</v>
      </c>
      <c r="J91" s="28" t="n">
        <v>12.064731</v>
      </c>
      <c r="K91" s="39" t="n">
        <v>1.478092</v>
      </c>
      <c r="L91" s="28" t="n">
        <v>2.71739</v>
      </c>
      <c r="M91" s="8" t="n">
        <v>172</v>
      </c>
      <c r="N91" s="8" t="n">
        <v>936</v>
      </c>
      <c r="O91" s="28" t="n">
        <v>9.707768</v>
      </c>
      <c r="P91" s="28" t="n">
        <v>12.571221</v>
      </c>
      <c r="Q91" s="28" t="n">
        <v>12.214512</v>
      </c>
      <c r="R91" s="8" t="n">
        <v>32</v>
      </c>
      <c r="S91" s="8" t="n">
        <v>18</v>
      </c>
      <c r="T91" s="23" t="n">
        <v>99.472561</v>
      </c>
      <c r="U91" s="23" t="n">
        <v>81.12566</v>
      </c>
      <c r="V91" s="28" t="n">
        <v>3.385622</v>
      </c>
      <c r="W91" s="39" t="n">
        <v>0.681253</v>
      </c>
      <c r="X91" s="24" t="n">
        <f aca="false">P91*RHO_VANE/2700*(1+SCRAP)*PRICE_VANE</f>
        <v>150.47751537</v>
      </c>
      <c r="Y91" s="24" t="n">
        <f aca="false">Q91*RHO_PLATE/2700*(1+SCRAP)*PRICE_PLATE</f>
        <v>146.20770864</v>
      </c>
      <c r="Z91" s="24" t="n">
        <f aca="false">T91*CUT_M+(R91+S91)*CUT_SET</f>
        <v>199.2088415</v>
      </c>
      <c r="AA91" s="24" t="n">
        <f aca="false">U91*ROUND_M</f>
        <v>405.6283</v>
      </c>
      <c r="AB91" s="24" t="n">
        <f aca="false">(R91+S91)*FINISH_PART</f>
        <v>400</v>
      </c>
      <c r="AC91" s="24" t="n">
        <f aca="false">R91*SPACER_VANE+(R91+S91)*ASM_H*LABOUR</f>
        <v>658.5</v>
      </c>
      <c r="AD91" s="24" t="n">
        <f aca="false">V91*G10_CAGE+W91*G10_SLEEVE</f>
        <v>244.0125</v>
      </c>
      <c r="AE91" s="24" t="n">
        <f aca="false">N91/1000*SHAFT_M+SHAFT_SET</f>
        <v>192.32</v>
      </c>
      <c r="AF91" s="24" t="n">
        <f aca="false">2*ROUNDUP(G91*1000/V_ZENER,0)*PRICE_Z+5*ROUNDUP(G91*DIODE_SAFETY/V_STICK,0)*PRICE_STICK</f>
        <v>56.9</v>
      </c>
      <c r="AG91" s="24" t="n">
        <f aca="false">SUM(X91:AF91)</f>
        <v>2453.25486551</v>
      </c>
      <c r="AH91" s="20" t="n">
        <f aca="false">FIXED_BOM</f>
        <v>3461</v>
      </c>
      <c r="AI91" s="24" t="n">
        <f aca="false">(AG91+AH91)*(1+CONT)</f>
        <v>6801.3930953365</v>
      </c>
      <c r="AJ91" s="24" t="n">
        <f aca="false">IF(L91&gt;0,AI91/L91,1000000000000)</f>
        <v>2502.91386048249</v>
      </c>
      <c r="AK91" s="8" t="n">
        <f aca="false">IF(AND(G91&gt;=V_NEED,L91&gt;=P_MIN,K91&gt;=Z_MIN,F91&lt;=N_CAP,D91&lt;=R_MAX,OR(CORONA_REQ=0,O91&gt;=G91)),1,0)</f>
        <v>0</v>
      </c>
      <c r="AL91" s="28" t="n">
        <f aca="false">IF(AK91=1,IF(OBJECTIVE=1,AI91,AJ91),1000000000000)+ROW()*0.000000001</f>
        <v>1000000000000</v>
      </c>
    </row>
    <row r="92" customFormat="false" ht="15" hidden="false" customHeight="false" outlineLevel="0" collapsed="false">
      <c r="A92" s="8" t="n">
        <v>88</v>
      </c>
      <c r="B92" s="23" t="n">
        <v>3</v>
      </c>
      <c r="C92" s="23" t="n">
        <v>4</v>
      </c>
      <c r="D92" s="8" t="n">
        <v>150</v>
      </c>
      <c r="E92" s="8" t="n">
        <v>26</v>
      </c>
      <c r="F92" s="8" t="n">
        <v>10</v>
      </c>
      <c r="G92" s="28" t="n">
        <v>7.264419</v>
      </c>
      <c r="H92" s="8" t="n">
        <v>130.851468</v>
      </c>
      <c r="I92" s="8" t="n">
        <v>1585.122329</v>
      </c>
      <c r="J92" s="28" t="n">
        <v>12.113906</v>
      </c>
      <c r="K92" s="39" t="n">
        <v>1.487561</v>
      </c>
      <c r="L92" s="28" t="n">
        <v>3.489568</v>
      </c>
      <c r="M92" s="8" t="n">
        <v>214</v>
      </c>
      <c r="N92" s="8" t="n">
        <v>1020</v>
      </c>
      <c r="O92" s="28" t="n">
        <v>9.707768</v>
      </c>
      <c r="P92" s="28" t="n">
        <v>15.714027</v>
      </c>
      <c r="Q92" s="28" t="n">
        <v>14.928848</v>
      </c>
      <c r="R92" s="8" t="n">
        <v>40</v>
      </c>
      <c r="S92" s="8" t="n">
        <v>22</v>
      </c>
      <c r="T92" s="23" t="n">
        <v>123.712383</v>
      </c>
      <c r="U92" s="23" t="n">
        <v>100.778757</v>
      </c>
      <c r="V92" s="28" t="n">
        <v>4.026145</v>
      </c>
      <c r="W92" s="39" t="n">
        <v>0.810139</v>
      </c>
      <c r="X92" s="24" t="n">
        <f aca="false">P92*RHO_VANE/2700*(1+SCRAP)*PRICE_VANE</f>
        <v>188.09690319</v>
      </c>
      <c r="Y92" s="24" t="n">
        <f aca="false">Q92*RHO_PLATE/2700*(1+SCRAP)*PRICE_PLATE</f>
        <v>178.69831056</v>
      </c>
      <c r="Z92" s="24" t="n">
        <f aca="false">T92*CUT_M+(R92+S92)*CUT_SET</f>
        <v>247.5685745</v>
      </c>
      <c r="AA92" s="24" t="n">
        <f aca="false">U92*ROUND_M</f>
        <v>503.893785</v>
      </c>
      <c r="AB92" s="24" t="n">
        <f aca="false">(R92+S92)*FINISH_PART</f>
        <v>496</v>
      </c>
      <c r="AC92" s="24" t="n">
        <f aca="false">R92*SPACER_VANE+(R92+S92)*ASM_H*LABOUR</f>
        <v>817.5</v>
      </c>
      <c r="AD92" s="24" t="n">
        <f aca="false">V92*G10_CAGE+W92*G10_SLEEVE</f>
        <v>290.17704</v>
      </c>
      <c r="AE92" s="24" t="n">
        <f aca="false">N92/1000*SHAFT_M+SHAFT_SET</f>
        <v>202.4</v>
      </c>
      <c r="AF92" s="24" t="n">
        <f aca="false">2*ROUNDUP(G92*1000/V_ZENER,0)*PRICE_Z+5*ROUNDUP(G92*DIODE_SAFETY/V_STICK,0)*PRICE_STICK</f>
        <v>56.9</v>
      </c>
      <c r="AG92" s="24" t="n">
        <f aca="false">SUM(X92:AF92)</f>
        <v>2981.23461325</v>
      </c>
      <c r="AH92" s="20" t="n">
        <f aca="false">FIXED_BOM</f>
        <v>3461</v>
      </c>
      <c r="AI92" s="24" t="n">
        <f aca="false">(AG92+AH92)*(1+CONT)</f>
        <v>7408.5698052375</v>
      </c>
      <c r="AJ92" s="24" t="n">
        <f aca="false">IF(L92&gt;0,AI92/L92,1000000000000)</f>
        <v>2123.06216850839</v>
      </c>
      <c r="AK92" s="8" t="n">
        <f aca="false">IF(AND(G92&gt;=V_NEED,L92&gt;=P_MIN,K92&gt;=Z_MIN,F92&lt;=N_CAP,D92&lt;=R_MAX,OR(CORONA_REQ=0,O92&gt;=G92)),1,0)</f>
        <v>0</v>
      </c>
      <c r="AL92" s="28" t="n">
        <f aca="false">IF(AK92=1,IF(OBJECTIVE=1,AI92,AJ92),1000000000000)+ROW()*0.000000001</f>
        <v>1000000000000</v>
      </c>
    </row>
    <row r="93" customFormat="false" ht="15" hidden="false" customHeight="false" outlineLevel="0" collapsed="false">
      <c r="A93" s="8" t="n">
        <v>89</v>
      </c>
      <c r="B93" s="23" t="n">
        <v>3</v>
      </c>
      <c r="C93" s="23" t="n">
        <v>4</v>
      </c>
      <c r="D93" s="8" t="n">
        <v>150</v>
      </c>
      <c r="E93" s="8" t="n">
        <v>26</v>
      </c>
      <c r="F93" s="8" t="n">
        <v>12</v>
      </c>
      <c r="G93" s="28" t="n">
        <v>7.264419</v>
      </c>
      <c r="H93" s="8" t="n">
        <v>157.978093</v>
      </c>
      <c r="I93" s="8" t="n">
        <v>1918.832293</v>
      </c>
      <c r="J93" s="28" t="n">
        <v>12.146192</v>
      </c>
      <c r="K93" s="39" t="n">
        <v>1.49516</v>
      </c>
      <c r="L93" s="28" t="n">
        <v>4.270304</v>
      </c>
      <c r="M93" s="8" t="n">
        <v>256</v>
      </c>
      <c r="N93" s="8" t="n">
        <v>1104</v>
      </c>
      <c r="O93" s="28" t="n">
        <v>9.707768</v>
      </c>
      <c r="P93" s="28" t="n">
        <v>18.856832</v>
      </c>
      <c r="Q93" s="28" t="n">
        <v>17.643184</v>
      </c>
      <c r="R93" s="8" t="n">
        <v>48</v>
      </c>
      <c r="S93" s="8" t="n">
        <v>26</v>
      </c>
      <c r="T93" s="23" t="n">
        <v>147.952205</v>
      </c>
      <c r="U93" s="23" t="n">
        <v>120.431853</v>
      </c>
      <c r="V93" s="28" t="n">
        <v>4.666667</v>
      </c>
      <c r="W93" s="39" t="n">
        <v>0.939025</v>
      </c>
      <c r="X93" s="24" t="n">
        <f aca="false">P93*RHO_VANE/2700*(1+SCRAP)*PRICE_VANE</f>
        <v>225.71627904</v>
      </c>
      <c r="Y93" s="24" t="n">
        <f aca="false">Q93*RHO_PLATE/2700*(1+SCRAP)*PRICE_PLATE</f>
        <v>211.18891248</v>
      </c>
      <c r="Z93" s="24" t="n">
        <f aca="false">T93*CUT_M+(R93+S93)*CUT_SET</f>
        <v>295.9283075</v>
      </c>
      <c r="AA93" s="24" t="n">
        <f aca="false">U93*ROUND_M</f>
        <v>602.159265</v>
      </c>
      <c r="AB93" s="24" t="n">
        <f aca="false">(R93+S93)*FINISH_PART</f>
        <v>592</v>
      </c>
      <c r="AC93" s="24" t="n">
        <f aca="false">R93*SPACER_VANE+(R93+S93)*ASM_H*LABOUR</f>
        <v>976.5</v>
      </c>
      <c r="AD93" s="24" t="n">
        <f aca="false">V93*G10_CAGE+W93*G10_SLEEVE</f>
        <v>336.34152</v>
      </c>
      <c r="AE93" s="24" t="n">
        <f aca="false">N93/1000*SHAFT_M+SHAFT_SET</f>
        <v>212.48</v>
      </c>
      <c r="AF93" s="24" t="n">
        <f aca="false">2*ROUNDUP(G93*1000/V_ZENER,0)*PRICE_Z+5*ROUNDUP(G93*DIODE_SAFETY/V_STICK,0)*PRICE_STICK</f>
        <v>56.9</v>
      </c>
      <c r="AG93" s="24" t="n">
        <f aca="false">SUM(X93:AF93)</f>
        <v>3509.21428402</v>
      </c>
      <c r="AH93" s="20" t="n">
        <f aca="false">FIXED_BOM</f>
        <v>3461</v>
      </c>
      <c r="AI93" s="24" t="n">
        <f aca="false">(AG93+AH93)*(1+CONT)</f>
        <v>8015.746426623</v>
      </c>
      <c r="AJ93" s="24" t="n">
        <f aca="false">IF(L93&gt;0,AI93/L93,1000000000000)</f>
        <v>1877.09034921706</v>
      </c>
      <c r="AK93" s="8" t="n">
        <f aca="false">IF(AND(G93&gt;=V_NEED,L93&gt;=P_MIN,K93&gt;=Z_MIN,F93&lt;=N_CAP,D93&lt;=R_MAX,OR(CORONA_REQ=0,O93&gt;=G93)),1,0)</f>
        <v>0</v>
      </c>
      <c r="AL93" s="28" t="n">
        <f aca="false">IF(AK93=1,IF(OBJECTIVE=1,AI93,AJ93),1000000000000)+ROW()*0.000000001</f>
        <v>1000000000000</v>
      </c>
    </row>
    <row r="94" customFormat="false" ht="15" hidden="false" customHeight="false" outlineLevel="0" collapsed="false">
      <c r="A94" s="8" t="n">
        <v>90</v>
      </c>
      <c r="B94" s="23" t="n">
        <v>3</v>
      </c>
      <c r="C94" s="23" t="n">
        <v>4</v>
      </c>
      <c r="D94" s="8" t="n">
        <v>150</v>
      </c>
      <c r="E94" s="8" t="n">
        <v>26</v>
      </c>
      <c r="F94" s="8" t="n">
        <v>16</v>
      </c>
      <c r="G94" s="28" t="n">
        <v>7.264419</v>
      </c>
      <c r="H94" s="8" t="n">
        <v>212.231343</v>
      </c>
      <c r="I94" s="8" t="n">
        <v>2586.252222</v>
      </c>
      <c r="J94" s="28" t="n">
        <v>12.186005</v>
      </c>
      <c r="K94" s="39" t="n">
        <v>1.502874</v>
      </c>
      <c r="L94" s="28" t="n">
        <v>5.820823</v>
      </c>
      <c r="M94" s="8" t="n">
        <v>340</v>
      </c>
      <c r="N94" s="8" t="n">
        <v>1272</v>
      </c>
      <c r="O94" s="28" t="n">
        <v>9.707768</v>
      </c>
      <c r="P94" s="28" t="n">
        <v>25.142442</v>
      </c>
      <c r="Q94" s="28" t="n">
        <v>23.071856</v>
      </c>
      <c r="R94" s="8" t="n">
        <v>64</v>
      </c>
      <c r="S94" s="8" t="n">
        <v>34</v>
      </c>
      <c r="T94" s="23" t="n">
        <v>196.431848</v>
      </c>
      <c r="U94" s="23" t="n">
        <v>159.738046</v>
      </c>
      <c r="V94" s="28" t="n">
        <v>5.947713</v>
      </c>
      <c r="W94" s="39" t="n">
        <v>1.196796</v>
      </c>
      <c r="X94" s="24" t="n">
        <f aca="false">P94*RHO_VANE/2700*(1+SCRAP)*PRICE_VANE</f>
        <v>300.95503074</v>
      </c>
      <c r="Y94" s="24" t="n">
        <f aca="false">Q94*RHO_PLATE/2700*(1+SCRAP)*PRICE_PLATE</f>
        <v>276.17011632</v>
      </c>
      <c r="Z94" s="24" t="n">
        <f aca="false">T94*CUT_M+(R94+S94)*CUT_SET</f>
        <v>392.647772</v>
      </c>
      <c r="AA94" s="24" t="n">
        <f aca="false">U94*ROUND_M</f>
        <v>798.69023</v>
      </c>
      <c r="AB94" s="24" t="n">
        <f aca="false">(R94+S94)*FINISH_PART</f>
        <v>784</v>
      </c>
      <c r="AC94" s="24" t="n">
        <f aca="false">R94*SPACER_VANE+(R94+S94)*ASM_H*LABOUR</f>
        <v>1294.5</v>
      </c>
      <c r="AD94" s="24" t="n">
        <f aca="false">V94*G10_CAGE+W94*G10_SLEEVE</f>
        <v>428.67054</v>
      </c>
      <c r="AE94" s="24" t="n">
        <f aca="false">N94/1000*SHAFT_M+SHAFT_SET</f>
        <v>232.64</v>
      </c>
      <c r="AF94" s="24" t="n">
        <f aca="false">2*ROUNDUP(G94*1000/V_ZENER,0)*PRICE_Z+5*ROUNDUP(G94*DIODE_SAFETY/V_STICK,0)*PRICE_STICK</f>
        <v>56.9</v>
      </c>
      <c r="AG94" s="24" t="n">
        <f aca="false">SUM(X94:AF94)</f>
        <v>4565.17368906</v>
      </c>
      <c r="AH94" s="20" t="n">
        <f aca="false">FIXED_BOM</f>
        <v>3461</v>
      </c>
      <c r="AI94" s="24" t="n">
        <f aca="false">(AG94+AH94)*(1+CONT)</f>
        <v>9230.099742419</v>
      </c>
      <c r="AJ94" s="24" t="n">
        <f aca="false">IF(L94&gt;0,AI94/L94,1000000000000)</f>
        <v>1585.70355814272</v>
      </c>
      <c r="AK94" s="8" t="n">
        <f aca="false">IF(AND(G94&gt;=V_NEED,L94&gt;=P_MIN,K94&gt;=Z_MIN,F94&lt;=N_CAP,D94&lt;=R_MAX,OR(CORONA_REQ=0,O94&gt;=G94)),1,0)</f>
        <v>0</v>
      </c>
      <c r="AL94" s="28" t="n">
        <f aca="false">IF(AK94=1,IF(OBJECTIVE=1,AI94,AJ94),1000000000000)+ROW()*0.000000001</f>
        <v>1000000000000</v>
      </c>
    </row>
    <row r="95" customFormat="false" ht="15" hidden="false" customHeight="false" outlineLevel="0" collapsed="false">
      <c r="A95" s="8" t="n">
        <v>91</v>
      </c>
      <c r="B95" s="23" t="n">
        <v>4</v>
      </c>
      <c r="C95" s="23" t="n">
        <v>1.5</v>
      </c>
      <c r="D95" s="8" t="n">
        <v>150</v>
      </c>
      <c r="E95" s="8" t="n">
        <v>18</v>
      </c>
      <c r="F95" s="8" t="n">
        <v>4</v>
      </c>
      <c r="G95" s="28" t="n">
        <v>9.259956</v>
      </c>
      <c r="H95" s="8" t="n">
        <v>18.114524</v>
      </c>
      <c r="I95" s="8" t="n">
        <v>312.184194</v>
      </c>
      <c r="J95" s="28" t="n">
        <v>17.233917</v>
      </c>
      <c r="K95" s="39" t="n">
        <v>1.406889</v>
      </c>
      <c r="L95" s="28" t="n">
        <v>0.977085</v>
      </c>
      <c r="M95" s="8" t="n">
        <v>62</v>
      </c>
      <c r="N95" s="8" t="n">
        <v>720</v>
      </c>
      <c r="O95" s="28" t="n">
        <v>9.488787</v>
      </c>
      <c r="P95" s="28" t="n">
        <v>1.814237</v>
      </c>
      <c r="Q95" s="28" t="n">
        <v>2.035752</v>
      </c>
      <c r="R95" s="8" t="n">
        <v>16</v>
      </c>
      <c r="S95" s="8" t="n">
        <v>8</v>
      </c>
      <c r="T95" s="23" t="n">
        <v>48.479644</v>
      </c>
      <c r="U95" s="23" t="n">
        <v>39.306193</v>
      </c>
      <c r="V95" s="28" t="n">
        <v>1.708061</v>
      </c>
      <c r="W95" s="39" t="n">
        <v>0.343695</v>
      </c>
      <c r="X95" s="24" t="n">
        <f aca="false">P95*RHO_VANE/2700*(1+SCRAP)*PRICE_VANE</f>
        <v>21.71641689</v>
      </c>
      <c r="Y95" s="24" t="n">
        <f aca="false">Q95*RHO_PLATE/2700*(1+SCRAP)*PRICE_PLATE</f>
        <v>24.36795144</v>
      </c>
      <c r="Z95" s="24" t="n">
        <f aca="false">T95*CUT_M+(R95+S95)*CUT_SET</f>
        <v>96.719466</v>
      </c>
      <c r="AA95" s="24" t="n">
        <f aca="false">U95*ROUND_M</f>
        <v>196.530965</v>
      </c>
      <c r="AB95" s="24" t="n">
        <f aca="false">(R95+S95)*FINISH_PART</f>
        <v>192</v>
      </c>
      <c r="AC95" s="24" t="n">
        <f aca="false">R95*SPACER_VANE+(R95+S95)*ASM_H*LABOUR</f>
        <v>318</v>
      </c>
      <c r="AD95" s="24" t="n">
        <f aca="false">V95*G10_CAGE+W95*G10_SLEEVE</f>
        <v>123.10536</v>
      </c>
      <c r="AE95" s="24" t="n">
        <f aca="false">N95/1000*SHAFT_M+SHAFT_SET</f>
        <v>166.4</v>
      </c>
      <c r="AF95" s="24" t="n">
        <f aca="false">2*ROUNDUP(G95*1000/V_ZENER,0)*PRICE_Z+5*ROUNDUP(G95*DIODE_SAFETY/V_STICK,0)*PRICE_STICK</f>
        <v>68.9</v>
      </c>
      <c r="AG95" s="24" t="n">
        <f aca="false">SUM(X95:AF95)</f>
        <v>1207.74015933</v>
      </c>
      <c r="AH95" s="20" t="n">
        <f aca="false">FIXED_BOM</f>
        <v>3461</v>
      </c>
      <c r="AI95" s="24" t="n">
        <f aca="false">(AG95+AH95)*(1+CONT)</f>
        <v>5369.0511832295</v>
      </c>
      <c r="AJ95" s="24" t="n">
        <f aca="false">IF(L95&gt;0,AI95/L95,1000000000000)</f>
        <v>5494.96838374297</v>
      </c>
      <c r="AK95" s="8" t="n">
        <f aca="false">IF(AND(G95&gt;=V_NEED,L95&gt;=P_MIN,K95&gt;=Z_MIN,F95&lt;=N_CAP,D95&lt;=R_MAX,OR(CORONA_REQ=0,O95&gt;=G95)),1,0)</f>
        <v>0</v>
      </c>
      <c r="AL95" s="28" t="n">
        <f aca="false">IF(AK95=1,IF(OBJECTIVE=1,AI95,AJ95),1000000000000)+ROW()*0.000000001</f>
        <v>1000000000000</v>
      </c>
    </row>
    <row r="96" customFormat="false" ht="15" hidden="false" customHeight="false" outlineLevel="0" collapsed="false">
      <c r="A96" s="8" t="n">
        <v>92</v>
      </c>
      <c r="B96" s="23" t="n">
        <v>4</v>
      </c>
      <c r="C96" s="23" t="n">
        <v>1.5</v>
      </c>
      <c r="D96" s="8" t="n">
        <v>150</v>
      </c>
      <c r="E96" s="8" t="n">
        <v>18</v>
      </c>
      <c r="F96" s="8" t="n">
        <v>6</v>
      </c>
      <c r="G96" s="28" t="n">
        <v>9.259956</v>
      </c>
      <c r="H96" s="8" t="n">
        <v>27.322823</v>
      </c>
      <c r="I96" s="8" t="n">
        <v>490.575162</v>
      </c>
      <c r="J96" s="28" t="n">
        <v>17.954776</v>
      </c>
      <c r="K96" s="39" t="n">
        <v>1.469228</v>
      </c>
      <c r="L96" s="28" t="n">
        <v>1.700139</v>
      </c>
      <c r="M96" s="8" t="n">
        <v>89.5</v>
      </c>
      <c r="N96" s="8" t="n">
        <v>775</v>
      </c>
      <c r="O96" s="28" t="n">
        <v>9.488787</v>
      </c>
      <c r="P96" s="28" t="n">
        <v>2.721355</v>
      </c>
      <c r="Q96" s="28" t="n">
        <v>2.54469</v>
      </c>
      <c r="R96" s="8" t="n">
        <v>24</v>
      </c>
      <c r="S96" s="8" t="n">
        <v>10</v>
      </c>
      <c r="T96" s="23" t="n">
        <v>70.206191</v>
      </c>
      <c r="U96" s="23" t="n">
        <v>56.446015</v>
      </c>
      <c r="V96" s="28" t="n">
        <v>2.127451</v>
      </c>
      <c r="W96" s="39" t="n">
        <v>0.428085</v>
      </c>
      <c r="X96" s="24" t="n">
        <f aca="false">P96*RHO_VANE/2700*(1+SCRAP)*PRICE_VANE</f>
        <v>32.57461935</v>
      </c>
      <c r="Y96" s="24" t="n">
        <f aca="false">Q96*RHO_PLATE/2700*(1+SCRAP)*PRICE_PLATE</f>
        <v>30.4599393</v>
      </c>
      <c r="Z96" s="24" t="n">
        <f aca="false">T96*CUT_M+(R96+S96)*CUT_SET</f>
        <v>139.3092865</v>
      </c>
      <c r="AA96" s="24" t="n">
        <f aca="false">U96*ROUND_M</f>
        <v>282.230075</v>
      </c>
      <c r="AB96" s="24" t="n">
        <f aca="false">(R96+S96)*FINISH_PART</f>
        <v>272</v>
      </c>
      <c r="AC96" s="24" t="n">
        <f aca="false">R96*SPACER_VANE+(R96+S96)*ASM_H*LABOUR</f>
        <v>454.5</v>
      </c>
      <c r="AD96" s="24" t="n">
        <f aca="false">V96*G10_CAGE+W96*G10_SLEEVE</f>
        <v>153.33216</v>
      </c>
      <c r="AE96" s="24" t="n">
        <f aca="false">N96/1000*SHAFT_M+SHAFT_SET</f>
        <v>173</v>
      </c>
      <c r="AF96" s="24" t="n">
        <f aca="false">2*ROUNDUP(G96*1000/V_ZENER,0)*PRICE_Z+5*ROUNDUP(G96*DIODE_SAFETY/V_STICK,0)*PRICE_STICK</f>
        <v>68.9</v>
      </c>
      <c r="AG96" s="24" t="n">
        <f aca="false">SUM(X96:AF96)</f>
        <v>1606.30608015</v>
      </c>
      <c r="AH96" s="20" t="n">
        <f aca="false">FIXED_BOM</f>
        <v>3461</v>
      </c>
      <c r="AI96" s="24" t="n">
        <f aca="false">(AG96+AH96)*(1+CONT)</f>
        <v>5827.4019921725</v>
      </c>
      <c r="AJ96" s="24" t="n">
        <f aca="false">IF(L96&gt;0,AI96/L96,1000000000000)</f>
        <v>3427.60326783428</v>
      </c>
      <c r="AK96" s="8" t="n">
        <f aca="false">IF(AND(G96&gt;=V_NEED,L96&gt;=P_MIN,K96&gt;=Z_MIN,F96&lt;=N_CAP,D96&lt;=R_MAX,OR(CORONA_REQ=0,O96&gt;=G96)),1,0)</f>
        <v>0</v>
      </c>
      <c r="AL96" s="28" t="n">
        <f aca="false">IF(AK96=1,IF(OBJECTIVE=1,AI96,AJ96),1000000000000)+ROW()*0.000000001</f>
        <v>1000000000000</v>
      </c>
    </row>
    <row r="97" customFormat="false" ht="15" hidden="false" customHeight="false" outlineLevel="0" collapsed="false">
      <c r="A97" s="8" t="n">
        <v>93</v>
      </c>
      <c r="B97" s="23" t="n">
        <v>4</v>
      </c>
      <c r="C97" s="23" t="n">
        <v>1.5</v>
      </c>
      <c r="D97" s="8" t="n">
        <v>150</v>
      </c>
      <c r="E97" s="8" t="n">
        <v>18</v>
      </c>
      <c r="F97" s="8" t="n">
        <v>8</v>
      </c>
      <c r="G97" s="28" t="n">
        <v>9.259956</v>
      </c>
      <c r="H97" s="8" t="n">
        <v>36.531122</v>
      </c>
      <c r="I97" s="8" t="n">
        <v>668.96613</v>
      </c>
      <c r="J97" s="28" t="n">
        <v>18.312225</v>
      </c>
      <c r="K97" s="39" t="n">
        <v>1.501516</v>
      </c>
      <c r="L97" s="28" t="n">
        <v>2.429815</v>
      </c>
      <c r="M97" s="8" t="n">
        <v>122.5</v>
      </c>
      <c r="N97" s="8" t="n">
        <v>841</v>
      </c>
      <c r="O97" s="28" t="n">
        <v>9.488787</v>
      </c>
      <c r="P97" s="28" t="n">
        <v>3.628474</v>
      </c>
      <c r="Q97" s="28" t="n">
        <v>3.562566</v>
      </c>
      <c r="R97" s="8" t="n">
        <v>32</v>
      </c>
      <c r="S97" s="8" t="n">
        <v>14</v>
      </c>
      <c r="T97" s="23" t="n">
        <v>94.446013</v>
      </c>
      <c r="U97" s="23" t="n">
        <v>76.099112</v>
      </c>
      <c r="V97" s="28" t="n">
        <v>2.630719</v>
      </c>
      <c r="W97" s="39" t="n">
        <v>0.529352</v>
      </c>
      <c r="X97" s="24" t="n">
        <f aca="false">P97*RHO_VANE/2700*(1+SCRAP)*PRICE_VANE</f>
        <v>43.43283378</v>
      </c>
      <c r="Y97" s="24" t="n">
        <f aca="false">Q97*RHO_PLATE/2700*(1+SCRAP)*PRICE_PLATE</f>
        <v>42.64391502</v>
      </c>
      <c r="Z97" s="24" t="n">
        <f aca="false">T97*CUT_M+(R97+S97)*CUT_SET</f>
        <v>187.6690195</v>
      </c>
      <c r="AA97" s="24" t="n">
        <f aca="false">U97*ROUND_M</f>
        <v>380.49556</v>
      </c>
      <c r="AB97" s="24" t="n">
        <f aca="false">(R97+S97)*FINISH_PART</f>
        <v>368</v>
      </c>
      <c r="AC97" s="24" t="n">
        <f aca="false">R97*SPACER_VANE+(R97+S97)*ASM_H*LABOUR</f>
        <v>613.5</v>
      </c>
      <c r="AD97" s="24" t="n">
        <f aca="false">V97*G10_CAGE+W97*G10_SLEEVE</f>
        <v>189.60426</v>
      </c>
      <c r="AE97" s="24" t="n">
        <f aca="false">N97/1000*SHAFT_M+SHAFT_SET</f>
        <v>180.92</v>
      </c>
      <c r="AF97" s="24" t="n">
        <f aca="false">2*ROUNDUP(G97*1000/V_ZENER,0)*PRICE_Z+5*ROUNDUP(G97*DIODE_SAFETY/V_STICK,0)*PRICE_STICK</f>
        <v>68.9</v>
      </c>
      <c r="AG97" s="24" t="n">
        <f aca="false">SUM(X97:AF97)</f>
        <v>2075.1655883</v>
      </c>
      <c r="AH97" s="20" t="n">
        <f aca="false">FIXED_BOM</f>
        <v>3461</v>
      </c>
      <c r="AI97" s="24" t="n">
        <f aca="false">(AG97+AH97)*(1+CONT)</f>
        <v>6366.590426545</v>
      </c>
      <c r="AJ97" s="24" t="n">
        <f aca="false">IF(L97&gt;0,AI97/L97,1000000000000)</f>
        <v>2620.19554021397</v>
      </c>
      <c r="AK97" s="8" t="n">
        <f aca="false">IF(AND(G97&gt;=V_NEED,L97&gt;=P_MIN,K97&gt;=Z_MIN,F97&lt;=N_CAP,D97&lt;=R_MAX,OR(CORONA_REQ=0,O97&gt;=G97)),1,0)</f>
        <v>0</v>
      </c>
      <c r="AL97" s="28" t="n">
        <f aca="false">IF(AK97=1,IF(OBJECTIVE=1,AI97,AJ97),1000000000000)+ROW()*0.000000001</f>
        <v>1000000000000</v>
      </c>
    </row>
    <row r="98" customFormat="false" ht="15" hidden="false" customHeight="false" outlineLevel="0" collapsed="false">
      <c r="A98" s="8" t="n">
        <v>94</v>
      </c>
      <c r="B98" s="23" t="n">
        <v>4</v>
      </c>
      <c r="C98" s="23" t="n">
        <v>1.5</v>
      </c>
      <c r="D98" s="8" t="n">
        <v>150</v>
      </c>
      <c r="E98" s="8" t="n">
        <v>18</v>
      </c>
      <c r="F98" s="8" t="n">
        <v>10</v>
      </c>
      <c r="G98" s="28" t="n">
        <v>9.259956</v>
      </c>
      <c r="H98" s="8" t="n">
        <v>45.739421</v>
      </c>
      <c r="I98" s="8" t="n">
        <v>847.357098</v>
      </c>
      <c r="J98" s="28" t="n">
        <v>18.52575</v>
      </c>
      <c r="K98" s="39" t="n">
        <v>1.522217</v>
      </c>
      <c r="L98" s="28" t="n">
        <v>3.16593</v>
      </c>
      <c r="M98" s="8" t="n">
        <v>150</v>
      </c>
      <c r="N98" s="8" t="n">
        <v>896</v>
      </c>
      <c r="O98" s="28" t="n">
        <v>9.488787</v>
      </c>
      <c r="P98" s="28" t="n">
        <v>4.535592</v>
      </c>
      <c r="Q98" s="28" t="n">
        <v>4.071504</v>
      </c>
      <c r="R98" s="8" t="n">
        <v>40</v>
      </c>
      <c r="S98" s="8" t="n">
        <v>16</v>
      </c>
      <c r="T98" s="23" t="n">
        <v>116.172561</v>
      </c>
      <c r="U98" s="23" t="n">
        <v>93.238934</v>
      </c>
      <c r="V98" s="28" t="n">
        <v>3.050109</v>
      </c>
      <c r="W98" s="39" t="n">
        <v>0.613742</v>
      </c>
      <c r="X98" s="24" t="n">
        <f aca="false">P98*RHO_VANE/2700*(1+SCRAP)*PRICE_VANE</f>
        <v>54.29103624</v>
      </c>
      <c r="Y98" s="24" t="n">
        <f aca="false">Q98*RHO_PLATE/2700*(1+SCRAP)*PRICE_PLATE</f>
        <v>48.73590288</v>
      </c>
      <c r="Z98" s="24" t="n">
        <f aca="false">T98*CUT_M+(R98+S98)*CUT_SET</f>
        <v>230.2588415</v>
      </c>
      <c r="AA98" s="24" t="n">
        <f aca="false">U98*ROUND_M</f>
        <v>466.19467</v>
      </c>
      <c r="AB98" s="24" t="n">
        <f aca="false">(R98+S98)*FINISH_PART</f>
        <v>448</v>
      </c>
      <c r="AC98" s="24" t="n">
        <f aca="false">R98*SPACER_VANE+(R98+S98)*ASM_H*LABOUR</f>
        <v>750</v>
      </c>
      <c r="AD98" s="24" t="n">
        <f aca="false">V98*G10_CAGE+W98*G10_SLEEVE</f>
        <v>219.83106</v>
      </c>
      <c r="AE98" s="24" t="n">
        <f aca="false">N98/1000*SHAFT_M+SHAFT_SET</f>
        <v>187.52</v>
      </c>
      <c r="AF98" s="24" t="n">
        <f aca="false">2*ROUNDUP(G98*1000/V_ZENER,0)*PRICE_Z+5*ROUNDUP(G98*DIODE_SAFETY/V_STICK,0)*PRICE_STICK</f>
        <v>68.9</v>
      </c>
      <c r="AG98" s="24" t="n">
        <f aca="false">SUM(X98:AF98)</f>
        <v>2473.73151062</v>
      </c>
      <c r="AH98" s="20" t="n">
        <f aca="false">FIXED_BOM</f>
        <v>3461</v>
      </c>
      <c r="AI98" s="24" t="n">
        <f aca="false">(AG98+AH98)*(1+CONT)</f>
        <v>6824.941237213</v>
      </c>
      <c r="AJ98" s="24" t="n">
        <f aca="false">IF(L98&gt;0,AI98/L98,1000000000000)</f>
        <v>2155.74609584324</v>
      </c>
      <c r="AK98" s="8" t="n">
        <f aca="false">IF(AND(G98&gt;=V_NEED,L98&gt;=P_MIN,K98&gt;=Z_MIN,F98&lt;=N_CAP,D98&lt;=R_MAX,OR(CORONA_REQ=0,O98&gt;=G98)),1,0)</f>
        <v>0</v>
      </c>
      <c r="AL98" s="28" t="n">
        <f aca="false">IF(AK98=1,IF(OBJECTIVE=1,AI98,AJ98),1000000000000)+ROW()*0.000000001</f>
        <v>1000000000000</v>
      </c>
    </row>
    <row r="99" customFormat="false" ht="15" hidden="false" customHeight="false" outlineLevel="0" collapsed="false">
      <c r="A99" s="8" t="n">
        <v>95</v>
      </c>
      <c r="B99" s="23" t="n">
        <v>4</v>
      </c>
      <c r="C99" s="23" t="n">
        <v>1.5</v>
      </c>
      <c r="D99" s="8" t="n">
        <v>150</v>
      </c>
      <c r="E99" s="8" t="n">
        <v>18</v>
      </c>
      <c r="F99" s="8" t="n">
        <v>12</v>
      </c>
      <c r="G99" s="28" t="n">
        <v>9.259956</v>
      </c>
      <c r="H99" s="8" t="n">
        <v>54.94772</v>
      </c>
      <c r="I99" s="8" t="n">
        <v>1025.748066</v>
      </c>
      <c r="J99" s="28" t="n">
        <v>18.667709</v>
      </c>
      <c r="K99" s="39" t="n">
        <v>1.534946</v>
      </c>
      <c r="L99" s="28" t="n">
        <v>3.89864</v>
      </c>
      <c r="M99" s="8" t="n">
        <v>183</v>
      </c>
      <c r="N99" s="8" t="n">
        <v>962</v>
      </c>
      <c r="O99" s="28" t="n">
        <v>9.488787</v>
      </c>
      <c r="P99" s="28" t="n">
        <v>5.44271</v>
      </c>
      <c r="Q99" s="28" t="n">
        <v>5.08938</v>
      </c>
      <c r="R99" s="8" t="n">
        <v>48</v>
      </c>
      <c r="S99" s="8" t="n">
        <v>20</v>
      </c>
      <c r="T99" s="23" t="n">
        <v>140.412382</v>
      </c>
      <c r="U99" s="23" t="n">
        <v>112.892031</v>
      </c>
      <c r="V99" s="28" t="n">
        <v>3.553378</v>
      </c>
      <c r="W99" s="39" t="n">
        <v>0.715009</v>
      </c>
      <c r="X99" s="24" t="n">
        <f aca="false">P99*RHO_VANE/2700*(1+SCRAP)*PRICE_VANE</f>
        <v>65.1492387</v>
      </c>
      <c r="Y99" s="24" t="n">
        <f aca="false">Q99*RHO_PLATE/2700*(1+SCRAP)*PRICE_PLATE</f>
        <v>60.9198786</v>
      </c>
      <c r="Z99" s="24" t="n">
        <f aca="false">T99*CUT_M+(R99+S99)*CUT_SET</f>
        <v>278.618573</v>
      </c>
      <c r="AA99" s="24" t="n">
        <f aca="false">U99*ROUND_M</f>
        <v>564.460155</v>
      </c>
      <c r="AB99" s="24" t="n">
        <f aca="false">(R99+S99)*FINISH_PART</f>
        <v>544</v>
      </c>
      <c r="AC99" s="24" t="n">
        <f aca="false">R99*SPACER_VANE+(R99+S99)*ASM_H*LABOUR</f>
        <v>909</v>
      </c>
      <c r="AD99" s="24" t="n">
        <f aca="false">V99*G10_CAGE+W99*G10_SLEEVE</f>
        <v>256.10322</v>
      </c>
      <c r="AE99" s="24" t="n">
        <f aca="false">N99/1000*SHAFT_M+SHAFT_SET</f>
        <v>195.44</v>
      </c>
      <c r="AF99" s="24" t="n">
        <f aca="false">2*ROUNDUP(G99*1000/V_ZENER,0)*PRICE_Z+5*ROUNDUP(G99*DIODE_SAFETY/V_STICK,0)*PRICE_STICK</f>
        <v>68.9</v>
      </c>
      <c r="AG99" s="24" t="n">
        <f aca="false">SUM(X99:AF99)</f>
        <v>2942.5910653</v>
      </c>
      <c r="AH99" s="20" t="n">
        <f aca="false">FIXED_BOM</f>
        <v>3461</v>
      </c>
      <c r="AI99" s="24" t="n">
        <f aca="false">(AG99+AH99)*(1+CONT)</f>
        <v>7364.129725095</v>
      </c>
      <c r="AJ99" s="24" t="n">
        <f aca="false">IF(L99&gt;0,AI99/L99,1000000000000)</f>
        <v>1888.89708336625</v>
      </c>
      <c r="AK99" s="8" t="n">
        <f aca="false">IF(AND(G99&gt;=V_NEED,L99&gt;=P_MIN,K99&gt;=Z_MIN,F99&lt;=N_CAP,D99&lt;=R_MAX,OR(CORONA_REQ=0,O99&gt;=G99)),1,0)</f>
        <v>0</v>
      </c>
      <c r="AL99" s="28" t="n">
        <f aca="false">IF(AK99=1,IF(OBJECTIVE=1,AI99,AJ99),1000000000000)+ROW()*0.000000001</f>
        <v>1000000000000</v>
      </c>
    </row>
    <row r="100" customFormat="false" ht="15" hidden="false" customHeight="false" outlineLevel="0" collapsed="false">
      <c r="A100" s="8" t="n">
        <v>96</v>
      </c>
      <c r="B100" s="23" t="n">
        <v>4</v>
      </c>
      <c r="C100" s="23" t="n">
        <v>1.5</v>
      </c>
      <c r="D100" s="8" t="n">
        <v>150</v>
      </c>
      <c r="E100" s="8" t="n">
        <v>18</v>
      </c>
      <c r="F100" s="8" t="n">
        <v>16</v>
      </c>
      <c r="G100" s="28" t="n">
        <v>9.259956</v>
      </c>
      <c r="H100" s="8" t="n">
        <v>73.364319</v>
      </c>
      <c r="I100" s="8" t="n">
        <v>1382.530002</v>
      </c>
      <c r="J100" s="28" t="n">
        <v>18.844719</v>
      </c>
      <c r="K100" s="39" t="n">
        <v>1.551489</v>
      </c>
      <c r="L100" s="28" t="n">
        <v>5.36534</v>
      </c>
      <c r="M100" s="8" t="n">
        <v>238</v>
      </c>
      <c r="N100" s="8" t="n">
        <v>1072</v>
      </c>
      <c r="O100" s="28" t="n">
        <v>9.488787</v>
      </c>
      <c r="P100" s="28" t="n">
        <v>7.256947</v>
      </c>
      <c r="Q100" s="28" t="n">
        <v>6.107256</v>
      </c>
      <c r="R100" s="8" t="n">
        <v>64</v>
      </c>
      <c r="S100" s="8" t="n">
        <v>24</v>
      </c>
      <c r="T100" s="23" t="n">
        <v>183.865478</v>
      </c>
      <c r="U100" s="23" t="n">
        <v>147.171675</v>
      </c>
      <c r="V100" s="28" t="n">
        <v>4.392158</v>
      </c>
      <c r="W100" s="39" t="n">
        <v>0.883788</v>
      </c>
      <c r="X100" s="24" t="n">
        <f aca="false">P100*RHO_VANE/2700*(1+SCRAP)*PRICE_VANE</f>
        <v>86.86565559</v>
      </c>
      <c r="Y100" s="24" t="n">
        <f aca="false">Q100*RHO_PLATE/2700*(1+SCRAP)*PRICE_PLATE</f>
        <v>73.10385432</v>
      </c>
      <c r="Z100" s="24" t="n">
        <f aca="false">T100*CUT_M+(R100+S100)*CUT_SET</f>
        <v>363.798217</v>
      </c>
      <c r="AA100" s="24" t="n">
        <f aca="false">U100*ROUND_M</f>
        <v>735.858375</v>
      </c>
      <c r="AB100" s="24" t="n">
        <f aca="false">(R100+S100)*FINISH_PART</f>
        <v>704</v>
      </c>
      <c r="AC100" s="24" t="n">
        <f aca="false">R100*SPACER_VANE+(R100+S100)*ASM_H*LABOUR</f>
        <v>1182</v>
      </c>
      <c r="AD100" s="24" t="n">
        <f aca="false">V100*G10_CAGE+W100*G10_SLEEVE</f>
        <v>316.55676</v>
      </c>
      <c r="AE100" s="24" t="n">
        <f aca="false">N100/1000*SHAFT_M+SHAFT_SET</f>
        <v>208.64</v>
      </c>
      <c r="AF100" s="24" t="n">
        <f aca="false">2*ROUNDUP(G100*1000/V_ZENER,0)*PRICE_Z+5*ROUNDUP(G100*DIODE_SAFETY/V_STICK,0)*PRICE_STICK</f>
        <v>68.9</v>
      </c>
      <c r="AG100" s="24" t="n">
        <f aca="false">SUM(X100:AF100)</f>
        <v>3739.72286191</v>
      </c>
      <c r="AH100" s="20" t="n">
        <f aca="false">FIXED_BOM</f>
        <v>3461</v>
      </c>
      <c r="AI100" s="24" t="n">
        <f aca="false">(AG100+AH100)*(1+CONT)</f>
        <v>8280.8312911965</v>
      </c>
      <c r="AJ100" s="24" t="n">
        <f aca="false">IF(L100&gt;0,AI100/L100,1000000000000)</f>
        <v>1543.39357639898</v>
      </c>
      <c r="AK100" s="8" t="n">
        <f aca="false">IF(AND(G100&gt;=V_NEED,L100&gt;=P_MIN,K100&gt;=Z_MIN,F100&lt;=N_CAP,D100&lt;=R_MAX,OR(CORONA_REQ=0,O100&gt;=G100)),1,0)</f>
        <v>0</v>
      </c>
      <c r="AL100" s="28" t="n">
        <f aca="false">IF(AK100=1,IF(OBJECTIVE=1,AI100,AJ100),1000000000000)+ROW()*0.000000001</f>
        <v>1000000000000</v>
      </c>
    </row>
    <row r="101" customFormat="false" ht="15" hidden="false" customHeight="false" outlineLevel="0" collapsed="false">
      <c r="A101" s="8" t="n">
        <v>97</v>
      </c>
      <c r="B101" s="23" t="n">
        <v>4</v>
      </c>
      <c r="C101" s="23" t="n">
        <v>1.5</v>
      </c>
      <c r="D101" s="8" t="n">
        <v>150</v>
      </c>
      <c r="E101" s="8" t="n">
        <v>22</v>
      </c>
      <c r="F101" s="8" t="n">
        <v>4</v>
      </c>
      <c r="G101" s="28" t="n">
        <v>9.259956</v>
      </c>
      <c r="H101" s="8" t="n">
        <v>24.281901</v>
      </c>
      <c r="I101" s="8" t="n">
        <v>377.304922</v>
      </c>
      <c r="J101" s="28" t="n">
        <v>15.538525</v>
      </c>
      <c r="K101" s="39" t="n">
        <v>1.4211</v>
      </c>
      <c r="L101" s="28" t="n">
        <v>1.211794</v>
      </c>
      <c r="M101" s="8" t="n">
        <v>62</v>
      </c>
      <c r="N101" s="8" t="n">
        <v>720</v>
      </c>
      <c r="O101" s="28" t="n">
        <v>9.488787</v>
      </c>
      <c r="P101" s="28" t="n">
        <v>2.08567</v>
      </c>
      <c r="Q101" s="28" t="n">
        <v>2.035752</v>
      </c>
      <c r="R101" s="8" t="n">
        <v>16</v>
      </c>
      <c r="S101" s="8" t="n">
        <v>8</v>
      </c>
      <c r="T101" s="23" t="n">
        <v>48.479644</v>
      </c>
      <c r="U101" s="23" t="n">
        <v>39.306193</v>
      </c>
      <c r="V101" s="28" t="n">
        <v>1.708061</v>
      </c>
      <c r="W101" s="39" t="n">
        <v>0.343695</v>
      </c>
      <c r="X101" s="24" t="n">
        <f aca="false">P101*RHO_VANE/2700*(1+SCRAP)*PRICE_VANE</f>
        <v>24.9654699</v>
      </c>
      <c r="Y101" s="24" t="n">
        <f aca="false">Q101*RHO_PLATE/2700*(1+SCRAP)*PRICE_PLATE</f>
        <v>24.36795144</v>
      </c>
      <c r="Z101" s="24" t="n">
        <f aca="false">T101*CUT_M+(R101+S101)*CUT_SET</f>
        <v>96.719466</v>
      </c>
      <c r="AA101" s="24" t="n">
        <f aca="false">U101*ROUND_M</f>
        <v>196.530965</v>
      </c>
      <c r="AB101" s="24" t="n">
        <f aca="false">(R101+S101)*FINISH_PART</f>
        <v>192</v>
      </c>
      <c r="AC101" s="24" t="n">
        <f aca="false">R101*SPACER_VANE+(R101+S101)*ASM_H*LABOUR</f>
        <v>318</v>
      </c>
      <c r="AD101" s="24" t="n">
        <f aca="false">V101*G10_CAGE+W101*G10_SLEEVE</f>
        <v>123.10536</v>
      </c>
      <c r="AE101" s="24" t="n">
        <f aca="false">N101/1000*SHAFT_M+SHAFT_SET</f>
        <v>166.4</v>
      </c>
      <c r="AF101" s="24" t="n">
        <f aca="false">2*ROUNDUP(G101*1000/V_ZENER,0)*PRICE_Z+5*ROUNDUP(G101*DIODE_SAFETY/V_STICK,0)*PRICE_STICK</f>
        <v>68.9</v>
      </c>
      <c r="AG101" s="24" t="n">
        <f aca="false">SUM(X101:AF101)</f>
        <v>1210.98921234</v>
      </c>
      <c r="AH101" s="20" t="n">
        <f aca="false">FIXED_BOM</f>
        <v>3461</v>
      </c>
      <c r="AI101" s="24" t="n">
        <f aca="false">(AG101+AH101)*(1+CONT)</f>
        <v>5372.787594191</v>
      </c>
      <c r="AJ101" s="24" t="n">
        <f aca="false">IF(L101&gt;0,AI101/L101,1000000000000)</f>
        <v>4433.74665511712</v>
      </c>
      <c r="AK101" s="8" t="n">
        <f aca="false">IF(AND(G101&gt;=V_NEED,L101&gt;=P_MIN,K101&gt;=Z_MIN,F101&lt;=N_CAP,D101&lt;=R_MAX,OR(CORONA_REQ=0,O101&gt;=G101)),1,0)</f>
        <v>0</v>
      </c>
      <c r="AL101" s="28" t="n">
        <f aca="false">IF(AK101=1,IF(OBJECTIVE=1,AI101,AJ101),1000000000000)+ROW()*0.000000001</f>
        <v>1000000000000</v>
      </c>
    </row>
    <row r="102" customFormat="false" ht="15" hidden="false" customHeight="false" outlineLevel="0" collapsed="false">
      <c r="A102" s="8" t="n">
        <v>98</v>
      </c>
      <c r="B102" s="23" t="n">
        <v>4</v>
      </c>
      <c r="C102" s="23" t="n">
        <v>1.5</v>
      </c>
      <c r="D102" s="8" t="n">
        <v>150</v>
      </c>
      <c r="E102" s="8" t="n">
        <v>22</v>
      </c>
      <c r="F102" s="8" t="n">
        <v>6</v>
      </c>
      <c r="G102" s="28" t="n">
        <v>9.259956</v>
      </c>
      <c r="H102" s="8" t="n">
        <v>37.014415</v>
      </c>
      <c r="I102" s="8" t="n">
        <v>592.907734</v>
      </c>
      <c r="J102" s="28" t="n">
        <v>16.018293</v>
      </c>
      <c r="K102" s="39" t="n">
        <v>1.474167</v>
      </c>
      <c r="L102" s="28" t="n">
        <v>2.072726</v>
      </c>
      <c r="M102" s="8" t="n">
        <v>95</v>
      </c>
      <c r="N102" s="8" t="n">
        <v>786</v>
      </c>
      <c r="O102" s="28" t="n">
        <v>9.488787</v>
      </c>
      <c r="P102" s="28" t="n">
        <v>3.128506</v>
      </c>
      <c r="Q102" s="28" t="n">
        <v>3.053628</v>
      </c>
      <c r="R102" s="8" t="n">
        <v>24</v>
      </c>
      <c r="S102" s="8" t="n">
        <v>12</v>
      </c>
      <c r="T102" s="23" t="n">
        <v>72.719465</v>
      </c>
      <c r="U102" s="23" t="n">
        <v>58.959289</v>
      </c>
      <c r="V102" s="28" t="n">
        <v>2.211329</v>
      </c>
      <c r="W102" s="39" t="n">
        <v>0.444963</v>
      </c>
      <c r="X102" s="24" t="n">
        <f aca="false">P102*RHO_VANE/2700*(1+SCRAP)*PRICE_VANE</f>
        <v>37.44821682</v>
      </c>
      <c r="Y102" s="24" t="n">
        <f aca="false">Q102*RHO_PLATE/2700*(1+SCRAP)*PRICE_PLATE</f>
        <v>36.55192716</v>
      </c>
      <c r="Z102" s="24" t="n">
        <f aca="false">T102*CUT_M+(R102+S102)*CUT_SET</f>
        <v>145.0791975</v>
      </c>
      <c r="AA102" s="24" t="n">
        <f aca="false">U102*ROUND_M</f>
        <v>294.796445</v>
      </c>
      <c r="AB102" s="24" t="n">
        <f aca="false">(R102+S102)*FINISH_PART</f>
        <v>288</v>
      </c>
      <c r="AC102" s="24" t="n">
        <f aca="false">R102*SPACER_VANE+(R102+S102)*ASM_H*LABOUR</f>
        <v>477</v>
      </c>
      <c r="AD102" s="24" t="n">
        <f aca="false">V102*G10_CAGE+W102*G10_SLEEVE</f>
        <v>159.37752</v>
      </c>
      <c r="AE102" s="24" t="n">
        <f aca="false">N102/1000*SHAFT_M+SHAFT_SET</f>
        <v>174.32</v>
      </c>
      <c r="AF102" s="24" t="n">
        <f aca="false">2*ROUNDUP(G102*1000/V_ZENER,0)*PRICE_Z+5*ROUNDUP(G102*DIODE_SAFETY/V_STICK,0)*PRICE_STICK</f>
        <v>68.9</v>
      </c>
      <c r="AG102" s="24" t="n">
        <f aca="false">SUM(X102:AF102)</f>
        <v>1681.47330648</v>
      </c>
      <c r="AH102" s="20" t="n">
        <f aca="false">FIXED_BOM</f>
        <v>3461</v>
      </c>
      <c r="AI102" s="24" t="n">
        <f aca="false">(AG102+AH102)*(1+CONT)</f>
        <v>5913.844302452</v>
      </c>
      <c r="AJ102" s="24" t="n">
        <f aca="false">IF(L102&gt;0,AI102/L102,1000000000000)</f>
        <v>2853.17224874489</v>
      </c>
      <c r="AK102" s="8" t="n">
        <f aca="false">IF(AND(G102&gt;=V_NEED,L102&gt;=P_MIN,K102&gt;=Z_MIN,F102&lt;=N_CAP,D102&lt;=R_MAX,OR(CORONA_REQ=0,O102&gt;=G102)),1,0)</f>
        <v>0</v>
      </c>
      <c r="AL102" s="28" t="n">
        <f aca="false">IF(AK102=1,IF(OBJECTIVE=1,AI102,AJ102),1000000000000)+ROW()*0.000000001</f>
        <v>1000000000000</v>
      </c>
    </row>
    <row r="103" customFormat="false" ht="15" hidden="false" customHeight="false" outlineLevel="0" collapsed="false">
      <c r="A103" s="8" t="n">
        <v>99</v>
      </c>
      <c r="B103" s="23" t="n">
        <v>4</v>
      </c>
      <c r="C103" s="23" t="n">
        <v>1.5</v>
      </c>
      <c r="D103" s="8" t="n">
        <v>150</v>
      </c>
      <c r="E103" s="8" t="n">
        <v>22</v>
      </c>
      <c r="F103" s="8" t="n">
        <v>8</v>
      </c>
      <c r="G103" s="28" t="n">
        <v>9.259956</v>
      </c>
      <c r="H103" s="8" t="n">
        <v>49.74693</v>
      </c>
      <c r="I103" s="8" t="n">
        <v>808.510547</v>
      </c>
      <c r="J103" s="28" t="n">
        <v>16.252471</v>
      </c>
      <c r="K103" s="39" t="n">
        <v>1.500656</v>
      </c>
      <c r="L103" s="28" t="n">
        <v>2.936512</v>
      </c>
      <c r="M103" s="8" t="n">
        <v>128</v>
      </c>
      <c r="N103" s="8" t="n">
        <v>852</v>
      </c>
      <c r="O103" s="28" t="n">
        <v>9.488787</v>
      </c>
      <c r="P103" s="28" t="n">
        <v>4.171341</v>
      </c>
      <c r="Q103" s="28" t="n">
        <v>4.071504</v>
      </c>
      <c r="R103" s="8" t="n">
        <v>32</v>
      </c>
      <c r="S103" s="8" t="n">
        <v>16</v>
      </c>
      <c r="T103" s="23" t="n">
        <v>96.959287</v>
      </c>
      <c r="U103" s="23" t="n">
        <v>78.612386</v>
      </c>
      <c r="V103" s="28" t="n">
        <v>2.714597</v>
      </c>
      <c r="W103" s="39" t="n">
        <v>0.54623</v>
      </c>
      <c r="X103" s="24" t="n">
        <f aca="false">P103*RHO_VANE/2700*(1+SCRAP)*PRICE_VANE</f>
        <v>49.93095177</v>
      </c>
      <c r="Y103" s="24" t="n">
        <f aca="false">Q103*RHO_PLATE/2700*(1+SCRAP)*PRICE_PLATE</f>
        <v>48.73590288</v>
      </c>
      <c r="Z103" s="24" t="n">
        <f aca="false">T103*CUT_M+(R103+S103)*CUT_SET</f>
        <v>193.4389305</v>
      </c>
      <c r="AA103" s="24" t="n">
        <f aca="false">U103*ROUND_M</f>
        <v>393.06193</v>
      </c>
      <c r="AB103" s="24" t="n">
        <f aca="false">(R103+S103)*FINISH_PART</f>
        <v>384</v>
      </c>
      <c r="AC103" s="24" t="n">
        <f aca="false">R103*SPACER_VANE+(R103+S103)*ASM_H*LABOUR</f>
        <v>636</v>
      </c>
      <c r="AD103" s="24" t="n">
        <f aca="false">V103*G10_CAGE+W103*G10_SLEEVE</f>
        <v>195.64962</v>
      </c>
      <c r="AE103" s="24" t="n">
        <f aca="false">N103/1000*SHAFT_M+SHAFT_SET</f>
        <v>182.24</v>
      </c>
      <c r="AF103" s="24" t="n">
        <f aca="false">2*ROUNDUP(G103*1000/V_ZENER,0)*PRICE_Z+5*ROUNDUP(G103*DIODE_SAFETY/V_STICK,0)*PRICE_STICK</f>
        <v>68.9</v>
      </c>
      <c r="AG103" s="24" t="n">
        <f aca="false">SUM(X103:AF103)</f>
        <v>2151.95733515</v>
      </c>
      <c r="AH103" s="20" t="n">
        <f aca="false">FIXED_BOM</f>
        <v>3461</v>
      </c>
      <c r="AI103" s="24" t="n">
        <f aca="false">(AG103+AH103)*(1+CONT)</f>
        <v>6454.9009354225</v>
      </c>
      <c r="AJ103" s="24" t="n">
        <f aca="false">IF(L103&gt;0,AI103/L103,1000000000000)</f>
        <v>2198.15241191676</v>
      </c>
      <c r="AK103" s="8" t="n">
        <f aca="false">IF(AND(G103&gt;=V_NEED,L103&gt;=P_MIN,K103&gt;=Z_MIN,F103&lt;=N_CAP,D103&lt;=R_MAX,OR(CORONA_REQ=0,O103&gt;=G103)),1,0)</f>
        <v>0</v>
      </c>
      <c r="AL103" s="28" t="n">
        <f aca="false">IF(AK103=1,IF(OBJECTIVE=1,AI103,AJ103),1000000000000)+ROW()*0.000000001</f>
        <v>1000000000000</v>
      </c>
    </row>
    <row r="104" customFormat="false" ht="15" hidden="false" customHeight="false" outlineLevel="0" collapsed="false">
      <c r="A104" s="8" t="n">
        <v>100</v>
      </c>
      <c r="B104" s="23" t="n">
        <v>4</v>
      </c>
      <c r="C104" s="23" t="n">
        <v>1.5</v>
      </c>
      <c r="D104" s="8" t="n">
        <v>150</v>
      </c>
      <c r="E104" s="8" t="n">
        <v>22</v>
      </c>
      <c r="F104" s="8" t="n">
        <v>10</v>
      </c>
      <c r="G104" s="28" t="n">
        <v>9.259956</v>
      </c>
      <c r="H104" s="8" t="n">
        <v>62.479445</v>
      </c>
      <c r="I104" s="8" t="n">
        <v>1024.113359</v>
      </c>
      <c r="J104" s="28" t="n">
        <v>16.391205</v>
      </c>
      <c r="K104" s="39" t="n">
        <v>1.516813</v>
      </c>
      <c r="L104" s="28" t="n">
        <v>3.802703</v>
      </c>
      <c r="M104" s="8" t="n">
        <v>161</v>
      </c>
      <c r="N104" s="8" t="n">
        <v>918</v>
      </c>
      <c r="O104" s="28" t="n">
        <v>9.488787</v>
      </c>
      <c r="P104" s="28" t="n">
        <v>5.214176</v>
      </c>
      <c r="Q104" s="28" t="n">
        <v>5.08938</v>
      </c>
      <c r="R104" s="8" t="n">
        <v>40</v>
      </c>
      <c r="S104" s="8" t="n">
        <v>20</v>
      </c>
      <c r="T104" s="23" t="n">
        <v>121.199109</v>
      </c>
      <c r="U104" s="23" t="n">
        <v>98.265482</v>
      </c>
      <c r="V104" s="28" t="n">
        <v>3.217865</v>
      </c>
      <c r="W104" s="39" t="n">
        <v>0.647497</v>
      </c>
      <c r="X104" s="24" t="n">
        <f aca="false">P104*RHO_VANE/2700*(1+SCRAP)*PRICE_VANE</f>
        <v>62.41368672</v>
      </c>
      <c r="Y104" s="24" t="n">
        <f aca="false">Q104*RHO_PLATE/2700*(1+SCRAP)*PRICE_PLATE</f>
        <v>60.9198786</v>
      </c>
      <c r="Z104" s="24" t="n">
        <f aca="false">T104*CUT_M+(R104+S104)*CUT_SET</f>
        <v>241.7986635</v>
      </c>
      <c r="AA104" s="24" t="n">
        <f aca="false">U104*ROUND_M</f>
        <v>491.32741</v>
      </c>
      <c r="AB104" s="24" t="n">
        <f aca="false">(R104+S104)*FINISH_PART</f>
        <v>480</v>
      </c>
      <c r="AC104" s="24" t="n">
        <f aca="false">R104*SPACER_VANE+(R104+S104)*ASM_H*LABOUR</f>
        <v>795</v>
      </c>
      <c r="AD104" s="24" t="n">
        <f aca="false">V104*G10_CAGE+W104*G10_SLEEVE</f>
        <v>231.92172</v>
      </c>
      <c r="AE104" s="24" t="n">
        <f aca="false">N104/1000*SHAFT_M+SHAFT_SET</f>
        <v>190.16</v>
      </c>
      <c r="AF104" s="24" t="n">
        <f aca="false">2*ROUNDUP(G104*1000/V_ZENER,0)*PRICE_Z+5*ROUNDUP(G104*DIODE_SAFETY/V_STICK,0)*PRICE_STICK</f>
        <v>68.9</v>
      </c>
      <c r="AG104" s="24" t="n">
        <f aca="false">SUM(X104:AF104)</f>
        <v>2622.44135882</v>
      </c>
      <c r="AH104" s="20" t="n">
        <f aca="false">FIXED_BOM</f>
        <v>3461</v>
      </c>
      <c r="AI104" s="24" t="n">
        <f aca="false">(AG104+AH104)*(1+CONT)</f>
        <v>6995.957562643</v>
      </c>
      <c r="AJ104" s="24" t="n">
        <f aca="false">IF(L104&gt;0,AI104/L104,1000000000000)</f>
        <v>1839.73283284101</v>
      </c>
      <c r="AK104" s="8" t="n">
        <f aca="false">IF(AND(G104&gt;=V_NEED,L104&gt;=P_MIN,K104&gt;=Z_MIN,F104&lt;=N_CAP,D104&lt;=R_MAX,OR(CORONA_REQ=0,O104&gt;=G104)),1,0)</f>
        <v>0</v>
      </c>
      <c r="AL104" s="28" t="n">
        <f aca="false">IF(AK104=1,IF(OBJECTIVE=1,AI104,AJ104),1000000000000)+ROW()*0.000000001</f>
        <v>1000000000000</v>
      </c>
    </row>
    <row r="105" customFormat="false" ht="15" hidden="false" customHeight="false" outlineLevel="0" collapsed="false">
      <c r="A105" s="8" t="n">
        <v>101</v>
      </c>
      <c r="B105" s="23" t="n">
        <v>4</v>
      </c>
      <c r="C105" s="23" t="n">
        <v>1.5</v>
      </c>
      <c r="D105" s="8" t="n">
        <v>150</v>
      </c>
      <c r="E105" s="8" t="n">
        <v>22</v>
      </c>
      <c r="F105" s="8" t="n">
        <v>12</v>
      </c>
      <c r="G105" s="28" t="n">
        <v>9.259956</v>
      </c>
      <c r="H105" s="8" t="n">
        <v>75.211959</v>
      </c>
      <c r="I105" s="8" t="n">
        <v>1239.716172</v>
      </c>
      <c r="J105" s="28" t="n">
        <v>16.482966</v>
      </c>
      <c r="K105" s="39" t="n">
        <v>1.527828</v>
      </c>
      <c r="L105" s="28" t="n">
        <v>4.673368</v>
      </c>
      <c r="M105" s="8" t="n">
        <v>188.5</v>
      </c>
      <c r="N105" s="8" t="n">
        <v>973</v>
      </c>
      <c r="O105" s="28" t="n">
        <v>9.488787</v>
      </c>
      <c r="P105" s="28" t="n">
        <v>6.257011</v>
      </c>
      <c r="Q105" s="28" t="n">
        <v>5.598318</v>
      </c>
      <c r="R105" s="8" t="n">
        <v>48</v>
      </c>
      <c r="S105" s="8" t="n">
        <v>22</v>
      </c>
      <c r="T105" s="23" t="n">
        <v>142.925656</v>
      </c>
      <c r="U105" s="23" t="n">
        <v>115.405305</v>
      </c>
      <c r="V105" s="28" t="n">
        <v>3.637256</v>
      </c>
      <c r="W105" s="39" t="n">
        <v>0.731887</v>
      </c>
      <c r="X105" s="24" t="n">
        <f aca="false">P105*RHO_VANE/2700*(1+SCRAP)*PRICE_VANE</f>
        <v>74.89642167</v>
      </c>
      <c r="Y105" s="24" t="n">
        <f aca="false">Q105*RHO_PLATE/2700*(1+SCRAP)*PRICE_PLATE</f>
        <v>67.01186646</v>
      </c>
      <c r="Z105" s="24" t="n">
        <f aca="false">T105*CUT_M+(R105+S105)*CUT_SET</f>
        <v>284.388484</v>
      </c>
      <c r="AA105" s="24" t="n">
        <f aca="false">U105*ROUND_M</f>
        <v>577.026525</v>
      </c>
      <c r="AB105" s="24" t="n">
        <f aca="false">(R105+S105)*FINISH_PART</f>
        <v>560</v>
      </c>
      <c r="AC105" s="24" t="n">
        <f aca="false">R105*SPACER_VANE+(R105+S105)*ASM_H*LABOUR</f>
        <v>931.5</v>
      </c>
      <c r="AD105" s="24" t="n">
        <f aca="false">V105*G10_CAGE+W105*G10_SLEEVE</f>
        <v>262.14858</v>
      </c>
      <c r="AE105" s="24" t="n">
        <f aca="false">N105/1000*SHAFT_M+SHAFT_SET</f>
        <v>196.76</v>
      </c>
      <c r="AF105" s="24" t="n">
        <f aca="false">2*ROUNDUP(G105*1000/V_ZENER,0)*PRICE_Z+5*ROUNDUP(G105*DIODE_SAFETY/V_STICK,0)*PRICE_STICK</f>
        <v>68.9</v>
      </c>
      <c r="AG105" s="24" t="n">
        <f aca="false">SUM(X105:AF105)</f>
        <v>3022.63187713</v>
      </c>
      <c r="AH105" s="20" t="n">
        <f aca="false">FIXED_BOM</f>
        <v>3461</v>
      </c>
      <c r="AI105" s="24" t="n">
        <f aca="false">(AG105+AH105)*(1+CONT)</f>
        <v>7456.1766586995</v>
      </c>
      <c r="AJ105" s="24" t="n">
        <f aca="false">IF(L105&gt;0,AI105/L105,1000000000000)</f>
        <v>1595.46105906907</v>
      </c>
      <c r="AK105" s="8" t="n">
        <f aca="false">IF(AND(G105&gt;=V_NEED,L105&gt;=P_MIN,K105&gt;=Z_MIN,F105&lt;=N_CAP,D105&lt;=R_MAX,OR(CORONA_REQ=0,O105&gt;=G105)),1,0)</f>
        <v>0</v>
      </c>
      <c r="AL105" s="28" t="n">
        <f aca="false">IF(AK105=1,IF(OBJECTIVE=1,AI105,AJ105),1000000000000)+ROW()*0.000000001</f>
        <v>1000000000000</v>
      </c>
    </row>
    <row r="106" customFormat="false" ht="15" hidden="false" customHeight="false" outlineLevel="0" collapsed="false">
      <c r="A106" s="8" t="n">
        <v>102</v>
      </c>
      <c r="B106" s="23" t="n">
        <v>4</v>
      </c>
      <c r="C106" s="23" t="n">
        <v>1.5</v>
      </c>
      <c r="D106" s="8" t="n">
        <v>150</v>
      </c>
      <c r="E106" s="8" t="n">
        <v>22</v>
      </c>
      <c r="F106" s="8" t="n">
        <v>16</v>
      </c>
      <c r="G106" s="28" t="n">
        <v>9.259956</v>
      </c>
      <c r="H106" s="8" t="n">
        <v>100.676988</v>
      </c>
      <c r="I106" s="8" t="n">
        <v>1670.921797</v>
      </c>
      <c r="J106" s="28" t="n">
        <v>16.596859</v>
      </c>
      <c r="K106" s="39" t="n">
        <v>1.541804</v>
      </c>
      <c r="L106" s="28" t="n">
        <v>6.413258</v>
      </c>
      <c r="M106" s="8" t="n">
        <v>254.5</v>
      </c>
      <c r="N106" s="8" t="n">
        <v>1105</v>
      </c>
      <c r="O106" s="28" t="n">
        <v>9.488787</v>
      </c>
      <c r="P106" s="28" t="n">
        <v>8.342682</v>
      </c>
      <c r="Q106" s="28" t="n">
        <v>7.63407</v>
      </c>
      <c r="R106" s="8" t="n">
        <v>64</v>
      </c>
      <c r="S106" s="8" t="n">
        <v>30</v>
      </c>
      <c r="T106" s="23" t="n">
        <v>191.4053</v>
      </c>
      <c r="U106" s="23" t="n">
        <v>154.711498</v>
      </c>
      <c r="V106" s="28" t="n">
        <v>4.643792</v>
      </c>
      <c r="W106" s="39" t="n">
        <v>0.934421</v>
      </c>
      <c r="X106" s="24" t="n">
        <f aca="false">P106*RHO_VANE/2700*(1+SCRAP)*PRICE_VANE</f>
        <v>99.86190354</v>
      </c>
      <c r="Y106" s="24" t="n">
        <f aca="false">Q106*RHO_PLATE/2700*(1+SCRAP)*PRICE_PLATE</f>
        <v>91.3798179</v>
      </c>
      <c r="Z106" s="24" t="n">
        <f aca="false">T106*CUT_M+(R106+S106)*CUT_SET</f>
        <v>381.10795</v>
      </c>
      <c r="AA106" s="24" t="n">
        <f aca="false">U106*ROUND_M</f>
        <v>773.55749</v>
      </c>
      <c r="AB106" s="24" t="n">
        <f aca="false">(R106+S106)*FINISH_PART</f>
        <v>752</v>
      </c>
      <c r="AC106" s="24" t="n">
        <f aca="false">R106*SPACER_VANE+(R106+S106)*ASM_H*LABOUR</f>
        <v>1249.5</v>
      </c>
      <c r="AD106" s="24" t="n">
        <f aca="false">V106*G10_CAGE+W106*G10_SLEEVE</f>
        <v>334.69278</v>
      </c>
      <c r="AE106" s="24" t="n">
        <f aca="false">N106/1000*SHAFT_M+SHAFT_SET</f>
        <v>212.6</v>
      </c>
      <c r="AF106" s="24" t="n">
        <f aca="false">2*ROUNDUP(G106*1000/V_ZENER,0)*PRICE_Z+5*ROUNDUP(G106*DIODE_SAFETY/V_STICK,0)*PRICE_STICK</f>
        <v>68.9</v>
      </c>
      <c r="AG106" s="24" t="n">
        <f aca="false">SUM(X106:AF106)</f>
        <v>3963.59994144</v>
      </c>
      <c r="AH106" s="20" t="n">
        <f aca="false">FIXED_BOM</f>
        <v>3461</v>
      </c>
      <c r="AI106" s="24" t="n">
        <f aca="false">(AG106+AH106)*(1+CONT)</f>
        <v>8538.289932656</v>
      </c>
      <c r="AJ106" s="24" t="n">
        <f aca="false">IF(L106&gt;0,AI106/L106,1000000000000)</f>
        <v>1331.34982760026</v>
      </c>
      <c r="AK106" s="8" t="n">
        <f aca="false">IF(AND(G106&gt;=V_NEED,L106&gt;=P_MIN,K106&gt;=Z_MIN,F106&lt;=N_CAP,D106&lt;=R_MAX,OR(CORONA_REQ=0,O106&gt;=G106)),1,0)</f>
        <v>0</v>
      </c>
      <c r="AL106" s="28" t="n">
        <f aca="false">IF(AK106=1,IF(OBJECTIVE=1,AI106,AJ106),1000000000000)+ROW()*0.000000001</f>
        <v>1000000000000</v>
      </c>
    </row>
    <row r="107" customFormat="false" ht="15" hidden="false" customHeight="false" outlineLevel="0" collapsed="false">
      <c r="A107" s="8" t="n">
        <v>103</v>
      </c>
      <c r="B107" s="23" t="n">
        <v>4</v>
      </c>
      <c r="C107" s="23" t="n">
        <v>1.5</v>
      </c>
      <c r="D107" s="8" t="n">
        <v>150</v>
      </c>
      <c r="E107" s="8" t="n">
        <v>26</v>
      </c>
      <c r="F107" s="8" t="n">
        <v>4</v>
      </c>
      <c r="G107" s="28" t="n">
        <v>9.259956</v>
      </c>
      <c r="H107" s="8" t="n">
        <v>38.044901</v>
      </c>
      <c r="I107" s="8" t="n">
        <v>442.425093</v>
      </c>
      <c r="J107" s="28" t="n">
        <v>11.629025</v>
      </c>
      <c r="K107" s="39" t="n">
        <v>1.398097</v>
      </c>
      <c r="L107" s="28" t="n">
        <v>1.368744</v>
      </c>
      <c r="M107" s="8" t="n">
        <v>67.5</v>
      </c>
      <c r="N107" s="8" t="n">
        <v>731</v>
      </c>
      <c r="O107" s="28" t="n">
        <v>9.488787</v>
      </c>
      <c r="P107" s="28" t="n">
        <v>2.357104</v>
      </c>
      <c r="Q107" s="28" t="n">
        <v>2.54469</v>
      </c>
      <c r="R107" s="8" t="n">
        <v>16</v>
      </c>
      <c r="S107" s="8" t="n">
        <v>10</v>
      </c>
      <c r="T107" s="23" t="n">
        <v>50.992918</v>
      </c>
      <c r="U107" s="23" t="n">
        <v>41.819467</v>
      </c>
      <c r="V107" s="28" t="n">
        <v>1.791939</v>
      </c>
      <c r="W107" s="39" t="n">
        <v>0.360573</v>
      </c>
      <c r="X107" s="24" t="n">
        <f aca="false">P107*RHO_VANE/2700*(1+SCRAP)*PRICE_VANE</f>
        <v>28.21453488</v>
      </c>
      <c r="Y107" s="24" t="n">
        <f aca="false">Q107*RHO_PLATE/2700*(1+SCRAP)*PRICE_PLATE</f>
        <v>30.4599393</v>
      </c>
      <c r="Z107" s="24" t="n">
        <f aca="false">T107*CUT_M+(R107+S107)*CUT_SET</f>
        <v>102.489377</v>
      </c>
      <c r="AA107" s="24" t="n">
        <f aca="false">U107*ROUND_M</f>
        <v>209.097335</v>
      </c>
      <c r="AB107" s="24" t="n">
        <f aca="false">(R107+S107)*FINISH_PART</f>
        <v>208</v>
      </c>
      <c r="AC107" s="24" t="n">
        <f aca="false">R107*SPACER_VANE+(R107+S107)*ASM_H*LABOUR</f>
        <v>340.5</v>
      </c>
      <c r="AD107" s="24" t="n">
        <f aca="false">V107*G10_CAGE+W107*G10_SLEEVE</f>
        <v>129.15072</v>
      </c>
      <c r="AE107" s="24" t="n">
        <f aca="false">N107/1000*SHAFT_M+SHAFT_SET</f>
        <v>167.72</v>
      </c>
      <c r="AF107" s="24" t="n">
        <f aca="false">2*ROUNDUP(G107*1000/V_ZENER,0)*PRICE_Z+5*ROUNDUP(G107*DIODE_SAFETY/V_STICK,0)*PRICE_STICK</f>
        <v>68.9</v>
      </c>
      <c r="AG107" s="24" t="n">
        <f aca="false">SUM(X107:AF107)</f>
        <v>1284.53190618</v>
      </c>
      <c r="AH107" s="20" t="n">
        <f aca="false">FIXED_BOM</f>
        <v>3461</v>
      </c>
      <c r="AI107" s="24" t="n">
        <f aca="false">(AG107+AH107)*(1+CONT)</f>
        <v>5457.361692107</v>
      </c>
      <c r="AJ107" s="24" t="n">
        <f aca="false">IF(L107&gt;0,AI107/L107,1000000000000)</f>
        <v>3987.13104284439</v>
      </c>
      <c r="AK107" s="8" t="n">
        <f aca="false">IF(AND(G107&gt;=V_NEED,L107&gt;=P_MIN,K107&gt;=Z_MIN,F107&lt;=N_CAP,D107&lt;=R_MAX,OR(CORONA_REQ=0,O107&gt;=G107)),1,0)</f>
        <v>0</v>
      </c>
      <c r="AL107" s="28" t="n">
        <f aca="false">IF(AK107=1,IF(OBJECTIVE=1,AI107,AJ107),1000000000000)+ROW()*0.000000001</f>
        <v>1000000000000</v>
      </c>
    </row>
    <row r="108" customFormat="false" ht="15" hidden="false" customHeight="false" outlineLevel="0" collapsed="false">
      <c r="A108" s="8" t="n">
        <v>104</v>
      </c>
      <c r="B108" s="23" t="n">
        <v>4</v>
      </c>
      <c r="C108" s="23" t="n">
        <v>1.5</v>
      </c>
      <c r="D108" s="8" t="n">
        <v>150</v>
      </c>
      <c r="E108" s="8" t="n">
        <v>26</v>
      </c>
      <c r="F108" s="8" t="n">
        <v>6</v>
      </c>
      <c r="G108" s="28" t="n">
        <v>9.259956</v>
      </c>
      <c r="H108" s="8" t="n">
        <v>58.641988</v>
      </c>
      <c r="I108" s="8" t="n">
        <v>695.239433</v>
      </c>
      <c r="J108" s="28" t="n">
        <v>11.855659</v>
      </c>
      <c r="K108" s="39" t="n">
        <v>1.441116</v>
      </c>
      <c r="L108" s="28" t="n">
        <v>2.318019</v>
      </c>
      <c r="M108" s="8" t="n">
        <v>100.5</v>
      </c>
      <c r="N108" s="8" t="n">
        <v>797</v>
      </c>
      <c r="O108" s="28" t="n">
        <v>9.488787</v>
      </c>
      <c r="P108" s="28" t="n">
        <v>3.535656</v>
      </c>
      <c r="Q108" s="28" t="n">
        <v>3.562566</v>
      </c>
      <c r="R108" s="8" t="n">
        <v>24</v>
      </c>
      <c r="S108" s="8" t="n">
        <v>14</v>
      </c>
      <c r="T108" s="23" t="n">
        <v>75.232739</v>
      </c>
      <c r="U108" s="23" t="n">
        <v>61.472564</v>
      </c>
      <c r="V108" s="28" t="n">
        <v>2.295207</v>
      </c>
      <c r="W108" s="39" t="n">
        <v>0.461841</v>
      </c>
      <c r="X108" s="24" t="n">
        <f aca="false">P108*RHO_VANE/2700*(1+SCRAP)*PRICE_VANE</f>
        <v>42.32180232</v>
      </c>
      <c r="Y108" s="24" t="n">
        <f aca="false">Q108*RHO_PLATE/2700*(1+SCRAP)*PRICE_PLATE</f>
        <v>42.64391502</v>
      </c>
      <c r="Z108" s="24" t="n">
        <f aca="false">T108*CUT_M+(R108+S108)*CUT_SET</f>
        <v>150.8491085</v>
      </c>
      <c r="AA108" s="24" t="n">
        <f aca="false">U108*ROUND_M</f>
        <v>307.36282</v>
      </c>
      <c r="AB108" s="24" t="n">
        <f aca="false">(R108+S108)*FINISH_PART</f>
        <v>304</v>
      </c>
      <c r="AC108" s="24" t="n">
        <f aca="false">R108*SPACER_VANE+(R108+S108)*ASM_H*LABOUR</f>
        <v>499.5</v>
      </c>
      <c r="AD108" s="24" t="n">
        <f aca="false">V108*G10_CAGE+W108*G10_SLEEVE</f>
        <v>165.42288</v>
      </c>
      <c r="AE108" s="24" t="n">
        <f aca="false">N108/1000*SHAFT_M+SHAFT_SET</f>
        <v>175.64</v>
      </c>
      <c r="AF108" s="24" t="n">
        <f aca="false">2*ROUNDUP(G108*1000/V_ZENER,0)*PRICE_Z+5*ROUNDUP(G108*DIODE_SAFETY/V_STICK,0)*PRICE_STICK</f>
        <v>68.9</v>
      </c>
      <c r="AG108" s="24" t="n">
        <f aca="false">SUM(X108:AF108)</f>
        <v>1756.64052584</v>
      </c>
      <c r="AH108" s="20" t="n">
        <f aca="false">FIXED_BOM</f>
        <v>3461</v>
      </c>
      <c r="AI108" s="24" t="n">
        <f aca="false">(AG108+AH108)*(1+CONT)</f>
        <v>6000.286604716</v>
      </c>
      <c r="AJ108" s="24" t="n">
        <f aca="false">IF(L108&gt;0,AI108/L108,1000000000000)</f>
        <v>2588.54073444437</v>
      </c>
      <c r="AK108" s="8" t="n">
        <f aca="false">IF(AND(G108&gt;=V_NEED,L108&gt;=P_MIN,K108&gt;=Z_MIN,F108&lt;=N_CAP,D108&lt;=R_MAX,OR(CORONA_REQ=0,O108&gt;=G108)),1,0)</f>
        <v>0</v>
      </c>
      <c r="AL108" s="28" t="n">
        <f aca="false">IF(AK108=1,IF(OBJECTIVE=1,AI108,AJ108),1000000000000)+ROW()*0.000000001</f>
        <v>1000000000000</v>
      </c>
    </row>
    <row r="109" customFormat="false" ht="15" hidden="false" customHeight="false" outlineLevel="0" collapsed="false">
      <c r="A109" s="8" t="n">
        <v>105</v>
      </c>
      <c r="B109" s="23" t="n">
        <v>4</v>
      </c>
      <c r="C109" s="23" t="n">
        <v>1.5</v>
      </c>
      <c r="D109" s="8" t="n">
        <v>150</v>
      </c>
      <c r="E109" s="8" t="n">
        <v>26</v>
      </c>
      <c r="F109" s="8" t="n">
        <v>8</v>
      </c>
      <c r="G109" s="28" t="n">
        <v>9.259956</v>
      </c>
      <c r="H109" s="8" t="n">
        <v>79.239074</v>
      </c>
      <c r="I109" s="8" t="n">
        <v>948.053772</v>
      </c>
      <c r="J109" s="28" t="n">
        <v>11.964473</v>
      </c>
      <c r="K109" s="39" t="n">
        <v>1.462893</v>
      </c>
      <c r="L109" s="28" t="n">
        <v>3.269728</v>
      </c>
      <c r="M109" s="8" t="n">
        <v>133.5</v>
      </c>
      <c r="N109" s="8" t="n">
        <v>863</v>
      </c>
      <c r="O109" s="28" t="n">
        <v>9.488787</v>
      </c>
      <c r="P109" s="28" t="n">
        <v>4.714208</v>
      </c>
      <c r="Q109" s="28" t="n">
        <v>4.580442</v>
      </c>
      <c r="R109" s="8" t="n">
        <v>32</v>
      </c>
      <c r="S109" s="8" t="n">
        <v>18</v>
      </c>
      <c r="T109" s="23" t="n">
        <v>99.472561</v>
      </c>
      <c r="U109" s="23" t="n">
        <v>81.12566</v>
      </c>
      <c r="V109" s="28" t="n">
        <v>2.798475</v>
      </c>
      <c r="W109" s="39" t="n">
        <v>0.563108</v>
      </c>
      <c r="X109" s="24" t="n">
        <f aca="false">P109*RHO_VANE/2700*(1+SCRAP)*PRICE_VANE</f>
        <v>56.42906976</v>
      </c>
      <c r="Y109" s="24" t="n">
        <f aca="false">Q109*RHO_PLATE/2700*(1+SCRAP)*PRICE_PLATE</f>
        <v>54.82789074</v>
      </c>
      <c r="Z109" s="24" t="n">
        <f aca="false">T109*CUT_M+(R109+S109)*CUT_SET</f>
        <v>199.2088415</v>
      </c>
      <c r="AA109" s="24" t="n">
        <f aca="false">U109*ROUND_M</f>
        <v>405.6283</v>
      </c>
      <c r="AB109" s="24" t="n">
        <f aca="false">(R109+S109)*FINISH_PART</f>
        <v>400</v>
      </c>
      <c r="AC109" s="24" t="n">
        <f aca="false">R109*SPACER_VANE+(R109+S109)*ASM_H*LABOUR</f>
        <v>658.5</v>
      </c>
      <c r="AD109" s="24" t="n">
        <f aca="false">V109*G10_CAGE+W109*G10_SLEEVE</f>
        <v>201.69498</v>
      </c>
      <c r="AE109" s="24" t="n">
        <f aca="false">N109/1000*SHAFT_M+SHAFT_SET</f>
        <v>183.56</v>
      </c>
      <c r="AF109" s="24" t="n">
        <f aca="false">2*ROUNDUP(G109*1000/V_ZENER,0)*PRICE_Z+5*ROUNDUP(G109*DIODE_SAFETY/V_STICK,0)*PRICE_STICK</f>
        <v>68.9</v>
      </c>
      <c r="AG109" s="24" t="n">
        <f aca="false">SUM(X109:AF109)</f>
        <v>2228.749082</v>
      </c>
      <c r="AH109" s="20" t="n">
        <f aca="false">FIXED_BOM</f>
        <v>3461</v>
      </c>
      <c r="AI109" s="24" t="n">
        <f aca="false">(AG109+AH109)*(1+CONT)</f>
        <v>6543.2114443</v>
      </c>
      <c r="AJ109" s="24" t="n">
        <f aca="false">IF(L109&gt;0,AI109/L109,1000000000000)</f>
        <v>2001.14854945121</v>
      </c>
      <c r="AK109" s="8" t="n">
        <f aca="false">IF(AND(G109&gt;=V_NEED,L109&gt;=P_MIN,K109&gt;=Z_MIN,F109&lt;=N_CAP,D109&lt;=R_MAX,OR(CORONA_REQ=0,O109&gt;=G109)),1,0)</f>
        <v>0</v>
      </c>
      <c r="AL109" s="28" t="n">
        <f aca="false">IF(AK109=1,IF(OBJECTIVE=1,AI109,AJ109),1000000000000)+ROW()*0.000000001</f>
        <v>1000000000000</v>
      </c>
    </row>
    <row r="110" customFormat="false" ht="15" hidden="false" customHeight="false" outlineLevel="0" collapsed="false">
      <c r="A110" s="8" t="n">
        <v>106</v>
      </c>
      <c r="B110" s="23" t="n">
        <v>4</v>
      </c>
      <c r="C110" s="23" t="n">
        <v>1.5</v>
      </c>
      <c r="D110" s="8" t="n">
        <v>150</v>
      </c>
      <c r="E110" s="8" t="n">
        <v>26</v>
      </c>
      <c r="F110" s="8" t="n">
        <v>10</v>
      </c>
      <c r="G110" s="28" t="n">
        <v>9.259956</v>
      </c>
      <c r="H110" s="8" t="n">
        <v>99.836161</v>
      </c>
      <c r="I110" s="8" t="n">
        <v>1200.868111</v>
      </c>
      <c r="J110" s="28" t="n">
        <v>12.028388</v>
      </c>
      <c r="K110" s="39" t="n">
        <v>1.474949</v>
      </c>
      <c r="L110" s="28" t="n">
        <v>4.217414</v>
      </c>
      <c r="M110" s="8" t="n">
        <v>166.5</v>
      </c>
      <c r="N110" s="8" t="n">
        <v>929</v>
      </c>
      <c r="O110" s="28" t="n">
        <v>9.488787</v>
      </c>
      <c r="P110" s="28" t="n">
        <v>5.89276</v>
      </c>
      <c r="Q110" s="28" t="n">
        <v>5.598318</v>
      </c>
      <c r="R110" s="8" t="n">
        <v>40</v>
      </c>
      <c r="S110" s="8" t="n">
        <v>22</v>
      </c>
      <c r="T110" s="23" t="n">
        <v>123.712383</v>
      </c>
      <c r="U110" s="23" t="n">
        <v>100.778757</v>
      </c>
      <c r="V110" s="28" t="n">
        <v>3.301744</v>
      </c>
      <c r="W110" s="39" t="n">
        <v>0.664375</v>
      </c>
      <c r="X110" s="24" t="n">
        <f aca="false">P110*RHO_VANE/2700*(1+SCRAP)*PRICE_VANE</f>
        <v>70.5363372</v>
      </c>
      <c r="Y110" s="24" t="n">
        <f aca="false">Q110*RHO_PLATE/2700*(1+SCRAP)*PRICE_PLATE</f>
        <v>67.01186646</v>
      </c>
      <c r="Z110" s="24" t="n">
        <f aca="false">T110*CUT_M+(R110+S110)*CUT_SET</f>
        <v>247.5685745</v>
      </c>
      <c r="AA110" s="24" t="n">
        <f aca="false">U110*ROUND_M</f>
        <v>503.893785</v>
      </c>
      <c r="AB110" s="24" t="n">
        <f aca="false">(R110+S110)*FINISH_PART</f>
        <v>496</v>
      </c>
      <c r="AC110" s="24" t="n">
        <f aca="false">R110*SPACER_VANE+(R110+S110)*ASM_H*LABOUR</f>
        <v>817.5</v>
      </c>
      <c r="AD110" s="24" t="n">
        <f aca="false">V110*G10_CAGE+W110*G10_SLEEVE</f>
        <v>237.96714</v>
      </c>
      <c r="AE110" s="24" t="n">
        <f aca="false">N110/1000*SHAFT_M+SHAFT_SET</f>
        <v>191.48</v>
      </c>
      <c r="AF110" s="24" t="n">
        <f aca="false">2*ROUNDUP(G110*1000/V_ZENER,0)*PRICE_Z+5*ROUNDUP(G110*DIODE_SAFETY/V_STICK,0)*PRICE_STICK</f>
        <v>68.9</v>
      </c>
      <c r="AG110" s="24" t="n">
        <f aca="false">SUM(X110:AF110)</f>
        <v>2700.85770316</v>
      </c>
      <c r="AH110" s="20" t="n">
        <f aca="false">FIXED_BOM</f>
        <v>3461</v>
      </c>
      <c r="AI110" s="24" t="n">
        <f aca="false">(AG110+AH110)*(1+CONT)</f>
        <v>7086.136358634</v>
      </c>
      <c r="AJ110" s="24" t="n">
        <f aca="false">IF(L110&gt;0,AI110/L110,1000000000000)</f>
        <v>1680.20885752122</v>
      </c>
      <c r="AK110" s="8" t="n">
        <f aca="false">IF(AND(G110&gt;=V_NEED,L110&gt;=P_MIN,K110&gt;=Z_MIN,F110&lt;=N_CAP,D110&lt;=R_MAX,OR(CORONA_REQ=0,O110&gt;=G110)),1,0)</f>
        <v>0</v>
      </c>
      <c r="AL110" s="28" t="n">
        <f aca="false">IF(AK110=1,IF(OBJECTIVE=1,AI110,AJ110),1000000000000)+ROW()*0.000000001</f>
        <v>1000000000000</v>
      </c>
    </row>
    <row r="111" customFormat="false" ht="15" hidden="false" customHeight="false" outlineLevel="0" collapsed="false">
      <c r="A111" s="8" t="n">
        <v>107</v>
      </c>
      <c r="B111" s="23" t="n">
        <v>4</v>
      </c>
      <c r="C111" s="23" t="n">
        <v>1.5</v>
      </c>
      <c r="D111" s="8" t="n">
        <v>150</v>
      </c>
      <c r="E111" s="8" t="n">
        <v>26</v>
      </c>
      <c r="F111" s="8" t="n">
        <v>12</v>
      </c>
      <c r="G111" s="28" t="n">
        <v>9.259956</v>
      </c>
      <c r="H111" s="8" t="n">
        <v>120.433248</v>
      </c>
      <c r="I111" s="8" t="n">
        <v>1453.68245</v>
      </c>
      <c r="J111" s="28" t="n">
        <v>12.070441</v>
      </c>
      <c r="K111" s="39" t="n">
        <v>1.483809</v>
      </c>
      <c r="L111" s="28" t="n">
        <v>5.172003</v>
      </c>
      <c r="M111" s="8" t="n">
        <v>199.5</v>
      </c>
      <c r="N111" s="8" t="n">
        <v>995</v>
      </c>
      <c r="O111" s="28" t="n">
        <v>9.488787</v>
      </c>
      <c r="P111" s="28" t="n">
        <v>7.071312</v>
      </c>
      <c r="Q111" s="28" t="n">
        <v>6.616194</v>
      </c>
      <c r="R111" s="8" t="n">
        <v>48</v>
      </c>
      <c r="S111" s="8" t="n">
        <v>26</v>
      </c>
      <c r="T111" s="23" t="n">
        <v>147.952205</v>
      </c>
      <c r="U111" s="23" t="n">
        <v>120.431853</v>
      </c>
      <c r="V111" s="28" t="n">
        <v>3.805012</v>
      </c>
      <c r="W111" s="39" t="n">
        <v>0.765643</v>
      </c>
      <c r="X111" s="24" t="n">
        <f aca="false">P111*RHO_VANE/2700*(1+SCRAP)*PRICE_VANE</f>
        <v>84.64360464</v>
      </c>
      <c r="Y111" s="24" t="n">
        <f aca="false">Q111*RHO_PLATE/2700*(1+SCRAP)*PRICE_PLATE</f>
        <v>79.19584218</v>
      </c>
      <c r="Z111" s="24" t="n">
        <f aca="false">T111*CUT_M+(R111+S111)*CUT_SET</f>
        <v>295.9283075</v>
      </c>
      <c r="AA111" s="24" t="n">
        <f aca="false">U111*ROUND_M</f>
        <v>602.159265</v>
      </c>
      <c r="AB111" s="24" t="n">
        <f aca="false">(R111+S111)*FINISH_PART</f>
        <v>592</v>
      </c>
      <c r="AC111" s="24" t="n">
        <f aca="false">R111*SPACER_VANE+(R111+S111)*ASM_H*LABOUR</f>
        <v>976.5</v>
      </c>
      <c r="AD111" s="24" t="n">
        <f aca="false">V111*G10_CAGE+W111*G10_SLEEVE</f>
        <v>274.2393</v>
      </c>
      <c r="AE111" s="24" t="n">
        <f aca="false">N111/1000*SHAFT_M+SHAFT_SET</f>
        <v>199.4</v>
      </c>
      <c r="AF111" s="24" t="n">
        <f aca="false">2*ROUNDUP(G111*1000/V_ZENER,0)*PRICE_Z+5*ROUNDUP(G111*DIODE_SAFETY/V_STICK,0)*PRICE_STICK</f>
        <v>68.9</v>
      </c>
      <c r="AG111" s="24" t="n">
        <f aca="false">SUM(X111:AF111)</f>
        <v>3172.96631932</v>
      </c>
      <c r="AH111" s="20" t="n">
        <f aca="false">FIXED_BOM</f>
        <v>3461</v>
      </c>
      <c r="AI111" s="24" t="n">
        <f aca="false">(AG111+AH111)*(1+CONT)</f>
        <v>7629.061267218</v>
      </c>
      <c r="AJ111" s="24" t="n">
        <f aca="false">IF(L111&gt;0,AI111/L111,1000000000000)</f>
        <v>1475.06899497506</v>
      </c>
      <c r="AK111" s="8" t="n">
        <f aca="false">IF(AND(G111&gt;=V_NEED,L111&gt;=P_MIN,K111&gt;=Z_MIN,F111&lt;=N_CAP,D111&lt;=R_MAX,OR(CORONA_REQ=0,O111&gt;=G111)),1,0)</f>
        <v>0</v>
      </c>
      <c r="AL111" s="28" t="n">
        <f aca="false">IF(AK111=1,IF(OBJECTIVE=1,AI111,AJ111),1000000000000)+ROW()*0.000000001</f>
        <v>1000000000000</v>
      </c>
    </row>
    <row r="112" customFormat="false" ht="15" hidden="false" customHeight="false" outlineLevel="0" collapsed="false">
      <c r="A112" s="8" t="n">
        <v>108</v>
      </c>
      <c r="B112" s="23" t="n">
        <v>4</v>
      </c>
      <c r="C112" s="23" t="n">
        <v>1.5</v>
      </c>
      <c r="D112" s="8" t="n">
        <v>150</v>
      </c>
      <c r="E112" s="8" t="n">
        <v>26</v>
      </c>
      <c r="F112" s="8" t="n">
        <v>16</v>
      </c>
      <c r="G112" s="28" t="n">
        <v>9.259956</v>
      </c>
      <c r="H112" s="8" t="n">
        <v>161.627421</v>
      </c>
      <c r="I112" s="8" t="n">
        <v>1959.311128</v>
      </c>
      <c r="J112" s="28" t="n">
        <v>12.122393</v>
      </c>
      <c r="K112" s="39" t="n">
        <v>1.494854</v>
      </c>
      <c r="L112" s="28" t="n">
        <v>7.085807</v>
      </c>
      <c r="M112" s="8" t="n">
        <v>265.5</v>
      </c>
      <c r="N112" s="8" t="n">
        <v>1127</v>
      </c>
      <c r="O112" s="28" t="n">
        <v>9.488787</v>
      </c>
      <c r="P112" s="28" t="n">
        <v>9.428416</v>
      </c>
      <c r="Q112" s="28" t="n">
        <v>8.651946</v>
      </c>
      <c r="R112" s="8" t="n">
        <v>64</v>
      </c>
      <c r="S112" s="8" t="n">
        <v>34</v>
      </c>
      <c r="T112" s="23" t="n">
        <v>196.431848</v>
      </c>
      <c r="U112" s="23" t="n">
        <v>159.738046</v>
      </c>
      <c r="V112" s="28" t="n">
        <v>4.811548</v>
      </c>
      <c r="W112" s="39" t="n">
        <v>0.968177</v>
      </c>
      <c r="X112" s="24" t="n">
        <f aca="false">P112*RHO_VANE/2700*(1+SCRAP)*PRICE_VANE</f>
        <v>112.85813952</v>
      </c>
      <c r="Y112" s="24" t="n">
        <f aca="false">Q112*RHO_PLATE/2700*(1+SCRAP)*PRICE_PLATE</f>
        <v>103.56379362</v>
      </c>
      <c r="Z112" s="24" t="n">
        <f aca="false">T112*CUT_M+(R112+S112)*CUT_SET</f>
        <v>392.647772</v>
      </c>
      <c r="AA112" s="24" t="n">
        <f aca="false">U112*ROUND_M</f>
        <v>798.69023</v>
      </c>
      <c r="AB112" s="24" t="n">
        <f aca="false">(R112+S112)*FINISH_PART</f>
        <v>784</v>
      </c>
      <c r="AC112" s="24" t="n">
        <f aca="false">R112*SPACER_VANE+(R112+S112)*ASM_H*LABOUR</f>
        <v>1294.5</v>
      </c>
      <c r="AD112" s="24" t="n">
        <f aca="false">V112*G10_CAGE+W112*G10_SLEEVE</f>
        <v>346.7835</v>
      </c>
      <c r="AE112" s="24" t="n">
        <f aca="false">N112/1000*SHAFT_M+SHAFT_SET</f>
        <v>215.24</v>
      </c>
      <c r="AF112" s="24" t="n">
        <f aca="false">2*ROUNDUP(G112*1000/V_ZENER,0)*PRICE_Z+5*ROUNDUP(G112*DIODE_SAFETY/V_STICK,0)*PRICE_STICK</f>
        <v>68.9</v>
      </c>
      <c r="AG112" s="24" t="n">
        <f aca="false">SUM(X112:AF112)</f>
        <v>4117.18343514</v>
      </c>
      <c r="AH112" s="20" t="n">
        <f aca="false">FIXED_BOM</f>
        <v>3461</v>
      </c>
      <c r="AI112" s="24" t="n">
        <f aca="false">(AG112+AH112)*(1+CONT)</f>
        <v>8714.910950411</v>
      </c>
      <c r="AJ112" s="24" t="n">
        <f aca="false">IF(L112&gt;0,AI112/L112,1000000000000)</f>
        <v>1229.91085565991</v>
      </c>
      <c r="AK112" s="8" t="n">
        <f aca="false">IF(AND(G112&gt;=V_NEED,L112&gt;=P_MIN,K112&gt;=Z_MIN,F112&lt;=N_CAP,D112&lt;=R_MAX,OR(CORONA_REQ=0,O112&gt;=G112)),1,0)</f>
        <v>0</v>
      </c>
      <c r="AL112" s="28" t="n">
        <f aca="false">IF(AK112=1,IF(OBJECTIVE=1,AI112,AJ112),1000000000000)+ROW()*0.000000001</f>
        <v>1000000000000</v>
      </c>
    </row>
    <row r="113" customFormat="false" ht="15" hidden="false" customHeight="false" outlineLevel="0" collapsed="false">
      <c r="A113" s="8" t="n">
        <v>109</v>
      </c>
      <c r="B113" s="23" t="n">
        <v>4</v>
      </c>
      <c r="C113" s="23" t="n">
        <v>2</v>
      </c>
      <c r="D113" s="8" t="n">
        <v>150</v>
      </c>
      <c r="E113" s="8" t="n">
        <v>18</v>
      </c>
      <c r="F113" s="8" t="n">
        <v>4</v>
      </c>
      <c r="G113" s="28" t="n">
        <v>9.259956</v>
      </c>
      <c r="H113" s="8" t="n">
        <v>19.580689</v>
      </c>
      <c r="I113" s="8" t="n">
        <v>313.591074</v>
      </c>
      <c r="J113" s="28" t="n">
        <v>16.015324</v>
      </c>
      <c r="K113" s="39" t="n">
        <v>1.398814</v>
      </c>
      <c r="L113" s="28" t="n">
        <v>0.968785</v>
      </c>
      <c r="M113" s="8" t="n">
        <v>68</v>
      </c>
      <c r="N113" s="8" t="n">
        <v>732</v>
      </c>
      <c r="O113" s="28" t="n">
        <v>10.214631</v>
      </c>
      <c r="P113" s="28" t="n">
        <v>2.418982</v>
      </c>
      <c r="Q113" s="28" t="n">
        <v>2.714336</v>
      </c>
      <c r="R113" s="8" t="n">
        <v>16</v>
      </c>
      <c r="S113" s="8" t="n">
        <v>8</v>
      </c>
      <c r="T113" s="23" t="n">
        <v>48.479644</v>
      </c>
      <c r="U113" s="23" t="n">
        <v>39.306193</v>
      </c>
      <c r="V113" s="28" t="n">
        <v>1.799565</v>
      </c>
      <c r="W113" s="39" t="n">
        <v>0.362108</v>
      </c>
      <c r="X113" s="24" t="n">
        <f aca="false">P113*RHO_VANE/2700*(1+SCRAP)*PRICE_VANE</f>
        <v>28.95521454</v>
      </c>
      <c r="Y113" s="24" t="n">
        <f aca="false">Q113*RHO_PLATE/2700*(1+SCRAP)*PRICE_PLATE</f>
        <v>32.49060192</v>
      </c>
      <c r="Z113" s="24" t="n">
        <f aca="false">T113*CUT_M+(R113+S113)*CUT_SET</f>
        <v>96.719466</v>
      </c>
      <c r="AA113" s="24" t="n">
        <f aca="false">U113*ROUND_M</f>
        <v>196.530965</v>
      </c>
      <c r="AB113" s="24" t="n">
        <f aca="false">(R113+S113)*FINISH_PART</f>
        <v>192</v>
      </c>
      <c r="AC113" s="24" t="n">
        <f aca="false">R113*SPACER_VANE+(R113+S113)*ASM_H*LABOUR</f>
        <v>318</v>
      </c>
      <c r="AD113" s="24" t="n">
        <f aca="false">V113*G10_CAGE+W113*G10_SLEEVE</f>
        <v>129.70038</v>
      </c>
      <c r="AE113" s="24" t="n">
        <f aca="false">N113/1000*SHAFT_M+SHAFT_SET</f>
        <v>167.84</v>
      </c>
      <c r="AF113" s="24" t="n">
        <f aca="false">2*ROUNDUP(G113*1000/V_ZENER,0)*PRICE_Z+5*ROUNDUP(G113*DIODE_SAFETY/V_STICK,0)*PRICE_STICK</f>
        <v>68.9</v>
      </c>
      <c r="AG113" s="24" t="n">
        <f aca="false">SUM(X113:AF113)</f>
        <v>1231.13662746</v>
      </c>
      <c r="AH113" s="20" t="n">
        <f aca="false">FIXED_BOM</f>
        <v>3461</v>
      </c>
      <c r="AI113" s="24" t="n">
        <f aca="false">(AG113+AH113)*(1+CONT)</f>
        <v>5395.957121579</v>
      </c>
      <c r="AJ113" s="24" t="n">
        <f aca="false">IF(L113&gt;0,AI113/L113,1000000000000)</f>
        <v>5569.81902236203</v>
      </c>
      <c r="AK113" s="8" t="n">
        <f aca="false">IF(AND(G113&gt;=V_NEED,L113&gt;=P_MIN,K113&gt;=Z_MIN,F113&lt;=N_CAP,D113&lt;=R_MAX,OR(CORONA_REQ=0,O113&gt;=G113)),1,0)</f>
        <v>0</v>
      </c>
      <c r="AL113" s="28" t="n">
        <f aca="false">IF(AK113=1,IF(OBJECTIVE=1,AI113,AJ113),1000000000000)+ROW()*0.000000001</f>
        <v>1000000000000</v>
      </c>
    </row>
    <row r="114" customFormat="false" ht="15" hidden="false" customHeight="false" outlineLevel="0" collapsed="false">
      <c r="A114" s="8" t="n">
        <v>110</v>
      </c>
      <c r="B114" s="23" t="n">
        <v>4</v>
      </c>
      <c r="C114" s="23" t="n">
        <v>2</v>
      </c>
      <c r="D114" s="8" t="n">
        <v>150</v>
      </c>
      <c r="E114" s="8" t="n">
        <v>18</v>
      </c>
      <c r="F114" s="8" t="n">
        <v>6</v>
      </c>
      <c r="G114" s="28" t="n">
        <v>9.259956</v>
      </c>
      <c r="H114" s="8" t="n">
        <v>29.626797</v>
      </c>
      <c r="I114" s="8" t="n">
        <v>492.785973</v>
      </c>
      <c r="J114" s="28" t="n">
        <v>16.633117</v>
      </c>
      <c r="K114" s="39" t="n">
        <v>1.460963</v>
      </c>
      <c r="L114" s="28" t="n">
        <v>1.687678</v>
      </c>
      <c r="M114" s="8" t="n">
        <v>98</v>
      </c>
      <c r="N114" s="8" t="n">
        <v>792</v>
      </c>
      <c r="O114" s="28" t="n">
        <v>10.214631</v>
      </c>
      <c r="P114" s="28" t="n">
        <v>3.628474</v>
      </c>
      <c r="Q114" s="28" t="n">
        <v>3.39292</v>
      </c>
      <c r="R114" s="8" t="n">
        <v>24</v>
      </c>
      <c r="S114" s="8" t="n">
        <v>10</v>
      </c>
      <c r="T114" s="23" t="n">
        <v>70.206191</v>
      </c>
      <c r="U114" s="23" t="n">
        <v>56.446015</v>
      </c>
      <c r="V114" s="28" t="n">
        <v>2.257081</v>
      </c>
      <c r="W114" s="39" t="n">
        <v>0.454169</v>
      </c>
      <c r="X114" s="24" t="n">
        <f aca="false">P114*RHO_VANE/2700*(1+SCRAP)*PRICE_VANE</f>
        <v>43.43283378</v>
      </c>
      <c r="Y114" s="24" t="n">
        <f aca="false">Q114*RHO_PLATE/2700*(1+SCRAP)*PRICE_PLATE</f>
        <v>40.6132524</v>
      </c>
      <c r="Z114" s="24" t="n">
        <f aca="false">T114*CUT_M+(R114+S114)*CUT_SET</f>
        <v>139.3092865</v>
      </c>
      <c r="AA114" s="24" t="n">
        <f aca="false">U114*ROUND_M</f>
        <v>282.230075</v>
      </c>
      <c r="AB114" s="24" t="n">
        <f aca="false">(R114+S114)*FINISH_PART</f>
        <v>272</v>
      </c>
      <c r="AC114" s="24" t="n">
        <f aca="false">R114*SPACER_VANE+(R114+S114)*ASM_H*LABOUR</f>
        <v>454.5</v>
      </c>
      <c r="AD114" s="24" t="n">
        <f aca="false">V114*G10_CAGE+W114*G10_SLEEVE</f>
        <v>162.675</v>
      </c>
      <c r="AE114" s="24" t="n">
        <f aca="false">N114/1000*SHAFT_M+SHAFT_SET</f>
        <v>175.04</v>
      </c>
      <c r="AF114" s="24" t="n">
        <f aca="false">2*ROUNDUP(G114*1000/V_ZENER,0)*PRICE_Z+5*ROUNDUP(G114*DIODE_SAFETY/V_STICK,0)*PRICE_STICK</f>
        <v>68.9</v>
      </c>
      <c r="AG114" s="24" t="n">
        <f aca="false">SUM(X114:AF114)</f>
        <v>1638.70044768</v>
      </c>
      <c r="AH114" s="20" t="n">
        <f aca="false">FIXED_BOM</f>
        <v>3461</v>
      </c>
      <c r="AI114" s="24" t="n">
        <f aca="false">(AG114+AH114)*(1+CONT)</f>
        <v>5864.655514832</v>
      </c>
      <c r="AJ114" s="24" t="n">
        <f aca="false">IF(L114&gt;0,AI114/L114,1000000000000)</f>
        <v>3474.98486964456</v>
      </c>
      <c r="AK114" s="8" t="n">
        <f aca="false">IF(AND(G114&gt;=V_NEED,L114&gt;=P_MIN,K114&gt;=Z_MIN,F114&lt;=N_CAP,D114&lt;=R_MAX,OR(CORONA_REQ=0,O114&gt;=G114)),1,0)</f>
        <v>0</v>
      </c>
      <c r="AL114" s="28" t="n">
        <f aca="false">IF(AK114=1,IF(OBJECTIVE=1,AI114,AJ114),1000000000000)+ROW()*0.000000001</f>
        <v>1000000000000</v>
      </c>
    </row>
    <row r="115" customFormat="false" ht="15" hidden="false" customHeight="false" outlineLevel="0" collapsed="false">
      <c r="A115" s="8" t="n">
        <v>111</v>
      </c>
      <c r="B115" s="23" t="n">
        <v>4</v>
      </c>
      <c r="C115" s="23" t="n">
        <v>2</v>
      </c>
      <c r="D115" s="8" t="n">
        <v>150</v>
      </c>
      <c r="E115" s="8" t="n">
        <v>18</v>
      </c>
      <c r="F115" s="8" t="n">
        <v>8</v>
      </c>
      <c r="G115" s="28" t="n">
        <v>9.259956</v>
      </c>
      <c r="H115" s="8" t="n">
        <v>39.672905</v>
      </c>
      <c r="I115" s="8" t="n">
        <v>671.980872</v>
      </c>
      <c r="J115" s="28" t="n">
        <v>16.93803</v>
      </c>
      <c r="K115" s="39" t="n">
        <v>1.492552</v>
      </c>
      <c r="L115" s="28" t="n">
        <v>2.411894</v>
      </c>
      <c r="M115" s="8" t="n">
        <v>134</v>
      </c>
      <c r="N115" s="8" t="n">
        <v>864</v>
      </c>
      <c r="O115" s="28" t="n">
        <v>10.214631</v>
      </c>
      <c r="P115" s="28" t="n">
        <v>4.837965</v>
      </c>
      <c r="Q115" s="28" t="n">
        <v>4.750088</v>
      </c>
      <c r="R115" s="8" t="n">
        <v>32</v>
      </c>
      <c r="S115" s="8" t="n">
        <v>14</v>
      </c>
      <c r="T115" s="23" t="n">
        <v>94.446013</v>
      </c>
      <c r="U115" s="23" t="n">
        <v>76.099112</v>
      </c>
      <c r="V115" s="28" t="n">
        <v>2.806101</v>
      </c>
      <c r="W115" s="39" t="n">
        <v>0.564642</v>
      </c>
      <c r="X115" s="24" t="n">
        <f aca="false">P115*RHO_VANE/2700*(1+SCRAP)*PRICE_VANE</f>
        <v>57.91044105</v>
      </c>
      <c r="Y115" s="24" t="n">
        <f aca="false">Q115*RHO_PLATE/2700*(1+SCRAP)*PRICE_PLATE</f>
        <v>56.85855336</v>
      </c>
      <c r="Z115" s="24" t="n">
        <f aca="false">T115*CUT_M+(R115+S115)*CUT_SET</f>
        <v>187.6690195</v>
      </c>
      <c r="AA115" s="24" t="n">
        <f aca="false">U115*ROUND_M</f>
        <v>380.49556</v>
      </c>
      <c r="AB115" s="24" t="n">
        <f aca="false">(R115+S115)*FINISH_PART</f>
        <v>368</v>
      </c>
      <c r="AC115" s="24" t="n">
        <f aca="false">R115*SPACER_VANE+(R115+S115)*ASM_H*LABOUR</f>
        <v>613.5</v>
      </c>
      <c r="AD115" s="24" t="n">
        <f aca="false">V115*G10_CAGE+W115*G10_SLEEVE</f>
        <v>202.24458</v>
      </c>
      <c r="AE115" s="24" t="n">
        <f aca="false">N115/1000*SHAFT_M+SHAFT_SET</f>
        <v>183.68</v>
      </c>
      <c r="AF115" s="24" t="n">
        <f aca="false">2*ROUNDUP(G115*1000/V_ZENER,0)*PRICE_Z+5*ROUNDUP(G115*DIODE_SAFETY/V_STICK,0)*PRICE_STICK</f>
        <v>68.9</v>
      </c>
      <c r="AG115" s="24" t="n">
        <f aca="false">SUM(X115:AF115)</f>
        <v>2119.25815391</v>
      </c>
      <c r="AH115" s="20" t="n">
        <f aca="false">FIXED_BOM</f>
        <v>3461</v>
      </c>
      <c r="AI115" s="24" t="n">
        <f aca="false">(AG115+AH115)*(1+CONT)</f>
        <v>6417.2968769965</v>
      </c>
      <c r="AJ115" s="24" t="n">
        <f aca="false">IF(L115&gt;0,AI115/L115,1000000000000)</f>
        <v>2660.68777359059</v>
      </c>
      <c r="AK115" s="8" t="n">
        <f aca="false">IF(AND(G115&gt;=V_NEED,L115&gt;=P_MIN,K115&gt;=Z_MIN,F115&lt;=N_CAP,D115&lt;=R_MAX,OR(CORONA_REQ=0,O115&gt;=G115)),1,0)</f>
        <v>0</v>
      </c>
      <c r="AL115" s="28" t="n">
        <f aca="false">IF(AK115=1,IF(OBJECTIVE=1,AI115,AJ115),1000000000000)+ROW()*0.000000001</f>
        <v>1000000000000</v>
      </c>
    </row>
    <row r="116" customFormat="false" ht="15" hidden="false" customHeight="false" outlineLevel="0" collapsed="false">
      <c r="A116" s="8" t="n">
        <v>112</v>
      </c>
      <c r="B116" s="23" t="n">
        <v>4</v>
      </c>
      <c r="C116" s="23" t="n">
        <v>2</v>
      </c>
      <c r="D116" s="8" t="n">
        <v>150</v>
      </c>
      <c r="E116" s="8" t="n">
        <v>18</v>
      </c>
      <c r="F116" s="8" t="n">
        <v>10</v>
      </c>
      <c r="G116" s="28" t="n">
        <v>9.259956</v>
      </c>
      <c r="H116" s="8" t="n">
        <v>49.719013</v>
      </c>
      <c r="I116" s="8" t="n">
        <v>851.175771</v>
      </c>
      <c r="J116" s="28" t="n">
        <v>17.119724</v>
      </c>
      <c r="K116" s="39" t="n">
        <v>1.511403</v>
      </c>
      <c r="L116" s="28" t="n">
        <v>3.1362</v>
      </c>
      <c r="M116" s="8" t="n">
        <v>164</v>
      </c>
      <c r="N116" s="8" t="n">
        <v>924</v>
      </c>
      <c r="O116" s="28" t="n">
        <v>10.214631</v>
      </c>
      <c r="P116" s="28" t="n">
        <v>6.047456</v>
      </c>
      <c r="Q116" s="28" t="n">
        <v>5.428672</v>
      </c>
      <c r="R116" s="8" t="n">
        <v>40</v>
      </c>
      <c r="S116" s="8" t="n">
        <v>16</v>
      </c>
      <c r="T116" s="23" t="n">
        <v>116.172561</v>
      </c>
      <c r="U116" s="23" t="n">
        <v>93.238934</v>
      </c>
      <c r="V116" s="28" t="n">
        <v>3.263617</v>
      </c>
      <c r="W116" s="39" t="n">
        <v>0.656703</v>
      </c>
      <c r="X116" s="24" t="n">
        <f aca="false">P116*RHO_VANE/2700*(1+SCRAP)*PRICE_VANE</f>
        <v>72.38804832</v>
      </c>
      <c r="Y116" s="24" t="n">
        <f aca="false">Q116*RHO_PLATE/2700*(1+SCRAP)*PRICE_PLATE</f>
        <v>64.98120384</v>
      </c>
      <c r="Z116" s="24" t="n">
        <f aca="false">T116*CUT_M+(R116+S116)*CUT_SET</f>
        <v>230.2588415</v>
      </c>
      <c r="AA116" s="24" t="n">
        <f aca="false">U116*ROUND_M</f>
        <v>466.19467</v>
      </c>
      <c r="AB116" s="24" t="n">
        <f aca="false">(R116+S116)*FINISH_PART</f>
        <v>448</v>
      </c>
      <c r="AC116" s="24" t="n">
        <f aca="false">R116*SPACER_VANE+(R116+S116)*ASM_H*LABOUR</f>
        <v>750</v>
      </c>
      <c r="AD116" s="24" t="n">
        <f aca="false">V116*G10_CAGE+W116*G10_SLEEVE</f>
        <v>235.2192</v>
      </c>
      <c r="AE116" s="24" t="n">
        <f aca="false">N116/1000*SHAFT_M+SHAFT_SET</f>
        <v>190.88</v>
      </c>
      <c r="AF116" s="24" t="n">
        <f aca="false">2*ROUNDUP(G116*1000/V_ZENER,0)*PRICE_Z+5*ROUNDUP(G116*DIODE_SAFETY/V_STICK,0)*PRICE_STICK</f>
        <v>68.9</v>
      </c>
      <c r="AG116" s="24" t="n">
        <f aca="false">SUM(X116:AF116)</f>
        <v>2526.82196366</v>
      </c>
      <c r="AH116" s="20" t="n">
        <f aca="false">FIXED_BOM</f>
        <v>3461</v>
      </c>
      <c r="AI116" s="24" t="n">
        <f aca="false">(AG116+AH116)*(1+CONT)</f>
        <v>6885.995258209</v>
      </c>
      <c r="AJ116" s="24" t="n">
        <f aca="false">IF(L116&gt;0,AI116/L116,1000000000000)</f>
        <v>2195.64927562305</v>
      </c>
      <c r="AK116" s="8" t="n">
        <f aca="false">IF(AND(G116&gt;=V_NEED,L116&gt;=P_MIN,K116&gt;=Z_MIN,F116&lt;=N_CAP,D116&lt;=R_MAX,OR(CORONA_REQ=0,O116&gt;=G116)),1,0)</f>
        <v>0</v>
      </c>
      <c r="AL116" s="28" t="n">
        <f aca="false">IF(AK116=1,IF(OBJECTIVE=1,AI116,AJ116),1000000000000)+ROW()*0.000000001</f>
        <v>1000000000000</v>
      </c>
    </row>
    <row r="117" customFormat="false" ht="15" hidden="false" customHeight="false" outlineLevel="0" collapsed="false">
      <c r="A117" s="8" t="n">
        <v>113</v>
      </c>
      <c r="B117" s="23" t="n">
        <v>4</v>
      </c>
      <c r="C117" s="23" t="n">
        <v>2</v>
      </c>
      <c r="D117" s="8" t="n">
        <v>150</v>
      </c>
      <c r="E117" s="8" t="n">
        <v>18</v>
      </c>
      <c r="F117" s="8" t="n">
        <v>12</v>
      </c>
      <c r="G117" s="28" t="n">
        <v>9.259956</v>
      </c>
      <c r="H117" s="8" t="n">
        <v>59.765121</v>
      </c>
      <c r="I117" s="8" t="n">
        <v>1030.37067</v>
      </c>
      <c r="J117" s="28" t="n">
        <v>17.240334</v>
      </c>
      <c r="K117" s="39" t="n">
        <v>1.524508</v>
      </c>
      <c r="L117" s="28" t="n">
        <v>3.863685</v>
      </c>
      <c r="M117" s="8" t="n">
        <v>200</v>
      </c>
      <c r="N117" s="8" t="n">
        <v>996</v>
      </c>
      <c r="O117" s="28" t="n">
        <v>10.214631</v>
      </c>
      <c r="P117" s="28" t="n">
        <v>7.256947</v>
      </c>
      <c r="Q117" s="28" t="n">
        <v>6.78584</v>
      </c>
      <c r="R117" s="8" t="n">
        <v>48</v>
      </c>
      <c r="S117" s="8" t="n">
        <v>20</v>
      </c>
      <c r="T117" s="23" t="n">
        <v>140.412382</v>
      </c>
      <c r="U117" s="23" t="n">
        <v>112.892031</v>
      </c>
      <c r="V117" s="28" t="n">
        <v>3.812637</v>
      </c>
      <c r="W117" s="39" t="n">
        <v>0.767177</v>
      </c>
      <c r="X117" s="24" t="n">
        <f aca="false">P117*RHO_VANE/2700*(1+SCRAP)*PRICE_VANE</f>
        <v>86.86565559</v>
      </c>
      <c r="Y117" s="24" t="n">
        <f aca="false">Q117*RHO_PLATE/2700*(1+SCRAP)*PRICE_PLATE</f>
        <v>81.2265048</v>
      </c>
      <c r="Z117" s="24" t="n">
        <f aca="false">T117*CUT_M+(R117+S117)*CUT_SET</f>
        <v>278.618573</v>
      </c>
      <c r="AA117" s="24" t="n">
        <f aca="false">U117*ROUND_M</f>
        <v>564.460155</v>
      </c>
      <c r="AB117" s="24" t="n">
        <f aca="false">(R117+S117)*FINISH_PART</f>
        <v>544</v>
      </c>
      <c r="AC117" s="24" t="n">
        <f aca="false">R117*SPACER_VANE+(R117+S117)*ASM_H*LABOUR</f>
        <v>909</v>
      </c>
      <c r="AD117" s="24" t="n">
        <f aca="false">V117*G10_CAGE+W117*G10_SLEEVE</f>
        <v>274.78884</v>
      </c>
      <c r="AE117" s="24" t="n">
        <f aca="false">N117/1000*SHAFT_M+SHAFT_SET</f>
        <v>199.52</v>
      </c>
      <c r="AF117" s="24" t="n">
        <f aca="false">2*ROUNDUP(G117*1000/V_ZENER,0)*PRICE_Z+5*ROUNDUP(G117*DIODE_SAFETY/V_STICK,0)*PRICE_STICK</f>
        <v>68.9</v>
      </c>
      <c r="AG117" s="24" t="n">
        <f aca="false">SUM(X117:AF117)</f>
        <v>3007.37972839</v>
      </c>
      <c r="AH117" s="20" t="n">
        <f aca="false">FIXED_BOM</f>
        <v>3461</v>
      </c>
      <c r="AI117" s="24" t="n">
        <f aca="false">(AG117+AH117)*(1+CONT)</f>
        <v>7438.6366876485</v>
      </c>
      <c r="AJ117" s="24" t="n">
        <f aca="false">IF(L117&gt;0,AI117/L117,1000000000000)</f>
        <v>1925.26996575769</v>
      </c>
      <c r="AK117" s="8" t="n">
        <f aca="false">IF(AND(G117&gt;=V_NEED,L117&gt;=P_MIN,K117&gt;=Z_MIN,F117&lt;=N_CAP,D117&lt;=R_MAX,OR(CORONA_REQ=0,O117&gt;=G117)),1,0)</f>
        <v>0</v>
      </c>
      <c r="AL117" s="28" t="n">
        <f aca="false">IF(AK117=1,IF(OBJECTIVE=1,AI117,AJ117),1000000000000)+ROW()*0.000000001</f>
        <v>1000000000000</v>
      </c>
    </row>
    <row r="118" customFormat="false" ht="15" hidden="false" customHeight="false" outlineLevel="0" collapsed="false">
      <c r="A118" s="8" t="n">
        <v>114</v>
      </c>
      <c r="B118" s="23" t="n">
        <v>4</v>
      </c>
      <c r="C118" s="23" t="n">
        <v>2</v>
      </c>
      <c r="D118" s="8" t="n">
        <v>150</v>
      </c>
      <c r="E118" s="8" t="n">
        <v>18</v>
      </c>
      <c r="F118" s="8" t="n">
        <v>16</v>
      </c>
      <c r="G118" s="28" t="n">
        <v>9.259956</v>
      </c>
      <c r="H118" s="8" t="n">
        <v>79.857338</v>
      </c>
      <c r="I118" s="8" t="n">
        <v>1388.760469</v>
      </c>
      <c r="J118" s="28" t="n">
        <v>17.390518</v>
      </c>
      <c r="K118" s="39" t="n">
        <v>1.54063</v>
      </c>
      <c r="L118" s="28" t="n">
        <v>5.317173</v>
      </c>
      <c r="M118" s="8" t="n">
        <v>260</v>
      </c>
      <c r="N118" s="8" t="n">
        <v>1116</v>
      </c>
      <c r="O118" s="28" t="n">
        <v>10.214631</v>
      </c>
      <c r="P118" s="28" t="n">
        <v>9.675929</v>
      </c>
      <c r="Q118" s="28" t="n">
        <v>8.143008</v>
      </c>
      <c r="R118" s="8" t="n">
        <v>64</v>
      </c>
      <c r="S118" s="8" t="n">
        <v>24</v>
      </c>
      <c r="T118" s="23" t="n">
        <v>183.865478</v>
      </c>
      <c r="U118" s="23" t="n">
        <v>147.171675</v>
      </c>
      <c r="V118" s="28" t="n">
        <v>4.72767</v>
      </c>
      <c r="W118" s="39" t="n">
        <v>0.951299</v>
      </c>
      <c r="X118" s="24" t="n">
        <f aca="false">P118*RHO_VANE/2700*(1+SCRAP)*PRICE_VANE</f>
        <v>115.82087013</v>
      </c>
      <c r="Y118" s="24" t="n">
        <f aca="false">Q118*RHO_PLATE/2700*(1+SCRAP)*PRICE_PLATE</f>
        <v>97.47180576</v>
      </c>
      <c r="Z118" s="24" t="n">
        <f aca="false">T118*CUT_M+(R118+S118)*CUT_SET</f>
        <v>363.798217</v>
      </c>
      <c r="AA118" s="24" t="n">
        <f aca="false">U118*ROUND_M</f>
        <v>735.858375</v>
      </c>
      <c r="AB118" s="24" t="n">
        <f aca="false">(R118+S118)*FINISH_PART</f>
        <v>704</v>
      </c>
      <c r="AC118" s="24" t="n">
        <f aca="false">R118*SPACER_VANE+(R118+S118)*ASM_H*LABOUR</f>
        <v>1182</v>
      </c>
      <c r="AD118" s="24" t="n">
        <f aca="false">V118*G10_CAGE+W118*G10_SLEEVE</f>
        <v>340.73814</v>
      </c>
      <c r="AE118" s="24" t="n">
        <f aca="false">N118/1000*SHAFT_M+SHAFT_SET</f>
        <v>213.92</v>
      </c>
      <c r="AF118" s="24" t="n">
        <f aca="false">2*ROUNDUP(G118*1000/V_ZENER,0)*PRICE_Z+5*ROUNDUP(G118*DIODE_SAFETY/V_STICK,0)*PRICE_STICK</f>
        <v>68.9</v>
      </c>
      <c r="AG118" s="24" t="n">
        <f aca="false">SUM(X118:AF118)</f>
        <v>3822.50740789</v>
      </c>
      <c r="AH118" s="20" t="n">
        <f aca="false">FIXED_BOM</f>
        <v>3461</v>
      </c>
      <c r="AI118" s="24" t="n">
        <f aca="false">(AG118+AH118)*(1+CONT)</f>
        <v>8376.0335190735</v>
      </c>
      <c r="AJ118" s="24" t="n">
        <f aca="false">IF(L118&gt;0,AI118/L118,1000000000000)</f>
        <v>1575.27948010597</v>
      </c>
      <c r="AK118" s="8" t="n">
        <f aca="false">IF(AND(G118&gt;=V_NEED,L118&gt;=P_MIN,K118&gt;=Z_MIN,F118&lt;=N_CAP,D118&lt;=R_MAX,OR(CORONA_REQ=0,O118&gt;=G118)),1,0)</f>
        <v>0</v>
      </c>
      <c r="AL118" s="28" t="n">
        <f aca="false">IF(AK118=1,IF(OBJECTIVE=1,AI118,AJ118),1000000000000)+ROW()*0.000000001</f>
        <v>1000000000000</v>
      </c>
    </row>
    <row r="119" customFormat="false" ht="15" hidden="false" customHeight="false" outlineLevel="0" collapsed="false">
      <c r="A119" s="8" t="n">
        <v>115</v>
      </c>
      <c r="B119" s="23" t="n">
        <v>4</v>
      </c>
      <c r="C119" s="23" t="n">
        <v>2</v>
      </c>
      <c r="D119" s="8" t="n">
        <v>150</v>
      </c>
      <c r="E119" s="8" t="n">
        <v>22</v>
      </c>
      <c r="F119" s="8" t="n">
        <v>4</v>
      </c>
      <c r="G119" s="28" t="n">
        <v>9.259956</v>
      </c>
      <c r="H119" s="8" t="n">
        <v>26.272338</v>
      </c>
      <c r="I119" s="8" t="n">
        <v>378.505572</v>
      </c>
      <c r="J119" s="28" t="n">
        <v>14.407</v>
      </c>
      <c r="K119" s="39" t="n">
        <v>1.411478</v>
      </c>
      <c r="L119" s="28" t="n">
        <v>1.196759</v>
      </c>
      <c r="M119" s="8" t="n">
        <v>68</v>
      </c>
      <c r="N119" s="8" t="n">
        <v>732</v>
      </c>
      <c r="O119" s="28" t="n">
        <v>10.214631</v>
      </c>
      <c r="P119" s="28" t="n">
        <v>2.780894</v>
      </c>
      <c r="Q119" s="28" t="n">
        <v>2.714336</v>
      </c>
      <c r="R119" s="8" t="n">
        <v>16</v>
      </c>
      <c r="S119" s="8" t="n">
        <v>8</v>
      </c>
      <c r="T119" s="23" t="n">
        <v>48.479644</v>
      </c>
      <c r="U119" s="23" t="n">
        <v>39.306193</v>
      </c>
      <c r="V119" s="28" t="n">
        <v>1.799565</v>
      </c>
      <c r="W119" s="39" t="n">
        <v>0.362108</v>
      </c>
      <c r="X119" s="24" t="n">
        <f aca="false">P119*RHO_VANE/2700*(1+SCRAP)*PRICE_VANE</f>
        <v>33.28730118</v>
      </c>
      <c r="Y119" s="24" t="n">
        <f aca="false">Q119*RHO_PLATE/2700*(1+SCRAP)*PRICE_PLATE</f>
        <v>32.49060192</v>
      </c>
      <c r="Z119" s="24" t="n">
        <f aca="false">T119*CUT_M+(R119+S119)*CUT_SET</f>
        <v>96.719466</v>
      </c>
      <c r="AA119" s="24" t="n">
        <f aca="false">U119*ROUND_M</f>
        <v>196.530965</v>
      </c>
      <c r="AB119" s="24" t="n">
        <f aca="false">(R119+S119)*FINISH_PART</f>
        <v>192</v>
      </c>
      <c r="AC119" s="24" t="n">
        <f aca="false">R119*SPACER_VANE+(R119+S119)*ASM_H*LABOUR</f>
        <v>318</v>
      </c>
      <c r="AD119" s="24" t="n">
        <f aca="false">V119*G10_CAGE+W119*G10_SLEEVE</f>
        <v>129.70038</v>
      </c>
      <c r="AE119" s="24" t="n">
        <f aca="false">N119/1000*SHAFT_M+SHAFT_SET</f>
        <v>167.84</v>
      </c>
      <c r="AF119" s="24" t="n">
        <f aca="false">2*ROUNDUP(G119*1000/V_ZENER,0)*PRICE_Z+5*ROUNDUP(G119*DIODE_SAFETY/V_STICK,0)*PRICE_STICK</f>
        <v>68.9</v>
      </c>
      <c r="AG119" s="24" t="n">
        <f aca="false">SUM(X119:AF119)</f>
        <v>1235.4687141</v>
      </c>
      <c r="AH119" s="20" t="n">
        <f aca="false">FIXED_BOM</f>
        <v>3461</v>
      </c>
      <c r="AI119" s="24" t="n">
        <f aca="false">(AG119+AH119)*(1+CONT)</f>
        <v>5400.939021215</v>
      </c>
      <c r="AJ119" s="24" t="n">
        <f aca="false">IF(L119&gt;0,AI119/L119,1000000000000)</f>
        <v>4512.97130100129</v>
      </c>
      <c r="AK119" s="8" t="n">
        <f aca="false">IF(AND(G119&gt;=V_NEED,L119&gt;=P_MIN,K119&gt;=Z_MIN,F119&lt;=N_CAP,D119&lt;=R_MAX,OR(CORONA_REQ=0,O119&gt;=G119)),1,0)</f>
        <v>0</v>
      </c>
      <c r="AL119" s="28" t="n">
        <f aca="false">IF(AK119=1,IF(OBJECTIVE=1,AI119,AJ119),1000000000000)+ROW()*0.000000001</f>
        <v>1000000000000</v>
      </c>
    </row>
    <row r="120" customFormat="false" ht="15" hidden="false" customHeight="false" outlineLevel="0" collapsed="false">
      <c r="A120" s="8" t="n">
        <v>116</v>
      </c>
      <c r="B120" s="23" t="n">
        <v>4</v>
      </c>
      <c r="C120" s="23" t="n">
        <v>2</v>
      </c>
      <c r="D120" s="8" t="n">
        <v>150</v>
      </c>
      <c r="E120" s="8" t="n">
        <v>22</v>
      </c>
      <c r="F120" s="8" t="n">
        <v>6</v>
      </c>
      <c r="G120" s="28" t="n">
        <v>9.259956</v>
      </c>
      <c r="H120" s="8" t="n">
        <v>40.142245</v>
      </c>
      <c r="I120" s="8" t="n">
        <v>594.79447</v>
      </c>
      <c r="J120" s="28" t="n">
        <v>14.81717</v>
      </c>
      <c r="K120" s="39" t="n">
        <v>1.463279</v>
      </c>
      <c r="L120" s="28" t="n">
        <v>2.048109</v>
      </c>
      <c r="M120" s="8" t="n">
        <v>104</v>
      </c>
      <c r="N120" s="8" t="n">
        <v>804</v>
      </c>
      <c r="O120" s="28" t="n">
        <v>10.214631</v>
      </c>
      <c r="P120" s="28" t="n">
        <v>4.171341</v>
      </c>
      <c r="Q120" s="28" t="n">
        <v>4.071504</v>
      </c>
      <c r="R120" s="8" t="n">
        <v>24</v>
      </c>
      <c r="S120" s="8" t="n">
        <v>12</v>
      </c>
      <c r="T120" s="23" t="n">
        <v>72.719465</v>
      </c>
      <c r="U120" s="23" t="n">
        <v>58.959289</v>
      </c>
      <c r="V120" s="28" t="n">
        <v>2.348584</v>
      </c>
      <c r="W120" s="39" t="n">
        <v>0.472581</v>
      </c>
      <c r="X120" s="24" t="n">
        <f aca="false">P120*RHO_VANE/2700*(1+SCRAP)*PRICE_VANE</f>
        <v>49.93095177</v>
      </c>
      <c r="Y120" s="24" t="n">
        <f aca="false">Q120*RHO_PLATE/2700*(1+SCRAP)*PRICE_PLATE</f>
        <v>48.73590288</v>
      </c>
      <c r="Z120" s="24" t="n">
        <f aca="false">T120*CUT_M+(R120+S120)*CUT_SET</f>
        <v>145.0791975</v>
      </c>
      <c r="AA120" s="24" t="n">
        <f aca="false">U120*ROUND_M</f>
        <v>294.796445</v>
      </c>
      <c r="AB120" s="24" t="n">
        <f aca="false">(R120+S120)*FINISH_PART</f>
        <v>288</v>
      </c>
      <c r="AC120" s="24" t="n">
        <f aca="false">R120*SPACER_VANE+(R120+S120)*ASM_H*LABOUR</f>
        <v>477</v>
      </c>
      <c r="AD120" s="24" t="n">
        <f aca="false">V120*G10_CAGE+W120*G10_SLEEVE</f>
        <v>169.2699</v>
      </c>
      <c r="AE120" s="24" t="n">
        <f aca="false">N120/1000*SHAFT_M+SHAFT_SET</f>
        <v>176.48</v>
      </c>
      <c r="AF120" s="24" t="n">
        <f aca="false">2*ROUNDUP(G120*1000/V_ZENER,0)*PRICE_Z+5*ROUNDUP(G120*DIODE_SAFETY/V_STICK,0)*PRICE_STICK</f>
        <v>68.9</v>
      </c>
      <c r="AG120" s="24" t="n">
        <f aca="false">SUM(X120:AF120)</f>
        <v>1718.19239715</v>
      </c>
      <c r="AH120" s="20" t="n">
        <f aca="false">FIXED_BOM</f>
        <v>3461</v>
      </c>
      <c r="AI120" s="24" t="n">
        <f aca="false">(AG120+AH120)*(1+CONT)</f>
        <v>5956.0712567225</v>
      </c>
      <c r="AJ120" s="24" t="n">
        <f aca="false">IF(L120&gt;0,AI120/L120,1000000000000)</f>
        <v>2908.0831424121</v>
      </c>
      <c r="AK120" s="8" t="n">
        <f aca="false">IF(AND(G120&gt;=V_NEED,L120&gt;=P_MIN,K120&gt;=Z_MIN,F120&lt;=N_CAP,D120&lt;=R_MAX,OR(CORONA_REQ=0,O120&gt;=G120)),1,0)</f>
        <v>0</v>
      </c>
      <c r="AL120" s="28" t="n">
        <f aca="false">IF(AK120=1,IF(OBJECTIVE=1,AI120,AJ120),1000000000000)+ROW()*0.000000001</f>
        <v>1000000000000</v>
      </c>
    </row>
    <row r="121" customFormat="false" ht="15" hidden="false" customHeight="false" outlineLevel="0" collapsed="false">
      <c r="A121" s="8" t="n">
        <v>117</v>
      </c>
      <c r="B121" s="23" t="n">
        <v>4</v>
      </c>
      <c r="C121" s="23" t="n">
        <v>2</v>
      </c>
      <c r="D121" s="8" t="n">
        <v>150</v>
      </c>
      <c r="E121" s="8" t="n">
        <v>22</v>
      </c>
      <c r="F121" s="8" t="n">
        <v>8</v>
      </c>
      <c r="G121" s="28" t="n">
        <v>9.259956</v>
      </c>
      <c r="H121" s="8" t="n">
        <v>54.012153</v>
      </c>
      <c r="I121" s="8" t="n">
        <v>811.083368</v>
      </c>
      <c r="J121" s="28" t="n">
        <v>15.016683</v>
      </c>
      <c r="K121" s="39" t="n">
        <v>1.48976</v>
      </c>
      <c r="L121" s="28" t="n">
        <v>2.903102</v>
      </c>
      <c r="M121" s="8" t="n">
        <v>140</v>
      </c>
      <c r="N121" s="8" t="n">
        <v>876</v>
      </c>
      <c r="O121" s="28" t="n">
        <v>10.214631</v>
      </c>
      <c r="P121" s="28" t="n">
        <v>5.561788</v>
      </c>
      <c r="Q121" s="28" t="n">
        <v>5.428672</v>
      </c>
      <c r="R121" s="8" t="n">
        <v>32</v>
      </c>
      <c r="S121" s="8" t="n">
        <v>16</v>
      </c>
      <c r="T121" s="23" t="n">
        <v>96.959287</v>
      </c>
      <c r="U121" s="23" t="n">
        <v>78.612386</v>
      </c>
      <c r="V121" s="28" t="n">
        <v>2.897604</v>
      </c>
      <c r="W121" s="39" t="n">
        <v>0.583054</v>
      </c>
      <c r="X121" s="24" t="n">
        <f aca="false">P121*RHO_VANE/2700*(1+SCRAP)*PRICE_VANE</f>
        <v>66.57460236</v>
      </c>
      <c r="Y121" s="24" t="n">
        <f aca="false">Q121*RHO_PLATE/2700*(1+SCRAP)*PRICE_PLATE</f>
        <v>64.98120384</v>
      </c>
      <c r="Z121" s="24" t="n">
        <f aca="false">T121*CUT_M+(R121+S121)*CUT_SET</f>
        <v>193.4389305</v>
      </c>
      <c r="AA121" s="24" t="n">
        <f aca="false">U121*ROUND_M</f>
        <v>393.06193</v>
      </c>
      <c r="AB121" s="24" t="n">
        <f aca="false">(R121+S121)*FINISH_PART</f>
        <v>384</v>
      </c>
      <c r="AC121" s="24" t="n">
        <f aca="false">R121*SPACER_VANE+(R121+S121)*ASM_H*LABOUR</f>
        <v>636</v>
      </c>
      <c r="AD121" s="24" t="n">
        <f aca="false">V121*G10_CAGE+W121*G10_SLEEVE</f>
        <v>208.83948</v>
      </c>
      <c r="AE121" s="24" t="n">
        <f aca="false">N121/1000*SHAFT_M+SHAFT_SET</f>
        <v>185.12</v>
      </c>
      <c r="AF121" s="24" t="n">
        <f aca="false">2*ROUNDUP(G121*1000/V_ZENER,0)*PRICE_Z+5*ROUNDUP(G121*DIODE_SAFETY/V_STICK,0)*PRICE_STICK</f>
        <v>68.9</v>
      </c>
      <c r="AG121" s="24" t="n">
        <f aca="false">SUM(X121:AF121)</f>
        <v>2200.9161467</v>
      </c>
      <c r="AH121" s="20" t="n">
        <f aca="false">FIXED_BOM</f>
        <v>3461</v>
      </c>
      <c r="AI121" s="24" t="n">
        <f aca="false">(AG121+AH121)*(1+CONT)</f>
        <v>6511.203568705</v>
      </c>
      <c r="AJ121" s="24" t="n">
        <f aca="false">IF(L121&gt;0,AI121/L121,1000000000000)</f>
        <v>2242.84354070405</v>
      </c>
      <c r="AK121" s="8" t="n">
        <f aca="false">IF(AND(G121&gt;=V_NEED,L121&gt;=P_MIN,K121&gt;=Z_MIN,F121&lt;=N_CAP,D121&lt;=R_MAX,OR(CORONA_REQ=0,O121&gt;=G121)),1,0)</f>
        <v>0</v>
      </c>
      <c r="AL121" s="28" t="n">
        <f aca="false">IF(AK121=1,IF(OBJECTIVE=1,AI121,AJ121),1000000000000)+ROW()*0.000000001</f>
        <v>1000000000000</v>
      </c>
    </row>
    <row r="122" customFormat="false" ht="15" hidden="false" customHeight="false" outlineLevel="0" collapsed="false">
      <c r="A122" s="8" t="n">
        <v>118</v>
      </c>
      <c r="B122" s="23" t="n">
        <v>4</v>
      </c>
      <c r="C122" s="23" t="n">
        <v>2</v>
      </c>
      <c r="D122" s="8" t="n">
        <v>150</v>
      </c>
      <c r="E122" s="8" t="n">
        <v>22</v>
      </c>
      <c r="F122" s="8" t="n">
        <v>10</v>
      </c>
      <c r="G122" s="28" t="n">
        <v>9.259956</v>
      </c>
      <c r="H122" s="8" t="n">
        <v>67.88206</v>
      </c>
      <c r="I122" s="8" t="n">
        <v>1027.372267</v>
      </c>
      <c r="J122" s="28" t="n">
        <v>15.134665</v>
      </c>
      <c r="K122" s="39" t="n">
        <v>1.505518</v>
      </c>
      <c r="L122" s="28" t="n">
        <v>3.759532</v>
      </c>
      <c r="M122" s="8" t="n">
        <v>176</v>
      </c>
      <c r="N122" s="8" t="n">
        <v>948</v>
      </c>
      <c r="O122" s="28" t="n">
        <v>10.214631</v>
      </c>
      <c r="P122" s="28" t="n">
        <v>6.952235</v>
      </c>
      <c r="Q122" s="28" t="n">
        <v>6.78584</v>
      </c>
      <c r="R122" s="8" t="n">
        <v>40</v>
      </c>
      <c r="S122" s="8" t="n">
        <v>20</v>
      </c>
      <c r="T122" s="23" t="n">
        <v>121.199109</v>
      </c>
      <c r="U122" s="23" t="n">
        <v>98.265482</v>
      </c>
      <c r="V122" s="28" t="n">
        <v>3.446624</v>
      </c>
      <c r="W122" s="39" t="n">
        <v>0.693528</v>
      </c>
      <c r="X122" s="24" t="n">
        <f aca="false">P122*RHO_VANE/2700*(1+SCRAP)*PRICE_VANE</f>
        <v>83.21825295</v>
      </c>
      <c r="Y122" s="24" t="n">
        <f aca="false">Q122*RHO_PLATE/2700*(1+SCRAP)*PRICE_PLATE</f>
        <v>81.2265048</v>
      </c>
      <c r="Z122" s="24" t="n">
        <f aca="false">T122*CUT_M+(R122+S122)*CUT_SET</f>
        <v>241.7986635</v>
      </c>
      <c r="AA122" s="24" t="n">
        <f aca="false">U122*ROUND_M</f>
        <v>491.32741</v>
      </c>
      <c r="AB122" s="24" t="n">
        <f aca="false">(R122+S122)*FINISH_PART</f>
        <v>480</v>
      </c>
      <c r="AC122" s="24" t="n">
        <f aca="false">R122*SPACER_VANE+(R122+S122)*ASM_H*LABOUR</f>
        <v>795</v>
      </c>
      <c r="AD122" s="24" t="n">
        <f aca="false">V122*G10_CAGE+W122*G10_SLEEVE</f>
        <v>248.40912</v>
      </c>
      <c r="AE122" s="24" t="n">
        <f aca="false">N122/1000*SHAFT_M+SHAFT_SET</f>
        <v>193.76</v>
      </c>
      <c r="AF122" s="24" t="n">
        <f aca="false">2*ROUNDUP(G122*1000/V_ZENER,0)*PRICE_Z+5*ROUNDUP(G122*DIODE_SAFETY/V_STICK,0)*PRICE_STICK</f>
        <v>68.9</v>
      </c>
      <c r="AG122" s="24" t="n">
        <f aca="false">SUM(X122:AF122)</f>
        <v>2683.63995125</v>
      </c>
      <c r="AH122" s="20" t="n">
        <f aca="false">FIXED_BOM</f>
        <v>3461</v>
      </c>
      <c r="AI122" s="24" t="n">
        <f aca="false">(AG122+AH122)*(1+CONT)</f>
        <v>7066.3359439375</v>
      </c>
      <c r="AJ122" s="24" t="n">
        <f aca="false">IF(L122&gt;0,AI122/L122,1000000000000)</f>
        <v>1879.57861349165</v>
      </c>
      <c r="AK122" s="8" t="n">
        <f aca="false">IF(AND(G122&gt;=V_NEED,L122&gt;=P_MIN,K122&gt;=Z_MIN,F122&lt;=N_CAP,D122&lt;=R_MAX,OR(CORONA_REQ=0,O122&gt;=G122)),1,0)</f>
        <v>0</v>
      </c>
      <c r="AL122" s="28" t="n">
        <f aca="false">IF(AK122=1,IF(OBJECTIVE=1,AI122,AJ122),1000000000000)+ROW()*0.000000001</f>
        <v>1000000000000</v>
      </c>
    </row>
    <row r="123" customFormat="false" ht="15" hidden="false" customHeight="false" outlineLevel="0" collapsed="false">
      <c r="A123" s="8" t="n">
        <v>119</v>
      </c>
      <c r="B123" s="23" t="n">
        <v>4</v>
      </c>
      <c r="C123" s="23" t="n">
        <v>2</v>
      </c>
      <c r="D123" s="8" t="n">
        <v>150</v>
      </c>
      <c r="E123" s="8" t="n">
        <v>22</v>
      </c>
      <c r="F123" s="8" t="n">
        <v>12</v>
      </c>
      <c r="G123" s="28" t="n">
        <v>9.259956</v>
      </c>
      <c r="H123" s="8" t="n">
        <v>81.751967</v>
      </c>
      <c r="I123" s="8" t="n">
        <v>1243.661165</v>
      </c>
      <c r="J123" s="28" t="n">
        <v>15.212614</v>
      </c>
      <c r="K123" s="39" t="n">
        <v>1.516256</v>
      </c>
      <c r="L123" s="28" t="n">
        <v>4.620453</v>
      </c>
      <c r="M123" s="8" t="n">
        <v>206</v>
      </c>
      <c r="N123" s="8" t="n">
        <v>1008</v>
      </c>
      <c r="O123" s="28" t="n">
        <v>10.214631</v>
      </c>
      <c r="P123" s="28" t="n">
        <v>8.342682</v>
      </c>
      <c r="Q123" s="28" t="n">
        <v>7.464424</v>
      </c>
      <c r="R123" s="8" t="n">
        <v>48</v>
      </c>
      <c r="S123" s="8" t="n">
        <v>22</v>
      </c>
      <c r="T123" s="23" t="n">
        <v>142.925656</v>
      </c>
      <c r="U123" s="23" t="n">
        <v>115.405305</v>
      </c>
      <c r="V123" s="28" t="n">
        <v>3.90414</v>
      </c>
      <c r="W123" s="39" t="n">
        <v>0.785589</v>
      </c>
      <c r="X123" s="24" t="n">
        <f aca="false">P123*RHO_VANE/2700*(1+SCRAP)*PRICE_VANE</f>
        <v>99.86190354</v>
      </c>
      <c r="Y123" s="24" t="n">
        <f aca="false">Q123*RHO_PLATE/2700*(1+SCRAP)*PRICE_PLATE</f>
        <v>89.34915528</v>
      </c>
      <c r="Z123" s="24" t="n">
        <f aca="false">T123*CUT_M+(R123+S123)*CUT_SET</f>
        <v>284.388484</v>
      </c>
      <c r="AA123" s="24" t="n">
        <f aca="false">U123*ROUND_M</f>
        <v>577.026525</v>
      </c>
      <c r="AB123" s="24" t="n">
        <f aca="false">(R123+S123)*FINISH_PART</f>
        <v>560</v>
      </c>
      <c r="AC123" s="24" t="n">
        <f aca="false">R123*SPACER_VANE+(R123+S123)*ASM_H*LABOUR</f>
        <v>931.5</v>
      </c>
      <c r="AD123" s="24" t="n">
        <f aca="false">V123*G10_CAGE+W123*G10_SLEEVE</f>
        <v>281.38374</v>
      </c>
      <c r="AE123" s="24" t="n">
        <f aca="false">N123/1000*SHAFT_M+SHAFT_SET</f>
        <v>200.96</v>
      </c>
      <c r="AF123" s="24" t="n">
        <f aca="false">2*ROUNDUP(G123*1000/V_ZENER,0)*PRICE_Z+5*ROUNDUP(G123*DIODE_SAFETY/V_STICK,0)*PRICE_STICK</f>
        <v>68.9</v>
      </c>
      <c r="AG123" s="24" t="n">
        <f aca="false">SUM(X123:AF123)</f>
        <v>3093.36980782</v>
      </c>
      <c r="AH123" s="20" t="n">
        <f aca="false">FIXED_BOM</f>
        <v>3461</v>
      </c>
      <c r="AI123" s="24" t="n">
        <f aca="false">(AG123+AH123)*(1+CONT)</f>
        <v>7537.525278993</v>
      </c>
      <c r="AJ123" s="24" t="n">
        <f aca="false">IF(L123&gt;0,AI123/L123,1000000000000)</f>
        <v>1631.33902216796</v>
      </c>
      <c r="AK123" s="8" t="n">
        <f aca="false">IF(AND(G123&gt;=V_NEED,L123&gt;=P_MIN,K123&gt;=Z_MIN,F123&lt;=N_CAP,D123&lt;=R_MAX,OR(CORONA_REQ=0,O123&gt;=G123)),1,0)</f>
        <v>0</v>
      </c>
      <c r="AL123" s="28" t="n">
        <f aca="false">IF(AK123=1,IF(OBJECTIVE=1,AI123,AJ123),1000000000000)+ROW()*0.000000001</f>
        <v>1000000000000</v>
      </c>
    </row>
    <row r="124" customFormat="false" ht="15" hidden="false" customHeight="false" outlineLevel="0" collapsed="false">
      <c r="A124" s="8" t="n">
        <v>120</v>
      </c>
      <c r="B124" s="23" t="n">
        <v>4</v>
      </c>
      <c r="C124" s="23" t="n">
        <v>2</v>
      </c>
      <c r="D124" s="8" t="n">
        <v>150</v>
      </c>
      <c r="E124" s="8" t="n">
        <v>22</v>
      </c>
      <c r="F124" s="8" t="n">
        <v>16</v>
      </c>
      <c r="G124" s="28" t="n">
        <v>9.259956</v>
      </c>
      <c r="H124" s="8" t="n">
        <v>109.491782</v>
      </c>
      <c r="I124" s="8" t="n">
        <v>1676.238961</v>
      </c>
      <c r="J124" s="28" t="n">
        <v>15.309267</v>
      </c>
      <c r="K124" s="39" t="n">
        <v>1.529146</v>
      </c>
      <c r="L124" s="28" t="n">
        <v>6.330724</v>
      </c>
      <c r="M124" s="8" t="n">
        <v>278</v>
      </c>
      <c r="N124" s="8" t="n">
        <v>1152</v>
      </c>
      <c r="O124" s="28" t="n">
        <v>10.214631</v>
      </c>
      <c r="P124" s="28" t="n">
        <v>11.123575</v>
      </c>
      <c r="Q124" s="28" t="n">
        <v>10.17876</v>
      </c>
      <c r="R124" s="8" t="n">
        <v>64</v>
      </c>
      <c r="S124" s="8" t="n">
        <v>30</v>
      </c>
      <c r="T124" s="23" t="n">
        <v>191.4053</v>
      </c>
      <c r="U124" s="23" t="n">
        <v>154.711498</v>
      </c>
      <c r="V124" s="28" t="n">
        <v>5.00218</v>
      </c>
      <c r="W124" s="39" t="n">
        <v>1.006536</v>
      </c>
      <c r="X124" s="24" t="n">
        <f aca="false">P124*RHO_VANE/2700*(1+SCRAP)*PRICE_VANE</f>
        <v>133.14919275</v>
      </c>
      <c r="Y124" s="24" t="n">
        <f aca="false">Q124*RHO_PLATE/2700*(1+SCRAP)*PRICE_PLATE</f>
        <v>121.8397572</v>
      </c>
      <c r="Z124" s="24" t="n">
        <f aca="false">T124*CUT_M+(R124+S124)*CUT_SET</f>
        <v>381.10795</v>
      </c>
      <c r="AA124" s="24" t="n">
        <f aca="false">U124*ROUND_M</f>
        <v>773.55749</v>
      </c>
      <c r="AB124" s="24" t="n">
        <f aca="false">(R124+S124)*FINISH_PART</f>
        <v>752</v>
      </c>
      <c r="AC124" s="24" t="n">
        <f aca="false">R124*SPACER_VANE+(R124+S124)*ASM_H*LABOUR</f>
        <v>1249.5</v>
      </c>
      <c r="AD124" s="24" t="n">
        <f aca="false">V124*G10_CAGE+W124*G10_SLEEVE</f>
        <v>360.52296</v>
      </c>
      <c r="AE124" s="24" t="n">
        <f aca="false">N124/1000*SHAFT_M+SHAFT_SET</f>
        <v>218.24</v>
      </c>
      <c r="AF124" s="24" t="n">
        <f aca="false">2*ROUNDUP(G124*1000/V_ZENER,0)*PRICE_Z+5*ROUNDUP(G124*DIODE_SAFETY/V_STICK,0)*PRICE_STICK</f>
        <v>68.9</v>
      </c>
      <c r="AG124" s="24" t="n">
        <f aca="false">SUM(X124:AF124)</f>
        <v>4058.81734995</v>
      </c>
      <c r="AH124" s="20" t="n">
        <f aca="false">FIXED_BOM</f>
        <v>3461</v>
      </c>
      <c r="AI124" s="24" t="n">
        <f aca="false">(AG124+AH124)*(1+CONT)</f>
        <v>8647.7899524425</v>
      </c>
      <c r="AJ124" s="24" t="n">
        <f aca="false">IF(L124&gt;0,AI124/L124,1000000000000)</f>
        <v>1366.00331217133</v>
      </c>
      <c r="AK124" s="8" t="n">
        <f aca="false">IF(AND(G124&gt;=V_NEED,L124&gt;=P_MIN,K124&gt;=Z_MIN,F124&lt;=N_CAP,D124&lt;=R_MAX,OR(CORONA_REQ=0,O124&gt;=G124)),1,0)</f>
        <v>0</v>
      </c>
      <c r="AL124" s="28" t="n">
        <f aca="false">IF(AK124=1,IF(OBJECTIVE=1,AI124,AJ124),1000000000000)+ROW()*0.000000001</f>
        <v>1000000000000</v>
      </c>
    </row>
    <row r="125" customFormat="false" ht="15" hidden="false" customHeight="false" outlineLevel="0" collapsed="false">
      <c r="A125" s="8" t="n">
        <v>121</v>
      </c>
      <c r="B125" s="23" t="n">
        <v>4</v>
      </c>
      <c r="C125" s="23" t="n">
        <v>2</v>
      </c>
      <c r="D125" s="8" t="n">
        <v>150</v>
      </c>
      <c r="E125" s="8" t="n">
        <v>26</v>
      </c>
      <c r="F125" s="8" t="n">
        <v>4</v>
      </c>
      <c r="G125" s="28" t="n">
        <v>9.259956</v>
      </c>
      <c r="H125" s="8" t="n">
        <v>41.050539</v>
      </c>
      <c r="I125" s="8" t="n">
        <v>443.625632</v>
      </c>
      <c r="J125" s="28" t="n">
        <v>10.806816</v>
      </c>
      <c r="K125" s="39" t="n">
        <v>1.386469</v>
      </c>
      <c r="L125" s="28" t="n">
        <v>1.345513</v>
      </c>
      <c r="M125" s="8" t="n">
        <v>74</v>
      </c>
      <c r="N125" s="8" t="n">
        <v>744</v>
      </c>
      <c r="O125" s="28" t="n">
        <v>10.214631</v>
      </c>
      <c r="P125" s="28" t="n">
        <v>3.142805</v>
      </c>
      <c r="Q125" s="28" t="n">
        <v>3.39292</v>
      </c>
      <c r="R125" s="8" t="n">
        <v>16</v>
      </c>
      <c r="S125" s="8" t="n">
        <v>10</v>
      </c>
      <c r="T125" s="23" t="n">
        <v>50.992918</v>
      </c>
      <c r="U125" s="23" t="n">
        <v>41.819467</v>
      </c>
      <c r="V125" s="28" t="n">
        <v>1.891068</v>
      </c>
      <c r="W125" s="39" t="n">
        <v>0.38052</v>
      </c>
      <c r="X125" s="24" t="n">
        <f aca="false">P125*RHO_VANE/2700*(1+SCRAP)*PRICE_VANE</f>
        <v>37.61937585</v>
      </c>
      <c r="Y125" s="24" t="n">
        <f aca="false">Q125*RHO_PLATE/2700*(1+SCRAP)*PRICE_PLATE</f>
        <v>40.6132524</v>
      </c>
      <c r="Z125" s="24" t="n">
        <f aca="false">T125*CUT_M+(R125+S125)*CUT_SET</f>
        <v>102.489377</v>
      </c>
      <c r="AA125" s="24" t="n">
        <f aca="false">U125*ROUND_M</f>
        <v>209.097335</v>
      </c>
      <c r="AB125" s="24" t="n">
        <f aca="false">(R125+S125)*FINISH_PART</f>
        <v>208</v>
      </c>
      <c r="AC125" s="24" t="n">
        <f aca="false">R125*SPACER_VANE+(R125+S125)*ASM_H*LABOUR</f>
        <v>340.5</v>
      </c>
      <c r="AD125" s="24" t="n">
        <f aca="false">V125*G10_CAGE+W125*G10_SLEEVE</f>
        <v>136.29528</v>
      </c>
      <c r="AE125" s="24" t="n">
        <f aca="false">N125/1000*SHAFT_M+SHAFT_SET</f>
        <v>169.28</v>
      </c>
      <c r="AF125" s="24" t="n">
        <f aca="false">2*ROUNDUP(G125*1000/V_ZENER,0)*PRICE_Z+5*ROUNDUP(G125*DIODE_SAFETY/V_STICK,0)*PRICE_STICK</f>
        <v>68.9</v>
      </c>
      <c r="AG125" s="24" t="n">
        <f aca="false">SUM(X125:AF125)</f>
        <v>1312.79462025</v>
      </c>
      <c r="AH125" s="20" t="n">
        <f aca="false">FIXED_BOM</f>
        <v>3461</v>
      </c>
      <c r="AI125" s="24" t="n">
        <f aca="false">(AG125+AH125)*(1+CONT)</f>
        <v>5489.8638132875</v>
      </c>
      <c r="AJ125" s="24" t="n">
        <f aca="false">IF(L125&gt;0,AI125/L125,1000000000000)</f>
        <v>4080.12692057788</v>
      </c>
      <c r="AK125" s="8" t="n">
        <f aca="false">IF(AND(G125&gt;=V_NEED,L125&gt;=P_MIN,K125&gt;=Z_MIN,F125&lt;=N_CAP,D125&lt;=R_MAX,OR(CORONA_REQ=0,O125&gt;=G125)),1,0)</f>
        <v>0</v>
      </c>
      <c r="AL125" s="28" t="n">
        <f aca="false">IF(AK125=1,IF(OBJECTIVE=1,AI125,AJ125),1000000000000)+ROW()*0.000000001</f>
        <v>1000000000000</v>
      </c>
    </row>
    <row r="126" customFormat="false" ht="15" hidden="false" customHeight="false" outlineLevel="0" collapsed="false">
      <c r="A126" s="8" t="n">
        <v>122</v>
      </c>
      <c r="B126" s="23" t="n">
        <v>4</v>
      </c>
      <c r="C126" s="23" t="n">
        <v>2</v>
      </c>
      <c r="D126" s="8" t="n">
        <v>150</v>
      </c>
      <c r="E126" s="8" t="n">
        <v>26</v>
      </c>
      <c r="F126" s="8" t="n">
        <v>6</v>
      </c>
      <c r="G126" s="28" t="n">
        <v>9.259956</v>
      </c>
      <c r="H126" s="8" t="n">
        <v>63.365133</v>
      </c>
      <c r="I126" s="8" t="n">
        <v>697.125994</v>
      </c>
      <c r="J126" s="28" t="n">
        <v>11.001729</v>
      </c>
      <c r="K126" s="39" t="n">
        <v>1.42831</v>
      </c>
      <c r="L126" s="28" t="n">
        <v>2.276861</v>
      </c>
      <c r="M126" s="8" t="n">
        <v>110</v>
      </c>
      <c r="N126" s="8" t="n">
        <v>816</v>
      </c>
      <c r="O126" s="28" t="n">
        <v>10.214631</v>
      </c>
      <c r="P126" s="28" t="n">
        <v>4.714208</v>
      </c>
      <c r="Q126" s="28" t="n">
        <v>4.750088</v>
      </c>
      <c r="R126" s="8" t="n">
        <v>24</v>
      </c>
      <c r="S126" s="8" t="n">
        <v>14</v>
      </c>
      <c r="T126" s="23" t="n">
        <v>75.232739</v>
      </c>
      <c r="U126" s="23" t="n">
        <v>61.472564</v>
      </c>
      <c r="V126" s="28" t="n">
        <v>2.440088</v>
      </c>
      <c r="W126" s="39" t="n">
        <v>0.490993</v>
      </c>
      <c r="X126" s="24" t="n">
        <f aca="false">P126*RHO_VANE/2700*(1+SCRAP)*PRICE_VANE</f>
        <v>56.42906976</v>
      </c>
      <c r="Y126" s="24" t="n">
        <f aca="false">Q126*RHO_PLATE/2700*(1+SCRAP)*PRICE_PLATE</f>
        <v>56.85855336</v>
      </c>
      <c r="Z126" s="24" t="n">
        <f aca="false">T126*CUT_M+(R126+S126)*CUT_SET</f>
        <v>150.8491085</v>
      </c>
      <c r="AA126" s="24" t="n">
        <f aca="false">U126*ROUND_M</f>
        <v>307.36282</v>
      </c>
      <c r="AB126" s="24" t="n">
        <f aca="false">(R126+S126)*FINISH_PART</f>
        <v>304</v>
      </c>
      <c r="AC126" s="24" t="n">
        <f aca="false">R126*SPACER_VANE+(R126+S126)*ASM_H*LABOUR</f>
        <v>499.5</v>
      </c>
      <c r="AD126" s="24" t="n">
        <f aca="false">V126*G10_CAGE+W126*G10_SLEEVE</f>
        <v>175.86486</v>
      </c>
      <c r="AE126" s="24" t="n">
        <f aca="false">N126/1000*SHAFT_M+SHAFT_SET</f>
        <v>177.92</v>
      </c>
      <c r="AF126" s="24" t="n">
        <f aca="false">2*ROUNDUP(G126*1000/V_ZENER,0)*PRICE_Z+5*ROUNDUP(G126*DIODE_SAFETY/V_STICK,0)*PRICE_STICK</f>
        <v>68.9</v>
      </c>
      <c r="AG126" s="24" t="n">
        <f aca="false">SUM(X126:AF126)</f>
        <v>1797.68441162</v>
      </c>
      <c r="AH126" s="20" t="n">
        <f aca="false">FIXED_BOM</f>
        <v>3461</v>
      </c>
      <c r="AI126" s="24" t="n">
        <f aca="false">(AG126+AH126)*(1+CONT)</f>
        <v>6047.487073363</v>
      </c>
      <c r="AJ126" s="24" t="n">
        <f aca="false">IF(L126&gt;0,AI126/L126,1000000000000)</f>
        <v>2656.06335800165</v>
      </c>
      <c r="AK126" s="8" t="n">
        <f aca="false">IF(AND(G126&gt;=V_NEED,L126&gt;=P_MIN,K126&gt;=Z_MIN,F126&lt;=N_CAP,D126&lt;=R_MAX,OR(CORONA_REQ=0,O126&gt;=G126)),1,0)</f>
        <v>0</v>
      </c>
      <c r="AL126" s="28" t="n">
        <f aca="false">IF(AK126=1,IF(OBJECTIVE=1,AI126,AJ126),1000000000000)+ROW()*0.000000001</f>
        <v>1000000000000</v>
      </c>
    </row>
    <row r="127" customFormat="false" ht="15" hidden="false" customHeight="false" outlineLevel="0" collapsed="false">
      <c r="A127" s="8" t="n">
        <v>123</v>
      </c>
      <c r="B127" s="23" t="n">
        <v>4</v>
      </c>
      <c r="C127" s="23" t="n">
        <v>2</v>
      </c>
      <c r="D127" s="8" t="n">
        <v>150</v>
      </c>
      <c r="E127" s="8" t="n">
        <v>26</v>
      </c>
      <c r="F127" s="8" t="n">
        <v>8</v>
      </c>
      <c r="G127" s="28" t="n">
        <v>9.259956</v>
      </c>
      <c r="H127" s="8" t="n">
        <v>85.679726</v>
      </c>
      <c r="I127" s="8" t="n">
        <v>950.626355</v>
      </c>
      <c r="J127" s="28" t="n">
        <v>11.095114</v>
      </c>
      <c r="K127" s="39" t="n">
        <v>1.448841</v>
      </c>
      <c r="L127" s="28" t="n">
        <v>3.210663</v>
      </c>
      <c r="M127" s="8" t="n">
        <v>146</v>
      </c>
      <c r="N127" s="8" t="n">
        <v>888</v>
      </c>
      <c r="O127" s="28" t="n">
        <v>10.214631</v>
      </c>
      <c r="P127" s="28" t="n">
        <v>6.285611</v>
      </c>
      <c r="Q127" s="28" t="n">
        <v>6.107256</v>
      </c>
      <c r="R127" s="8" t="n">
        <v>32</v>
      </c>
      <c r="S127" s="8" t="n">
        <v>18</v>
      </c>
      <c r="T127" s="23" t="n">
        <v>99.472561</v>
      </c>
      <c r="U127" s="23" t="n">
        <v>81.12566</v>
      </c>
      <c r="V127" s="28" t="n">
        <v>2.989107</v>
      </c>
      <c r="W127" s="39" t="n">
        <v>0.601467</v>
      </c>
      <c r="X127" s="24" t="n">
        <f aca="false">P127*RHO_VANE/2700*(1+SCRAP)*PRICE_VANE</f>
        <v>75.23876367</v>
      </c>
      <c r="Y127" s="24" t="n">
        <f aca="false">Q127*RHO_PLATE/2700*(1+SCRAP)*PRICE_PLATE</f>
        <v>73.10385432</v>
      </c>
      <c r="Z127" s="24" t="n">
        <f aca="false">T127*CUT_M+(R127+S127)*CUT_SET</f>
        <v>199.2088415</v>
      </c>
      <c r="AA127" s="24" t="n">
        <f aca="false">U127*ROUND_M</f>
        <v>405.6283</v>
      </c>
      <c r="AB127" s="24" t="n">
        <f aca="false">(R127+S127)*FINISH_PART</f>
        <v>400</v>
      </c>
      <c r="AC127" s="24" t="n">
        <f aca="false">R127*SPACER_VANE+(R127+S127)*ASM_H*LABOUR</f>
        <v>658.5</v>
      </c>
      <c r="AD127" s="24" t="n">
        <f aca="false">V127*G10_CAGE+W127*G10_SLEEVE</f>
        <v>215.43444</v>
      </c>
      <c r="AE127" s="24" t="n">
        <f aca="false">N127/1000*SHAFT_M+SHAFT_SET</f>
        <v>186.56</v>
      </c>
      <c r="AF127" s="24" t="n">
        <f aca="false">2*ROUNDUP(G127*1000/V_ZENER,0)*PRICE_Z+5*ROUNDUP(G127*DIODE_SAFETY/V_STICK,0)*PRICE_STICK</f>
        <v>68.9</v>
      </c>
      <c r="AG127" s="24" t="n">
        <f aca="false">SUM(X127:AF127)</f>
        <v>2282.57419949</v>
      </c>
      <c r="AH127" s="20" t="n">
        <f aca="false">FIXED_BOM</f>
        <v>3461</v>
      </c>
      <c r="AI127" s="24" t="n">
        <f aca="false">(AG127+AH127)*(1+CONT)</f>
        <v>6605.1103294135</v>
      </c>
      <c r="AJ127" s="24" t="n">
        <f aca="false">IF(L127&gt;0,AI127/L127,1000000000000)</f>
        <v>2057.24186232361</v>
      </c>
      <c r="AK127" s="8" t="n">
        <f aca="false">IF(AND(G127&gt;=V_NEED,L127&gt;=P_MIN,K127&gt;=Z_MIN,F127&lt;=N_CAP,D127&lt;=R_MAX,OR(CORONA_REQ=0,O127&gt;=G127)),1,0)</f>
        <v>0</v>
      </c>
      <c r="AL127" s="28" t="n">
        <f aca="false">IF(AK127=1,IF(OBJECTIVE=1,AI127,AJ127),1000000000000)+ROW()*0.000000001</f>
        <v>1000000000000</v>
      </c>
    </row>
    <row r="128" customFormat="false" ht="15" hidden="false" customHeight="false" outlineLevel="0" collapsed="false">
      <c r="A128" s="8" t="n">
        <v>124</v>
      </c>
      <c r="B128" s="23" t="n">
        <v>4</v>
      </c>
      <c r="C128" s="23" t="n">
        <v>2</v>
      </c>
      <c r="D128" s="8" t="n">
        <v>150</v>
      </c>
      <c r="E128" s="8" t="n">
        <v>26</v>
      </c>
      <c r="F128" s="8" t="n">
        <v>10</v>
      </c>
      <c r="G128" s="28" t="n">
        <v>9.259956</v>
      </c>
      <c r="H128" s="8" t="n">
        <v>107.99432</v>
      </c>
      <c r="I128" s="8" t="n">
        <v>1204.126717</v>
      </c>
      <c r="J128" s="28" t="n">
        <v>11.149908</v>
      </c>
      <c r="K128" s="39" t="n">
        <v>1.461797</v>
      </c>
      <c r="L128" s="28" t="n">
        <v>4.150036</v>
      </c>
      <c r="M128" s="8" t="n">
        <v>182</v>
      </c>
      <c r="N128" s="8" t="n">
        <v>960</v>
      </c>
      <c r="O128" s="28" t="n">
        <v>10.214631</v>
      </c>
      <c r="P128" s="28" t="n">
        <v>7.857013</v>
      </c>
      <c r="Q128" s="28" t="n">
        <v>7.464424</v>
      </c>
      <c r="R128" s="8" t="n">
        <v>40</v>
      </c>
      <c r="S128" s="8" t="n">
        <v>22</v>
      </c>
      <c r="T128" s="23" t="n">
        <v>123.712383</v>
      </c>
      <c r="U128" s="23" t="n">
        <v>100.778757</v>
      </c>
      <c r="V128" s="28" t="n">
        <v>3.538127</v>
      </c>
      <c r="W128" s="39" t="n">
        <v>0.71194</v>
      </c>
      <c r="X128" s="24" t="n">
        <f aca="false">P128*RHO_VANE/2700*(1+SCRAP)*PRICE_VANE</f>
        <v>94.04844561</v>
      </c>
      <c r="Y128" s="24" t="n">
        <f aca="false">Q128*RHO_PLATE/2700*(1+SCRAP)*PRICE_PLATE</f>
        <v>89.34915528</v>
      </c>
      <c r="Z128" s="24" t="n">
        <f aca="false">T128*CUT_M+(R128+S128)*CUT_SET</f>
        <v>247.5685745</v>
      </c>
      <c r="AA128" s="24" t="n">
        <f aca="false">U128*ROUND_M</f>
        <v>503.893785</v>
      </c>
      <c r="AB128" s="24" t="n">
        <f aca="false">(R128+S128)*FINISH_PART</f>
        <v>496</v>
      </c>
      <c r="AC128" s="24" t="n">
        <f aca="false">R128*SPACER_VANE+(R128+S128)*ASM_H*LABOUR</f>
        <v>817.5</v>
      </c>
      <c r="AD128" s="24" t="n">
        <f aca="false">V128*G10_CAGE+W128*G10_SLEEVE</f>
        <v>255.00402</v>
      </c>
      <c r="AE128" s="24" t="n">
        <f aca="false">N128/1000*SHAFT_M+SHAFT_SET</f>
        <v>195.2</v>
      </c>
      <c r="AF128" s="24" t="n">
        <f aca="false">2*ROUNDUP(G128*1000/V_ZENER,0)*PRICE_Z+5*ROUNDUP(G128*DIODE_SAFETY/V_STICK,0)*PRICE_STICK</f>
        <v>68.9</v>
      </c>
      <c r="AG128" s="24" t="n">
        <f aca="false">SUM(X128:AF128)</f>
        <v>2767.46398039</v>
      </c>
      <c r="AH128" s="20" t="n">
        <f aca="false">FIXED_BOM</f>
        <v>3461</v>
      </c>
      <c r="AI128" s="24" t="n">
        <f aca="false">(AG128+AH128)*(1+CONT)</f>
        <v>7162.7335774485</v>
      </c>
      <c r="AJ128" s="24" t="n">
        <f aca="false">IF(L128&gt;0,AI128/L128,1000000000000)</f>
        <v>1725.94492612799</v>
      </c>
      <c r="AK128" s="8" t="n">
        <f aca="false">IF(AND(G128&gt;=V_NEED,L128&gt;=P_MIN,K128&gt;=Z_MIN,F128&lt;=N_CAP,D128&lt;=R_MAX,OR(CORONA_REQ=0,O128&gt;=G128)),1,0)</f>
        <v>0</v>
      </c>
      <c r="AL128" s="28" t="n">
        <f aca="false">IF(AK128=1,IF(OBJECTIVE=1,AI128,AJ128),1000000000000)+ROW()*0.000000001</f>
        <v>1000000000000</v>
      </c>
    </row>
    <row r="129" customFormat="false" ht="15" hidden="false" customHeight="false" outlineLevel="0" collapsed="false">
      <c r="A129" s="8" t="n">
        <v>125</v>
      </c>
      <c r="B129" s="23" t="n">
        <v>4</v>
      </c>
      <c r="C129" s="23" t="n">
        <v>2</v>
      </c>
      <c r="D129" s="8" t="n">
        <v>150</v>
      </c>
      <c r="E129" s="8" t="n">
        <v>26</v>
      </c>
      <c r="F129" s="8" t="n">
        <v>12</v>
      </c>
      <c r="G129" s="28" t="n">
        <v>9.259956</v>
      </c>
      <c r="H129" s="8" t="n">
        <v>130.308914</v>
      </c>
      <c r="I129" s="8" t="n">
        <v>1457.627078</v>
      </c>
      <c r="J129" s="28" t="n">
        <v>11.185935</v>
      </c>
      <c r="K129" s="39" t="n">
        <v>1.469752</v>
      </c>
      <c r="L129" s="28" t="n">
        <v>5.087446</v>
      </c>
      <c r="M129" s="8" t="n">
        <v>218</v>
      </c>
      <c r="N129" s="8" t="n">
        <v>1032</v>
      </c>
      <c r="O129" s="28" t="n">
        <v>10.214631</v>
      </c>
      <c r="P129" s="28" t="n">
        <v>9.428416</v>
      </c>
      <c r="Q129" s="28" t="n">
        <v>8.821592</v>
      </c>
      <c r="R129" s="8" t="n">
        <v>48</v>
      </c>
      <c r="S129" s="8" t="n">
        <v>26</v>
      </c>
      <c r="T129" s="23" t="n">
        <v>147.952205</v>
      </c>
      <c r="U129" s="23" t="n">
        <v>120.431853</v>
      </c>
      <c r="V129" s="28" t="n">
        <v>4.087147</v>
      </c>
      <c r="W129" s="39" t="n">
        <v>0.822414</v>
      </c>
      <c r="X129" s="24" t="n">
        <f aca="false">P129*RHO_VANE/2700*(1+SCRAP)*PRICE_VANE</f>
        <v>112.85813952</v>
      </c>
      <c r="Y129" s="24" t="n">
        <f aca="false">Q129*RHO_PLATE/2700*(1+SCRAP)*PRICE_PLATE</f>
        <v>105.59445624</v>
      </c>
      <c r="Z129" s="24" t="n">
        <f aca="false">T129*CUT_M+(R129+S129)*CUT_SET</f>
        <v>295.9283075</v>
      </c>
      <c r="AA129" s="24" t="n">
        <f aca="false">U129*ROUND_M</f>
        <v>602.159265</v>
      </c>
      <c r="AB129" s="24" t="n">
        <f aca="false">(R129+S129)*FINISH_PART</f>
        <v>592</v>
      </c>
      <c r="AC129" s="24" t="n">
        <f aca="false">R129*SPACER_VANE+(R129+S129)*ASM_H*LABOUR</f>
        <v>976.5</v>
      </c>
      <c r="AD129" s="24" t="n">
        <f aca="false">V129*G10_CAGE+W129*G10_SLEEVE</f>
        <v>294.57366</v>
      </c>
      <c r="AE129" s="24" t="n">
        <f aca="false">N129/1000*SHAFT_M+SHAFT_SET</f>
        <v>203.84</v>
      </c>
      <c r="AF129" s="24" t="n">
        <f aca="false">2*ROUNDUP(G129*1000/V_ZENER,0)*PRICE_Z+5*ROUNDUP(G129*DIODE_SAFETY/V_STICK,0)*PRICE_STICK</f>
        <v>68.9</v>
      </c>
      <c r="AG129" s="24" t="n">
        <f aca="false">SUM(X129:AF129)</f>
        <v>3252.35382826</v>
      </c>
      <c r="AH129" s="20" t="n">
        <f aca="false">FIXED_BOM</f>
        <v>3461</v>
      </c>
      <c r="AI129" s="24" t="n">
        <f aca="false">(AG129+AH129)*(1+CONT)</f>
        <v>7720.356902499</v>
      </c>
      <c r="AJ129" s="24" t="n">
        <f aca="false">IF(L129&gt;0,AI129/L129,1000000000000)</f>
        <v>1517.53097772419</v>
      </c>
      <c r="AK129" s="8" t="n">
        <f aca="false">IF(AND(G129&gt;=V_NEED,L129&gt;=P_MIN,K129&gt;=Z_MIN,F129&lt;=N_CAP,D129&lt;=R_MAX,OR(CORONA_REQ=0,O129&gt;=G129)),1,0)</f>
        <v>0</v>
      </c>
      <c r="AL129" s="28" t="n">
        <f aca="false">IF(AK129=1,IF(OBJECTIVE=1,AI129,AJ129),1000000000000)+ROW()*0.000000001</f>
        <v>1000000000000</v>
      </c>
    </row>
    <row r="130" customFormat="false" ht="15" hidden="false" customHeight="false" outlineLevel="0" collapsed="false">
      <c r="A130" s="8" t="n">
        <v>126</v>
      </c>
      <c r="B130" s="23" t="n">
        <v>4</v>
      </c>
      <c r="C130" s="23" t="n">
        <v>2</v>
      </c>
      <c r="D130" s="8" t="n">
        <v>150</v>
      </c>
      <c r="E130" s="8" t="n">
        <v>26</v>
      </c>
      <c r="F130" s="8" t="n">
        <v>16</v>
      </c>
      <c r="G130" s="28" t="n">
        <v>9.259956</v>
      </c>
      <c r="H130" s="8" t="n">
        <v>174.938101</v>
      </c>
      <c r="I130" s="8" t="n">
        <v>1964.627801</v>
      </c>
      <c r="J130" s="28" t="n">
        <v>11.230417</v>
      </c>
      <c r="K130" s="39" t="n">
        <v>1.480462</v>
      </c>
      <c r="L130" s="28" t="n">
        <v>6.962723</v>
      </c>
      <c r="M130" s="8" t="n">
        <v>290</v>
      </c>
      <c r="N130" s="8" t="n">
        <v>1176</v>
      </c>
      <c r="O130" s="28" t="n">
        <v>10.214631</v>
      </c>
      <c r="P130" s="28" t="n">
        <v>12.571221</v>
      </c>
      <c r="Q130" s="28" t="n">
        <v>11.535928</v>
      </c>
      <c r="R130" s="8" t="n">
        <v>64</v>
      </c>
      <c r="S130" s="8" t="n">
        <v>34</v>
      </c>
      <c r="T130" s="23" t="n">
        <v>196.431848</v>
      </c>
      <c r="U130" s="23" t="n">
        <v>159.738046</v>
      </c>
      <c r="V130" s="28" t="n">
        <v>5.185186</v>
      </c>
      <c r="W130" s="39" t="n">
        <v>1.043361</v>
      </c>
      <c r="X130" s="24" t="n">
        <f aca="false">P130*RHO_VANE/2700*(1+SCRAP)*PRICE_VANE</f>
        <v>150.47751537</v>
      </c>
      <c r="Y130" s="24" t="n">
        <f aca="false">Q130*RHO_PLATE/2700*(1+SCRAP)*PRICE_PLATE</f>
        <v>138.08505816</v>
      </c>
      <c r="Z130" s="24" t="n">
        <f aca="false">T130*CUT_M+(R130+S130)*CUT_SET</f>
        <v>392.647772</v>
      </c>
      <c r="AA130" s="24" t="n">
        <f aca="false">U130*ROUND_M</f>
        <v>798.69023</v>
      </c>
      <c r="AB130" s="24" t="n">
        <f aca="false">(R130+S130)*FINISH_PART</f>
        <v>784</v>
      </c>
      <c r="AC130" s="24" t="n">
        <f aca="false">R130*SPACER_VANE+(R130+S130)*ASM_H*LABOUR</f>
        <v>1294.5</v>
      </c>
      <c r="AD130" s="24" t="n">
        <f aca="false">V130*G10_CAGE+W130*G10_SLEEVE</f>
        <v>373.71282</v>
      </c>
      <c r="AE130" s="24" t="n">
        <f aca="false">N130/1000*SHAFT_M+SHAFT_SET</f>
        <v>221.12</v>
      </c>
      <c r="AF130" s="24" t="n">
        <f aca="false">2*ROUNDUP(G130*1000/V_ZENER,0)*PRICE_Z+5*ROUNDUP(G130*DIODE_SAFETY/V_STICK,0)*PRICE_STICK</f>
        <v>68.9</v>
      </c>
      <c r="AG130" s="24" t="n">
        <f aca="false">SUM(X130:AF130)</f>
        <v>4222.13339553</v>
      </c>
      <c r="AH130" s="20" t="n">
        <f aca="false">FIXED_BOM</f>
        <v>3461</v>
      </c>
      <c r="AI130" s="24" t="n">
        <f aca="false">(AG130+AH130)*(1+CONT)</f>
        <v>8835.6034048595</v>
      </c>
      <c r="AJ130" s="24" t="n">
        <f aca="false">IF(L130&gt;0,AI130/L130,1000000000000)</f>
        <v>1268.9867749815</v>
      </c>
      <c r="AK130" s="8" t="n">
        <f aca="false">IF(AND(G130&gt;=V_NEED,L130&gt;=P_MIN,K130&gt;=Z_MIN,F130&lt;=N_CAP,D130&lt;=R_MAX,OR(CORONA_REQ=0,O130&gt;=G130)),1,0)</f>
        <v>0</v>
      </c>
      <c r="AL130" s="28" t="n">
        <f aca="false">IF(AK130=1,IF(OBJECTIVE=1,AI130,AJ130),1000000000000)+ROW()*0.000000001</f>
        <v>1000000000000</v>
      </c>
    </row>
    <row r="131" customFormat="false" ht="15" hidden="false" customHeight="false" outlineLevel="0" collapsed="false">
      <c r="A131" s="8" t="n">
        <v>127</v>
      </c>
      <c r="B131" s="23" t="n">
        <v>4</v>
      </c>
      <c r="C131" s="23" t="n">
        <v>2.5</v>
      </c>
      <c r="D131" s="8" t="n">
        <v>150</v>
      </c>
      <c r="E131" s="8" t="n">
        <v>18</v>
      </c>
      <c r="F131" s="8" t="n">
        <v>4</v>
      </c>
      <c r="G131" s="28" t="n">
        <v>9.259956</v>
      </c>
      <c r="H131" s="8" t="n">
        <v>21.753528</v>
      </c>
      <c r="I131" s="8" t="n">
        <v>315.028809</v>
      </c>
      <c r="J131" s="28" t="n">
        <v>14.481734</v>
      </c>
      <c r="K131" s="39" t="n">
        <v>1.388091</v>
      </c>
      <c r="L131" s="28" t="n">
        <v>0.953985</v>
      </c>
      <c r="M131" s="8" t="n">
        <v>74</v>
      </c>
      <c r="N131" s="8" t="n">
        <v>744</v>
      </c>
      <c r="O131" s="28" t="n">
        <v>10.797318</v>
      </c>
      <c r="P131" s="28" t="n">
        <v>3.023728</v>
      </c>
      <c r="Q131" s="28" t="n">
        <v>3.39292</v>
      </c>
      <c r="R131" s="8" t="n">
        <v>16</v>
      </c>
      <c r="S131" s="8" t="n">
        <v>8</v>
      </c>
      <c r="T131" s="23" t="n">
        <v>48.479644</v>
      </c>
      <c r="U131" s="23" t="n">
        <v>39.306193</v>
      </c>
      <c r="V131" s="28" t="n">
        <v>1.891068</v>
      </c>
      <c r="W131" s="39" t="n">
        <v>0.38052</v>
      </c>
      <c r="X131" s="24" t="n">
        <f aca="false">P131*RHO_VANE/2700*(1+SCRAP)*PRICE_VANE</f>
        <v>36.19402416</v>
      </c>
      <c r="Y131" s="24" t="n">
        <f aca="false">Q131*RHO_PLATE/2700*(1+SCRAP)*PRICE_PLATE</f>
        <v>40.6132524</v>
      </c>
      <c r="Z131" s="24" t="n">
        <f aca="false">T131*CUT_M+(R131+S131)*CUT_SET</f>
        <v>96.719466</v>
      </c>
      <c r="AA131" s="24" t="n">
        <f aca="false">U131*ROUND_M</f>
        <v>196.530965</v>
      </c>
      <c r="AB131" s="24" t="n">
        <f aca="false">(R131+S131)*FINISH_PART</f>
        <v>192</v>
      </c>
      <c r="AC131" s="24" t="n">
        <f aca="false">R131*SPACER_VANE+(R131+S131)*ASM_H*LABOUR</f>
        <v>318</v>
      </c>
      <c r="AD131" s="24" t="n">
        <f aca="false">V131*G10_CAGE+W131*G10_SLEEVE</f>
        <v>136.29528</v>
      </c>
      <c r="AE131" s="24" t="n">
        <f aca="false">N131/1000*SHAFT_M+SHAFT_SET</f>
        <v>169.28</v>
      </c>
      <c r="AF131" s="24" t="n">
        <f aca="false">2*ROUNDUP(G131*1000/V_ZENER,0)*PRICE_Z+5*ROUNDUP(G131*DIODE_SAFETY/V_STICK,0)*PRICE_STICK</f>
        <v>68.9</v>
      </c>
      <c r="AG131" s="24" t="n">
        <f aca="false">SUM(X131:AF131)</f>
        <v>1254.53298756</v>
      </c>
      <c r="AH131" s="20" t="n">
        <f aca="false">FIXED_BOM</f>
        <v>3461</v>
      </c>
      <c r="AI131" s="24" t="n">
        <f aca="false">(AG131+AH131)*(1+CONT)</f>
        <v>5422.862935694</v>
      </c>
      <c r="AJ131" s="24" t="n">
        <f aca="false">IF(L131&gt;0,AI131/L131,1000000000000)</f>
        <v>5684.43207775175</v>
      </c>
      <c r="AK131" s="8" t="n">
        <f aca="false">IF(AND(G131&gt;=V_NEED,L131&gt;=P_MIN,K131&gt;=Z_MIN,F131&lt;=N_CAP,D131&lt;=R_MAX,OR(CORONA_REQ=0,O131&gt;=G131)),1,0)</f>
        <v>0</v>
      </c>
      <c r="AL131" s="28" t="n">
        <f aca="false">IF(AK131=1,IF(OBJECTIVE=1,AI131,AJ131),1000000000000)+ROW()*0.000000001</f>
        <v>1000000000000</v>
      </c>
    </row>
    <row r="132" customFormat="false" ht="15" hidden="false" customHeight="false" outlineLevel="0" collapsed="false">
      <c r="A132" s="8" t="n">
        <v>128</v>
      </c>
      <c r="B132" s="23" t="n">
        <v>4</v>
      </c>
      <c r="C132" s="23" t="n">
        <v>2.5</v>
      </c>
      <c r="D132" s="8" t="n">
        <v>150</v>
      </c>
      <c r="E132" s="8" t="n">
        <v>18</v>
      </c>
      <c r="F132" s="8" t="n">
        <v>6</v>
      </c>
      <c r="G132" s="28" t="n">
        <v>9.259956</v>
      </c>
      <c r="H132" s="8" t="n">
        <v>33.041258</v>
      </c>
      <c r="I132" s="8" t="n">
        <v>495.045272</v>
      </c>
      <c r="J132" s="28" t="n">
        <v>14.98264</v>
      </c>
      <c r="K132" s="39" t="n">
        <v>1.447319</v>
      </c>
      <c r="L132" s="28" t="n">
        <v>1.661142</v>
      </c>
      <c r="M132" s="8" t="n">
        <v>106.5</v>
      </c>
      <c r="N132" s="8" t="n">
        <v>809</v>
      </c>
      <c r="O132" s="28" t="n">
        <v>10.797318</v>
      </c>
      <c r="P132" s="28" t="n">
        <v>4.535592</v>
      </c>
      <c r="Q132" s="28" t="n">
        <v>4.24115</v>
      </c>
      <c r="R132" s="8" t="n">
        <v>24</v>
      </c>
      <c r="S132" s="8" t="n">
        <v>10</v>
      </c>
      <c r="T132" s="23" t="n">
        <v>70.206191</v>
      </c>
      <c r="U132" s="23" t="n">
        <v>56.446015</v>
      </c>
      <c r="V132" s="28" t="n">
        <v>2.386711</v>
      </c>
      <c r="W132" s="39" t="n">
        <v>0.480253</v>
      </c>
      <c r="X132" s="24" t="n">
        <f aca="false">P132*RHO_VANE/2700*(1+SCRAP)*PRICE_VANE</f>
        <v>54.29103624</v>
      </c>
      <c r="Y132" s="24" t="n">
        <f aca="false">Q132*RHO_PLATE/2700*(1+SCRAP)*PRICE_PLATE</f>
        <v>50.7665655</v>
      </c>
      <c r="Z132" s="24" t="n">
        <f aca="false">T132*CUT_M+(R132+S132)*CUT_SET</f>
        <v>139.3092865</v>
      </c>
      <c r="AA132" s="24" t="n">
        <f aca="false">U132*ROUND_M</f>
        <v>282.230075</v>
      </c>
      <c r="AB132" s="24" t="n">
        <f aca="false">(R132+S132)*FINISH_PART</f>
        <v>272</v>
      </c>
      <c r="AC132" s="24" t="n">
        <f aca="false">R132*SPACER_VANE+(R132+S132)*ASM_H*LABOUR</f>
        <v>454.5</v>
      </c>
      <c r="AD132" s="24" t="n">
        <f aca="false">V132*G10_CAGE+W132*G10_SLEEVE</f>
        <v>172.01784</v>
      </c>
      <c r="AE132" s="24" t="n">
        <f aca="false">N132/1000*SHAFT_M+SHAFT_SET</f>
        <v>177.08</v>
      </c>
      <c r="AF132" s="24" t="n">
        <f aca="false">2*ROUNDUP(G132*1000/V_ZENER,0)*PRICE_Z+5*ROUNDUP(G132*DIODE_SAFETY/V_STICK,0)*PRICE_STICK</f>
        <v>68.9</v>
      </c>
      <c r="AG132" s="24" t="n">
        <f aca="false">SUM(X132:AF132)</f>
        <v>1671.09480324</v>
      </c>
      <c r="AH132" s="20" t="n">
        <f aca="false">FIXED_BOM</f>
        <v>3461</v>
      </c>
      <c r="AI132" s="24" t="n">
        <f aca="false">(AG132+AH132)*(1+CONT)</f>
        <v>5901.909023726</v>
      </c>
      <c r="AJ132" s="24" t="n">
        <f aca="false">IF(L132&gt;0,AI132/L132,1000000000000)</f>
        <v>3552.92264221</v>
      </c>
      <c r="AK132" s="8" t="n">
        <f aca="false">IF(AND(G132&gt;=V_NEED,L132&gt;=P_MIN,K132&gt;=Z_MIN,F132&lt;=N_CAP,D132&lt;=R_MAX,OR(CORONA_REQ=0,O132&gt;=G132)),1,0)</f>
        <v>0</v>
      </c>
      <c r="AL132" s="28" t="n">
        <f aca="false">IF(AK132=1,IF(OBJECTIVE=1,AI132,AJ132),1000000000000)+ROW()*0.000000001</f>
        <v>1000000000000</v>
      </c>
    </row>
    <row r="133" customFormat="false" ht="15" hidden="false" customHeight="false" outlineLevel="0" collapsed="false">
      <c r="A133" s="8" t="n">
        <v>129</v>
      </c>
      <c r="B133" s="23" t="n">
        <v>4</v>
      </c>
      <c r="C133" s="23" t="n">
        <v>2.5</v>
      </c>
      <c r="D133" s="8" t="n">
        <v>150</v>
      </c>
      <c r="E133" s="8" t="n">
        <v>18</v>
      </c>
      <c r="F133" s="8" t="n">
        <v>8</v>
      </c>
      <c r="G133" s="28" t="n">
        <v>9.259956</v>
      </c>
      <c r="H133" s="8" t="n">
        <v>44.328988</v>
      </c>
      <c r="I133" s="8" t="n">
        <v>675.061734</v>
      </c>
      <c r="J133" s="28" t="n">
        <v>15.228449</v>
      </c>
      <c r="K133" s="39" t="n">
        <v>1.477877</v>
      </c>
      <c r="L133" s="28" t="n">
        <v>2.374247</v>
      </c>
      <c r="M133" s="8" t="n">
        <v>145.5</v>
      </c>
      <c r="N133" s="8" t="n">
        <v>887</v>
      </c>
      <c r="O133" s="28" t="n">
        <v>10.797318</v>
      </c>
      <c r="P133" s="28" t="n">
        <v>6.047456</v>
      </c>
      <c r="Q133" s="28" t="n">
        <v>5.93761</v>
      </c>
      <c r="R133" s="8" t="n">
        <v>32</v>
      </c>
      <c r="S133" s="8" t="n">
        <v>14</v>
      </c>
      <c r="T133" s="23" t="n">
        <v>94.446013</v>
      </c>
      <c r="U133" s="23" t="n">
        <v>76.099112</v>
      </c>
      <c r="V133" s="28" t="n">
        <v>2.981482</v>
      </c>
      <c r="W133" s="39" t="n">
        <v>0.599932</v>
      </c>
      <c r="X133" s="24" t="n">
        <f aca="false">P133*RHO_VANE/2700*(1+SCRAP)*PRICE_VANE</f>
        <v>72.38804832</v>
      </c>
      <c r="Y133" s="24" t="n">
        <f aca="false">Q133*RHO_PLATE/2700*(1+SCRAP)*PRICE_PLATE</f>
        <v>71.0731917</v>
      </c>
      <c r="Z133" s="24" t="n">
        <f aca="false">T133*CUT_M+(R133+S133)*CUT_SET</f>
        <v>187.6690195</v>
      </c>
      <c r="AA133" s="24" t="n">
        <f aca="false">U133*ROUND_M</f>
        <v>380.49556</v>
      </c>
      <c r="AB133" s="24" t="n">
        <f aca="false">(R133+S133)*FINISH_PART</f>
        <v>368</v>
      </c>
      <c r="AC133" s="24" t="n">
        <f aca="false">R133*SPACER_VANE+(R133+S133)*ASM_H*LABOUR</f>
        <v>613.5</v>
      </c>
      <c r="AD133" s="24" t="n">
        <f aca="false">V133*G10_CAGE+W133*G10_SLEEVE</f>
        <v>214.88484</v>
      </c>
      <c r="AE133" s="24" t="n">
        <f aca="false">N133/1000*SHAFT_M+SHAFT_SET</f>
        <v>186.44</v>
      </c>
      <c r="AF133" s="24" t="n">
        <f aca="false">2*ROUNDUP(G133*1000/V_ZENER,0)*PRICE_Z+5*ROUNDUP(G133*DIODE_SAFETY/V_STICK,0)*PRICE_STICK</f>
        <v>68.9</v>
      </c>
      <c r="AG133" s="24" t="n">
        <f aca="false">SUM(X133:AF133)</f>
        <v>2163.35065952</v>
      </c>
      <c r="AH133" s="20" t="n">
        <f aca="false">FIXED_BOM</f>
        <v>3461</v>
      </c>
      <c r="AI133" s="24" t="n">
        <f aca="false">(AG133+AH133)*(1+CONT)</f>
        <v>6468.003258448</v>
      </c>
      <c r="AJ133" s="24" t="n">
        <f aca="false">IF(L133&gt;0,AI133/L133,1000000000000)</f>
        <v>2724.23351843679</v>
      </c>
      <c r="AK133" s="8" t="n">
        <f aca="false">IF(AND(G133&gt;=V_NEED,L133&gt;=P_MIN,K133&gt;=Z_MIN,F133&lt;=N_CAP,D133&lt;=R_MAX,OR(CORONA_REQ=0,O133&gt;=G133)),1,0)</f>
        <v>0</v>
      </c>
      <c r="AL133" s="28" t="n">
        <f aca="false">IF(AK133=1,IF(OBJECTIVE=1,AI133,AJ133),1000000000000)+ROW()*0.000000001</f>
        <v>1000000000000</v>
      </c>
    </row>
    <row r="134" customFormat="false" ht="15" hidden="false" customHeight="false" outlineLevel="0" collapsed="false">
      <c r="A134" s="8" t="n">
        <v>130</v>
      </c>
      <c r="B134" s="23" t="n">
        <v>4</v>
      </c>
      <c r="C134" s="23" t="n">
        <v>2.5</v>
      </c>
      <c r="D134" s="8" t="n">
        <v>150</v>
      </c>
      <c r="E134" s="8" t="n">
        <v>18</v>
      </c>
      <c r="F134" s="8" t="n">
        <v>10</v>
      </c>
      <c r="G134" s="28" t="n">
        <v>9.259956</v>
      </c>
      <c r="H134" s="8" t="n">
        <v>55.616718</v>
      </c>
      <c r="I134" s="8" t="n">
        <v>855.078196</v>
      </c>
      <c r="J134" s="28" t="n">
        <v>15.374481</v>
      </c>
      <c r="K134" s="39" t="n">
        <v>1.496759</v>
      </c>
      <c r="L134" s="28" t="n">
        <v>3.088817</v>
      </c>
      <c r="M134" s="8" t="n">
        <v>178</v>
      </c>
      <c r="N134" s="8" t="n">
        <v>952</v>
      </c>
      <c r="O134" s="28" t="n">
        <v>10.797318</v>
      </c>
      <c r="P134" s="28" t="n">
        <v>7.55932</v>
      </c>
      <c r="Q134" s="28" t="n">
        <v>6.78584</v>
      </c>
      <c r="R134" s="8" t="n">
        <v>40</v>
      </c>
      <c r="S134" s="8" t="n">
        <v>16</v>
      </c>
      <c r="T134" s="23" t="n">
        <v>116.172561</v>
      </c>
      <c r="U134" s="23" t="n">
        <v>93.238934</v>
      </c>
      <c r="V134" s="28" t="n">
        <v>3.477125</v>
      </c>
      <c r="W134" s="39" t="n">
        <v>0.699665</v>
      </c>
      <c r="X134" s="24" t="n">
        <f aca="false">P134*RHO_VANE/2700*(1+SCRAP)*PRICE_VANE</f>
        <v>90.4850604</v>
      </c>
      <c r="Y134" s="24" t="n">
        <f aca="false">Q134*RHO_PLATE/2700*(1+SCRAP)*PRICE_PLATE</f>
        <v>81.2265048</v>
      </c>
      <c r="Z134" s="24" t="n">
        <f aca="false">T134*CUT_M+(R134+S134)*CUT_SET</f>
        <v>230.2588415</v>
      </c>
      <c r="AA134" s="24" t="n">
        <f aca="false">U134*ROUND_M</f>
        <v>466.19467</v>
      </c>
      <c r="AB134" s="24" t="n">
        <f aca="false">(R134+S134)*FINISH_PART</f>
        <v>448</v>
      </c>
      <c r="AC134" s="24" t="n">
        <f aca="false">R134*SPACER_VANE+(R134+S134)*ASM_H*LABOUR</f>
        <v>750</v>
      </c>
      <c r="AD134" s="24" t="n">
        <f aca="false">V134*G10_CAGE+W134*G10_SLEEVE</f>
        <v>250.6074</v>
      </c>
      <c r="AE134" s="24" t="n">
        <f aca="false">N134/1000*SHAFT_M+SHAFT_SET</f>
        <v>194.24</v>
      </c>
      <c r="AF134" s="24" t="n">
        <f aca="false">2*ROUNDUP(G134*1000/V_ZENER,0)*PRICE_Z+5*ROUNDUP(G134*DIODE_SAFETY/V_STICK,0)*PRICE_STICK</f>
        <v>68.9</v>
      </c>
      <c r="AG134" s="24" t="n">
        <f aca="false">SUM(X134:AF134)</f>
        <v>2579.9124767</v>
      </c>
      <c r="AH134" s="20" t="n">
        <f aca="false">FIXED_BOM</f>
        <v>3461</v>
      </c>
      <c r="AI134" s="24" t="n">
        <f aca="false">(AG134+AH134)*(1+CONT)</f>
        <v>6947.049348205</v>
      </c>
      <c r="AJ134" s="24" t="n">
        <f aca="false">IF(L134&gt;0,AI134/L134,1000000000000)</f>
        <v>2249.09709711032</v>
      </c>
      <c r="AK134" s="8" t="n">
        <f aca="false">IF(AND(G134&gt;=V_NEED,L134&gt;=P_MIN,K134&gt;=Z_MIN,F134&lt;=N_CAP,D134&lt;=R_MAX,OR(CORONA_REQ=0,O134&gt;=G134)),1,0)</f>
        <v>0</v>
      </c>
      <c r="AL134" s="28" t="n">
        <f aca="false">IF(AK134=1,IF(OBJECTIVE=1,AI134,AJ134),1000000000000)+ROW()*0.000000001</f>
        <v>1000000000000</v>
      </c>
    </row>
    <row r="135" customFormat="false" ht="15" hidden="false" customHeight="false" outlineLevel="0" collapsed="false">
      <c r="A135" s="8" t="n">
        <v>131</v>
      </c>
      <c r="B135" s="23" t="n">
        <v>4</v>
      </c>
      <c r="C135" s="23" t="n">
        <v>2.5</v>
      </c>
      <c r="D135" s="8" t="n">
        <v>150</v>
      </c>
      <c r="E135" s="8" t="n">
        <v>18</v>
      </c>
      <c r="F135" s="8" t="n">
        <v>12</v>
      </c>
      <c r="G135" s="28" t="n">
        <v>9.259956</v>
      </c>
      <c r="H135" s="8" t="n">
        <v>66.904448</v>
      </c>
      <c r="I135" s="8" t="n">
        <v>1035.094659</v>
      </c>
      <c r="J135" s="28" t="n">
        <v>15.471238</v>
      </c>
      <c r="K135" s="39" t="n">
        <v>1.509429</v>
      </c>
      <c r="L135" s="28" t="n">
        <v>3.80947</v>
      </c>
      <c r="M135" s="8" t="n">
        <v>217</v>
      </c>
      <c r="N135" s="8" t="n">
        <v>1030</v>
      </c>
      <c r="O135" s="28" t="n">
        <v>10.797318</v>
      </c>
      <c r="P135" s="28" t="n">
        <v>9.071184</v>
      </c>
      <c r="Q135" s="28" t="n">
        <v>8.4823</v>
      </c>
      <c r="R135" s="8" t="n">
        <v>48</v>
      </c>
      <c r="S135" s="8" t="n">
        <v>20</v>
      </c>
      <c r="T135" s="23" t="n">
        <v>140.412382</v>
      </c>
      <c r="U135" s="23" t="n">
        <v>112.892031</v>
      </c>
      <c r="V135" s="28" t="n">
        <v>4.071896</v>
      </c>
      <c r="W135" s="39" t="n">
        <v>0.819345</v>
      </c>
      <c r="X135" s="24" t="n">
        <f aca="false">P135*RHO_VANE/2700*(1+SCRAP)*PRICE_VANE</f>
        <v>108.58207248</v>
      </c>
      <c r="Y135" s="24" t="n">
        <f aca="false">Q135*RHO_PLATE/2700*(1+SCRAP)*PRICE_PLATE</f>
        <v>101.533131</v>
      </c>
      <c r="Z135" s="24" t="n">
        <f aca="false">T135*CUT_M+(R135+S135)*CUT_SET</f>
        <v>278.618573</v>
      </c>
      <c r="AA135" s="24" t="n">
        <f aca="false">U135*ROUND_M</f>
        <v>564.460155</v>
      </c>
      <c r="AB135" s="24" t="n">
        <f aca="false">(R135+S135)*FINISH_PART</f>
        <v>544</v>
      </c>
      <c r="AC135" s="24" t="n">
        <f aca="false">R135*SPACER_VANE+(R135+S135)*ASM_H*LABOUR</f>
        <v>909</v>
      </c>
      <c r="AD135" s="24" t="n">
        <f aca="false">V135*G10_CAGE+W135*G10_SLEEVE</f>
        <v>293.47446</v>
      </c>
      <c r="AE135" s="24" t="n">
        <f aca="false">N135/1000*SHAFT_M+SHAFT_SET</f>
        <v>203.6</v>
      </c>
      <c r="AF135" s="24" t="n">
        <f aca="false">2*ROUNDUP(G135*1000/V_ZENER,0)*PRICE_Z+5*ROUNDUP(G135*DIODE_SAFETY/V_STICK,0)*PRICE_STICK</f>
        <v>68.9</v>
      </c>
      <c r="AG135" s="24" t="n">
        <f aca="false">SUM(X135:AF135)</f>
        <v>3072.16839148</v>
      </c>
      <c r="AH135" s="20" t="n">
        <f aca="false">FIXED_BOM</f>
        <v>3461</v>
      </c>
      <c r="AI135" s="24" t="n">
        <f aca="false">(AG135+AH135)*(1+CONT)</f>
        <v>7513.143650202</v>
      </c>
      <c r="AJ135" s="24" t="n">
        <f aca="false">IF(L135&gt;0,AI135/L135,1000000000000)</f>
        <v>1972.22806589946</v>
      </c>
      <c r="AK135" s="8" t="n">
        <f aca="false">IF(AND(G135&gt;=V_NEED,L135&gt;=P_MIN,K135&gt;=Z_MIN,F135&lt;=N_CAP,D135&lt;=R_MAX,OR(CORONA_REQ=0,O135&gt;=G135)),1,0)</f>
        <v>0</v>
      </c>
      <c r="AL135" s="28" t="n">
        <f aca="false">IF(AK135=1,IF(OBJECTIVE=1,AI135,AJ135),1000000000000)+ROW()*0.000000001</f>
        <v>1000000000000</v>
      </c>
    </row>
    <row r="136" customFormat="false" ht="15" hidden="false" customHeight="false" outlineLevel="0" collapsed="false">
      <c r="A136" s="8" t="n">
        <v>132</v>
      </c>
      <c r="B136" s="23" t="n">
        <v>4</v>
      </c>
      <c r="C136" s="23" t="n">
        <v>2.5</v>
      </c>
      <c r="D136" s="8" t="n">
        <v>150</v>
      </c>
      <c r="E136" s="8" t="n">
        <v>18</v>
      </c>
      <c r="F136" s="8" t="n">
        <v>16</v>
      </c>
      <c r="G136" s="28" t="n">
        <v>9.259956</v>
      </c>
      <c r="H136" s="8" t="n">
        <v>89.479908</v>
      </c>
      <c r="I136" s="8" t="n">
        <v>1395.127584</v>
      </c>
      <c r="J136" s="28" t="n">
        <v>15.591518</v>
      </c>
      <c r="K136" s="39" t="n">
        <v>1.525</v>
      </c>
      <c r="L136" s="28" t="n">
        <v>5.242485</v>
      </c>
      <c r="M136" s="8" t="n">
        <v>288.5</v>
      </c>
      <c r="N136" s="8" t="n">
        <v>1173</v>
      </c>
      <c r="O136" s="28" t="n">
        <v>10.797318</v>
      </c>
      <c r="P136" s="28" t="n">
        <v>12.094912</v>
      </c>
      <c r="Q136" s="28" t="n">
        <v>11.02699</v>
      </c>
      <c r="R136" s="8" t="n">
        <v>64</v>
      </c>
      <c r="S136" s="8" t="n">
        <v>26</v>
      </c>
      <c r="T136" s="23" t="n">
        <v>186.378752</v>
      </c>
      <c r="U136" s="23" t="n">
        <v>149.68495</v>
      </c>
      <c r="V136" s="28" t="n">
        <v>5.16231</v>
      </c>
      <c r="W136" s="39" t="n">
        <v>1.038758</v>
      </c>
      <c r="X136" s="24" t="n">
        <f aca="false">P136*RHO_VANE/2700*(1+SCRAP)*PRICE_VANE</f>
        <v>144.77609664</v>
      </c>
      <c r="Y136" s="24" t="n">
        <f aca="false">Q136*RHO_PLATE/2700*(1+SCRAP)*PRICE_PLATE</f>
        <v>131.9930703</v>
      </c>
      <c r="Z136" s="24" t="n">
        <f aca="false">T136*CUT_M+(R136+S136)*CUT_SET</f>
        <v>369.568128</v>
      </c>
      <c r="AA136" s="24" t="n">
        <f aca="false">U136*ROUND_M</f>
        <v>748.42475</v>
      </c>
      <c r="AB136" s="24" t="n">
        <f aca="false">(R136+S136)*FINISH_PART</f>
        <v>720</v>
      </c>
      <c r="AC136" s="24" t="n">
        <f aca="false">R136*SPACER_VANE+(R136+S136)*ASM_H*LABOUR</f>
        <v>1204.5</v>
      </c>
      <c r="AD136" s="24" t="n">
        <f aca="false">V136*G10_CAGE+W136*G10_SLEEVE</f>
        <v>372.06408</v>
      </c>
      <c r="AE136" s="24" t="n">
        <f aca="false">N136/1000*SHAFT_M+SHAFT_SET</f>
        <v>220.76</v>
      </c>
      <c r="AF136" s="24" t="n">
        <f aca="false">2*ROUNDUP(G136*1000/V_ZENER,0)*PRICE_Z+5*ROUNDUP(G136*DIODE_SAFETY/V_STICK,0)*PRICE_STICK</f>
        <v>68.9</v>
      </c>
      <c r="AG136" s="24" t="n">
        <f aca="false">SUM(X136:AF136)</f>
        <v>3980.98612494</v>
      </c>
      <c r="AH136" s="20" t="n">
        <f aca="false">FIXED_BOM</f>
        <v>3461</v>
      </c>
      <c r="AI136" s="24" t="n">
        <f aca="false">(AG136+AH136)*(1+CONT)</f>
        <v>8558.284043681</v>
      </c>
      <c r="AJ136" s="24" t="n">
        <f aca="false">IF(L136&gt;0,AI136/L136,1000000000000)</f>
        <v>1632.48612894095</v>
      </c>
      <c r="AK136" s="8" t="n">
        <f aca="false">IF(AND(G136&gt;=V_NEED,L136&gt;=P_MIN,K136&gt;=Z_MIN,F136&lt;=N_CAP,D136&lt;=R_MAX,OR(CORONA_REQ=0,O136&gt;=G136)),1,0)</f>
        <v>0</v>
      </c>
      <c r="AL136" s="28" t="n">
        <f aca="false">IF(AK136=1,IF(OBJECTIVE=1,AI136,AJ136),1000000000000)+ROW()*0.000000001</f>
        <v>1000000000000</v>
      </c>
    </row>
    <row r="137" customFormat="false" ht="15" hidden="false" customHeight="false" outlineLevel="0" collapsed="false">
      <c r="A137" s="8" t="n">
        <v>133</v>
      </c>
      <c r="B137" s="23" t="n">
        <v>4</v>
      </c>
      <c r="C137" s="23" t="n">
        <v>2.5</v>
      </c>
      <c r="D137" s="8" t="n">
        <v>150</v>
      </c>
      <c r="E137" s="8" t="n">
        <v>22</v>
      </c>
      <c r="F137" s="8" t="n">
        <v>4</v>
      </c>
      <c r="G137" s="28" t="n">
        <v>9.259956</v>
      </c>
      <c r="H137" s="8" t="n">
        <v>29.17663</v>
      </c>
      <c r="I137" s="8" t="n">
        <v>379.864734</v>
      </c>
      <c r="J137" s="28" t="n">
        <v>13.019486</v>
      </c>
      <c r="K137" s="39" t="n">
        <v>1.397854</v>
      </c>
      <c r="L137" s="28" t="n">
        <v>1.173493</v>
      </c>
      <c r="M137" s="8" t="n">
        <v>80.5</v>
      </c>
      <c r="N137" s="8" t="n">
        <v>757</v>
      </c>
      <c r="O137" s="28" t="n">
        <v>10.797318</v>
      </c>
      <c r="P137" s="28" t="n">
        <v>3.476117</v>
      </c>
      <c r="Q137" s="28" t="n">
        <v>4.24115</v>
      </c>
      <c r="R137" s="8" t="n">
        <v>16</v>
      </c>
      <c r="S137" s="8" t="n">
        <v>10</v>
      </c>
      <c r="T137" s="23" t="n">
        <v>50.992918</v>
      </c>
      <c r="U137" s="23" t="n">
        <v>41.819467</v>
      </c>
      <c r="V137" s="28" t="n">
        <v>1.990196</v>
      </c>
      <c r="W137" s="39" t="n">
        <v>0.400466</v>
      </c>
      <c r="X137" s="24" t="n">
        <f aca="false">P137*RHO_VANE/2700*(1+SCRAP)*PRICE_VANE</f>
        <v>41.60912049</v>
      </c>
      <c r="Y137" s="24" t="n">
        <f aca="false">Q137*RHO_PLATE/2700*(1+SCRAP)*PRICE_PLATE</f>
        <v>50.7665655</v>
      </c>
      <c r="Z137" s="24" t="n">
        <f aca="false">T137*CUT_M+(R137+S137)*CUT_SET</f>
        <v>102.489377</v>
      </c>
      <c r="AA137" s="24" t="n">
        <f aca="false">U137*ROUND_M</f>
        <v>209.097335</v>
      </c>
      <c r="AB137" s="24" t="n">
        <f aca="false">(R137+S137)*FINISH_PART</f>
        <v>208</v>
      </c>
      <c r="AC137" s="24" t="n">
        <f aca="false">R137*SPACER_VANE+(R137+S137)*ASM_H*LABOUR</f>
        <v>340.5</v>
      </c>
      <c r="AD137" s="24" t="n">
        <f aca="false">V137*G10_CAGE+W137*G10_SLEEVE</f>
        <v>143.43972</v>
      </c>
      <c r="AE137" s="24" t="n">
        <f aca="false">N137/1000*SHAFT_M+SHAFT_SET</f>
        <v>170.84</v>
      </c>
      <c r="AF137" s="24" t="n">
        <f aca="false">2*ROUNDUP(G137*1000/V_ZENER,0)*PRICE_Z+5*ROUNDUP(G137*DIODE_SAFETY/V_STICK,0)*PRICE_STICK</f>
        <v>68.9</v>
      </c>
      <c r="AG137" s="24" t="n">
        <f aca="false">SUM(X137:AF137)</f>
        <v>1335.64211799</v>
      </c>
      <c r="AH137" s="20" t="n">
        <f aca="false">FIXED_BOM</f>
        <v>3461</v>
      </c>
      <c r="AI137" s="24" t="n">
        <f aca="false">(AG137+AH137)*(1+CONT)</f>
        <v>5516.1384356885</v>
      </c>
      <c r="AJ137" s="24" t="n">
        <f aca="false">IF(L137&gt;0,AI137/L137,1000000000000)</f>
        <v>4700.61469108763</v>
      </c>
      <c r="AK137" s="8" t="n">
        <f aca="false">IF(AND(G137&gt;=V_NEED,L137&gt;=P_MIN,K137&gt;=Z_MIN,F137&lt;=N_CAP,D137&lt;=R_MAX,OR(CORONA_REQ=0,O137&gt;=G137)),1,0)</f>
        <v>0</v>
      </c>
      <c r="AL137" s="28" t="n">
        <f aca="false">IF(AK137=1,IF(OBJECTIVE=1,AI137,AJ137),1000000000000)+ROW()*0.000000001</f>
        <v>1000000000000</v>
      </c>
    </row>
    <row r="138" customFormat="false" ht="15" hidden="false" customHeight="false" outlineLevel="0" collapsed="false">
      <c r="A138" s="8" t="n">
        <v>134</v>
      </c>
      <c r="B138" s="23" t="n">
        <v>4</v>
      </c>
      <c r="C138" s="23" t="n">
        <v>2.5</v>
      </c>
      <c r="D138" s="8" t="n">
        <v>150</v>
      </c>
      <c r="E138" s="8" t="n">
        <v>22</v>
      </c>
      <c r="F138" s="8" t="n">
        <v>6</v>
      </c>
      <c r="G138" s="28" t="n">
        <v>9.259956</v>
      </c>
      <c r="H138" s="8" t="n">
        <v>44.706133</v>
      </c>
      <c r="I138" s="8" t="n">
        <v>596.930297</v>
      </c>
      <c r="J138" s="28" t="n">
        <v>13.352313</v>
      </c>
      <c r="K138" s="39" t="n">
        <v>1.447971</v>
      </c>
      <c r="L138" s="28" t="n">
        <v>2.007959</v>
      </c>
      <c r="M138" s="8" t="n">
        <v>113</v>
      </c>
      <c r="N138" s="8" t="n">
        <v>822</v>
      </c>
      <c r="O138" s="28" t="n">
        <v>10.797318</v>
      </c>
      <c r="P138" s="28" t="n">
        <v>5.214176</v>
      </c>
      <c r="Q138" s="28" t="n">
        <v>5.08938</v>
      </c>
      <c r="R138" s="8" t="n">
        <v>24</v>
      </c>
      <c r="S138" s="8" t="n">
        <v>12</v>
      </c>
      <c r="T138" s="23" t="n">
        <v>72.719465</v>
      </c>
      <c r="U138" s="23" t="n">
        <v>58.959289</v>
      </c>
      <c r="V138" s="28" t="n">
        <v>2.485839</v>
      </c>
      <c r="W138" s="39" t="n">
        <v>0.500199</v>
      </c>
      <c r="X138" s="24" t="n">
        <f aca="false">P138*RHO_VANE/2700*(1+SCRAP)*PRICE_VANE</f>
        <v>62.41368672</v>
      </c>
      <c r="Y138" s="24" t="n">
        <f aca="false">Q138*RHO_PLATE/2700*(1+SCRAP)*PRICE_PLATE</f>
        <v>60.9198786</v>
      </c>
      <c r="Z138" s="24" t="n">
        <f aca="false">T138*CUT_M+(R138+S138)*CUT_SET</f>
        <v>145.0791975</v>
      </c>
      <c r="AA138" s="24" t="n">
        <f aca="false">U138*ROUND_M</f>
        <v>294.796445</v>
      </c>
      <c r="AB138" s="24" t="n">
        <f aca="false">(R138+S138)*FINISH_PART</f>
        <v>288</v>
      </c>
      <c r="AC138" s="24" t="n">
        <f aca="false">R138*SPACER_VANE+(R138+S138)*ASM_H*LABOUR</f>
        <v>477</v>
      </c>
      <c r="AD138" s="24" t="n">
        <f aca="false">V138*G10_CAGE+W138*G10_SLEEVE</f>
        <v>179.16228</v>
      </c>
      <c r="AE138" s="24" t="n">
        <f aca="false">N138/1000*SHAFT_M+SHAFT_SET</f>
        <v>178.64</v>
      </c>
      <c r="AF138" s="24" t="n">
        <f aca="false">2*ROUNDUP(G138*1000/V_ZENER,0)*PRICE_Z+5*ROUNDUP(G138*DIODE_SAFETY/V_STICK,0)*PRICE_STICK</f>
        <v>68.9</v>
      </c>
      <c r="AG138" s="24" t="n">
        <f aca="false">SUM(X138:AF138)</f>
        <v>1754.91148782</v>
      </c>
      <c r="AH138" s="20" t="n">
        <f aca="false">FIXED_BOM</f>
        <v>3461</v>
      </c>
      <c r="AI138" s="24" t="n">
        <f aca="false">(AG138+AH138)*(1+CONT)</f>
        <v>5998.298210993</v>
      </c>
      <c r="AJ138" s="24" t="n">
        <f aca="false">IF(L138&gt;0,AI138/L138,1000000000000)</f>
        <v>2987.26129915651</v>
      </c>
      <c r="AK138" s="8" t="n">
        <f aca="false">IF(AND(G138&gt;=V_NEED,L138&gt;=P_MIN,K138&gt;=Z_MIN,F138&lt;=N_CAP,D138&lt;=R_MAX,OR(CORONA_REQ=0,O138&gt;=G138)),1,0)</f>
        <v>0</v>
      </c>
      <c r="AL138" s="28" t="n">
        <f aca="false">IF(AK138=1,IF(OBJECTIVE=1,AI138,AJ138),1000000000000)+ROW()*0.000000001</f>
        <v>1000000000000</v>
      </c>
    </row>
    <row r="139" customFormat="false" ht="15" hidden="false" customHeight="false" outlineLevel="0" collapsed="false">
      <c r="A139" s="8" t="n">
        <v>135</v>
      </c>
      <c r="B139" s="23" t="n">
        <v>4</v>
      </c>
      <c r="C139" s="23" t="n">
        <v>2.5</v>
      </c>
      <c r="D139" s="8" t="n">
        <v>150</v>
      </c>
      <c r="E139" s="8" t="n">
        <v>22</v>
      </c>
      <c r="F139" s="8" t="n">
        <v>8</v>
      </c>
      <c r="G139" s="28" t="n">
        <v>9.259956</v>
      </c>
      <c r="H139" s="8" t="n">
        <v>60.235636</v>
      </c>
      <c r="I139" s="8" t="n">
        <v>813.995859</v>
      </c>
      <c r="J139" s="28" t="n">
        <v>13.513526</v>
      </c>
      <c r="K139" s="39" t="n">
        <v>1.474186</v>
      </c>
      <c r="L139" s="28" t="n">
        <v>2.851231</v>
      </c>
      <c r="M139" s="8" t="n">
        <v>152</v>
      </c>
      <c r="N139" s="8" t="n">
        <v>900</v>
      </c>
      <c r="O139" s="28" t="n">
        <v>10.797318</v>
      </c>
      <c r="P139" s="28" t="n">
        <v>6.952235</v>
      </c>
      <c r="Q139" s="28" t="n">
        <v>6.78584</v>
      </c>
      <c r="R139" s="8" t="n">
        <v>32</v>
      </c>
      <c r="S139" s="8" t="n">
        <v>16</v>
      </c>
      <c r="T139" s="23" t="n">
        <v>96.959287</v>
      </c>
      <c r="U139" s="23" t="n">
        <v>78.612386</v>
      </c>
      <c r="V139" s="28" t="n">
        <v>3.080611</v>
      </c>
      <c r="W139" s="39" t="n">
        <v>0.619879</v>
      </c>
      <c r="X139" s="24" t="n">
        <f aca="false">P139*RHO_VANE/2700*(1+SCRAP)*PRICE_VANE</f>
        <v>83.21825295</v>
      </c>
      <c r="Y139" s="24" t="n">
        <f aca="false">Q139*RHO_PLATE/2700*(1+SCRAP)*PRICE_PLATE</f>
        <v>81.2265048</v>
      </c>
      <c r="Z139" s="24" t="n">
        <f aca="false">T139*CUT_M+(R139+S139)*CUT_SET</f>
        <v>193.4389305</v>
      </c>
      <c r="AA139" s="24" t="n">
        <f aca="false">U139*ROUND_M</f>
        <v>393.06193</v>
      </c>
      <c r="AB139" s="24" t="n">
        <f aca="false">(R139+S139)*FINISH_PART</f>
        <v>384</v>
      </c>
      <c r="AC139" s="24" t="n">
        <f aca="false">R139*SPACER_VANE+(R139+S139)*ASM_H*LABOUR</f>
        <v>636</v>
      </c>
      <c r="AD139" s="24" t="n">
        <f aca="false">V139*G10_CAGE+W139*G10_SLEEVE</f>
        <v>222.0294</v>
      </c>
      <c r="AE139" s="24" t="n">
        <f aca="false">N139/1000*SHAFT_M+SHAFT_SET</f>
        <v>188</v>
      </c>
      <c r="AF139" s="24" t="n">
        <f aca="false">2*ROUNDUP(G139*1000/V_ZENER,0)*PRICE_Z+5*ROUNDUP(G139*DIODE_SAFETY/V_STICK,0)*PRICE_STICK</f>
        <v>68.9</v>
      </c>
      <c r="AG139" s="24" t="n">
        <f aca="false">SUM(X139:AF139)</f>
        <v>2249.87501825</v>
      </c>
      <c r="AH139" s="20" t="n">
        <f aca="false">FIXED_BOM</f>
        <v>3461</v>
      </c>
      <c r="AI139" s="24" t="n">
        <f aca="false">(AG139+AH139)*(1+CONT)</f>
        <v>6567.5062709875</v>
      </c>
      <c r="AJ139" s="24" t="n">
        <f aca="false">IF(L139&gt;0,AI139/L139,1000000000000)</f>
        <v>2303.39326101165</v>
      </c>
      <c r="AK139" s="8" t="n">
        <f aca="false">IF(AND(G139&gt;=V_NEED,L139&gt;=P_MIN,K139&gt;=Z_MIN,F139&lt;=N_CAP,D139&lt;=R_MAX,OR(CORONA_REQ=0,O139&gt;=G139)),1,0)</f>
        <v>0</v>
      </c>
      <c r="AL139" s="28" t="n">
        <f aca="false">IF(AK139=1,IF(OBJECTIVE=1,AI139,AJ139),1000000000000)+ROW()*0.000000001</f>
        <v>1000000000000</v>
      </c>
    </row>
    <row r="140" customFormat="false" ht="15" hidden="false" customHeight="false" outlineLevel="0" collapsed="false">
      <c r="A140" s="8" t="n">
        <v>136</v>
      </c>
      <c r="B140" s="23" t="n">
        <v>4</v>
      </c>
      <c r="C140" s="23" t="n">
        <v>2.5</v>
      </c>
      <c r="D140" s="8" t="n">
        <v>150</v>
      </c>
      <c r="E140" s="8" t="n">
        <v>22</v>
      </c>
      <c r="F140" s="8" t="n">
        <v>10</v>
      </c>
      <c r="G140" s="28" t="n">
        <v>9.259956</v>
      </c>
      <c r="H140" s="8" t="n">
        <v>75.765139</v>
      </c>
      <c r="I140" s="8" t="n">
        <v>1031.061422</v>
      </c>
      <c r="J140" s="28" t="n">
        <v>13.608652</v>
      </c>
      <c r="K140" s="39" t="n">
        <v>1.489406</v>
      </c>
      <c r="L140" s="28" t="n">
        <v>3.692791</v>
      </c>
      <c r="M140" s="8" t="n">
        <v>191</v>
      </c>
      <c r="N140" s="8" t="n">
        <v>978</v>
      </c>
      <c r="O140" s="28" t="n">
        <v>10.797318</v>
      </c>
      <c r="P140" s="28" t="n">
        <v>8.690293</v>
      </c>
      <c r="Q140" s="28" t="n">
        <v>8.4823</v>
      </c>
      <c r="R140" s="8" t="n">
        <v>40</v>
      </c>
      <c r="S140" s="8" t="n">
        <v>20</v>
      </c>
      <c r="T140" s="23" t="n">
        <v>121.199109</v>
      </c>
      <c r="U140" s="23" t="n">
        <v>98.265482</v>
      </c>
      <c r="V140" s="28" t="n">
        <v>3.675382</v>
      </c>
      <c r="W140" s="39" t="n">
        <v>0.739559</v>
      </c>
      <c r="X140" s="24" t="n">
        <f aca="false">P140*RHO_VANE/2700*(1+SCRAP)*PRICE_VANE</f>
        <v>104.02280721</v>
      </c>
      <c r="Y140" s="24" t="n">
        <f aca="false">Q140*RHO_PLATE/2700*(1+SCRAP)*PRICE_PLATE</f>
        <v>101.533131</v>
      </c>
      <c r="Z140" s="24" t="n">
        <f aca="false">T140*CUT_M+(R140+S140)*CUT_SET</f>
        <v>241.7986635</v>
      </c>
      <c r="AA140" s="24" t="n">
        <f aca="false">U140*ROUND_M</f>
        <v>491.32741</v>
      </c>
      <c r="AB140" s="24" t="n">
        <f aca="false">(R140+S140)*FINISH_PART</f>
        <v>480</v>
      </c>
      <c r="AC140" s="24" t="n">
        <f aca="false">R140*SPACER_VANE+(R140+S140)*ASM_H*LABOUR</f>
        <v>795</v>
      </c>
      <c r="AD140" s="24" t="n">
        <f aca="false">V140*G10_CAGE+W140*G10_SLEEVE</f>
        <v>264.89646</v>
      </c>
      <c r="AE140" s="24" t="n">
        <f aca="false">N140/1000*SHAFT_M+SHAFT_SET</f>
        <v>197.36</v>
      </c>
      <c r="AF140" s="24" t="n">
        <f aca="false">2*ROUNDUP(G140*1000/V_ZENER,0)*PRICE_Z+5*ROUNDUP(G140*DIODE_SAFETY/V_STICK,0)*PRICE_STICK</f>
        <v>68.9</v>
      </c>
      <c r="AG140" s="24" t="n">
        <f aca="false">SUM(X140:AF140)</f>
        <v>2744.83847171</v>
      </c>
      <c r="AH140" s="20" t="n">
        <f aca="false">FIXED_BOM</f>
        <v>3461</v>
      </c>
      <c r="AI140" s="24" t="n">
        <f aca="false">(AG140+AH140)*(1+CONT)</f>
        <v>7136.7142424665</v>
      </c>
      <c r="AJ140" s="24" t="n">
        <f aca="false">IF(L140&gt;0,AI140/L140,1000000000000)</f>
        <v>1932.60713711296</v>
      </c>
      <c r="AK140" s="8" t="n">
        <f aca="false">IF(AND(G140&gt;=V_NEED,L140&gt;=P_MIN,K140&gt;=Z_MIN,F140&lt;=N_CAP,D140&lt;=R_MAX,OR(CORONA_REQ=0,O140&gt;=G140)),1,0)</f>
        <v>0</v>
      </c>
      <c r="AL140" s="28" t="n">
        <f aca="false">IF(AK140=1,IF(OBJECTIVE=1,AI140,AJ140),1000000000000)+ROW()*0.000000001</f>
        <v>1000000000000</v>
      </c>
    </row>
    <row r="141" customFormat="false" ht="15" hidden="false" customHeight="false" outlineLevel="0" collapsed="false">
      <c r="A141" s="8" t="n">
        <v>137</v>
      </c>
      <c r="B141" s="23" t="n">
        <v>4</v>
      </c>
      <c r="C141" s="23" t="n">
        <v>2.5</v>
      </c>
      <c r="D141" s="8" t="n">
        <v>150</v>
      </c>
      <c r="E141" s="8" t="n">
        <v>22</v>
      </c>
      <c r="F141" s="8" t="n">
        <v>12</v>
      </c>
      <c r="G141" s="28" t="n">
        <v>9.259956</v>
      </c>
      <c r="H141" s="8" t="n">
        <v>91.294642</v>
      </c>
      <c r="I141" s="8" t="n">
        <v>1248.126984</v>
      </c>
      <c r="J141" s="28" t="n">
        <v>13.671415</v>
      </c>
      <c r="K141" s="39" t="n">
        <v>1.499085</v>
      </c>
      <c r="L141" s="28" t="n">
        <v>4.531639</v>
      </c>
      <c r="M141" s="8" t="n">
        <v>223.5</v>
      </c>
      <c r="N141" s="8" t="n">
        <v>1043</v>
      </c>
      <c r="O141" s="28" t="n">
        <v>10.797318</v>
      </c>
      <c r="P141" s="28" t="n">
        <v>10.428352</v>
      </c>
      <c r="Q141" s="28" t="n">
        <v>9.33053</v>
      </c>
      <c r="R141" s="8" t="n">
        <v>48</v>
      </c>
      <c r="S141" s="8" t="n">
        <v>22</v>
      </c>
      <c r="T141" s="23" t="n">
        <v>142.925656</v>
      </c>
      <c r="U141" s="23" t="n">
        <v>115.405305</v>
      </c>
      <c r="V141" s="28" t="n">
        <v>4.171025</v>
      </c>
      <c r="W141" s="39" t="n">
        <v>0.839292</v>
      </c>
      <c r="X141" s="24" t="n">
        <f aca="false">P141*RHO_VANE/2700*(1+SCRAP)*PRICE_VANE</f>
        <v>124.82737344</v>
      </c>
      <c r="Y141" s="24" t="n">
        <f aca="false">Q141*RHO_PLATE/2700*(1+SCRAP)*PRICE_PLATE</f>
        <v>111.6864441</v>
      </c>
      <c r="Z141" s="24" t="n">
        <f aca="false">T141*CUT_M+(R141+S141)*CUT_SET</f>
        <v>284.388484</v>
      </c>
      <c r="AA141" s="24" t="n">
        <f aca="false">U141*ROUND_M</f>
        <v>577.026525</v>
      </c>
      <c r="AB141" s="24" t="n">
        <f aca="false">(R141+S141)*FINISH_PART</f>
        <v>560</v>
      </c>
      <c r="AC141" s="24" t="n">
        <f aca="false">R141*SPACER_VANE+(R141+S141)*ASM_H*LABOUR</f>
        <v>931.5</v>
      </c>
      <c r="AD141" s="24" t="n">
        <f aca="false">V141*G10_CAGE+W141*G10_SLEEVE</f>
        <v>300.61902</v>
      </c>
      <c r="AE141" s="24" t="n">
        <f aca="false">N141/1000*SHAFT_M+SHAFT_SET</f>
        <v>205.16</v>
      </c>
      <c r="AF141" s="24" t="n">
        <f aca="false">2*ROUNDUP(G141*1000/V_ZENER,0)*PRICE_Z+5*ROUNDUP(G141*DIODE_SAFETY/V_STICK,0)*PRICE_STICK</f>
        <v>68.9</v>
      </c>
      <c r="AG141" s="24" t="n">
        <f aca="false">SUM(X141:AF141)</f>
        <v>3164.10784654</v>
      </c>
      <c r="AH141" s="20" t="n">
        <f aca="false">FIXED_BOM</f>
        <v>3461</v>
      </c>
      <c r="AI141" s="24" t="n">
        <f aca="false">(AG141+AH141)*(1+CONT)</f>
        <v>7618.874023521</v>
      </c>
      <c r="AJ141" s="24" t="n">
        <f aca="false">IF(L141&gt;0,AI141/L141,1000000000000)</f>
        <v>1681.2623475791</v>
      </c>
      <c r="AK141" s="8" t="n">
        <f aca="false">IF(AND(G141&gt;=V_NEED,L141&gt;=P_MIN,K141&gt;=Z_MIN,F141&lt;=N_CAP,D141&lt;=R_MAX,OR(CORONA_REQ=0,O141&gt;=G141)),1,0)</f>
        <v>0</v>
      </c>
      <c r="AL141" s="28" t="n">
        <f aca="false">IF(AK141=1,IF(OBJECTIVE=1,AI141,AJ141),1000000000000)+ROW()*0.000000001</f>
        <v>1000000000000</v>
      </c>
    </row>
    <row r="142" customFormat="false" ht="15" hidden="false" customHeight="false" outlineLevel="0" collapsed="false">
      <c r="A142" s="8" t="n">
        <v>138</v>
      </c>
      <c r="B142" s="23" t="n">
        <v>4</v>
      </c>
      <c r="C142" s="23" t="n">
        <v>2.5</v>
      </c>
      <c r="D142" s="8" t="n">
        <v>150</v>
      </c>
      <c r="E142" s="8" t="n">
        <v>22</v>
      </c>
      <c r="F142" s="8" t="n">
        <v>16</v>
      </c>
      <c r="G142" s="28" t="n">
        <v>9.259956</v>
      </c>
      <c r="H142" s="8" t="n">
        <v>122.353648</v>
      </c>
      <c r="I142" s="8" t="n">
        <v>1682.258109</v>
      </c>
      <c r="J142" s="28" t="n">
        <v>13.749145</v>
      </c>
      <c r="K142" s="39" t="n">
        <v>1.512203</v>
      </c>
      <c r="L142" s="28" t="n">
        <v>6.219043</v>
      </c>
      <c r="M142" s="8" t="n">
        <v>301.5</v>
      </c>
      <c r="N142" s="8" t="n">
        <v>1199</v>
      </c>
      <c r="O142" s="28" t="n">
        <v>10.797318</v>
      </c>
      <c r="P142" s="28" t="n">
        <v>13.904469</v>
      </c>
      <c r="Q142" s="28" t="n">
        <v>12.72345</v>
      </c>
      <c r="R142" s="8" t="n">
        <v>64</v>
      </c>
      <c r="S142" s="8" t="n">
        <v>30</v>
      </c>
      <c r="T142" s="23" t="n">
        <v>191.4053</v>
      </c>
      <c r="U142" s="23" t="n">
        <v>154.711498</v>
      </c>
      <c r="V142" s="28" t="n">
        <v>5.360567</v>
      </c>
      <c r="W142" s="39" t="n">
        <v>1.078651</v>
      </c>
      <c r="X142" s="24" t="n">
        <f aca="false">P142*RHO_VANE/2700*(1+SCRAP)*PRICE_VANE</f>
        <v>166.43649393</v>
      </c>
      <c r="Y142" s="24" t="n">
        <f aca="false">Q142*RHO_PLATE/2700*(1+SCRAP)*PRICE_PLATE</f>
        <v>152.2996965</v>
      </c>
      <c r="Z142" s="24" t="n">
        <f aca="false">T142*CUT_M+(R142+S142)*CUT_SET</f>
        <v>381.10795</v>
      </c>
      <c r="AA142" s="24" t="n">
        <f aca="false">U142*ROUND_M</f>
        <v>773.55749</v>
      </c>
      <c r="AB142" s="24" t="n">
        <f aca="false">(R142+S142)*FINISH_PART</f>
        <v>752</v>
      </c>
      <c r="AC142" s="24" t="n">
        <f aca="false">R142*SPACER_VANE+(R142+S142)*ASM_H*LABOUR</f>
        <v>1249.5</v>
      </c>
      <c r="AD142" s="24" t="n">
        <f aca="false">V142*G10_CAGE+W142*G10_SLEEVE</f>
        <v>386.35308</v>
      </c>
      <c r="AE142" s="24" t="n">
        <f aca="false">N142/1000*SHAFT_M+SHAFT_SET</f>
        <v>223.88</v>
      </c>
      <c r="AF142" s="24" t="n">
        <f aca="false">2*ROUNDUP(G142*1000/V_ZENER,0)*PRICE_Z+5*ROUNDUP(G142*DIODE_SAFETY/V_STICK,0)*PRICE_STICK</f>
        <v>68.9</v>
      </c>
      <c r="AG142" s="24" t="n">
        <f aca="false">SUM(X142:AF142)</f>
        <v>4154.03471043</v>
      </c>
      <c r="AH142" s="20" t="n">
        <f aca="false">FIXED_BOM</f>
        <v>3461</v>
      </c>
      <c r="AI142" s="24" t="n">
        <f aca="false">(AG142+AH142)*(1+CONT)</f>
        <v>8757.2899169945</v>
      </c>
      <c r="AJ142" s="24" t="n">
        <f aca="false">IF(L142&gt;0,AI142/L142,1000000000000)</f>
        <v>1408.14107845765</v>
      </c>
      <c r="AK142" s="8" t="n">
        <f aca="false">IF(AND(G142&gt;=V_NEED,L142&gt;=P_MIN,K142&gt;=Z_MIN,F142&lt;=N_CAP,D142&lt;=R_MAX,OR(CORONA_REQ=0,O142&gt;=G142)),1,0)</f>
        <v>0</v>
      </c>
      <c r="AL142" s="28" t="n">
        <f aca="false">IF(AK142=1,IF(OBJECTIVE=1,AI142,AJ142),1000000000000)+ROW()*0.000000001</f>
        <v>1000000000000</v>
      </c>
    </row>
    <row r="143" customFormat="false" ht="15" hidden="false" customHeight="false" outlineLevel="0" collapsed="false">
      <c r="A143" s="8" t="n">
        <v>139</v>
      </c>
      <c r="B143" s="23" t="n">
        <v>4</v>
      </c>
      <c r="C143" s="23" t="n">
        <v>2.5</v>
      </c>
      <c r="D143" s="8" t="n">
        <v>150</v>
      </c>
      <c r="E143" s="8" t="n">
        <v>26</v>
      </c>
      <c r="F143" s="8" t="n">
        <v>4</v>
      </c>
      <c r="G143" s="28" t="n">
        <v>9.259956</v>
      </c>
      <c r="H143" s="8" t="n">
        <v>45.377944</v>
      </c>
      <c r="I143" s="8" t="n">
        <v>444.842402</v>
      </c>
      <c r="J143" s="28" t="n">
        <v>9.803053</v>
      </c>
      <c r="K143" s="39" t="n">
        <v>1.369281</v>
      </c>
      <c r="L143" s="28" t="n">
        <v>1.308272</v>
      </c>
      <c r="M143" s="8" t="n">
        <v>80.5</v>
      </c>
      <c r="N143" s="8" t="n">
        <v>757</v>
      </c>
      <c r="O143" s="28" t="n">
        <v>10.797318</v>
      </c>
      <c r="P143" s="28" t="n">
        <v>3.928507</v>
      </c>
      <c r="Q143" s="28" t="n">
        <v>4.24115</v>
      </c>
      <c r="R143" s="8" t="n">
        <v>16</v>
      </c>
      <c r="S143" s="8" t="n">
        <v>10</v>
      </c>
      <c r="T143" s="23" t="n">
        <v>50.992918</v>
      </c>
      <c r="U143" s="23" t="n">
        <v>41.819467</v>
      </c>
      <c r="V143" s="28" t="n">
        <v>1.990196</v>
      </c>
      <c r="W143" s="39" t="n">
        <v>0.400466</v>
      </c>
      <c r="X143" s="24" t="n">
        <f aca="false">P143*RHO_VANE/2700*(1+SCRAP)*PRICE_VANE</f>
        <v>47.02422879</v>
      </c>
      <c r="Y143" s="24" t="n">
        <f aca="false">Q143*RHO_PLATE/2700*(1+SCRAP)*PRICE_PLATE</f>
        <v>50.7665655</v>
      </c>
      <c r="Z143" s="24" t="n">
        <f aca="false">T143*CUT_M+(R143+S143)*CUT_SET</f>
        <v>102.489377</v>
      </c>
      <c r="AA143" s="24" t="n">
        <f aca="false">U143*ROUND_M</f>
        <v>209.097335</v>
      </c>
      <c r="AB143" s="24" t="n">
        <f aca="false">(R143+S143)*FINISH_PART</f>
        <v>208</v>
      </c>
      <c r="AC143" s="24" t="n">
        <f aca="false">R143*SPACER_VANE+(R143+S143)*ASM_H*LABOUR</f>
        <v>340.5</v>
      </c>
      <c r="AD143" s="24" t="n">
        <f aca="false">V143*G10_CAGE+W143*G10_SLEEVE</f>
        <v>143.43972</v>
      </c>
      <c r="AE143" s="24" t="n">
        <f aca="false">N143/1000*SHAFT_M+SHAFT_SET</f>
        <v>170.84</v>
      </c>
      <c r="AF143" s="24" t="n">
        <f aca="false">2*ROUNDUP(G143*1000/V_ZENER,0)*PRICE_Z+5*ROUNDUP(G143*DIODE_SAFETY/V_STICK,0)*PRICE_STICK</f>
        <v>68.9</v>
      </c>
      <c r="AG143" s="24" t="n">
        <f aca="false">SUM(X143:AF143)</f>
        <v>1341.05722629</v>
      </c>
      <c r="AH143" s="20" t="n">
        <f aca="false">FIXED_BOM</f>
        <v>3461</v>
      </c>
      <c r="AI143" s="24" t="n">
        <f aca="false">(AG143+AH143)*(1+CONT)</f>
        <v>5522.3658102335</v>
      </c>
      <c r="AJ143" s="24" t="n">
        <f aca="false">IF(L143&gt;0,AI143/L143,1000000000000)</f>
        <v>4221.11442439607</v>
      </c>
      <c r="AK143" s="8" t="n">
        <f aca="false">IF(AND(G143&gt;=V_NEED,L143&gt;=P_MIN,K143&gt;=Z_MIN,F143&lt;=N_CAP,D143&lt;=R_MAX,OR(CORONA_REQ=0,O143&gt;=G143)),1,0)</f>
        <v>0</v>
      </c>
      <c r="AL143" s="28" t="n">
        <f aca="false">IF(AK143=1,IF(OBJECTIVE=1,AI143,AJ143),1000000000000)+ROW()*0.000000001</f>
        <v>1000000000000</v>
      </c>
    </row>
    <row r="144" customFormat="false" ht="15" hidden="false" customHeight="false" outlineLevel="0" collapsed="false">
      <c r="A144" s="8" t="n">
        <v>140</v>
      </c>
      <c r="B144" s="23" t="n">
        <v>4</v>
      </c>
      <c r="C144" s="23" t="n">
        <v>2.5</v>
      </c>
      <c r="D144" s="8" t="n">
        <v>150</v>
      </c>
      <c r="E144" s="8" t="n">
        <v>26</v>
      </c>
      <c r="F144" s="8" t="n">
        <v>6</v>
      </c>
      <c r="G144" s="28" t="n">
        <v>9.259956</v>
      </c>
      <c r="H144" s="8" t="n">
        <v>70.165341</v>
      </c>
      <c r="I144" s="8" t="n">
        <v>699.038061</v>
      </c>
      <c r="J144" s="28" t="n">
        <v>9.962726</v>
      </c>
      <c r="K144" s="39" t="n">
        <v>1.410041</v>
      </c>
      <c r="L144" s="28" t="n">
        <v>2.215479</v>
      </c>
      <c r="M144" s="8" t="n">
        <v>119.5</v>
      </c>
      <c r="N144" s="8" t="n">
        <v>835</v>
      </c>
      <c r="O144" s="28" t="n">
        <v>10.797318</v>
      </c>
      <c r="P144" s="28" t="n">
        <v>5.89276</v>
      </c>
      <c r="Q144" s="28" t="n">
        <v>5.93761</v>
      </c>
      <c r="R144" s="8" t="n">
        <v>24</v>
      </c>
      <c r="S144" s="8" t="n">
        <v>14</v>
      </c>
      <c r="T144" s="23" t="n">
        <v>75.232739</v>
      </c>
      <c r="U144" s="23" t="n">
        <v>61.472564</v>
      </c>
      <c r="V144" s="28" t="n">
        <v>2.584968</v>
      </c>
      <c r="W144" s="39" t="n">
        <v>0.520146</v>
      </c>
      <c r="X144" s="24" t="n">
        <f aca="false">P144*RHO_VANE/2700*(1+SCRAP)*PRICE_VANE</f>
        <v>70.5363372</v>
      </c>
      <c r="Y144" s="24" t="n">
        <f aca="false">Q144*RHO_PLATE/2700*(1+SCRAP)*PRICE_PLATE</f>
        <v>71.0731917</v>
      </c>
      <c r="Z144" s="24" t="n">
        <f aca="false">T144*CUT_M+(R144+S144)*CUT_SET</f>
        <v>150.8491085</v>
      </c>
      <c r="AA144" s="24" t="n">
        <f aca="false">U144*ROUND_M</f>
        <v>307.36282</v>
      </c>
      <c r="AB144" s="24" t="n">
        <f aca="false">(R144+S144)*FINISH_PART</f>
        <v>304</v>
      </c>
      <c r="AC144" s="24" t="n">
        <f aca="false">R144*SPACER_VANE+(R144+S144)*ASM_H*LABOUR</f>
        <v>499.5</v>
      </c>
      <c r="AD144" s="24" t="n">
        <f aca="false">V144*G10_CAGE+W144*G10_SLEEVE</f>
        <v>186.30684</v>
      </c>
      <c r="AE144" s="24" t="n">
        <f aca="false">N144/1000*SHAFT_M+SHAFT_SET</f>
        <v>180.2</v>
      </c>
      <c r="AF144" s="24" t="n">
        <f aca="false">2*ROUNDUP(G144*1000/V_ZENER,0)*PRICE_Z+5*ROUNDUP(G144*DIODE_SAFETY/V_STICK,0)*PRICE_STICK</f>
        <v>68.9</v>
      </c>
      <c r="AG144" s="24" t="n">
        <f aca="false">SUM(X144:AF144)</f>
        <v>1838.7282974</v>
      </c>
      <c r="AH144" s="20" t="n">
        <f aca="false">FIXED_BOM</f>
        <v>3461</v>
      </c>
      <c r="AI144" s="24" t="n">
        <f aca="false">(AG144+AH144)*(1+CONT)</f>
        <v>6094.68754201</v>
      </c>
      <c r="AJ144" s="24" t="n">
        <f aca="false">IF(L144&gt;0,AI144/L144,1000000000000)</f>
        <v>2750.95703548081</v>
      </c>
      <c r="AK144" s="8" t="n">
        <f aca="false">IF(AND(G144&gt;=V_NEED,L144&gt;=P_MIN,K144&gt;=Z_MIN,F144&lt;=N_CAP,D144&lt;=R_MAX,OR(CORONA_REQ=0,O144&gt;=G144)),1,0)</f>
        <v>0</v>
      </c>
      <c r="AL144" s="28" t="n">
        <f aca="false">IF(AK144=1,IF(OBJECTIVE=1,AI144,AJ144),1000000000000)+ROW()*0.000000001</f>
        <v>1000000000000</v>
      </c>
    </row>
    <row r="145" customFormat="false" ht="15" hidden="false" customHeight="false" outlineLevel="0" collapsed="false">
      <c r="A145" s="8" t="n">
        <v>141</v>
      </c>
      <c r="B145" s="23" t="n">
        <v>4</v>
      </c>
      <c r="C145" s="23" t="n">
        <v>2.5</v>
      </c>
      <c r="D145" s="8" t="n">
        <v>150</v>
      </c>
      <c r="E145" s="8" t="n">
        <v>26</v>
      </c>
      <c r="F145" s="8" t="n">
        <v>8</v>
      </c>
      <c r="G145" s="28" t="n">
        <v>9.259956</v>
      </c>
      <c r="H145" s="8" t="n">
        <v>94.952738</v>
      </c>
      <c r="I145" s="8" t="n">
        <v>953.233719</v>
      </c>
      <c r="J145" s="28" t="n">
        <v>10.039034</v>
      </c>
      <c r="K145" s="39" t="n">
        <v>1.429754</v>
      </c>
      <c r="L145" s="28" t="n">
        <v>3.127379</v>
      </c>
      <c r="M145" s="8" t="n">
        <v>158.5</v>
      </c>
      <c r="N145" s="8" t="n">
        <v>913</v>
      </c>
      <c r="O145" s="28" t="n">
        <v>10.797318</v>
      </c>
      <c r="P145" s="28" t="n">
        <v>7.857013</v>
      </c>
      <c r="Q145" s="28" t="n">
        <v>7.63407</v>
      </c>
      <c r="R145" s="8" t="n">
        <v>32</v>
      </c>
      <c r="S145" s="8" t="n">
        <v>18</v>
      </c>
      <c r="T145" s="23" t="n">
        <v>99.472561</v>
      </c>
      <c r="U145" s="23" t="n">
        <v>81.12566</v>
      </c>
      <c r="V145" s="28" t="n">
        <v>3.179739</v>
      </c>
      <c r="W145" s="39" t="n">
        <v>0.639826</v>
      </c>
      <c r="X145" s="24" t="n">
        <f aca="false">P145*RHO_VANE/2700*(1+SCRAP)*PRICE_VANE</f>
        <v>94.04844561</v>
      </c>
      <c r="Y145" s="24" t="n">
        <f aca="false">Q145*RHO_PLATE/2700*(1+SCRAP)*PRICE_PLATE</f>
        <v>91.3798179</v>
      </c>
      <c r="Z145" s="24" t="n">
        <f aca="false">T145*CUT_M+(R145+S145)*CUT_SET</f>
        <v>199.2088415</v>
      </c>
      <c r="AA145" s="24" t="n">
        <f aca="false">U145*ROUND_M</f>
        <v>405.6283</v>
      </c>
      <c r="AB145" s="24" t="n">
        <f aca="false">(R145+S145)*FINISH_PART</f>
        <v>400</v>
      </c>
      <c r="AC145" s="24" t="n">
        <f aca="false">R145*SPACER_VANE+(R145+S145)*ASM_H*LABOUR</f>
        <v>658.5</v>
      </c>
      <c r="AD145" s="24" t="n">
        <f aca="false">V145*G10_CAGE+W145*G10_SLEEVE</f>
        <v>229.1739</v>
      </c>
      <c r="AE145" s="24" t="n">
        <f aca="false">N145/1000*SHAFT_M+SHAFT_SET</f>
        <v>189.56</v>
      </c>
      <c r="AF145" s="24" t="n">
        <f aca="false">2*ROUNDUP(G145*1000/V_ZENER,0)*PRICE_Z+5*ROUNDUP(G145*DIODE_SAFETY/V_STICK,0)*PRICE_STICK</f>
        <v>68.9</v>
      </c>
      <c r="AG145" s="24" t="n">
        <f aca="false">SUM(X145:AF145)</f>
        <v>2336.39930501</v>
      </c>
      <c r="AH145" s="20" t="n">
        <f aca="false">FIXED_BOM</f>
        <v>3461</v>
      </c>
      <c r="AI145" s="24" t="n">
        <f aca="false">(AG145+AH145)*(1+CONT)</f>
        <v>6667.0092007615</v>
      </c>
      <c r="AJ145" s="24" t="n">
        <f aca="false">IF(L145&gt;0,AI145/L145,1000000000000)</f>
        <v>2131.8200322895</v>
      </c>
      <c r="AK145" s="8" t="n">
        <f aca="false">IF(AND(G145&gt;=V_NEED,L145&gt;=P_MIN,K145&gt;=Z_MIN,F145&lt;=N_CAP,D145&lt;=R_MAX,OR(CORONA_REQ=0,O145&gt;=G145)),1,0)</f>
        <v>0</v>
      </c>
      <c r="AL145" s="28" t="n">
        <f aca="false">IF(AK145=1,IF(OBJECTIVE=1,AI145,AJ145),1000000000000)+ROW()*0.000000001</f>
        <v>1000000000000</v>
      </c>
    </row>
    <row r="146" customFormat="false" ht="15" hidden="false" customHeight="false" outlineLevel="0" collapsed="false">
      <c r="A146" s="8" t="n">
        <v>142</v>
      </c>
      <c r="B146" s="23" t="n">
        <v>4</v>
      </c>
      <c r="C146" s="23" t="n">
        <v>2.5</v>
      </c>
      <c r="D146" s="8" t="n">
        <v>150</v>
      </c>
      <c r="E146" s="8" t="n">
        <v>26</v>
      </c>
      <c r="F146" s="8" t="n">
        <v>10</v>
      </c>
      <c r="G146" s="28" t="n">
        <v>9.259956</v>
      </c>
      <c r="H146" s="8" t="n">
        <v>119.740135</v>
      </c>
      <c r="I146" s="8" t="n">
        <v>1207.429378</v>
      </c>
      <c r="J146" s="28" t="n">
        <v>10.083748</v>
      </c>
      <c r="K146" s="39" t="n">
        <v>1.441567</v>
      </c>
      <c r="L146" s="28" t="n">
        <v>4.036782</v>
      </c>
      <c r="M146" s="8" t="n">
        <v>197.5</v>
      </c>
      <c r="N146" s="8" t="n">
        <v>991</v>
      </c>
      <c r="O146" s="28" t="n">
        <v>10.797318</v>
      </c>
      <c r="P146" s="28" t="n">
        <v>9.821267</v>
      </c>
      <c r="Q146" s="28" t="n">
        <v>9.33053</v>
      </c>
      <c r="R146" s="8" t="n">
        <v>40</v>
      </c>
      <c r="S146" s="8" t="n">
        <v>22</v>
      </c>
      <c r="T146" s="23" t="n">
        <v>123.712383</v>
      </c>
      <c r="U146" s="23" t="n">
        <v>100.778757</v>
      </c>
      <c r="V146" s="28" t="n">
        <v>3.77451</v>
      </c>
      <c r="W146" s="39" t="n">
        <v>0.759505</v>
      </c>
      <c r="X146" s="24" t="n">
        <f aca="false">P146*RHO_VANE/2700*(1+SCRAP)*PRICE_VANE</f>
        <v>117.56056599</v>
      </c>
      <c r="Y146" s="24" t="n">
        <f aca="false">Q146*RHO_PLATE/2700*(1+SCRAP)*PRICE_PLATE</f>
        <v>111.6864441</v>
      </c>
      <c r="Z146" s="24" t="n">
        <f aca="false">T146*CUT_M+(R146+S146)*CUT_SET</f>
        <v>247.5685745</v>
      </c>
      <c r="AA146" s="24" t="n">
        <f aca="false">U146*ROUND_M</f>
        <v>503.893785</v>
      </c>
      <c r="AB146" s="24" t="n">
        <f aca="false">(R146+S146)*FINISH_PART</f>
        <v>496</v>
      </c>
      <c r="AC146" s="24" t="n">
        <f aca="false">R146*SPACER_VANE+(R146+S146)*ASM_H*LABOUR</f>
        <v>817.5</v>
      </c>
      <c r="AD146" s="24" t="n">
        <f aca="false">V146*G10_CAGE+W146*G10_SLEEVE</f>
        <v>272.0409</v>
      </c>
      <c r="AE146" s="24" t="n">
        <f aca="false">N146/1000*SHAFT_M+SHAFT_SET</f>
        <v>198.92</v>
      </c>
      <c r="AF146" s="24" t="n">
        <f aca="false">2*ROUNDUP(G146*1000/V_ZENER,0)*PRICE_Z+5*ROUNDUP(G146*DIODE_SAFETY/V_STICK,0)*PRICE_STICK</f>
        <v>68.9</v>
      </c>
      <c r="AG146" s="24" t="n">
        <f aca="false">SUM(X146:AF146)</f>
        <v>2834.07026959</v>
      </c>
      <c r="AH146" s="20" t="n">
        <f aca="false">FIXED_BOM</f>
        <v>3461</v>
      </c>
      <c r="AI146" s="24" t="n">
        <f aca="false">(AG146+AH146)*(1+CONT)</f>
        <v>7239.3308100285</v>
      </c>
      <c r="AJ146" s="24" t="n">
        <f aca="false">IF(L146&gt;0,AI146/L146,1000000000000)</f>
        <v>1793.34202590789</v>
      </c>
      <c r="AK146" s="8" t="n">
        <f aca="false">IF(AND(G146&gt;=V_NEED,L146&gt;=P_MIN,K146&gt;=Z_MIN,F146&lt;=N_CAP,D146&lt;=R_MAX,OR(CORONA_REQ=0,O146&gt;=G146)),1,0)</f>
        <v>0</v>
      </c>
      <c r="AL146" s="28" t="n">
        <f aca="false">IF(AK146=1,IF(OBJECTIVE=1,AI146,AJ146),1000000000000)+ROW()*0.000000001</f>
        <v>1000000000000</v>
      </c>
    </row>
    <row r="147" customFormat="false" ht="15" hidden="false" customHeight="false" outlineLevel="0" collapsed="false">
      <c r="A147" s="8" t="n">
        <v>143</v>
      </c>
      <c r="B147" s="23" t="n">
        <v>4</v>
      </c>
      <c r="C147" s="23" t="n">
        <v>2.5</v>
      </c>
      <c r="D147" s="8" t="n">
        <v>150</v>
      </c>
      <c r="E147" s="8" t="n">
        <v>26</v>
      </c>
      <c r="F147" s="8" t="n">
        <v>12</v>
      </c>
      <c r="G147" s="28" t="n">
        <v>9.259956</v>
      </c>
      <c r="H147" s="8" t="n">
        <v>144.527531</v>
      </c>
      <c r="I147" s="8" t="n">
        <v>1461.625036</v>
      </c>
      <c r="J147" s="28" t="n">
        <v>10.113125</v>
      </c>
      <c r="K147" s="39" t="n">
        <v>1.449806</v>
      </c>
      <c r="L147" s="28" t="n">
        <v>4.951292</v>
      </c>
      <c r="M147" s="8" t="n">
        <v>236.5</v>
      </c>
      <c r="N147" s="8" t="n">
        <v>1069</v>
      </c>
      <c r="O147" s="28" t="n">
        <v>10.797318</v>
      </c>
      <c r="P147" s="28" t="n">
        <v>11.78552</v>
      </c>
      <c r="Q147" s="28" t="n">
        <v>11.02699</v>
      </c>
      <c r="R147" s="8" t="n">
        <v>48</v>
      </c>
      <c r="S147" s="8" t="n">
        <v>26</v>
      </c>
      <c r="T147" s="23" t="n">
        <v>147.952205</v>
      </c>
      <c r="U147" s="23" t="n">
        <v>120.431853</v>
      </c>
      <c r="V147" s="28" t="n">
        <v>4.369282</v>
      </c>
      <c r="W147" s="39" t="n">
        <v>0.879185</v>
      </c>
      <c r="X147" s="24" t="n">
        <f aca="false">P147*RHO_VANE/2700*(1+SCRAP)*PRICE_VANE</f>
        <v>141.0726744</v>
      </c>
      <c r="Y147" s="24" t="n">
        <f aca="false">Q147*RHO_PLATE/2700*(1+SCRAP)*PRICE_PLATE</f>
        <v>131.9930703</v>
      </c>
      <c r="Z147" s="24" t="n">
        <f aca="false">T147*CUT_M+(R147+S147)*CUT_SET</f>
        <v>295.9283075</v>
      </c>
      <c r="AA147" s="24" t="n">
        <f aca="false">U147*ROUND_M</f>
        <v>602.159265</v>
      </c>
      <c r="AB147" s="24" t="n">
        <f aca="false">(R147+S147)*FINISH_PART</f>
        <v>592</v>
      </c>
      <c r="AC147" s="24" t="n">
        <f aca="false">R147*SPACER_VANE+(R147+S147)*ASM_H*LABOUR</f>
        <v>976.5</v>
      </c>
      <c r="AD147" s="24" t="n">
        <f aca="false">V147*G10_CAGE+W147*G10_SLEEVE</f>
        <v>314.90802</v>
      </c>
      <c r="AE147" s="24" t="n">
        <f aca="false">N147/1000*SHAFT_M+SHAFT_SET</f>
        <v>208.28</v>
      </c>
      <c r="AF147" s="24" t="n">
        <f aca="false">2*ROUNDUP(G147*1000/V_ZENER,0)*PRICE_Z+5*ROUNDUP(G147*DIODE_SAFETY/V_STICK,0)*PRICE_STICK</f>
        <v>68.9</v>
      </c>
      <c r="AG147" s="24" t="n">
        <f aca="false">SUM(X147:AF147)</f>
        <v>3331.7413372</v>
      </c>
      <c r="AH147" s="20" t="n">
        <f aca="false">FIXED_BOM</f>
        <v>3461</v>
      </c>
      <c r="AI147" s="24" t="n">
        <f aca="false">(AG147+AH147)*(1+CONT)</f>
        <v>7811.65253778</v>
      </c>
      <c r="AJ147" s="24" t="n">
        <f aca="false">IF(L147&gt;0,AI147/L147,1000000000000)</f>
        <v>1577.69982820242</v>
      </c>
      <c r="AK147" s="8" t="n">
        <f aca="false">IF(AND(G147&gt;=V_NEED,L147&gt;=P_MIN,K147&gt;=Z_MIN,F147&lt;=N_CAP,D147&lt;=R_MAX,OR(CORONA_REQ=0,O147&gt;=G147)),1,0)</f>
        <v>0</v>
      </c>
      <c r="AL147" s="28" t="n">
        <f aca="false">IF(AK147=1,IF(OBJECTIVE=1,AI147,AJ147),1000000000000)+ROW()*0.000000001</f>
        <v>1000000000000</v>
      </c>
    </row>
    <row r="148" customFormat="false" ht="15" hidden="false" customHeight="false" outlineLevel="0" collapsed="false">
      <c r="A148" s="8" t="n">
        <v>144</v>
      </c>
      <c r="B148" s="23" t="n">
        <v>4</v>
      </c>
      <c r="C148" s="23" t="n">
        <v>2.5</v>
      </c>
      <c r="D148" s="8" t="n">
        <v>150</v>
      </c>
      <c r="E148" s="8" t="n">
        <v>26</v>
      </c>
      <c r="F148" s="8" t="n">
        <v>16</v>
      </c>
      <c r="G148" s="28" t="n">
        <v>9.259956</v>
      </c>
      <c r="H148" s="8" t="n">
        <v>194.102325</v>
      </c>
      <c r="I148" s="8" t="n">
        <v>1970.016354</v>
      </c>
      <c r="J148" s="28" t="n">
        <v>10.14937</v>
      </c>
      <c r="K148" s="39" t="n">
        <v>1.459422</v>
      </c>
      <c r="L148" s="28" t="n">
        <v>6.774382</v>
      </c>
      <c r="M148" s="8" t="n">
        <v>314.5</v>
      </c>
      <c r="N148" s="8" t="n">
        <v>1225</v>
      </c>
      <c r="O148" s="28" t="n">
        <v>10.797318</v>
      </c>
      <c r="P148" s="28" t="n">
        <v>15.714027</v>
      </c>
      <c r="Q148" s="28" t="n">
        <v>14.41991</v>
      </c>
      <c r="R148" s="8" t="n">
        <v>64</v>
      </c>
      <c r="S148" s="8" t="n">
        <v>34</v>
      </c>
      <c r="T148" s="23" t="n">
        <v>196.431848</v>
      </c>
      <c r="U148" s="23" t="n">
        <v>159.738046</v>
      </c>
      <c r="V148" s="28" t="n">
        <v>5.558825</v>
      </c>
      <c r="W148" s="39" t="n">
        <v>1.118544</v>
      </c>
      <c r="X148" s="24" t="n">
        <f aca="false">P148*RHO_VANE/2700*(1+SCRAP)*PRICE_VANE</f>
        <v>188.09690319</v>
      </c>
      <c r="Y148" s="24" t="n">
        <f aca="false">Q148*RHO_PLATE/2700*(1+SCRAP)*PRICE_PLATE</f>
        <v>172.6063227</v>
      </c>
      <c r="Z148" s="24" t="n">
        <f aca="false">T148*CUT_M+(R148+S148)*CUT_SET</f>
        <v>392.647772</v>
      </c>
      <c r="AA148" s="24" t="n">
        <f aca="false">U148*ROUND_M</f>
        <v>798.69023</v>
      </c>
      <c r="AB148" s="24" t="n">
        <f aca="false">(R148+S148)*FINISH_PART</f>
        <v>784</v>
      </c>
      <c r="AC148" s="24" t="n">
        <f aca="false">R148*SPACER_VANE+(R148+S148)*ASM_H*LABOUR</f>
        <v>1294.5</v>
      </c>
      <c r="AD148" s="24" t="n">
        <f aca="false">V148*G10_CAGE+W148*G10_SLEEVE</f>
        <v>400.64214</v>
      </c>
      <c r="AE148" s="24" t="n">
        <f aca="false">N148/1000*SHAFT_M+SHAFT_SET</f>
        <v>227</v>
      </c>
      <c r="AF148" s="24" t="n">
        <f aca="false">2*ROUNDUP(G148*1000/V_ZENER,0)*PRICE_Z+5*ROUNDUP(G148*DIODE_SAFETY/V_STICK,0)*PRICE_STICK</f>
        <v>68.9</v>
      </c>
      <c r="AG148" s="24" t="n">
        <f aca="false">SUM(X148:AF148)</f>
        <v>4327.08336789</v>
      </c>
      <c r="AH148" s="20" t="n">
        <f aca="false">FIXED_BOM</f>
        <v>3461</v>
      </c>
      <c r="AI148" s="24" t="n">
        <f aca="false">(AG148+AH148)*(1+CONT)</f>
        <v>8956.2958730735</v>
      </c>
      <c r="AJ148" s="24" t="n">
        <f aca="false">IF(L148&gt;0,AI148/L148,1000000000000)</f>
        <v>1322.08308788514</v>
      </c>
      <c r="AK148" s="8" t="n">
        <f aca="false">IF(AND(G148&gt;=V_NEED,L148&gt;=P_MIN,K148&gt;=Z_MIN,F148&lt;=N_CAP,D148&lt;=R_MAX,OR(CORONA_REQ=0,O148&gt;=G148)),1,0)</f>
        <v>0</v>
      </c>
      <c r="AL148" s="28" t="n">
        <f aca="false">IF(AK148=1,IF(OBJECTIVE=1,AI148,AJ148),1000000000000)+ROW()*0.000000001</f>
        <v>1000000000000</v>
      </c>
    </row>
    <row r="149" customFormat="false" ht="15" hidden="false" customHeight="false" outlineLevel="0" collapsed="false">
      <c r="A149" s="8" t="n">
        <v>145</v>
      </c>
      <c r="B149" s="23" t="n">
        <v>4</v>
      </c>
      <c r="C149" s="23" t="n">
        <v>3</v>
      </c>
      <c r="D149" s="8" t="n">
        <v>150</v>
      </c>
      <c r="E149" s="8" t="n">
        <v>18</v>
      </c>
      <c r="F149" s="8" t="n">
        <v>4</v>
      </c>
      <c r="G149" s="28" t="n">
        <v>9.259956</v>
      </c>
      <c r="H149" s="8" t="n">
        <v>23.144251</v>
      </c>
      <c r="I149" s="8" t="n">
        <v>315.109603</v>
      </c>
      <c r="J149" s="28" t="n">
        <v>13.615027</v>
      </c>
      <c r="K149" s="39" t="n">
        <v>1.379551</v>
      </c>
      <c r="L149" s="28" t="n">
        <v>0.940282</v>
      </c>
      <c r="M149" s="8" t="n">
        <v>80</v>
      </c>
      <c r="N149" s="8" t="n">
        <v>756</v>
      </c>
      <c r="O149" s="28" t="n">
        <v>11.260741</v>
      </c>
      <c r="P149" s="28" t="n">
        <v>3.628474</v>
      </c>
      <c r="Q149" s="28" t="n">
        <v>4.071504</v>
      </c>
      <c r="R149" s="8" t="n">
        <v>16</v>
      </c>
      <c r="S149" s="8" t="n">
        <v>8</v>
      </c>
      <c r="T149" s="23" t="n">
        <v>48.479644</v>
      </c>
      <c r="U149" s="23" t="n">
        <v>39.306193</v>
      </c>
      <c r="V149" s="28" t="n">
        <v>1.982571</v>
      </c>
      <c r="W149" s="39" t="n">
        <v>0.398932</v>
      </c>
      <c r="X149" s="24" t="n">
        <f aca="false">P149*RHO_VANE/2700*(1+SCRAP)*PRICE_VANE</f>
        <v>43.43283378</v>
      </c>
      <c r="Y149" s="24" t="n">
        <f aca="false">Q149*RHO_PLATE/2700*(1+SCRAP)*PRICE_PLATE</f>
        <v>48.73590288</v>
      </c>
      <c r="Z149" s="24" t="n">
        <f aca="false">T149*CUT_M+(R149+S149)*CUT_SET</f>
        <v>96.719466</v>
      </c>
      <c r="AA149" s="24" t="n">
        <f aca="false">U149*ROUND_M</f>
        <v>196.530965</v>
      </c>
      <c r="AB149" s="24" t="n">
        <f aca="false">(R149+S149)*FINISH_PART</f>
        <v>192</v>
      </c>
      <c r="AC149" s="24" t="n">
        <f aca="false">R149*SPACER_VANE+(R149+S149)*ASM_H*LABOUR</f>
        <v>318</v>
      </c>
      <c r="AD149" s="24" t="n">
        <f aca="false">V149*G10_CAGE+W149*G10_SLEEVE</f>
        <v>142.89018</v>
      </c>
      <c r="AE149" s="24" t="n">
        <f aca="false">N149/1000*SHAFT_M+SHAFT_SET</f>
        <v>170.72</v>
      </c>
      <c r="AF149" s="24" t="n">
        <f aca="false">2*ROUNDUP(G149*1000/V_ZENER,0)*PRICE_Z+5*ROUNDUP(G149*DIODE_SAFETY/V_STICK,0)*PRICE_STICK</f>
        <v>68.9</v>
      </c>
      <c r="AG149" s="24" t="n">
        <f aca="false">SUM(X149:AF149)</f>
        <v>1277.92934766</v>
      </c>
      <c r="AH149" s="20" t="n">
        <f aca="false">FIXED_BOM</f>
        <v>3461</v>
      </c>
      <c r="AI149" s="24" t="n">
        <f aca="false">(AG149+AH149)*(1+CONT)</f>
        <v>5449.768749809</v>
      </c>
      <c r="AJ149" s="24" t="n">
        <f aca="false">IF(L149&gt;0,AI149/L149,1000000000000)</f>
        <v>5795.88756331505</v>
      </c>
      <c r="AK149" s="8" t="n">
        <f aca="false">IF(AND(G149&gt;=V_NEED,L149&gt;=P_MIN,K149&gt;=Z_MIN,F149&lt;=N_CAP,D149&lt;=R_MAX,OR(CORONA_REQ=0,O149&gt;=G149)),1,0)</f>
        <v>0</v>
      </c>
      <c r="AL149" s="28" t="n">
        <f aca="false">IF(AK149=1,IF(OBJECTIVE=1,AI149,AJ149),1000000000000)+ROW()*0.000000001</f>
        <v>1000000000000</v>
      </c>
    </row>
    <row r="150" customFormat="false" ht="15" hidden="false" customHeight="false" outlineLevel="0" collapsed="false">
      <c r="A150" s="8" t="n">
        <v>146</v>
      </c>
      <c r="B150" s="23" t="n">
        <v>4</v>
      </c>
      <c r="C150" s="23" t="n">
        <v>3</v>
      </c>
      <c r="D150" s="8" t="n">
        <v>150</v>
      </c>
      <c r="E150" s="8" t="n">
        <v>18</v>
      </c>
      <c r="F150" s="8" t="n">
        <v>6</v>
      </c>
      <c r="G150" s="28" t="n">
        <v>9.259956</v>
      </c>
      <c r="H150" s="8" t="n">
        <v>35.22668</v>
      </c>
      <c r="I150" s="8" t="n">
        <v>495.172234</v>
      </c>
      <c r="J150" s="28" t="n">
        <v>14.056739</v>
      </c>
      <c r="K150" s="39" t="n">
        <v>1.438273</v>
      </c>
      <c r="L150" s="28" t="n">
        <v>1.639576</v>
      </c>
      <c r="M150" s="8" t="n">
        <v>115</v>
      </c>
      <c r="N150" s="8" t="n">
        <v>826</v>
      </c>
      <c r="O150" s="28" t="n">
        <v>11.260741</v>
      </c>
      <c r="P150" s="28" t="n">
        <v>5.44271</v>
      </c>
      <c r="Q150" s="28" t="n">
        <v>5.08938</v>
      </c>
      <c r="R150" s="8" t="n">
        <v>24</v>
      </c>
      <c r="S150" s="8" t="n">
        <v>10</v>
      </c>
      <c r="T150" s="23" t="n">
        <v>70.206191</v>
      </c>
      <c r="U150" s="23" t="n">
        <v>56.446015</v>
      </c>
      <c r="V150" s="28" t="n">
        <v>2.51634</v>
      </c>
      <c r="W150" s="39" t="n">
        <v>0.506337</v>
      </c>
      <c r="X150" s="24" t="n">
        <f aca="false">P150*RHO_VANE/2700*(1+SCRAP)*PRICE_VANE</f>
        <v>65.1492387</v>
      </c>
      <c r="Y150" s="24" t="n">
        <f aca="false">Q150*RHO_PLATE/2700*(1+SCRAP)*PRICE_PLATE</f>
        <v>60.9198786</v>
      </c>
      <c r="Z150" s="24" t="n">
        <f aca="false">T150*CUT_M+(R150+S150)*CUT_SET</f>
        <v>139.3092865</v>
      </c>
      <c r="AA150" s="24" t="n">
        <f aca="false">U150*ROUND_M</f>
        <v>282.230075</v>
      </c>
      <c r="AB150" s="24" t="n">
        <f aca="false">(R150+S150)*FINISH_PART</f>
        <v>272</v>
      </c>
      <c r="AC150" s="24" t="n">
        <f aca="false">R150*SPACER_VANE+(R150+S150)*ASM_H*LABOUR</f>
        <v>454.5</v>
      </c>
      <c r="AD150" s="24" t="n">
        <f aca="false">V150*G10_CAGE+W150*G10_SLEEVE</f>
        <v>181.36062</v>
      </c>
      <c r="AE150" s="24" t="n">
        <f aca="false">N150/1000*SHAFT_M+SHAFT_SET</f>
        <v>179.12</v>
      </c>
      <c r="AF150" s="24" t="n">
        <f aca="false">2*ROUNDUP(G150*1000/V_ZENER,0)*PRICE_Z+5*ROUNDUP(G150*DIODE_SAFETY/V_STICK,0)*PRICE_STICK</f>
        <v>68.9</v>
      </c>
      <c r="AG150" s="24" t="n">
        <f aca="false">SUM(X150:AF150)</f>
        <v>1703.4890988</v>
      </c>
      <c r="AH150" s="20" t="n">
        <f aca="false">FIXED_BOM</f>
        <v>3461</v>
      </c>
      <c r="AI150" s="24" t="n">
        <f aca="false">(AG150+AH150)*(1+CONT)</f>
        <v>5939.16246362</v>
      </c>
      <c r="AJ150" s="24" t="n">
        <f aca="false">IF(L150&gt;0,AI150/L150,1000000000000)</f>
        <v>3622.37704358932</v>
      </c>
      <c r="AK150" s="8" t="n">
        <f aca="false">IF(AND(G150&gt;=V_NEED,L150&gt;=P_MIN,K150&gt;=Z_MIN,F150&lt;=N_CAP,D150&lt;=R_MAX,OR(CORONA_REQ=0,O150&gt;=G150)),1,0)</f>
        <v>0</v>
      </c>
      <c r="AL150" s="28" t="n">
        <f aca="false">IF(AK150=1,IF(OBJECTIVE=1,AI150,AJ150),1000000000000)+ROW()*0.000000001</f>
        <v>1000000000000</v>
      </c>
    </row>
    <row r="151" customFormat="false" ht="15" hidden="false" customHeight="false" outlineLevel="0" collapsed="false">
      <c r="A151" s="8" t="n">
        <v>147</v>
      </c>
      <c r="B151" s="23" t="n">
        <v>4</v>
      </c>
      <c r="C151" s="23" t="n">
        <v>3</v>
      </c>
      <c r="D151" s="8" t="n">
        <v>150</v>
      </c>
      <c r="E151" s="8" t="n">
        <v>18</v>
      </c>
      <c r="F151" s="8" t="n">
        <v>8</v>
      </c>
      <c r="G151" s="28" t="n">
        <v>9.259956</v>
      </c>
      <c r="H151" s="8" t="n">
        <v>47.309109</v>
      </c>
      <c r="I151" s="8" t="n">
        <v>675.234864</v>
      </c>
      <c r="J151" s="28" t="n">
        <v>14.27283</v>
      </c>
      <c r="K151" s="39" t="n">
        <v>1.468909</v>
      </c>
      <c r="L151" s="28" t="n">
        <v>2.344966</v>
      </c>
      <c r="M151" s="8" t="n">
        <v>157</v>
      </c>
      <c r="N151" s="8" t="n">
        <v>910</v>
      </c>
      <c r="O151" s="28" t="n">
        <v>11.260741</v>
      </c>
      <c r="P151" s="28" t="n">
        <v>7.256947</v>
      </c>
      <c r="Q151" s="28" t="n">
        <v>7.125132</v>
      </c>
      <c r="R151" s="8" t="n">
        <v>32</v>
      </c>
      <c r="S151" s="8" t="n">
        <v>14</v>
      </c>
      <c r="T151" s="23" t="n">
        <v>94.446013</v>
      </c>
      <c r="U151" s="23" t="n">
        <v>76.099112</v>
      </c>
      <c r="V151" s="28" t="n">
        <v>3.156863</v>
      </c>
      <c r="W151" s="39" t="n">
        <v>0.635222</v>
      </c>
      <c r="X151" s="24" t="n">
        <f aca="false">P151*RHO_VANE/2700*(1+SCRAP)*PRICE_VANE</f>
        <v>86.86565559</v>
      </c>
      <c r="Y151" s="24" t="n">
        <f aca="false">Q151*RHO_PLATE/2700*(1+SCRAP)*PRICE_PLATE</f>
        <v>85.28783004</v>
      </c>
      <c r="Z151" s="24" t="n">
        <f aca="false">T151*CUT_M+(R151+S151)*CUT_SET</f>
        <v>187.6690195</v>
      </c>
      <c r="AA151" s="24" t="n">
        <f aca="false">U151*ROUND_M</f>
        <v>380.49556</v>
      </c>
      <c r="AB151" s="24" t="n">
        <f aca="false">(R151+S151)*FINISH_PART</f>
        <v>368</v>
      </c>
      <c r="AC151" s="24" t="n">
        <f aca="false">R151*SPACER_VANE+(R151+S151)*ASM_H*LABOUR</f>
        <v>613.5</v>
      </c>
      <c r="AD151" s="24" t="n">
        <f aca="false">V151*G10_CAGE+W151*G10_SLEEVE</f>
        <v>227.5251</v>
      </c>
      <c r="AE151" s="24" t="n">
        <f aca="false">N151/1000*SHAFT_M+SHAFT_SET</f>
        <v>189.2</v>
      </c>
      <c r="AF151" s="24" t="n">
        <f aca="false">2*ROUNDUP(G151*1000/V_ZENER,0)*PRICE_Z+5*ROUNDUP(G151*DIODE_SAFETY/V_STICK,0)*PRICE_STICK</f>
        <v>68.9</v>
      </c>
      <c r="AG151" s="24" t="n">
        <f aca="false">SUM(X151:AF151)</f>
        <v>2207.44316513</v>
      </c>
      <c r="AH151" s="20" t="n">
        <f aca="false">FIXED_BOM</f>
        <v>3461</v>
      </c>
      <c r="AI151" s="24" t="n">
        <f aca="false">(AG151+AH151)*(1+CONT)</f>
        <v>6518.7096398995</v>
      </c>
      <c r="AJ151" s="24" t="n">
        <f aca="false">IF(L151&gt;0,AI151/L151,1000000000000)</f>
        <v>2779.87384034545</v>
      </c>
      <c r="AK151" s="8" t="n">
        <f aca="false">IF(AND(G151&gt;=V_NEED,L151&gt;=P_MIN,K151&gt;=Z_MIN,F151&lt;=N_CAP,D151&lt;=R_MAX,OR(CORONA_REQ=0,O151&gt;=G151)),1,0)</f>
        <v>0</v>
      </c>
      <c r="AL151" s="28" t="n">
        <f aca="false">IF(AK151=1,IF(OBJECTIVE=1,AI151,AJ151),1000000000000)+ROW()*0.000000001</f>
        <v>1000000000000</v>
      </c>
    </row>
    <row r="152" customFormat="false" ht="15" hidden="false" customHeight="false" outlineLevel="0" collapsed="false">
      <c r="A152" s="8" t="n">
        <v>148</v>
      </c>
      <c r="B152" s="23" t="n">
        <v>4</v>
      </c>
      <c r="C152" s="23" t="n">
        <v>3</v>
      </c>
      <c r="D152" s="8" t="n">
        <v>150</v>
      </c>
      <c r="E152" s="8" t="n">
        <v>18</v>
      </c>
      <c r="F152" s="8" t="n">
        <v>10</v>
      </c>
      <c r="G152" s="28" t="n">
        <v>9.259956</v>
      </c>
      <c r="H152" s="8" t="n">
        <v>59.391538</v>
      </c>
      <c r="I152" s="8" t="n">
        <v>855.297495</v>
      </c>
      <c r="J152" s="28" t="n">
        <v>14.400999</v>
      </c>
      <c r="K152" s="39" t="n">
        <v>1.4868</v>
      </c>
      <c r="L152" s="28" t="n">
        <v>3.049689</v>
      </c>
      <c r="M152" s="8" t="n">
        <v>192</v>
      </c>
      <c r="N152" s="8" t="n">
        <v>980</v>
      </c>
      <c r="O152" s="28" t="n">
        <v>11.260741</v>
      </c>
      <c r="P152" s="28" t="n">
        <v>9.071184</v>
      </c>
      <c r="Q152" s="28" t="n">
        <v>8.143008</v>
      </c>
      <c r="R152" s="8" t="n">
        <v>40</v>
      </c>
      <c r="S152" s="8" t="n">
        <v>16</v>
      </c>
      <c r="T152" s="23" t="n">
        <v>116.172561</v>
      </c>
      <c r="U152" s="23" t="n">
        <v>93.238934</v>
      </c>
      <c r="V152" s="28" t="n">
        <v>3.690632</v>
      </c>
      <c r="W152" s="39" t="n">
        <v>0.742627</v>
      </c>
      <c r="X152" s="24" t="n">
        <f aca="false">P152*RHO_VANE/2700*(1+SCRAP)*PRICE_VANE</f>
        <v>108.58207248</v>
      </c>
      <c r="Y152" s="24" t="n">
        <f aca="false">Q152*RHO_PLATE/2700*(1+SCRAP)*PRICE_PLATE</f>
        <v>97.47180576</v>
      </c>
      <c r="Z152" s="24" t="n">
        <f aca="false">T152*CUT_M+(R152+S152)*CUT_SET</f>
        <v>230.2588415</v>
      </c>
      <c r="AA152" s="24" t="n">
        <f aca="false">U152*ROUND_M</f>
        <v>466.19467</v>
      </c>
      <c r="AB152" s="24" t="n">
        <f aca="false">(R152+S152)*FINISH_PART</f>
        <v>448</v>
      </c>
      <c r="AC152" s="24" t="n">
        <f aca="false">R152*SPACER_VANE+(R152+S152)*ASM_H*LABOUR</f>
        <v>750</v>
      </c>
      <c r="AD152" s="24" t="n">
        <f aca="false">V152*G10_CAGE+W152*G10_SLEEVE</f>
        <v>265.99554</v>
      </c>
      <c r="AE152" s="24" t="n">
        <f aca="false">N152/1000*SHAFT_M+SHAFT_SET</f>
        <v>197.6</v>
      </c>
      <c r="AF152" s="24" t="n">
        <f aca="false">2*ROUNDUP(G152*1000/V_ZENER,0)*PRICE_Z+5*ROUNDUP(G152*DIODE_SAFETY/V_STICK,0)*PRICE_STICK</f>
        <v>68.9</v>
      </c>
      <c r="AG152" s="24" t="n">
        <f aca="false">SUM(X152:AF152)</f>
        <v>2633.00292974</v>
      </c>
      <c r="AH152" s="20" t="n">
        <f aca="false">FIXED_BOM</f>
        <v>3461</v>
      </c>
      <c r="AI152" s="24" t="n">
        <f aca="false">(AG152+AH152)*(1+CONT)</f>
        <v>7008.103369201</v>
      </c>
      <c r="AJ152" s="24" t="n">
        <f aca="false">IF(L152&gt;0,AI152/L152,1000000000000)</f>
        <v>2297.97312748972</v>
      </c>
      <c r="AK152" s="8" t="n">
        <f aca="false">IF(AND(G152&gt;=V_NEED,L152&gt;=P_MIN,K152&gt;=Z_MIN,F152&lt;=N_CAP,D152&lt;=R_MAX,OR(CORONA_REQ=0,O152&gt;=G152)),1,0)</f>
        <v>0</v>
      </c>
      <c r="AL152" s="28" t="n">
        <f aca="false">IF(AK152=1,IF(OBJECTIVE=1,AI152,AJ152),1000000000000)+ROW()*0.000000001</f>
        <v>1000000000000</v>
      </c>
    </row>
    <row r="153" customFormat="false" ht="15" hidden="false" customHeight="false" outlineLevel="0" collapsed="false">
      <c r="A153" s="8" t="n">
        <v>149</v>
      </c>
      <c r="B153" s="23" t="n">
        <v>4</v>
      </c>
      <c r="C153" s="23" t="n">
        <v>3</v>
      </c>
      <c r="D153" s="8" t="n">
        <v>150</v>
      </c>
      <c r="E153" s="8" t="n">
        <v>18</v>
      </c>
      <c r="F153" s="8" t="n">
        <v>12</v>
      </c>
      <c r="G153" s="28" t="n">
        <v>9.259956</v>
      </c>
      <c r="H153" s="8" t="n">
        <v>71.473967</v>
      </c>
      <c r="I153" s="8" t="n">
        <v>1035.360125</v>
      </c>
      <c r="J153" s="28" t="n">
        <v>14.485835</v>
      </c>
      <c r="K153" s="39" t="n">
        <v>1.499225</v>
      </c>
      <c r="L153" s="28" t="n">
        <v>3.757476</v>
      </c>
      <c r="M153" s="8" t="n">
        <v>234</v>
      </c>
      <c r="N153" s="8" t="n">
        <v>1064</v>
      </c>
      <c r="O153" s="28" t="n">
        <v>11.260741</v>
      </c>
      <c r="P153" s="28" t="n">
        <v>10.885421</v>
      </c>
      <c r="Q153" s="28" t="n">
        <v>10.17876</v>
      </c>
      <c r="R153" s="8" t="n">
        <v>48</v>
      </c>
      <c r="S153" s="8" t="n">
        <v>20</v>
      </c>
      <c r="T153" s="23" t="n">
        <v>140.412382</v>
      </c>
      <c r="U153" s="23" t="n">
        <v>112.892031</v>
      </c>
      <c r="V153" s="28" t="n">
        <v>4.331155</v>
      </c>
      <c r="W153" s="39" t="n">
        <v>0.871513</v>
      </c>
      <c r="X153" s="24" t="n">
        <f aca="false">P153*RHO_VANE/2700*(1+SCRAP)*PRICE_VANE</f>
        <v>130.29848937</v>
      </c>
      <c r="Y153" s="24" t="n">
        <f aca="false">Q153*RHO_PLATE/2700*(1+SCRAP)*PRICE_PLATE</f>
        <v>121.8397572</v>
      </c>
      <c r="Z153" s="24" t="n">
        <f aca="false">T153*CUT_M+(R153+S153)*CUT_SET</f>
        <v>278.618573</v>
      </c>
      <c r="AA153" s="24" t="n">
        <f aca="false">U153*ROUND_M</f>
        <v>564.460155</v>
      </c>
      <c r="AB153" s="24" t="n">
        <f aca="false">(R153+S153)*FINISH_PART</f>
        <v>544</v>
      </c>
      <c r="AC153" s="24" t="n">
        <f aca="false">R153*SPACER_VANE+(R153+S153)*ASM_H*LABOUR</f>
        <v>909</v>
      </c>
      <c r="AD153" s="24" t="n">
        <f aca="false">V153*G10_CAGE+W153*G10_SLEEVE</f>
        <v>312.16008</v>
      </c>
      <c r="AE153" s="24" t="n">
        <f aca="false">N153/1000*SHAFT_M+SHAFT_SET</f>
        <v>207.68</v>
      </c>
      <c r="AF153" s="24" t="n">
        <f aca="false">2*ROUNDUP(G153*1000/V_ZENER,0)*PRICE_Z+5*ROUNDUP(G153*DIODE_SAFETY/V_STICK,0)*PRICE_STICK</f>
        <v>68.9</v>
      </c>
      <c r="AG153" s="24" t="n">
        <f aca="false">SUM(X153:AF153)</f>
        <v>3136.95705457</v>
      </c>
      <c r="AH153" s="20" t="n">
        <f aca="false">FIXED_BOM</f>
        <v>3461</v>
      </c>
      <c r="AI153" s="24" t="n">
        <f aca="false">(AG153+AH153)*(1+CONT)</f>
        <v>7587.6506127555</v>
      </c>
      <c r="AJ153" s="24" t="n">
        <f aca="false">IF(L153&gt;0,AI153/L153,1000000000000)</f>
        <v>2019.34772511002</v>
      </c>
      <c r="AK153" s="8" t="n">
        <f aca="false">IF(AND(G153&gt;=V_NEED,L153&gt;=P_MIN,K153&gt;=Z_MIN,F153&lt;=N_CAP,D153&lt;=R_MAX,OR(CORONA_REQ=0,O153&gt;=G153)),1,0)</f>
        <v>0</v>
      </c>
      <c r="AL153" s="28" t="n">
        <f aca="false">IF(AK153=1,IF(OBJECTIVE=1,AI153,AJ153),1000000000000)+ROW()*0.000000001</f>
        <v>1000000000000</v>
      </c>
    </row>
    <row r="154" customFormat="false" ht="15" hidden="false" customHeight="false" outlineLevel="0" collapsed="false">
      <c r="A154" s="8" t="n">
        <v>150</v>
      </c>
      <c r="B154" s="23" t="n">
        <v>4</v>
      </c>
      <c r="C154" s="23" t="n">
        <v>3</v>
      </c>
      <c r="D154" s="8" t="n">
        <v>150</v>
      </c>
      <c r="E154" s="8" t="n">
        <v>18</v>
      </c>
      <c r="F154" s="8" t="n">
        <v>16</v>
      </c>
      <c r="G154" s="28" t="n">
        <v>9.259956</v>
      </c>
      <c r="H154" s="8" t="n">
        <v>95.638826</v>
      </c>
      <c r="I154" s="8" t="n">
        <v>1395.485386</v>
      </c>
      <c r="J154" s="28" t="n">
        <v>14.591202</v>
      </c>
      <c r="K154" s="39" t="n">
        <v>1.514489</v>
      </c>
      <c r="L154" s="28" t="n">
        <v>5.171488</v>
      </c>
      <c r="M154" s="8" t="n">
        <v>311</v>
      </c>
      <c r="N154" s="8" t="n">
        <v>1218</v>
      </c>
      <c r="O154" s="28" t="n">
        <v>11.260741</v>
      </c>
      <c r="P154" s="28" t="n">
        <v>14.513894</v>
      </c>
      <c r="Q154" s="28" t="n">
        <v>13.232388</v>
      </c>
      <c r="R154" s="8" t="n">
        <v>64</v>
      </c>
      <c r="S154" s="8" t="n">
        <v>26</v>
      </c>
      <c r="T154" s="23" t="n">
        <v>186.378752</v>
      </c>
      <c r="U154" s="23" t="n">
        <v>149.68495</v>
      </c>
      <c r="V154" s="28" t="n">
        <v>5.505448</v>
      </c>
      <c r="W154" s="39" t="n">
        <v>1.107803</v>
      </c>
      <c r="X154" s="24" t="n">
        <f aca="false">P154*RHO_VANE/2700*(1+SCRAP)*PRICE_VANE</f>
        <v>173.73131118</v>
      </c>
      <c r="Y154" s="24" t="n">
        <f aca="false">Q154*RHO_PLATE/2700*(1+SCRAP)*PRICE_PLATE</f>
        <v>158.39168436</v>
      </c>
      <c r="Z154" s="24" t="n">
        <f aca="false">T154*CUT_M+(R154+S154)*CUT_SET</f>
        <v>369.568128</v>
      </c>
      <c r="AA154" s="24" t="n">
        <f aca="false">U154*ROUND_M</f>
        <v>748.42475</v>
      </c>
      <c r="AB154" s="24" t="n">
        <f aca="false">(R154+S154)*FINISH_PART</f>
        <v>720</v>
      </c>
      <c r="AC154" s="24" t="n">
        <f aca="false">R154*SPACER_VANE+(R154+S154)*ASM_H*LABOUR</f>
        <v>1204.5</v>
      </c>
      <c r="AD154" s="24" t="n">
        <f aca="false">V154*G10_CAGE+W154*G10_SLEEVE</f>
        <v>396.79506</v>
      </c>
      <c r="AE154" s="24" t="n">
        <f aca="false">N154/1000*SHAFT_M+SHAFT_SET</f>
        <v>226.16</v>
      </c>
      <c r="AF154" s="24" t="n">
        <f aca="false">2*ROUNDUP(G154*1000/V_ZENER,0)*PRICE_Z+5*ROUNDUP(G154*DIODE_SAFETY/V_STICK,0)*PRICE_STICK</f>
        <v>68.9</v>
      </c>
      <c r="AG154" s="24" t="n">
        <f aca="false">SUM(X154:AF154)</f>
        <v>4066.47093354</v>
      </c>
      <c r="AH154" s="20" t="n">
        <f aca="false">FIXED_BOM</f>
        <v>3461</v>
      </c>
      <c r="AI154" s="24" t="n">
        <f aca="false">(AG154+AH154)*(1+CONT)</f>
        <v>8656.591573571</v>
      </c>
      <c r="AJ154" s="24" t="n">
        <f aca="false">IF(L154&gt;0,AI154/L154,1000000000000)</f>
        <v>1673.90731131369</v>
      </c>
      <c r="AK154" s="8" t="n">
        <f aca="false">IF(AND(G154&gt;=V_NEED,L154&gt;=P_MIN,K154&gt;=Z_MIN,F154&lt;=N_CAP,D154&lt;=R_MAX,OR(CORONA_REQ=0,O154&gt;=G154)),1,0)</f>
        <v>0</v>
      </c>
      <c r="AL154" s="28" t="n">
        <f aca="false">IF(AK154=1,IF(OBJECTIVE=1,AI154,AJ154),1000000000000)+ROW()*0.000000001</f>
        <v>1000000000000</v>
      </c>
    </row>
    <row r="155" customFormat="false" ht="15" hidden="false" customHeight="false" outlineLevel="0" collapsed="false">
      <c r="A155" s="8" t="n">
        <v>151</v>
      </c>
      <c r="B155" s="23" t="n">
        <v>4</v>
      </c>
      <c r="C155" s="23" t="n">
        <v>3</v>
      </c>
      <c r="D155" s="8" t="n">
        <v>150</v>
      </c>
      <c r="E155" s="8" t="n">
        <v>22</v>
      </c>
      <c r="F155" s="8" t="n">
        <v>4</v>
      </c>
      <c r="G155" s="28" t="n">
        <v>9.259956</v>
      </c>
      <c r="H155" s="8" t="n">
        <v>31.013865</v>
      </c>
      <c r="I155" s="8" t="n">
        <v>380.229819</v>
      </c>
      <c r="J155" s="28" t="n">
        <v>12.259995</v>
      </c>
      <c r="K155" s="39" t="n">
        <v>1.389471</v>
      </c>
      <c r="L155" s="28" t="n">
        <v>1.157616</v>
      </c>
      <c r="M155" s="8" t="n">
        <v>87</v>
      </c>
      <c r="N155" s="8" t="n">
        <v>770</v>
      </c>
      <c r="O155" s="28" t="n">
        <v>11.260741</v>
      </c>
      <c r="P155" s="28" t="n">
        <v>4.171341</v>
      </c>
      <c r="Q155" s="28" t="n">
        <v>5.08938</v>
      </c>
      <c r="R155" s="8" t="n">
        <v>16</v>
      </c>
      <c r="S155" s="8" t="n">
        <v>10</v>
      </c>
      <c r="T155" s="23" t="n">
        <v>50.992918</v>
      </c>
      <c r="U155" s="23" t="n">
        <v>41.819467</v>
      </c>
      <c r="V155" s="28" t="n">
        <v>2.089325</v>
      </c>
      <c r="W155" s="39" t="n">
        <v>0.420413</v>
      </c>
      <c r="X155" s="24" t="n">
        <f aca="false">P155*RHO_VANE/2700*(1+SCRAP)*PRICE_VANE</f>
        <v>49.93095177</v>
      </c>
      <c r="Y155" s="24" t="n">
        <f aca="false">Q155*RHO_PLATE/2700*(1+SCRAP)*PRICE_PLATE</f>
        <v>60.9198786</v>
      </c>
      <c r="Z155" s="24" t="n">
        <f aca="false">T155*CUT_M+(R155+S155)*CUT_SET</f>
        <v>102.489377</v>
      </c>
      <c r="AA155" s="24" t="n">
        <f aca="false">U155*ROUND_M</f>
        <v>209.097335</v>
      </c>
      <c r="AB155" s="24" t="n">
        <f aca="false">(R155+S155)*FINISH_PART</f>
        <v>208</v>
      </c>
      <c r="AC155" s="24" t="n">
        <f aca="false">R155*SPACER_VANE+(R155+S155)*ASM_H*LABOUR</f>
        <v>340.5</v>
      </c>
      <c r="AD155" s="24" t="n">
        <f aca="false">V155*G10_CAGE+W155*G10_SLEEVE</f>
        <v>150.58428</v>
      </c>
      <c r="AE155" s="24" t="n">
        <f aca="false">N155/1000*SHAFT_M+SHAFT_SET</f>
        <v>172.4</v>
      </c>
      <c r="AF155" s="24" t="n">
        <f aca="false">2*ROUNDUP(G155*1000/V_ZENER,0)*PRICE_Z+5*ROUNDUP(G155*DIODE_SAFETY/V_STICK,0)*PRICE_STICK</f>
        <v>68.9</v>
      </c>
      <c r="AG155" s="24" t="n">
        <f aca="false">SUM(X155:AF155)</f>
        <v>1362.82182237</v>
      </c>
      <c r="AH155" s="20" t="n">
        <f aca="false">FIXED_BOM</f>
        <v>3461</v>
      </c>
      <c r="AI155" s="24" t="n">
        <f aca="false">(AG155+AH155)*(1+CONT)</f>
        <v>5547.3950957255</v>
      </c>
      <c r="AJ155" s="24" t="n">
        <f aca="false">IF(L155&gt;0,AI155/L155,1000000000000)</f>
        <v>4792.08571385114</v>
      </c>
      <c r="AK155" s="8" t="n">
        <f aca="false">IF(AND(G155&gt;=V_NEED,L155&gt;=P_MIN,K155&gt;=Z_MIN,F155&lt;=N_CAP,D155&lt;=R_MAX,OR(CORONA_REQ=0,O155&gt;=G155)),1,0)</f>
        <v>0</v>
      </c>
      <c r="AL155" s="28" t="n">
        <f aca="false">IF(AK155=1,IF(OBJECTIVE=1,AI155,AJ155),1000000000000)+ROW()*0.000000001</f>
        <v>1000000000000</v>
      </c>
    </row>
    <row r="156" customFormat="false" ht="15" hidden="false" customHeight="false" outlineLevel="0" collapsed="false">
      <c r="A156" s="8" t="n">
        <v>152</v>
      </c>
      <c r="B156" s="23" t="n">
        <v>4</v>
      </c>
      <c r="C156" s="23" t="n">
        <v>3</v>
      </c>
      <c r="D156" s="8" t="n">
        <v>150</v>
      </c>
      <c r="E156" s="8" t="n">
        <v>22</v>
      </c>
      <c r="F156" s="8" t="n">
        <v>6</v>
      </c>
      <c r="G156" s="28" t="n">
        <v>9.259956</v>
      </c>
      <c r="H156" s="8" t="n">
        <v>47.593216</v>
      </c>
      <c r="I156" s="8" t="n">
        <v>597.504001</v>
      </c>
      <c r="J156" s="28" t="n">
        <v>12.554394</v>
      </c>
      <c r="K156" s="39" t="n">
        <v>1.438667</v>
      </c>
      <c r="L156" s="28" t="n">
        <v>1.981483</v>
      </c>
      <c r="M156" s="8" t="n">
        <v>122</v>
      </c>
      <c r="N156" s="8" t="n">
        <v>840</v>
      </c>
      <c r="O156" s="28" t="n">
        <v>11.260741</v>
      </c>
      <c r="P156" s="28" t="n">
        <v>6.257011</v>
      </c>
      <c r="Q156" s="28" t="n">
        <v>6.107256</v>
      </c>
      <c r="R156" s="8" t="n">
        <v>24</v>
      </c>
      <c r="S156" s="8" t="n">
        <v>12</v>
      </c>
      <c r="T156" s="23" t="n">
        <v>72.719465</v>
      </c>
      <c r="U156" s="23" t="n">
        <v>58.959289</v>
      </c>
      <c r="V156" s="28" t="n">
        <v>2.623094</v>
      </c>
      <c r="W156" s="39" t="n">
        <v>0.527818</v>
      </c>
      <c r="X156" s="24" t="n">
        <f aca="false">P156*RHO_VANE/2700*(1+SCRAP)*PRICE_VANE</f>
        <v>74.89642167</v>
      </c>
      <c r="Y156" s="24" t="n">
        <f aca="false">Q156*RHO_PLATE/2700*(1+SCRAP)*PRICE_PLATE</f>
        <v>73.10385432</v>
      </c>
      <c r="Z156" s="24" t="n">
        <f aca="false">T156*CUT_M+(R156+S156)*CUT_SET</f>
        <v>145.0791975</v>
      </c>
      <c r="AA156" s="24" t="n">
        <f aca="false">U156*ROUND_M</f>
        <v>294.796445</v>
      </c>
      <c r="AB156" s="24" t="n">
        <f aca="false">(R156+S156)*FINISH_PART</f>
        <v>288</v>
      </c>
      <c r="AC156" s="24" t="n">
        <f aca="false">R156*SPACER_VANE+(R156+S156)*ASM_H*LABOUR</f>
        <v>477</v>
      </c>
      <c r="AD156" s="24" t="n">
        <f aca="false">V156*G10_CAGE+W156*G10_SLEEVE</f>
        <v>189.05472</v>
      </c>
      <c r="AE156" s="24" t="n">
        <f aca="false">N156/1000*SHAFT_M+SHAFT_SET</f>
        <v>180.8</v>
      </c>
      <c r="AF156" s="24" t="n">
        <f aca="false">2*ROUNDUP(G156*1000/V_ZENER,0)*PRICE_Z+5*ROUNDUP(G156*DIODE_SAFETY/V_STICK,0)*PRICE_STICK</f>
        <v>68.9</v>
      </c>
      <c r="AG156" s="24" t="n">
        <f aca="false">SUM(X156:AF156)</f>
        <v>1791.63063849</v>
      </c>
      <c r="AH156" s="20" t="n">
        <f aca="false">FIXED_BOM</f>
        <v>3461</v>
      </c>
      <c r="AI156" s="24" t="n">
        <f aca="false">(AG156+AH156)*(1+CONT)</f>
        <v>6040.5252342635</v>
      </c>
      <c r="AJ156" s="24" t="n">
        <f aca="false">IF(L156&gt;0,AI156/L156,1000000000000)</f>
        <v>3048.48703433918</v>
      </c>
      <c r="AK156" s="8" t="n">
        <f aca="false">IF(AND(G156&gt;=V_NEED,L156&gt;=P_MIN,K156&gt;=Z_MIN,F156&lt;=N_CAP,D156&lt;=R_MAX,OR(CORONA_REQ=0,O156&gt;=G156)),1,0)</f>
        <v>0</v>
      </c>
      <c r="AL156" s="28" t="n">
        <f aca="false">IF(AK156=1,IF(OBJECTIVE=1,AI156,AJ156),1000000000000)+ROW()*0.000000001</f>
        <v>1000000000000</v>
      </c>
    </row>
    <row r="157" customFormat="false" ht="15" hidden="false" customHeight="false" outlineLevel="0" collapsed="false">
      <c r="A157" s="8" t="n">
        <v>153</v>
      </c>
      <c r="B157" s="23" t="n">
        <v>4</v>
      </c>
      <c r="C157" s="23" t="n">
        <v>3</v>
      </c>
      <c r="D157" s="8" t="n">
        <v>150</v>
      </c>
      <c r="E157" s="8" t="n">
        <v>22</v>
      </c>
      <c r="F157" s="8" t="n">
        <v>8</v>
      </c>
      <c r="G157" s="28" t="n">
        <v>9.259956</v>
      </c>
      <c r="H157" s="8" t="n">
        <v>64.172568</v>
      </c>
      <c r="I157" s="8" t="n">
        <v>814.778183</v>
      </c>
      <c r="J157" s="28" t="n">
        <v>12.696674</v>
      </c>
      <c r="K157" s="39" t="n">
        <v>1.463103</v>
      </c>
      <c r="L157" s="28" t="n">
        <v>2.808661</v>
      </c>
      <c r="M157" s="8" t="n">
        <v>164</v>
      </c>
      <c r="N157" s="8" t="n">
        <v>924</v>
      </c>
      <c r="O157" s="28" t="n">
        <v>11.260741</v>
      </c>
      <c r="P157" s="28" t="n">
        <v>8.342682</v>
      </c>
      <c r="Q157" s="28" t="n">
        <v>8.143008</v>
      </c>
      <c r="R157" s="8" t="n">
        <v>32</v>
      </c>
      <c r="S157" s="8" t="n">
        <v>16</v>
      </c>
      <c r="T157" s="23" t="n">
        <v>96.959287</v>
      </c>
      <c r="U157" s="23" t="n">
        <v>78.612386</v>
      </c>
      <c r="V157" s="28" t="n">
        <v>3.263617</v>
      </c>
      <c r="W157" s="39" t="n">
        <v>0.656703</v>
      </c>
      <c r="X157" s="24" t="n">
        <f aca="false">P157*RHO_VANE/2700*(1+SCRAP)*PRICE_VANE</f>
        <v>99.86190354</v>
      </c>
      <c r="Y157" s="24" t="n">
        <f aca="false">Q157*RHO_PLATE/2700*(1+SCRAP)*PRICE_PLATE</f>
        <v>97.47180576</v>
      </c>
      <c r="Z157" s="24" t="n">
        <f aca="false">T157*CUT_M+(R157+S157)*CUT_SET</f>
        <v>193.4389305</v>
      </c>
      <c r="AA157" s="24" t="n">
        <f aca="false">U157*ROUND_M</f>
        <v>393.06193</v>
      </c>
      <c r="AB157" s="24" t="n">
        <f aca="false">(R157+S157)*FINISH_PART</f>
        <v>384</v>
      </c>
      <c r="AC157" s="24" t="n">
        <f aca="false">R157*SPACER_VANE+(R157+S157)*ASM_H*LABOUR</f>
        <v>636</v>
      </c>
      <c r="AD157" s="24" t="n">
        <f aca="false">V157*G10_CAGE+W157*G10_SLEEVE</f>
        <v>235.2192</v>
      </c>
      <c r="AE157" s="24" t="n">
        <f aca="false">N157/1000*SHAFT_M+SHAFT_SET</f>
        <v>190.88</v>
      </c>
      <c r="AF157" s="24" t="n">
        <f aca="false">2*ROUNDUP(G157*1000/V_ZENER,0)*PRICE_Z+5*ROUNDUP(G157*DIODE_SAFETY/V_STICK,0)*PRICE_STICK</f>
        <v>68.9</v>
      </c>
      <c r="AG157" s="24" t="n">
        <f aca="false">SUM(X157:AF157)</f>
        <v>2298.8337698</v>
      </c>
      <c r="AH157" s="20" t="n">
        <f aca="false">FIXED_BOM</f>
        <v>3461</v>
      </c>
      <c r="AI157" s="24" t="n">
        <f aca="false">(AG157+AH157)*(1+CONT)</f>
        <v>6623.80883527</v>
      </c>
      <c r="AJ157" s="24" t="n">
        <f aca="false">IF(L157&gt;0,AI157/L157,1000000000000)</f>
        <v>2358.35112719905</v>
      </c>
      <c r="AK157" s="8" t="n">
        <f aca="false">IF(AND(G157&gt;=V_NEED,L157&gt;=P_MIN,K157&gt;=Z_MIN,F157&lt;=N_CAP,D157&lt;=R_MAX,OR(CORONA_REQ=0,O157&gt;=G157)),1,0)</f>
        <v>0</v>
      </c>
      <c r="AL157" s="28" t="n">
        <f aca="false">IF(AK157=1,IF(OBJECTIVE=1,AI157,AJ157),1000000000000)+ROW()*0.000000001</f>
        <v>1000000000000</v>
      </c>
    </row>
    <row r="158" customFormat="false" ht="15" hidden="false" customHeight="false" outlineLevel="0" collapsed="false">
      <c r="A158" s="8" t="n">
        <v>154</v>
      </c>
      <c r="B158" s="23" t="n">
        <v>4</v>
      </c>
      <c r="C158" s="23" t="n">
        <v>3</v>
      </c>
      <c r="D158" s="8" t="n">
        <v>150</v>
      </c>
      <c r="E158" s="8" t="n">
        <v>22</v>
      </c>
      <c r="F158" s="8" t="n">
        <v>10</v>
      </c>
      <c r="G158" s="28" t="n">
        <v>9.259956</v>
      </c>
      <c r="H158" s="8" t="n">
        <v>80.751919</v>
      </c>
      <c r="I158" s="8" t="n">
        <v>1032.052366</v>
      </c>
      <c r="J158" s="28" t="n">
        <v>12.780531</v>
      </c>
      <c r="K158" s="39" t="n">
        <v>1.478628</v>
      </c>
      <c r="L158" s="28" t="n">
        <v>3.639521</v>
      </c>
      <c r="M158" s="8" t="n">
        <v>206</v>
      </c>
      <c r="N158" s="8" t="n">
        <v>1008</v>
      </c>
      <c r="O158" s="28" t="n">
        <v>11.260741</v>
      </c>
      <c r="P158" s="28" t="n">
        <v>10.428352</v>
      </c>
      <c r="Q158" s="28" t="n">
        <v>10.17876</v>
      </c>
      <c r="R158" s="8" t="n">
        <v>40</v>
      </c>
      <c r="S158" s="8" t="n">
        <v>20</v>
      </c>
      <c r="T158" s="23" t="n">
        <v>121.199109</v>
      </c>
      <c r="U158" s="23" t="n">
        <v>98.265482</v>
      </c>
      <c r="V158" s="28" t="n">
        <v>3.90414</v>
      </c>
      <c r="W158" s="39" t="n">
        <v>0.785589</v>
      </c>
      <c r="X158" s="24" t="n">
        <f aca="false">P158*RHO_VANE/2700*(1+SCRAP)*PRICE_VANE</f>
        <v>124.82737344</v>
      </c>
      <c r="Y158" s="24" t="n">
        <f aca="false">Q158*RHO_PLATE/2700*(1+SCRAP)*PRICE_PLATE</f>
        <v>121.8397572</v>
      </c>
      <c r="Z158" s="24" t="n">
        <f aca="false">T158*CUT_M+(R158+S158)*CUT_SET</f>
        <v>241.7986635</v>
      </c>
      <c r="AA158" s="24" t="n">
        <f aca="false">U158*ROUND_M</f>
        <v>491.32741</v>
      </c>
      <c r="AB158" s="24" t="n">
        <f aca="false">(R158+S158)*FINISH_PART</f>
        <v>480</v>
      </c>
      <c r="AC158" s="24" t="n">
        <f aca="false">R158*SPACER_VANE+(R158+S158)*ASM_H*LABOUR</f>
        <v>795</v>
      </c>
      <c r="AD158" s="24" t="n">
        <f aca="false">V158*G10_CAGE+W158*G10_SLEEVE</f>
        <v>281.38374</v>
      </c>
      <c r="AE158" s="24" t="n">
        <f aca="false">N158/1000*SHAFT_M+SHAFT_SET</f>
        <v>200.96</v>
      </c>
      <c r="AF158" s="24" t="n">
        <f aca="false">2*ROUNDUP(G158*1000/V_ZENER,0)*PRICE_Z+5*ROUNDUP(G158*DIODE_SAFETY/V_STICK,0)*PRICE_STICK</f>
        <v>68.9</v>
      </c>
      <c r="AG158" s="24" t="n">
        <f aca="false">SUM(X158:AF158)</f>
        <v>2806.03694414</v>
      </c>
      <c r="AH158" s="20" t="n">
        <f aca="false">FIXED_BOM</f>
        <v>3461</v>
      </c>
      <c r="AI158" s="24" t="n">
        <f aca="false">(AG158+AH158)*(1+CONT)</f>
        <v>7207.092485761</v>
      </c>
      <c r="AJ158" s="24" t="n">
        <f aca="false">IF(L158&gt;0,AI158/L158,1000000000000)</f>
        <v>1980.23104847066</v>
      </c>
      <c r="AK158" s="8" t="n">
        <f aca="false">IF(AND(G158&gt;=V_NEED,L158&gt;=P_MIN,K158&gt;=Z_MIN,F158&lt;=N_CAP,D158&lt;=R_MAX,OR(CORONA_REQ=0,O158&gt;=G158)),1,0)</f>
        <v>0</v>
      </c>
      <c r="AL158" s="28" t="n">
        <f aca="false">IF(AK158=1,IF(OBJECTIVE=1,AI158,AJ158),1000000000000)+ROW()*0.000000001</f>
        <v>1000000000000</v>
      </c>
    </row>
    <row r="159" customFormat="false" ht="15" hidden="false" customHeight="false" outlineLevel="0" collapsed="false">
      <c r="A159" s="8" t="n">
        <v>155</v>
      </c>
      <c r="B159" s="23" t="n">
        <v>4</v>
      </c>
      <c r="C159" s="23" t="n">
        <v>3</v>
      </c>
      <c r="D159" s="8" t="n">
        <v>150</v>
      </c>
      <c r="E159" s="8" t="n">
        <v>22</v>
      </c>
      <c r="F159" s="8" t="n">
        <v>12</v>
      </c>
      <c r="G159" s="28" t="n">
        <v>9.259956</v>
      </c>
      <c r="H159" s="8" t="n">
        <v>97.33127</v>
      </c>
      <c r="I159" s="8" t="n">
        <v>1249.326548</v>
      </c>
      <c r="J159" s="28" t="n">
        <v>12.835819</v>
      </c>
      <c r="K159" s="39" t="n">
        <v>1.488767</v>
      </c>
      <c r="L159" s="28" t="n">
        <v>4.473483</v>
      </c>
      <c r="M159" s="8" t="n">
        <v>241</v>
      </c>
      <c r="N159" s="8" t="n">
        <v>1078</v>
      </c>
      <c r="O159" s="28" t="n">
        <v>11.260741</v>
      </c>
      <c r="P159" s="28" t="n">
        <v>12.514022</v>
      </c>
      <c r="Q159" s="28" t="n">
        <v>11.196636</v>
      </c>
      <c r="R159" s="8" t="n">
        <v>48</v>
      </c>
      <c r="S159" s="8" t="n">
        <v>22</v>
      </c>
      <c r="T159" s="23" t="n">
        <v>142.925656</v>
      </c>
      <c r="U159" s="23" t="n">
        <v>115.405305</v>
      </c>
      <c r="V159" s="28" t="n">
        <v>4.437909</v>
      </c>
      <c r="W159" s="39" t="n">
        <v>0.892994</v>
      </c>
      <c r="X159" s="24" t="n">
        <f aca="false">P159*RHO_VANE/2700*(1+SCRAP)*PRICE_VANE</f>
        <v>149.79284334</v>
      </c>
      <c r="Y159" s="24" t="n">
        <f aca="false">Q159*RHO_PLATE/2700*(1+SCRAP)*PRICE_PLATE</f>
        <v>134.02373292</v>
      </c>
      <c r="Z159" s="24" t="n">
        <f aca="false">T159*CUT_M+(R159+S159)*CUT_SET</f>
        <v>284.388484</v>
      </c>
      <c r="AA159" s="24" t="n">
        <f aca="false">U159*ROUND_M</f>
        <v>577.026525</v>
      </c>
      <c r="AB159" s="24" t="n">
        <f aca="false">(R159+S159)*FINISH_PART</f>
        <v>560</v>
      </c>
      <c r="AC159" s="24" t="n">
        <f aca="false">R159*SPACER_VANE+(R159+S159)*ASM_H*LABOUR</f>
        <v>931.5</v>
      </c>
      <c r="AD159" s="24" t="n">
        <f aca="false">V159*G10_CAGE+W159*G10_SLEEVE</f>
        <v>319.85418</v>
      </c>
      <c r="AE159" s="24" t="n">
        <f aca="false">N159/1000*SHAFT_M+SHAFT_SET</f>
        <v>209.36</v>
      </c>
      <c r="AF159" s="24" t="n">
        <f aca="false">2*ROUNDUP(G159*1000/V_ZENER,0)*PRICE_Z+5*ROUNDUP(G159*DIODE_SAFETY/V_STICK,0)*PRICE_STICK</f>
        <v>68.9</v>
      </c>
      <c r="AG159" s="24" t="n">
        <f aca="false">SUM(X159:AF159)</f>
        <v>3234.84576526</v>
      </c>
      <c r="AH159" s="20" t="n">
        <f aca="false">FIXED_BOM</f>
        <v>3461</v>
      </c>
      <c r="AI159" s="24" t="n">
        <f aca="false">(AG159+AH159)*(1+CONT)</f>
        <v>7700.222630049</v>
      </c>
      <c r="AJ159" s="24" t="n">
        <f aca="false">IF(L159&gt;0,AI159/L159,1000000000000)</f>
        <v>1721.30365311526</v>
      </c>
      <c r="AK159" s="8" t="n">
        <f aca="false">IF(AND(G159&gt;=V_NEED,L159&gt;=P_MIN,K159&gt;=Z_MIN,F159&lt;=N_CAP,D159&lt;=R_MAX,OR(CORONA_REQ=0,O159&gt;=G159)),1,0)</f>
        <v>0</v>
      </c>
      <c r="AL159" s="28" t="n">
        <f aca="false">IF(AK159=1,IF(OBJECTIVE=1,AI159,AJ159),1000000000000)+ROW()*0.000000001</f>
        <v>1000000000000</v>
      </c>
    </row>
    <row r="160" customFormat="false" ht="15" hidden="false" customHeight="false" outlineLevel="0" collapsed="false">
      <c r="A160" s="8" t="n">
        <v>156</v>
      </c>
      <c r="B160" s="23" t="n">
        <v>4</v>
      </c>
      <c r="C160" s="23" t="n">
        <v>3</v>
      </c>
      <c r="D160" s="8" t="n">
        <v>150</v>
      </c>
      <c r="E160" s="8" t="n">
        <v>22</v>
      </c>
      <c r="F160" s="8" t="n">
        <v>16</v>
      </c>
      <c r="G160" s="28" t="n">
        <v>9.259956</v>
      </c>
      <c r="H160" s="8" t="n">
        <v>130.489973</v>
      </c>
      <c r="I160" s="8" t="n">
        <v>1683.874912</v>
      </c>
      <c r="J160" s="28" t="n">
        <v>12.904248</v>
      </c>
      <c r="K160" s="39" t="n">
        <v>1.501612</v>
      </c>
      <c r="L160" s="28" t="n">
        <v>6.139662</v>
      </c>
      <c r="M160" s="8" t="n">
        <v>325</v>
      </c>
      <c r="N160" s="8" t="n">
        <v>1246</v>
      </c>
      <c r="O160" s="28" t="n">
        <v>11.260741</v>
      </c>
      <c r="P160" s="28" t="n">
        <v>16.685363</v>
      </c>
      <c r="Q160" s="28" t="n">
        <v>15.26814</v>
      </c>
      <c r="R160" s="8" t="n">
        <v>64</v>
      </c>
      <c r="S160" s="8" t="n">
        <v>30</v>
      </c>
      <c r="T160" s="23" t="n">
        <v>191.4053</v>
      </c>
      <c r="U160" s="23" t="n">
        <v>154.711498</v>
      </c>
      <c r="V160" s="28" t="n">
        <v>5.718955</v>
      </c>
      <c r="W160" s="39" t="n">
        <v>1.150765</v>
      </c>
      <c r="X160" s="24" t="n">
        <f aca="false">P160*RHO_VANE/2700*(1+SCRAP)*PRICE_VANE</f>
        <v>199.72379511</v>
      </c>
      <c r="Y160" s="24" t="n">
        <f aca="false">Q160*RHO_PLATE/2700*(1+SCRAP)*PRICE_PLATE</f>
        <v>182.7596358</v>
      </c>
      <c r="Z160" s="24" t="n">
        <f aca="false">T160*CUT_M+(R160+S160)*CUT_SET</f>
        <v>381.10795</v>
      </c>
      <c r="AA160" s="24" t="n">
        <f aca="false">U160*ROUND_M</f>
        <v>773.55749</v>
      </c>
      <c r="AB160" s="24" t="n">
        <f aca="false">(R160+S160)*FINISH_PART</f>
        <v>752</v>
      </c>
      <c r="AC160" s="24" t="n">
        <f aca="false">R160*SPACER_VANE+(R160+S160)*ASM_H*LABOUR</f>
        <v>1249.5</v>
      </c>
      <c r="AD160" s="24" t="n">
        <f aca="false">V160*G10_CAGE+W160*G10_SLEEVE</f>
        <v>412.1832</v>
      </c>
      <c r="AE160" s="24" t="n">
        <f aca="false">N160/1000*SHAFT_M+SHAFT_SET</f>
        <v>229.52</v>
      </c>
      <c r="AF160" s="24" t="n">
        <f aca="false">2*ROUNDUP(G160*1000/V_ZENER,0)*PRICE_Z+5*ROUNDUP(G160*DIODE_SAFETY/V_STICK,0)*PRICE_STICK</f>
        <v>68.9</v>
      </c>
      <c r="AG160" s="24" t="n">
        <f aca="false">SUM(X160:AF160)</f>
        <v>4249.25207091</v>
      </c>
      <c r="AH160" s="20" t="n">
        <f aca="false">FIXED_BOM</f>
        <v>3461</v>
      </c>
      <c r="AI160" s="24" t="n">
        <f aca="false">(AG160+AH160)*(1+CONT)</f>
        <v>8866.7898815465</v>
      </c>
      <c r="AJ160" s="24" t="n">
        <f aca="false">IF(L160&gt;0,AI160/L160,1000000000000)</f>
        <v>1444.18208714853</v>
      </c>
      <c r="AK160" s="8" t="n">
        <f aca="false">IF(AND(G160&gt;=V_NEED,L160&gt;=P_MIN,K160&gt;=Z_MIN,F160&lt;=N_CAP,D160&lt;=R_MAX,OR(CORONA_REQ=0,O160&gt;=G160)),1,0)</f>
        <v>0</v>
      </c>
      <c r="AL160" s="28" t="n">
        <f aca="false">IF(AK160=1,IF(OBJECTIVE=1,AI160,AJ160),1000000000000)+ROW()*0.000000001</f>
        <v>1000000000000</v>
      </c>
    </row>
    <row r="161" customFormat="false" ht="15" hidden="false" customHeight="false" outlineLevel="0" collapsed="false">
      <c r="A161" s="8" t="n">
        <v>157</v>
      </c>
      <c r="B161" s="23" t="n">
        <v>4</v>
      </c>
      <c r="C161" s="23" t="n">
        <v>3</v>
      </c>
      <c r="D161" s="8" t="n">
        <v>150</v>
      </c>
      <c r="E161" s="8" t="n">
        <v>26</v>
      </c>
      <c r="F161" s="8" t="n">
        <v>4</v>
      </c>
      <c r="G161" s="28" t="n">
        <v>9.259956</v>
      </c>
      <c r="H161" s="8" t="n">
        <v>48.085812</v>
      </c>
      <c r="I161" s="8" t="n">
        <v>445.176319</v>
      </c>
      <c r="J161" s="28" t="n">
        <v>9.257956</v>
      </c>
      <c r="K161" s="39" t="n">
        <v>1.359142</v>
      </c>
      <c r="L161" s="28" t="n">
        <v>1.283459</v>
      </c>
      <c r="M161" s="8" t="n">
        <v>87</v>
      </c>
      <c r="N161" s="8" t="n">
        <v>770</v>
      </c>
      <c r="O161" s="28" t="n">
        <v>11.260741</v>
      </c>
      <c r="P161" s="28" t="n">
        <v>4.714208</v>
      </c>
      <c r="Q161" s="28" t="n">
        <v>5.08938</v>
      </c>
      <c r="R161" s="8" t="n">
        <v>16</v>
      </c>
      <c r="S161" s="8" t="n">
        <v>10</v>
      </c>
      <c r="T161" s="23" t="n">
        <v>50.992918</v>
      </c>
      <c r="U161" s="23" t="n">
        <v>41.819467</v>
      </c>
      <c r="V161" s="28" t="n">
        <v>2.089325</v>
      </c>
      <c r="W161" s="39" t="n">
        <v>0.420413</v>
      </c>
      <c r="X161" s="24" t="n">
        <f aca="false">P161*RHO_VANE/2700*(1+SCRAP)*PRICE_VANE</f>
        <v>56.42906976</v>
      </c>
      <c r="Y161" s="24" t="n">
        <f aca="false">Q161*RHO_PLATE/2700*(1+SCRAP)*PRICE_PLATE</f>
        <v>60.9198786</v>
      </c>
      <c r="Z161" s="24" t="n">
        <f aca="false">T161*CUT_M+(R161+S161)*CUT_SET</f>
        <v>102.489377</v>
      </c>
      <c r="AA161" s="24" t="n">
        <f aca="false">U161*ROUND_M</f>
        <v>209.097335</v>
      </c>
      <c r="AB161" s="24" t="n">
        <f aca="false">(R161+S161)*FINISH_PART</f>
        <v>208</v>
      </c>
      <c r="AC161" s="24" t="n">
        <f aca="false">R161*SPACER_VANE+(R161+S161)*ASM_H*LABOUR</f>
        <v>340.5</v>
      </c>
      <c r="AD161" s="24" t="n">
        <f aca="false">V161*G10_CAGE+W161*G10_SLEEVE</f>
        <v>150.58428</v>
      </c>
      <c r="AE161" s="24" t="n">
        <f aca="false">N161/1000*SHAFT_M+SHAFT_SET</f>
        <v>172.4</v>
      </c>
      <c r="AF161" s="24" t="n">
        <f aca="false">2*ROUNDUP(G161*1000/V_ZENER,0)*PRICE_Z+5*ROUNDUP(G161*DIODE_SAFETY/V_STICK,0)*PRICE_STICK</f>
        <v>68.9</v>
      </c>
      <c r="AG161" s="24" t="n">
        <f aca="false">SUM(X161:AF161)</f>
        <v>1369.31994036</v>
      </c>
      <c r="AH161" s="20" t="n">
        <f aca="false">FIXED_BOM</f>
        <v>3461</v>
      </c>
      <c r="AI161" s="24" t="n">
        <f aca="false">(AG161+AH161)*(1+CONT)</f>
        <v>5554.867931414</v>
      </c>
      <c r="AJ161" s="24" t="n">
        <f aca="false">IF(L161&gt;0,AI161/L161,1000000000000)</f>
        <v>4328.0447068539</v>
      </c>
      <c r="AK161" s="8" t="n">
        <f aca="false">IF(AND(G161&gt;=V_NEED,L161&gt;=P_MIN,K161&gt;=Z_MIN,F161&lt;=N_CAP,D161&lt;=R_MAX,OR(CORONA_REQ=0,O161&gt;=G161)),1,0)</f>
        <v>0</v>
      </c>
      <c r="AL161" s="28" t="n">
        <f aca="false">IF(AK161=1,IF(OBJECTIVE=1,AI161,AJ161),1000000000000)+ROW()*0.000000001</f>
        <v>1000000000000</v>
      </c>
    </row>
    <row r="162" customFormat="false" ht="15" hidden="false" customHeight="false" outlineLevel="0" collapsed="false">
      <c r="A162" s="8" t="n">
        <v>158</v>
      </c>
      <c r="B162" s="23" t="n">
        <v>4</v>
      </c>
      <c r="C162" s="23" t="n">
        <v>3</v>
      </c>
      <c r="D162" s="8" t="n">
        <v>150</v>
      </c>
      <c r="E162" s="8" t="n">
        <v>26</v>
      </c>
      <c r="F162" s="8" t="n">
        <v>6</v>
      </c>
      <c r="G162" s="28" t="n">
        <v>9.259956</v>
      </c>
      <c r="H162" s="8" t="n">
        <v>74.420561</v>
      </c>
      <c r="I162" s="8" t="n">
        <v>699.562787</v>
      </c>
      <c r="J162" s="28" t="n">
        <v>9.400128</v>
      </c>
      <c r="K162" s="39" t="n">
        <v>1.398449</v>
      </c>
      <c r="L162" s="28" t="n">
        <v>2.174473</v>
      </c>
      <c r="M162" s="8" t="n">
        <v>129</v>
      </c>
      <c r="N162" s="8" t="n">
        <v>854</v>
      </c>
      <c r="O162" s="28" t="n">
        <v>11.260741</v>
      </c>
      <c r="P162" s="28" t="n">
        <v>7.071312</v>
      </c>
      <c r="Q162" s="28" t="n">
        <v>7.125132</v>
      </c>
      <c r="R162" s="8" t="n">
        <v>24</v>
      </c>
      <c r="S162" s="8" t="n">
        <v>14</v>
      </c>
      <c r="T162" s="23" t="n">
        <v>75.232739</v>
      </c>
      <c r="U162" s="23" t="n">
        <v>61.472564</v>
      </c>
      <c r="V162" s="28" t="n">
        <v>2.729848</v>
      </c>
      <c r="W162" s="39" t="n">
        <v>0.549299</v>
      </c>
      <c r="X162" s="24" t="n">
        <f aca="false">P162*RHO_VANE/2700*(1+SCRAP)*PRICE_VANE</f>
        <v>84.64360464</v>
      </c>
      <c r="Y162" s="24" t="n">
        <f aca="false">Q162*RHO_PLATE/2700*(1+SCRAP)*PRICE_PLATE</f>
        <v>85.28783004</v>
      </c>
      <c r="Z162" s="24" t="n">
        <f aca="false">T162*CUT_M+(R162+S162)*CUT_SET</f>
        <v>150.8491085</v>
      </c>
      <c r="AA162" s="24" t="n">
        <f aca="false">U162*ROUND_M</f>
        <v>307.36282</v>
      </c>
      <c r="AB162" s="24" t="n">
        <f aca="false">(R162+S162)*FINISH_PART</f>
        <v>304</v>
      </c>
      <c r="AC162" s="24" t="n">
        <f aca="false">R162*SPACER_VANE+(R162+S162)*ASM_H*LABOUR</f>
        <v>499.5</v>
      </c>
      <c r="AD162" s="24" t="n">
        <f aca="false">V162*G10_CAGE+W162*G10_SLEEVE</f>
        <v>196.74882</v>
      </c>
      <c r="AE162" s="24" t="n">
        <f aca="false">N162/1000*SHAFT_M+SHAFT_SET</f>
        <v>182.48</v>
      </c>
      <c r="AF162" s="24" t="n">
        <f aca="false">2*ROUNDUP(G162*1000/V_ZENER,0)*PRICE_Z+5*ROUNDUP(G162*DIODE_SAFETY/V_STICK,0)*PRICE_STICK</f>
        <v>68.9</v>
      </c>
      <c r="AG162" s="24" t="n">
        <f aca="false">SUM(X162:AF162)</f>
        <v>1879.77218318</v>
      </c>
      <c r="AH162" s="20" t="n">
        <f aca="false">FIXED_BOM</f>
        <v>3461</v>
      </c>
      <c r="AI162" s="24" t="n">
        <f aca="false">(AG162+AH162)*(1+CONT)</f>
        <v>6141.888010657</v>
      </c>
      <c r="AJ162" s="24" t="n">
        <f aca="false">IF(L162&gt;0,AI162/L162,1000000000000)</f>
        <v>2824.54093964699</v>
      </c>
      <c r="AK162" s="8" t="n">
        <f aca="false">IF(AND(G162&gt;=V_NEED,L162&gt;=P_MIN,K162&gt;=Z_MIN,F162&lt;=N_CAP,D162&lt;=R_MAX,OR(CORONA_REQ=0,O162&gt;=G162)),1,0)</f>
        <v>0</v>
      </c>
      <c r="AL162" s="28" t="n">
        <f aca="false">IF(AK162=1,IF(OBJECTIVE=1,AI162,AJ162),1000000000000)+ROW()*0.000000001</f>
        <v>1000000000000</v>
      </c>
    </row>
    <row r="163" customFormat="false" ht="15" hidden="false" customHeight="false" outlineLevel="0" collapsed="false">
      <c r="A163" s="8" t="n">
        <v>159</v>
      </c>
      <c r="B163" s="23" t="n">
        <v>4</v>
      </c>
      <c r="C163" s="23" t="n">
        <v>3</v>
      </c>
      <c r="D163" s="8" t="n">
        <v>150</v>
      </c>
      <c r="E163" s="8" t="n">
        <v>26</v>
      </c>
      <c r="F163" s="8" t="n">
        <v>8</v>
      </c>
      <c r="G163" s="28" t="n">
        <v>9.259956</v>
      </c>
      <c r="H163" s="8" t="n">
        <v>100.75531</v>
      </c>
      <c r="I163" s="8" t="n">
        <v>953.949255</v>
      </c>
      <c r="J163" s="28" t="n">
        <v>9.46798</v>
      </c>
      <c r="K163" s="39" t="n">
        <v>1.418259</v>
      </c>
      <c r="L163" s="28" t="n">
        <v>3.070346</v>
      </c>
      <c r="M163" s="8" t="n">
        <v>171</v>
      </c>
      <c r="N163" s="8" t="n">
        <v>938</v>
      </c>
      <c r="O163" s="28" t="n">
        <v>11.260741</v>
      </c>
      <c r="P163" s="28" t="n">
        <v>9.428416</v>
      </c>
      <c r="Q163" s="28" t="n">
        <v>9.160884</v>
      </c>
      <c r="R163" s="8" t="n">
        <v>32</v>
      </c>
      <c r="S163" s="8" t="n">
        <v>18</v>
      </c>
      <c r="T163" s="23" t="n">
        <v>99.472561</v>
      </c>
      <c r="U163" s="23" t="n">
        <v>81.12566</v>
      </c>
      <c r="V163" s="28" t="n">
        <v>3.370371</v>
      </c>
      <c r="W163" s="39" t="n">
        <v>0.678184</v>
      </c>
      <c r="X163" s="24" t="n">
        <f aca="false">P163*RHO_VANE/2700*(1+SCRAP)*PRICE_VANE</f>
        <v>112.85813952</v>
      </c>
      <c r="Y163" s="24" t="n">
        <f aca="false">Q163*RHO_PLATE/2700*(1+SCRAP)*PRICE_PLATE</f>
        <v>109.65578148</v>
      </c>
      <c r="Z163" s="24" t="n">
        <f aca="false">T163*CUT_M+(R163+S163)*CUT_SET</f>
        <v>199.2088415</v>
      </c>
      <c r="AA163" s="24" t="n">
        <f aca="false">U163*ROUND_M</f>
        <v>405.6283</v>
      </c>
      <c r="AB163" s="24" t="n">
        <f aca="false">(R163+S163)*FINISH_PART</f>
        <v>400</v>
      </c>
      <c r="AC163" s="24" t="n">
        <f aca="false">R163*SPACER_VANE+(R163+S163)*ASM_H*LABOUR</f>
        <v>658.5</v>
      </c>
      <c r="AD163" s="24" t="n">
        <f aca="false">V163*G10_CAGE+W163*G10_SLEEVE</f>
        <v>242.9133</v>
      </c>
      <c r="AE163" s="24" t="n">
        <f aca="false">N163/1000*SHAFT_M+SHAFT_SET</f>
        <v>192.56</v>
      </c>
      <c r="AF163" s="24" t="n">
        <f aca="false">2*ROUNDUP(G163*1000/V_ZENER,0)*PRICE_Z+5*ROUNDUP(G163*DIODE_SAFETY/V_STICK,0)*PRICE_STICK</f>
        <v>68.9</v>
      </c>
      <c r="AG163" s="24" t="n">
        <f aca="false">SUM(X163:AF163)</f>
        <v>2390.2243625</v>
      </c>
      <c r="AH163" s="20" t="n">
        <f aca="false">FIXED_BOM</f>
        <v>3461</v>
      </c>
      <c r="AI163" s="24" t="n">
        <f aca="false">(AG163+AH163)*(1+CONT)</f>
        <v>6728.908016875</v>
      </c>
      <c r="AJ163" s="24" t="n">
        <f aca="false">IF(L163&gt;0,AI163/L163,1000000000000)</f>
        <v>2191.57971670782</v>
      </c>
      <c r="AK163" s="8" t="n">
        <f aca="false">IF(AND(G163&gt;=V_NEED,L163&gt;=P_MIN,K163&gt;=Z_MIN,F163&lt;=N_CAP,D163&lt;=R_MAX,OR(CORONA_REQ=0,O163&gt;=G163)),1,0)</f>
        <v>0</v>
      </c>
      <c r="AL163" s="28" t="n">
        <f aca="false">IF(AK163=1,IF(OBJECTIVE=1,AI163,AJ163),1000000000000)+ROW()*0.000000001</f>
        <v>1000000000000</v>
      </c>
    </row>
    <row r="164" customFormat="false" ht="15" hidden="false" customHeight="false" outlineLevel="0" collapsed="false">
      <c r="A164" s="8" t="n">
        <v>160</v>
      </c>
      <c r="B164" s="23" t="n">
        <v>4</v>
      </c>
      <c r="C164" s="23" t="n">
        <v>3</v>
      </c>
      <c r="D164" s="8" t="n">
        <v>150</v>
      </c>
      <c r="E164" s="8" t="n">
        <v>26</v>
      </c>
      <c r="F164" s="8" t="n">
        <v>10</v>
      </c>
      <c r="G164" s="28" t="n">
        <v>9.259956</v>
      </c>
      <c r="H164" s="8" t="n">
        <v>127.09006</v>
      </c>
      <c r="I164" s="8" t="n">
        <v>1208.335723</v>
      </c>
      <c r="J164" s="28" t="n">
        <v>9.507712</v>
      </c>
      <c r="K164" s="39" t="n">
        <v>1.429791</v>
      </c>
      <c r="L164" s="28" t="n">
        <v>3.963737</v>
      </c>
      <c r="M164" s="8" t="n">
        <v>213</v>
      </c>
      <c r="N164" s="8" t="n">
        <v>1022</v>
      </c>
      <c r="O164" s="28" t="n">
        <v>11.260741</v>
      </c>
      <c r="P164" s="28" t="n">
        <v>11.78552</v>
      </c>
      <c r="Q164" s="28" t="n">
        <v>11.196636</v>
      </c>
      <c r="R164" s="8" t="n">
        <v>40</v>
      </c>
      <c r="S164" s="8" t="n">
        <v>22</v>
      </c>
      <c r="T164" s="23" t="n">
        <v>123.712383</v>
      </c>
      <c r="U164" s="23" t="n">
        <v>100.778757</v>
      </c>
      <c r="V164" s="28" t="n">
        <v>4.010894</v>
      </c>
      <c r="W164" s="39" t="n">
        <v>0.80707</v>
      </c>
      <c r="X164" s="24" t="n">
        <f aca="false">P164*RHO_VANE/2700*(1+SCRAP)*PRICE_VANE</f>
        <v>141.0726744</v>
      </c>
      <c r="Y164" s="24" t="n">
        <f aca="false">Q164*RHO_PLATE/2700*(1+SCRAP)*PRICE_PLATE</f>
        <v>134.02373292</v>
      </c>
      <c r="Z164" s="24" t="n">
        <f aca="false">T164*CUT_M+(R164+S164)*CUT_SET</f>
        <v>247.5685745</v>
      </c>
      <c r="AA164" s="24" t="n">
        <f aca="false">U164*ROUND_M</f>
        <v>503.893785</v>
      </c>
      <c r="AB164" s="24" t="n">
        <f aca="false">(R164+S164)*FINISH_PART</f>
        <v>496</v>
      </c>
      <c r="AC164" s="24" t="n">
        <f aca="false">R164*SPACER_VANE+(R164+S164)*ASM_H*LABOUR</f>
        <v>817.5</v>
      </c>
      <c r="AD164" s="24" t="n">
        <f aca="false">V164*G10_CAGE+W164*G10_SLEEVE</f>
        <v>289.07784</v>
      </c>
      <c r="AE164" s="24" t="n">
        <f aca="false">N164/1000*SHAFT_M+SHAFT_SET</f>
        <v>202.64</v>
      </c>
      <c r="AF164" s="24" t="n">
        <f aca="false">2*ROUNDUP(G164*1000/V_ZENER,0)*PRICE_Z+5*ROUNDUP(G164*DIODE_SAFETY/V_STICK,0)*PRICE_STICK</f>
        <v>68.9</v>
      </c>
      <c r="AG164" s="24" t="n">
        <f aca="false">SUM(X164:AF164)</f>
        <v>2900.67660682</v>
      </c>
      <c r="AH164" s="20" t="n">
        <f aca="false">FIXED_BOM</f>
        <v>3461</v>
      </c>
      <c r="AI164" s="24" t="n">
        <f aca="false">(AG164+AH164)*(1+CONT)</f>
        <v>7315.928097843</v>
      </c>
      <c r="AJ164" s="24" t="n">
        <f aca="false">IF(L164&gt;0,AI164/L164,1000000000000)</f>
        <v>1845.71481353152</v>
      </c>
      <c r="AK164" s="8" t="n">
        <f aca="false">IF(AND(G164&gt;=V_NEED,L164&gt;=P_MIN,K164&gt;=Z_MIN,F164&lt;=N_CAP,D164&lt;=R_MAX,OR(CORONA_REQ=0,O164&gt;=G164)),1,0)</f>
        <v>0</v>
      </c>
      <c r="AL164" s="28" t="n">
        <f aca="false">IF(AK164=1,IF(OBJECTIVE=1,AI164,AJ164),1000000000000)+ROW()*0.000000001</f>
        <v>1000000000000</v>
      </c>
    </row>
    <row r="165" customFormat="false" ht="15" hidden="false" customHeight="false" outlineLevel="0" collapsed="false">
      <c r="A165" s="8" t="n">
        <v>161</v>
      </c>
      <c r="B165" s="23" t="n">
        <v>4</v>
      </c>
      <c r="C165" s="23" t="n">
        <v>3</v>
      </c>
      <c r="D165" s="8" t="n">
        <v>150</v>
      </c>
      <c r="E165" s="8" t="n">
        <v>26</v>
      </c>
      <c r="F165" s="8" t="n">
        <v>12</v>
      </c>
      <c r="G165" s="28" t="n">
        <v>9.259956</v>
      </c>
      <c r="H165" s="8" t="n">
        <v>153.424809</v>
      </c>
      <c r="I165" s="8" t="n">
        <v>1462.722191</v>
      </c>
      <c r="J165" s="28" t="n">
        <v>9.533805</v>
      </c>
      <c r="K165" s="39" t="n">
        <v>1.43722</v>
      </c>
      <c r="L165" s="28" t="n">
        <v>4.860305</v>
      </c>
      <c r="M165" s="8" t="n">
        <v>255</v>
      </c>
      <c r="N165" s="8" t="n">
        <v>1106</v>
      </c>
      <c r="O165" s="28" t="n">
        <v>11.260741</v>
      </c>
      <c r="P165" s="28" t="n">
        <v>14.142624</v>
      </c>
      <c r="Q165" s="28" t="n">
        <v>13.232388</v>
      </c>
      <c r="R165" s="8" t="n">
        <v>48</v>
      </c>
      <c r="S165" s="8" t="n">
        <v>26</v>
      </c>
      <c r="T165" s="23" t="n">
        <v>147.952205</v>
      </c>
      <c r="U165" s="23" t="n">
        <v>120.431853</v>
      </c>
      <c r="V165" s="28" t="n">
        <v>4.651417</v>
      </c>
      <c r="W165" s="39" t="n">
        <v>0.935956</v>
      </c>
      <c r="X165" s="24" t="n">
        <f aca="false">P165*RHO_VANE/2700*(1+SCRAP)*PRICE_VANE</f>
        <v>169.28720928</v>
      </c>
      <c r="Y165" s="24" t="n">
        <f aca="false">Q165*RHO_PLATE/2700*(1+SCRAP)*PRICE_PLATE</f>
        <v>158.39168436</v>
      </c>
      <c r="Z165" s="24" t="n">
        <f aca="false">T165*CUT_M+(R165+S165)*CUT_SET</f>
        <v>295.9283075</v>
      </c>
      <c r="AA165" s="24" t="n">
        <f aca="false">U165*ROUND_M</f>
        <v>602.159265</v>
      </c>
      <c r="AB165" s="24" t="n">
        <f aca="false">(R165+S165)*FINISH_PART</f>
        <v>592</v>
      </c>
      <c r="AC165" s="24" t="n">
        <f aca="false">R165*SPACER_VANE+(R165+S165)*ASM_H*LABOUR</f>
        <v>976.5</v>
      </c>
      <c r="AD165" s="24" t="n">
        <f aca="false">V165*G10_CAGE+W165*G10_SLEEVE</f>
        <v>335.24238</v>
      </c>
      <c r="AE165" s="24" t="n">
        <f aca="false">N165/1000*SHAFT_M+SHAFT_SET</f>
        <v>212.72</v>
      </c>
      <c r="AF165" s="24" t="n">
        <f aca="false">2*ROUNDUP(G165*1000/V_ZENER,0)*PRICE_Z+5*ROUNDUP(G165*DIODE_SAFETY/V_STICK,0)*PRICE_STICK</f>
        <v>68.9</v>
      </c>
      <c r="AG165" s="24" t="n">
        <f aca="false">SUM(X165:AF165)</f>
        <v>3411.12884614</v>
      </c>
      <c r="AH165" s="20" t="n">
        <f aca="false">FIXED_BOM</f>
        <v>3461</v>
      </c>
      <c r="AI165" s="24" t="n">
        <f aca="false">(AG165+AH165)*(1+CONT)</f>
        <v>7902.948173061</v>
      </c>
      <c r="AJ165" s="24" t="n">
        <f aca="false">IF(L165&gt;0,AI165/L165,1000000000000)</f>
        <v>1626.01897886264</v>
      </c>
      <c r="AK165" s="8" t="n">
        <f aca="false">IF(AND(G165&gt;=V_NEED,L165&gt;=P_MIN,K165&gt;=Z_MIN,F165&lt;=N_CAP,D165&lt;=R_MAX,OR(CORONA_REQ=0,O165&gt;=G165)),1,0)</f>
        <v>0</v>
      </c>
      <c r="AL165" s="28" t="n">
        <f aca="false">IF(AK165=1,IF(OBJECTIVE=1,AI165,AJ165),1000000000000)+ROW()*0.000000001</f>
        <v>1000000000000</v>
      </c>
    </row>
    <row r="166" customFormat="false" ht="15" hidden="false" customHeight="false" outlineLevel="0" collapsed="false">
      <c r="A166" s="8" t="n">
        <v>162</v>
      </c>
      <c r="B166" s="23" t="n">
        <v>4</v>
      </c>
      <c r="C166" s="23" t="n">
        <v>3</v>
      </c>
      <c r="D166" s="8" t="n">
        <v>150</v>
      </c>
      <c r="E166" s="8" t="n">
        <v>26</v>
      </c>
      <c r="F166" s="8" t="n">
        <v>16</v>
      </c>
      <c r="G166" s="28" t="n">
        <v>9.259956</v>
      </c>
      <c r="H166" s="8" t="n">
        <v>206.094308</v>
      </c>
      <c r="I166" s="8" t="n">
        <v>1971.495128</v>
      </c>
      <c r="J166" s="28" t="n">
        <v>9.565985</v>
      </c>
      <c r="K166" s="39" t="n">
        <v>1.447841</v>
      </c>
      <c r="L166" s="28" t="n">
        <v>6.663727</v>
      </c>
      <c r="M166" s="8" t="n">
        <v>339</v>
      </c>
      <c r="N166" s="8" t="n">
        <v>1274</v>
      </c>
      <c r="O166" s="28" t="n">
        <v>11.260741</v>
      </c>
      <c r="P166" s="28" t="n">
        <v>18.856832</v>
      </c>
      <c r="Q166" s="28" t="n">
        <v>17.303892</v>
      </c>
      <c r="R166" s="8" t="n">
        <v>64</v>
      </c>
      <c r="S166" s="8" t="n">
        <v>34</v>
      </c>
      <c r="T166" s="23" t="n">
        <v>196.431848</v>
      </c>
      <c r="U166" s="23" t="n">
        <v>159.738046</v>
      </c>
      <c r="V166" s="28" t="n">
        <v>5.932463</v>
      </c>
      <c r="W166" s="39" t="n">
        <v>1.193727</v>
      </c>
      <c r="X166" s="24" t="n">
        <f aca="false">P166*RHO_VANE/2700*(1+SCRAP)*PRICE_VANE</f>
        <v>225.71627904</v>
      </c>
      <c r="Y166" s="24" t="n">
        <f aca="false">Q166*RHO_PLATE/2700*(1+SCRAP)*PRICE_PLATE</f>
        <v>207.12758724</v>
      </c>
      <c r="Z166" s="24" t="n">
        <f aca="false">T166*CUT_M+(R166+S166)*CUT_SET</f>
        <v>392.647772</v>
      </c>
      <c r="AA166" s="24" t="n">
        <f aca="false">U166*ROUND_M</f>
        <v>798.69023</v>
      </c>
      <c r="AB166" s="24" t="n">
        <f aca="false">(R166+S166)*FINISH_PART</f>
        <v>784</v>
      </c>
      <c r="AC166" s="24" t="n">
        <f aca="false">R166*SPACER_VANE+(R166+S166)*ASM_H*LABOUR</f>
        <v>1294.5</v>
      </c>
      <c r="AD166" s="24" t="n">
        <f aca="false">V166*G10_CAGE+W166*G10_SLEEVE</f>
        <v>427.5714</v>
      </c>
      <c r="AE166" s="24" t="n">
        <f aca="false">N166/1000*SHAFT_M+SHAFT_SET</f>
        <v>232.88</v>
      </c>
      <c r="AF166" s="24" t="n">
        <f aca="false">2*ROUNDUP(G166*1000/V_ZENER,0)*PRICE_Z+5*ROUNDUP(G166*DIODE_SAFETY/V_STICK,0)*PRICE_STICK</f>
        <v>68.9</v>
      </c>
      <c r="AG166" s="24" t="n">
        <f aca="false">SUM(X166:AF166)</f>
        <v>4432.03326828</v>
      </c>
      <c r="AH166" s="20" t="n">
        <f aca="false">FIXED_BOM</f>
        <v>3461</v>
      </c>
      <c r="AI166" s="24" t="n">
        <f aca="false">(AG166+AH166)*(1+CONT)</f>
        <v>9076.988258522</v>
      </c>
      <c r="AJ166" s="24" t="n">
        <f aca="false">IF(L166&gt;0,AI166/L166,1000000000000)</f>
        <v>1362.1488783262</v>
      </c>
      <c r="AK166" s="8" t="n">
        <f aca="false">IF(AND(G166&gt;=V_NEED,L166&gt;=P_MIN,K166&gt;=Z_MIN,F166&lt;=N_CAP,D166&lt;=R_MAX,OR(CORONA_REQ=0,O166&gt;=G166)),1,0)</f>
        <v>0</v>
      </c>
      <c r="AL166" s="28" t="n">
        <f aca="false">IF(AK166=1,IF(OBJECTIVE=1,AI166,AJ166),1000000000000)+ROW()*0.000000001</f>
        <v>1000000000000</v>
      </c>
    </row>
    <row r="167" customFormat="false" ht="15" hidden="false" customHeight="false" outlineLevel="0" collapsed="false">
      <c r="A167" s="8" t="n">
        <v>163</v>
      </c>
      <c r="B167" s="23" t="n">
        <v>4</v>
      </c>
      <c r="C167" s="23" t="n">
        <v>4</v>
      </c>
      <c r="D167" s="8" t="n">
        <v>150</v>
      </c>
      <c r="E167" s="8" t="n">
        <v>18</v>
      </c>
      <c r="F167" s="8" t="n">
        <v>4</v>
      </c>
      <c r="G167" s="28" t="n">
        <v>9.259956</v>
      </c>
      <c r="H167" s="8" t="n">
        <v>25.841616</v>
      </c>
      <c r="I167" s="8" t="n">
        <v>315.312412</v>
      </c>
      <c r="J167" s="28" t="n">
        <v>12.20173</v>
      </c>
      <c r="K167" s="39" t="n">
        <v>1.364979</v>
      </c>
      <c r="L167" s="28" t="n">
        <v>0.915652</v>
      </c>
      <c r="M167" s="8" t="n">
        <v>92</v>
      </c>
      <c r="N167" s="8" t="n">
        <v>780</v>
      </c>
      <c r="O167" s="28" t="n">
        <v>11.828551</v>
      </c>
      <c r="P167" s="28" t="n">
        <v>4.837965</v>
      </c>
      <c r="Q167" s="28" t="n">
        <v>5.428672</v>
      </c>
      <c r="R167" s="8" t="n">
        <v>16</v>
      </c>
      <c r="S167" s="8" t="n">
        <v>8</v>
      </c>
      <c r="T167" s="23" t="n">
        <v>48.479644</v>
      </c>
      <c r="U167" s="23" t="n">
        <v>39.306193</v>
      </c>
      <c r="V167" s="28" t="n">
        <v>2.165578</v>
      </c>
      <c r="W167" s="39" t="n">
        <v>0.435756</v>
      </c>
      <c r="X167" s="24" t="n">
        <f aca="false">P167*RHO_VANE/2700*(1+SCRAP)*PRICE_VANE</f>
        <v>57.91044105</v>
      </c>
      <c r="Y167" s="24" t="n">
        <f aca="false">Q167*RHO_PLATE/2700*(1+SCRAP)*PRICE_PLATE</f>
        <v>64.98120384</v>
      </c>
      <c r="Z167" s="24" t="n">
        <f aca="false">T167*CUT_M+(R167+S167)*CUT_SET</f>
        <v>96.719466</v>
      </c>
      <c r="AA167" s="24" t="n">
        <f aca="false">U167*ROUND_M</f>
        <v>196.530965</v>
      </c>
      <c r="AB167" s="24" t="n">
        <f aca="false">(R167+S167)*FINISH_PART</f>
        <v>192</v>
      </c>
      <c r="AC167" s="24" t="n">
        <f aca="false">R167*SPACER_VANE+(R167+S167)*ASM_H*LABOUR</f>
        <v>318</v>
      </c>
      <c r="AD167" s="24" t="n">
        <f aca="false">V167*G10_CAGE+W167*G10_SLEEVE</f>
        <v>156.08004</v>
      </c>
      <c r="AE167" s="24" t="n">
        <f aca="false">N167/1000*SHAFT_M+SHAFT_SET</f>
        <v>173.6</v>
      </c>
      <c r="AF167" s="24" t="n">
        <f aca="false">2*ROUNDUP(G167*1000/V_ZENER,0)*PRICE_Z+5*ROUNDUP(G167*DIODE_SAFETY/V_STICK,0)*PRICE_STICK</f>
        <v>68.9</v>
      </c>
      <c r="AG167" s="24" t="n">
        <f aca="false">SUM(X167:AF167)</f>
        <v>1324.72211589</v>
      </c>
      <c r="AH167" s="20" t="n">
        <f aca="false">FIXED_BOM</f>
        <v>3461</v>
      </c>
      <c r="AI167" s="24" t="n">
        <f aca="false">(AG167+AH167)*(1+CONT)</f>
        <v>5503.5804332735</v>
      </c>
      <c r="AJ167" s="24" t="n">
        <f aca="false">IF(L167&gt;0,AI167/L167,1000000000000)</f>
        <v>6010.55906968313</v>
      </c>
      <c r="AK167" s="8" t="n">
        <f aca="false">IF(AND(G167&gt;=V_NEED,L167&gt;=P_MIN,K167&gt;=Z_MIN,F167&lt;=N_CAP,D167&lt;=R_MAX,OR(CORONA_REQ=0,O167&gt;=G167)),1,0)</f>
        <v>0</v>
      </c>
      <c r="AL167" s="28" t="n">
        <f aca="false">IF(AK167=1,IF(OBJECTIVE=1,AI167,AJ167),1000000000000)+ROW()*0.000000001</f>
        <v>1000000000000</v>
      </c>
    </row>
    <row r="168" customFormat="false" ht="15" hidden="false" customHeight="false" outlineLevel="0" collapsed="false">
      <c r="A168" s="8" t="n">
        <v>164</v>
      </c>
      <c r="B168" s="23" t="n">
        <v>4</v>
      </c>
      <c r="C168" s="23" t="n">
        <v>4</v>
      </c>
      <c r="D168" s="8" t="n">
        <v>150</v>
      </c>
      <c r="E168" s="8" t="n">
        <v>18</v>
      </c>
      <c r="F168" s="8" t="n">
        <v>6</v>
      </c>
      <c r="G168" s="28" t="n">
        <v>9.259956</v>
      </c>
      <c r="H168" s="8" t="n">
        <v>39.465397</v>
      </c>
      <c r="I168" s="8" t="n">
        <v>495.490933</v>
      </c>
      <c r="J168" s="28" t="n">
        <v>12.555073</v>
      </c>
      <c r="K168" s="39" t="n">
        <v>1.421883</v>
      </c>
      <c r="L168" s="28" t="n">
        <v>1.597693</v>
      </c>
      <c r="M168" s="8" t="n">
        <v>132</v>
      </c>
      <c r="N168" s="8" t="n">
        <v>860</v>
      </c>
      <c r="O168" s="28" t="n">
        <v>11.828551</v>
      </c>
      <c r="P168" s="28" t="n">
        <v>7.256947</v>
      </c>
      <c r="Q168" s="28" t="n">
        <v>6.78584</v>
      </c>
      <c r="R168" s="8" t="n">
        <v>24</v>
      </c>
      <c r="S168" s="8" t="n">
        <v>10</v>
      </c>
      <c r="T168" s="23" t="n">
        <v>70.206191</v>
      </c>
      <c r="U168" s="23" t="n">
        <v>56.446015</v>
      </c>
      <c r="V168" s="28" t="n">
        <v>2.7756</v>
      </c>
      <c r="W168" s="39" t="n">
        <v>0.558505</v>
      </c>
      <c r="X168" s="24" t="n">
        <f aca="false">P168*RHO_VANE/2700*(1+SCRAP)*PRICE_VANE</f>
        <v>86.86565559</v>
      </c>
      <c r="Y168" s="24" t="n">
        <f aca="false">Q168*RHO_PLATE/2700*(1+SCRAP)*PRICE_PLATE</f>
        <v>81.2265048</v>
      </c>
      <c r="Z168" s="24" t="n">
        <f aca="false">T168*CUT_M+(R168+S168)*CUT_SET</f>
        <v>139.3092865</v>
      </c>
      <c r="AA168" s="24" t="n">
        <f aca="false">U168*ROUND_M</f>
        <v>282.230075</v>
      </c>
      <c r="AB168" s="24" t="n">
        <f aca="false">(R168+S168)*FINISH_PART</f>
        <v>272</v>
      </c>
      <c r="AC168" s="24" t="n">
        <f aca="false">R168*SPACER_VANE+(R168+S168)*ASM_H*LABOUR</f>
        <v>454.5</v>
      </c>
      <c r="AD168" s="24" t="n">
        <f aca="false">V168*G10_CAGE+W168*G10_SLEEVE</f>
        <v>200.0463</v>
      </c>
      <c r="AE168" s="24" t="n">
        <f aca="false">N168/1000*SHAFT_M+SHAFT_SET</f>
        <v>183.2</v>
      </c>
      <c r="AF168" s="24" t="n">
        <f aca="false">2*ROUNDUP(G168*1000/V_ZENER,0)*PRICE_Z+5*ROUNDUP(G168*DIODE_SAFETY/V_STICK,0)*PRICE_STICK</f>
        <v>68.9</v>
      </c>
      <c r="AG168" s="24" t="n">
        <f aca="false">SUM(X168:AF168)</f>
        <v>1768.27782189</v>
      </c>
      <c r="AH168" s="20" t="n">
        <f aca="false">FIXED_BOM</f>
        <v>3461</v>
      </c>
      <c r="AI168" s="24" t="n">
        <f aca="false">(AG168+AH168)*(1+CONT)</f>
        <v>6013.6694951735</v>
      </c>
      <c r="AJ168" s="24" t="n">
        <f aca="false">IF(L168&gt;0,AI168/L168,1000000000000)</f>
        <v>3763.97060960616</v>
      </c>
      <c r="AK168" s="8" t="n">
        <f aca="false">IF(AND(G168&gt;=V_NEED,L168&gt;=P_MIN,K168&gt;=Z_MIN,F168&lt;=N_CAP,D168&lt;=R_MAX,OR(CORONA_REQ=0,O168&gt;=G168)),1,0)</f>
        <v>0</v>
      </c>
      <c r="AL168" s="28" t="n">
        <f aca="false">IF(AK168=1,IF(OBJECTIVE=1,AI168,AJ168),1000000000000)+ROW()*0.000000001</f>
        <v>1000000000000</v>
      </c>
    </row>
    <row r="169" customFormat="false" ht="15" hidden="false" customHeight="false" outlineLevel="0" collapsed="false">
      <c r="A169" s="8" t="n">
        <v>165</v>
      </c>
      <c r="B169" s="23" t="n">
        <v>4</v>
      </c>
      <c r="C169" s="23" t="n">
        <v>4</v>
      </c>
      <c r="D169" s="8" t="n">
        <v>150</v>
      </c>
      <c r="E169" s="8" t="n">
        <v>18</v>
      </c>
      <c r="F169" s="8" t="n">
        <v>8</v>
      </c>
      <c r="G169" s="28" t="n">
        <v>9.259956</v>
      </c>
      <c r="H169" s="8" t="n">
        <v>53.089177</v>
      </c>
      <c r="I169" s="8" t="n">
        <v>675.669454</v>
      </c>
      <c r="J169" s="28" t="n">
        <v>12.727066</v>
      </c>
      <c r="K169" s="39" t="n">
        <v>1.450892</v>
      </c>
      <c r="L169" s="28" t="n">
        <v>2.28502</v>
      </c>
      <c r="M169" s="8" t="n">
        <v>180</v>
      </c>
      <c r="N169" s="8" t="n">
        <v>956</v>
      </c>
      <c r="O169" s="28" t="n">
        <v>11.828551</v>
      </c>
      <c r="P169" s="28" t="n">
        <v>9.675929</v>
      </c>
      <c r="Q169" s="28" t="n">
        <v>9.500176</v>
      </c>
      <c r="R169" s="8" t="n">
        <v>32</v>
      </c>
      <c r="S169" s="8" t="n">
        <v>14</v>
      </c>
      <c r="T169" s="23" t="n">
        <v>94.446013</v>
      </c>
      <c r="U169" s="23" t="n">
        <v>76.099112</v>
      </c>
      <c r="V169" s="28" t="n">
        <v>3.507626</v>
      </c>
      <c r="W169" s="39" t="n">
        <v>0.705803</v>
      </c>
      <c r="X169" s="24" t="n">
        <f aca="false">P169*RHO_VANE/2700*(1+SCRAP)*PRICE_VANE</f>
        <v>115.82087013</v>
      </c>
      <c r="Y169" s="24" t="n">
        <f aca="false">Q169*RHO_PLATE/2700*(1+SCRAP)*PRICE_PLATE</f>
        <v>113.71710672</v>
      </c>
      <c r="Z169" s="24" t="n">
        <f aca="false">T169*CUT_M+(R169+S169)*CUT_SET</f>
        <v>187.6690195</v>
      </c>
      <c r="AA169" s="24" t="n">
        <f aca="false">U169*ROUND_M</f>
        <v>380.49556</v>
      </c>
      <c r="AB169" s="24" t="n">
        <f aca="false">(R169+S169)*FINISH_PART</f>
        <v>368</v>
      </c>
      <c r="AC169" s="24" t="n">
        <f aca="false">R169*SPACER_VANE+(R169+S169)*ASM_H*LABOUR</f>
        <v>613.5</v>
      </c>
      <c r="AD169" s="24" t="n">
        <f aca="false">V169*G10_CAGE+W169*G10_SLEEVE</f>
        <v>252.80574</v>
      </c>
      <c r="AE169" s="24" t="n">
        <f aca="false">N169/1000*SHAFT_M+SHAFT_SET</f>
        <v>194.72</v>
      </c>
      <c r="AF169" s="24" t="n">
        <f aca="false">2*ROUNDUP(G169*1000/V_ZENER,0)*PRICE_Z+5*ROUNDUP(G169*DIODE_SAFETY/V_STICK,0)*PRICE_STICK</f>
        <v>68.9</v>
      </c>
      <c r="AG169" s="24" t="n">
        <f aca="false">SUM(X169:AF169)</f>
        <v>2295.62829635</v>
      </c>
      <c r="AH169" s="20" t="n">
        <f aca="false">FIXED_BOM</f>
        <v>3461</v>
      </c>
      <c r="AI169" s="24" t="n">
        <f aca="false">(AG169+AH169)*(1+CONT)</f>
        <v>6620.1225408025</v>
      </c>
      <c r="AJ169" s="24" t="n">
        <f aca="false">IF(L169&gt;0,AI169/L169,1000000000000)</f>
        <v>2897.18363112905</v>
      </c>
      <c r="AK169" s="8" t="n">
        <f aca="false">IF(AND(G169&gt;=V_NEED,L169&gt;=P_MIN,K169&gt;=Z_MIN,F169&lt;=N_CAP,D169&lt;=R_MAX,OR(CORONA_REQ=0,O169&gt;=G169)),1,0)</f>
        <v>0</v>
      </c>
      <c r="AL169" s="28" t="n">
        <f aca="false">IF(AK169=1,IF(OBJECTIVE=1,AI169,AJ169),1000000000000)+ROW()*0.000000001</f>
        <v>1000000000000</v>
      </c>
    </row>
    <row r="170" customFormat="false" ht="15" hidden="false" customHeight="false" outlineLevel="0" collapsed="false">
      <c r="A170" s="8" t="n">
        <v>166</v>
      </c>
      <c r="B170" s="23" t="n">
        <v>4</v>
      </c>
      <c r="C170" s="23" t="n">
        <v>4</v>
      </c>
      <c r="D170" s="8" t="n">
        <v>150</v>
      </c>
      <c r="E170" s="8" t="n">
        <v>18</v>
      </c>
      <c r="F170" s="8" t="n">
        <v>10</v>
      </c>
      <c r="G170" s="28" t="n">
        <v>9.259956</v>
      </c>
      <c r="H170" s="8" t="n">
        <v>66.712958</v>
      </c>
      <c r="I170" s="8" t="n">
        <v>855.847975</v>
      </c>
      <c r="J170" s="28" t="n">
        <v>12.828812</v>
      </c>
      <c r="K170" s="39" t="n">
        <v>1.468145</v>
      </c>
      <c r="L170" s="28" t="n">
        <v>2.972561</v>
      </c>
      <c r="M170" s="8" t="n">
        <v>220</v>
      </c>
      <c r="N170" s="8" t="n">
        <v>1036</v>
      </c>
      <c r="O170" s="28" t="n">
        <v>11.828551</v>
      </c>
      <c r="P170" s="28" t="n">
        <v>12.094912</v>
      </c>
      <c r="Q170" s="28" t="n">
        <v>10.857344</v>
      </c>
      <c r="R170" s="8" t="n">
        <v>40</v>
      </c>
      <c r="S170" s="8" t="n">
        <v>16</v>
      </c>
      <c r="T170" s="23" t="n">
        <v>116.172561</v>
      </c>
      <c r="U170" s="23" t="n">
        <v>93.238934</v>
      </c>
      <c r="V170" s="28" t="n">
        <v>4.117648</v>
      </c>
      <c r="W170" s="39" t="n">
        <v>0.828551</v>
      </c>
      <c r="X170" s="24" t="n">
        <f aca="false">P170*RHO_VANE/2700*(1+SCRAP)*PRICE_VANE</f>
        <v>144.77609664</v>
      </c>
      <c r="Y170" s="24" t="n">
        <f aca="false">Q170*RHO_PLATE/2700*(1+SCRAP)*PRICE_PLATE</f>
        <v>129.96240768</v>
      </c>
      <c r="Z170" s="24" t="n">
        <f aca="false">T170*CUT_M+(R170+S170)*CUT_SET</f>
        <v>230.2588415</v>
      </c>
      <c r="AA170" s="24" t="n">
        <f aca="false">U170*ROUND_M</f>
        <v>466.19467</v>
      </c>
      <c r="AB170" s="24" t="n">
        <f aca="false">(R170+S170)*FINISH_PART</f>
        <v>448</v>
      </c>
      <c r="AC170" s="24" t="n">
        <f aca="false">R170*SPACER_VANE+(R170+S170)*ASM_H*LABOUR</f>
        <v>750</v>
      </c>
      <c r="AD170" s="24" t="n">
        <f aca="false">V170*G10_CAGE+W170*G10_SLEEVE</f>
        <v>296.77194</v>
      </c>
      <c r="AE170" s="24" t="n">
        <f aca="false">N170/1000*SHAFT_M+SHAFT_SET</f>
        <v>204.32</v>
      </c>
      <c r="AF170" s="24" t="n">
        <f aca="false">2*ROUNDUP(G170*1000/V_ZENER,0)*PRICE_Z+5*ROUNDUP(G170*DIODE_SAFETY/V_STICK,0)*PRICE_STICK</f>
        <v>68.9</v>
      </c>
      <c r="AG170" s="24" t="n">
        <f aca="false">SUM(X170:AF170)</f>
        <v>2739.18395582</v>
      </c>
      <c r="AH170" s="20" t="n">
        <f aca="false">FIXED_BOM</f>
        <v>3461</v>
      </c>
      <c r="AI170" s="24" t="n">
        <f aca="false">(AG170+AH170)*(1+CONT)</f>
        <v>7130.211549193</v>
      </c>
      <c r="AJ170" s="24" t="n">
        <f aca="false">IF(L170&gt;0,AI170/L170,1000000000000)</f>
        <v>2398.67627584194</v>
      </c>
      <c r="AK170" s="8" t="n">
        <f aca="false">IF(AND(G170&gt;=V_NEED,L170&gt;=P_MIN,K170&gt;=Z_MIN,F170&lt;=N_CAP,D170&lt;=R_MAX,OR(CORONA_REQ=0,O170&gt;=G170)),1,0)</f>
        <v>0</v>
      </c>
      <c r="AL170" s="28" t="n">
        <f aca="false">IF(AK170=1,IF(OBJECTIVE=1,AI170,AJ170),1000000000000)+ROW()*0.000000001</f>
        <v>1000000000000</v>
      </c>
    </row>
    <row r="171" customFormat="false" ht="15" hidden="false" customHeight="false" outlineLevel="0" collapsed="false">
      <c r="A171" s="8" t="n">
        <v>167</v>
      </c>
      <c r="B171" s="23" t="n">
        <v>4</v>
      </c>
      <c r="C171" s="23" t="n">
        <v>4</v>
      </c>
      <c r="D171" s="8" t="n">
        <v>150</v>
      </c>
      <c r="E171" s="8" t="n">
        <v>18</v>
      </c>
      <c r="F171" s="8" t="n">
        <v>12</v>
      </c>
      <c r="G171" s="28" t="n">
        <v>9.259956</v>
      </c>
      <c r="H171" s="8" t="n">
        <v>80.336738</v>
      </c>
      <c r="I171" s="8" t="n">
        <v>1036.026496</v>
      </c>
      <c r="J171" s="28" t="n">
        <v>12.896049</v>
      </c>
      <c r="K171" s="39" t="n">
        <v>1.480119</v>
      </c>
      <c r="L171" s="28" t="n">
        <v>3.66308</v>
      </c>
      <c r="M171" s="8" t="n">
        <v>268</v>
      </c>
      <c r="N171" s="8" t="n">
        <v>1132</v>
      </c>
      <c r="O171" s="28" t="n">
        <v>11.828551</v>
      </c>
      <c r="P171" s="28" t="n">
        <v>14.513894</v>
      </c>
      <c r="Q171" s="28" t="n">
        <v>13.57168</v>
      </c>
      <c r="R171" s="8" t="n">
        <v>48</v>
      </c>
      <c r="S171" s="8" t="n">
        <v>20</v>
      </c>
      <c r="T171" s="23" t="n">
        <v>140.412382</v>
      </c>
      <c r="U171" s="23" t="n">
        <v>112.892031</v>
      </c>
      <c r="V171" s="28" t="n">
        <v>4.849674</v>
      </c>
      <c r="W171" s="39" t="n">
        <v>0.975849</v>
      </c>
      <c r="X171" s="24" t="n">
        <f aca="false">P171*RHO_VANE/2700*(1+SCRAP)*PRICE_VANE</f>
        <v>173.73131118</v>
      </c>
      <c r="Y171" s="24" t="n">
        <f aca="false">Q171*RHO_PLATE/2700*(1+SCRAP)*PRICE_PLATE</f>
        <v>162.4530096</v>
      </c>
      <c r="Z171" s="24" t="n">
        <f aca="false">T171*CUT_M+(R171+S171)*CUT_SET</f>
        <v>278.618573</v>
      </c>
      <c r="AA171" s="24" t="n">
        <f aca="false">U171*ROUND_M</f>
        <v>564.460155</v>
      </c>
      <c r="AB171" s="24" t="n">
        <f aca="false">(R171+S171)*FINISH_PART</f>
        <v>544</v>
      </c>
      <c r="AC171" s="24" t="n">
        <f aca="false">R171*SPACER_VANE+(R171+S171)*ASM_H*LABOUR</f>
        <v>909</v>
      </c>
      <c r="AD171" s="24" t="n">
        <f aca="false">V171*G10_CAGE+W171*G10_SLEEVE</f>
        <v>349.53138</v>
      </c>
      <c r="AE171" s="24" t="n">
        <f aca="false">N171/1000*SHAFT_M+SHAFT_SET</f>
        <v>215.84</v>
      </c>
      <c r="AF171" s="24" t="n">
        <f aca="false">2*ROUNDUP(G171*1000/V_ZENER,0)*PRICE_Z+5*ROUNDUP(G171*DIODE_SAFETY/V_STICK,0)*PRICE_STICK</f>
        <v>68.9</v>
      </c>
      <c r="AG171" s="24" t="n">
        <f aca="false">SUM(X171:AF171)</f>
        <v>3266.53442878</v>
      </c>
      <c r="AH171" s="20" t="n">
        <f aca="false">FIXED_BOM</f>
        <v>3461</v>
      </c>
      <c r="AI171" s="24" t="n">
        <f aca="false">(AG171+AH171)*(1+CONT)</f>
        <v>7736.664593097</v>
      </c>
      <c r="AJ171" s="24" t="n">
        <f aca="false">IF(L171&gt;0,AI171/L171,1000000000000)</f>
        <v>2112.06541847216</v>
      </c>
      <c r="AK171" s="8" t="n">
        <f aca="false">IF(AND(G171&gt;=V_NEED,L171&gt;=P_MIN,K171&gt;=Z_MIN,F171&lt;=N_CAP,D171&lt;=R_MAX,OR(CORONA_REQ=0,O171&gt;=G171)),1,0)</f>
        <v>0</v>
      </c>
      <c r="AL171" s="28" t="n">
        <f aca="false">IF(AK171=1,IF(OBJECTIVE=1,AI171,AJ171),1000000000000)+ROW()*0.000000001</f>
        <v>1000000000000</v>
      </c>
    </row>
    <row r="172" customFormat="false" ht="15" hidden="false" customHeight="false" outlineLevel="0" collapsed="false">
      <c r="A172" s="8" t="n">
        <v>168</v>
      </c>
      <c r="B172" s="23" t="n">
        <v>4</v>
      </c>
      <c r="C172" s="23" t="n">
        <v>4</v>
      </c>
      <c r="D172" s="8" t="n">
        <v>150</v>
      </c>
      <c r="E172" s="8" t="n">
        <v>18</v>
      </c>
      <c r="F172" s="8" t="n">
        <v>16</v>
      </c>
      <c r="G172" s="28" t="n">
        <v>9.259956</v>
      </c>
      <c r="H172" s="8" t="n">
        <v>107.584299</v>
      </c>
      <c r="I172" s="8" t="n">
        <v>1396.383539</v>
      </c>
      <c r="J172" s="28" t="n">
        <v>12.979436</v>
      </c>
      <c r="K172" s="39" t="n">
        <v>1.495499</v>
      </c>
      <c r="L172" s="28" t="n">
        <v>5.050339</v>
      </c>
      <c r="M172" s="8" t="n">
        <v>356</v>
      </c>
      <c r="N172" s="8" t="n">
        <v>1308</v>
      </c>
      <c r="O172" s="28" t="n">
        <v>11.828551</v>
      </c>
      <c r="P172" s="28" t="n">
        <v>19.351859</v>
      </c>
      <c r="Q172" s="28" t="n">
        <v>17.643184</v>
      </c>
      <c r="R172" s="8" t="n">
        <v>64</v>
      </c>
      <c r="S172" s="8" t="n">
        <v>26</v>
      </c>
      <c r="T172" s="23" t="n">
        <v>186.378752</v>
      </c>
      <c r="U172" s="23" t="n">
        <v>149.68495</v>
      </c>
      <c r="V172" s="28" t="n">
        <v>6.191722</v>
      </c>
      <c r="W172" s="39" t="n">
        <v>1.245895</v>
      </c>
      <c r="X172" s="24" t="n">
        <f aca="false">P172*RHO_VANE/2700*(1+SCRAP)*PRICE_VANE</f>
        <v>231.64175223</v>
      </c>
      <c r="Y172" s="24" t="n">
        <f aca="false">Q172*RHO_PLATE/2700*(1+SCRAP)*PRICE_PLATE</f>
        <v>211.18891248</v>
      </c>
      <c r="Z172" s="24" t="n">
        <f aca="false">T172*CUT_M+(R172+S172)*CUT_SET</f>
        <v>369.568128</v>
      </c>
      <c r="AA172" s="24" t="n">
        <f aca="false">U172*ROUND_M</f>
        <v>748.42475</v>
      </c>
      <c r="AB172" s="24" t="n">
        <f aca="false">(R172+S172)*FINISH_PART</f>
        <v>720</v>
      </c>
      <c r="AC172" s="24" t="n">
        <f aca="false">R172*SPACER_VANE+(R172+S172)*ASM_H*LABOUR</f>
        <v>1204.5</v>
      </c>
      <c r="AD172" s="24" t="n">
        <f aca="false">V172*G10_CAGE+W172*G10_SLEEVE</f>
        <v>446.25702</v>
      </c>
      <c r="AE172" s="24" t="n">
        <f aca="false">N172/1000*SHAFT_M+SHAFT_SET</f>
        <v>236.96</v>
      </c>
      <c r="AF172" s="24" t="n">
        <f aca="false">2*ROUNDUP(G172*1000/V_ZENER,0)*PRICE_Z+5*ROUNDUP(G172*DIODE_SAFETY/V_STICK,0)*PRICE_STICK</f>
        <v>68.9</v>
      </c>
      <c r="AG172" s="24" t="n">
        <f aca="false">SUM(X172:AF172)</f>
        <v>4237.44056271</v>
      </c>
      <c r="AH172" s="20" t="n">
        <f aca="false">FIXED_BOM</f>
        <v>3461</v>
      </c>
      <c r="AI172" s="24" t="n">
        <f aca="false">(AG172+AH172)*(1+CONT)</f>
        <v>8853.2066471165</v>
      </c>
      <c r="AJ172" s="24" t="n">
        <f aca="false">IF(L172&gt;0,AI172/L172,1000000000000)</f>
        <v>1752.99255101816</v>
      </c>
      <c r="AK172" s="8" t="n">
        <f aca="false">IF(AND(G172&gt;=V_NEED,L172&gt;=P_MIN,K172&gt;=Z_MIN,F172&lt;=N_CAP,D172&lt;=R_MAX,OR(CORONA_REQ=0,O172&gt;=G172)),1,0)</f>
        <v>0</v>
      </c>
      <c r="AL172" s="28" t="n">
        <f aca="false">IF(AK172=1,IF(OBJECTIVE=1,AI172,AJ172),1000000000000)+ROW()*0.000000001</f>
        <v>1000000000000</v>
      </c>
    </row>
    <row r="173" customFormat="false" ht="15" hidden="false" customHeight="false" outlineLevel="0" collapsed="false">
      <c r="A173" s="8" t="n">
        <v>169</v>
      </c>
      <c r="B173" s="23" t="n">
        <v>4</v>
      </c>
      <c r="C173" s="23" t="n">
        <v>4</v>
      </c>
      <c r="D173" s="8" t="n">
        <v>150</v>
      </c>
      <c r="E173" s="8" t="n">
        <v>22</v>
      </c>
      <c r="F173" s="8" t="n">
        <v>4</v>
      </c>
      <c r="G173" s="28" t="n">
        <v>9.259956</v>
      </c>
      <c r="H173" s="8" t="n">
        <v>34.574174</v>
      </c>
      <c r="I173" s="8" t="n">
        <v>380.432792</v>
      </c>
      <c r="J173" s="28" t="n">
        <v>11.003381</v>
      </c>
      <c r="K173" s="39" t="n">
        <v>1.372804</v>
      </c>
      <c r="L173" s="28" t="n">
        <v>1.123123</v>
      </c>
      <c r="M173" s="8" t="n">
        <v>100</v>
      </c>
      <c r="N173" s="8" t="n">
        <v>796</v>
      </c>
      <c r="O173" s="28" t="n">
        <v>11.828551</v>
      </c>
      <c r="P173" s="28" t="n">
        <v>5.561788</v>
      </c>
      <c r="Q173" s="28" t="n">
        <v>6.78584</v>
      </c>
      <c r="R173" s="8" t="n">
        <v>16</v>
      </c>
      <c r="S173" s="8" t="n">
        <v>10</v>
      </c>
      <c r="T173" s="23" t="n">
        <v>50.992918</v>
      </c>
      <c r="U173" s="23" t="n">
        <v>41.819467</v>
      </c>
      <c r="V173" s="28" t="n">
        <v>2.287582</v>
      </c>
      <c r="W173" s="39" t="n">
        <v>0.460306</v>
      </c>
      <c r="X173" s="24" t="n">
        <f aca="false">P173*RHO_VANE/2700*(1+SCRAP)*PRICE_VANE</f>
        <v>66.57460236</v>
      </c>
      <c r="Y173" s="24" t="n">
        <f aca="false">Q173*RHO_PLATE/2700*(1+SCRAP)*PRICE_PLATE</f>
        <v>81.2265048</v>
      </c>
      <c r="Z173" s="24" t="n">
        <f aca="false">T173*CUT_M+(R173+S173)*CUT_SET</f>
        <v>102.489377</v>
      </c>
      <c r="AA173" s="24" t="n">
        <f aca="false">U173*ROUND_M</f>
        <v>209.097335</v>
      </c>
      <c r="AB173" s="24" t="n">
        <f aca="false">(R173+S173)*FINISH_PART</f>
        <v>208</v>
      </c>
      <c r="AC173" s="24" t="n">
        <f aca="false">R173*SPACER_VANE+(R173+S173)*ASM_H*LABOUR</f>
        <v>340.5</v>
      </c>
      <c r="AD173" s="24" t="n">
        <f aca="false">V173*G10_CAGE+W173*G10_SLEEVE</f>
        <v>164.87328</v>
      </c>
      <c r="AE173" s="24" t="n">
        <f aca="false">N173/1000*SHAFT_M+SHAFT_SET</f>
        <v>175.52</v>
      </c>
      <c r="AF173" s="24" t="n">
        <f aca="false">2*ROUNDUP(G173*1000/V_ZENER,0)*PRICE_Z+5*ROUNDUP(G173*DIODE_SAFETY/V_STICK,0)*PRICE_STICK</f>
        <v>68.9</v>
      </c>
      <c r="AG173" s="24" t="n">
        <f aca="false">SUM(X173:AF173)</f>
        <v>1417.18109916</v>
      </c>
      <c r="AH173" s="20" t="n">
        <f aca="false">FIXED_BOM</f>
        <v>3461</v>
      </c>
      <c r="AI173" s="24" t="n">
        <f aca="false">(AG173+AH173)*(1+CONT)</f>
        <v>5609.908264034</v>
      </c>
      <c r="AJ173" s="24" t="n">
        <f aca="false">IF(L173&gt;0,AI173/L173,1000000000000)</f>
        <v>4994.91886822191</v>
      </c>
      <c r="AK173" s="8" t="n">
        <f aca="false">IF(AND(G173&gt;=V_NEED,L173&gt;=P_MIN,K173&gt;=Z_MIN,F173&lt;=N_CAP,D173&lt;=R_MAX,OR(CORONA_REQ=0,O173&gt;=G173)),1,0)</f>
        <v>0</v>
      </c>
      <c r="AL173" s="28" t="n">
        <f aca="false">IF(AK173=1,IF(OBJECTIVE=1,AI173,AJ173),1000000000000)+ROW()*0.000000001</f>
        <v>1000000000000</v>
      </c>
    </row>
    <row r="174" customFormat="false" ht="15" hidden="false" customHeight="false" outlineLevel="0" collapsed="false">
      <c r="A174" s="8" t="n">
        <v>170</v>
      </c>
      <c r="B174" s="23" t="n">
        <v>4</v>
      </c>
      <c r="C174" s="23" t="n">
        <v>4</v>
      </c>
      <c r="D174" s="8" t="n">
        <v>150</v>
      </c>
      <c r="E174" s="8" t="n">
        <v>22</v>
      </c>
      <c r="F174" s="8" t="n">
        <v>6</v>
      </c>
      <c r="G174" s="28" t="n">
        <v>9.259956</v>
      </c>
      <c r="H174" s="8" t="n">
        <v>53.187987</v>
      </c>
      <c r="I174" s="8" t="n">
        <v>597.822959</v>
      </c>
      <c r="J174" s="28" t="n">
        <v>11.239812</v>
      </c>
      <c r="K174" s="39" t="n">
        <v>1.420275</v>
      </c>
      <c r="L174" s="28" t="n">
        <v>1.924339</v>
      </c>
      <c r="M174" s="8" t="n">
        <v>140</v>
      </c>
      <c r="N174" s="8" t="n">
        <v>876</v>
      </c>
      <c r="O174" s="28" t="n">
        <v>11.828551</v>
      </c>
      <c r="P174" s="28" t="n">
        <v>8.342682</v>
      </c>
      <c r="Q174" s="28" t="n">
        <v>8.143008</v>
      </c>
      <c r="R174" s="8" t="n">
        <v>24</v>
      </c>
      <c r="S174" s="8" t="n">
        <v>12</v>
      </c>
      <c r="T174" s="23" t="n">
        <v>72.719465</v>
      </c>
      <c r="U174" s="23" t="n">
        <v>58.959289</v>
      </c>
      <c r="V174" s="28" t="n">
        <v>2.897604</v>
      </c>
      <c r="W174" s="39" t="n">
        <v>0.583054</v>
      </c>
      <c r="X174" s="24" t="n">
        <f aca="false">P174*RHO_VANE/2700*(1+SCRAP)*PRICE_VANE</f>
        <v>99.86190354</v>
      </c>
      <c r="Y174" s="24" t="n">
        <f aca="false">Q174*RHO_PLATE/2700*(1+SCRAP)*PRICE_PLATE</f>
        <v>97.47180576</v>
      </c>
      <c r="Z174" s="24" t="n">
        <f aca="false">T174*CUT_M+(R174+S174)*CUT_SET</f>
        <v>145.0791975</v>
      </c>
      <c r="AA174" s="24" t="n">
        <f aca="false">U174*ROUND_M</f>
        <v>294.796445</v>
      </c>
      <c r="AB174" s="24" t="n">
        <f aca="false">(R174+S174)*FINISH_PART</f>
        <v>288</v>
      </c>
      <c r="AC174" s="24" t="n">
        <f aca="false">R174*SPACER_VANE+(R174+S174)*ASM_H*LABOUR</f>
        <v>477</v>
      </c>
      <c r="AD174" s="24" t="n">
        <f aca="false">V174*G10_CAGE+W174*G10_SLEEVE</f>
        <v>208.83948</v>
      </c>
      <c r="AE174" s="24" t="n">
        <f aca="false">N174/1000*SHAFT_M+SHAFT_SET</f>
        <v>185.12</v>
      </c>
      <c r="AF174" s="24" t="n">
        <f aca="false">2*ROUNDUP(G174*1000/V_ZENER,0)*PRICE_Z+5*ROUNDUP(G174*DIODE_SAFETY/V_STICK,0)*PRICE_STICK</f>
        <v>68.9</v>
      </c>
      <c r="AG174" s="24" t="n">
        <f aca="false">SUM(X174:AF174)</f>
        <v>1865.0688318</v>
      </c>
      <c r="AH174" s="20" t="n">
        <f aca="false">FIXED_BOM</f>
        <v>3461</v>
      </c>
      <c r="AI174" s="24" t="n">
        <f aca="false">(AG174+AH174)*(1+CONT)</f>
        <v>6124.97915657</v>
      </c>
      <c r="AJ174" s="24" t="n">
        <f aca="false">IF(L174&gt;0,AI174/L174,1000000000000)</f>
        <v>3182.90028761564</v>
      </c>
      <c r="AK174" s="8" t="n">
        <f aca="false">IF(AND(G174&gt;=V_NEED,L174&gt;=P_MIN,K174&gt;=Z_MIN,F174&lt;=N_CAP,D174&lt;=R_MAX,OR(CORONA_REQ=0,O174&gt;=G174)),1,0)</f>
        <v>0</v>
      </c>
      <c r="AL174" s="28" t="n">
        <f aca="false">IF(AK174=1,IF(OBJECTIVE=1,AI174,AJ174),1000000000000)+ROW()*0.000000001</f>
        <v>1000000000000</v>
      </c>
    </row>
    <row r="175" customFormat="false" ht="15" hidden="false" customHeight="false" outlineLevel="0" collapsed="false">
      <c r="A175" s="8" t="n">
        <v>171</v>
      </c>
      <c r="B175" s="23" t="n">
        <v>4</v>
      </c>
      <c r="C175" s="23" t="n">
        <v>4</v>
      </c>
      <c r="D175" s="8" t="n">
        <v>150</v>
      </c>
      <c r="E175" s="8" t="n">
        <v>22</v>
      </c>
      <c r="F175" s="8" t="n">
        <v>8</v>
      </c>
      <c r="G175" s="28" t="n">
        <v>9.259956</v>
      </c>
      <c r="H175" s="8" t="n">
        <v>71.801801</v>
      </c>
      <c r="I175" s="8" t="n">
        <v>815.213126</v>
      </c>
      <c r="J175" s="28" t="n">
        <v>11.353659</v>
      </c>
      <c r="K175" s="39" t="n">
        <v>1.44442</v>
      </c>
      <c r="L175" s="28" t="n">
        <v>2.732962</v>
      </c>
      <c r="M175" s="8" t="n">
        <v>188</v>
      </c>
      <c r="N175" s="8" t="n">
        <v>972</v>
      </c>
      <c r="O175" s="28" t="n">
        <v>11.828551</v>
      </c>
      <c r="P175" s="28" t="n">
        <v>11.123575</v>
      </c>
      <c r="Q175" s="28" t="n">
        <v>10.857344</v>
      </c>
      <c r="R175" s="8" t="n">
        <v>32</v>
      </c>
      <c r="S175" s="8" t="n">
        <v>16</v>
      </c>
      <c r="T175" s="23" t="n">
        <v>96.959287</v>
      </c>
      <c r="U175" s="23" t="n">
        <v>78.612386</v>
      </c>
      <c r="V175" s="28" t="n">
        <v>3.62963</v>
      </c>
      <c r="W175" s="39" t="n">
        <v>0.730352</v>
      </c>
      <c r="X175" s="24" t="n">
        <f aca="false">P175*RHO_VANE/2700*(1+SCRAP)*PRICE_VANE</f>
        <v>133.14919275</v>
      </c>
      <c r="Y175" s="24" t="n">
        <f aca="false">Q175*RHO_PLATE/2700*(1+SCRAP)*PRICE_PLATE</f>
        <v>129.96240768</v>
      </c>
      <c r="Z175" s="24" t="n">
        <f aca="false">T175*CUT_M+(R175+S175)*CUT_SET</f>
        <v>193.4389305</v>
      </c>
      <c r="AA175" s="24" t="n">
        <f aca="false">U175*ROUND_M</f>
        <v>393.06193</v>
      </c>
      <c r="AB175" s="24" t="n">
        <f aca="false">(R175+S175)*FINISH_PART</f>
        <v>384</v>
      </c>
      <c r="AC175" s="24" t="n">
        <f aca="false">R175*SPACER_VANE+(R175+S175)*ASM_H*LABOUR</f>
        <v>636</v>
      </c>
      <c r="AD175" s="24" t="n">
        <f aca="false">V175*G10_CAGE+W175*G10_SLEEVE</f>
        <v>261.59892</v>
      </c>
      <c r="AE175" s="24" t="n">
        <f aca="false">N175/1000*SHAFT_M+SHAFT_SET</f>
        <v>196.64</v>
      </c>
      <c r="AF175" s="24" t="n">
        <f aca="false">2*ROUNDUP(G175*1000/V_ZENER,0)*PRICE_Z+5*ROUNDUP(G175*DIODE_SAFETY/V_STICK,0)*PRICE_STICK</f>
        <v>68.9</v>
      </c>
      <c r="AG175" s="24" t="n">
        <f aca="false">SUM(X175:AF175)</f>
        <v>2396.75138093</v>
      </c>
      <c r="AH175" s="20" t="n">
        <f aca="false">FIXED_BOM</f>
        <v>3461</v>
      </c>
      <c r="AI175" s="24" t="n">
        <f aca="false">(AG175+AH175)*(1+CONT)</f>
        <v>6736.4140880695</v>
      </c>
      <c r="AJ175" s="24" t="n">
        <f aca="false">IF(L175&gt;0,AI175/L175,1000000000000)</f>
        <v>2464.87660204185</v>
      </c>
      <c r="AK175" s="8" t="n">
        <f aca="false">IF(AND(G175&gt;=V_NEED,L175&gt;=P_MIN,K175&gt;=Z_MIN,F175&lt;=N_CAP,D175&lt;=R_MAX,OR(CORONA_REQ=0,O175&gt;=G175)),1,0)</f>
        <v>0</v>
      </c>
      <c r="AL175" s="28" t="n">
        <f aca="false">IF(AK175=1,IF(OBJECTIVE=1,AI175,AJ175),1000000000000)+ROW()*0.000000001</f>
        <v>1000000000000</v>
      </c>
    </row>
    <row r="176" customFormat="false" ht="15" hidden="false" customHeight="false" outlineLevel="0" collapsed="false">
      <c r="A176" s="8" t="n">
        <v>172</v>
      </c>
      <c r="B176" s="23" t="n">
        <v>4</v>
      </c>
      <c r="C176" s="23" t="n">
        <v>4</v>
      </c>
      <c r="D176" s="8" t="n">
        <v>150</v>
      </c>
      <c r="E176" s="8" t="n">
        <v>22</v>
      </c>
      <c r="F176" s="8" t="n">
        <v>10</v>
      </c>
      <c r="G176" s="28" t="n">
        <v>9.259956</v>
      </c>
      <c r="H176" s="8" t="n">
        <v>90.415614</v>
      </c>
      <c r="I176" s="8" t="n">
        <v>1032.603293</v>
      </c>
      <c r="J176" s="28" t="n">
        <v>11.42063</v>
      </c>
      <c r="K176" s="39" t="n">
        <v>1.458745</v>
      </c>
      <c r="L176" s="28" t="n">
        <v>3.540841</v>
      </c>
      <c r="M176" s="8" t="n">
        <v>236</v>
      </c>
      <c r="N176" s="8" t="n">
        <v>1068</v>
      </c>
      <c r="O176" s="28" t="n">
        <v>11.828551</v>
      </c>
      <c r="P176" s="28" t="n">
        <v>13.904469</v>
      </c>
      <c r="Q176" s="28" t="n">
        <v>13.57168</v>
      </c>
      <c r="R176" s="8" t="n">
        <v>40</v>
      </c>
      <c r="S176" s="8" t="n">
        <v>20</v>
      </c>
      <c r="T176" s="23" t="n">
        <v>121.199109</v>
      </c>
      <c r="U176" s="23" t="n">
        <v>98.265482</v>
      </c>
      <c r="V176" s="28" t="n">
        <v>4.361657</v>
      </c>
      <c r="W176" s="39" t="n">
        <v>0.87765</v>
      </c>
      <c r="X176" s="24" t="n">
        <f aca="false">P176*RHO_VANE/2700*(1+SCRAP)*PRICE_VANE</f>
        <v>166.43649393</v>
      </c>
      <c r="Y176" s="24" t="n">
        <f aca="false">Q176*RHO_PLATE/2700*(1+SCRAP)*PRICE_PLATE</f>
        <v>162.4530096</v>
      </c>
      <c r="Z176" s="24" t="n">
        <f aca="false">T176*CUT_M+(R176+S176)*CUT_SET</f>
        <v>241.7986635</v>
      </c>
      <c r="AA176" s="24" t="n">
        <f aca="false">U176*ROUND_M</f>
        <v>491.32741</v>
      </c>
      <c r="AB176" s="24" t="n">
        <f aca="false">(R176+S176)*FINISH_PART</f>
        <v>480</v>
      </c>
      <c r="AC176" s="24" t="n">
        <f aca="false">R176*SPACER_VANE+(R176+S176)*ASM_H*LABOUR</f>
        <v>795</v>
      </c>
      <c r="AD176" s="24" t="n">
        <f aca="false">V176*G10_CAGE+W176*G10_SLEEVE</f>
        <v>314.35842</v>
      </c>
      <c r="AE176" s="24" t="n">
        <f aca="false">N176/1000*SHAFT_M+SHAFT_SET</f>
        <v>208.16</v>
      </c>
      <c r="AF176" s="24" t="n">
        <f aca="false">2*ROUNDUP(G176*1000/V_ZENER,0)*PRICE_Z+5*ROUNDUP(G176*DIODE_SAFETY/V_STICK,0)*PRICE_STICK</f>
        <v>68.9</v>
      </c>
      <c r="AG176" s="24" t="n">
        <f aca="false">SUM(X176:AF176)</f>
        <v>2928.43399703</v>
      </c>
      <c r="AH176" s="20" t="n">
        <f aca="false">FIXED_BOM</f>
        <v>3461</v>
      </c>
      <c r="AI176" s="24" t="n">
        <f aca="false">(AG176+AH176)*(1+CONT)</f>
        <v>7347.8490965845</v>
      </c>
      <c r="AJ176" s="24" t="n">
        <f aca="false">IF(L176&gt;0,AI176/L176,1000000000000)</f>
        <v>2075.17058703977</v>
      </c>
      <c r="AK176" s="8" t="n">
        <f aca="false">IF(AND(G176&gt;=V_NEED,L176&gt;=P_MIN,K176&gt;=Z_MIN,F176&lt;=N_CAP,D176&lt;=R_MAX,OR(CORONA_REQ=0,O176&gt;=G176)),1,0)</f>
        <v>0</v>
      </c>
      <c r="AL176" s="28" t="n">
        <f aca="false">IF(AK176=1,IF(OBJECTIVE=1,AI176,AJ176),1000000000000)+ROW()*0.000000001</f>
        <v>1000000000000</v>
      </c>
    </row>
    <row r="177" customFormat="false" ht="15" hidden="false" customHeight="false" outlineLevel="0" collapsed="false">
      <c r="A177" s="8" t="n">
        <v>173</v>
      </c>
      <c r="B177" s="23" t="n">
        <v>4</v>
      </c>
      <c r="C177" s="23" t="n">
        <v>4</v>
      </c>
      <c r="D177" s="8" t="n">
        <v>150</v>
      </c>
      <c r="E177" s="8" t="n">
        <v>22</v>
      </c>
      <c r="F177" s="8" t="n">
        <v>12</v>
      </c>
      <c r="G177" s="28" t="n">
        <v>9.259956</v>
      </c>
      <c r="H177" s="8" t="n">
        <v>109.029428</v>
      </c>
      <c r="I177" s="8" t="n">
        <v>1249.99346</v>
      </c>
      <c r="J177" s="28" t="n">
        <v>11.464735</v>
      </c>
      <c r="K177" s="39" t="n">
        <v>1.46849</v>
      </c>
      <c r="L177" s="28" t="n">
        <v>4.352896</v>
      </c>
      <c r="M177" s="8" t="n">
        <v>276</v>
      </c>
      <c r="N177" s="8" t="n">
        <v>1148</v>
      </c>
      <c r="O177" s="28" t="n">
        <v>11.828551</v>
      </c>
      <c r="P177" s="28" t="n">
        <v>16.685363</v>
      </c>
      <c r="Q177" s="28" t="n">
        <v>14.928848</v>
      </c>
      <c r="R177" s="8" t="n">
        <v>48</v>
      </c>
      <c r="S177" s="8" t="n">
        <v>22</v>
      </c>
      <c r="T177" s="23" t="n">
        <v>142.925656</v>
      </c>
      <c r="U177" s="23" t="n">
        <v>115.405305</v>
      </c>
      <c r="V177" s="28" t="n">
        <v>4.971678</v>
      </c>
      <c r="W177" s="39" t="n">
        <v>1.000399</v>
      </c>
      <c r="X177" s="24" t="n">
        <f aca="false">P177*RHO_VANE/2700*(1+SCRAP)*PRICE_VANE</f>
        <v>199.72379511</v>
      </c>
      <c r="Y177" s="24" t="n">
        <f aca="false">Q177*RHO_PLATE/2700*(1+SCRAP)*PRICE_PLATE</f>
        <v>178.69831056</v>
      </c>
      <c r="Z177" s="24" t="n">
        <f aca="false">T177*CUT_M+(R177+S177)*CUT_SET</f>
        <v>284.388484</v>
      </c>
      <c r="AA177" s="24" t="n">
        <f aca="false">U177*ROUND_M</f>
        <v>577.026525</v>
      </c>
      <c r="AB177" s="24" t="n">
        <f aca="false">(R177+S177)*FINISH_PART</f>
        <v>560</v>
      </c>
      <c r="AC177" s="24" t="n">
        <f aca="false">R177*SPACER_VANE+(R177+S177)*ASM_H*LABOUR</f>
        <v>931.5</v>
      </c>
      <c r="AD177" s="24" t="n">
        <f aca="false">V177*G10_CAGE+W177*G10_SLEEVE</f>
        <v>358.32462</v>
      </c>
      <c r="AE177" s="24" t="n">
        <f aca="false">N177/1000*SHAFT_M+SHAFT_SET</f>
        <v>217.76</v>
      </c>
      <c r="AF177" s="24" t="n">
        <f aca="false">2*ROUNDUP(G177*1000/V_ZENER,0)*PRICE_Z+5*ROUNDUP(G177*DIODE_SAFETY/V_STICK,0)*PRICE_STICK</f>
        <v>68.9</v>
      </c>
      <c r="AG177" s="24" t="n">
        <f aca="false">SUM(X177:AF177)</f>
        <v>3376.32173467</v>
      </c>
      <c r="AH177" s="20" t="n">
        <f aca="false">FIXED_BOM</f>
        <v>3461</v>
      </c>
      <c r="AI177" s="24" t="n">
        <f aca="false">(AG177+AH177)*(1+CONT)</f>
        <v>7862.9199948705</v>
      </c>
      <c r="AJ177" s="24" t="n">
        <f aca="false">IF(L177&gt;0,AI177/L177,1000000000000)</f>
        <v>1806.36523244996</v>
      </c>
      <c r="AK177" s="8" t="n">
        <f aca="false">IF(AND(G177&gt;=V_NEED,L177&gt;=P_MIN,K177&gt;=Z_MIN,F177&lt;=N_CAP,D177&lt;=R_MAX,OR(CORONA_REQ=0,O177&gt;=G177)),1,0)</f>
        <v>0</v>
      </c>
      <c r="AL177" s="28" t="n">
        <f aca="false">IF(AK177=1,IF(OBJECTIVE=1,AI177,AJ177),1000000000000)+ROW()*0.000000001</f>
        <v>1000000000000</v>
      </c>
    </row>
    <row r="178" customFormat="false" ht="15" hidden="false" customHeight="false" outlineLevel="0" collapsed="false">
      <c r="A178" s="8" t="n">
        <v>174</v>
      </c>
      <c r="B178" s="23" t="n">
        <v>4</v>
      </c>
      <c r="C178" s="23" t="n">
        <v>4</v>
      </c>
      <c r="D178" s="8" t="n">
        <v>150</v>
      </c>
      <c r="E178" s="8" t="n">
        <v>22</v>
      </c>
      <c r="F178" s="8" t="n">
        <v>16</v>
      </c>
      <c r="G178" s="28" t="n">
        <v>9.259956</v>
      </c>
      <c r="H178" s="8" t="n">
        <v>146.257055</v>
      </c>
      <c r="I178" s="8" t="n">
        <v>1684.773793</v>
      </c>
      <c r="J178" s="28" t="n">
        <v>11.519265</v>
      </c>
      <c r="K178" s="39" t="n">
        <v>1.480164</v>
      </c>
      <c r="L178" s="28" t="n">
        <v>5.966057</v>
      </c>
      <c r="M178" s="8" t="n">
        <v>372</v>
      </c>
      <c r="N178" s="8" t="n">
        <v>1340</v>
      </c>
      <c r="O178" s="28" t="n">
        <v>11.828551</v>
      </c>
      <c r="P178" s="28" t="n">
        <v>22.247151</v>
      </c>
      <c r="Q178" s="28" t="n">
        <v>20.35752</v>
      </c>
      <c r="R178" s="8" t="n">
        <v>64</v>
      </c>
      <c r="S178" s="8" t="n">
        <v>30</v>
      </c>
      <c r="T178" s="23" t="n">
        <v>191.4053</v>
      </c>
      <c r="U178" s="23" t="n">
        <v>154.711498</v>
      </c>
      <c r="V178" s="28" t="n">
        <v>6.435731</v>
      </c>
      <c r="W178" s="39" t="n">
        <v>1.294995</v>
      </c>
      <c r="X178" s="24" t="n">
        <f aca="false">P178*RHO_VANE/2700*(1+SCRAP)*PRICE_VANE</f>
        <v>266.29839747</v>
      </c>
      <c r="Y178" s="24" t="n">
        <f aca="false">Q178*RHO_PLATE/2700*(1+SCRAP)*PRICE_PLATE</f>
        <v>243.6795144</v>
      </c>
      <c r="Z178" s="24" t="n">
        <f aca="false">T178*CUT_M+(R178+S178)*CUT_SET</f>
        <v>381.10795</v>
      </c>
      <c r="AA178" s="24" t="n">
        <f aca="false">U178*ROUND_M</f>
        <v>773.55749</v>
      </c>
      <c r="AB178" s="24" t="n">
        <f aca="false">(R178+S178)*FINISH_PART</f>
        <v>752</v>
      </c>
      <c r="AC178" s="24" t="n">
        <f aca="false">R178*SPACER_VANE+(R178+S178)*ASM_H*LABOUR</f>
        <v>1249.5</v>
      </c>
      <c r="AD178" s="24" t="n">
        <f aca="false">V178*G10_CAGE+W178*G10_SLEEVE</f>
        <v>463.84356</v>
      </c>
      <c r="AE178" s="24" t="n">
        <f aca="false">N178/1000*SHAFT_M+SHAFT_SET</f>
        <v>240.8</v>
      </c>
      <c r="AF178" s="24" t="n">
        <f aca="false">2*ROUNDUP(G178*1000/V_ZENER,0)*PRICE_Z+5*ROUNDUP(G178*DIODE_SAFETY/V_STICK,0)*PRICE_STICK</f>
        <v>68.9</v>
      </c>
      <c r="AG178" s="24" t="n">
        <f aca="false">SUM(X178:AF178)</f>
        <v>4439.68691187</v>
      </c>
      <c r="AH178" s="20" t="n">
        <f aca="false">FIXED_BOM</f>
        <v>3461</v>
      </c>
      <c r="AI178" s="24" t="n">
        <f aca="false">(AG178+AH178)*(1+CONT)</f>
        <v>9085.7899486505</v>
      </c>
      <c r="AJ178" s="24" t="n">
        <f aca="false">IF(L178&gt;0,AI178/L178,1000000000000)</f>
        <v>1522.91370140287</v>
      </c>
      <c r="AK178" s="8" t="n">
        <f aca="false">IF(AND(G178&gt;=V_NEED,L178&gt;=P_MIN,K178&gt;=Z_MIN,F178&lt;=N_CAP,D178&lt;=R_MAX,OR(CORONA_REQ=0,O178&gt;=G178)),1,0)</f>
        <v>0</v>
      </c>
      <c r="AL178" s="28" t="n">
        <f aca="false">IF(AK178=1,IF(OBJECTIVE=1,AI178,AJ178),1000000000000)+ROW()*0.000000001</f>
        <v>1000000000000</v>
      </c>
    </row>
    <row r="179" customFormat="false" ht="15" hidden="false" customHeight="false" outlineLevel="0" collapsed="false">
      <c r="A179" s="8" t="n">
        <v>175</v>
      </c>
      <c r="B179" s="23" t="n">
        <v>4</v>
      </c>
      <c r="C179" s="23" t="n">
        <v>4</v>
      </c>
      <c r="D179" s="8" t="n">
        <v>150</v>
      </c>
      <c r="E179" s="8" t="n">
        <v>26</v>
      </c>
      <c r="F179" s="8" t="n">
        <v>4</v>
      </c>
      <c r="G179" s="28" t="n">
        <v>9.259956</v>
      </c>
      <c r="H179" s="8" t="n">
        <v>53.053081</v>
      </c>
      <c r="I179" s="8" t="n">
        <v>445.092926</v>
      </c>
      <c r="J179" s="28" t="n">
        <v>8.389577</v>
      </c>
      <c r="K179" s="39" t="n">
        <v>1.34044</v>
      </c>
      <c r="L179" s="28" t="n">
        <v>1.235906</v>
      </c>
      <c r="M179" s="8" t="n">
        <v>100</v>
      </c>
      <c r="N179" s="8" t="n">
        <v>796</v>
      </c>
      <c r="O179" s="28" t="n">
        <v>11.828551</v>
      </c>
      <c r="P179" s="28" t="n">
        <v>6.285611</v>
      </c>
      <c r="Q179" s="28" t="n">
        <v>6.78584</v>
      </c>
      <c r="R179" s="8" t="n">
        <v>16</v>
      </c>
      <c r="S179" s="8" t="n">
        <v>10</v>
      </c>
      <c r="T179" s="23" t="n">
        <v>50.992918</v>
      </c>
      <c r="U179" s="23" t="n">
        <v>41.819467</v>
      </c>
      <c r="V179" s="28" t="n">
        <v>2.287582</v>
      </c>
      <c r="W179" s="39" t="n">
        <v>0.460306</v>
      </c>
      <c r="X179" s="24" t="n">
        <f aca="false">P179*RHO_VANE/2700*(1+SCRAP)*PRICE_VANE</f>
        <v>75.23876367</v>
      </c>
      <c r="Y179" s="24" t="n">
        <f aca="false">Q179*RHO_PLATE/2700*(1+SCRAP)*PRICE_PLATE</f>
        <v>81.2265048</v>
      </c>
      <c r="Z179" s="24" t="n">
        <f aca="false">T179*CUT_M+(R179+S179)*CUT_SET</f>
        <v>102.489377</v>
      </c>
      <c r="AA179" s="24" t="n">
        <f aca="false">U179*ROUND_M</f>
        <v>209.097335</v>
      </c>
      <c r="AB179" s="24" t="n">
        <f aca="false">(R179+S179)*FINISH_PART</f>
        <v>208</v>
      </c>
      <c r="AC179" s="24" t="n">
        <f aca="false">R179*SPACER_VANE+(R179+S179)*ASM_H*LABOUR</f>
        <v>340.5</v>
      </c>
      <c r="AD179" s="24" t="n">
        <f aca="false">V179*G10_CAGE+W179*G10_SLEEVE</f>
        <v>164.87328</v>
      </c>
      <c r="AE179" s="24" t="n">
        <f aca="false">N179/1000*SHAFT_M+SHAFT_SET</f>
        <v>175.52</v>
      </c>
      <c r="AF179" s="24" t="n">
        <f aca="false">2*ROUNDUP(G179*1000/V_ZENER,0)*PRICE_Z+5*ROUNDUP(G179*DIODE_SAFETY/V_STICK,0)*PRICE_STICK</f>
        <v>68.9</v>
      </c>
      <c r="AG179" s="24" t="n">
        <f aca="false">SUM(X179:AF179)</f>
        <v>1425.84526047</v>
      </c>
      <c r="AH179" s="20" t="n">
        <f aca="false">FIXED_BOM</f>
        <v>3461</v>
      </c>
      <c r="AI179" s="24" t="n">
        <f aca="false">(AG179+AH179)*(1+CONT)</f>
        <v>5619.8720495405</v>
      </c>
      <c r="AJ179" s="24" t="n">
        <f aca="false">IF(L179&gt;0,AI179/L179,1000000000000)</f>
        <v>4547.16786676373</v>
      </c>
      <c r="AK179" s="8" t="n">
        <f aca="false">IF(AND(G179&gt;=V_NEED,L179&gt;=P_MIN,K179&gt;=Z_MIN,F179&lt;=N_CAP,D179&lt;=R_MAX,OR(CORONA_REQ=0,O179&gt;=G179)),1,0)</f>
        <v>0</v>
      </c>
      <c r="AL179" s="28" t="n">
        <f aca="false">IF(AK179=1,IF(OBJECTIVE=1,AI179,AJ179),1000000000000)+ROW()*0.000000001</f>
        <v>1000000000000</v>
      </c>
    </row>
    <row r="180" customFormat="false" ht="15" hidden="false" customHeight="false" outlineLevel="0" collapsed="false">
      <c r="A180" s="8" t="n">
        <v>176</v>
      </c>
      <c r="B180" s="23" t="n">
        <v>4</v>
      </c>
      <c r="C180" s="23" t="n">
        <v>4</v>
      </c>
      <c r="D180" s="8" t="n">
        <v>150</v>
      </c>
      <c r="E180" s="8" t="n">
        <v>26</v>
      </c>
      <c r="F180" s="8" t="n">
        <v>6</v>
      </c>
      <c r="G180" s="28" t="n">
        <v>9.259956</v>
      </c>
      <c r="H180" s="8" t="n">
        <v>82.22627</v>
      </c>
      <c r="I180" s="8" t="n">
        <v>699.431741</v>
      </c>
      <c r="J180" s="28" t="n">
        <v>8.506184</v>
      </c>
      <c r="K180" s="39" t="n">
        <v>1.37822</v>
      </c>
      <c r="L180" s="28" t="n">
        <v>2.096891</v>
      </c>
      <c r="M180" s="8" t="n">
        <v>148</v>
      </c>
      <c r="N180" s="8" t="n">
        <v>892</v>
      </c>
      <c r="O180" s="28" t="n">
        <v>11.828551</v>
      </c>
      <c r="P180" s="28" t="n">
        <v>9.428416</v>
      </c>
      <c r="Q180" s="28" t="n">
        <v>9.500176</v>
      </c>
      <c r="R180" s="8" t="n">
        <v>24</v>
      </c>
      <c r="S180" s="8" t="n">
        <v>14</v>
      </c>
      <c r="T180" s="23" t="n">
        <v>75.232739</v>
      </c>
      <c r="U180" s="23" t="n">
        <v>61.472564</v>
      </c>
      <c r="V180" s="28" t="n">
        <v>3.019608</v>
      </c>
      <c r="W180" s="39" t="n">
        <v>0.607604</v>
      </c>
      <c r="X180" s="24" t="n">
        <f aca="false">P180*RHO_VANE/2700*(1+SCRAP)*PRICE_VANE</f>
        <v>112.85813952</v>
      </c>
      <c r="Y180" s="24" t="n">
        <f aca="false">Q180*RHO_PLATE/2700*(1+SCRAP)*PRICE_PLATE</f>
        <v>113.71710672</v>
      </c>
      <c r="Z180" s="24" t="n">
        <f aca="false">T180*CUT_M+(R180+S180)*CUT_SET</f>
        <v>150.8491085</v>
      </c>
      <c r="AA180" s="24" t="n">
        <f aca="false">U180*ROUND_M</f>
        <v>307.36282</v>
      </c>
      <c r="AB180" s="24" t="n">
        <f aca="false">(R180+S180)*FINISH_PART</f>
        <v>304</v>
      </c>
      <c r="AC180" s="24" t="n">
        <f aca="false">R180*SPACER_VANE+(R180+S180)*ASM_H*LABOUR</f>
        <v>499.5</v>
      </c>
      <c r="AD180" s="24" t="n">
        <f aca="false">V180*G10_CAGE+W180*G10_SLEEVE</f>
        <v>217.63272</v>
      </c>
      <c r="AE180" s="24" t="n">
        <f aca="false">N180/1000*SHAFT_M+SHAFT_SET</f>
        <v>187.04</v>
      </c>
      <c r="AF180" s="24" t="n">
        <f aca="false">2*ROUNDUP(G180*1000/V_ZENER,0)*PRICE_Z+5*ROUNDUP(G180*DIODE_SAFETY/V_STICK,0)*PRICE_STICK</f>
        <v>68.9</v>
      </c>
      <c r="AG180" s="24" t="n">
        <f aca="false">SUM(X180:AF180)</f>
        <v>1961.85989474</v>
      </c>
      <c r="AH180" s="20" t="n">
        <f aca="false">FIXED_BOM</f>
        <v>3461</v>
      </c>
      <c r="AI180" s="24" t="n">
        <f aca="false">(AG180+AH180)*(1+CONT)</f>
        <v>6236.288878951</v>
      </c>
      <c r="AJ180" s="24" t="n">
        <f aca="false">IF(L180&gt;0,AI180/L180,1000000000000)</f>
        <v>2974.06440246584</v>
      </c>
      <c r="AK180" s="8" t="n">
        <f aca="false">IF(AND(G180&gt;=V_NEED,L180&gt;=P_MIN,K180&gt;=Z_MIN,F180&lt;=N_CAP,D180&lt;=R_MAX,OR(CORONA_REQ=0,O180&gt;=G180)),1,0)</f>
        <v>0</v>
      </c>
      <c r="AL180" s="28" t="n">
        <f aca="false">IF(AK180=1,IF(OBJECTIVE=1,AI180,AJ180),1000000000000)+ROW()*0.000000001</f>
        <v>1000000000000</v>
      </c>
    </row>
    <row r="181" customFormat="false" ht="15" hidden="false" customHeight="false" outlineLevel="0" collapsed="false">
      <c r="A181" s="8" t="n">
        <v>177</v>
      </c>
      <c r="B181" s="23" t="n">
        <v>4</v>
      </c>
      <c r="C181" s="23" t="n">
        <v>4</v>
      </c>
      <c r="D181" s="8" t="n">
        <v>150</v>
      </c>
      <c r="E181" s="8" t="n">
        <v>26</v>
      </c>
      <c r="F181" s="8" t="n">
        <v>8</v>
      </c>
      <c r="G181" s="28" t="n">
        <v>9.259956</v>
      </c>
      <c r="H181" s="8" t="n">
        <v>111.399459</v>
      </c>
      <c r="I181" s="8" t="n">
        <v>953.770556</v>
      </c>
      <c r="J181" s="28" t="n">
        <v>8.561716</v>
      </c>
      <c r="K181" s="39" t="n">
        <v>1.396669</v>
      </c>
      <c r="L181" s="28" t="n">
        <v>2.959635</v>
      </c>
      <c r="M181" s="8" t="n">
        <v>196</v>
      </c>
      <c r="N181" s="8" t="n">
        <v>988</v>
      </c>
      <c r="O181" s="28" t="n">
        <v>11.828551</v>
      </c>
      <c r="P181" s="28" t="n">
        <v>12.571221</v>
      </c>
      <c r="Q181" s="28" t="n">
        <v>12.214512</v>
      </c>
      <c r="R181" s="8" t="n">
        <v>32</v>
      </c>
      <c r="S181" s="8" t="n">
        <v>18</v>
      </c>
      <c r="T181" s="23" t="n">
        <v>99.472561</v>
      </c>
      <c r="U181" s="23" t="n">
        <v>81.12566</v>
      </c>
      <c r="V181" s="28" t="n">
        <v>3.751635</v>
      </c>
      <c r="W181" s="39" t="n">
        <v>0.754902</v>
      </c>
      <c r="X181" s="24" t="n">
        <f aca="false">P181*RHO_VANE/2700*(1+SCRAP)*PRICE_VANE</f>
        <v>150.47751537</v>
      </c>
      <c r="Y181" s="24" t="n">
        <f aca="false">Q181*RHO_PLATE/2700*(1+SCRAP)*PRICE_PLATE</f>
        <v>146.20770864</v>
      </c>
      <c r="Z181" s="24" t="n">
        <f aca="false">T181*CUT_M+(R181+S181)*CUT_SET</f>
        <v>199.2088415</v>
      </c>
      <c r="AA181" s="24" t="n">
        <f aca="false">U181*ROUND_M</f>
        <v>405.6283</v>
      </c>
      <c r="AB181" s="24" t="n">
        <f aca="false">(R181+S181)*FINISH_PART</f>
        <v>400</v>
      </c>
      <c r="AC181" s="24" t="n">
        <f aca="false">R181*SPACER_VANE+(R181+S181)*ASM_H*LABOUR</f>
        <v>658.5</v>
      </c>
      <c r="AD181" s="24" t="n">
        <f aca="false">V181*G10_CAGE+W181*G10_SLEEVE</f>
        <v>270.39222</v>
      </c>
      <c r="AE181" s="24" t="n">
        <f aca="false">N181/1000*SHAFT_M+SHAFT_SET</f>
        <v>198.56</v>
      </c>
      <c r="AF181" s="24" t="n">
        <f aca="false">2*ROUNDUP(G181*1000/V_ZENER,0)*PRICE_Z+5*ROUNDUP(G181*DIODE_SAFETY/V_STICK,0)*PRICE_STICK</f>
        <v>68.9</v>
      </c>
      <c r="AG181" s="24" t="n">
        <f aca="false">SUM(X181:AF181)</f>
        <v>2497.87458551</v>
      </c>
      <c r="AH181" s="20" t="n">
        <f aca="false">FIXED_BOM</f>
        <v>3461</v>
      </c>
      <c r="AI181" s="24" t="n">
        <f aca="false">(AG181+AH181)*(1+CONT)</f>
        <v>6852.7057733365</v>
      </c>
      <c r="AJ181" s="24" t="n">
        <f aca="false">IF(L181&gt;0,AI181/L181,1000000000000)</f>
        <v>2315.3888142749</v>
      </c>
      <c r="AK181" s="8" t="n">
        <f aca="false">IF(AND(G181&gt;=V_NEED,L181&gt;=P_MIN,K181&gt;=Z_MIN,F181&lt;=N_CAP,D181&lt;=R_MAX,OR(CORONA_REQ=0,O181&gt;=G181)),1,0)</f>
        <v>0</v>
      </c>
      <c r="AL181" s="28" t="n">
        <f aca="false">IF(AK181=1,IF(OBJECTIVE=1,AI181,AJ181),1000000000000)+ROW()*0.000000001</f>
        <v>1000000000000</v>
      </c>
    </row>
    <row r="182" customFormat="false" ht="15" hidden="false" customHeight="false" outlineLevel="0" collapsed="false">
      <c r="A182" s="8" t="n">
        <v>178</v>
      </c>
      <c r="B182" s="23" t="n">
        <v>4</v>
      </c>
      <c r="C182" s="23" t="n">
        <v>4</v>
      </c>
      <c r="D182" s="8" t="n">
        <v>150</v>
      </c>
      <c r="E182" s="8" t="n">
        <v>26</v>
      </c>
      <c r="F182" s="8" t="n">
        <v>10</v>
      </c>
      <c r="G182" s="28" t="n">
        <v>9.259956</v>
      </c>
      <c r="H182" s="8" t="n">
        <v>140.572648</v>
      </c>
      <c r="I182" s="8" t="n">
        <v>1208.109371</v>
      </c>
      <c r="J182" s="28" t="n">
        <v>8.594199</v>
      </c>
      <c r="K182" s="39" t="n">
        <v>1.408279</v>
      </c>
      <c r="L182" s="28" t="n">
        <v>3.827886</v>
      </c>
      <c r="M182" s="8" t="n">
        <v>244</v>
      </c>
      <c r="N182" s="8" t="n">
        <v>1084</v>
      </c>
      <c r="O182" s="28" t="n">
        <v>11.828551</v>
      </c>
      <c r="P182" s="28" t="n">
        <v>15.714027</v>
      </c>
      <c r="Q182" s="28" t="n">
        <v>14.928848</v>
      </c>
      <c r="R182" s="8" t="n">
        <v>40</v>
      </c>
      <c r="S182" s="8" t="n">
        <v>22</v>
      </c>
      <c r="T182" s="23" t="n">
        <v>123.712383</v>
      </c>
      <c r="U182" s="23" t="n">
        <v>100.778757</v>
      </c>
      <c r="V182" s="28" t="n">
        <v>4.483661</v>
      </c>
      <c r="W182" s="39" t="n">
        <v>0.9022</v>
      </c>
      <c r="X182" s="24" t="n">
        <f aca="false">P182*RHO_VANE/2700*(1+SCRAP)*PRICE_VANE</f>
        <v>188.09690319</v>
      </c>
      <c r="Y182" s="24" t="n">
        <f aca="false">Q182*RHO_PLATE/2700*(1+SCRAP)*PRICE_PLATE</f>
        <v>178.69831056</v>
      </c>
      <c r="Z182" s="24" t="n">
        <f aca="false">T182*CUT_M+(R182+S182)*CUT_SET</f>
        <v>247.5685745</v>
      </c>
      <c r="AA182" s="24" t="n">
        <f aca="false">U182*ROUND_M</f>
        <v>503.893785</v>
      </c>
      <c r="AB182" s="24" t="n">
        <f aca="false">(R182+S182)*FINISH_PART</f>
        <v>496</v>
      </c>
      <c r="AC182" s="24" t="n">
        <f aca="false">R182*SPACER_VANE+(R182+S182)*ASM_H*LABOUR</f>
        <v>817.5</v>
      </c>
      <c r="AD182" s="24" t="n">
        <f aca="false">V182*G10_CAGE+W182*G10_SLEEVE</f>
        <v>323.15166</v>
      </c>
      <c r="AE182" s="24" t="n">
        <f aca="false">N182/1000*SHAFT_M+SHAFT_SET</f>
        <v>210.08</v>
      </c>
      <c r="AF182" s="24" t="n">
        <f aca="false">2*ROUNDUP(G182*1000/V_ZENER,0)*PRICE_Z+5*ROUNDUP(G182*DIODE_SAFETY/V_STICK,0)*PRICE_STICK</f>
        <v>68.9</v>
      </c>
      <c r="AG182" s="24" t="n">
        <f aca="false">SUM(X182:AF182)</f>
        <v>3033.88923325</v>
      </c>
      <c r="AH182" s="20" t="n">
        <f aca="false">FIXED_BOM</f>
        <v>3461</v>
      </c>
      <c r="AI182" s="24" t="n">
        <f aca="false">(AG182+AH182)*(1+CONT)</f>
        <v>7469.1226182375</v>
      </c>
      <c r="AJ182" s="24" t="n">
        <f aca="false">IF(L182&gt;0,AI182/L182,1000000000000)</f>
        <v>1951.23956623512</v>
      </c>
      <c r="AK182" s="8" t="n">
        <f aca="false">IF(AND(G182&gt;=V_NEED,L182&gt;=P_MIN,K182&gt;=Z_MIN,F182&lt;=N_CAP,D182&lt;=R_MAX,OR(CORONA_REQ=0,O182&gt;=G182)),1,0)</f>
        <v>0</v>
      </c>
      <c r="AL182" s="28" t="n">
        <f aca="false">IF(AK182=1,IF(OBJECTIVE=1,AI182,AJ182),1000000000000)+ROW()*0.000000001</f>
        <v>1000000000000</v>
      </c>
    </row>
    <row r="183" customFormat="false" ht="15" hidden="false" customHeight="false" outlineLevel="0" collapsed="false">
      <c r="A183" s="8" t="n">
        <v>179</v>
      </c>
      <c r="B183" s="23" t="n">
        <v>4</v>
      </c>
      <c r="C183" s="23" t="n">
        <v>4</v>
      </c>
      <c r="D183" s="8" t="n">
        <v>150</v>
      </c>
      <c r="E183" s="8" t="n">
        <v>26</v>
      </c>
      <c r="F183" s="8" t="n">
        <v>12</v>
      </c>
      <c r="G183" s="28" t="n">
        <v>9.259956</v>
      </c>
      <c r="H183" s="8" t="n">
        <v>169.745837</v>
      </c>
      <c r="I183" s="8" t="n">
        <v>1462.448186</v>
      </c>
      <c r="J183" s="28" t="n">
        <v>8.615517</v>
      </c>
      <c r="K183" s="39" t="n">
        <v>1.415395</v>
      </c>
      <c r="L183" s="28" t="n">
        <v>4.69243</v>
      </c>
      <c r="M183" s="8" t="n">
        <v>292</v>
      </c>
      <c r="N183" s="8" t="n">
        <v>1180</v>
      </c>
      <c r="O183" s="28" t="n">
        <v>11.828551</v>
      </c>
      <c r="P183" s="28" t="n">
        <v>18.856832</v>
      </c>
      <c r="Q183" s="28" t="n">
        <v>17.643184</v>
      </c>
      <c r="R183" s="8" t="n">
        <v>48</v>
      </c>
      <c r="S183" s="8" t="n">
        <v>26</v>
      </c>
      <c r="T183" s="23" t="n">
        <v>147.952205</v>
      </c>
      <c r="U183" s="23" t="n">
        <v>120.431853</v>
      </c>
      <c r="V183" s="28" t="n">
        <v>5.215687</v>
      </c>
      <c r="W183" s="39" t="n">
        <v>1.049498</v>
      </c>
      <c r="X183" s="24" t="n">
        <f aca="false">P183*RHO_VANE/2700*(1+SCRAP)*PRICE_VANE</f>
        <v>225.71627904</v>
      </c>
      <c r="Y183" s="24" t="n">
        <f aca="false">Q183*RHO_PLATE/2700*(1+SCRAP)*PRICE_PLATE</f>
        <v>211.18891248</v>
      </c>
      <c r="Z183" s="24" t="n">
        <f aca="false">T183*CUT_M+(R183+S183)*CUT_SET</f>
        <v>295.9283075</v>
      </c>
      <c r="AA183" s="24" t="n">
        <f aca="false">U183*ROUND_M</f>
        <v>602.159265</v>
      </c>
      <c r="AB183" s="24" t="n">
        <f aca="false">(R183+S183)*FINISH_PART</f>
        <v>592</v>
      </c>
      <c r="AC183" s="24" t="n">
        <f aca="false">R183*SPACER_VANE+(R183+S183)*ASM_H*LABOUR</f>
        <v>976.5</v>
      </c>
      <c r="AD183" s="24" t="n">
        <f aca="false">V183*G10_CAGE+W183*G10_SLEEVE</f>
        <v>375.9111</v>
      </c>
      <c r="AE183" s="24" t="n">
        <f aca="false">N183/1000*SHAFT_M+SHAFT_SET</f>
        <v>221.6</v>
      </c>
      <c r="AF183" s="24" t="n">
        <f aca="false">2*ROUNDUP(G183*1000/V_ZENER,0)*PRICE_Z+5*ROUNDUP(G183*DIODE_SAFETY/V_STICK,0)*PRICE_STICK</f>
        <v>68.9</v>
      </c>
      <c r="AG183" s="24" t="n">
        <f aca="false">SUM(X183:AF183)</f>
        <v>3569.90386402</v>
      </c>
      <c r="AH183" s="20" t="n">
        <f aca="false">FIXED_BOM</f>
        <v>3461</v>
      </c>
      <c r="AI183" s="24" t="n">
        <f aca="false">(AG183+AH183)*(1+CONT)</f>
        <v>8085.539443623</v>
      </c>
      <c r="AJ183" s="24" t="n">
        <f aca="false">IF(L183&gt;0,AI183/L183,1000000000000)</f>
        <v>1723.10283661621</v>
      </c>
      <c r="AK183" s="8" t="n">
        <f aca="false">IF(AND(G183&gt;=V_NEED,L183&gt;=P_MIN,K183&gt;=Z_MIN,F183&lt;=N_CAP,D183&lt;=R_MAX,OR(CORONA_REQ=0,O183&gt;=G183)),1,0)</f>
        <v>0</v>
      </c>
      <c r="AL183" s="28" t="n">
        <f aca="false">IF(AK183=1,IF(OBJECTIVE=1,AI183,AJ183),1000000000000)+ROW()*0.000000001</f>
        <v>1000000000000</v>
      </c>
    </row>
    <row r="184" customFormat="false" ht="15" hidden="false" customHeight="false" outlineLevel="0" collapsed="false">
      <c r="A184" s="8" t="n">
        <v>180</v>
      </c>
      <c r="B184" s="23" t="n">
        <v>4</v>
      </c>
      <c r="C184" s="23" t="n">
        <v>4</v>
      </c>
      <c r="D184" s="8" t="n">
        <v>150</v>
      </c>
      <c r="E184" s="8" t="n">
        <v>26</v>
      </c>
      <c r="F184" s="8" t="n">
        <v>16</v>
      </c>
      <c r="G184" s="28" t="n">
        <v>9.259956</v>
      </c>
      <c r="H184" s="8" t="n">
        <v>228.092215</v>
      </c>
      <c r="I184" s="8" t="n">
        <v>1971.125816</v>
      </c>
      <c r="J184" s="28" t="n">
        <v>8.641793</v>
      </c>
      <c r="K184" s="39" t="n">
        <v>1.424962</v>
      </c>
      <c r="L184" s="28" t="n">
        <v>6.428364</v>
      </c>
      <c r="M184" s="8" t="n">
        <v>388</v>
      </c>
      <c r="N184" s="8" t="n">
        <v>1372</v>
      </c>
      <c r="O184" s="28" t="n">
        <v>11.828551</v>
      </c>
      <c r="P184" s="28" t="n">
        <v>25.142442</v>
      </c>
      <c r="Q184" s="28" t="n">
        <v>23.071856</v>
      </c>
      <c r="R184" s="8" t="n">
        <v>64</v>
      </c>
      <c r="S184" s="8" t="n">
        <v>34</v>
      </c>
      <c r="T184" s="23" t="n">
        <v>196.431848</v>
      </c>
      <c r="U184" s="23" t="n">
        <v>159.738046</v>
      </c>
      <c r="V184" s="28" t="n">
        <v>6.67974</v>
      </c>
      <c r="W184" s="39" t="n">
        <v>1.344094</v>
      </c>
      <c r="X184" s="24" t="n">
        <f aca="false">P184*RHO_VANE/2700*(1+SCRAP)*PRICE_VANE</f>
        <v>300.95503074</v>
      </c>
      <c r="Y184" s="24" t="n">
        <f aca="false">Q184*RHO_PLATE/2700*(1+SCRAP)*PRICE_PLATE</f>
        <v>276.17011632</v>
      </c>
      <c r="Z184" s="24" t="n">
        <f aca="false">T184*CUT_M+(R184+S184)*CUT_SET</f>
        <v>392.647772</v>
      </c>
      <c r="AA184" s="24" t="n">
        <f aca="false">U184*ROUND_M</f>
        <v>798.69023</v>
      </c>
      <c r="AB184" s="24" t="n">
        <f aca="false">(R184+S184)*FINISH_PART</f>
        <v>784</v>
      </c>
      <c r="AC184" s="24" t="n">
        <f aca="false">R184*SPACER_VANE+(R184+S184)*ASM_H*LABOUR</f>
        <v>1294.5</v>
      </c>
      <c r="AD184" s="24" t="n">
        <f aca="false">V184*G10_CAGE+W184*G10_SLEEVE</f>
        <v>481.43004</v>
      </c>
      <c r="AE184" s="24" t="n">
        <f aca="false">N184/1000*SHAFT_M+SHAFT_SET</f>
        <v>244.64</v>
      </c>
      <c r="AF184" s="24" t="n">
        <f aca="false">2*ROUNDUP(G184*1000/V_ZENER,0)*PRICE_Z+5*ROUNDUP(G184*DIODE_SAFETY/V_STICK,0)*PRICE_STICK</f>
        <v>68.9</v>
      </c>
      <c r="AG184" s="24" t="n">
        <f aca="false">SUM(X184:AF184)</f>
        <v>4641.93318906</v>
      </c>
      <c r="AH184" s="20" t="n">
        <f aca="false">FIXED_BOM</f>
        <v>3461</v>
      </c>
      <c r="AI184" s="24" t="n">
        <f aca="false">(AG184+AH184)*(1+CONT)</f>
        <v>9318.373167419</v>
      </c>
      <c r="AJ184" s="24" t="n">
        <f aca="false">IF(L184&gt;0,AI184/L184,1000000000000)</f>
        <v>1449.57148777185</v>
      </c>
      <c r="AK184" s="8" t="n">
        <f aca="false">IF(AND(G184&gt;=V_NEED,L184&gt;=P_MIN,K184&gt;=Z_MIN,F184&lt;=N_CAP,D184&lt;=R_MAX,OR(CORONA_REQ=0,O184&gt;=G184)),1,0)</f>
        <v>0</v>
      </c>
      <c r="AL184" s="28" t="n">
        <f aca="false">IF(AK184=1,IF(OBJECTIVE=1,AI184,AJ184),1000000000000)+ROW()*0.000000001</f>
        <v>1000000000000</v>
      </c>
    </row>
    <row r="185" customFormat="false" ht="15" hidden="false" customHeight="false" outlineLevel="0" collapsed="false">
      <c r="A185" s="8" t="n">
        <v>181</v>
      </c>
      <c r="B185" s="23" t="n">
        <v>5</v>
      </c>
      <c r="C185" s="23" t="n">
        <v>1.5</v>
      </c>
      <c r="D185" s="8" t="n">
        <v>150</v>
      </c>
      <c r="E185" s="8" t="n">
        <v>18</v>
      </c>
      <c r="F185" s="8" t="n">
        <v>4</v>
      </c>
      <c r="G185" s="28" t="n">
        <v>11.211605</v>
      </c>
      <c r="H185" s="8" t="n">
        <v>20.66444</v>
      </c>
      <c r="I185" s="8" t="n">
        <v>253.607366</v>
      </c>
      <c r="J185" s="28" t="n">
        <v>12.272647</v>
      </c>
      <c r="K185" s="39" t="n">
        <v>1.333792</v>
      </c>
      <c r="L185" s="28" t="n">
        <v>1.011613</v>
      </c>
      <c r="M185" s="8" t="n">
        <v>73</v>
      </c>
      <c r="N185" s="8" t="n">
        <v>746</v>
      </c>
      <c r="O185" s="28" t="n">
        <v>10.561845</v>
      </c>
      <c r="P185" s="28" t="n">
        <v>1.814237</v>
      </c>
      <c r="Q185" s="28" t="n">
        <v>2.035752</v>
      </c>
      <c r="R185" s="8" t="n">
        <v>16</v>
      </c>
      <c r="S185" s="8" t="n">
        <v>8</v>
      </c>
      <c r="T185" s="23" t="n">
        <v>48.479644</v>
      </c>
      <c r="U185" s="23" t="n">
        <v>39.306193</v>
      </c>
      <c r="V185" s="28" t="n">
        <v>1.875817</v>
      </c>
      <c r="W185" s="39" t="n">
        <v>0.377451</v>
      </c>
      <c r="X185" s="24" t="n">
        <f aca="false">P185*RHO_VANE/2700*(1+SCRAP)*PRICE_VANE</f>
        <v>21.71641689</v>
      </c>
      <c r="Y185" s="24" t="n">
        <f aca="false">Q185*RHO_PLATE/2700*(1+SCRAP)*PRICE_PLATE</f>
        <v>24.36795144</v>
      </c>
      <c r="Z185" s="24" t="n">
        <f aca="false">T185*CUT_M+(R185+S185)*CUT_SET</f>
        <v>96.719466</v>
      </c>
      <c r="AA185" s="24" t="n">
        <f aca="false">U185*ROUND_M</f>
        <v>196.530965</v>
      </c>
      <c r="AB185" s="24" t="n">
        <f aca="false">(R185+S185)*FINISH_PART</f>
        <v>192</v>
      </c>
      <c r="AC185" s="24" t="n">
        <f aca="false">R185*SPACER_VANE+(R185+S185)*ASM_H*LABOUR</f>
        <v>318</v>
      </c>
      <c r="AD185" s="24" t="n">
        <f aca="false">V185*G10_CAGE+W185*G10_SLEEVE</f>
        <v>135.19608</v>
      </c>
      <c r="AE185" s="24" t="n">
        <f aca="false">N185/1000*SHAFT_M+SHAFT_SET</f>
        <v>169.52</v>
      </c>
      <c r="AF185" s="24" t="n">
        <f aca="false">2*ROUNDUP(G185*1000/V_ZENER,0)*PRICE_Z+5*ROUNDUP(G185*DIODE_SAFETY/V_STICK,0)*PRICE_STICK</f>
        <v>80.9</v>
      </c>
      <c r="AG185" s="24" t="n">
        <f aca="false">SUM(X185:AF185)</f>
        <v>1234.95087933</v>
      </c>
      <c r="AH185" s="20" t="n">
        <f aca="false">FIXED_BOM</f>
        <v>3461</v>
      </c>
      <c r="AI185" s="24" t="n">
        <f aca="false">(AG185+AH185)*(1+CONT)</f>
        <v>5400.3435112295</v>
      </c>
      <c r="AJ185" s="24" t="n">
        <f aca="false">IF(L185&gt;0,AI185/L185,1000000000000)</f>
        <v>5338.3492612585</v>
      </c>
      <c r="AK185" s="8" t="n">
        <f aca="false">IF(AND(G185&gt;=V_NEED,L185&gt;=P_MIN,K185&gt;=Z_MIN,F185&lt;=N_CAP,D185&lt;=R_MAX,OR(CORONA_REQ=0,O185&gt;=G185)),1,0)</f>
        <v>0</v>
      </c>
      <c r="AL185" s="28" t="n">
        <f aca="false">IF(AK185=1,IF(OBJECTIVE=1,AI185,AJ185),1000000000000)+ROW()*0.000000001</f>
        <v>1000000000000</v>
      </c>
    </row>
    <row r="186" customFormat="false" ht="15" hidden="false" customHeight="false" outlineLevel="0" collapsed="false">
      <c r="A186" s="8" t="n">
        <v>182</v>
      </c>
      <c r="B186" s="23" t="n">
        <v>5</v>
      </c>
      <c r="C186" s="23" t="n">
        <v>1.5</v>
      </c>
      <c r="D186" s="8" t="n">
        <v>150</v>
      </c>
      <c r="E186" s="8" t="n">
        <v>18</v>
      </c>
      <c r="F186" s="8" t="n">
        <v>6</v>
      </c>
      <c r="G186" s="28" t="n">
        <v>11.211605</v>
      </c>
      <c r="H186" s="8" t="n">
        <v>31.329834</v>
      </c>
      <c r="I186" s="8" t="n">
        <v>398.525861</v>
      </c>
      <c r="J186" s="28" t="n">
        <v>12.720331</v>
      </c>
      <c r="K186" s="39" t="n">
        <v>1.400182</v>
      </c>
      <c r="L186" s="28" t="n">
        <v>1.812965</v>
      </c>
      <c r="M186" s="8" t="n">
        <v>105.5</v>
      </c>
      <c r="N186" s="8" t="n">
        <v>811</v>
      </c>
      <c r="O186" s="28" t="n">
        <v>10.561845</v>
      </c>
      <c r="P186" s="28" t="n">
        <v>2.721355</v>
      </c>
      <c r="Q186" s="28" t="n">
        <v>2.54469</v>
      </c>
      <c r="R186" s="8" t="n">
        <v>24</v>
      </c>
      <c r="S186" s="8" t="n">
        <v>10</v>
      </c>
      <c r="T186" s="23" t="n">
        <v>70.206191</v>
      </c>
      <c r="U186" s="23" t="n">
        <v>56.446015</v>
      </c>
      <c r="V186" s="28" t="n">
        <v>2.37146</v>
      </c>
      <c r="W186" s="39" t="n">
        <v>0.477184</v>
      </c>
      <c r="X186" s="24" t="n">
        <f aca="false">P186*RHO_VANE/2700*(1+SCRAP)*PRICE_VANE</f>
        <v>32.57461935</v>
      </c>
      <c r="Y186" s="24" t="n">
        <f aca="false">Q186*RHO_PLATE/2700*(1+SCRAP)*PRICE_PLATE</f>
        <v>30.4599393</v>
      </c>
      <c r="Z186" s="24" t="n">
        <f aca="false">T186*CUT_M+(R186+S186)*CUT_SET</f>
        <v>139.3092865</v>
      </c>
      <c r="AA186" s="24" t="n">
        <f aca="false">U186*ROUND_M</f>
        <v>282.230075</v>
      </c>
      <c r="AB186" s="24" t="n">
        <f aca="false">(R186+S186)*FINISH_PART</f>
        <v>272</v>
      </c>
      <c r="AC186" s="24" t="n">
        <f aca="false">R186*SPACER_VANE+(R186+S186)*ASM_H*LABOUR</f>
        <v>454.5</v>
      </c>
      <c r="AD186" s="24" t="n">
        <f aca="false">V186*G10_CAGE+W186*G10_SLEEVE</f>
        <v>170.91864</v>
      </c>
      <c r="AE186" s="24" t="n">
        <f aca="false">N186/1000*SHAFT_M+SHAFT_SET</f>
        <v>177.32</v>
      </c>
      <c r="AF186" s="24" t="n">
        <f aca="false">2*ROUNDUP(G186*1000/V_ZENER,0)*PRICE_Z+5*ROUNDUP(G186*DIODE_SAFETY/V_STICK,0)*PRICE_STICK</f>
        <v>80.9</v>
      </c>
      <c r="AG186" s="24" t="n">
        <f aca="false">SUM(X186:AF186)</f>
        <v>1640.21256015</v>
      </c>
      <c r="AH186" s="20" t="n">
        <f aca="false">FIXED_BOM</f>
        <v>3461</v>
      </c>
      <c r="AI186" s="24" t="n">
        <f aca="false">(AG186+AH186)*(1+CONT)</f>
        <v>5866.3944441725</v>
      </c>
      <c r="AJ186" s="24" t="n">
        <f aca="false">IF(L186&gt;0,AI186/L186,1000000000000)</f>
        <v>3235.80126708045</v>
      </c>
      <c r="AK186" s="8" t="n">
        <f aca="false">IF(AND(G186&gt;=V_NEED,L186&gt;=P_MIN,K186&gt;=Z_MIN,F186&lt;=N_CAP,D186&lt;=R_MAX,OR(CORONA_REQ=0,O186&gt;=G186)),1,0)</f>
        <v>0</v>
      </c>
      <c r="AL186" s="28" t="n">
        <f aca="false">IF(AK186=1,IF(OBJECTIVE=1,AI186,AJ186),1000000000000)+ROW()*0.000000001</f>
        <v>1000000000000</v>
      </c>
    </row>
    <row r="187" customFormat="false" ht="15" hidden="false" customHeight="false" outlineLevel="0" collapsed="false">
      <c r="A187" s="8" t="n">
        <v>183</v>
      </c>
      <c r="B187" s="23" t="n">
        <v>5</v>
      </c>
      <c r="C187" s="23" t="n">
        <v>1.5</v>
      </c>
      <c r="D187" s="8" t="n">
        <v>150</v>
      </c>
      <c r="E187" s="8" t="n">
        <v>18</v>
      </c>
      <c r="F187" s="8" t="n">
        <v>8</v>
      </c>
      <c r="G187" s="28" t="n">
        <v>11.211605</v>
      </c>
      <c r="H187" s="8" t="n">
        <v>41.995228</v>
      </c>
      <c r="I187" s="8" t="n">
        <v>543.444356</v>
      </c>
      <c r="J187" s="28" t="n">
        <v>12.940622</v>
      </c>
      <c r="K187" s="39" t="n">
        <v>1.435173</v>
      </c>
      <c r="L187" s="28" t="n">
        <v>2.624296</v>
      </c>
      <c r="M187" s="8" t="n">
        <v>144.5</v>
      </c>
      <c r="N187" s="8" t="n">
        <v>889</v>
      </c>
      <c r="O187" s="28" t="n">
        <v>10.561845</v>
      </c>
      <c r="P187" s="28" t="n">
        <v>3.628474</v>
      </c>
      <c r="Q187" s="28" t="n">
        <v>3.562566</v>
      </c>
      <c r="R187" s="8" t="n">
        <v>32</v>
      </c>
      <c r="S187" s="8" t="n">
        <v>14</v>
      </c>
      <c r="T187" s="23" t="n">
        <v>94.446013</v>
      </c>
      <c r="U187" s="23" t="n">
        <v>76.099112</v>
      </c>
      <c r="V187" s="28" t="n">
        <v>2.966231</v>
      </c>
      <c r="W187" s="39" t="n">
        <v>0.596864</v>
      </c>
      <c r="X187" s="24" t="n">
        <f aca="false">P187*RHO_VANE/2700*(1+SCRAP)*PRICE_VANE</f>
        <v>43.43283378</v>
      </c>
      <c r="Y187" s="24" t="n">
        <f aca="false">Q187*RHO_PLATE/2700*(1+SCRAP)*PRICE_PLATE</f>
        <v>42.64391502</v>
      </c>
      <c r="Z187" s="24" t="n">
        <f aca="false">T187*CUT_M+(R187+S187)*CUT_SET</f>
        <v>187.6690195</v>
      </c>
      <c r="AA187" s="24" t="n">
        <f aca="false">U187*ROUND_M</f>
        <v>380.49556</v>
      </c>
      <c r="AB187" s="24" t="n">
        <f aca="false">(R187+S187)*FINISH_PART</f>
        <v>368</v>
      </c>
      <c r="AC187" s="24" t="n">
        <f aca="false">R187*SPACER_VANE+(R187+S187)*ASM_H*LABOUR</f>
        <v>613.5</v>
      </c>
      <c r="AD187" s="24" t="n">
        <f aca="false">V187*G10_CAGE+W187*G10_SLEEVE</f>
        <v>213.7857</v>
      </c>
      <c r="AE187" s="24" t="n">
        <f aca="false">N187/1000*SHAFT_M+SHAFT_SET</f>
        <v>186.68</v>
      </c>
      <c r="AF187" s="24" t="n">
        <f aca="false">2*ROUNDUP(G187*1000/V_ZENER,0)*PRICE_Z+5*ROUNDUP(G187*DIODE_SAFETY/V_STICK,0)*PRICE_STICK</f>
        <v>80.9</v>
      </c>
      <c r="AG187" s="24" t="n">
        <f aca="false">SUM(X187:AF187)</f>
        <v>2117.1070283</v>
      </c>
      <c r="AH187" s="20" t="n">
        <f aca="false">FIXED_BOM</f>
        <v>3461</v>
      </c>
      <c r="AI187" s="24" t="n">
        <f aca="false">(AG187+AH187)*(1+CONT)</f>
        <v>6414.823082545</v>
      </c>
      <c r="AJ187" s="24" t="n">
        <f aca="false">IF(L187&gt;0,AI187/L187,1000000000000)</f>
        <v>2444.39769086452</v>
      </c>
      <c r="AK187" s="8" t="n">
        <f aca="false">IF(AND(G187&gt;=V_NEED,L187&gt;=P_MIN,K187&gt;=Z_MIN,F187&lt;=N_CAP,D187&lt;=R_MAX,OR(CORONA_REQ=0,O187&gt;=G187)),1,0)</f>
        <v>0</v>
      </c>
      <c r="AL187" s="28" t="n">
        <f aca="false">IF(AK187=1,IF(OBJECTIVE=1,AI187,AJ187),1000000000000)+ROW()*0.000000001</f>
        <v>1000000000000</v>
      </c>
    </row>
    <row r="188" customFormat="false" ht="15" hidden="false" customHeight="false" outlineLevel="0" collapsed="false">
      <c r="A188" s="8" t="n">
        <v>184</v>
      </c>
      <c r="B188" s="23" t="n">
        <v>5</v>
      </c>
      <c r="C188" s="23" t="n">
        <v>1.5</v>
      </c>
      <c r="D188" s="8" t="n">
        <v>150</v>
      </c>
      <c r="E188" s="8" t="n">
        <v>18</v>
      </c>
      <c r="F188" s="8" t="n">
        <v>10</v>
      </c>
      <c r="G188" s="28" t="n">
        <v>11.211605</v>
      </c>
      <c r="H188" s="8" t="n">
        <v>52.660622</v>
      </c>
      <c r="I188" s="8" t="n">
        <v>688.362851</v>
      </c>
      <c r="J188" s="28" t="n">
        <v>13.071681</v>
      </c>
      <c r="K188" s="39" t="n">
        <v>1.456807</v>
      </c>
      <c r="L188" s="28" t="n">
        <v>3.443466</v>
      </c>
      <c r="M188" s="8" t="n">
        <v>177</v>
      </c>
      <c r="N188" s="8" t="n">
        <v>954</v>
      </c>
      <c r="O188" s="28" t="n">
        <v>10.561845</v>
      </c>
      <c r="P188" s="28" t="n">
        <v>4.535592</v>
      </c>
      <c r="Q188" s="28" t="n">
        <v>4.071504</v>
      </c>
      <c r="R188" s="8" t="n">
        <v>40</v>
      </c>
      <c r="S188" s="8" t="n">
        <v>16</v>
      </c>
      <c r="T188" s="23" t="n">
        <v>116.172561</v>
      </c>
      <c r="U188" s="23" t="n">
        <v>93.238934</v>
      </c>
      <c r="V188" s="28" t="n">
        <v>3.461874</v>
      </c>
      <c r="W188" s="39" t="n">
        <v>0.696597</v>
      </c>
      <c r="X188" s="24" t="n">
        <f aca="false">P188*RHO_VANE/2700*(1+SCRAP)*PRICE_VANE</f>
        <v>54.29103624</v>
      </c>
      <c r="Y188" s="24" t="n">
        <f aca="false">Q188*RHO_PLATE/2700*(1+SCRAP)*PRICE_PLATE</f>
        <v>48.73590288</v>
      </c>
      <c r="Z188" s="24" t="n">
        <f aca="false">T188*CUT_M+(R188+S188)*CUT_SET</f>
        <v>230.2588415</v>
      </c>
      <c r="AA188" s="24" t="n">
        <f aca="false">U188*ROUND_M</f>
        <v>466.19467</v>
      </c>
      <c r="AB188" s="24" t="n">
        <f aca="false">(R188+S188)*FINISH_PART</f>
        <v>448</v>
      </c>
      <c r="AC188" s="24" t="n">
        <f aca="false">R188*SPACER_VANE+(R188+S188)*ASM_H*LABOUR</f>
        <v>750</v>
      </c>
      <c r="AD188" s="24" t="n">
        <f aca="false">V188*G10_CAGE+W188*G10_SLEEVE</f>
        <v>249.50826</v>
      </c>
      <c r="AE188" s="24" t="n">
        <f aca="false">N188/1000*SHAFT_M+SHAFT_SET</f>
        <v>194.48</v>
      </c>
      <c r="AF188" s="24" t="n">
        <f aca="false">2*ROUNDUP(G188*1000/V_ZENER,0)*PRICE_Z+5*ROUNDUP(G188*DIODE_SAFETY/V_STICK,0)*PRICE_STICK</f>
        <v>80.9</v>
      </c>
      <c r="AG188" s="24" t="n">
        <f aca="false">SUM(X188:AF188)</f>
        <v>2522.36871062</v>
      </c>
      <c r="AH188" s="20" t="n">
        <f aca="false">FIXED_BOM</f>
        <v>3461</v>
      </c>
      <c r="AI188" s="24" t="n">
        <f aca="false">(AG188+AH188)*(1+CONT)</f>
        <v>6880.874017213</v>
      </c>
      <c r="AJ188" s="24" t="n">
        <f aca="false">IF(L188&gt;0,AI188/L188,1000000000000)</f>
        <v>1998.24073105789</v>
      </c>
      <c r="AK188" s="8" t="n">
        <f aca="false">IF(AND(G188&gt;=V_NEED,L188&gt;=P_MIN,K188&gt;=Z_MIN,F188&lt;=N_CAP,D188&lt;=R_MAX,OR(CORONA_REQ=0,O188&gt;=G188)),1,0)</f>
        <v>0</v>
      </c>
      <c r="AL188" s="28" t="n">
        <f aca="false">IF(AK188=1,IF(OBJECTIVE=1,AI188,AJ188),1000000000000)+ROW()*0.000000001</f>
        <v>1000000000000</v>
      </c>
    </row>
    <row r="189" customFormat="false" ht="15" hidden="false" customHeight="false" outlineLevel="0" collapsed="false">
      <c r="A189" s="8" t="n">
        <v>185</v>
      </c>
      <c r="B189" s="23" t="n">
        <v>5</v>
      </c>
      <c r="C189" s="23" t="n">
        <v>1.5</v>
      </c>
      <c r="D189" s="8" t="n">
        <v>150</v>
      </c>
      <c r="E189" s="8" t="n">
        <v>18</v>
      </c>
      <c r="F189" s="8" t="n">
        <v>12</v>
      </c>
      <c r="G189" s="28" t="n">
        <v>11.211605</v>
      </c>
      <c r="H189" s="8" t="n">
        <v>63.326016</v>
      </c>
      <c r="I189" s="8" t="n">
        <v>833.281346</v>
      </c>
      <c r="J189" s="28" t="n">
        <v>13.158594</v>
      </c>
      <c r="K189" s="39" t="n">
        <v>1.470987</v>
      </c>
      <c r="L189" s="28" t="n">
        <v>4.259704</v>
      </c>
      <c r="M189" s="8" t="n">
        <v>216</v>
      </c>
      <c r="N189" s="8" t="n">
        <v>1032</v>
      </c>
      <c r="O189" s="28" t="n">
        <v>10.561845</v>
      </c>
      <c r="P189" s="28" t="n">
        <v>5.44271</v>
      </c>
      <c r="Q189" s="28" t="n">
        <v>5.08938</v>
      </c>
      <c r="R189" s="8" t="n">
        <v>48</v>
      </c>
      <c r="S189" s="8" t="n">
        <v>20</v>
      </c>
      <c r="T189" s="23" t="n">
        <v>140.412382</v>
      </c>
      <c r="U189" s="23" t="n">
        <v>112.892031</v>
      </c>
      <c r="V189" s="28" t="n">
        <v>4.056646</v>
      </c>
      <c r="W189" s="39" t="n">
        <v>0.816276</v>
      </c>
      <c r="X189" s="24" t="n">
        <f aca="false">P189*RHO_VANE/2700*(1+SCRAP)*PRICE_VANE</f>
        <v>65.1492387</v>
      </c>
      <c r="Y189" s="24" t="n">
        <f aca="false">Q189*RHO_PLATE/2700*(1+SCRAP)*PRICE_PLATE</f>
        <v>60.9198786</v>
      </c>
      <c r="Z189" s="24" t="n">
        <f aca="false">T189*CUT_M+(R189+S189)*CUT_SET</f>
        <v>278.618573</v>
      </c>
      <c r="AA189" s="24" t="n">
        <f aca="false">U189*ROUND_M</f>
        <v>564.460155</v>
      </c>
      <c r="AB189" s="24" t="n">
        <f aca="false">(R189+S189)*FINISH_PART</f>
        <v>544</v>
      </c>
      <c r="AC189" s="24" t="n">
        <f aca="false">R189*SPACER_VANE+(R189+S189)*ASM_H*LABOUR</f>
        <v>909</v>
      </c>
      <c r="AD189" s="24" t="n">
        <f aca="false">V189*G10_CAGE+W189*G10_SLEEVE</f>
        <v>292.37532</v>
      </c>
      <c r="AE189" s="24" t="n">
        <f aca="false">N189/1000*SHAFT_M+SHAFT_SET</f>
        <v>203.84</v>
      </c>
      <c r="AF189" s="24" t="n">
        <f aca="false">2*ROUNDUP(G189*1000/V_ZENER,0)*PRICE_Z+5*ROUNDUP(G189*DIODE_SAFETY/V_STICK,0)*PRICE_STICK</f>
        <v>80.9</v>
      </c>
      <c r="AG189" s="24" t="n">
        <f aca="false">SUM(X189:AF189)</f>
        <v>2999.2631653</v>
      </c>
      <c r="AH189" s="20" t="n">
        <f aca="false">FIXED_BOM</f>
        <v>3461</v>
      </c>
      <c r="AI189" s="24" t="n">
        <f aca="false">(AG189+AH189)*(1+CONT)</f>
        <v>7429.302640095</v>
      </c>
      <c r="AJ189" s="24" t="n">
        <f aca="false">IF(L189&gt;0,AI189/L189,1000000000000)</f>
        <v>1744.08894141354</v>
      </c>
      <c r="AK189" s="8" t="n">
        <f aca="false">IF(AND(G189&gt;=V_NEED,L189&gt;=P_MIN,K189&gt;=Z_MIN,F189&lt;=N_CAP,D189&lt;=R_MAX,OR(CORONA_REQ=0,O189&gt;=G189)),1,0)</f>
        <v>0</v>
      </c>
      <c r="AL189" s="28" t="n">
        <f aca="false">IF(AK189=1,IF(OBJECTIVE=1,AI189,AJ189),1000000000000)+ROW()*0.000000001</f>
        <v>1000000000000</v>
      </c>
    </row>
    <row r="190" customFormat="false" ht="15" hidden="false" customHeight="false" outlineLevel="0" collapsed="false">
      <c r="A190" s="8" t="n">
        <v>186</v>
      </c>
      <c r="B190" s="23" t="n">
        <v>5</v>
      </c>
      <c r="C190" s="23" t="n">
        <v>1.5</v>
      </c>
      <c r="D190" s="8" t="n">
        <v>150</v>
      </c>
      <c r="E190" s="8" t="n">
        <v>18</v>
      </c>
      <c r="F190" s="8" t="n">
        <v>16</v>
      </c>
      <c r="G190" s="28" t="n">
        <v>11.211605</v>
      </c>
      <c r="H190" s="8" t="n">
        <v>84.656804</v>
      </c>
      <c r="I190" s="8" t="n">
        <v>1123.118336</v>
      </c>
      <c r="J190" s="28" t="n">
        <v>13.266723</v>
      </c>
      <c r="K190" s="39" t="n">
        <v>1.488885</v>
      </c>
      <c r="L190" s="28" t="n">
        <v>5.893923</v>
      </c>
      <c r="M190" s="8" t="n">
        <v>287.5</v>
      </c>
      <c r="N190" s="8" t="n">
        <v>1175</v>
      </c>
      <c r="O190" s="28" t="n">
        <v>10.561845</v>
      </c>
      <c r="P190" s="28" t="n">
        <v>7.256947</v>
      </c>
      <c r="Q190" s="28" t="n">
        <v>6.616194</v>
      </c>
      <c r="R190" s="8" t="n">
        <v>64</v>
      </c>
      <c r="S190" s="8" t="n">
        <v>26</v>
      </c>
      <c r="T190" s="23" t="n">
        <v>186.378752</v>
      </c>
      <c r="U190" s="23" t="n">
        <v>149.68495</v>
      </c>
      <c r="V190" s="28" t="n">
        <v>5.14706</v>
      </c>
      <c r="W190" s="39" t="n">
        <v>1.035689</v>
      </c>
      <c r="X190" s="24" t="n">
        <f aca="false">P190*RHO_VANE/2700*(1+SCRAP)*PRICE_VANE</f>
        <v>86.86565559</v>
      </c>
      <c r="Y190" s="24" t="n">
        <f aca="false">Q190*RHO_PLATE/2700*(1+SCRAP)*PRICE_PLATE</f>
        <v>79.19584218</v>
      </c>
      <c r="Z190" s="24" t="n">
        <f aca="false">T190*CUT_M+(R190+S190)*CUT_SET</f>
        <v>369.568128</v>
      </c>
      <c r="AA190" s="24" t="n">
        <f aca="false">U190*ROUND_M</f>
        <v>748.42475</v>
      </c>
      <c r="AB190" s="24" t="n">
        <f aca="false">(R190+S190)*FINISH_PART</f>
        <v>720</v>
      </c>
      <c r="AC190" s="24" t="n">
        <f aca="false">R190*SPACER_VANE+(R190+S190)*ASM_H*LABOUR</f>
        <v>1204.5</v>
      </c>
      <c r="AD190" s="24" t="n">
        <f aca="false">V190*G10_CAGE+W190*G10_SLEEVE</f>
        <v>370.96494</v>
      </c>
      <c r="AE190" s="24" t="n">
        <f aca="false">N190/1000*SHAFT_M+SHAFT_SET</f>
        <v>221</v>
      </c>
      <c r="AF190" s="24" t="n">
        <f aca="false">2*ROUNDUP(G190*1000/V_ZENER,0)*PRICE_Z+5*ROUNDUP(G190*DIODE_SAFETY/V_STICK,0)*PRICE_STICK</f>
        <v>80.9</v>
      </c>
      <c r="AG190" s="24" t="n">
        <f aca="false">SUM(X190:AF190)</f>
        <v>3881.41931577</v>
      </c>
      <c r="AH190" s="20" t="n">
        <f aca="false">FIXED_BOM</f>
        <v>3461</v>
      </c>
      <c r="AI190" s="24" t="n">
        <f aca="false">(AG190+AH190)*(1+CONT)</f>
        <v>8443.7822131355</v>
      </c>
      <c r="AJ190" s="24" t="n">
        <f aca="false">IF(L190&gt;0,AI190/L190,1000000000000)</f>
        <v>1432.62513153557</v>
      </c>
      <c r="AK190" s="8" t="n">
        <f aca="false">IF(AND(G190&gt;=V_NEED,L190&gt;=P_MIN,K190&gt;=Z_MIN,F190&lt;=N_CAP,D190&lt;=R_MAX,OR(CORONA_REQ=0,O190&gt;=G190)),1,0)</f>
        <v>0</v>
      </c>
      <c r="AL190" s="28" t="n">
        <f aca="false">IF(AK190=1,IF(OBJECTIVE=1,AI190,AJ190),1000000000000)+ROW()*0.000000001</f>
        <v>1000000000000</v>
      </c>
    </row>
    <row r="191" customFormat="false" ht="15" hidden="false" customHeight="false" outlineLevel="0" collapsed="false">
      <c r="A191" s="8" t="n">
        <v>187</v>
      </c>
      <c r="B191" s="23" t="n">
        <v>5</v>
      </c>
      <c r="C191" s="23" t="n">
        <v>1.5</v>
      </c>
      <c r="D191" s="8" t="n">
        <v>150</v>
      </c>
      <c r="E191" s="8" t="n">
        <v>22</v>
      </c>
      <c r="F191" s="8" t="n">
        <v>4</v>
      </c>
      <c r="G191" s="28" t="n">
        <v>11.211605</v>
      </c>
      <c r="H191" s="8" t="n">
        <v>27.458821</v>
      </c>
      <c r="I191" s="8" t="n">
        <v>305.703946</v>
      </c>
      <c r="J191" s="28" t="n">
        <v>11.133178</v>
      </c>
      <c r="K191" s="39" t="n">
        <v>1.347547</v>
      </c>
      <c r="L191" s="28" t="n">
        <v>1.257558</v>
      </c>
      <c r="M191" s="8" t="n">
        <v>79.5</v>
      </c>
      <c r="N191" s="8" t="n">
        <v>759</v>
      </c>
      <c r="O191" s="28" t="n">
        <v>10.561845</v>
      </c>
      <c r="P191" s="28" t="n">
        <v>2.08567</v>
      </c>
      <c r="Q191" s="28" t="n">
        <v>2.54469</v>
      </c>
      <c r="R191" s="8" t="n">
        <v>16</v>
      </c>
      <c r="S191" s="8" t="n">
        <v>10</v>
      </c>
      <c r="T191" s="23" t="n">
        <v>50.992918</v>
      </c>
      <c r="U191" s="23" t="n">
        <v>41.819467</v>
      </c>
      <c r="V191" s="28" t="n">
        <v>1.974946</v>
      </c>
      <c r="W191" s="39" t="n">
        <v>0.397398</v>
      </c>
      <c r="X191" s="24" t="n">
        <f aca="false">P191*RHO_VANE/2700*(1+SCRAP)*PRICE_VANE</f>
        <v>24.9654699</v>
      </c>
      <c r="Y191" s="24" t="n">
        <f aca="false">Q191*RHO_PLATE/2700*(1+SCRAP)*PRICE_PLATE</f>
        <v>30.4599393</v>
      </c>
      <c r="Z191" s="24" t="n">
        <f aca="false">T191*CUT_M+(R191+S191)*CUT_SET</f>
        <v>102.489377</v>
      </c>
      <c r="AA191" s="24" t="n">
        <f aca="false">U191*ROUND_M</f>
        <v>209.097335</v>
      </c>
      <c r="AB191" s="24" t="n">
        <f aca="false">(R191+S191)*FINISH_PART</f>
        <v>208</v>
      </c>
      <c r="AC191" s="24" t="n">
        <f aca="false">R191*SPACER_VANE+(R191+S191)*ASM_H*LABOUR</f>
        <v>340.5</v>
      </c>
      <c r="AD191" s="24" t="n">
        <f aca="false">V191*G10_CAGE+W191*G10_SLEEVE</f>
        <v>142.34064</v>
      </c>
      <c r="AE191" s="24" t="n">
        <f aca="false">N191/1000*SHAFT_M+SHAFT_SET</f>
        <v>171.08</v>
      </c>
      <c r="AF191" s="24" t="n">
        <f aca="false">2*ROUNDUP(G191*1000/V_ZENER,0)*PRICE_Z+5*ROUNDUP(G191*DIODE_SAFETY/V_STICK,0)*PRICE_STICK</f>
        <v>80.9</v>
      </c>
      <c r="AG191" s="24" t="n">
        <f aca="false">SUM(X191:AF191)</f>
        <v>1309.8327612</v>
      </c>
      <c r="AH191" s="20" t="n">
        <f aca="false">FIXED_BOM</f>
        <v>3461</v>
      </c>
      <c r="AI191" s="24" t="n">
        <f aca="false">(AG191+AH191)*(1+CONT)</f>
        <v>5486.45767538</v>
      </c>
      <c r="AJ191" s="24" t="n">
        <f aca="false">IF(L191&gt;0,AI191/L191,1000000000000)</f>
        <v>4362.78698507743</v>
      </c>
      <c r="AK191" s="8" t="n">
        <f aca="false">IF(AND(G191&gt;=V_NEED,L191&gt;=P_MIN,K191&gt;=Z_MIN,F191&lt;=N_CAP,D191&lt;=R_MAX,OR(CORONA_REQ=0,O191&gt;=G191)),1,0)</f>
        <v>0</v>
      </c>
      <c r="AL191" s="28" t="n">
        <f aca="false">IF(AK191=1,IF(OBJECTIVE=1,AI191,AJ191),1000000000000)+ROW()*0.000000001</f>
        <v>1000000000000</v>
      </c>
    </row>
    <row r="192" customFormat="false" ht="15" hidden="false" customHeight="false" outlineLevel="0" collapsed="false">
      <c r="A192" s="8" t="n">
        <v>188</v>
      </c>
      <c r="B192" s="23" t="n">
        <v>5</v>
      </c>
      <c r="C192" s="23" t="n">
        <v>1.5</v>
      </c>
      <c r="D192" s="8" t="n">
        <v>150</v>
      </c>
      <c r="E192" s="8" t="n">
        <v>22</v>
      </c>
      <c r="F192" s="8" t="n">
        <v>6</v>
      </c>
      <c r="G192" s="28" t="n">
        <v>11.211605</v>
      </c>
      <c r="H192" s="8" t="n">
        <v>42.006718</v>
      </c>
      <c r="I192" s="8" t="n">
        <v>480.391914</v>
      </c>
      <c r="J192" s="28" t="n">
        <v>11.436073</v>
      </c>
      <c r="K192" s="39" t="n">
        <v>1.403592</v>
      </c>
      <c r="L192" s="28" t="n">
        <v>2.202446</v>
      </c>
      <c r="M192" s="8" t="n">
        <v>112</v>
      </c>
      <c r="N192" s="8" t="n">
        <v>824</v>
      </c>
      <c r="O192" s="28" t="n">
        <v>10.561845</v>
      </c>
      <c r="P192" s="28" t="n">
        <v>3.128506</v>
      </c>
      <c r="Q192" s="28" t="n">
        <v>3.053628</v>
      </c>
      <c r="R192" s="8" t="n">
        <v>24</v>
      </c>
      <c r="S192" s="8" t="n">
        <v>12</v>
      </c>
      <c r="T192" s="23" t="n">
        <v>72.719465</v>
      </c>
      <c r="U192" s="23" t="n">
        <v>58.959289</v>
      </c>
      <c r="V192" s="28" t="n">
        <v>2.470589</v>
      </c>
      <c r="W192" s="39" t="n">
        <v>0.497131</v>
      </c>
      <c r="X192" s="24" t="n">
        <f aca="false">P192*RHO_VANE/2700*(1+SCRAP)*PRICE_VANE</f>
        <v>37.44821682</v>
      </c>
      <c r="Y192" s="24" t="n">
        <f aca="false">Q192*RHO_PLATE/2700*(1+SCRAP)*PRICE_PLATE</f>
        <v>36.55192716</v>
      </c>
      <c r="Z192" s="24" t="n">
        <f aca="false">T192*CUT_M+(R192+S192)*CUT_SET</f>
        <v>145.0791975</v>
      </c>
      <c r="AA192" s="24" t="n">
        <f aca="false">U192*ROUND_M</f>
        <v>294.796445</v>
      </c>
      <c r="AB192" s="24" t="n">
        <f aca="false">(R192+S192)*FINISH_PART</f>
        <v>288</v>
      </c>
      <c r="AC192" s="24" t="n">
        <f aca="false">R192*SPACER_VANE+(R192+S192)*ASM_H*LABOUR</f>
        <v>477</v>
      </c>
      <c r="AD192" s="24" t="n">
        <f aca="false">V192*G10_CAGE+W192*G10_SLEEVE</f>
        <v>178.0632</v>
      </c>
      <c r="AE192" s="24" t="n">
        <f aca="false">N192/1000*SHAFT_M+SHAFT_SET</f>
        <v>178.88</v>
      </c>
      <c r="AF192" s="24" t="n">
        <f aca="false">2*ROUNDUP(G192*1000/V_ZENER,0)*PRICE_Z+5*ROUNDUP(G192*DIODE_SAFETY/V_STICK,0)*PRICE_STICK</f>
        <v>80.9</v>
      </c>
      <c r="AG192" s="24" t="n">
        <f aca="false">SUM(X192:AF192)</f>
        <v>1716.71898648</v>
      </c>
      <c r="AH192" s="20" t="n">
        <f aca="false">FIXED_BOM</f>
        <v>3461</v>
      </c>
      <c r="AI192" s="24" t="n">
        <f aca="false">(AG192+AH192)*(1+CONT)</f>
        <v>5954.376834452</v>
      </c>
      <c r="AJ192" s="24" t="n">
        <f aca="false">IF(L192&gt;0,AI192/L192,1000000000000)</f>
        <v>2703.5290919514</v>
      </c>
      <c r="AK192" s="8" t="n">
        <f aca="false">IF(AND(G192&gt;=V_NEED,L192&gt;=P_MIN,K192&gt;=Z_MIN,F192&lt;=N_CAP,D192&lt;=R_MAX,OR(CORONA_REQ=0,O192&gt;=G192)),1,0)</f>
        <v>0</v>
      </c>
      <c r="AL192" s="28" t="n">
        <f aca="false">IF(AK192=1,IF(OBJECTIVE=1,AI192,AJ192),1000000000000)+ROW()*0.000000001</f>
        <v>1000000000000</v>
      </c>
    </row>
    <row r="193" customFormat="false" ht="15" hidden="false" customHeight="false" outlineLevel="0" collapsed="false">
      <c r="A193" s="8" t="n">
        <v>189</v>
      </c>
      <c r="B193" s="23" t="n">
        <v>5</v>
      </c>
      <c r="C193" s="23" t="n">
        <v>1.5</v>
      </c>
      <c r="D193" s="8" t="n">
        <v>150</v>
      </c>
      <c r="E193" s="8" t="n">
        <v>22</v>
      </c>
      <c r="F193" s="8" t="n">
        <v>8</v>
      </c>
      <c r="G193" s="28" t="n">
        <v>11.211605</v>
      </c>
      <c r="H193" s="8" t="n">
        <v>56.554616</v>
      </c>
      <c r="I193" s="8" t="n">
        <v>655.079883</v>
      </c>
      <c r="J193" s="28" t="n">
        <v>11.583137</v>
      </c>
      <c r="K193" s="39" t="n">
        <v>1.43271</v>
      </c>
      <c r="L193" s="28" t="n">
        <v>3.156694</v>
      </c>
      <c r="M193" s="8" t="n">
        <v>151</v>
      </c>
      <c r="N193" s="8" t="n">
        <v>902</v>
      </c>
      <c r="O193" s="28" t="n">
        <v>10.561845</v>
      </c>
      <c r="P193" s="28" t="n">
        <v>4.171341</v>
      </c>
      <c r="Q193" s="28" t="n">
        <v>4.071504</v>
      </c>
      <c r="R193" s="8" t="n">
        <v>32</v>
      </c>
      <c r="S193" s="8" t="n">
        <v>16</v>
      </c>
      <c r="T193" s="23" t="n">
        <v>96.959287</v>
      </c>
      <c r="U193" s="23" t="n">
        <v>78.612386</v>
      </c>
      <c r="V193" s="28" t="n">
        <v>3.06536</v>
      </c>
      <c r="W193" s="39" t="n">
        <v>0.61681</v>
      </c>
      <c r="X193" s="24" t="n">
        <f aca="false">P193*RHO_VANE/2700*(1+SCRAP)*PRICE_VANE</f>
        <v>49.93095177</v>
      </c>
      <c r="Y193" s="24" t="n">
        <f aca="false">Q193*RHO_PLATE/2700*(1+SCRAP)*PRICE_PLATE</f>
        <v>48.73590288</v>
      </c>
      <c r="Z193" s="24" t="n">
        <f aca="false">T193*CUT_M+(R193+S193)*CUT_SET</f>
        <v>193.4389305</v>
      </c>
      <c r="AA193" s="24" t="n">
        <f aca="false">U193*ROUND_M</f>
        <v>393.06193</v>
      </c>
      <c r="AB193" s="24" t="n">
        <f aca="false">(R193+S193)*FINISH_PART</f>
        <v>384</v>
      </c>
      <c r="AC193" s="24" t="n">
        <f aca="false">R193*SPACER_VANE+(R193+S193)*ASM_H*LABOUR</f>
        <v>636</v>
      </c>
      <c r="AD193" s="24" t="n">
        <f aca="false">V193*G10_CAGE+W193*G10_SLEEVE</f>
        <v>220.9302</v>
      </c>
      <c r="AE193" s="24" t="n">
        <f aca="false">N193/1000*SHAFT_M+SHAFT_SET</f>
        <v>188.24</v>
      </c>
      <c r="AF193" s="24" t="n">
        <f aca="false">2*ROUNDUP(G193*1000/V_ZENER,0)*PRICE_Z+5*ROUNDUP(G193*DIODE_SAFETY/V_STICK,0)*PRICE_STICK</f>
        <v>80.9</v>
      </c>
      <c r="AG193" s="24" t="n">
        <f aca="false">SUM(X193:AF193)</f>
        <v>2195.23791515</v>
      </c>
      <c r="AH193" s="20" t="n">
        <f aca="false">FIXED_BOM</f>
        <v>3461</v>
      </c>
      <c r="AI193" s="24" t="n">
        <f aca="false">(AG193+AH193)*(1+CONT)</f>
        <v>6504.6736024225</v>
      </c>
      <c r="AJ193" s="24" t="n">
        <f aca="false">IF(L193&gt;0,AI193/L193,1000000000000)</f>
        <v>2060.59681502943</v>
      </c>
      <c r="AK193" s="8" t="n">
        <f aca="false">IF(AND(G193&gt;=V_NEED,L193&gt;=P_MIN,K193&gt;=Z_MIN,F193&lt;=N_CAP,D193&lt;=R_MAX,OR(CORONA_REQ=0,O193&gt;=G193)),1,0)</f>
        <v>0</v>
      </c>
      <c r="AL193" s="28" t="n">
        <f aca="false">IF(AK193=1,IF(OBJECTIVE=1,AI193,AJ193),1000000000000)+ROW()*0.000000001</f>
        <v>1000000000000</v>
      </c>
    </row>
    <row r="194" customFormat="false" ht="15" hidden="false" customHeight="false" outlineLevel="0" collapsed="false">
      <c r="A194" s="8" t="n">
        <v>190</v>
      </c>
      <c r="B194" s="23" t="n">
        <v>5</v>
      </c>
      <c r="C194" s="23" t="n">
        <v>1.5</v>
      </c>
      <c r="D194" s="8" t="n">
        <v>150</v>
      </c>
      <c r="E194" s="8" t="n">
        <v>22</v>
      </c>
      <c r="F194" s="8" t="n">
        <v>10</v>
      </c>
      <c r="G194" s="28" t="n">
        <v>11.211605</v>
      </c>
      <c r="H194" s="8" t="n">
        <v>71.102513</v>
      </c>
      <c r="I194" s="8" t="n">
        <v>829.767852</v>
      </c>
      <c r="J194" s="28" t="n">
        <v>11.670021</v>
      </c>
      <c r="K194" s="39" t="n">
        <v>1.450062</v>
      </c>
      <c r="L194" s="28" t="n">
        <v>4.115618</v>
      </c>
      <c r="M194" s="8" t="n">
        <v>190</v>
      </c>
      <c r="N194" s="8" t="n">
        <v>980</v>
      </c>
      <c r="O194" s="28" t="n">
        <v>10.561845</v>
      </c>
      <c r="P194" s="28" t="n">
        <v>5.214176</v>
      </c>
      <c r="Q194" s="28" t="n">
        <v>5.08938</v>
      </c>
      <c r="R194" s="8" t="n">
        <v>40</v>
      </c>
      <c r="S194" s="8" t="n">
        <v>20</v>
      </c>
      <c r="T194" s="23" t="n">
        <v>121.199109</v>
      </c>
      <c r="U194" s="23" t="n">
        <v>98.265482</v>
      </c>
      <c r="V194" s="28" t="n">
        <v>3.660131</v>
      </c>
      <c r="W194" s="39" t="n">
        <v>0.73649</v>
      </c>
      <c r="X194" s="24" t="n">
        <f aca="false">P194*RHO_VANE/2700*(1+SCRAP)*PRICE_VANE</f>
        <v>62.41368672</v>
      </c>
      <c r="Y194" s="24" t="n">
        <f aca="false">Q194*RHO_PLATE/2700*(1+SCRAP)*PRICE_PLATE</f>
        <v>60.9198786</v>
      </c>
      <c r="Z194" s="24" t="n">
        <f aca="false">T194*CUT_M+(R194+S194)*CUT_SET</f>
        <v>241.7986635</v>
      </c>
      <c r="AA194" s="24" t="n">
        <f aca="false">U194*ROUND_M</f>
        <v>491.32741</v>
      </c>
      <c r="AB194" s="24" t="n">
        <f aca="false">(R194+S194)*FINISH_PART</f>
        <v>480</v>
      </c>
      <c r="AC194" s="24" t="n">
        <f aca="false">R194*SPACER_VANE+(R194+S194)*ASM_H*LABOUR</f>
        <v>795</v>
      </c>
      <c r="AD194" s="24" t="n">
        <f aca="false">V194*G10_CAGE+W194*G10_SLEEVE</f>
        <v>263.79726</v>
      </c>
      <c r="AE194" s="24" t="n">
        <f aca="false">N194/1000*SHAFT_M+SHAFT_SET</f>
        <v>197.6</v>
      </c>
      <c r="AF194" s="24" t="n">
        <f aca="false">2*ROUNDUP(G194*1000/V_ZENER,0)*PRICE_Z+5*ROUNDUP(G194*DIODE_SAFETY/V_STICK,0)*PRICE_STICK</f>
        <v>80.9</v>
      </c>
      <c r="AG194" s="24" t="n">
        <f aca="false">SUM(X194:AF194)</f>
        <v>2673.75689882</v>
      </c>
      <c r="AH194" s="20" t="n">
        <f aca="false">FIXED_BOM</f>
        <v>3461</v>
      </c>
      <c r="AI194" s="24" t="n">
        <f aca="false">(AG194+AH194)*(1+CONT)</f>
        <v>7054.970433643</v>
      </c>
      <c r="AJ194" s="24" t="n">
        <f aca="false">IF(L194&gt;0,AI194/L194,1000000000000)</f>
        <v>1714.19466861186</v>
      </c>
      <c r="AK194" s="8" t="n">
        <f aca="false">IF(AND(G194&gt;=V_NEED,L194&gt;=P_MIN,K194&gt;=Z_MIN,F194&lt;=N_CAP,D194&lt;=R_MAX,OR(CORONA_REQ=0,O194&gt;=G194)),1,0)</f>
        <v>0</v>
      </c>
      <c r="AL194" s="28" t="n">
        <f aca="false">IF(AK194=1,IF(OBJECTIVE=1,AI194,AJ194),1000000000000)+ROW()*0.000000001</f>
        <v>1000000000000</v>
      </c>
    </row>
    <row r="195" customFormat="false" ht="15" hidden="false" customHeight="false" outlineLevel="0" collapsed="false">
      <c r="A195" s="8" t="n">
        <v>191</v>
      </c>
      <c r="B195" s="23" t="n">
        <v>5</v>
      </c>
      <c r="C195" s="23" t="n">
        <v>1.5</v>
      </c>
      <c r="D195" s="8" t="n">
        <v>150</v>
      </c>
      <c r="E195" s="8" t="n">
        <v>22</v>
      </c>
      <c r="F195" s="8" t="n">
        <v>12</v>
      </c>
      <c r="G195" s="28" t="n">
        <v>11.211605</v>
      </c>
      <c r="H195" s="8" t="n">
        <v>85.650411</v>
      </c>
      <c r="I195" s="8" t="n">
        <v>1004.455821</v>
      </c>
      <c r="J195" s="28" t="n">
        <v>11.727391</v>
      </c>
      <c r="K195" s="39" t="n">
        <v>1.462098</v>
      </c>
      <c r="L195" s="28" t="n">
        <v>5.07073</v>
      </c>
      <c r="M195" s="8" t="n">
        <v>222.5</v>
      </c>
      <c r="N195" s="8" t="n">
        <v>1045</v>
      </c>
      <c r="O195" s="28" t="n">
        <v>10.561845</v>
      </c>
      <c r="P195" s="28" t="n">
        <v>6.257011</v>
      </c>
      <c r="Q195" s="28" t="n">
        <v>5.598318</v>
      </c>
      <c r="R195" s="8" t="n">
        <v>48</v>
      </c>
      <c r="S195" s="8" t="n">
        <v>22</v>
      </c>
      <c r="T195" s="23" t="n">
        <v>142.925656</v>
      </c>
      <c r="U195" s="23" t="n">
        <v>115.405305</v>
      </c>
      <c r="V195" s="28" t="n">
        <v>4.155774</v>
      </c>
      <c r="W195" s="39" t="n">
        <v>0.836223</v>
      </c>
      <c r="X195" s="24" t="n">
        <f aca="false">P195*RHO_VANE/2700*(1+SCRAP)*PRICE_VANE</f>
        <v>74.89642167</v>
      </c>
      <c r="Y195" s="24" t="n">
        <f aca="false">Q195*RHO_PLATE/2700*(1+SCRAP)*PRICE_PLATE</f>
        <v>67.01186646</v>
      </c>
      <c r="Z195" s="24" t="n">
        <f aca="false">T195*CUT_M+(R195+S195)*CUT_SET</f>
        <v>284.388484</v>
      </c>
      <c r="AA195" s="24" t="n">
        <f aca="false">U195*ROUND_M</f>
        <v>577.026525</v>
      </c>
      <c r="AB195" s="24" t="n">
        <f aca="false">(R195+S195)*FINISH_PART</f>
        <v>560</v>
      </c>
      <c r="AC195" s="24" t="n">
        <f aca="false">R195*SPACER_VANE+(R195+S195)*ASM_H*LABOUR</f>
        <v>931.5</v>
      </c>
      <c r="AD195" s="24" t="n">
        <f aca="false">V195*G10_CAGE+W195*G10_SLEEVE</f>
        <v>299.51982</v>
      </c>
      <c r="AE195" s="24" t="n">
        <f aca="false">N195/1000*SHAFT_M+SHAFT_SET</f>
        <v>205.4</v>
      </c>
      <c r="AF195" s="24" t="n">
        <f aca="false">2*ROUNDUP(G195*1000/V_ZENER,0)*PRICE_Z+5*ROUNDUP(G195*DIODE_SAFETY/V_STICK,0)*PRICE_STICK</f>
        <v>80.9</v>
      </c>
      <c r="AG195" s="24" t="n">
        <f aca="false">SUM(X195:AF195)</f>
        <v>3080.64311713</v>
      </c>
      <c r="AH195" s="20" t="n">
        <f aca="false">FIXED_BOM</f>
        <v>3461</v>
      </c>
      <c r="AI195" s="24" t="n">
        <f aca="false">(AG195+AH195)*(1+CONT)</f>
        <v>7522.8895846995</v>
      </c>
      <c r="AJ195" s="24" t="n">
        <f aca="false">IF(L195&gt;0,AI195/L195,1000000000000)</f>
        <v>1483.59103811473</v>
      </c>
      <c r="AK195" s="8" t="n">
        <f aca="false">IF(AND(G195&gt;=V_NEED,L195&gt;=P_MIN,K195&gt;=Z_MIN,F195&lt;=N_CAP,D195&lt;=R_MAX,OR(CORONA_REQ=0,O195&gt;=G195)),1,0)</f>
        <v>0</v>
      </c>
      <c r="AL195" s="28" t="n">
        <f aca="false">IF(AK195=1,IF(OBJECTIVE=1,AI195,AJ195),1000000000000)+ROW()*0.000000001</f>
        <v>1000000000000</v>
      </c>
    </row>
    <row r="196" customFormat="false" ht="15" hidden="false" customHeight="false" outlineLevel="0" collapsed="false">
      <c r="A196" s="8" t="n">
        <v>192</v>
      </c>
      <c r="B196" s="23" t="n">
        <v>5</v>
      </c>
      <c r="C196" s="23" t="n">
        <v>1.5</v>
      </c>
      <c r="D196" s="8" t="n">
        <v>150</v>
      </c>
      <c r="E196" s="8" t="n">
        <v>22</v>
      </c>
      <c r="F196" s="8" t="n">
        <v>16</v>
      </c>
      <c r="G196" s="28" t="n">
        <v>11.211605</v>
      </c>
      <c r="H196" s="8" t="n">
        <v>114.746206</v>
      </c>
      <c r="I196" s="8" t="n">
        <v>1353.831759</v>
      </c>
      <c r="J196" s="28" t="n">
        <v>11.798488</v>
      </c>
      <c r="K196" s="39" t="n">
        <v>1.476898</v>
      </c>
      <c r="L196" s="28" t="n">
        <v>6.995904</v>
      </c>
      <c r="M196" s="8" t="n">
        <v>300.5</v>
      </c>
      <c r="N196" s="8" t="n">
        <v>1201</v>
      </c>
      <c r="O196" s="28" t="n">
        <v>10.561845</v>
      </c>
      <c r="P196" s="28" t="n">
        <v>8.342682</v>
      </c>
      <c r="Q196" s="28" t="n">
        <v>7.63407</v>
      </c>
      <c r="R196" s="8" t="n">
        <v>64</v>
      </c>
      <c r="S196" s="8" t="n">
        <v>30</v>
      </c>
      <c r="T196" s="23" t="n">
        <v>191.4053</v>
      </c>
      <c r="U196" s="23" t="n">
        <v>154.711498</v>
      </c>
      <c r="V196" s="28" t="n">
        <v>5.345317</v>
      </c>
      <c r="W196" s="39" t="n">
        <v>1.075582</v>
      </c>
      <c r="X196" s="24" t="n">
        <f aca="false">P196*RHO_VANE/2700*(1+SCRAP)*PRICE_VANE</f>
        <v>99.86190354</v>
      </c>
      <c r="Y196" s="24" t="n">
        <f aca="false">Q196*RHO_PLATE/2700*(1+SCRAP)*PRICE_PLATE</f>
        <v>91.3798179</v>
      </c>
      <c r="Z196" s="24" t="n">
        <f aca="false">T196*CUT_M+(R196+S196)*CUT_SET</f>
        <v>381.10795</v>
      </c>
      <c r="AA196" s="24" t="n">
        <f aca="false">U196*ROUND_M</f>
        <v>773.55749</v>
      </c>
      <c r="AB196" s="24" t="n">
        <f aca="false">(R196+S196)*FINISH_PART</f>
        <v>752</v>
      </c>
      <c r="AC196" s="24" t="n">
        <f aca="false">R196*SPACER_VANE+(R196+S196)*ASM_H*LABOUR</f>
        <v>1249.5</v>
      </c>
      <c r="AD196" s="24" t="n">
        <f aca="false">V196*G10_CAGE+W196*G10_SLEEVE</f>
        <v>385.25394</v>
      </c>
      <c r="AE196" s="24" t="n">
        <f aca="false">N196/1000*SHAFT_M+SHAFT_SET</f>
        <v>224.12</v>
      </c>
      <c r="AF196" s="24" t="n">
        <f aca="false">2*ROUNDUP(G196*1000/V_ZENER,0)*PRICE_Z+5*ROUNDUP(G196*DIODE_SAFETY/V_STICK,0)*PRICE_STICK</f>
        <v>80.9</v>
      </c>
      <c r="AG196" s="24" t="n">
        <f aca="false">SUM(X196:AF196)</f>
        <v>4037.68110144</v>
      </c>
      <c r="AH196" s="20" t="n">
        <f aca="false">FIXED_BOM</f>
        <v>3461</v>
      </c>
      <c r="AI196" s="24" t="n">
        <f aca="false">(AG196+AH196)*(1+CONT)</f>
        <v>8623.483266656</v>
      </c>
      <c r="AJ196" s="24" t="n">
        <f aca="false">IF(L196&gt;0,AI196/L196,1000000000000)</f>
        <v>1232.647455805</v>
      </c>
      <c r="AK196" s="8" t="n">
        <f aca="false">IF(AND(G196&gt;=V_NEED,L196&gt;=P_MIN,K196&gt;=Z_MIN,F196&lt;=N_CAP,D196&lt;=R_MAX,OR(CORONA_REQ=0,O196&gt;=G196)),1,0)</f>
        <v>0</v>
      </c>
      <c r="AL196" s="28" t="n">
        <f aca="false">IF(AK196=1,IF(OBJECTIVE=1,AI196,AJ196),1000000000000)+ROW()*0.000000001</f>
        <v>1000000000000</v>
      </c>
    </row>
    <row r="197" customFormat="false" ht="15" hidden="false" customHeight="false" outlineLevel="0" collapsed="false">
      <c r="A197" s="8" t="n">
        <v>193</v>
      </c>
      <c r="B197" s="23" t="n">
        <v>5</v>
      </c>
      <c r="C197" s="23" t="n">
        <v>1.5</v>
      </c>
      <c r="D197" s="8" t="n">
        <v>150</v>
      </c>
      <c r="E197" s="8" t="n">
        <v>26</v>
      </c>
      <c r="F197" s="8" t="n">
        <v>4</v>
      </c>
      <c r="G197" s="28" t="n">
        <v>11.211605</v>
      </c>
      <c r="H197" s="8" t="n">
        <v>41.915352</v>
      </c>
      <c r="I197" s="8" t="n">
        <v>357.800085</v>
      </c>
      <c r="J197" s="28" t="n">
        <v>8.536254</v>
      </c>
      <c r="K197" s="39" t="n">
        <v>1.322046</v>
      </c>
      <c r="L197" s="28" t="n">
        <v>1.397612</v>
      </c>
      <c r="M197" s="8" t="n">
        <v>79.5</v>
      </c>
      <c r="N197" s="8" t="n">
        <v>759</v>
      </c>
      <c r="O197" s="28" t="n">
        <v>10.561845</v>
      </c>
      <c r="P197" s="28" t="n">
        <v>2.357104</v>
      </c>
      <c r="Q197" s="28" t="n">
        <v>2.54469</v>
      </c>
      <c r="R197" s="8" t="n">
        <v>16</v>
      </c>
      <c r="S197" s="8" t="n">
        <v>10</v>
      </c>
      <c r="T197" s="23" t="n">
        <v>50.992918</v>
      </c>
      <c r="U197" s="23" t="n">
        <v>41.819467</v>
      </c>
      <c r="V197" s="28" t="n">
        <v>1.974946</v>
      </c>
      <c r="W197" s="39" t="n">
        <v>0.397398</v>
      </c>
      <c r="X197" s="24" t="n">
        <f aca="false">P197*RHO_VANE/2700*(1+SCRAP)*PRICE_VANE</f>
        <v>28.21453488</v>
      </c>
      <c r="Y197" s="24" t="n">
        <f aca="false">Q197*RHO_PLATE/2700*(1+SCRAP)*PRICE_PLATE</f>
        <v>30.4599393</v>
      </c>
      <c r="Z197" s="24" t="n">
        <f aca="false">T197*CUT_M+(R197+S197)*CUT_SET</f>
        <v>102.489377</v>
      </c>
      <c r="AA197" s="24" t="n">
        <f aca="false">U197*ROUND_M</f>
        <v>209.097335</v>
      </c>
      <c r="AB197" s="24" t="n">
        <f aca="false">(R197+S197)*FINISH_PART</f>
        <v>208</v>
      </c>
      <c r="AC197" s="24" t="n">
        <f aca="false">R197*SPACER_VANE+(R197+S197)*ASM_H*LABOUR</f>
        <v>340.5</v>
      </c>
      <c r="AD197" s="24" t="n">
        <f aca="false">V197*G10_CAGE+W197*G10_SLEEVE</f>
        <v>142.34064</v>
      </c>
      <c r="AE197" s="24" t="n">
        <f aca="false">N197/1000*SHAFT_M+SHAFT_SET</f>
        <v>171.08</v>
      </c>
      <c r="AF197" s="24" t="n">
        <f aca="false">2*ROUNDUP(G197*1000/V_ZENER,0)*PRICE_Z+5*ROUNDUP(G197*DIODE_SAFETY/V_STICK,0)*PRICE_STICK</f>
        <v>80.9</v>
      </c>
      <c r="AG197" s="24" t="n">
        <f aca="false">SUM(X197:AF197)</f>
        <v>1313.08182618</v>
      </c>
      <c r="AH197" s="20" t="n">
        <f aca="false">FIXED_BOM</f>
        <v>3461</v>
      </c>
      <c r="AI197" s="24" t="n">
        <f aca="false">(AG197+AH197)*(1+CONT)</f>
        <v>5490.194100107</v>
      </c>
      <c r="AJ197" s="24" t="n">
        <f aca="false">IF(L197&gt;0,AI197/L197,1000000000000)</f>
        <v>3928.26771672467</v>
      </c>
      <c r="AK197" s="8" t="n">
        <f aca="false">IF(AND(G197&gt;=V_NEED,L197&gt;=P_MIN,K197&gt;=Z_MIN,F197&lt;=N_CAP,D197&lt;=R_MAX,OR(CORONA_REQ=0,O197&gt;=G197)),1,0)</f>
        <v>0</v>
      </c>
      <c r="AL197" s="28" t="n">
        <f aca="false">IF(AK197=1,IF(OBJECTIVE=1,AI197,AJ197),1000000000000)+ROW()*0.000000001</f>
        <v>1000000000000</v>
      </c>
    </row>
    <row r="198" customFormat="false" ht="15" hidden="false" customHeight="false" outlineLevel="0" collapsed="false">
      <c r="A198" s="8" t="n">
        <v>194</v>
      </c>
      <c r="B198" s="23" t="n">
        <v>5</v>
      </c>
      <c r="C198" s="23" t="n">
        <v>1.5</v>
      </c>
      <c r="D198" s="8" t="n">
        <v>150</v>
      </c>
      <c r="E198" s="8" t="n">
        <v>26</v>
      </c>
      <c r="F198" s="8" t="n">
        <v>6</v>
      </c>
      <c r="G198" s="28" t="n">
        <v>11.211605</v>
      </c>
      <c r="H198" s="8" t="n">
        <v>64.724125</v>
      </c>
      <c r="I198" s="8" t="n">
        <v>562.257277</v>
      </c>
      <c r="J198" s="28" t="n">
        <v>8.686981</v>
      </c>
      <c r="K198" s="39" t="n">
        <v>1.367227</v>
      </c>
      <c r="L198" s="28" t="n">
        <v>2.417595</v>
      </c>
      <c r="M198" s="8" t="n">
        <v>118.5</v>
      </c>
      <c r="N198" s="8" t="n">
        <v>837</v>
      </c>
      <c r="O198" s="28" t="n">
        <v>10.561845</v>
      </c>
      <c r="P198" s="28" t="n">
        <v>3.535656</v>
      </c>
      <c r="Q198" s="28" t="n">
        <v>3.562566</v>
      </c>
      <c r="R198" s="8" t="n">
        <v>24</v>
      </c>
      <c r="S198" s="8" t="n">
        <v>14</v>
      </c>
      <c r="T198" s="23" t="n">
        <v>75.232739</v>
      </c>
      <c r="U198" s="23" t="n">
        <v>61.472564</v>
      </c>
      <c r="V198" s="28" t="n">
        <v>2.569717</v>
      </c>
      <c r="W198" s="39" t="n">
        <v>0.517077</v>
      </c>
      <c r="X198" s="24" t="n">
        <f aca="false">P198*RHO_VANE/2700*(1+SCRAP)*PRICE_VANE</f>
        <v>42.32180232</v>
      </c>
      <c r="Y198" s="24" t="n">
        <f aca="false">Q198*RHO_PLATE/2700*(1+SCRAP)*PRICE_PLATE</f>
        <v>42.64391502</v>
      </c>
      <c r="Z198" s="24" t="n">
        <f aca="false">T198*CUT_M+(R198+S198)*CUT_SET</f>
        <v>150.8491085</v>
      </c>
      <c r="AA198" s="24" t="n">
        <f aca="false">U198*ROUND_M</f>
        <v>307.36282</v>
      </c>
      <c r="AB198" s="24" t="n">
        <f aca="false">(R198+S198)*FINISH_PART</f>
        <v>304</v>
      </c>
      <c r="AC198" s="24" t="n">
        <f aca="false">R198*SPACER_VANE+(R198+S198)*ASM_H*LABOUR</f>
        <v>499.5</v>
      </c>
      <c r="AD198" s="24" t="n">
        <f aca="false">V198*G10_CAGE+W198*G10_SLEEVE</f>
        <v>185.20764</v>
      </c>
      <c r="AE198" s="24" t="n">
        <f aca="false">N198/1000*SHAFT_M+SHAFT_SET</f>
        <v>180.44</v>
      </c>
      <c r="AF198" s="24" t="n">
        <f aca="false">2*ROUNDUP(G198*1000/V_ZENER,0)*PRICE_Z+5*ROUNDUP(G198*DIODE_SAFETY/V_STICK,0)*PRICE_STICK</f>
        <v>80.9</v>
      </c>
      <c r="AG198" s="24" t="n">
        <f aca="false">SUM(X198:AF198)</f>
        <v>1793.22528584</v>
      </c>
      <c r="AH198" s="20" t="n">
        <f aca="false">FIXED_BOM</f>
        <v>3461</v>
      </c>
      <c r="AI198" s="24" t="n">
        <f aca="false">(AG198+AH198)*(1+CONT)</f>
        <v>6042.359078716</v>
      </c>
      <c r="AJ198" s="24" t="n">
        <f aca="false">IF(L198&gt;0,AI198/L198,1000000000000)</f>
        <v>2499.32642924725</v>
      </c>
      <c r="AK198" s="8" t="n">
        <f aca="false">IF(AND(G198&gt;=V_NEED,L198&gt;=P_MIN,K198&gt;=Z_MIN,F198&lt;=N_CAP,D198&lt;=R_MAX,OR(CORONA_REQ=0,O198&gt;=G198)),1,0)</f>
        <v>0</v>
      </c>
      <c r="AL198" s="28" t="n">
        <f aca="false">IF(AK198=1,IF(OBJECTIVE=1,AI198,AJ198),1000000000000)+ROW()*0.000000001</f>
        <v>1000000000000</v>
      </c>
    </row>
    <row r="199" customFormat="false" ht="15" hidden="false" customHeight="false" outlineLevel="0" collapsed="false">
      <c r="A199" s="8" t="n">
        <v>195</v>
      </c>
      <c r="B199" s="23" t="n">
        <v>5</v>
      </c>
      <c r="C199" s="23" t="n">
        <v>1.5</v>
      </c>
      <c r="D199" s="8" t="n">
        <v>150</v>
      </c>
      <c r="E199" s="8" t="n">
        <v>26</v>
      </c>
      <c r="F199" s="8" t="n">
        <v>8</v>
      </c>
      <c r="G199" s="28" t="n">
        <v>11.211605</v>
      </c>
      <c r="H199" s="8" t="n">
        <v>87.532898</v>
      </c>
      <c r="I199" s="8" t="n">
        <v>766.714468</v>
      </c>
      <c r="J199" s="28" t="n">
        <v>8.759158</v>
      </c>
      <c r="K199" s="39" t="n">
        <v>1.390138</v>
      </c>
      <c r="L199" s="28" t="n">
        <v>3.444594</v>
      </c>
      <c r="M199" s="8" t="n">
        <v>157.5</v>
      </c>
      <c r="N199" s="8" t="n">
        <v>915</v>
      </c>
      <c r="O199" s="28" t="n">
        <v>10.561845</v>
      </c>
      <c r="P199" s="28" t="n">
        <v>4.714208</v>
      </c>
      <c r="Q199" s="28" t="n">
        <v>4.580442</v>
      </c>
      <c r="R199" s="8" t="n">
        <v>32</v>
      </c>
      <c r="S199" s="8" t="n">
        <v>18</v>
      </c>
      <c r="T199" s="23" t="n">
        <v>99.472561</v>
      </c>
      <c r="U199" s="23" t="n">
        <v>81.12566</v>
      </c>
      <c r="V199" s="28" t="n">
        <v>3.164489</v>
      </c>
      <c r="W199" s="39" t="n">
        <v>0.636757</v>
      </c>
      <c r="X199" s="24" t="n">
        <f aca="false">P199*RHO_VANE/2700*(1+SCRAP)*PRICE_VANE</f>
        <v>56.42906976</v>
      </c>
      <c r="Y199" s="24" t="n">
        <f aca="false">Q199*RHO_PLATE/2700*(1+SCRAP)*PRICE_PLATE</f>
        <v>54.82789074</v>
      </c>
      <c r="Z199" s="24" t="n">
        <f aca="false">T199*CUT_M+(R199+S199)*CUT_SET</f>
        <v>199.2088415</v>
      </c>
      <c r="AA199" s="24" t="n">
        <f aca="false">U199*ROUND_M</f>
        <v>405.6283</v>
      </c>
      <c r="AB199" s="24" t="n">
        <f aca="false">(R199+S199)*FINISH_PART</f>
        <v>400</v>
      </c>
      <c r="AC199" s="24" t="n">
        <f aca="false">R199*SPACER_VANE+(R199+S199)*ASM_H*LABOUR</f>
        <v>658.5</v>
      </c>
      <c r="AD199" s="24" t="n">
        <f aca="false">V199*G10_CAGE+W199*G10_SLEEVE</f>
        <v>228.07476</v>
      </c>
      <c r="AE199" s="24" t="n">
        <f aca="false">N199/1000*SHAFT_M+SHAFT_SET</f>
        <v>189.8</v>
      </c>
      <c r="AF199" s="24" t="n">
        <f aca="false">2*ROUNDUP(G199*1000/V_ZENER,0)*PRICE_Z+5*ROUNDUP(G199*DIODE_SAFETY/V_STICK,0)*PRICE_STICK</f>
        <v>80.9</v>
      </c>
      <c r="AG199" s="24" t="n">
        <f aca="false">SUM(X199:AF199)</f>
        <v>2273.368862</v>
      </c>
      <c r="AH199" s="20" t="n">
        <f aca="false">FIXED_BOM</f>
        <v>3461</v>
      </c>
      <c r="AI199" s="24" t="n">
        <f aca="false">(AG199+AH199)*(1+CONT)</f>
        <v>6594.5241913</v>
      </c>
      <c r="AJ199" s="24" t="n">
        <f aca="false">IF(L199&gt;0,AI199/L199,1000000000000)</f>
        <v>1914.45615689396</v>
      </c>
      <c r="AK199" s="8" t="n">
        <f aca="false">IF(AND(G199&gt;=V_NEED,L199&gt;=P_MIN,K199&gt;=Z_MIN,F199&lt;=N_CAP,D199&lt;=R_MAX,OR(CORONA_REQ=0,O199&gt;=G199)),1,0)</f>
        <v>0</v>
      </c>
      <c r="AL199" s="28" t="n">
        <f aca="false">IF(AK199=1,IF(OBJECTIVE=1,AI199,AJ199),1000000000000)+ROW()*0.000000001</f>
        <v>1000000000000</v>
      </c>
    </row>
    <row r="200" customFormat="false" ht="15" hidden="false" customHeight="false" outlineLevel="0" collapsed="false">
      <c r="A200" s="8" t="n">
        <v>196</v>
      </c>
      <c r="B200" s="23" t="n">
        <v>5</v>
      </c>
      <c r="C200" s="23" t="n">
        <v>1.5</v>
      </c>
      <c r="D200" s="8" t="n">
        <v>150</v>
      </c>
      <c r="E200" s="8" t="n">
        <v>26</v>
      </c>
      <c r="F200" s="8" t="n">
        <v>10</v>
      </c>
      <c r="G200" s="28" t="n">
        <v>11.211605</v>
      </c>
      <c r="H200" s="8" t="n">
        <v>110.341671</v>
      </c>
      <c r="I200" s="8" t="n">
        <v>971.17166</v>
      </c>
      <c r="J200" s="28" t="n">
        <v>8.801495</v>
      </c>
      <c r="K200" s="39" t="n">
        <v>1.403501</v>
      </c>
      <c r="L200" s="28" t="n">
        <v>4.473225</v>
      </c>
      <c r="M200" s="8" t="n">
        <v>196.5</v>
      </c>
      <c r="N200" s="8" t="n">
        <v>993</v>
      </c>
      <c r="O200" s="28" t="n">
        <v>10.561845</v>
      </c>
      <c r="P200" s="28" t="n">
        <v>5.89276</v>
      </c>
      <c r="Q200" s="28" t="n">
        <v>5.598318</v>
      </c>
      <c r="R200" s="8" t="n">
        <v>40</v>
      </c>
      <c r="S200" s="8" t="n">
        <v>22</v>
      </c>
      <c r="T200" s="23" t="n">
        <v>123.712383</v>
      </c>
      <c r="U200" s="23" t="n">
        <v>100.778757</v>
      </c>
      <c r="V200" s="28" t="n">
        <v>3.75926</v>
      </c>
      <c r="W200" s="39" t="n">
        <v>0.756436</v>
      </c>
      <c r="X200" s="24" t="n">
        <f aca="false">P200*RHO_VANE/2700*(1+SCRAP)*PRICE_VANE</f>
        <v>70.5363372</v>
      </c>
      <c r="Y200" s="24" t="n">
        <f aca="false">Q200*RHO_PLATE/2700*(1+SCRAP)*PRICE_PLATE</f>
        <v>67.01186646</v>
      </c>
      <c r="Z200" s="24" t="n">
        <f aca="false">T200*CUT_M+(R200+S200)*CUT_SET</f>
        <v>247.5685745</v>
      </c>
      <c r="AA200" s="24" t="n">
        <f aca="false">U200*ROUND_M</f>
        <v>503.893785</v>
      </c>
      <c r="AB200" s="24" t="n">
        <f aca="false">(R200+S200)*FINISH_PART</f>
        <v>496</v>
      </c>
      <c r="AC200" s="24" t="n">
        <f aca="false">R200*SPACER_VANE+(R200+S200)*ASM_H*LABOUR</f>
        <v>817.5</v>
      </c>
      <c r="AD200" s="24" t="n">
        <f aca="false">V200*G10_CAGE+W200*G10_SLEEVE</f>
        <v>270.94176</v>
      </c>
      <c r="AE200" s="24" t="n">
        <f aca="false">N200/1000*SHAFT_M+SHAFT_SET</f>
        <v>199.16</v>
      </c>
      <c r="AF200" s="24" t="n">
        <f aca="false">2*ROUNDUP(G200*1000/V_ZENER,0)*PRICE_Z+5*ROUNDUP(G200*DIODE_SAFETY/V_STICK,0)*PRICE_STICK</f>
        <v>80.9</v>
      </c>
      <c r="AG200" s="24" t="n">
        <f aca="false">SUM(X200:AF200)</f>
        <v>2753.51232316</v>
      </c>
      <c r="AH200" s="20" t="n">
        <f aca="false">FIXED_BOM</f>
        <v>3461</v>
      </c>
      <c r="AI200" s="24" t="n">
        <f aca="false">(AG200+AH200)*(1+CONT)</f>
        <v>7146.689171634</v>
      </c>
      <c r="AJ200" s="24" t="n">
        <f aca="false">IF(L200&gt;0,AI200/L200,1000000000000)</f>
        <v>1597.65922162064</v>
      </c>
      <c r="AK200" s="8" t="n">
        <f aca="false">IF(AND(G200&gt;=V_NEED,L200&gt;=P_MIN,K200&gt;=Z_MIN,F200&lt;=N_CAP,D200&lt;=R_MAX,OR(CORONA_REQ=0,O200&gt;=G200)),1,0)</f>
        <v>0</v>
      </c>
      <c r="AL200" s="28" t="n">
        <f aca="false">IF(AK200=1,IF(OBJECTIVE=1,AI200,AJ200),1000000000000)+ROW()*0.000000001</f>
        <v>1000000000000</v>
      </c>
    </row>
    <row r="201" customFormat="false" ht="15" hidden="false" customHeight="false" outlineLevel="0" collapsed="false">
      <c r="A201" s="8" t="n">
        <v>197</v>
      </c>
      <c r="B201" s="23" t="n">
        <v>5</v>
      </c>
      <c r="C201" s="23" t="n">
        <v>1.5</v>
      </c>
      <c r="D201" s="8" t="n">
        <v>150</v>
      </c>
      <c r="E201" s="8" t="n">
        <v>26</v>
      </c>
      <c r="F201" s="8" t="n">
        <v>12</v>
      </c>
      <c r="G201" s="28" t="n">
        <v>11.211605</v>
      </c>
      <c r="H201" s="8" t="n">
        <v>133.150444</v>
      </c>
      <c r="I201" s="8" t="n">
        <v>1175.628851</v>
      </c>
      <c r="J201" s="28" t="n">
        <v>8.829327</v>
      </c>
      <c r="K201" s="39" t="n">
        <v>1.412955</v>
      </c>
      <c r="L201" s="28" t="n">
        <v>5.502936</v>
      </c>
      <c r="M201" s="8" t="n">
        <v>235.5</v>
      </c>
      <c r="N201" s="8" t="n">
        <v>1071</v>
      </c>
      <c r="O201" s="28" t="n">
        <v>10.561845</v>
      </c>
      <c r="P201" s="28" t="n">
        <v>7.071312</v>
      </c>
      <c r="Q201" s="28" t="n">
        <v>6.616194</v>
      </c>
      <c r="R201" s="8" t="n">
        <v>48</v>
      </c>
      <c r="S201" s="8" t="n">
        <v>26</v>
      </c>
      <c r="T201" s="23" t="n">
        <v>147.952205</v>
      </c>
      <c r="U201" s="23" t="n">
        <v>120.431853</v>
      </c>
      <c r="V201" s="28" t="n">
        <v>4.354031</v>
      </c>
      <c r="W201" s="39" t="n">
        <v>0.876116</v>
      </c>
      <c r="X201" s="24" t="n">
        <f aca="false">P201*RHO_VANE/2700*(1+SCRAP)*PRICE_VANE</f>
        <v>84.64360464</v>
      </c>
      <c r="Y201" s="24" t="n">
        <f aca="false">Q201*RHO_PLATE/2700*(1+SCRAP)*PRICE_PLATE</f>
        <v>79.19584218</v>
      </c>
      <c r="Z201" s="24" t="n">
        <f aca="false">T201*CUT_M+(R201+S201)*CUT_SET</f>
        <v>295.9283075</v>
      </c>
      <c r="AA201" s="24" t="n">
        <f aca="false">U201*ROUND_M</f>
        <v>602.159265</v>
      </c>
      <c r="AB201" s="24" t="n">
        <f aca="false">(R201+S201)*FINISH_PART</f>
        <v>592</v>
      </c>
      <c r="AC201" s="24" t="n">
        <f aca="false">R201*SPACER_VANE+(R201+S201)*ASM_H*LABOUR</f>
        <v>976.5</v>
      </c>
      <c r="AD201" s="24" t="n">
        <f aca="false">V201*G10_CAGE+W201*G10_SLEEVE</f>
        <v>313.80882</v>
      </c>
      <c r="AE201" s="24" t="n">
        <f aca="false">N201/1000*SHAFT_M+SHAFT_SET</f>
        <v>208.52</v>
      </c>
      <c r="AF201" s="24" t="n">
        <f aca="false">2*ROUNDUP(G201*1000/V_ZENER,0)*PRICE_Z+5*ROUNDUP(G201*DIODE_SAFETY/V_STICK,0)*PRICE_STICK</f>
        <v>80.9</v>
      </c>
      <c r="AG201" s="24" t="n">
        <f aca="false">SUM(X201:AF201)</f>
        <v>3233.65583932</v>
      </c>
      <c r="AH201" s="20" t="n">
        <f aca="false">FIXED_BOM</f>
        <v>3461</v>
      </c>
      <c r="AI201" s="24" t="n">
        <f aca="false">(AG201+AH201)*(1+CONT)</f>
        <v>7698.854215218</v>
      </c>
      <c r="AJ201" s="24" t="n">
        <f aca="false">IF(L201&gt;0,AI201/L201,1000000000000)</f>
        <v>1399.04483992145</v>
      </c>
      <c r="AK201" s="8" t="n">
        <f aca="false">IF(AND(G201&gt;=V_NEED,L201&gt;=P_MIN,K201&gt;=Z_MIN,F201&lt;=N_CAP,D201&lt;=R_MAX,OR(CORONA_REQ=0,O201&gt;=G201)),1,0)</f>
        <v>0</v>
      </c>
      <c r="AL201" s="28" t="n">
        <f aca="false">IF(AK201=1,IF(OBJECTIVE=1,AI201,AJ201),1000000000000)+ROW()*0.000000001</f>
        <v>1000000000000</v>
      </c>
    </row>
    <row r="202" customFormat="false" ht="15" hidden="false" customHeight="false" outlineLevel="0" collapsed="false">
      <c r="A202" s="8" t="n">
        <v>198</v>
      </c>
      <c r="B202" s="23" t="n">
        <v>5</v>
      </c>
      <c r="C202" s="23" t="n">
        <v>1.5</v>
      </c>
      <c r="D202" s="8" t="n">
        <v>150</v>
      </c>
      <c r="E202" s="8" t="n">
        <v>26</v>
      </c>
      <c r="F202" s="8" t="n">
        <v>16</v>
      </c>
      <c r="G202" s="28" t="n">
        <v>11.211605</v>
      </c>
      <c r="H202" s="8" t="n">
        <v>178.767989</v>
      </c>
      <c r="I202" s="8" t="n">
        <v>1584.543234</v>
      </c>
      <c r="J202" s="28" t="n">
        <v>8.863685</v>
      </c>
      <c r="K202" s="39" t="n">
        <v>1.424921</v>
      </c>
      <c r="L202" s="28" t="n">
        <v>7.570988</v>
      </c>
      <c r="M202" s="8" t="n">
        <v>313.5</v>
      </c>
      <c r="N202" s="8" t="n">
        <v>1227</v>
      </c>
      <c r="O202" s="28" t="n">
        <v>10.561845</v>
      </c>
      <c r="P202" s="28" t="n">
        <v>9.428416</v>
      </c>
      <c r="Q202" s="28" t="n">
        <v>8.651946</v>
      </c>
      <c r="R202" s="8" t="n">
        <v>64</v>
      </c>
      <c r="S202" s="8" t="n">
        <v>34</v>
      </c>
      <c r="T202" s="23" t="n">
        <v>196.431848</v>
      </c>
      <c r="U202" s="23" t="n">
        <v>159.738046</v>
      </c>
      <c r="V202" s="28" t="n">
        <v>5.543574</v>
      </c>
      <c r="W202" s="39" t="n">
        <v>1.115475</v>
      </c>
      <c r="X202" s="24" t="n">
        <f aca="false">P202*RHO_VANE/2700*(1+SCRAP)*PRICE_VANE</f>
        <v>112.85813952</v>
      </c>
      <c r="Y202" s="24" t="n">
        <f aca="false">Q202*RHO_PLATE/2700*(1+SCRAP)*PRICE_PLATE</f>
        <v>103.56379362</v>
      </c>
      <c r="Z202" s="24" t="n">
        <f aca="false">T202*CUT_M+(R202+S202)*CUT_SET</f>
        <v>392.647772</v>
      </c>
      <c r="AA202" s="24" t="n">
        <f aca="false">U202*ROUND_M</f>
        <v>798.69023</v>
      </c>
      <c r="AB202" s="24" t="n">
        <f aca="false">(R202+S202)*FINISH_PART</f>
        <v>784</v>
      </c>
      <c r="AC202" s="24" t="n">
        <f aca="false">R202*SPACER_VANE+(R202+S202)*ASM_H*LABOUR</f>
        <v>1294.5</v>
      </c>
      <c r="AD202" s="24" t="n">
        <f aca="false">V202*G10_CAGE+W202*G10_SLEEVE</f>
        <v>399.54294</v>
      </c>
      <c r="AE202" s="24" t="n">
        <f aca="false">N202/1000*SHAFT_M+SHAFT_SET</f>
        <v>227.24</v>
      </c>
      <c r="AF202" s="24" t="n">
        <f aca="false">2*ROUNDUP(G202*1000/V_ZENER,0)*PRICE_Z+5*ROUNDUP(G202*DIODE_SAFETY/V_STICK,0)*PRICE_STICK</f>
        <v>80.9</v>
      </c>
      <c r="AG202" s="24" t="n">
        <f aca="false">SUM(X202:AF202)</f>
        <v>4193.94287514</v>
      </c>
      <c r="AH202" s="20" t="n">
        <f aca="false">FIXED_BOM</f>
        <v>3461</v>
      </c>
      <c r="AI202" s="24" t="n">
        <f aca="false">(AG202+AH202)*(1+CONT)</f>
        <v>8803.184306411</v>
      </c>
      <c r="AJ202" s="24" t="n">
        <f aca="false">IF(L202&gt;0,AI202/L202,1000000000000)</f>
        <v>1162.75237873987</v>
      </c>
      <c r="AK202" s="8" t="n">
        <f aca="false">IF(AND(G202&gt;=V_NEED,L202&gt;=P_MIN,K202&gt;=Z_MIN,F202&lt;=N_CAP,D202&lt;=R_MAX,OR(CORONA_REQ=0,O202&gt;=G202)),1,0)</f>
        <v>0</v>
      </c>
      <c r="AL202" s="28" t="n">
        <f aca="false">IF(AK202=1,IF(OBJECTIVE=1,AI202,AJ202),1000000000000)+ROW()*0.000000001</f>
        <v>1000000000000</v>
      </c>
    </row>
    <row r="203" customFormat="false" ht="15" hidden="false" customHeight="false" outlineLevel="0" collapsed="false">
      <c r="A203" s="8" t="n">
        <v>199</v>
      </c>
      <c r="B203" s="23" t="n">
        <v>5</v>
      </c>
      <c r="C203" s="23" t="n">
        <v>2</v>
      </c>
      <c r="D203" s="8" t="n">
        <v>150</v>
      </c>
      <c r="E203" s="8" t="n">
        <v>18</v>
      </c>
      <c r="F203" s="8" t="n">
        <v>4</v>
      </c>
      <c r="G203" s="28" t="n">
        <v>11.211605</v>
      </c>
      <c r="H203" s="8" t="n">
        <v>22.08628</v>
      </c>
      <c r="I203" s="8" t="n">
        <v>254.852812</v>
      </c>
      <c r="J203" s="28" t="n">
        <v>11.538965</v>
      </c>
      <c r="K203" s="39" t="n">
        <v>1.326006</v>
      </c>
      <c r="L203" s="28" t="n">
        <v>0.999674</v>
      </c>
      <c r="M203" s="8" t="n">
        <v>79</v>
      </c>
      <c r="N203" s="8" t="n">
        <v>758</v>
      </c>
      <c r="O203" s="28" t="n">
        <v>11.4365</v>
      </c>
      <c r="P203" s="28" t="n">
        <v>2.418982</v>
      </c>
      <c r="Q203" s="28" t="n">
        <v>2.714336</v>
      </c>
      <c r="R203" s="8" t="n">
        <v>16</v>
      </c>
      <c r="S203" s="8" t="n">
        <v>8</v>
      </c>
      <c r="T203" s="23" t="n">
        <v>48.479644</v>
      </c>
      <c r="U203" s="23" t="n">
        <v>39.306193</v>
      </c>
      <c r="V203" s="28" t="n">
        <v>1.967321</v>
      </c>
      <c r="W203" s="39" t="n">
        <v>0.395863</v>
      </c>
      <c r="X203" s="24" t="n">
        <f aca="false">P203*RHO_VANE/2700*(1+SCRAP)*PRICE_VANE</f>
        <v>28.95521454</v>
      </c>
      <c r="Y203" s="24" t="n">
        <f aca="false">Q203*RHO_PLATE/2700*(1+SCRAP)*PRICE_PLATE</f>
        <v>32.49060192</v>
      </c>
      <c r="Z203" s="24" t="n">
        <f aca="false">T203*CUT_M+(R203+S203)*CUT_SET</f>
        <v>96.719466</v>
      </c>
      <c r="AA203" s="24" t="n">
        <f aca="false">U203*ROUND_M</f>
        <v>196.530965</v>
      </c>
      <c r="AB203" s="24" t="n">
        <f aca="false">(R203+S203)*FINISH_PART</f>
        <v>192</v>
      </c>
      <c r="AC203" s="24" t="n">
        <f aca="false">R203*SPACER_VANE+(R203+S203)*ASM_H*LABOUR</f>
        <v>318</v>
      </c>
      <c r="AD203" s="24" t="n">
        <f aca="false">V203*G10_CAGE+W203*G10_SLEEVE</f>
        <v>141.79104</v>
      </c>
      <c r="AE203" s="24" t="n">
        <f aca="false">N203/1000*SHAFT_M+SHAFT_SET</f>
        <v>170.96</v>
      </c>
      <c r="AF203" s="24" t="n">
        <f aca="false">2*ROUNDUP(G203*1000/V_ZENER,0)*PRICE_Z+5*ROUNDUP(G203*DIODE_SAFETY/V_STICK,0)*PRICE_STICK</f>
        <v>80.9</v>
      </c>
      <c r="AG203" s="24" t="n">
        <f aca="false">SUM(X203:AF203)</f>
        <v>1258.34728746</v>
      </c>
      <c r="AH203" s="20" t="n">
        <f aca="false">FIXED_BOM</f>
        <v>3461</v>
      </c>
      <c r="AI203" s="24" t="n">
        <f aca="false">(AG203+AH203)*(1+CONT)</f>
        <v>5427.249380579</v>
      </c>
      <c r="AJ203" s="24" t="n">
        <f aca="false">IF(L203&gt;0,AI203/L203,1000000000000)</f>
        <v>5429.01924085152</v>
      </c>
      <c r="AK203" s="8" t="n">
        <f aca="false">IF(AND(G203&gt;=V_NEED,L203&gt;=P_MIN,K203&gt;=Z_MIN,F203&lt;=N_CAP,D203&lt;=R_MAX,OR(CORONA_REQ=0,O203&gt;=G203)),1,0)</f>
        <v>0</v>
      </c>
      <c r="AL203" s="28" t="n">
        <f aca="false">IF(AK203=1,IF(OBJECTIVE=1,AI203,AJ203),1000000000000)+ROW()*0.000000001</f>
        <v>1000000000000</v>
      </c>
    </row>
    <row r="204" customFormat="false" ht="15" hidden="false" customHeight="false" outlineLevel="0" collapsed="false">
      <c r="A204" s="8" t="n">
        <v>200</v>
      </c>
      <c r="B204" s="23" t="n">
        <v>5</v>
      </c>
      <c r="C204" s="23" t="n">
        <v>2</v>
      </c>
      <c r="D204" s="8" t="n">
        <v>150</v>
      </c>
      <c r="E204" s="8" t="n">
        <v>18</v>
      </c>
      <c r="F204" s="8" t="n">
        <v>6</v>
      </c>
      <c r="G204" s="28" t="n">
        <v>11.211605</v>
      </c>
      <c r="H204" s="8" t="n">
        <v>33.564154</v>
      </c>
      <c r="I204" s="8" t="n">
        <v>400.48299</v>
      </c>
      <c r="J204" s="28" t="n">
        <v>11.931866</v>
      </c>
      <c r="K204" s="39" t="n">
        <v>1.391366</v>
      </c>
      <c r="L204" s="28" t="n">
        <v>1.794347</v>
      </c>
      <c r="M204" s="8" t="n">
        <v>114</v>
      </c>
      <c r="N204" s="8" t="n">
        <v>828</v>
      </c>
      <c r="O204" s="28" t="n">
        <v>11.4365</v>
      </c>
      <c r="P204" s="28" t="n">
        <v>3.628474</v>
      </c>
      <c r="Q204" s="28" t="n">
        <v>3.39292</v>
      </c>
      <c r="R204" s="8" t="n">
        <v>24</v>
      </c>
      <c r="S204" s="8" t="n">
        <v>10</v>
      </c>
      <c r="T204" s="23" t="n">
        <v>70.206191</v>
      </c>
      <c r="U204" s="23" t="n">
        <v>56.446015</v>
      </c>
      <c r="V204" s="28" t="n">
        <v>2.50109</v>
      </c>
      <c r="W204" s="39" t="n">
        <v>0.503268</v>
      </c>
      <c r="X204" s="24" t="n">
        <f aca="false">P204*RHO_VANE/2700*(1+SCRAP)*PRICE_VANE</f>
        <v>43.43283378</v>
      </c>
      <c r="Y204" s="24" t="n">
        <f aca="false">Q204*RHO_PLATE/2700*(1+SCRAP)*PRICE_PLATE</f>
        <v>40.6132524</v>
      </c>
      <c r="Z204" s="24" t="n">
        <f aca="false">T204*CUT_M+(R204+S204)*CUT_SET</f>
        <v>139.3092865</v>
      </c>
      <c r="AA204" s="24" t="n">
        <f aca="false">U204*ROUND_M</f>
        <v>282.230075</v>
      </c>
      <c r="AB204" s="24" t="n">
        <f aca="false">(R204+S204)*FINISH_PART</f>
        <v>272</v>
      </c>
      <c r="AC204" s="24" t="n">
        <f aca="false">R204*SPACER_VANE+(R204+S204)*ASM_H*LABOUR</f>
        <v>454.5</v>
      </c>
      <c r="AD204" s="24" t="n">
        <f aca="false">V204*G10_CAGE+W204*G10_SLEEVE</f>
        <v>180.26148</v>
      </c>
      <c r="AE204" s="24" t="n">
        <f aca="false">N204/1000*SHAFT_M+SHAFT_SET</f>
        <v>179.36</v>
      </c>
      <c r="AF204" s="24" t="n">
        <f aca="false">2*ROUNDUP(G204*1000/V_ZENER,0)*PRICE_Z+5*ROUNDUP(G204*DIODE_SAFETY/V_STICK,0)*PRICE_STICK</f>
        <v>80.9</v>
      </c>
      <c r="AG204" s="24" t="n">
        <f aca="false">SUM(X204:AF204)</f>
        <v>1672.60692768</v>
      </c>
      <c r="AH204" s="20" t="n">
        <f aca="false">FIXED_BOM</f>
        <v>3461</v>
      </c>
      <c r="AI204" s="24" t="n">
        <f aca="false">(AG204+AH204)*(1+CONT)</f>
        <v>5903.647966832</v>
      </c>
      <c r="AJ204" s="24" t="n">
        <f aca="false">IF(L204&gt;0,AI204/L204,1000000000000)</f>
        <v>3290.13728494656</v>
      </c>
      <c r="AK204" s="8" t="n">
        <f aca="false">IF(AND(G204&gt;=V_NEED,L204&gt;=P_MIN,K204&gt;=Z_MIN,F204&lt;=N_CAP,D204&lt;=R_MAX,OR(CORONA_REQ=0,O204&gt;=G204)),1,0)</f>
        <v>0</v>
      </c>
      <c r="AL204" s="28" t="n">
        <f aca="false">IF(AK204=1,IF(OBJECTIVE=1,AI204,AJ204),1000000000000)+ROW()*0.000000001</f>
        <v>1000000000000</v>
      </c>
    </row>
    <row r="205" customFormat="false" ht="15" hidden="false" customHeight="false" outlineLevel="0" collapsed="false">
      <c r="A205" s="8" t="n">
        <v>201</v>
      </c>
      <c r="B205" s="23" t="n">
        <v>5</v>
      </c>
      <c r="C205" s="23" t="n">
        <v>2</v>
      </c>
      <c r="D205" s="8" t="n">
        <v>150</v>
      </c>
      <c r="E205" s="8" t="n">
        <v>18</v>
      </c>
      <c r="F205" s="8" t="n">
        <v>8</v>
      </c>
      <c r="G205" s="28" t="n">
        <v>11.211605</v>
      </c>
      <c r="H205" s="8" t="n">
        <v>45.042028</v>
      </c>
      <c r="I205" s="8" t="n">
        <v>546.113168</v>
      </c>
      <c r="J205" s="28" t="n">
        <v>12.124524</v>
      </c>
      <c r="K205" s="39" t="n">
        <v>1.424934</v>
      </c>
      <c r="L205" s="28" t="n">
        <v>2.595988</v>
      </c>
      <c r="M205" s="8" t="n">
        <v>156</v>
      </c>
      <c r="N205" s="8" t="n">
        <v>912</v>
      </c>
      <c r="O205" s="28" t="n">
        <v>11.4365</v>
      </c>
      <c r="P205" s="28" t="n">
        <v>4.837965</v>
      </c>
      <c r="Q205" s="28" t="n">
        <v>4.750088</v>
      </c>
      <c r="R205" s="8" t="n">
        <v>32</v>
      </c>
      <c r="S205" s="8" t="n">
        <v>14</v>
      </c>
      <c r="T205" s="23" t="n">
        <v>94.446013</v>
      </c>
      <c r="U205" s="23" t="n">
        <v>76.099112</v>
      </c>
      <c r="V205" s="28" t="n">
        <v>3.141613</v>
      </c>
      <c r="W205" s="39" t="n">
        <v>0.632154</v>
      </c>
      <c r="X205" s="24" t="n">
        <f aca="false">P205*RHO_VANE/2700*(1+SCRAP)*PRICE_VANE</f>
        <v>57.91044105</v>
      </c>
      <c r="Y205" s="24" t="n">
        <f aca="false">Q205*RHO_PLATE/2700*(1+SCRAP)*PRICE_PLATE</f>
        <v>56.85855336</v>
      </c>
      <c r="Z205" s="24" t="n">
        <f aca="false">T205*CUT_M+(R205+S205)*CUT_SET</f>
        <v>187.6690195</v>
      </c>
      <c r="AA205" s="24" t="n">
        <f aca="false">U205*ROUND_M</f>
        <v>380.49556</v>
      </c>
      <c r="AB205" s="24" t="n">
        <f aca="false">(R205+S205)*FINISH_PART</f>
        <v>368</v>
      </c>
      <c r="AC205" s="24" t="n">
        <f aca="false">R205*SPACER_VANE+(R205+S205)*ASM_H*LABOUR</f>
        <v>613.5</v>
      </c>
      <c r="AD205" s="24" t="n">
        <f aca="false">V205*G10_CAGE+W205*G10_SLEEVE</f>
        <v>226.42602</v>
      </c>
      <c r="AE205" s="24" t="n">
        <f aca="false">N205/1000*SHAFT_M+SHAFT_SET</f>
        <v>189.44</v>
      </c>
      <c r="AF205" s="24" t="n">
        <f aca="false">2*ROUNDUP(G205*1000/V_ZENER,0)*PRICE_Z+5*ROUNDUP(G205*DIODE_SAFETY/V_STICK,0)*PRICE_STICK</f>
        <v>80.9</v>
      </c>
      <c r="AG205" s="24" t="n">
        <f aca="false">SUM(X205:AF205)</f>
        <v>2161.19959391</v>
      </c>
      <c r="AH205" s="20" t="n">
        <f aca="false">FIXED_BOM</f>
        <v>3461</v>
      </c>
      <c r="AI205" s="24" t="n">
        <f aca="false">(AG205+AH205)*(1+CONT)</f>
        <v>6465.5295329965</v>
      </c>
      <c r="AJ205" s="24" t="n">
        <f aca="false">IF(L205&gt;0,AI205/L205,1000000000000)</f>
        <v>2490.5852927658</v>
      </c>
      <c r="AK205" s="8" t="n">
        <f aca="false">IF(AND(G205&gt;=V_NEED,L205&gt;=P_MIN,K205&gt;=Z_MIN,F205&lt;=N_CAP,D205&lt;=R_MAX,OR(CORONA_REQ=0,O205&gt;=G205)),1,0)</f>
        <v>0</v>
      </c>
      <c r="AL205" s="28" t="n">
        <f aca="false">IF(AK205=1,IF(OBJECTIVE=1,AI205,AJ205),1000000000000)+ROW()*0.000000001</f>
        <v>1000000000000</v>
      </c>
    </row>
    <row r="206" customFormat="false" ht="15" hidden="false" customHeight="false" outlineLevel="0" collapsed="false">
      <c r="A206" s="8" t="n">
        <v>202</v>
      </c>
      <c r="B206" s="23" t="n">
        <v>5</v>
      </c>
      <c r="C206" s="23" t="n">
        <v>2</v>
      </c>
      <c r="D206" s="8" t="n">
        <v>150</v>
      </c>
      <c r="E206" s="8" t="n">
        <v>18</v>
      </c>
      <c r="F206" s="8" t="n">
        <v>10</v>
      </c>
      <c r="G206" s="28" t="n">
        <v>11.211605</v>
      </c>
      <c r="H206" s="8" t="n">
        <v>56.519903</v>
      </c>
      <c r="I206" s="8" t="n">
        <v>691.743346</v>
      </c>
      <c r="J206" s="28" t="n">
        <v>12.238934</v>
      </c>
      <c r="K206" s="39" t="n">
        <v>1.445989</v>
      </c>
      <c r="L206" s="28" t="n">
        <v>3.402547</v>
      </c>
      <c r="M206" s="8" t="n">
        <v>191</v>
      </c>
      <c r="N206" s="8" t="n">
        <v>982</v>
      </c>
      <c r="O206" s="28" t="n">
        <v>11.4365</v>
      </c>
      <c r="P206" s="28" t="n">
        <v>6.047456</v>
      </c>
      <c r="Q206" s="28" t="n">
        <v>5.428672</v>
      </c>
      <c r="R206" s="8" t="n">
        <v>40</v>
      </c>
      <c r="S206" s="8" t="n">
        <v>16</v>
      </c>
      <c r="T206" s="23" t="n">
        <v>116.172561</v>
      </c>
      <c r="U206" s="23" t="n">
        <v>93.238934</v>
      </c>
      <c r="V206" s="28" t="n">
        <v>3.675382</v>
      </c>
      <c r="W206" s="39" t="n">
        <v>0.739559</v>
      </c>
      <c r="X206" s="24" t="n">
        <f aca="false">P206*RHO_VANE/2700*(1+SCRAP)*PRICE_VANE</f>
        <v>72.38804832</v>
      </c>
      <c r="Y206" s="24" t="n">
        <f aca="false">Q206*RHO_PLATE/2700*(1+SCRAP)*PRICE_PLATE</f>
        <v>64.98120384</v>
      </c>
      <c r="Z206" s="24" t="n">
        <f aca="false">T206*CUT_M+(R206+S206)*CUT_SET</f>
        <v>230.2588415</v>
      </c>
      <c r="AA206" s="24" t="n">
        <f aca="false">U206*ROUND_M</f>
        <v>466.19467</v>
      </c>
      <c r="AB206" s="24" t="n">
        <f aca="false">(R206+S206)*FINISH_PART</f>
        <v>448</v>
      </c>
      <c r="AC206" s="24" t="n">
        <f aca="false">R206*SPACER_VANE+(R206+S206)*ASM_H*LABOUR</f>
        <v>750</v>
      </c>
      <c r="AD206" s="24" t="n">
        <f aca="false">V206*G10_CAGE+W206*G10_SLEEVE</f>
        <v>264.89646</v>
      </c>
      <c r="AE206" s="24" t="n">
        <f aca="false">N206/1000*SHAFT_M+SHAFT_SET</f>
        <v>197.84</v>
      </c>
      <c r="AF206" s="24" t="n">
        <f aca="false">2*ROUNDUP(G206*1000/V_ZENER,0)*PRICE_Z+5*ROUNDUP(G206*DIODE_SAFETY/V_STICK,0)*PRICE_STICK</f>
        <v>80.9</v>
      </c>
      <c r="AG206" s="24" t="n">
        <f aca="false">SUM(X206:AF206)</f>
        <v>2575.45922366</v>
      </c>
      <c r="AH206" s="20" t="n">
        <f aca="false">FIXED_BOM</f>
        <v>3461</v>
      </c>
      <c r="AI206" s="24" t="n">
        <f aca="false">(AG206+AH206)*(1+CONT)</f>
        <v>6941.928107209</v>
      </c>
      <c r="AJ206" s="24" t="n">
        <f aca="false">IF(L206&gt;0,AI206/L206,1000000000000)</f>
        <v>2040.21519973391</v>
      </c>
      <c r="AK206" s="8" t="n">
        <f aca="false">IF(AND(G206&gt;=V_NEED,L206&gt;=P_MIN,K206&gt;=Z_MIN,F206&lt;=N_CAP,D206&lt;=R_MAX,OR(CORONA_REQ=0,O206&gt;=G206)),1,0)</f>
        <v>0</v>
      </c>
      <c r="AL206" s="28" t="n">
        <f aca="false">IF(AK206=1,IF(OBJECTIVE=1,AI206,AJ206),1000000000000)+ROW()*0.000000001</f>
        <v>1000000000000</v>
      </c>
    </row>
    <row r="207" customFormat="false" ht="15" hidden="false" customHeight="false" outlineLevel="0" collapsed="false">
      <c r="A207" s="8" t="n">
        <v>203</v>
      </c>
      <c r="B207" s="23" t="n">
        <v>5</v>
      </c>
      <c r="C207" s="23" t="n">
        <v>2</v>
      </c>
      <c r="D207" s="8" t="n">
        <v>150</v>
      </c>
      <c r="E207" s="8" t="n">
        <v>18</v>
      </c>
      <c r="F207" s="8" t="n">
        <v>12</v>
      </c>
      <c r="G207" s="28" t="n">
        <v>11.211605</v>
      </c>
      <c r="H207" s="8" t="n">
        <v>67.997777</v>
      </c>
      <c r="I207" s="8" t="n">
        <v>837.373524</v>
      </c>
      <c r="J207" s="28" t="n">
        <v>12.314719</v>
      </c>
      <c r="K207" s="39" t="n">
        <v>1.460406</v>
      </c>
      <c r="L207" s="28" t="n">
        <v>4.215733</v>
      </c>
      <c r="M207" s="8" t="n">
        <v>233</v>
      </c>
      <c r="N207" s="8" t="n">
        <v>1066</v>
      </c>
      <c r="O207" s="28" t="n">
        <v>11.4365</v>
      </c>
      <c r="P207" s="28" t="n">
        <v>7.256947</v>
      </c>
      <c r="Q207" s="28" t="n">
        <v>6.78584</v>
      </c>
      <c r="R207" s="8" t="n">
        <v>48</v>
      </c>
      <c r="S207" s="8" t="n">
        <v>20</v>
      </c>
      <c r="T207" s="23" t="n">
        <v>140.412382</v>
      </c>
      <c r="U207" s="23" t="n">
        <v>112.892031</v>
      </c>
      <c r="V207" s="28" t="n">
        <v>4.315905</v>
      </c>
      <c r="W207" s="39" t="n">
        <v>0.868444</v>
      </c>
      <c r="X207" s="24" t="n">
        <f aca="false">P207*RHO_VANE/2700*(1+SCRAP)*PRICE_VANE</f>
        <v>86.86565559</v>
      </c>
      <c r="Y207" s="24" t="n">
        <f aca="false">Q207*RHO_PLATE/2700*(1+SCRAP)*PRICE_PLATE</f>
        <v>81.2265048</v>
      </c>
      <c r="Z207" s="24" t="n">
        <f aca="false">T207*CUT_M+(R207+S207)*CUT_SET</f>
        <v>278.618573</v>
      </c>
      <c r="AA207" s="24" t="n">
        <f aca="false">U207*ROUND_M</f>
        <v>564.460155</v>
      </c>
      <c r="AB207" s="24" t="n">
        <f aca="false">(R207+S207)*FINISH_PART</f>
        <v>544</v>
      </c>
      <c r="AC207" s="24" t="n">
        <f aca="false">R207*SPACER_VANE+(R207+S207)*ASM_H*LABOUR</f>
        <v>909</v>
      </c>
      <c r="AD207" s="24" t="n">
        <f aca="false">V207*G10_CAGE+W207*G10_SLEEVE</f>
        <v>311.06094</v>
      </c>
      <c r="AE207" s="24" t="n">
        <f aca="false">N207/1000*SHAFT_M+SHAFT_SET</f>
        <v>207.92</v>
      </c>
      <c r="AF207" s="24" t="n">
        <f aca="false">2*ROUNDUP(G207*1000/V_ZENER,0)*PRICE_Z+5*ROUNDUP(G207*DIODE_SAFETY/V_STICK,0)*PRICE_STICK</f>
        <v>80.9</v>
      </c>
      <c r="AG207" s="24" t="n">
        <f aca="false">SUM(X207:AF207)</f>
        <v>3064.05182839</v>
      </c>
      <c r="AH207" s="20" t="n">
        <f aca="false">FIXED_BOM</f>
        <v>3461</v>
      </c>
      <c r="AI207" s="24" t="n">
        <f aca="false">(AG207+AH207)*(1+CONT)</f>
        <v>7503.8096026485</v>
      </c>
      <c r="AJ207" s="24" t="n">
        <f aca="false">IF(L207&gt;0,AI207/L207,1000000000000)</f>
        <v>1779.95371211803</v>
      </c>
      <c r="AK207" s="8" t="n">
        <f aca="false">IF(AND(G207&gt;=V_NEED,L207&gt;=P_MIN,K207&gt;=Z_MIN,F207&lt;=N_CAP,D207&lt;=R_MAX,OR(CORONA_REQ=0,O207&gt;=G207)),1,0)</f>
        <v>0</v>
      </c>
      <c r="AL207" s="28" t="n">
        <f aca="false">IF(AK207=1,IF(OBJECTIVE=1,AI207,AJ207),1000000000000)+ROW()*0.000000001</f>
        <v>1000000000000</v>
      </c>
    </row>
    <row r="208" customFormat="false" ht="15" hidden="false" customHeight="false" outlineLevel="0" collapsed="false">
      <c r="A208" s="8" t="n">
        <v>204</v>
      </c>
      <c r="B208" s="23" t="n">
        <v>5</v>
      </c>
      <c r="C208" s="23" t="n">
        <v>2</v>
      </c>
      <c r="D208" s="8" t="n">
        <v>150</v>
      </c>
      <c r="E208" s="8" t="n">
        <v>18</v>
      </c>
      <c r="F208" s="8" t="n">
        <v>16</v>
      </c>
      <c r="G208" s="28" t="n">
        <v>11.211605</v>
      </c>
      <c r="H208" s="8" t="n">
        <v>90.953525</v>
      </c>
      <c r="I208" s="8" t="n">
        <v>1128.63388</v>
      </c>
      <c r="J208" s="28" t="n">
        <v>12.408907</v>
      </c>
      <c r="K208" s="39" t="n">
        <v>1.477821</v>
      </c>
      <c r="L208" s="28" t="n">
        <v>5.832976</v>
      </c>
      <c r="M208" s="8" t="n">
        <v>310</v>
      </c>
      <c r="N208" s="8" t="n">
        <v>1220</v>
      </c>
      <c r="O208" s="28" t="n">
        <v>11.4365</v>
      </c>
      <c r="P208" s="28" t="n">
        <v>9.675929</v>
      </c>
      <c r="Q208" s="28" t="n">
        <v>8.821592</v>
      </c>
      <c r="R208" s="8" t="n">
        <v>64</v>
      </c>
      <c r="S208" s="8" t="n">
        <v>26</v>
      </c>
      <c r="T208" s="23" t="n">
        <v>186.378752</v>
      </c>
      <c r="U208" s="23" t="n">
        <v>149.68495</v>
      </c>
      <c r="V208" s="28" t="n">
        <v>5.490197</v>
      </c>
      <c r="W208" s="39" t="n">
        <v>1.104735</v>
      </c>
      <c r="X208" s="24" t="n">
        <f aca="false">P208*RHO_VANE/2700*(1+SCRAP)*PRICE_VANE</f>
        <v>115.82087013</v>
      </c>
      <c r="Y208" s="24" t="n">
        <f aca="false">Q208*RHO_PLATE/2700*(1+SCRAP)*PRICE_PLATE</f>
        <v>105.59445624</v>
      </c>
      <c r="Z208" s="24" t="n">
        <f aca="false">T208*CUT_M+(R208+S208)*CUT_SET</f>
        <v>369.568128</v>
      </c>
      <c r="AA208" s="24" t="n">
        <f aca="false">U208*ROUND_M</f>
        <v>748.42475</v>
      </c>
      <c r="AB208" s="24" t="n">
        <f aca="false">(R208+S208)*FINISH_PART</f>
        <v>720</v>
      </c>
      <c r="AC208" s="24" t="n">
        <f aca="false">R208*SPACER_VANE+(R208+S208)*ASM_H*LABOUR</f>
        <v>1204.5</v>
      </c>
      <c r="AD208" s="24" t="n">
        <f aca="false">V208*G10_CAGE+W208*G10_SLEEVE</f>
        <v>395.69592</v>
      </c>
      <c r="AE208" s="24" t="n">
        <f aca="false">N208/1000*SHAFT_M+SHAFT_SET</f>
        <v>226.4</v>
      </c>
      <c r="AF208" s="24" t="n">
        <f aca="false">2*ROUNDUP(G208*1000/V_ZENER,0)*PRICE_Z+5*ROUNDUP(G208*DIODE_SAFETY/V_STICK,0)*PRICE_STICK</f>
        <v>80.9</v>
      </c>
      <c r="AG208" s="24" t="n">
        <f aca="false">SUM(X208:AF208)</f>
        <v>3966.90412437</v>
      </c>
      <c r="AH208" s="20" t="n">
        <f aca="false">FIXED_BOM</f>
        <v>3461</v>
      </c>
      <c r="AI208" s="24" t="n">
        <f aca="false">(AG208+AH208)*(1+CONT)</f>
        <v>8542.0897430255</v>
      </c>
      <c r="AJ208" s="24" t="n">
        <f aca="false">IF(L208&gt;0,AI208/L208,1000000000000)</f>
        <v>1464.44794955877</v>
      </c>
      <c r="AK208" s="8" t="n">
        <f aca="false">IF(AND(G208&gt;=V_NEED,L208&gt;=P_MIN,K208&gt;=Z_MIN,F208&lt;=N_CAP,D208&lt;=R_MAX,OR(CORONA_REQ=0,O208&gt;=G208)),1,0)</f>
        <v>0</v>
      </c>
      <c r="AL208" s="28" t="n">
        <f aca="false">IF(AK208=1,IF(OBJECTIVE=1,AI208,AJ208),1000000000000)+ROW()*0.000000001</f>
        <v>1000000000000</v>
      </c>
    </row>
    <row r="209" customFormat="false" ht="15" hidden="false" customHeight="false" outlineLevel="0" collapsed="false">
      <c r="A209" s="8" t="n">
        <v>205</v>
      </c>
      <c r="B209" s="23" t="n">
        <v>5</v>
      </c>
      <c r="C209" s="23" t="n">
        <v>2</v>
      </c>
      <c r="D209" s="8" t="n">
        <v>150</v>
      </c>
      <c r="E209" s="8" t="n">
        <v>22</v>
      </c>
      <c r="F209" s="8" t="n">
        <v>4</v>
      </c>
      <c r="G209" s="28" t="n">
        <v>11.211605</v>
      </c>
      <c r="H209" s="8" t="n">
        <v>29.38084</v>
      </c>
      <c r="I209" s="8" t="n">
        <v>306.949477</v>
      </c>
      <c r="J209" s="28" t="n">
        <v>10.447267</v>
      </c>
      <c r="K209" s="39" t="n">
        <v>1.338238</v>
      </c>
      <c r="L209" s="28" t="n">
        <v>1.238948</v>
      </c>
      <c r="M209" s="8" t="n">
        <v>86</v>
      </c>
      <c r="N209" s="8" t="n">
        <v>772</v>
      </c>
      <c r="O209" s="28" t="n">
        <v>11.4365</v>
      </c>
      <c r="P209" s="28" t="n">
        <v>2.780894</v>
      </c>
      <c r="Q209" s="28" t="n">
        <v>3.39292</v>
      </c>
      <c r="R209" s="8" t="n">
        <v>16</v>
      </c>
      <c r="S209" s="8" t="n">
        <v>10</v>
      </c>
      <c r="T209" s="23" t="n">
        <v>50.992918</v>
      </c>
      <c r="U209" s="23" t="n">
        <v>41.819467</v>
      </c>
      <c r="V209" s="28" t="n">
        <v>2.074074</v>
      </c>
      <c r="W209" s="39" t="n">
        <v>0.417344</v>
      </c>
      <c r="X209" s="24" t="n">
        <f aca="false">P209*RHO_VANE/2700*(1+SCRAP)*PRICE_VANE</f>
        <v>33.28730118</v>
      </c>
      <c r="Y209" s="24" t="n">
        <f aca="false">Q209*RHO_PLATE/2700*(1+SCRAP)*PRICE_PLATE</f>
        <v>40.6132524</v>
      </c>
      <c r="Z209" s="24" t="n">
        <f aca="false">T209*CUT_M+(R209+S209)*CUT_SET</f>
        <v>102.489377</v>
      </c>
      <c r="AA209" s="24" t="n">
        <f aca="false">U209*ROUND_M</f>
        <v>209.097335</v>
      </c>
      <c r="AB209" s="24" t="n">
        <f aca="false">(R209+S209)*FINISH_PART</f>
        <v>208</v>
      </c>
      <c r="AC209" s="24" t="n">
        <f aca="false">R209*SPACER_VANE+(R209+S209)*ASM_H*LABOUR</f>
        <v>340.5</v>
      </c>
      <c r="AD209" s="24" t="n">
        <f aca="false">V209*G10_CAGE+W209*G10_SLEEVE</f>
        <v>149.48508</v>
      </c>
      <c r="AE209" s="24" t="n">
        <f aca="false">N209/1000*SHAFT_M+SHAFT_SET</f>
        <v>172.64</v>
      </c>
      <c r="AF209" s="24" t="n">
        <f aca="false">2*ROUNDUP(G209*1000/V_ZENER,0)*PRICE_Z+5*ROUNDUP(G209*DIODE_SAFETY/V_STICK,0)*PRICE_STICK</f>
        <v>80.9</v>
      </c>
      <c r="AG209" s="24" t="n">
        <f aca="false">SUM(X209:AF209)</f>
        <v>1337.01234558</v>
      </c>
      <c r="AH209" s="20" t="n">
        <f aca="false">FIXED_BOM</f>
        <v>3461</v>
      </c>
      <c r="AI209" s="24" t="n">
        <f aca="false">(AG209+AH209)*(1+CONT)</f>
        <v>5517.714197417</v>
      </c>
      <c r="AJ209" s="24" t="n">
        <f aca="false">IF(L209&gt;0,AI209/L209,1000000000000)</f>
        <v>4453.54784657387</v>
      </c>
      <c r="AK209" s="8" t="n">
        <f aca="false">IF(AND(G209&gt;=V_NEED,L209&gt;=P_MIN,K209&gt;=Z_MIN,F209&lt;=N_CAP,D209&lt;=R_MAX,OR(CORONA_REQ=0,O209&gt;=G209)),1,0)</f>
        <v>0</v>
      </c>
      <c r="AL209" s="28" t="n">
        <f aca="false">IF(AK209=1,IF(OBJECTIVE=1,AI209,AJ209),1000000000000)+ROW()*0.000000001</f>
        <v>1000000000000</v>
      </c>
    </row>
    <row r="210" customFormat="false" ht="15" hidden="false" customHeight="false" outlineLevel="0" collapsed="false">
      <c r="A210" s="8" t="n">
        <v>206</v>
      </c>
      <c r="B210" s="23" t="n">
        <v>5</v>
      </c>
      <c r="C210" s="23" t="n">
        <v>2</v>
      </c>
      <c r="D210" s="8" t="n">
        <v>150</v>
      </c>
      <c r="E210" s="8" t="n">
        <v>22</v>
      </c>
      <c r="F210" s="8" t="n">
        <v>6</v>
      </c>
      <c r="G210" s="28" t="n">
        <v>11.211605</v>
      </c>
      <c r="H210" s="8" t="n">
        <v>45.027035</v>
      </c>
      <c r="I210" s="8" t="n">
        <v>482.349177</v>
      </c>
      <c r="J210" s="28" t="n">
        <v>10.712435</v>
      </c>
      <c r="K210" s="39" t="n">
        <v>1.392864</v>
      </c>
      <c r="L210" s="28" t="n">
        <v>2.170947</v>
      </c>
      <c r="M210" s="8" t="n">
        <v>121</v>
      </c>
      <c r="N210" s="8" t="n">
        <v>842</v>
      </c>
      <c r="O210" s="28" t="n">
        <v>11.4365</v>
      </c>
      <c r="P210" s="28" t="n">
        <v>4.171341</v>
      </c>
      <c r="Q210" s="28" t="n">
        <v>4.071504</v>
      </c>
      <c r="R210" s="8" t="n">
        <v>24</v>
      </c>
      <c r="S210" s="8" t="n">
        <v>12</v>
      </c>
      <c r="T210" s="23" t="n">
        <v>72.719465</v>
      </c>
      <c r="U210" s="23" t="n">
        <v>58.959289</v>
      </c>
      <c r="V210" s="28" t="n">
        <v>2.607844</v>
      </c>
      <c r="W210" s="39" t="n">
        <v>0.524749</v>
      </c>
      <c r="X210" s="24" t="n">
        <f aca="false">P210*RHO_VANE/2700*(1+SCRAP)*PRICE_VANE</f>
        <v>49.93095177</v>
      </c>
      <c r="Y210" s="24" t="n">
        <f aca="false">Q210*RHO_PLATE/2700*(1+SCRAP)*PRICE_PLATE</f>
        <v>48.73590288</v>
      </c>
      <c r="Z210" s="24" t="n">
        <f aca="false">T210*CUT_M+(R210+S210)*CUT_SET</f>
        <v>145.0791975</v>
      </c>
      <c r="AA210" s="24" t="n">
        <f aca="false">U210*ROUND_M</f>
        <v>294.796445</v>
      </c>
      <c r="AB210" s="24" t="n">
        <f aca="false">(R210+S210)*FINISH_PART</f>
        <v>288</v>
      </c>
      <c r="AC210" s="24" t="n">
        <f aca="false">R210*SPACER_VANE+(R210+S210)*ASM_H*LABOUR</f>
        <v>477</v>
      </c>
      <c r="AD210" s="24" t="n">
        <f aca="false">V210*G10_CAGE+W210*G10_SLEEVE</f>
        <v>187.95558</v>
      </c>
      <c r="AE210" s="24" t="n">
        <f aca="false">N210/1000*SHAFT_M+SHAFT_SET</f>
        <v>181.04</v>
      </c>
      <c r="AF210" s="24" t="n">
        <f aca="false">2*ROUNDUP(G210*1000/V_ZENER,0)*PRICE_Z+5*ROUNDUP(G210*DIODE_SAFETY/V_STICK,0)*PRICE_STICK</f>
        <v>80.9</v>
      </c>
      <c r="AG210" s="24" t="n">
        <f aca="false">SUM(X210:AF210)</f>
        <v>1753.43807715</v>
      </c>
      <c r="AH210" s="20" t="n">
        <f aca="false">FIXED_BOM</f>
        <v>3461</v>
      </c>
      <c r="AI210" s="24" t="n">
        <f aca="false">(AG210+AH210)*(1+CONT)</f>
        <v>5996.6037887225</v>
      </c>
      <c r="AJ210" s="24" t="n">
        <f aca="false">IF(L210&gt;0,AI210/L210,1000000000000)</f>
        <v>2762.20644203774</v>
      </c>
      <c r="AK210" s="8" t="n">
        <f aca="false">IF(AND(G210&gt;=V_NEED,L210&gt;=P_MIN,K210&gt;=Z_MIN,F210&lt;=N_CAP,D210&lt;=R_MAX,OR(CORONA_REQ=0,O210&gt;=G210)),1,0)</f>
        <v>1</v>
      </c>
      <c r="AL210" s="28" t="n">
        <f aca="false">IF(AK210=1,IF(OBJECTIVE=1,AI210,AJ210),1000000000000)+ROW()*0.000000001</f>
        <v>5996.6037889325</v>
      </c>
    </row>
    <row r="211" customFormat="false" ht="15" hidden="false" customHeight="false" outlineLevel="0" collapsed="false">
      <c r="A211" s="8" t="n">
        <v>207</v>
      </c>
      <c r="B211" s="23" t="n">
        <v>5</v>
      </c>
      <c r="C211" s="23" t="n">
        <v>2</v>
      </c>
      <c r="D211" s="8" t="n">
        <v>150</v>
      </c>
      <c r="E211" s="8" t="n">
        <v>22</v>
      </c>
      <c r="F211" s="8" t="n">
        <v>8</v>
      </c>
      <c r="G211" s="28" t="n">
        <v>11.211605</v>
      </c>
      <c r="H211" s="8" t="n">
        <v>60.673229</v>
      </c>
      <c r="I211" s="8" t="n">
        <v>657.748878</v>
      </c>
      <c r="J211" s="28" t="n">
        <v>10.840842</v>
      </c>
      <c r="K211" s="39" t="n">
        <v>1.421193</v>
      </c>
      <c r="L211" s="28" t="n">
        <v>3.112473</v>
      </c>
      <c r="M211" s="8" t="n">
        <v>163</v>
      </c>
      <c r="N211" s="8" t="n">
        <v>926</v>
      </c>
      <c r="O211" s="28" t="n">
        <v>11.4365</v>
      </c>
      <c r="P211" s="28" t="n">
        <v>5.561788</v>
      </c>
      <c r="Q211" s="28" t="n">
        <v>5.428672</v>
      </c>
      <c r="R211" s="8" t="n">
        <v>32</v>
      </c>
      <c r="S211" s="8" t="n">
        <v>16</v>
      </c>
      <c r="T211" s="23" t="n">
        <v>96.959287</v>
      </c>
      <c r="U211" s="23" t="n">
        <v>78.612386</v>
      </c>
      <c r="V211" s="28" t="n">
        <v>3.248367</v>
      </c>
      <c r="W211" s="39" t="n">
        <v>0.653635</v>
      </c>
      <c r="X211" s="24" t="n">
        <f aca="false">P211*RHO_VANE/2700*(1+SCRAP)*PRICE_VANE</f>
        <v>66.57460236</v>
      </c>
      <c r="Y211" s="24" t="n">
        <f aca="false">Q211*RHO_PLATE/2700*(1+SCRAP)*PRICE_PLATE</f>
        <v>64.98120384</v>
      </c>
      <c r="Z211" s="24" t="n">
        <f aca="false">T211*CUT_M+(R211+S211)*CUT_SET</f>
        <v>193.4389305</v>
      </c>
      <c r="AA211" s="24" t="n">
        <f aca="false">U211*ROUND_M</f>
        <v>393.06193</v>
      </c>
      <c r="AB211" s="24" t="n">
        <f aca="false">(R211+S211)*FINISH_PART</f>
        <v>384</v>
      </c>
      <c r="AC211" s="24" t="n">
        <f aca="false">R211*SPACER_VANE+(R211+S211)*ASM_H*LABOUR</f>
        <v>636</v>
      </c>
      <c r="AD211" s="24" t="n">
        <f aca="false">V211*G10_CAGE+W211*G10_SLEEVE</f>
        <v>234.12012</v>
      </c>
      <c r="AE211" s="24" t="n">
        <f aca="false">N211/1000*SHAFT_M+SHAFT_SET</f>
        <v>191.12</v>
      </c>
      <c r="AF211" s="24" t="n">
        <f aca="false">2*ROUNDUP(G211*1000/V_ZENER,0)*PRICE_Z+5*ROUNDUP(G211*DIODE_SAFETY/V_STICK,0)*PRICE_STICK</f>
        <v>80.9</v>
      </c>
      <c r="AG211" s="24" t="n">
        <f aca="false">SUM(X211:AF211)</f>
        <v>2244.1967867</v>
      </c>
      <c r="AH211" s="20" t="n">
        <f aca="false">FIXED_BOM</f>
        <v>3461</v>
      </c>
      <c r="AI211" s="24" t="n">
        <f aca="false">(AG211+AH211)*(1+CONT)</f>
        <v>6560.976304705</v>
      </c>
      <c r="AJ211" s="24" t="n">
        <f aca="false">IF(L211&gt;0,AI211/L211,1000000000000)</f>
        <v>2107.96248022232</v>
      </c>
      <c r="AK211" s="8" t="n">
        <f aca="false">IF(AND(G211&gt;=V_NEED,L211&gt;=P_MIN,K211&gt;=Z_MIN,F211&lt;=N_CAP,D211&lt;=R_MAX,OR(CORONA_REQ=0,O211&gt;=G211)),1,0)</f>
        <v>0</v>
      </c>
      <c r="AL211" s="28" t="n">
        <f aca="false">IF(AK211=1,IF(OBJECTIVE=1,AI211,AJ211),1000000000000)+ROW()*0.000000001</f>
        <v>1000000000000</v>
      </c>
    </row>
    <row r="212" customFormat="false" ht="15" hidden="false" customHeight="false" outlineLevel="0" collapsed="false">
      <c r="A212" s="8" t="n">
        <v>208</v>
      </c>
      <c r="B212" s="23" t="n">
        <v>5</v>
      </c>
      <c r="C212" s="23" t="n">
        <v>2</v>
      </c>
      <c r="D212" s="8" t="n">
        <v>150</v>
      </c>
      <c r="E212" s="8" t="n">
        <v>22</v>
      </c>
      <c r="F212" s="8" t="n">
        <v>10</v>
      </c>
      <c r="G212" s="28" t="n">
        <v>11.211605</v>
      </c>
      <c r="H212" s="8" t="n">
        <v>76.319423</v>
      </c>
      <c r="I212" s="8" t="n">
        <v>833.148579</v>
      </c>
      <c r="J212" s="28" t="n">
        <v>10.9166</v>
      </c>
      <c r="K212" s="39" t="n">
        <v>1.438659</v>
      </c>
      <c r="L212" s="28" t="n">
        <v>4.058766</v>
      </c>
      <c r="M212" s="8" t="n">
        <v>205</v>
      </c>
      <c r="N212" s="8" t="n">
        <v>1010</v>
      </c>
      <c r="O212" s="28" t="n">
        <v>11.4365</v>
      </c>
      <c r="P212" s="28" t="n">
        <v>6.952235</v>
      </c>
      <c r="Q212" s="28" t="n">
        <v>6.78584</v>
      </c>
      <c r="R212" s="8" t="n">
        <v>40</v>
      </c>
      <c r="S212" s="8" t="n">
        <v>20</v>
      </c>
      <c r="T212" s="23" t="n">
        <v>121.199109</v>
      </c>
      <c r="U212" s="23" t="n">
        <v>98.265482</v>
      </c>
      <c r="V212" s="28" t="n">
        <v>3.88889</v>
      </c>
      <c r="W212" s="39" t="n">
        <v>0.78252</v>
      </c>
      <c r="X212" s="24" t="n">
        <f aca="false">P212*RHO_VANE/2700*(1+SCRAP)*PRICE_VANE</f>
        <v>83.21825295</v>
      </c>
      <c r="Y212" s="24" t="n">
        <f aca="false">Q212*RHO_PLATE/2700*(1+SCRAP)*PRICE_PLATE</f>
        <v>81.2265048</v>
      </c>
      <c r="Z212" s="24" t="n">
        <f aca="false">T212*CUT_M+(R212+S212)*CUT_SET</f>
        <v>241.7986635</v>
      </c>
      <c r="AA212" s="24" t="n">
        <f aca="false">U212*ROUND_M</f>
        <v>491.32741</v>
      </c>
      <c r="AB212" s="24" t="n">
        <f aca="false">(R212+S212)*FINISH_PART</f>
        <v>480</v>
      </c>
      <c r="AC212" s="24" t="n">
        <f aca="false">R212*SPACER_VANE+(R212+S212)*ASM_H*LABOUR</f>
        <v>795</v>
      </c>
      <c r="AD212" s="24" t="n">
        <f aca="false">V212*G10_CAGE+W212*G10_SLEEVE</f>
        <v>280.2846</v>
      </c>
      <c r="AE212" s="24" t="n">
        <f aca="false">N212/1000*SHAFT_M+SHAFT_SET</f>
        <v>201.2</v>
      </c>
      <c r="AF212" s="24" t="n">
        <f aca="false">2*ROUNDUP(G212*1000/V_ZENER,0)*PRICE_Z+5*ROUNDUP(G212*DIODE_SAFETY/V_STICK,0)*PRICE_STICK</f>
        <v>80.9</v>
      </c>
      <c r="AG212" s="24" t="n">
        <f aca="false">SUM(X212:AF212)</f>
        <v>2734.95543125</v>
      </c>
      <c r="AH212" s="20" t="n">
        <f aca="false">FIXED_BOM</f>
        <v>3461</v>
      </c>
      <c r="AI212" s="24" t="n">
        <f aca="false">(AG212+AH212)*(1+CONT)</f>
        <v>7125.3487459375</v>
      </c>
      <c r="AJ212" s="24" t="n">
        <f aca="false">IF(L212&gt;0,AI212/L212,1000000000000)</f>
        <v>1755.54558847135</v>
      </c>
      <c r="AK212" s="8" t="n">
        <f aca="false">IF(AND(G212&gt;=V_NEED,L212&gt;=P_MIN,K212&gt;=Z_MIN,F212&lt;=N_CAP,D212&lt;=R_MAX,OR(CORONA_REQ=0,O212&gt;=G212)),1,0)</f>
        <v>0</v>
      </c>
      <c r="AL212" s="28" t="n">
        <f aca="false">IF(AK212=1,IF(OBJECTIVE=1,AI212,AJ212),1000000000000)+ROW()*0.000000001</f>
        <v>1000000000000</v>
      </c>
    </row>
    <row r="213" customFormat="false" ht="15" hidden="false" customHeight="false" outlineLevel="0" collapsed="false">
      <c r="A213" s="8" t="n">
        <v>209</v>
      </c>
      <c r="B213" s="23" t="n">
        <v>5</v>
      </c>
      <c r="C213" s="23" t="n">
        <v>2</v>
      </c>
      <c r="D213" s="8" t="n">
        <v>150</v>
      </c>
      <c r="E213" s="8" t="n">
        <v>22</v>
      </c>
      <c r="F213" s="8" t="n">
        <v>12</v>
      </c>
      <c r="G213" s="28" t="n">
        <v>11.211605</v>
      </c>
      <c r="H213" s="8" t="n">
        <v>91.965618</v>
      </c>
      <c r="I213" s="8" t="n">
        <v>1008.54828</v>
      </c>
      <c r="J213" s="28" t="n">
        <v>10.96658</v>
      </c>
      <c r="K213" s="39" t="n">
        <v>1.449744</v>
      </c>
      <c r="L213" s="28" t="n">
        <v>5.004464</v>
      </c>
      <c r="M213" s="8" t="n">
        <v>240</v>
      </c>
      <c r="N213" s="8" t="n">
        <v>1080</v>
      </c>
      <c r="O213" s="28" t="n">
        <v>11.4365</v>
      </c>
      <c r="P213" s="28" t="n">
        <v>8.342682</v>
      </c>
      <c r="Q213" s="28" t="n">
        <v>7.464424</v>
      </c>
      <c r="R213" s="8" t="n">
        <v>48</v>
      </c>
      <c r="S213" s="8" t="n">
        <v>22</v>
      </c>
      <c r="T213" s="23" t="n">
        <v>142.925656</v>
      </c>
      <c r="U213" s="23" t="n">
        <v>115.405305</v>
      </c>
      <c r="V213" s="28" t="n">
        <v>4.422659</v>
      </c>
      <c r="W213" s="39" t="n">
        <v>0.889925</v>
      </c>
      <c r="X213" s="24" t="n">
        <f aca="false">P213*RHO_VANE/2700*(1+SCRAP)*PRICE_VANE</f>
        <v>99.86190354</v>
      </c>
      <c r="Y213" s="24" t="n">
        <f aca="false">Q213*RHO_PLATE/2700*(1+SCRAP)*PRICE_PLATE</f>
        <v>89.34915528</v>
      </c>
      <c r="Z213" s="24" t="n">
        <f aca="false">T213*CUT_M+(R213+S213)*CUT_SET</f>
        <v>284.388484</v>
      </c>
      <c r="AA213" s="24" t="n">
        <f aca="false">U213*ROUND_M</f>
        <v>577.026525</v>
      </c>
      <c r="AB213" s="24" t="n">
        <f aca="false">(R213+S213)*FINISH_PART</f>
        <v>560</v>
      </c>
      <c r="AC213" s="24" t="n">
        <f aca="false">R213*SPACER_VANE+(R213+S213)*ASM_H*LABOUR</f>
        <v>931.5</v>
      </c>
      <c r="AD213" s="24" t="n">
        <f aca="false">V213*G10_CAGE+W213*G10_SLEEVE</f>
        <v>318.75504</v>
      </c>
      <c r="AE213" s="24" t="n">
        <f aca="false">N213/1000*SHAFT_M+SHAFT_SET</f>
        <v>209.6</v>
      </c>
      <c r="AF213" s="24" t="n">
        <f aca="false">2*ROUNDUP(G213*1000/V_ZENER,0)*PRICE_Z+5*ROUNDUP(G213*DIODE_SAFETY/V_STICK,0)*PRICE_STICK</f>
        <v>80.9</v>
      </c>
      <c r="AG213" s="24" t="n">
        <f aca="false">SUM(X213:AF213)</f>
        <v>3151.38110782</v>
      </c>
      <c r="AH213" s="20" t="n">
        <f aca="false">FIXED_BOM</f>
        <v>3461</v>
      </c>
      <c r="AI213" s="24" t="n">
        <f aca="false">(AG213+AH213)*(1+CONT)</f>
        <v>7604.238273993</v>
      </c>
      <c r="AJ213" s="24" t="n">
        <f aca="false">IF(L213&gt;0,AI213/L213,1000000000000)</f>
        <v>1519.49105318632</v>
      </c>
      <c r="AK213" s="8" t="n">
        <f aca="false">IF(AND(G213&gt;=V_NEED,L213&gt;=P_MIN,K213&gt;=Z_MIN,F213&lt;=N_CAP,D213&lt;=R_MAX,OR(CORONA_REQ=0,O213&gt;=G213)),1,0)</f>
        <v>0</v>
      </c>
      <c r="AL213" s="28" t="n">
        <f aca="false">IF(AK213=1,IF(OBJECTIVE=1,AI213,AJ213),1000000000000)+ROW()*0.000000001</f>
        <v>1000000000000</v>
      </c>
    </row>
    <row r="214" customFormat="false" ht="15" hidden="false" customHeight="false" outlineLevel="0" collapsed="false">
      <c r="A214" s="8" t="n">
        <v>210</v>
      </c>
      <c r="B214" s="23" t="n">
        <v>5</v>
      </c>
      <c r="C214" s="23" t="n">
        <v>2</v>
      </c>
      <c r="D214" s="8" t="n">
        <v>150</v>
      </c>
      <c r="E214" s="8" t="n">
        <v>22</v>
      </c>
      <c r="F214" s="8" t="n">
        <v>16</v>
      </c>
      <c r="G214" s="28" t="n">
        <v>11.211605</v>
      </c>
      <c r="H214" s="8" t="n">
        <v>123.258007</v>
      </c>
      <c r="I214" s="8" t="n">
        <v>1359.347682</v>
      </c>
      <c r="J214" s="28" t="n">
        <v>11.028474</v>
      </c>
      <c r="K214" s="39" t="n">
        <v>1.464752</v>
      </c>
      <c r="L214" s="28" t="n">
        <v>6.900236</v>
      </c>
      <c r="M214" s="8" t="n">
        <v>324</v>
      </c>
      <c r="N214" s="8" t="n">
        <v>1248</v>
      </c>
      <c r="O214" s="28" t="n">
        <v>11.4365</v>
      </c>
      <c r="P214" s="28" t="n">
        <v>11.123575</v>
      </c>
      <c r="Q214" s="28" t="n">
        <v>10.17876</v>
      </c>
      <c r="R214" s="8" t="n">
        <v>64</v>
      </c>
      <c r="S214" s="8" t="n">
        <v>30</v>
      </c>
      <c r="T214" s="23" t="n">
        <v>191.4053</v>
      </c>
      <c r="U214" s="23" t="n">
        <v>154.711498</v>
      </c>
      <c r="V214" s="28" t="n">
        <v>5.703705</v>
      </c>
      <c r="W214" s="39" t="n">
        <v>1.147697</v>
      </c>
      <c r="X214" s="24" t="n">
        <f aca="false">P214*RHO_VANE/2700*(1+SCRAP)*PRICE_VANE</f>
        <v>133.14919275</v>
      </c>
      <c r="Y214" s="24" t="n">
        <f aca="false">Q214*RHO_PLATE/2700*(1+SCRAP)*PRICE_PLATE</f>
        <v>121.8397572</v>
      </c>
      <c r="Z214" s="24" t="n">
        <f aca="false">T214*CUT_M+(R214+S214)*CUT_SET</f>
        <v>381.10795</v>
      </c>
      <c r="AA214" s="24" t="n">
        <f aca="false">U214*ROUND_M</f>
        <v>773.55749</v>
      </c>
      <c r="AB214" s="24" t="n">
        <f aca="false">(R214+S214)*FINISH_PART</f>
        <v>752</v>
      </c>
      <c r="AC214" s="24" t="n">
        <f aca="false">R214*SPACER_VANE+(R214+S214)*ASM_H*LABOUR</f>
        <v>1249.5</v>
      </c>
      <c r="AD214" s="24" t="n">
        <f aca="false">V214*G10_CAGE+W214*G10_SLEEVE</f>
        <v>411.08412</v>
      </c>
      <c r="AE214" s="24" t="n">
        <f aca="false">N214/1000*SHAFT_M+SHAFT_SET</f>
        <v>229.76</v>
      </c>
      <c r="AF214" s="24" t="n">
        <f aca="false">2*ROUNDUP(G214*1000/V_ZENER,0)*PRICE_Z+5*ROUNDUP(G214*DIODE_SAFETY/V_STICK,0)*PRICE_STICK</f>
        <v>80.9</v>
      </c>
      <c r="AG214" s="24" t="n">
        <f aca="false">SUM(X214:AF214)</f>
        <v>4132.89850995</v>
      </c>
      <c r="AH214" s="20" t="n">
        <f aca="false">FIXED_BOM</f>
        <v>3461</v>
      </c>
      <c r="AI214" s="24" t="n">
        <f aca="false">(AG214+AH214)*(1+CONT)</f>
        <v>8732.9832864425</v>
      </c>
      <c r="AJ214" s="24" t="n">
        <f aca="false">IF(L214&gt;0,AI214/L214,1000000000000)</f>
        <v>1265.60646424883</v>
      </c>
      <c r="AK214" s="8" t="n">
        <f aca="false">IF(AND(G214&gt;=V_NEED,L214&gt;=P_MIN,K214&gt;=Z_MIN,F214&lt;=N_CAP,D214&lt;=R_MAX,OR(CORONA_REQ=0,O214&gt;=G214)),1,0)</f>
        <v>0</v>
      </c>
      <c r="AL214" s="28" t="n">
        <f aca="false">IF(AK214=1,IF(OBJECTIVE=1,AI214,AJ214),1000000000000)+ROW()*0.000000001</f>
        <v>1000000000000</v>
      </c>
    </row>
    <row r="215" customFormat="false" ht="15" hidden="false" customHeight="false" outlineLevel="0" collapsed="false">
      <c r="A215" s="8" t="n">
        <v>211</v>
      </c>
      <c r="B215" s="23" t="n">
        <v>5</v>
      </c>
      <c r="C215" s="23" t="n">
        <v>2</v>
      </c>
      <c r="D215" s="8" t="n">
        <v>150</v>
      </c>
      <c r="E215" s="8" t="n">
        <v>26</v>
      </c>
      <c r="F215" s="8" t="n">
        <v>4</v>
      </c>
      <c r="G215" s="28" t="n">
        <v>11.211605</v>
      </c>
      <c r="H215" s="8" t="n">
        <v>44.729682</v>
      </c>
      <c r="I215" s="8" t="n">
        <v>359.045529</v>
      </c>
      <c r="J215" s="28" t="n">
        <v>8.027008</v>
      </c>
      <c r="K215" s="39" t="n">
        <v>1.310509</v>
      </c>
      <c r="L215" s="28" t="n">
        <v>1.365851</v>
      </c>
      <c r="M215" s="8" t="n">
        <v>86</v>
      </c>
      <c r="N215" s="8" t="n">
        <v>772</v>
      </c>
      <c r="O215" s="28" t="n">
        <v>11.4365</v>
      </c>
      <c r="P215" s="28" t="n">
        <v>3.142805</v>
      </c>
      <c r="Q215" s="28" t="n">
        <v>3.39292</v>
      </c>
      <c r="R215" s="8" t="n">
        <v>16</v>
      </c>
      <c r="S215" s="8" t="n">
        <v>10</v>
      </c>
      <c r="T215" s="23" t="n">
        <v>50.992918</v>
      </c>
      <c r="U215" s="23" t="n">
        <v>41.819467</v>
      </c>
      <c r="V215" s="28" t="n">
        <v>2.074074</v>
      </c>
      <c r="W215" s="39" t="n">
        <v>0.417344</v>
      </c>
      <c r="X215" s="24" t="n">
        <f aca="false">P215*RHO_VANE/2700*(1+SCRAP)*PRICE_VANE</f>
        <v>37.61937585</v>
      </c>
      <c r="Y215" s="24" t="n">
        <f aca="false">Q215*RHO_PLATE/2700*(1+SCRAP)*PRICE_PLATE</f>
        <v>40.6132524</v>
      </c>
      <c r="Z215" s="24" t="n">
        <f aca="false">T215*CUT_M+(R215+S215)*CUT_SET</f>
        <v>102.489377</v>
      </c>
      <c r="AA215" s="24" t="n">
        <f aca="false">U215*ROUND_M</f>
        <v>209.097335</v>
      </c>
      <c r="AB215" s="24" t="n">
        <f aca="false">(R215+S215)*FINISH_PART</f>
        <v>208</v>
      </c>
      <c r="AC215" s="24" t="n">
        <f aca="false">R215*SPACER_VANE+(R215+S215)*ASM_H*LABOUR</f>
        <v>340.5</v>
      </c>
      <c r="AD215" s="24" t="n">
        <f aca="false">V215*G10_CAGE+W215*G10_SLEEVE</f>
        <v>149.48508</v>
      </c>
      <c r="AE215" s="24" t="n">
        <f aca="false">N215/1000*SHAFT_M+SHAFT_SET</f>
        <v>172.64</v>
      </c>
      <c r="AF215" s="24" t="n">
        <f aca="false">2*ROUNDUP(G215*1000/V_ZENER,0)*PRICE_Z+5*ROUNDUP(G215*DIODE_SAFETY/V_STICK,0)*PRICE_STICK</f>
        <v>80.9</v>
      </c>
      <c r="AG215" s="24" t="n">
        <f aca="false">SUM(X215:AF215)</f>
        <v>1341.34442025</v>
      </c>
      <c r="AH215" s="20" t="n">
        <f aca="false">FIXED_BOM</f>
        <v>3461</v>
      </c>
      <c r="AI215" s="24" t="n">
        <f aca="false">(AG215+AH215)*(1+CONT)</f>
        <v>5522.6960832875</v>
      </c>
      <c r="AJ215" s="24" t="n">
        <f aca="false">IF(L215&gt;0,AI215/L215,1000000000000)</f>
        <v>4043.41035975923</v>
      </c>
      <c r="AK215" s="8" t="n">
        <f aca="false">IF(AND(G215&gt;=V_NEED,L215&gt;=P_MIN,K215&gt;=Z_MIN,F215&lt;=N_CAP,D215&lt;=R_MAX,OR(CORONA_REQ=0,O215&gt;=G215)),1,0)</f>
        <v>0</v>
      </c>
      <c r="AL215" s="28" t="n">
        <f aca="false">IF(AK215=1,IF(OBJECTIVE=1,AI215,AJ215),1000000000000)+ROW()*0.000000001</f>
        <v>1000000000000</v>
      </c>
    </row>
    <row r="216" customFormat="false" ht="15" hidden="false" customHeight="false" outlineLevel="0" collapsed="false">
      <c r="A216" s="8" t="n">
        <v>212</v>
      </c>
      <c r="B216" s="23" t="n">
        <v>5</v>
      </c>
      <c r="C216" s="23" t="n">
        <v>2</v>
      </c>
      <c r="D216" s="8" t="n">
        <v>150</v>
      </c>
      <c r="E216" s="8" t="n">
        <v>26</v>
      </c>
      <c r="F216" s="8" t="n">
        <v>6</v>
      </c>
      <c r="G216" s="28" t="n">
        <v>11.211605</v>
      </c>
      <c r="H216" s="8" t="n">
        <v>69.146643</v>
      </c>
      <c r="I216" s="8" t="n">
        <v>564.214403</v>
      </c>
      <c r="J216" s="28" t="n">
        <v>8.159679</v>
      </c>
      <c r="K216" s="39" t="n">
        <v>1.354348</v>
      </c>
      <c r="L216" s="28" t="n">
        <v>2.366712</v>
      </c>
      <c r="M216" s="8" t="n">
        <v>128</v>
      </c>
      <c r="N216" s="8" t="n">
        <v>856</v>
      </c>
      <c r="O216" s="28" t="n">
        <v>11.4365</v>
      </c>
      <c r="P216" s="28" t="n">
        <v>4.714208</v>
      </c>
      <c r="Q216" s="28" t="n">
        <v>4.750088</v>
      </c>
      <c r="R216" s="8" t="n">
        <v>24</v>
      </c>
      <c r="S216" s="8" t="n">
        <v>14</v>
      </c>
      <c r="T216" s="23" t="n">
        <v>75.232739</v>
      </c>
      <c r="U216" s="23" t="n">
        <v>61.472564</v>
      </c>
      <c r="V216" s="28" t="n">
        <v>2.714597</v>
      </c>
      <c r="W216" s="39" t="n">
        <v>0.54623</v>
      </c>
      <c r="X216" s="24" t="n">
        <f aca="false">P216*RHO_VANE/2700*(1+SCRAP)*PRICE_VANE</f>
        <v>56.42906976</v>
      </c>
      <c r="Y216" s="24" t="n">
        <f aca="false">Q216*RHO_PLATE/2700*(1+SCRAP)*PRICE_PLATE</f>
        <v>56.85855336</v>
      </c>
      <c r="Z216" s="24" t="n">
        <f aca="false">T216*CUT_M+(R216+S216)*CUT_SET</f>
        <v>150.8491085</v>
      </c>
      <c r="AA216" s="24" t="n">
        <f aca="false">U216*ROUND_M</f>
        <v>307.36282</v>
      </c>
      <c r="AB216" s="24" t="n">
        <f aca="false">(R216+S216)*FINISH_PART</f>
        <v>304</v>
      </c>
      <c r="AC216" s="24" t="n">
        <f aca="false">R216*SPACER_VANE+(R216+S216)*ASM_H*LABOUR</f>
        <v>499.5</v>
      </c>
      <c r="AD216" s="24" t="n">
        <f aca="false">V216*G10_CAGE+W216*G10_SLEEVE</f>
        <v>195.64962</v>
      </c>
      <c r="AE216" s="24" t="n">
        <f aca="false">N216/1000*SHAFT_M+SHAFT_SET</f>
        <v>182.72</v>
      </c>
      <c r="AF216" s="24" t="n">
        <f aca="false">2*ROUNDUP(G216*1000/V_ZENER,0)*PRICE_Z+5*ROUNDUP(G216*DIODE_SAFETY/V_STICK,0)*PRICE_STICK</f>
        <v>80.9</v>
      </c>
      <c r="AG216" s="24" t="n">
        <f aca="false">SUM(X216:AF216)</f>
        <v>1834.26917162</v>
      </c>
      <c r="AH216" s="20" t="n">
        <f aca="false">FIXED_BOM</f>
        <v>3461</v>
      </c>
      <c r="AI216" s="24" t="n">
        <f aca="false">(AG216+AH216)*(1+CONT)</f>
        <v>6089.559547363</v>
      </c>
      <c r="AJ216" s="24" t="n">
        <f aca="false">IF(L216&gt;0,AI216/L216,1000000000000)</f>
        <v>2573.00404416042</v>
      </c>
      <c r="AK216" s="8" t="n">
        <f aca="false">IF(AND(G216&gt;=V_NEED,L216&gt;=P_MIN,K216&gt;=Z_MIN,F216&lt;=N_CAP,D216&lt;=R_MAX,OR(CORONA_REQ=0,O216&gt;=G216)),1,0)</f>
        <v>1</v>
      </c>
      <c r="AL216" s="28" t="n">
        <f aca="false">IF(AK216=1,IF(OBJECTIVE=1,AI216,AJ216),1000000000000)+ROW()*0.000000001</f>
        <v>6089.559547579</v>
      </c>
    </row>
    <row r="217" customFormat="false" ht="15" hidden="false" customHeight="false" outlineLevel="0" collapsed="false">
      <c r="A217" s="8" t="n">
        <v>213</v>
      </c>
      <c r="B217" s="23" t="n">
        <v>5</v>
      </c>
      <c r="C217" s="23" t="n">
        <v>2</v>
      </c>
      <c r="D217" s="8" t="n">
        <v>150</v>
      </c>
      <c r="E217" s="8" t="n">
        <v>26</v>
      </c>
      <c r="F217" s="8" t="n">
        <v>8</v>
      </c>
      <c r="G217" s="28" t="n">
        <v>11.211605</v>
      </c>
      <c r="H217" s="8" t="n">
        <v>93.563603</v>
      </c>
      <c r="I217" s="8" t="n">
        <v>769.383276</v>
      </c>
      <c r="J217" s="28" t="n">
        <v>8.223104</v>
      </c>
      <c r="K217" s="39" t="n">
        <v>1.376539</v>
      </c>
      <c r="L217" s="28" t="n">
        <v>3.370663</v>
      </c>
      <c r="M217" s="8" t="n">
        <v>170</v>
      </c>
      <c r="N217" s="8" t="n">
        <v>940</v>
      </c>
      <c r="O217" s="28" t="n">
        <v>11.4365</v>
      </c>
      <c r="P217" s="28" t="n">
        <v>6.285611</v>
      </c>
      <c r="Q217" s="28" t="n">
        <v>6.107256</v>
      </c>
      <c r="R217" s="8" t="n">
        <v>32</v>
      </c>
      <c r="S217" s="8" t="n">
        <v>18</v>
      </c>
      <c r="T217" s="23" t="n">
        <v>99.472561</v>
      </c>
      <c r="U217" s="23" t="n">
        <v>81.12566</v>
      </c>
      <c r="V217" s="28" t="n">
        <v>3.35512</v>
      </c>
      <c r="W217" s="39" t="n">
        <v>0.675116</v>
      </c>
      <c r="X217" s="24" t="n">
        <f aca="false">P217*RHO_VANE/2700*(1+SCRAP)*PRICE_VANE</f>
        <v>75.23876367</v>
      </c>
      <c r="Y217" s="24" t="n">
        <f aca="false">Q217*RHO_PLATE/2700*(1+SCRAP)*PRICE_PLATE</f>
        <v>73.10385432</v>
      </c>
      <c r="Z217" s="24" t="n">
        <f aca="false">T217*CUT_M+(R217+S217)*CUT_SET</f>
        <v>199.2088415</v>
      </c>
      <c r="AA217" s="24" t="n">
        <f aca="false">U217*ROUND_M</f>
        <v>405.6283</v>
      </c>
      <c r="AB217" s="24" t="n">
        <f aca="false">(R217+S217)*FINISH_PART</f>
        <v>400</v>
      </c>
      <c r="AC217" s="24" t="n">
        <f aca="false">R217*SPACER_VANE+(R217+S217)*ASM_H*LABOUR</f>
        <v>658.5</v>
      </c>
      <c r="AD217" s="24" t="n">
        <f aca="false">V217*G10_CAGE+W217*G10_SLEEVE</f>
        <v>241.81416</v>
      </c>
      <c r="AE217" s="24" t="n">
        <f aca="false">N217/1000*SHAFT_M+SHAFT_SET</f>
        <v>192.8</v>
      </c>
      <c r="AF217" s="24" t="n">
        <f aca="false">2*ROUNDUP(G217*1000/V_ZENER,0)*PRICE_Z+5*ROUNDUP(G217*DIODE_SAFETY/V_STICK,0)*PRICE_STICK</f>
        <v>80.9</v>
      </c>
      <c r="AG217" s="24" t="n">
        <f aca="false">SUM(X217:AF217)</f>
        <v>2327.19391949</v>
      </c>
      <c r="AH217" s="20" t="n">
        <f aca="false">FIXED_BOM</f>
        <v>3461</v>
      </c>
      <c r="AI217" s="24" t="n">
        <f aca="false">(AG217+AH217)*(1+CONT)</f>
        <v>6656.4230074135</v>
      </c>
      <c r="AJ217" s="24" t="n">
        <f aca="false">IF(L217&gt;0,AI217/L217,1000000000000)</f>
        <v>1974.81118919735</v>
      </c>
      <c r="AK217" s="8" t="n">
        <f aca="false">IF(AND(G217&gt;=V_NEED,L217&gt;=P_MIN,K217&gt;=Z_MIN,F217&lt;=N_CAP,D217&lt;=R_MAX,OR(CORONA_REQ=0,O217&gt;=G217)),1,0)</f>
        <v>0</v>
      </c>
      <c r="AL217" s="28" t="n">
        <f aca="false">IF(AK217=1,IF(OBJECTIVE=1,AI217,AJ217),1000000000000)+ROW()*0.000000001</f>
        <v>1000000000000</v>
      </c>
    </row>
    <row r="218" customFormat="false" ht="15" hidden="false" customHeight="false" outlineLevel="0" collapsed="false">
      <c r="A218" s="8" t="n">
        <v>214</v>
      </c>
      <c r="B218" s="23" t="n">
        <v>5</v>
      </c>
      <c r="C218" s="23" t="n">
        <v>2</v>
      </c>
      <c r="D218" s="8" t="n">
        <v>150</v>
      </c>
      <c r="E218" s="8" t="n">
        <v>26</v>
      </c>
      <c r="F218" s="8" t="n">
        <v>10</v>
      </c>
      <c r="G218" s="28" t="n">
        <v>11.211605</v>
      </c>
      <c r="H218" s="8" t="n">
        <v>117.980564</v>
      </c>
      <c r="I218" s="8" t="n">
        <v>974.55215</v>
      </c>
      <c r="J218" s="28" t="n">
        <v>8.260277</v>
      </c>
      <c r="K218" s="39" t="n">
        <v>1.390015</v>
      </c>
      <c r="L218" s="28" t="n">
        <v>4.381524</v>
      </c>
      <c r="M218" s="8" t="n">
        <v>212</v>
      </c>
      <c r="N218" s="8" t="n">
        <v>1024</v>
      </c>
      <c r="O218" s="28" t="n">
        <v>11.4365</v>
      </c>
      <c r="P218" s="28" t="n">
        <v>7.857013</v>
      </c>
      <c r="Q218" s="28" t="n">
        <v>7.464424</v>
      </c>
      <c r="R218" s="8" t="n">
        <v>40</v>
      </c>
      <c r="S218" s="8" t="n">
        <v>22</v>
      </c>
      <c r="T218" s="23" t="n">
        <v>123.712383</v>
      </c>
      <c r="U218" s="23" t="n">
        <v>100.778757</v>
      </c>
      <c r="V218" s="28" t="n">
        <v>3.995643</v>
      </c>
      <c r="W218" s="39" t="n">
        <v>0.804001</v>
      </c>
      <c r="X218" s="24" t="n">
        <f aca="false">P218*RHO_VANE/2700*(1+SCRAP)*PRICE_VANE</f>
        <v>94.04844561</v>
      </c>
      <c r="Y218" s="24" t="n">
        <f aca="false">Q218*RHO_PLATE/2700*(1+SCRAP)*PRICE_PLATE</f>
        <v>89.34915528</v>
      </c>
      <c r="Z218" s="24" t="n">
        <f aca="false">T218*CUT_M+(R218+S218)*CUT_SET</f>
        <v>247.5685745</v>
      </c>
      <c r="AA218" s="24" t="n">
        <f aca="false">U218*ROUND_M</f>
        <v>503.893785</v>
      </c>
      <c r="AB218" s="24" t="n">
        <f aca="false">(R218+S218)*FINISH_PART</f>
        <v>496</v>
      </c>
      <c r="AC218" s="24" t="n">
        <f aca="false">R218*SPACER_VANE+(R218+S218)*ASM_H*LABOUR</f>
        <v>817.5</v>
      </c>
      <c r="AD218" s="24" t="n">
        <f aca="false">V218*G10_CAGE+W218*G10_SLEEVE</f>
        <v>287.97864</v>
      </c>
      <c r="AE218" s="24" t="n">
        <f aca="false">N218/1000*SHAFT_M+SHAFT_SET</f>
        <v>202.88</v>
      </c>
      <c r="AF218" s="24" t="n">
        <f aca="false">2*ROUNDUP(G218*1000/V_ZENER,0)*PRICE_Z+5*ROUNDUP(G218*DIODE_SAFETY/V_STICK,0)*PRICE_STICK</f>
        <v>80.9</v>
      </c>
      <c r="AG218" s="24" t="n">
        <f aca="false">SUM(X218:AF218)</f>
        <v>2820.11860039</v>
      </c>
      <c r="AH218" s="20" t="n">
        <f aca="false">FIXED_BOM</f>
        <v>3461</v>
      </c>
      <c r="AI218" s="24" t="n">
        <f aca="false">(AG218+AH218)*(1+CONT)</f>
        <v>7223.2863904485</v>
      </c>
      <c r="AJ218" s="24" t="n">
        <f aca="false">IF(L218&gt;0,AI218/L218,1000000000000)</f>
        <v>1648.57852894301</v>
      </c>
      <c r="AK218" s="8" t="n">
        <f aca="false">IF(AND(G218&gt;=V_NEED,L218&gt;=P_MIN,K218&gt;=Z_MIN,F218&lt;=N_CAP,D218&lt;=R_MAX,OR(CORONA_REQ=0,O218&gt;=G218)),1,0)</f>
        <v>0</v>
      </c>
      <c r="AL218" s="28" t="n">
        <f aca="false">IF(AK218=1,IF(OBJECTIVE=1,AI218,AJ218),1000000000000)+ROW()*0.000000001</f>
        <v>1000000000000</v>
      </c>
    </row>
    <row r="219" customFormat="false" ht="15" hidden="false" customHeight="false" outlineLevel="0" collapsed="false">
      <c r="A219" s="8" t="n">
        <v>215</v>
      </c>
      <c r="B219" s="23" t="n">
        <v>5</v>
      </c>
      <c r="C219" s="23" t="n">
        <v>2</v>
      </c>
      <c r="D219" s="8" t="n">
        <v>150</v>
      </c>
      <c r="E219" s="8" t="n">
        <v>26</v>
      </c>
      <c r="F219" s="8" t="n">
        <v>12</v>
      </c>
      <c r="G219" s="28" t="n">
        <v>11.211605</v>
      </c>
      <c r="H219" s="8" t="n">
        <v>142.397525</v>
      </c>
      <c r="I219" s="8" t="n">
        <v>1179.721023</v>
      </c>
      <c r="J219" s="28" t="n">
        <v>8.284702</v>
      </c>
      <c r="K219" s="39" t="n">
        <v>1.399171</v>
      </c>
      <c r="L219" s="28" t="n">
        <v>5.394597</v>
      </c>
      <c r="M219" s="8" t="n">
        <v>254</v>
      </c>
      <c r="N219" s="8" t="n">
        <v>1108</v>
      </c>
      <c r="O219" s="28" t="n">
        <v>11.4365</v>
      </c>
      <c r="P219" s="28" t="n">
        <v>9.428416</v>
      </c>
      <c r="Q219" s="28" t="n">
        <v>8.821592</v>
      </c>
      <c r="R219" s="8" t="n">
        <v>48</v>
      </c>
      <c r="S219" s="8" t="n">
        <v>26</v>
      </c>
      <c r="T219" s="23" t="n">
        <v>147.952205</v>
      </c>
      <c r="U219" s="23" t="n">
        <v>120.431853</v>
      </c>
      <c r="V219" s="28" t="n">
        <v>4.636166</v>
      </c>
      <c r="W219" s="39" t="n">
        <v>0.932887</v>
      </c>
      <c r="X219" s="24" t="n">
        <f aca="false">P219*RHO_VANE/2700*(1+SCRAP)*PRICE_VANE</f>
        <v>112.85813952</v>
      </c>
      <c r="Y219" s="24" t="n">
        <f aca="false">Q219*RHO_PLATE/2700*(1+SCRAP)*PRICE_PLATE</f>
        <v>105.59445624</v>
      </c>
      <c r="Z219" s="24" t="n">
        <f aca="false">T219*CUT_M+(R219+S219)*CUT_SET</f>
        <v>295.9283075</v>
      </c>
      <c r="AA219" s="24" t="n">
        <f aca="false">U219*ROUND_M</f>
        <v>602.159265</v>
      </c>
      <c r="AB219" s="24" t="n">
        <f aca="false">(R219+S219)*FINISH_PART</f>
        <v>592</v>
      </c>
      <c r="AC219" s="24" t="n">
        <f aca="false">R219*SPACER_VANE+(R219+S219)*ASM_H*LABOUR</f>
        <v>976.5</v>
      </c>
      <c r="AD219" s="24" t="n">
        <f aca="false">V219*G10_CAGE+W219*G10_SLEEVE</f>
        <v>334.14318</v>
      </c>
      <c r="AE219" s="24" t="n">
        <f aca="false">N219/1000*SHAFT_M+SHAFT_SET</f>
        <v>212.96</v>
      </c>
      <c r="AF219" s="24" t="n">
        <f aca="false">2*ROUNDUP(G219*1000/V_ZENER,0)*PRICE_Z+5*ROUNDUP(G219*DIODE_SAFETY/V_STICK,0)*PRICE_STICK</f>
        <v>80.9</v>
      </c>
      <c r="AG219" s="24" t="n">
        <f aca="false">SUM(X219:AF219)</f>
        <v>3313.04334826</v>
      </c>
      <c r="AH219" s="20" t="n">
        <f aca="false">FIXED_BOM</f>
        <v>3461</v>
      </c>
      <c r="AI219" s="24" t="n">
        <f aca="false">(AG219+AH219)*(1+CONT)</f>
        <v>7790.149850499</v>
      </c>
      <c r="AJ219" s="24" t="n">
        <f aca="false">IF(L219&gt;0,AI219/L219,1000000000000)</f>
        <v>1444.0652101536</v>
      </c>
      <c r="AK219" s="8" t="n">
        <f aca="false">IF(AND(G219&gt;=V_NEED,L219&gt;=P_MIN,K219&gt;=Z_MIN,F219&lt;=N_CAP,D219&lt;=R_MAX,OR(CORONA_REQ=0,O219&gt;=G219)),1,0)</f>
        <v>0</v>
      </c>
      <c r="AL219" s="28" t="n">
        <f aca="false">IF(AK219=1,IF(OBJECTIVE=1,AI219,AJ219),1000000000000)+ROW()*0.000000001</f>
        <v>1000000000000</v>
      </c>
    </row>
    <row r="220" customFormat="false" ht="15" hidden="false" customHeight="false" outlineLevel="0" collapsed="false">
      <c r="A220" s="8" t="n">
        <v>216</v>
      </c>
      <c r="B220" s="23" t="n">
        <v>5</v>
      </c>
      <c r="C220" s="23" t="n">
        <v>2</v>
      </c>
      <c r="D220" s="8" t="n">
        <v>150</v>
      </c>
      <c r="E220" s="8" t="n">
        <v>26</v>
      </c>
      <c r="F220" s="8" t="n">
        <v>16</v>
      </c>
      <c r="G220" s="28" t="n">
        <v>11.211605</v>
      </c>
      <c r="H220" s="8" t="n">
        <v>191.231447</v>
      </c>
      <c r="I220" s="8" t="n">
        <v>1590.058771</v>
      </c>
      <c r="J220" s="28" t="n">
        <v>8.314839</v>
      </c>
      <c r="K220" s="39" t="n">
        <v>1.410175</v>
      </c>
      <c r="L220" s="28" t="n">
        <v>7.410573</v>
      </c>
      <c r="M220" s="8" t="n">
        <v>338</v>
      </c>
      <c r="N220" s="8" t="n">
        <v>1276</v>
      </c>
      <c r="O220" s="28" t="n">
        <v>11.4365</v>
      </c>
      <c r="P220" s="28" t="n">
        <v>12.571221</v>
      </c>
      <c r="Q220" s="28" t="n">
        <v>11.535928</v>
      </c>
      <c r="R220" s="8" t="n">
        <v>64</v>
      </c>
      <c r="S220" s="8" t="n">
        <v>34</v>
      </c>
      <c r="T220" s="23" t="n">
        <v>196.431848</v>
      </c>
      <c r="U220" s="23" t="n">
        <v>159.738046</v>
      </c>
      <c r="V220" s="28" t="n">
        <v>5.917212</v>
      </c>
      <c r="W220" s="39" t="n">
        <v>1.190659</v>
      </c>
      <c r="X220" s="24" t="n">
        <f aca="false">P220*RHO_VANE/2700*(1+SCRAP)*PRICE_VANE</f>
        <v>150.47751537</v>
      </c>
      <c r="Y220" s="24" t="n">
        <f aca="false">Q220*RHO_PLATE/2700*(1+SCRAP)*PRICE_PLATE</f>
        <v>138.08505816</v>
      </c>
      <c r="Z220" s="24" t="n">
        <f aca="false">T220*CUT_M+(R220+S220)*CUT_SET</f>
        <v>392.647772</v>
      </c>
      <c r="AA220" s="24" t="n">
        <f aca="false">U220*ROUND_M</f>
        <v>798.69023</v>
      </c>
      <c r="AB220" s="24" t="n">
        <f aca="false">(R220+S220)*FINISH_PART</f>
        <v>784</v>
      </c>
      <c r="AC220" s="24" t="n">
        <f aca="false">R220*SPACER_VANE+(R220+S220)*ASM_H*LABOUR</f>
        <v>1294.5</v>
      </c>
      <c r="AD220" s="24" t="n">
        <f aca="false">V220*G10_CAGE+W220*G10_SLEEVE</f>
        <v>426.47226</v>
      </c>
      <c r="AE220" s="24" t="n">
        <f aca="false">N220/1000*SHAFT_M+SHAFT_SET</f>
        <v>233.12</v>
      </c>
      <c r="AF220" s="24" t="n">
        <f aca="false">2*ROUNDUP(G220*1000/V_ZENER,0)*PRICE_Z+5*ROUNDUP(G220*DIODE_SAFETY/V_STICK,0)*PRICE_STICK</f>
        <v>80.9</v>
      </c>
      <c r="AG220" s="24" t="n">
        <f aca="false">SUM(X220:AF220)</f>
        <v>4298.89283553</v>
      </c>
      <c r="AH220" s="20" t="n">
        <f aca="false">FIXED_BOM</f>
        <v>3461</v>
      </c>
      <c r="AI220" s="24" t="n">
        <f aca="false">(AG220+AH220)*(1+CONT)</f>
        <v>8923.8767608595</v>
      </c>
      <c r="AJ220" s="24" t="n">
        <f aca="false">IF(L220&gt;0,AI220/L220,1000000000000)</f>
        <v>1204.20873809077</v>
      </c>
      <c r="AK220" s="8" t="n">
        <f aca="false">IF(AND(G220&gt;=V_NEED,L220&gt;=P_MIN,K220&gt;=Z_MIN,F220&lt;=N_CAP,D220&lt;=R_MAX,OR(CORONA_REQ=0,O220&gt;=G220)),1,0)</f>
        <v>0</v>
      </c>
      <c r="AL220" s="28" t="n">
        <f aca="false">IF(AK220=1,IF(OBJECTIVE=1,AI220,AJ220),1000000000000)+ROW()*0.000000001</f>
        <v>1000000000000</v>
      </c>
    </row>
    <row r="221" customFormat="false" ht="15" hidden="false" customHeight="false" outlineLevel="0" collapsed="false">
      <c r="A221" s="8" t="n">
        <v>217</v>
      </c>
      <c r="B221" s="23" t="n">
        <v>5</v>
      </c>
      <c r="C221" s="23" t="n">
        <v>2.5</v>
      </c>
      <c r="D221" s="8" t="n">
        <v>150</v>
      </c>
      <c r="E221" s="8" t="n">
        <v>18</v>
      </c>
      <c r="F221" s="8" t="n">
        <v>4</v>
      </c>
      <c r="G221" s="28" t="n">
        <v>11.211605</v>
      </c>
      <c r="H221" s="8" t="n">
        <v>23.523902</v>
      </c>
      <c r="I221" s="8" t="n">
        <v>256.08677</v>
      </c>
      <c r="J221" s="28" t="n">
        <v>10.886237</v>
      </c>
      <c r="K221" s="39" t="n">
        <v>1.318725</v>
      </c>
      <c r="L221" s="28" t="n">
        <v>0.988738</v>
      </c>
      <c r="M221" s="8" t="n">
        <v>85</v>
      </c>
      <c r="N221" s="8" t="n">
        <v>770</v>
      </c>
      <c r="O221" s="28" t="n">
        <v>12.140005</v>
      </c>
      <c r="P221" s="28" t="n">
        <v>3.023728</v>
      </c>
      <c r="Q221" s="28" t="n">
        <v>3.39292</v>
      </c>
      <c r="R221" s="8" t="n">
        <v>16</v>
      </c>
      <c r="S221" s="8" t="n">
        <v>8</v>
      </c>
      <c r="T221" s="23" t="n">
        <v>48.479644</v>
      </c>
      <c r="U221" s="23" t="n">
        <v>39.306193</v>
      </c>
      <c r="V221" s="28" t="n">
        <v>2.058824</v>
      </c>
      <c r="W221" s="39" t="n">
        <v>0.414276</v>
      </c>
      <c r="X221" s="24" t="n">
        <f aca="false">P221*RHO_VANE/2700*(1+SCRAP)*PRICE_VANE</f>
        <v>36.19402416</v>
      </c>
      <c r="Y221" s="24" t="n">
        <f aca="false">Q221*RHO_PLATE/2700*(1+SCRAP)*PRICE_PLATE</f>
        <v>40.6132524</v>
      </c>
      <c r="Z221" s="24" t="n">
        <f aca="false">T221*CUT_M+(R221+S221)*CUT_SET</f>
        <v>96.719466</v>
      </c>
      <c r="AA221" s="24" t="n">
        <f aca="false">U221*ROUND_M</f>
        <v>196.530965</v>
      </c>
      <c r="AB221" s="24" t="n">
        <f aca="false">(R221+S221)*FINISH_PART</f>
        <v>192</v>
      </c>
      <c r="AC221" s="24" t="n">
        <f aca="false">R221*SPACER_VANE+(R221+S221)*ASM_H*LABOUR</f>
        <v>318</v>
      </c>
      <c r="AD221" s="24" t="n">
        <f aca="false">V221*G10_CAGE+W221*G10_SLEEVE</f>
        <v>148.386</v>
      </c>
      <c r="AE221" s="24" t="n">
        <f aca="false">N221/1000*SHAFT_M+SHAFT_SET</f>
        <v>172.4</v>
      </c>
      <c r="AF221" s="24" t="n">
        <f aca="false">2*ROUNDUP(G221*1000/V_ZENER,0)*PRICE_Z+5*ROUNDUP(G221*DIODE_SAFETY/V_STICK,0)*PRICE_STICK</f>
        <v>80.9</v>
      </c>
      <c r="AG221" s="24" t="n">
        <f aca="false">SUM(X221:AF221)</f>
        <v>1281.74370756</v>
      </c>
      <c r="AH221" s="20" t="n">
        <f aca="false">FIXED_BOM</f>
        <v>3461</v>
      </c>
      <c r="AI221" s="24" t="n">
        <f aca="false">(AG221+AH221)*(1+CONT)</f>
        <v>5454.155263694</v>
      </c>
      <c r="AJ221" s="24" t="n">
        <f aca="false">IF(L221&gt;0,AI221/L221,1000000000000)</f>
        <v>5516.27960460102</v>
      </c>
      <c r="AK221" s="8" t="n">
        <f aca="false">IF(AND(G221&gt;=V_NEED,L221&gt;=P_MIN,K221&gt;=Z_MIN,F221&lt;=N_CAP,D221&lt;=R_MAX,OR(CORONA_REQ=0,O221&gt;=G221)),1,0)</f>
        <v>0</v>
      </c>
      <c r="AL221" s="28" t="n">
        <f aca="false">IF(AK221=1,IF(OBJECTIVE=1,AI221,AJ221),1000000000000)+ROW()*0.000000001</f>
        <v>1000000000000</v>
      </c>
    </row>
    <row r="222" customFormat="false" ht="15" hidden="false" customHeight="false" outlineLevel="0" collapsed="false">
      <c r="A222" s="8" t="n">
        <v>218</v>
      </c>
      <c r="B222" s="23" t="n">
        <v>5</v>
      </c>
      <c r="C222" s="23" t="n">
        <v>2.5</v>
      </c>
      <c r="D222" s="8" t="n">
        <v>150</v>
      </c>
      <c r="E222" s="8" t="n">
        <v>18</v>
      </c>
      <c r="F222" s="8" t="n">
        <v>6</v>
      </c>
      <c r="G222" s="28" t="n">
        <v>11.211605</v>
      </c>
      <c r="H222" s="8" t="n">
        <v>35.823275</v>
      </c>
      <c r="I222" s="8" t="n">
        <v>402.422068</v>
      </c>
      <c r="J222" s="28" t="n">
        <v>11.233537</v>
      </c>
      <c r="K222" s="39" t="n">
        <v>1.382644</v>
      </c>
      <c r="L222" s="28" t="n">
        <v>1.775388</v>
      </c>
      <c r="M222" s="8" t="n">
        <v>122.5</v>
      </c>
      <c r="N222" s="8" t="n">
        <v>845</v>
      </c>
      <c r="O222" s="28" t="n">
        <v>12.140005</v>
      </c>
      <c r="P222" s="28" t="n">
        <v>4.535592</v>
      </c>
      <c r="Q222" s="28" t="n">
        <v>4.24115</v>
      </c>
      <c r="R222" s="8" t="n">
        <v>24</v>
      </c>
      <c r="S222" s="8" t="n">
        <v>10</v>
      </c>
      <c r="T222" s="23" t="n">
        <v>70.206191</v>
      </c>
      <c r="U222" s="23" t="n">
        <v>56.446015</v>
      </c>
      <c r="V222" s="28" t="n">
        <v>2.630719</v>
      </c>
      <c r="W222" s="39" t="n">
        <v>0.529352</v>
      </c>
      <c r="X222" s="24" t="n">
        <f aca="false">P222*RHO_VANE/2700*(1+SCRAP)*PRICE_VANE</f>
        <v>54.29103624</v>
      </c>
      <c r="Y222" s="24" t="n">
        <f aca="false">Q222*RHO_PLATE/2700*(1+SCRAP)*PRICE_PLATE</f>
        <v>50.7665655</v>
      </c>
      <c r="Z222" s="24" t="n">
        <f aca="false">T222*CUT_M+(R222+S222)*CUT_SET</f>
        <v>139.3092865</v>
      </c>
      <c r="AA222" s="24" t="n">
        <f aca="false">U222*ROUND_M</f>
        <v>282.230075</v>
      </c>
      <c r="AB222" s="24" t="n">
        <f aca="false">(R222+S222)*FINISH_PART</f>
        <v>272</v>
      </c>
      <c r="AC222" s="24" t="n">
        <f aca="false">R222*SPACER_VANE+(R222+S222)*ASM_H*LABOUR</f>
        <v>454.5</v>
      </c>
      <c r="AD222" s="24" t="n">
        <f aca="false">V222*G10_CAGE+W222*G10_SLEEVE</f>
        <v>189.60426</v>
      </c>
      <c r="AE222" s="24" t="n">
        <f aca="false">N222/1000*SHAFT_M+SHAFT_SET</f>
        <v>181.4</v>
      </c>
      <c r="AF222" s="24" t="n">
        <f aca="false">2*ROUNDUP(G222*1000/V_ZENER,0)*PRICE_Z+5*ROUNDUP(G222*DIODE_SAFETY/V_STICK,0)*PRICE_STICK</f>
        <v>80.9</v>
      </c>
      <c r="AG222" s="24" t="n">
        <f aca="false">SUM(X222:AF222)</f>
        <v>1705.00122324</v>
      </c>
      <c r="AH222" s="20" t="n">
        <f aca="false">FIXED_BOM</f>
        <v>3461</v>
      </c>
      <c r="AI222" s="24" t="n">
        <f aca="false">(AG222+AH222)*(1+CONT)</f>
        <v>5940.901406726</v>
      </c>
      <c r="AJ222" s="24" t="n">
        <f aca="false">IF(L222&gt;0,AI222/L222,1000000000000)</f>
        <v>3346.25524489633</v>
      </c>
      <c r="AK222" s="8" t="n">
        <f aca="false">IF(AND(G222&gt;=V_NEED,L222&gt;=P_MIN,K222&gt;=Z_MIN,F222&lt;=N_CAP,D222&lt;=R_MAX,OR(CORONA_REQ=0,O222&gt;=G222)),1,0)</f>
        <v>0</v>
      </c>
      <c r="AL222" s="28" t="n">
        <f aca="false">IF(AK222=1,IF(OBJECTIVE=1,AI222,AJ222),1000000000000)+ROW()*0.000000001</f>
        <v>1000000000000</v>
      </c>
    </row>
    <row r="223" customFormat="false" ht="15" hidden="false" customHeight="false" outlineLevel="0" collapsed="false">
      <c r="A223" s="8" t="n">
        <v>219</v>
      </c>
      <c r="B223" s="23" t="n">
        <v>5</v>
      </c>
      <c r="C223" s="23" t="n">
        <v>2.5</v>
      </c>
      <c r="D223" s="8" t="n">
        <v>150</v>
      </c>
      <c r="E223" s="8" t="n">
        <v>18</v>
      </c>
      <c r="F223" s="8" t="n">
        <v>8</v>
      </c>
      <c r="G223" s="28" t="n">
        <v>11.211605</v>
      </c>
      <c r="H223" s="8" t="n">
        <v>48.122647</v>
      </c>
      <c r="I223" s="8" t="n">
        <v>548.757365</v>
      </c>
      <c r="J223" s="28" t="n">
        <v>11.403308</v>
      </c>
      <c r="K223" s="39" t="n">
        <v>1.415404</v>
      </c>
      <c r="L223" s="28" t="n">
        <v>2.568569</v>
      </c>
      <c r="M223" s="8" t="n">
        <v>167.5</v>
      </c>
      <c r="N223" s="8" t="n">
        <v>935</v>
      </c>
      <c r="O223" s="28" t="n">
        <v>12.140005</v>
      </c>
      <c r="P223" s="28" t="n">
        <v>6.047456</v>
      </c>
      <c r="Q223" s="28" t="n">
        <v>5.93761</v>
      </c>
      <c r="R223" s="8" t="n">
        <v>32</v>
      </c>
      <c r="S223" s="8" t="n">
        <v>14</v>
      </c>
      <c r="T223" s="23" t="n">
        <v>94.446013</v>
      </c>
      <c r="U223" s="23" t="n">
        <v>76.099112</v>
      </c>
      <c r="V223" s="28" t="n">
        <v>3.316994</v>
      </c>
      <c r="W223" s="39" t="n">
        <v>0.667444</v>
      </c>
      <c r="X223" s="24" t="n">
        <f aca="false">P223*RHO_VANE/2700*(1+SCRAP)*PRICE_VANE</f>
        <v>72.38804832</v>
      </c>
      <c r="Y223" s="24" t="n">
        <f aca="false">Q223*RHO_PLATE/2700*(1+SCRAP)*PRICE_PLATE</f>
        <v>71.0731917</v>
      </c>
      <c r="Z223" s="24" t="n">
        <f aca="false">T223*CUT_M+(R223+S223)*CUT_SET</f>
        <v>187.6690195</v>
      </c>
      <c r="AA223" s="24" t="n">
        <f aca="false">U223*ROUND_M</f>
        <v>380.49556</v>
      </c>
      <c r="AB223" s="24" t="n">
        <f aca="false">(R223+S223)*FINISH_PART</f>
        <v>368</v>
      </c>
      <c r="AC223" s="24" t="n">
        <f aca="false">R223*SPACER_VANE+(R223+S223)*ASM_H*LABOUR</f>
        <v>613.5</v>
      </c>
      <c r="AD223" s="24" t="n">
        <f aca="false">V223*G10_CAGE+W223*G10_SLEEVE</f>
        <v>239.06628</v>
      </c>
      <c r="AE223" s="24" t="n">
        <f aca="false">N223/1000*SHAFT_M+SHAFT_SET</f>
        <v>192.2</v>
      </c>
      <c r="AF223" s="24" t="n">
        <f aca="false">2*ROUNDUP(G223*1000/V_ZENER,0)*PRICE_Z+5*ROUNDUP(G223*DIODE_SAFETY/V_STICK,0)*PRICE_STICK</f>
        <v>80.9</v>
      </c>
      <c r="AG223" s="24" t="n">
        <f aca="false">SUM(X223:AF223)</f>
        <v>2205.29209952</v>
      </c>
      <c r="AH223" s="20" t="n">
        <f aca="false">FIXED_BOM</f>
        <v>3461</v>
      </c>
      <c r="AI223" s="24" t="n">
        <f aca="false">(AG223+AH223)*(1+CONT)</f>
        <v>6516.235914448</v>
      </c>
      <c r="AJ223" s="24" t="n">
        <f aca="false">IF(L223&gt;0,AI223/L223,1000000000000)</f>
        <v>2536.91293262825</v>
      </c>
      <c r="AK223" s="8" t="n">
        <f aca="false">IF(AND(G223&gt;=V_NEED,L223&gt;=P_MIN,K223&gt;=Z_MIN,F223&lt;=N_CAP,D223&lt;=R_MAX,OR(CORONA_REQ=0,O223&gt;=G223)),1,0)</f>
        <v>0</v>
      </c>
      <c r="AL223" s="28" t="n">
        <f aca="false">IF(AK223=1,IF(OBJECTIVE=1,AI223,AJ223),1000000000000)+ROW()*0.000000001</f>
        <v>1000000000000</v>
      </c>
    </row>
    <row r="224" customFormat="false" ht="15" hidden="false" customHeight="false" outlineLevel="0" collapsed="false">
      <c r="A224" s="8" t="n">
        <v>220</v>
      </c>
      <c r="B224" s="23" t="n">
        <v>5</v>
      </c>
      <c r="C224" s="23" t="n">
        <v>2.5</v>
      </c>
      <c r="D224" s="8" t="n">
        <v>150</v>
      </c>
      <c r="E224" s="8" t="n">
        <v>18</v>
      </c>
      <c r="F224" s="8" t="n">
        <v>10</v>
      </c>
      <c r="G224" s="28" t="n">
        <v>11.211605</v>
      </c>
      <c r="H224" s="8" t="n">
        <v>60.42202</v>
      </c>
      <c r="I224" s="8" t="n">
        <v>695.092662</v>
      </c>
      <c r="J224" s="28" t="n">
        <v>11.503963</v>
      </c>
      <c r="K224" s="39" t="n">
        <v>1.435334</v>
      </c>
      <c r="L224" s="28" t="n">
        <v>3.36727</v>
      </c>
      <c r="M224" s="8" t="n">
        <v>205</v>
      </c>
      <c r="N224" s="8" t="n">
        <v>1010</v>
      </c>
      <c r="O224" s="28" t="n">
        <v>12.140005</v>
      </c>
      <c r="P224" s="28" t="n">
        <v>7.55932</v>
      </c>
      <c r="Q224" s="28" t="n">
        <v>6.78584</v>
      </c>
      <c r="R224" s="8" t="n">
        <v>40</v>
      </c>
      <c r="S224" s="8" t="n">
        <v>16</v>
      </c>
      <c r="T224" s="23" t="n">
        <v>116.172561</v>
      </c>
      <c r="U224" s="23" t="n">
        <v>93.238934</v>
      </c>
      <c r="V224" s="28" t="n">
        <v>3.88889</v>
      </c>
      <c r="W224" s="39" t="n">
        <v>0.78252</v>
      </c>
      <c r="X224" s="24" t="n">
        <f aca="false">P224*RHO_VANE/2700*(1+SCRAP)*PRICE_VANE</f>
        <v>90.4850604</v>
      </c>
      <c r="Y224" s="24" t="n">
        <f aca="false">Q224*RHO_PLATE/2700*(1+SCRAP)*PRICE_PLATE</f>
        <v>81.2265048</v>
      </c>
      <c r="Z224" s="24" t="n">
        <f aca="false">T224*CUT_M+(R224+S224)*CUT_SET</f>
        <v>230.2588415</v>
      </c>
      <c r="AA224" s="24" t="n">
        <f aca="false">U224*ROUND_M</f>
        <v>466.19467</v>
      </c>
      <c r="AB224" s="24" t="n">
        <f aca="false">(R224+S224)*FINISH_PART</f>
        <v>448</v>
      </c>
      <c r="AC224" s="24" t="n">
        <f aca="false">R224*SPACER_VANE+(R224+S224)*ASM_H*LABOUR</f>
        <v>750</v>
      </c>
      <c r="AD224" s="24" t="n">
        <f aca="false">V224*G10_CAGE+W224*G10_SLEEVE</f>
        <v>280.2846</v>
      </c>
      <c r="AE224" s="24" t="n">
        <f aca="false">N224/1000*SHAFT_M+SHAFT_SET</f>
        <v>201.2</v>
      </c>
      <c r="AF224" s="24" t="n">
        <f aca="false">2*ROUNDUP(G224*1000/V_ZENER,0)*PRICE_Z+5*ROUNDUP(G224*DIODE_SAFETY/V_STICK,0)*PRICE_STICK</f>
        <v>80.9</v>
      </c>
      <c r="AG224" s="24" t="n">
        <f aca="false">SUM(X224:AF224)</f>
        <v>2628.5496767</v>
      </c>
      <c r="AH224" s="20" t="n">
        <f aca="false">FIXED_BOM</f>
        <v>3461</v>
      </c>
      <c r="AI224" s="24" t="n">
        <f aca="false">(AG224+AH224)*(1+CONT)</f>
        <v>7002.982128205</v>
      </c>
      <c r="AJ224" s="24" t="n">
        <f aca="false">IF(L224&gt;0,AI224/L224,1000000000000)</f>
        <v>2079.72099897098</v>
      </c>
      <c r="AK224" s="8" t="n">
        <f aca="false">IF(AND(G224&gt;=V_NEED,L224&gt;=P_MIN,K224&gt;=Z_MIN,F224&lt;=N_CAP,D224&lt;=R_MAX,OR(CORONA_REQ=0,O224&gt;=G224)),1,0)</f>
        <v>0</v>
      </c>
      <c r="AL224" s="28" t="n">
        <f aca="false">IF(AK224=1,IF(OBJECTIVE=1,AI224,AJ224),1000000000000)+ROW()*0.000000001</f>
        <v>1000000000000</v>
      </c>
    </row>
    <row r="225" customFormat="false" ht="15" hidden="false" customHeight="false" outlineLevel="0" collapsed="false">
      <c r="A225" s="8" t="n">
        <v>221</v>
      </c>
      <c r="B225" s="23" t="n">
        <v>5</v>
      </c>
      <c r="C225" s="23" t="n">
        <v>2.5</v>
      </c>
      <c r="D225" s="8" t="n">
        <v>150</v>
      </c>
      <c r="E225" s="8" t="n">
        <v>18</v>
      </c>
      <c r="F225" s="8" t="n">
        <v>12</v>
      </c>
      <c r="G225" s="28" t="n">
        <v>11.211605</v>
      </c>
      <c r="H225" s="8" t="n">
        <v>72.721392</v>
      </c>
      <c r="I225" s="8" t="n">
        <v>841.427959</v>
      </c>
      <c r="J225" s="28" t="n">
        <v>11.57057</v>
      </c>
      <c r="K225" s="39" t="n">
        <v>1.449976</v>
      </c>
      <c r="L225" s="28" t="n">
        <v>4.170874</v>
      </c>
      <c r="M225" s="8" t="n">
        <v>250</v>
      </c>
      <c r="N225" s="8" t="n">
        <v>1100</v>
      </c>
      <c r="O225" s="28" t="n">
        <v>12.140005</v>
      </c>
      <c r="P225" s="28" t="n">
        <v>9.071184</v>
      </c>
      <c r="Q225" s="28" t="n">
        <v>8.4823</v>
      </c>
      <c r="R225" s="8" t="n">
        <v>48</v>
      </c>
      <c r="S225" s="8" t="n">
        <v>20</v>
      </c>
      <c r="T225" s="23" t="n">
        <v>140.412382</v>
      </c>
      <c r="U225" s="23" t="n">
        <v>112.892031</v>
      </c>
      <c r="V225" s="28" t="n">
        <v>4.575164</v>
      </c>
      <c r="W225" s="39" t="n">
        <v>0.920612</v>
      </c>
      <c r="X225" s="24" t="n">
        <f aca="false">P225*RHO_VANE/2700*(1+SCRAP)*PRICE_VANE</f>
        <v>108.58207248</v>
      </c>
      <c r="Y225" s="24" t="n">
        <f aca="false">Q225*RHO_PLATE/2700*(1+SCRAP)*PRICE_PLATE</f>
        <v>101.533131</v>
      </c>
      <c r="Z225" s="24" t="n">
        <f aca="false">T225*CUT_M+(R225+S225)*CUT_SET</f>
        <v>278.618573</v>
      </c>
      <c r="AA225" s="24" t="n">
        <f aca="false">U225*ROUND_M</f>
        <v>564.460155</v>
      </c>
      <c r="AB225" s="24" t="n">
        <f aca="false">(R225+S225)*FINISH_PART</f>
        <v>544</v>
      </c>
      <c r="AC225" s="24" t="n">
        <f aca="false">R225*SPACER_VANE+(R225+S225)*ASM_H*LABOUR</f>
        <v>909</v>
      </c>
      <c r="AD225" s="24" t="n">
        <f aca="false">V225*G10_CAGE+W225*G10_SLEEVE</f>
        <v>329.74656</v>
      </c>
      <c r="AE225" s="24" t="n">
        <f aca="false">N225/1000*SHAFT_M+SHAFT_SET</f>
        <v>212</v>
      </c>
      <c r="AF225" s="24" t="n">
        <f aca="false">2*ROUNDUP(G225*1000/V_ZENER,0)*PRICE_Z+5*ROUNDUP(G225*DIODE_SAFETY/V_STICK,0)*PRICE_STICK</f>
        <v>80.9</v>
      </c>
      <c r="AG225" s="24" t="n">
        <f aca="false">SUM(X225:AF225)</f>
        <v>3128.84049148</v>
      </c>
      <c r="AH225" s="20" t="n">
        <f aca="false">FIXED_BOM</f>
        <v>3461</v>
      </c>
      <c r="AI225" s="24" t="n">
        <f aca="false">(AG225+AH225)*(1+CONT)</f>
        <v>7578.316565202</v>
      </c>
      <c r="AJ225" s="24" t="n">
        <f aca="false">IF(L225&gt;0,AI225/L225,1000000000000)</f>
        <v>1816.96128082555</v>
      </c>
      <c r="AK225" s="8" t="n">
        <f aca="false">IF(AND(G225&gt;=V_NEED,L225&gt;=P_MIN,K225&gt;=Z_MIN,F225&lt;=N_CAP,D225&lt;=R_MAX,OR(CORONA_REQ=0,O225&gt;=G225)),1,0)</f>
        <v>0</v>
      </c>
      <c r="AL225" s="28" t="n">
        <f aca="false">IF(AK225=1,IF(OBJECTIVE=1,AI225,AJ225),1000000000000)+ROW()*0.000000001</f>
        <v>1000000000000</v>
      </c>
    </row>
    <row r="226" customFormat="false" ht="15" hidden="false" customHeight="false" outlineLevel="0" collapsed="false">
      <c r="A226" s="8" t="n">
        <v>222</v>
      </c>
      <c r="B226" s="23" t="n">
        <v>5</v>
      </c>
      <c r="C226" s="23" t="n">
        <v>2.5</v>
      </c>
      <c r="D226" s="8" t="n">
        <v>150</v>
      </c>
      <c r="E226" s="8" t="n">
        <v>18</v>
      </c>
      <c r="F226" s="8" t="n">
        <v>16</v>
      </c>
      <c r="G226" s="28" t="n">
        <v>11.211605</v>
      </c>
      <c r="H226" s="8" t="n">
        <v>97.320138</v>
      </c>
      <c r="I226" s="8" t="n">
        <v>1134.098554</v>
      </c>
      <c r="J226" s="28" t="n">
        <v>11.653277</v>
      </c>
      <c r="K226" s="39" t="n">
        <v>1.466926</v>
      </c>
      <c r="L226" s="28" t="n">
        <v>5.771247</v>
      </c>
      <c r="M226" s="8" t="n">
        <v>332.5</v>
      </c>
      <c r="N226" s="8" t="n">
        <v>1265</v>
      </c>
      <c r="O226" s="28" t="n">
        <v>12.140005</v>
      </c>
      <c r="P226" s="28" t="n">
        <v>12.094912</v>
      </c>
      <c r="Q226" s="28" t="n">
        <v>11.02699</v>
      </c>
      <c r="R226" s="8" t="n">
        <v>64</v>
      </c>
      <c r="S226" s="8" t="n">
        <v>26</v>
      </c>
      <c r="T226" s="23" t="n">
        <v>186.378752</v>
      </c>
      <c r="U226" s="23" t="n">
        <v>149.68495</v>
      </c>
      <c r="V226" s="28" t="n">
        <v>5.833334</v>
      </c>
      <c r="W226" s="39" t="n">
        <v>1.173781</v>
      </c>
      <c r="X226" s="24" t="n">
        <f aca="false">P226*RHO_VANE/2700*(1+SCRAP)*PRICE_VANE</f>
        <v>144.77609664</v>
      </c>
      <c r="Y226" s="24" t="n">
        <f aca="false">Q226*RHO_PLATE/2700*(1+SCRAP)*PRICE_PLATE</f>
        <v>131.9930703</v>
      </c>
      <c r="Z226" s="24" t="n">
        <f aca="false">T226*CUT_M+(R226+S226)*CUT_SET</f>
        <v>369.568128</v>
      </c>
      <c r="AA226" s="24" t="n">
        <f aca="false">U226*ROUND_M</f>
        <v>748.42475</v>
      </c>
      <c r="AB226" s="24" t="n">
        <f aca="false">(R226+S226)*FINISH_PART</f>
        <v>720</v>
      </c>
      <c r="AC226" s="24" t="n">
        <f aca="false">R226*SPACER_VANE+(R226+S226)*ASM_H*LABOUR</f>
        <v>1204.5</v>
      </c>
      <c r="AD226" s="24" t="n">
        <f aca="false">V226*G10_CAGE+W226*G10_SLEEVE</f>
        <v>420.4269</v>
      </c>
      <c r="AE226" s="24" t="n">
        <f aca="false">N226/1000*SHAFT_M+SHAFT_SET</f>
        <v>231.8</v>
      </c>
      <c r="AF226" s="24" t="n">
        <f aca="false">2*ROUNDUP(G226*1000/V_ZENER,0)*PRICE_Z+5*ROUNDUP(G226*DIODE_SAFETY/V_STICK,0)*PRICE_STICK</f>
        <v>80.9</v>
      </c>
      <c r="AG226" s="24" t="n">
        <f aca="false">SUM(X226:AF226)</f>
        <v>4052.38894494</v>
      </c>
      <c r="AH226" s="20" t="n">
        <f aca="false">FIXED_BOM</f>
        <v>3461</v>
      </c>
      <c r="AI226" s="24" t="n">
        <f aca="false">(AG226+AH226)*(1+CONT)</f>
        <v>8640.397286681</v>
      </c>
      <c r="AJ226" s="24" t="n">
        <f aca="false">IF(L226&gt;0,AI226/L226,1000000000000)</f>
        <v>1497.14564056624</v>
      </c>
      <c r="AK226" s="8" t="n">
        <f aca="false">IF(AND(G226&gt;=V_NEED,L226&gt;=P_MIN,K226&gt;=Z_MIN,F226&lt;=N_CAP,D226&lt;=R_MAX,OR(CORONA_REQ=0,O226&gt;=G226)),1,0)</f>
        <v>0</v>
      </c>
      <c r="AL226" s="28" t="n">
        <f aca="false">IF(AK226=1,IF(OBJECTIVE=1,AI226,AJ226),1000000000000)+ROW()*0.000000001</f>
        <v>1000000000000</v>
      </c>
    </row>
    <row r="227" customFormat="false" ht="15" hidden="false" customHeight="false" outlineLevel="0" collapsed="false">
      <c r="A227" s="8" t="n">
        <v>223</v>
      </c>
      <c r="B227" s="23" t="n">
        <v>5</v>
      </c>
      <c r="C227" s="23" t="n">
        <v>2.5</v>
      </c>
      <c r="D227" s="8" t="n">
        <v>150</v>
      </c>
      <c r="E227" s="8" t="n">
        <v>22</v>
      </c>
      <c r="F227" s="8" t="n">
        <v>4</v>
      </c>
      <c r="G227" s="28" t="n">
        <v>11.211605</v>
      </c>
      <c r="H227" s="8" t="n">
        <v>31.254819</v>
      </c>
      <c r="I227" s="8" t="n">
        <v>308.183037</v>
      </c>
      <c r="J227" s="28" t="n">
        <v>9.860337</v>
      </c>
      <c r="K227" s="39" t="n">
        <v>1.329474</v>
      </c>
      <c r="L227" s="28" t="n">
        <v>1.221231</v>
      </c>
      <c r="M227" s="8" t="n">
        <v>92.5</v>
      </c>
      <c r="N227" s="8" t="n">
        <v>785</v>
      </c>
      <c r="O227" s="28" t="n">
        <v>12.140005</v>
      </c>
      <c r="P227" s="28" t="n">
        <v>3.476117</v>
      </c>
      <c r="Q227" s="28" t="n">
        <v>4.24115</v>
      </c>
      <c r="R227" s="8" t="n">
        <v>16</v>
      </c>
      <c r="S227" s="8" t="n">
        <v>10</v>
      </c>
      <c r="T227" s="23" t="n">
        <v>50.992918</v>
      </c>
      <c r="U227" s="23" t="n">
        <v>41.819467</v>
      </c>
      <c r="V227" s="28" t="n">
        <v>2.173203</v>
      </c>
      <c r="W227" s="39" t="n">
        <v>0.437291</v>
      </c>
      <c r="X227" s="24" t="n">
        <f aca="false">P227*RHO_VANE/2700*(1+SCRAP)*PRICE_VANE</f>
        <v>41.60912049</v>
      </c>
      <c r="Y227" s="24" t="n">
        <f aca="false">Q227*RHO_PLATE/2700*(1+SCRAP)*PRICE_PLATE</f>
        <v>50.7665655</v>
      </c>
      <c r="Z227" s="24" t="n">
        <f aca="false">T227*CUT_M+(R227+S227)*CUT_SET</f>
        <v>102.489377</v>
      </c>
      <c r="AA227" s="24" t="n">
        <f aca="false">U227*ROUND_M</f>
        <v>209.097335</v>
      </c>
      <c r="AB227" s="24" t="n">
        <f aca="false">(R227+S227)*FINISH_PART</f>
        <v>208</v>
      </c>
      <c r="AC227" s="24" t="n">
        <f aca="false">R227*SPACER_VANE+(R227+S227)*ASM_H*LABOUR</f>
        <v>340.5</v>
      </c>
      <c r="AD227" s="24" t="n">
        <f aca="false">V227*G10_CAGE+W227*G10_SLEEVE</f>
        <v>156.62964</v>
      </c>
      <c r="AE227" s="24" t="n">
        <f aca="false">N227/1000*SHAFT_M+SHAFT_SET</f>
        <v>174.2</v>
      </c>
      <c r="AF227" s="24" t="n">
        <f aca="false">2*ROUNDUP(G227*1000/V_ZENER,0)*PRICE_Z+5*ROUNDUP(G227*DIODE_SAFETY/V_STICK,0)*PRICE_STICK</f>
        <v>80.9</v>
      </c>
      <c r="AG227" s="24" t="n">
        <f aca="false">SUM(X227:AF227)</f>
        <v>1364.19203799</v>
      </c>
      <c r="AH227" s="20" t="n">
        <f aca="false">FIXED_BOM</f>
        <v>3461</v>
      </c>
      <c r="AI227" s="24" t="n">
        <f aca="false">(AG227+AH227)*(1+CONT)</f>
        <v>5548.9708436885</v>
      </c>
      <c r="AJ227" s="24" t="n">
        <f aca="false">IF(L227&gt;0,AI227/L227,1000000000000)</f>
        <v>4543.75203682882</v>
      </c>
      <c r="AK227" s="8" t="n">
        <f aca="false">IF(AND(G227&gt;=V_NEED,L227&gt;=P_MIN,K227&gt;=Z_MIN,F227&lt;=N_CAP,D227&lt;=R_MAX,OR(CORONA_REQ=0,O227&gt;=G227)),1,0)</f>
        <v>0</v>
      </c>
      <c r="AL227" s="28" t="n">
        <f aca="false">IF(AK227=1,IF(OBJECTIVE=1,AI227,AJ227),1000000000000)+ROW()*0.000000001</f>
        <v>1000000000000</v>
      </c>
    </row>
    <row r="228" customFormat="false" ht="15" hidden="false" customHeight="false" outlineLevel="0" collapsed="false">
      <c r="A228" s="8" t="n">
        <v>224</v>
      </c>
      <c r="B228" s="23" t="n">
        <v>5</v>
      </c>
      <c r="C228" s="23" t="n">
        <v>2.5</v>
      </c>
      <c r="D228" s="8" t="n">
        <v>150</v>
      </c>
      <c r="E228" s="8" t="n">
        <v>22</v>
      </c>
      <c r="F228" s="8" t="n">
        <v>6</v>
      </c>
      <c r="G228" s="28" t="n">
        <v>11.211605</v>
      </c>
      <c r="H228" s="8" t="n">
        <v>47.971858</v>
      </c>
      <c r="I228" s="8" t="n">
        <v>484.28763</v>
      </c>
      <c r="J228" s="28" t="n">
        <v>10.095244</v>
      </c>
      <c r="K228" s="39" t="n">
        <v>1.383307</v>
      </c>
      <c r="L228" s="28" t="n">
        <v>2.14276</v>
      </c>
      <c r="M228" s="8" t="n">
        <v>130</v>
      </c>
      <c r="N228" s="8" t="n">
        <v>860</v>
      </c>
      <c r="O228" s="28" t="n">
        <v>12.140005</v>
      </c>
      <c r="P228" s="28" t="n">
        <v>5.214176</v>
      </c>
      <c r="Q228" s="28" t="n">
        <v>5.08938</v>
      </c>
      <c r="R228" s="8" t="n">
        <v>24</v>
      </c>
      <c r="S228" s="8" t="n">
        <v>12</v>
      </c>
      <c r="T228" s="23" t="n">
        <v>72.719465</v>
      </c>
      <c r="U228" s="23" t="n">
        <v>58.959289</v>
      </c>
      <c r="V228" s="28" t="n">
        <v>2.745099</v>
      </c>
      <c r="W228" s="39" t="n">
        <v>0.552367</v>
      </c>
      <c r="X228" s="24" t="n">
        <f aca="false">P228*RHO_VANE/2700*(1+SCRAP)*PRICE_VANE</f>
        <v>62.41368672</v>
      </c>
      <c r="Y228" s="24" t="n">
        <f aca="false">Q228*RHO_PLATE/2700*(1+SCRAP)*PRICE_PLATE</f>
        <v>60.9198786</v>
      </c>
      <c r="Z228" s="24" t="n">
        <f aca="false">T228*CUT_M+(R228+S228)*CUT_SET</f>
        <v>145.0791975</v>
      </c>
      <c r="AA228" s="24" t="n">
        <f aca="false">U228*ROUND_M</f>
        <v>294.796445</v>
      </c>
      <c r="AB228" s="24" t="n">
        <f aca="false">(R228+S228)*FINISH_PART</f>
        <v>288</v>
      </c>
      <c r="AC228" s="24" t="n">
        <f aca="false">R228*SPACER_VANE+(R228+S228)*ASM_H*LABOUR</f>
        <v>477</v>
      </c>
      <c r="AD228" s="24" t="n">
        <f aca="false">V228*G10_CAGE+W228*G10_SLEEVE</f>
        <v>197.84796</v>
      </c>
      <c r="AE228" s="24" t="n">
        <f aca="false">N228/1000*SHAFT_M+SHAFT_SET</f>
        <v>183.2</v>
      </c>
      <c r="AF228" s="24" t="n">
        <f aca="false">2*ROUNDUP(G228*1000/V_ZENER,0)*PRICE_Z+5*ROUNDUP(G228*DIODE_SAFETY/V_STICK,0)*PRICE_STICK</f>
        <v>80.9</v>
      </c>
      <c r="AG228" s="24" t="n">
        <f aca="false">SUM(X228:AF228)</f>
        <v>1790.15716782</v>
      </c>
      <c r="AH228" s="20" t="n">
        <f aca="false">FIXED_BOM</f>
        <v>3461</v>
      </c>
      <c r="AI228" s="24" t="n">
        <f aca="false">(AG228+AH228)*(1+CONT)</f>
        <v>6038.830742993</v>
      </c>
      <c r="AJ228" s="24" t="n">
        <f aca="false">IF(L228&gt;0,AI228/L228,1000000000000)</f>
        <v>2818.24877400782</v>
      </c>
      <c r="AK228" s="8" t="n">
        <f aca="false">IF(AND(G228&gt;=V_NEED,L228&gt;=P_MIN,K228&gt;=Z_MIN,F228&lt;=N_CAP,D228&lt;=R_MAX,OR(CORONA_REQ=0,O228&gt;=G228)),1,0)</f>
        <v>1</v>
      </c>
      <c r="AL228" s="28" t="n">
        <f aca="false">IF(AK228=1,IF(OBJECTIVE=1,AI228,AJ228),1000000000000)+ROW()*0.000000001</f>
        <v>6038.830743221</v>
      </c>
    </row>
    <row r="229" customFormat="false" ht="15" hidden="false" customHeight="false" outlineLevel="0" collapsed="false">
      <c r="A229" s="8" t="n">
        <v>225</v>
      </c>
      <c r="B229" s="23" t="n">
        <v>5</v>
      </c>
      <c r="C229" s="23" t="n">
        <v>2.5</v>
      </c>
      <c r="D229" s="8" t="n">
        <v>150</v>
      </c>
      <c r="E229" s="8" t="n">
        <v>22</v>
      </c>
      <c r="F229" s="8" t="n">
        <v>8</v>
      </c>
      <c r="G229" s="28" t="n">
        <v>11.211605</v>
      </c>
      <c r="H229" s="8" t="n">
        <v>64.688897</v>
      </c>
      <c r="I229" s="8" t="n">
        <v>660.392222</v>
      </c>
      <c r="J229" s="28" t="n">
        <v>10.208741</v>
      </c>
      <c r="K229" s="39" t="n">
        <v>1.410376</v>
      </c>
      <c r="L229" s="28" t="n">
        <v>3.069769</v>
      </c>
      <c r="M229" s="8" t="n">
        <v>175</v>
      </c>
      <c r="N229" s="8" t="n">
        <v>950</v>
      </c>
      <c r="O229" s="28" t="n">
        <v>12.140005</v>
      </c>
      <c r="P229" s="28" t="n">
        <v>6.952235</v>
      </c>
      <c r="Q229" s="28" t="n">
        <v>6.78584</v>
      </c>
      <c r="R229" s="8" t="n">
        <v>32</v>
      </c>
      <c r="S229" s="8" t="n">
        <v>16</v>
      </c>
      <c r="T229" s="23" t="n">
        <v>96.959287</v>
      </c>
      <c r="U229" s="23" t="n">
        <v>78.612386</v>
      </c>
      <c r="V229" s="28" t="n">
        <v>3.431373</v>
      </c>
      <c r="W229" s="39" t="n">
        <v>0.690459</v>
      </c>
      <c r="X229" s="24" t="n">
        <f aca="false">P229*RHO_VANE/2700*(1+SCRAP)*PRICE_VANE</f>
        <v>83.21825295</v>
      </c>
      <c r="Y229" s="24" t="n">
        <f aca="false">Q229*RHO_PLATE/2700*(1+SCRAP)*PRICE_PLATE</f>
        <v>81.2265048</v>
      </c>
      <c r="Z229" s="24" t="n">
        <f aca="false">T229*CUT_M+(R229+S229)*CUT_SET</f>
        <v>193.4389305</v>
      </c>
      <c r="AA229" s="24" t="n">
        <f aca="false">U229*ROUND_M</f>
        <v>393.06193</v>
      </c>
      <c r="AB229" s="24" t="n">
        <f aca="false">(R229+S229)*FINISH_PART</f>
        <v>384</v>
      </c>
      <c r="AC229" s="24" t="n">
        <f aca="false">R229*SPACER_VANE+(R229+S229)*ASM_H*LABOUR</f>
        <v>636</v>
      </c>
      <c r="AD229" s="24" t="n">
        <f aca="false">V229*G10_CAGE+W229*G10_SLEEVE</f>
        <v>247.30992</v>
      </c>
      <c r="AE229" s="24" t="n">
        <f aca="false">N229/1000*SHAFT_M+SHAFT_SET</f>
        <v>194</v>
      </c>
      <c r="AF229" s="24" t="n">
        <f aca="false">2*ROUNDUP(G229*1000/V_ZENER,0)*PRICE_Z+5*ROUNDUP(G229*DIODE_SAFETY/V_STICK,0)*PRICE_STICK</f>
        <v>80.9</v>
      </c>
      <c r="AG229" s="24" t="n">
        <f aca="false">SUM(X229:AF229)</f>
        <v>2293.15553825</v>
      </c>
      <c r="AH229" s="20" t="n">
        <f aca="false">FIXED_BOM</f>
        <v>3461</v>
      </c>
      <c r="AI229" s="24" t="n">
        <f aca="false">(AG229+AH229)*(1+CONT)</f>
        <v>6617.2788689875</v>
      </c>
      <c r="AJ229" s="24" t="n">
        <f aca="false">IF(L229&gt;0,AI229/L229,1000000000000)</f>
        <v>2155.62762832887</v>
      </c>
      <c r="AK229" s="8" t="n">
        <f aca="false">IF(AND(G229&gt;=V_NEED,L229&gt;=P_MIN,K229&gt;=Z_MIN,F229&lt;=N_CAP,D229&lt;=R_MAX,OR(CORONA_REQ=0,O229&gt;=G229)),1,0)</f>
        <v>0</v>
      </c>
      <c r="AL229" s="28" t="n">
        <f aca="false">IF(AK229=1,IF(OBJECTIVE=1,AI229,AJ229),1000000000000)+ROW()*0.000000001</f>
        <v>1000000000000</v>
      </c>
    </row>
    <row r="230" customFormat="false" ht="15" hidden="false" customHeight="false" outlineLevel="0" collapsed="false">
      <c r="A230" s="8" t="n">
        <v>226</v>
      </c>
      <c r="B230" s="23" t="n">
        <v>5</v>
      </c>
      <c r="C230" s="23" t="n">
        <v>2.5</v>
      </c>
      <c r="D230" s="8" t="n">
        <v>150</v>
      </c>
      <c r="E230" s="8" t="n">
        <v>22</v>
      </c>
      <c r="F230" s="8" t="n">
        <v>10</v>
      </c>
      <c r="G230" s="28" t="n">
        <v>11.211605</v>
      </c>
      <c r="H230" s="8" t="n">
        <v>81.405937</v>
      </c>
      <c r="I230" s="8" t="n">
        <v>836.496815</v>
      </c>
      <c r="J230" s="28" t="n">
        <v>10.275624</v>
      </c>
      <c r="K230" s="39" t="n">
        <v>1.427375</v>
      </c>
      <c r="L230" s="28" t="n">
        <v>4.003111</v>
      </c>
      <c r="M230" s="8" t="n">
        <v>220</v>
      </c>
      <c r="N230" s="8" t="n">
        <v>1040</v>
      </c>
      <c r="O230" s="28" t="n">
        <v>12.140005</v>
      </c>
      <c r="P230" s="28" t="n">
        <v>8.690293</v>
      </c>
      <c r="Q230" s="28" t="n">
        <v>8.4823</v>
      </c>
      <c r="R230" s="8" t="n">
        <v>40</v>
      </c>
      <c r="S230" s="8" t="n">
        <v>20</v>
      </c>
      <c r="T230" s="23" t="n">
        <v>121.199109</v>
      </c>
      <c r="U230" s="23" t="n">
        <v>98.265482</v>
      </c>
      <c r="V230" s="28" t="n">
        <v>4.117648</v>
      </c>
      <c r="W230" s="39" t="n">
        <v>0.828551</v>
      </c>
      <c r="X230" s="24" t="n">
        <f aca="false">P230*RHO_VANE/2700*(1+SCRAP)*PRICE_VANE</f>
        <v>104.02280721</v>
      </c>
      <c r="Y230" s="24" t="n">
        <f aca="false">Q230*RHO_PLATE/2700*(1+SCRAP)*PRICE_PLATE</f>
        <v>101.533131</v>
      </c>
      <c r="Z230" s="24" t="n">
        <f aca="false">T230*CUT_M+(R230+S230)*CUT_SET</f>
        <v>241.7986635</v>
      </c>
      <c r="AA230" s="24" t="n">
        <f aca="false">U230*ROUND_M</f>
        <v>491.32741</v>
      </c>
      <c r="AB230" s="24" t="n">
        <f aca="false">(R230+S230)*FINISH_PART</f>
        <v>480</v>
      </c>
      <c r="AC230" s="24" t="n">
        <f aca="false">R230*SPACER_VANE+(R230+S230)*ASM_H*LABOUR</f>
        <v>795</v>
      </c>
      <c r="AD230" s="24" t="n">
        <f aca="false">V230*G10_CAGE+W230*G10_SLEEVE</f>
        <v>296.77194</v>
      </c>
      <c r="AE230" s="24" t="n">
        <f aca="false">N230/1000*SHAFT_M+SHAFT_SET</f>
        <v>204.8</v>
      </c>
      <c r="AF230" s="24" t="n">
        <f aca="false">2*ROUNDUP(G230*1000/V_ZENER,0)*PRICE_Z+5*ROUNDUP(G230*DIODE_SAFETY/V_STICK,0)*PRICE_STICK</f>
        <v>80.9</v>
      </c>
      <c r="AG230" s="24" t="n">
        <f aca="false">SUM(X230:AF230)</f>
        <v>2796.15395171</v>
      </c>
      <c r="AH230" s="20" t="n">
        <f aca="false">FIXED_BOM</f>
        <v>3461</v>
      </c>
      <c r="AI230" s="24" t="n">
        <f aca="false">(AG230+AH230)*(1+CONT)</f>
        <v>7195.7270444665</v>
      </c>
      <c r="AJ230" s="24" t="n">
        <f aca="false">IF(L230&gt;0,AI230/L230,1000000000000)</f>
        <v>1797.53372925869</v>
      </c>
      <c r="AK230" s="8" t="n">
        <f aca="false">IF(AND(G230&gt;=V_NEED,L230&gt;=P_MIN,K230&gt;=Z_MIN,F230&lt;=N_CAP,D230&lt;=R_MAX,OR(CORONA_REQ=0,O230&gt;=G230)),1,0)</f>
        <v>0</v>
      </c>
      <c r="AL230" s="28" t="n">
        <f aca="false">IF(AK230=1,IF(OBJECTIVE=1,AI230,AJ230),1000000000000)+ROW()*0.000000001</f>
        <v>1000000000000</v>
      </c>
    </row>
    <row r="231" customFormat="false" ht="15" hidden="false" customHeight="false" outlineLevel="0" collapsed="false">
      <c r="A231" s="8" t="n">
        <v>227</v>
      </c>
      <c r="B231" s="23" t="n">
        <v>5</v>
      </c>
      <c r="C231" s="23" t="n">
        <v>2.5</v>
      </c>
      <c r="D231" s="8" t="n">
        <v>150</v>
      </c>
      <c r="E231" s="8" t="n">
        <v>22</v>
      </c>
      <c r="F231" s="8" t="n">
        <v>12</v>
      </c>
      <c r="G231" s="28" t="n">
        <v>11.211605</v>
      </c>
      <c r="H231" s="8" t="n">
        <v>98.122976</v>
      </c>
      <c r="I231" s="8" t="n">
        <v>1012.601407</v>
      </c>
      <c r="J231" s="28" t="n">
        <v>10.319718</v>
      </c>
      <c r="K231" s="39" t="n">
        <v>1.43876</v>
      </c>
      <c r="L231" s="28" t="n">
        <v>4.938272</v>
      </c>
      <c r="M231" s="8" t="n">
        <v>265</v>
      </c>
      <c r="N231" s="8" t="n">
        <v>1130</v>
      </c>
      <c r="O231" s="28" t="n">
        <v>12.140005</v>
      </c>
      <c r="P231" s="28" t="n">
        <v>10.428352</v>
      </c>
      <c r="Q231" s="28" t="n">
        <v>10.17876</v>
      </c>
      <c r="R231" s="8" t="n">
        <v>48</v>
      </c>
      <c r="S231" s="8" t="n">
        <v>24</v>
      </c>
      <c r="T231" s="23" t="n">
        <v>145.438931</v>
      </c>
      <c r="U231" s="23" t="n">
        <v>117.918579</v>
      </c>
      <c r="V231" s="28" t="n">
        <v>4.803922</v>
      </c>
      <c r="W231" s="39" t="n">
        <v>0.966643</v>
      </c>
      <c r="X231" s="24" t="n">
        <f aca="false">P231*RHO_VANE/2700*(1+SCRAP)*PRICE_VANE</f>
        <v>124.82737344</v>
      </c>
      <c r="Y231" s="24" t="n">
        <f aca="false">Q231*RHO_PLATE/2700*(1+SCRAP)*PRICE_PLATE</f>
        <v>121.8397572</v>
      </c>
      <c r="Z231" s="24" t="n">
        <f aca="false">T231*CUT_M+(R231+S231)*CUT_SET</f>
        <v>290.1583965</v>
      </c>
      <c r="AA231" s="24" t="n">
        <f aca="false">U231*ROUND_M</f>
        <v>589.592895</v>
      </c>
      <c r="AB231" s="24" t="n">
        <f aca="false">(R231+S231)*FINISH_PART</f>
        <v>576</v>
      </c>
      <c r="AC231" s="24" t="n">
        <f aca="false">R231*SPACER_VANE+(R231+S231)*ASM_H*LABOUR</f>
        <v>954</v>
      </c>
      <c r="AD231" s="24" t="n">
        <f aca="false">V231*G10_CAGE+W231*G10_SLEEVE</f>
        <v>346.2339</v>
      </c>
      <c r="AE231" s="24" t="n">
        <f aca="false">N231/1000*SHAFT_M+SHAFT_SET</f>
        <v>215.6</v>
      </c>
      <c r="AF231" s="24" t="n">
        <f aca="false">2*ROUNDUP(G231*1000/V_ZENER,0)*PRICE_Z+5*ROUNDUP(G231*DIODE_SAFETY/V_STICK,0)*PRICE_STICK</f>
        <v>80.9</v>
      </c>
      <c r="AG231" s="24" t="n">
        <f aca="false">SUM(X231:AF231)</f>
        <v>3299.15232214</v>
      </c>
      <c r="AH231" s="20" t="n">
        <f aca="false">FIXED_BOM</f>
        <v>3461</v>
      </c>
      <c r="AI231" s="24" t="n">
        <f aca="false">(AG231+AH231)*(1+CONT)</f>
        <v>7774.175170461</v>
      </c>
      <c r="AJ231" s="24" t="n">
        <f aca="false">IF(L231&gt;0,AI231/L231,1000000000000)</f>
        <v>1574.27034607672</v>
      </c>
      <c r="AK231" s="8" t="n">
        <f aca="false">IF(AND(G231&gt;=V_NEED,L231&gt;=P_MIN,K231&gt;=Z_MIN,F231&lt;=N_CAP,D231&lt;=R_MAX,OR(CORONA_REQ=0,O231&gt;=G231)),1,0)</f>
        <v>0</v>
      </c>
      <c r="AL231" s="28" t="n">
        <f aca="false">IF(AK231=1,IF(OBJECTIVE=1,AI231,AJ231),1000000000000)+ROW()*0.000000001</f>
        <v>1000000000000</v>
      </c>
    </row>
    <row r="232" customFormat="false" ht="15" hidden="false" customHeight="false" outlineLevel="0" collapsed="false">
      <c r="A232" s="8" t="n">
        <v>228</v>
      </c>
      <c r="B232" s="23" t="n">
        <v>5</v>
      </c>
      <c r="C232" s="23" t="n">
        <v>2.5</v>
      </c>
      <c r="D232" s="8" t="n">
        <v>150</v>
      </c>
      <c r="E232" s="8" t="n">
        <v>22</v>
      </c>
      <c r="F232" s="8" t="n">
        <v>16</v>
      </c>
      <c r="G232" s="28" t="n">
        <v>11.211605</v>
      </c>
      <c r="H232" s="8" t="n">
        <v>131.557054</v>
      </c>
      <c r="I232" s="8" t="n">
        <v>1364.810592</v>
      </c>
      <c r="J232" s="28" t="n">
        <v>10.374287</v>
      </c>
      <c r="K232" s="39" t="n">
        <v>1.45274</v>
      </c>
      <c r="L232" s="28" t="n">
        <v>6.80641</v>
      </c>
      <c r="M232" s="8" t="n">
        <v>347.5</v>
      </c>
      <c r="N232" s="8" t="n">
        <v>1295</v>
      </c>
      <c r="O232" s="28" t="n">
        <v>12.140005</v>
      </c>
      <c r="P232" s="28" t="n">
        <v>13.904469</v>
      </c>
      <c r="Q232" s="28" t="n">
        <v>12.72345</v>
      </c>
      <c r="R232" s="8" t="n">
        <v>64</v>
      </c>
      <c r="S232" s="8" t="n">
        <v>30</v>
      </c>
      <c r="T232" s="23" t="n">
        <v>191.4053</v>
      </c>
      <c r="U232" s="23" t="n">
        <v>154.711498</v>
      </c>
      <c r="V232" s="28" t="n">
        <v>6.062093</v>
      </c>
      <c r="W232" s="39" t="n">
        <v>1.219811</v>
      </c>
      <c r="X232" s="24" t="n">
        <f aca="false">P232*RHO_VANE/2700*(1+SCRAP)*PRICE_VANE</f>
        <v>166.43649393</v>
      </c>
      <c r="Y232" s="24" t="n">
        <f aca="false">Q232*RHO_PLATE/2700*(1+SCRAP)*PRICE_PLATE</f>
        <v>152.2996965</v>
      </c>
      <c r="Z232" s="24" t="n">
        <f aca="false">T232*CUT_M+(R232+S232)*CUT_SET</f>
        <v>381.10795</v>
      </c>
      <c r="AA232" s="24" t="n">
        <f aca="false">U232*ROUND_M</f>
        <v>773.55749</v>
      </c>
      <c r="AB232" s="24" t="n">
        <f aca="false">(R232+S232)*FINISH_PART</f>
        <v>752</v>
      </c>
      <c r="AC232" s="24" t="n">
        <f aca="false">R232*SPACER_VANE+(R232+S232)*ASM_H*LABOUR</f>
        <v>1249.5</v>
      </c>
      <c r="AD232" s="24" t="n">
        <f aca="false">V232*G10_CAGE+W232*G10_SLEEVE</f>
        <v>436.91424</v>
      </c>
      <c r="AE232" s="24" t="n">
        <f aca="false">N232/1000*SHAFT_M+SHAFT_SET</f>
        <v>235.4</v>
      </c>
      <c r="AF232" s="24" t="n">
        <f aca="false">2*ROUNDUP(G232*1000/V_ZENER,0)*PRICE_Z+5*ROUNDUP(G232*DIODE_SAFETY/V_STICK,0)*PRICE_STICK</f>
        <v>80.9</v>
      </c>
      <c r="AG232" s="24" t="n">
        <f aca="false">SUM(X232:AF232)</f>
        <v>4228.11587043</v>
      </c>
      <c r="AH232" s="20" t="n">
        <f aca="false">FIXED_BOM</f>
        <v>3461</v>
      </c>
      <c r="AI232" s="24" t="n">
        <f aca="false">(AG232+AH232)*(1+CONT)</f>
        <v>8842.4832509945</v>
      </c>
      <c r="AJ232" s="24" t="n">
        <f aca="false">IF(L232&gt;0,AI232/L232,1000000000000)</f>
        <v>1299.14055294854</v>
      </c>
      <c r="AK232" s="8" t="n">
        <f aca="false">IF(AND(G232&gt;=V_NEED,L232&gt;=P_MIN,K232&gt;=Z_MIN,F232&lt;=N_CAP,D232&lt;=R_MAX,OR(CORONA_REQ=0,O232&gt;=G232)),1,0)</f>
        <v>0</v>
      </c>
      <c r="AL232" s="28" t="n">
        <f aca="false">IF(AK232=1,IF(OBJECTIVE=1,AI232,AJ232),1000000000000)+ROW()*0.000000001</f>
        <v>1000000000000</v>
      </c>
    </row>
    <row r="233" customFormat="false" ht="15" hidden="false" customHeight="false" outlineLevel="0" collapsed="false">
      <c r="A233" s="8" t="n">
        <v>229</v>
      </c>
      <c r="B233" s="23" t="n">
        <v>5</v>
      </c>
      <c r="C233" s="23" t="n">
        <v>2.5</v>
      </c>
      <c r="D233" s="8" t="n">
        <v>150</v>
      </c>
      <c r="E233" s="8" t="n">
        <v>26</v>
      </c>
      <c r="F233" s="8" t="n">
        <v>4</v>
      </c>
      <c r="G233" s="28" t="n">
        <v>11.211605</v>
      </c>
      <c r="H233" s="8" t="n">
        <v>47.466144</v>
      </c>
      <c r="I233" s="8" t="n">
        <v>360.025765</v>
      </c>
      <c r="J233" s="28" t="n">
        <v>7.584896</v>
      </c>
      <c r="K233" s="39" t="n">
        <v>1.299446</v>
      </c>
      <c r="L233" s="28" t="n">
        <v>1.335279</v>
      </c>
      <c r="M233" s="8" t="n">
        <v>92.5</v>
      </c>
      <c r="N233" s="8" t="n">
        <v>785</v>
      </c>
      <c r="O233" s="28" t="n">
        <v>12.140005</v>
      </c>
      <c r="P233" s="28" t="n">
        <v>3.928507</v>
      </c>
      <c r="Q233" s="28" t="n">
        <v>4.24115</v>
      </c>
      <c r="R233" s="8" t="n">
        <v>16</v>
      </c>
      <c r="S233" s="8" t="n">
        <v>10</v>
      </c>
      <c r="T233" s="23" t="n">
        <v>50.992918</v>
      </c>
      <c r="U233" s="23" t="n">
        <v>41.819467</v>
      </c>
      <c r="V233" s="28" t="n">
        <v>2.173203</v>
      </c>
      <c r="W233" s="39" t="n">
        <v>0.437291</v>
      </c>
      <c r="X233" s="24" t="n">
        <f aca="false">P233*RHO_VANE/2700*(1+SCRAP)*PRICE_VANE</f>
        <v>47.02422879</v>
      </c>
      <c r="Y233" s="24" t="n">
        <f aca="false">Q233*RHO_PLATE/2700*(1+SCRAP)*PRICE_PLATE</f>
        <v>50.7665655</v>
      </c>
      <c r="Z233" s="24" t="n">
        <f aca="false">T233*CUT_M+(R233+S233)*CUT_SET</f>
        <v>102.489377</v>
      </c>
      <c r="AA233" s="24" t="n">
        <f aca="false">U233*ROUND_M</f>
        <v>209.097335</v>
      </c>
      <c r="AB233" s="24" t="n">
        <f aca="false">(R233+S233)*FINISH_PART</f>
        <v>208</v>
      </c>
      <c r="AC233" s="24" t="n">
        <f aca="false">R233*SPACER_VANE+(R233+S233)*ASM_H*LABOUR</f>
        <v>340.5</v>
      </c>
      <c r="AD233" s="24" t="n">
        <f aca="false">V233*G10_CAGE+W233*G10_SLEEVE</f>
        <v>156.62964</v>
      </c>
      <c r="AE233" s="24" t="n">
        <f aca="false">N233/1000*SHAFT_M+SHAFT_SET</f>
        <v>174.2</v>
      </c>
      <c r="AF233" s="24" t="n">
        <f aca="false">2*ROUNDUP(G233*1000/V_ZENER,0)*PRICE_Z+5*ROUNDUP(G233*DIODE_SAFETY/V_STICK,0)*PRICE_STICK</f>
        <v>80.9</v>
      </c>
      <c r="AG233" s="24" t="n">
        <f aca="false">SUM(X233:AF233)</f>
        <v>1369.60714629</v>
      </c>
      <c r="AH233" s="20" t="n">
        <f aca="false">FIXED_BOM</f>
        <v>3461</v>
      </c>
      <c r="AI233" s="24" t="n">
        <f aca="false">(AG233+AH233)*(1+CONT)</f>
        <v>5555.1982182335</v>
      </c>
      <c r="AJ233" s="24" t="n">
        <f aca="false">IF(L233&gt;0,AI233/L233,1000000000000)</f>
        <v>4160.32770547092</v>
      </c>
      <c r="AK233" s="8" t="n">
        <f aca="false">IF(AND(G233&gt;=V_NEED,L233&gt;=P_MIN,K233&gt;=Z_MIN,F233&lt;=N_CAP,D233&lt;=R_MAX,OR(CORONA_REQ=0,O233&gt;=G233)),1,0)</f>
        <v>0</v>
      </c>
      <c r="AL233" s="28" t="n">
        <f aca="false">IF(AK233=1,IF(OBJECTIVE=1,AI233,AJ233),1000000000000)+ROW()*0.000000001</f>
        <v>1000000000000</v>
      </c>
    </row>
    <row r="234" customFormat="false" ht="15" hidden="false" customHeight="false" outlineLevel="0" collapsed="false">
      <c r="A234" s="8" t="n">
        <v>230</v>
      </c>
      <c r="B234" s="23" t="n">
        <v>5</v>
      </c>
      <c r="C234" s="23" t="n">
        <v>2.5</v>
      </c>
      <c r="D234" s="8" t="n">
        <v>150</v>
      </c>
      <c r="E234" s="8" t="n">
        <v>26</v>
      </c>
      <c r="F234" s="8" t="n">
        <v>6</v>
      </c>
      <c r="G234" s="28" t="n">
        <v>11.211605</v>
      </c>
      <c r="H234" s="8" t="n">
        <v>73.446797</v>
      </c>
      <c r="I234" s="8" t="n">
        <v>565.754774</v>
      </c>
      <c r="J234" s="28" t="n">
        <v>7.70292</v>
      </c>
      <c r="K234" s="39" t="n">
        <v>1.342544</v>
      </c>
      <c r="L234" s="28" t="n">
        <v>2.316742</v>
      </c>
      <c r="M234" s="8" t="n">
        <v>137.5</v>
      </c>
      <c r="N234" s="8" t="n">
        <v>875</v>
      </c>
      <c r="O234" s="28" t="n">
        <v>12.140005</v>
      </c>
      <c r="P234" s="28" t="n">
        <v>5.89276</v>
      </c>
      <c r="Q234" s="28" t="n">
        <v>5.93761</v>
      </c>
      <c r="R234" s="8" t="n">
        <v>24</v>
      </c>
      <c r="S234" s="8" t="n">
        <v>14</v>
      </c>
      <c r="T234" s="23" t="n">
        <v>75.232739</v>
      </c>
      <c r="U234" s="23" t="n">
        <v>61.472564</v>
      </c>
      <c r="V234" s="28" t="n">
        <v>2.859478</v>
      </c>
      <c r="W234" s="39" t="n">
        <v>0.575383</v>
      </c>
      <c r="X234" s="24" t="n">
        <f aca="false">P234*RHO_VANE/2700*(1+SCRAP)*PRICE_VANE</f>
        <v>70.5363372</v>
      </c>
      <c r="Y234" s="24" t="n">
        <f aca="false">Q234*RHO_PLATE/2700*(1+SCRAP)*PRICE_PLATE</f>
        <v>71.0731917</v>
      </c>
      <c r="Z234" s="24" t="n">
        <f aca="false">T234*CUT_M+(R234+S234)*CUT_SET</f>
        <v>150.8491085</v>
      </c>
      <c r="AA234" s="24" t="n">
        <f aca="false">U234*ROUND_M</f>
        <v>307.36282</v>
      </c>
      <c r="AB234" s="24" t="n">
        <f aca="false">(R234+S234)*FINISH_PART</f>
        <v>304</v>
      </c>
      <c r="AC234" s="24" t="n">
        <f aca="false">R234*SPACER_VANE+(R234+S234)*ASM_H*LABOUR</f>
        <v>499.5</v>
      </c>
      <c r="AD234" s="24" t="n">
        <f aca="false">V234*G10_CAGE+W234*G10_SLEEVE</f>
        <v>206.09166</v>
      </c>
      <c r="AE234" s="24" t="n">
        <f aca="false">N234/1000*SHAFT_M+SHAFT_SET</f>
        <v>185</v>
      </c>
      <c r="AF234" s="24" t="n">
        <f aca="false">2*ROUNDUP(G234*1000/V_ZENER,0)*PRICE_Z+5*ROUNDUP(G234*DIODE_SAFETY/V_STICK,0)*PRICE_STICK</f>
        <v>80.9</v>
      </c>
      <c r="AG234" s="24" t="n">
        <f aca="false">SUM(X234:AF234)</f>
        <v>1875.3131174</v>
      </c>
      <c r="AH234" s="20" t="n">
        <f aca="false">FIXED_BOM</f>
        <v>3461</v>
      </c>
      <c r="AI234" s="24" t="n">
        <f aca="false">(AG234+AH234)*(1+CONT)</f>
        <v>6136.76008501</v>
      </c>
      <c r="AJ234" s="24" t="n">
        <f aca="false">IF(L234&gt;0,AI234/L234,1000000000000)</f>
        <v>2648.87505169328</v>
      </c>
      <c r="AK234" s="8" t="n">
        <f aca="false">IF(AND(G234&gt;=V_NEED,L234&gt;=P_MIN,K234&gt;=Z_MIN,F234&lt;=N_CAP,D234&lt;=R_MAX,OR(CORONA_REQ=0,O234&gt;=G234)),1,0)</f>
        <v>1</v>
      </c>
      <c r="AL234" s="28" t="n">
        <f aca="false">IF(AK234=1,IF(OBJECTIVE=1,AI234,AJ234),1000000000000)+ROW()*0.000000001</f>
        <v>6136.760085244</v>
      </c>
    </row>
    <row r="235" customFormat="false" ht="15" hidden="false" customHeight="false" outlineLevel="0" collapsed="false">
      <c r="A235" s="8" t="n">
        <v>231</v>
      </c>
      <c r="B235" s="23" t="n">
        <v>5</v>
      </c>
      <c r="C235" s="23" t="n">
        <v>2.5</v>
      </c>
      <c r="D235" s="8" t="n">
        <v>150</v>
      </c>
      <c r="E235" s="8" t="n">
        <v>26</v>
      </c>
      <c r="F235" s="8" t="n">
        <v>8</v>
      </c>
      <c r="G235" s="28" t="n">
        <v>11.211605</v>
      </c>
      <c r="H235" s="8" t="n">
        <v>99.427451</v>
      </c>
      <c r="I235" s="8" t="n">
        <v>771.483783</v>
      </c>
      <c r="J235" s="28" t="n">
        <v>7.759263</v>
      </c>
      <c r="K235" s="39" t="n">
        <v>1.3636</v>
      </c>
      <c r="L235" s="28" t="n">
        <v>3.30038</v>
      </c>
      <c r="M235" s="8" t="n">
        <v>182.5</v>
      </c>
      <c r="N235" s="8" t="n">
        <v>965</v>
      </c>
      <c r="O235" s="28" t="n">
        <v>12.140005</v>
      </c>
      <c r="P235" s="28" t="n">
        <v>7.857013</v>
      </c>
      <c r="Q235" s="28" t="n">
        <v>7.63407</v>
      </c>
      <c r="R235" s="8" t="n">
        <v>32</v>
      </c>
      <c r="S235" s="8" t="n">
        <v>18</v>
      </c>
      <c r="T235" s="23" t="n">
        <v>99.472561</v>
      </c>
      <c r="U235" s="23" t="n">
        <v>81.12566</v>
      </c>
      <c r="V235" s="28" t="n">
        <v>3.545752</v>
      </c>
      <c r="W235" s="39" t="n">
        <v>0.713475</v>
      </c>
      <c r="X235" s="24" t="n">
        <f aca="false">P235*RHO_VANE/2700*(1+SCRAP)*PRICE_VANE</f>
        <v>94.04844561</v>
      </c>
      <c r="Y235" s="24" t="n">
        <f aca="false">Q235*RHO_PLATE/2700*(1+SCRAP)*PRICE_PLATE</f>
        <v>91.3798179</v>
      </c>
      <c r="Z235" s="24" t="n">
        <f aca="false">T235*CUT_M+(R235+S235)*CUT_SET</f>
        <v>199.2088415</v>
      </c>
      <c r="AA235" s="24" t="n">
        <f aca="false">U235*ROUND_M</f>
        <v>405.6283</v>
      </c>
      <c r="AB235" s="24" t="n">
        <f aca="false">(R235+S235)*FINISH_PART</f>
        <v>400</v>
      </c>
      <c r="AC235" s="24" t="n">
        <f aca="false">R235*SPACER_VANE+(R235+S235)*ASM_H*LABOUR</f>
        <v>658.5</v>
      </c>
      <c r="AD235" s="24" t="n">
        <f aca="false">V235*G10_CAGE+W235*G10_SLEEVE</f>
        <v>255.55362</v>
      </c>
      <c r="AE235" s="24" t="n">
        <f aca="false">N235/1000*SHAFT_M+SHAFT_SET</f>
        <v>195.8</v>
      </c>
      <c r="AF235" s="24" t="n">
        <f aca="false">2*ROUNDUP(G235*1000/V_ZENER,0)*PRICE_Z+5*ROUNDUP(G235*DIODE_SAFETY/V_STICK,0)*PRICE_STICK</f>
        <v>80.9</v>
      </c>
      <c r="AG235" s="24" t="n">
        <f aca="false">SUM(X235:AF235)</f>
        <v>2381.01902501</v>
      </c>
      <c r="AH235" s="20" t="n">
        <f aca="false">FIXED_BOM</f>
        <v>3461</v>
      </c>
      <c r="AI235" s="24" t="n">
        <f aca="false">(AG235+AH235)*(1+CONT)</f>
        <v>6718.3218787615</v>
      </c>
      <c r="AJ235" s="24" t="n">
        <f aca="false">IF(L235&gt;0,AI235/L235,1000000000000)</f>
        <v>2035.62070996719</v>
      </c>
      <c r="AK235" s="8" t="n">
        <f aca="false">IF(AND(G235&gt;=V_NEED,L235&gt;=P_MIN,K235&gt;=Z_MIN,F235&lt;=N_CAP,D235&lt;=R_MAX,OR(CORONA_REQ=0,O235&gt;=G235)),1,0)</f>
        <v>0</v>
      </c>
      <c r="AL235" s="28" t="n">
        <f aca="false">IF(AK235=1,IF(OBJECTIVE=1,AI235,AJ235),1000000000000)+ROW()*0.000000001</f>
        <v>1000000000000</v>
      </c>
    </row>
    <row r="236" customFormat="false" ht="15" hidden="false" customHeight="false" outlineLevel="0" collapsed="false">
      <c r="A236" s="8" t="n">
        <v>232</v>
      </c>
      <c r="B236" s="23" t="n">
        <v>5</v>
      </c>
      <c r="C236" s="23" t="n">
        <v>2.5</v>
      </c>
      <c r="D236" s="8" t="n">
        <v>150</v>
      </c>
      <c r="E236" s="8" t="n">
        <v>26</v>
      </c>
      <c r="F236" s="8" t="n">
        <v>10</v>
      </c>
      <c r="G236" s="28" t="n">
        <v>11.211605</v>
      </c>
      <c r="H236" s="8" t="n">
        <v>125.408105</v>
      </c>
      <c r="I236" s="8" t="n">
        <v>977.212792</v>
      </c>
      <c r="J236" s="28" t="n">
        <v>7.792262</v>
      </c>
      <c r="K236" s="39" t="n">
        <v>1.376667</v>
      </c>
      <c r="L236" s="28" t="n">
        <v>4.289194</v>
      </c>
      <c r="M236" s="8" t="n">
        <v>227.5</v>
      </c>
      <c r="N236" s="8" t="n">
        <v>1055</v>
      </c>
      <c r="O236" s="28" t="n">
        <v>12.140005</v>
      </c>
      <c r="P236" s="28" t="n">
        <v>9.821267</v>
      </c>
      <c r="Q236" s="28" t="n">
        <v>9.33053</v>
      </c>
      <c r="R236" s="8" t="n">
        <v>40</v>
      </c>
      <c r="S236" s="8" t="n">
        <v>22</v>
      </c>
      <c r="T236" s="23" t="n">
        <v>123.712383</v>
      </c>
      <c r="U236" s="23" t="n">
        <v>100.778757</v>
      </c>
      <c r="V236" s="28" t="n">
        <v>4.232027</v>
      </c>
      <c r="W236" s="39" t="n">
        <v>0.851566</v>
      </c>
      <c r="X236" s="24" t="n">
        <f aca="false">P236*RHO_VANE/2700*(1+SCRAP)*PRICE_VANE</f>
        <v>117.56056599</v>
      </c>
      <c r="Y236" s="24" t="n">
        <f aca="false">Q236*RHO_PLATE/2700*(1+SCRAP)*PRICE_PLATE</f>
        <v>111.6864441</v>
      </c>
      <c r="Z236" s="24" t="n">
        <f aca="false">T236*CUT_M+(R236+S236)*CUT_SET</f>
        <v>247.5685745</v>
      </c>
      <c r="AA236" s="24" t="n">
        <f aca="false">U236*ROUND_M</f>
        <v>503.893785</v>
      </c>
      <c r="AB236" s="24" t="n">
        <f aca="false">(R236+S236)*FINISH_PART</f>
        <v>496</v>
      </c>
      <c r="AC236" s="24" t="n">
        <f aca="false">R236*SPACER_VANE+(R236+S236)*ASM_H*LABOUR</f>
        <v>817.5</v>
      </c>
      <c r="AD236" s="24" t="n">
        <f aca="false">V236*G10_CAGE+W236*G10_SLEEVE</f>
        <v>305.01558</v>
      </c>
      <c r="AE236" s="24" t="n">
        <f aca="false">N236/1000*SHAFT_M+SHAFT_SET</f>
        <v>206.6</v>
      </c>
      <c r="AF236" s="24" t="n">
        <f aca="false">2*ROUNDUP(G236*1000/V_ZENER,0)*PRICE_Z+5*ROUNDUP(G236*DIODE_SAFETY/V_STICK,0)*PRICE_STICK</f>
        <v>80.9</v>
      </c>
      <c r="AG236" s="24" t="n">
        <f aca="false">SUM(X236:AF236)</f>
        <v>2886.72494959</v>
      </c>
      <c r="AH236" s="20" t="n">
        <f aca="false">FIXED_BOM</f>
        <v>3461</v>
      </c>
      <c r="AI236" s="24" t="n">
        <f aca="false">(AG236+AH236)*(1+CONT)</f>
        <v>7299.8836920285</v>
      </c>
      <c r="AJ236" s="24" t="n">
        <f aca="false">IF(L236&gt;0,AI236/L236,1000000000000)</f>
        <v>1701.92434569956</v>
      </c>
      <c r="AK236" s="8" t="n">
        <f aca="false">IF(AND(G236&gt;=V_NEED,L236&gt;=P_MIN,K236&gt;=Z_MIN,F236&lt;=N_CAP,D236&lt;=R_MAX,OR(CORONA_REQ=0,O236&gt;=G236)),1,0)</f>
        <v>0</v>
      </c>
      <c r="AL236" s="28" t="n">
        <f aca="false">IF(AK236=1,IF(OBJECTIVE=1,AI236,AJ236),1000000000000)+ROW()*0.000000001</f>
        <v>1000000000000</v>
      </c>
    </row>
    <row r="237" customFormat="false" ht="15" hidden="false" customHeight="false" outlineLevel="0" collapsed="false">
      <c r="A237" s="8" t="n">
        <v>233</v>
      </c>
      <c r="B237" s="23" t="n">
        <v>5</v>
      </c>
      <c r="C237" s="23" t="n">
        <v>2.5</v>
      </c>
      <c r="D237" s="8" t="n">
        <v>150</v>
      </c>
      <c r="E237" s="8" t="n">
        <v>26</v>
      </c>
      <c r="F237" s="8" t="n">
        <v>12</v>
      </c>
      <c r="G237" s="28" t="n">
        <v>11.211605</v>
      </c>
      <c r="H237" s="8" t="n">
        <v>151.388758</v>
      </c>
      <c r="I237" s="8" t="n">
        <v>1182.9418</v>
      </c>
      <c r="J237" s="28" t="n">
        <v>7.813934</v>
      </c>
      <c r="K237" s="39" t="n">
        <v>1.385539</v>
      </c>
      <c r="L237" s="28" t="n">
        <v>5.277684</v>
      </c>
      <c r="M237" s="8" t="n">
        <v>272.5</v>
      </c>
      <c r="N237" s="8" t="n">
        <v>1145</v>
      </c>
      <c r="O237" s="28" t="n">
        <v>12.140005</v>
      </c>
      <c r="P237" s="28" t="n">
        <v>11.78552</v>
      </c>
      <c r="Q237" s="28" t="n">
        <v>11.02699</v>
      </c>
      <c r="R237" s="8" t="n">
        <v>48</v>
      </c>
      <c r="S237" s="8" t="n">
        <v>26</v>
      </c>
      <c r="T237" s="23" t="n">
        <v>147.952205</v>
      </c>
      <c r="U237" s="23" t="n">
        <v>120.431853</v>
      </c>
      <c r="V237" s="28" t="n">
        <v>4.918302</v>
      </c>
      <c r="W237" s="39" t="n">
        <v>0.989658</v>
      </c>
      <c r="X237" s="24" t="n">
        <f aca="false">P237*RHO_VANE/2700*(1+SCRAP)*PRICE_VANE</f>
        <v>141.0726744</v>
      </c>
      <c r="Y237" s="24" t="n">
        <f aca="false">Q237*RHO_PLATE/2700*(1+SCRAP)*PRICE_PLATE</f>
        <v>131.9930703</v>
      </c>
      <c r="Z237" s="24" t="n">
        <f aca="false">T237*CUT_M+(R237+S237)*CUT_SET</f>
        <v>295.9283075</v>
      </c>
      <c r="AA237" s="24" t="n">
        <f aca="false">U237*ROUND_M</f>
        <v>602.159265</v>
      </c>
      <c r="AB237" s="24" t="n">
        <f aca="false">(R237+S237)*FINISH_PART</f>
        <v>592</v>
      </c>
      <c r="AC237" s="24" t="n">
        <f aca="false">R237*SPACER_VANE+(R237+S237)*ASM_H*LABOUR</f>
        <v>976.5</v>
      </c>
      <c r="AD237" s="24" t="n">
        <f aca="false">V237*G10_CAGE+W237*G10_SLEEVE</f>
        <v>354.4776</v>
      </c>
      <c r="AE237" s="24" t="n">
        <f aca="false">N237/1000*SHAFT_M+SHAFT_SET</f>
        <v>217.4</v>
      </c>
      <c r="AF237" s="24" t="n">
        <f aca="false">2*ROUNDUP(G237*1000/V_ZENER,0)*PRICE_Z+5*ROUNDUP(G237*DIODE_SAFETY/V_STICK,0)*PRICE_STICK</f>
        <v>80.9</v>
      </c>
      <c r="AG237" s="24" t="n">
        <f aca="false">SUM(X237:AF237)</f>
        <v>3392.4309172</v>
      </c>
      <c r="AH237" s="20" t="n">
        <f aca="false">FIXED_BOM</f>
        <v>3461</v>
      </c>
      <c r="AI237" s="24" t="n">
        <f aca="false">(AG237+AH237)*(1+CONT)</f>
        <v>7881.44555478</v>
      </c>
      <c r="AJ237" s="24" t="n">
        <f aca="false">IF(L237&gt;0,AI237/L237,1000000000000)</f>
        <v>1493.3530606948</v>
      </c>
      <c r="AK237" s="8" t="n">
        <f aca="false">IF(AND(G237&gt;=V_NEED,L237&gt;=P_MIN,K237&gt;=Z_MIN,F237&lt;=N_CAP,D237&lt;=R_MAX,OR(CORONA_REQ=0,O237&gt;=G237)),1,0)</f>
        <v>0</v>
      </c>
      <c r="AL237" s="28" t="n">
        <f aca="false">IF(AK237=1,IF(OBJECTIVE=1,AI237,AJ237),1000000000000)+ROW()*0.000000001</f>
        <v>1000000000000</v>
      </c>
    </row>
    <row r="238" customFormat="false" ht="15" hidden="false" customHeight="false" outlineLevel="0" collapsed="false">
      <c r="A238" s="8" t="n">
        <v>234</v>
      </c>
      <c r="B238" s="23" t="n">
        <v>5</v>
      </c>
      <c r="C238" s="23" t="n">
        <v>2.5</v>
      </c>
      <c r="D238" s="8" t="n">
        <v>150</v>
      </c>
      <c r="E238" s="8" t="n">
        <v>26</v>
      </c>
      <c r="F238" s="8" t="n">
        <v>16</v>
      </c>
      <c r="G238" s="28" t="n">
        <v>11.211605</v>
      </c>
      <c r="H238" s="8" t="n">
        <v>203.350065</v>
      </c>
      <c r="I238" s="8" t="n">
        <v>1594.399818</v>
      </c>
      <c r="J238" s="28" t="n">
        <v>7.840665</v>
      </c>
      <c r="K238" s="39" t="n">
        <v>1.396197</v>
      </c>
      <c r="L238" s="28" t="n">
        <v>7.259277</v>
      </c>
      <c r="M238" s="8" t="n">
        <v>362.5</v>
      </c>
      <c r="N238" s="8" t="n">
        <v>1325</v>
      </c>
      <c r="O238" s="28" t="n">
        <v>12.140005</v>
      </c>
      <c r="P238" s="28" t="n">
        <v>15.714027</v>
      </c>
      <c r="Q238" s="28" t="n">
        <v>14.41991</v>
      </c>
      <c r="R238" s="8" t="n">
        <v>64</v>
      </c>
      <c r="S238" s="8" t="n">
        <v>34</v>
      </c>
      <c r="T238" s="23" t="n">
        <v>196.431848</v>
      </c>
      <c r="U238" s="23" t="n">
        <v>159.738046</v>
      </c>
      <c r="V238" s="28" t="n">
        <v>6.290851</v>
      </c>
      <c r="W238" s="39" t="n">
        <v>1.265842</v>
      </c>
      <c r="X238" s="24" t="n">
        <f aca="false">P238*RHO_VANE/2700*(1+SCRAP)*PRICE_VANE</f>
        <v>188.09690319</v>
      </c>
      <c r="Y238" s="24" t="n">
        <f aca="false">Q238*RHO_PLATE/2700*(1+SCRAP)*PRICE_PLATE</f>
        <v>172.6063227</v>
      </c>
      <c r="Z238" s="24" t="n">
        <f aca="false">T238*CUT_M+(R238+S238)*CUT_SET</f>
        <v>392.647772</v>
      </c>
      <c r="AA238" s="24" t="n">
        <f aca="false">U238*ROUND_M</f>
        <v>798.69023</v>
      </c>
      <c r="AB238" s="24" t="n">
        <f aca="false">(R238+S238)*FINISH_PART</f>
        <v>784</v>
      </c>
      <c r="AC238" s="24" t="n">
        <f aca="false">R238*SPACER_VANE+(R238+S238)*ASM_H*LABOUR</f>
        <v>1294.5</v>
      </c>
      <c r="AD238" s="24" t="n">
        <f aca="false">V238*G10_CAGE+W238*G10_SLEEVE</f>
        <v>453.40158</v>
      </c>
      <c r="AE238" s="24" t="n">
        <f aca="false">N238/1000*SHAFT_M+SHAFT_SET</f>
        <v>239</v>
      </c>
      <c r="AF238" s="24" t="n">
        <f aca="false">2*ROUNDUP(G238*1000/V_ZENER,0)*PRICE_Z+5*ROUNDUP(G238*DIODE_SAFETY/V_STICK,0)*PRICE_STICK</f>
        <v>80.9</v>
      </c>
      <c r="AG238" s="24" t="n">
        <f aca="false">SUM(X238:AF238)</f>
        <v>4403.84280789</v>
      </c>
      <c r="AH238" s="20" t="n">
        <f aca="false">FIXED_BOM</f>
        <v>3461</v>
      </c>
      <c r="AI238" s="24" t="n">
        <f aca="false">(AG238+AH238)*(1+CONT)</f>
        <v>9044.5692290735</v>
      </c>
      <c r="AJ238" s="24" t="n">
        <f aca="false">IF(L238&gt;0,AI238/L238,1000000000000)</f>
        <v>1245.93251215975</v>
      </c>
      <c r="AK238" s="8" t="n">
        <f aca="false">IF(AND(G238&gt;=V_NEED,L238&gt;=P_MIN,K238&gt;=Z_MIN,F238&lt;=N_CAP,D238&lt;=R_MAX,OR(CORONA_REQ=0,O238&gt;=G238)),1,0)</f>
        <v>0</v>
      </c>
      <c r="AL238" s="28" t="n">
        <f aca="false">IF(AK238=1,IF(OBJECTIVE=1,AI238,AJ238),1000000000000)+ROW()*0.000000001</f>
        <v>1000000000000</v>
      </c>
    </row>
    <row r="239" customFormat="false" ht="15" hidden="false" customHeight="false" outlineLevel="0" collapsed="false">
      <c r="A239" s="8" t="n">
        <v>235</v>
      </c>
      <c r="B239" s="23" t="n">
        <v>5</v>
      </c>
      <c r="C239" s="23" t="n">
        <v>3</v>
      </c>
      <c r="D239" s="8" t="n">
        <v>150</v>
      </c>
      <c r="E239" s="8" t="n">
        <v>18</v>
      </c>
      <c r="F239" s="8" t="n">
        <v>4</v>
      </c>
      <c r="G239" s="28" t="n">
        <v>11.211605</v>
      </c>
      <c r="H239" s="8" t="n">
        <v>25.570095</v>
      </c>
      <c r="I239" s="8" t="n">
        <v>256.926616</v>
      </c>
      <c r="J239" s="28" t="n">
        <v>10.047934</v>
      </c>
      <c r="K239" s="39" t="n">
        <v>1.307469</v>
      </c>
      <c r="L239" s="28" t="n">
        <v>0.967073</v>
      </c>
      <c r="M239" s="8" t="n">
        <v>91</v>
      </c>
      <c r="N239" s="8" t="n">
        <v>782</v>
      </c>
      <c r="O239" s="28" t="n">
        <v>12.737934</v>
      </c>
      <c r="P239" s="28" t="n">
        <v>3.628474</v>
      </c>
      <c r="Q239" s="28" t="n">
        <v>4.071504</v>
      </c>
      <c r="R239" s="8" t="n">
        <v>16</v>
      </c>
      <c r="S239" s="8" t="n">
        <v>8</v>
      </c>
      <c r="T239" s="23" t="n">
        <v>48.479644</v>
      </c>
      <c r="U239" s="23" t="n">
        <v>39.306193</v>
      </c>
      <c r="V239" s="28" t="n">
        <v>2.150327</v>
      </c>
      <c r="W239" s="39" t="n">
        <v>0.432688</v>
      </c>
      <c r="X239" s="24" t="n">
        <f aca="false">P239*RHO_VANE/2700*(1+SCRAP)*PRICE_VANE</f>
        <v>43.43283378</v>
      </c>
      <c r="Y239" s="24" t="n">
        <f aca="false">Q239*RHO_PLATE/2700*(1+SCRAP)*PRICE_PLATE</f>
        <v>48.73590288</v>
      </c>
      <c r="Z239" s="24" t="n">
        <f aca="false">T239*CUT_M+(R239+S239)*CUT_SET</f>
        <v>96.719466</v>
      </c>
      <c r="AA239" s="24" t="n">
        <f aca="false">U239*ROUND_M</f>
        <v>196.530965</v>
      </c>
      <c r="AB239" s="24" t="n">
        <f aca="false">(R239+S239)*FINISH_PART</f>
        <v>192</v>
      </c>
      <c r="AC239" s="24" t="n">
        <f aca="false">R239*SPACER_VANE+(R239+S239)*ASM_H*LABOUR</f>
        <v>318</v>
      </c>
      <c r="AD239" s="24" t="n">
        <f aca="false">V239*G10_CAGE+W239*G10_SLEEVE</f>
        <v>154.9809</v>
      </c>
      <c r="AE239" s="24" t="n">
        <f aca="false">N239/1000*SHAFT_M+SHAFT_SET</f>
        <v>173.84</v>
      </c>
      <c r="AF239" s="24" t="n">
        <f aca="false">2*ROUNDUP(G239*1000/V_ZENER,0)*PRICE_Z+5*ROUNDUP(G239*DIODE_SAFETY/V_STICK,0)*PRICE_STICK</f>
        <v>80.9</v>
      </c>
      <c r="AG239" s="24" t="n">
        <f aca="false">SUM(X239:AF239)</f>
        <v>1305.14006766</v>
      </c>
      <c r="AH239" s="20" t="n">
        <f aca="false">FIXED_BOM</f>
        <v>3461</v>
      </c>
      <c r="AI239" s="24" t="n">
        <f aca="false">(AG239+AH239)*(1+CONT)</f>
        <v>5481.061077809</v>
      </c>
      <c r="AJ239" s="24" t="n">
        <f aca="false">IF(L239&gt;0,AI239/L239,1000000000000)</f>
        <v>5667.68080363013</v>
      </c>
      <c r="AK239" s="8" t="n">
        <f aca="false">IF(AND(G239&gt;=V_NEED,L239&gt;=P_MIN,K239&gt;=Z_MIN,F239&lt;=N_CAP,D239&lt;=R_MAX,OR(CORONA_REQ=0,O239&gt;=G239)),1,0)</f>
        <v>0</v>
      </c>
      <c r="AL239" s="28" t="n">
        <f aca="false">IF(AK239=1,IF(OBJECTIVE=1,AI239,AJ239),1000000000000)+ROW()*0.000000001</f>
        <v>1000000000000</v>
      </c>
    </row>
    <row r="240" customFormat="false" ht="15" hidden="false" customHeight="false" outlineLevel="0" collapsed="false">
      <c r="A240" s="8" t="n">
        <v>236</v>
      </c>
      <c r="B240" s="23" t="n">
        <v>5</v>
      </c>
      <c r="C240" s="23" t="n">
        <v>3</v>
      </c>
      <c r="D240" s="8" t="n">
        <v>150</v>
      </c>
      <c r="E240" s="8" t="n">
        <v>18</v>
      </c>
      <c r="F240" s="8" t="n">
        <v>6</v>
      </c>
      <c r="G240" s="28" t="n">
        <v>11.211605</v>
      </c>
      <c r="H240" s="8" t="n">
        <v>39.03872</v>
      </c>
      <c r="I240" s="8" t="n">
        <v>403.741825</v>
      </c>
      <c r="J240" s="28" t="n">
        <v>10.342087</v>
      </c>
      <c r="K240" s="39" t="n">
        <v>1.369051</v>
      </c>
      <c r="L240" s="28" t="n">
        <v>1.736169</v>
      </c>
      <c r="M240" s="8" t="n">
        <v>131</v>
      </c>
      <c r="N240" s="8" t="n">
        <v>862</v>
      </c>
      <c r="O240" s="28" t="n">
        <v>12.737934</v>
      </c>
      <c r="P240" s="28" t="n">
        <v>5.44271</v>
      </c>
      <c r="Q240" s="28" t="n">
        <v>5.08938</v>
      </c>
      <c r="R240" s="8" t="n">
        <v>24</v>
      </c>
      <c r="S240" s="8" t="n">
        <v>10</v>
      </c>
      <c r="T240" s="23" t="n">
        <v>70.206191</v>
      </c>
      <c r="U240" s="23" t="n">
        <v>56.446015</v>
      </c>
      <c r="V240" s="28" t="n">
        <v>2.760349</v>
      </c>
      <c r="W240" s="39" t="n">
        <v>0.555436</v>
      </c>
      <c r="X240" s="24" t="n">
        <f aca="false">P240*RHO_VANE/2700*(1+SCRAP)*PRICE_VANE</f>
        <v>65.1492387</v>
      </c>
      <c r="Y240" s="24" t="n">
        <f aca="false">Q240*RHO_PLATE/2700*(1+SCRAP)*PRICE_PLATE</f>
        <v>60.9198786</v>
      </c>
      <c r="Z240" s="24" t="n">
        <f aca="false">T240*CUT_M+(R240+S240)*CUT_SET</f>
        <v>139.3092865</v>
      </c>
      <c r="AA240" s="24" t="n">
        <f aca="false">U240*ROUND_M</f>
        <v>282.230075</v>
      </c>
      <c r="AB240" s="24" t="n">
        <f aca="false">(R240+S240)*FINISH_PART</f>
        <v>272</v>
      </c>
      <c r="AC240" s="24" t="n">
        <f aca="false">R240*SPACER_VANE+(R240+S240)*ASM_H*LABOUR</f>
        <v>454.5</v>
      </c>
      <c r="AD240" s="24" t="n">
        <f aca="false">V240*G10_CAGE+W240*G10_SLEEVE</f>
        <v>198.9471</v>
      </c>
      <c r="AE240" s="24" t="n">
        <f aca="false">N240/1000*SHAFT_M+SHAFT_SET</f>
        <v>183.44</v>
      </c>
      <c r="AF240" s="24" t="n">
        <f aca="false">2*ROUNDUP(G240*1000/V_ZENER,0)*PRICE_Z+5*ROUNDUP(G240*DIODE_SAFETY/V_STICK,0)*PRICE_STICK</f>
        <v>80.9</v>
      </c>
      <c r="AG240" s="24" t="n">
        <f aca="false">SUM(X240:AF240)</f>
        <v>1737.3955788</v>
      </c>
      <c r="AH240" s="20" t="n">
        <f aca="false">FIXED_BOM</f>
        <v>3461</v>
      </c>
      <c r="AI240" s="24" t="n">
        <f aca="false">(AG240+AH240)*(1+CONT)</f>
        <v>5978.15491562</v>
      </c>
      <c r="AJ240" s="24" t="n">
        <f aca="false">IF(L240&gt;0,AI240/L240,1000000000000)</f>
        <v>3443.3024179213</v>
      </c>
      <c r="AK240" s="8" t="n">
        <f aca="false">IF(AND(G240&gt;=V_NEED,L240&gt;=P_MIN,K240&gt;=Z_MIN,F240&lt;=N_CAP,D240&lt;=R_MAX,OR(CORONA_REQ=0,O240&gt;=G240)),1,0)</f>
        <v>0</v>
      </c>
      <c r="AL240" s="28" t="n">
        <f aca="false">IF(AK240=1,IF(OBJECTIVE=1,AI240,AJ240),1000000000000)+ROW()*0.000000001</f>
        <v>1000000000000</v>
      </c>
    </row>
    <row r="241" customFormat="false" ht="15" hidden="false" customHeight="false" outlineLevel="0" collapsed="false">
      <c r="A241" s="8" t="n">
        <v>237</v>
      </c>
      <c r="B241" s="23" t="n">
        <v>5</v>
      </c>
      <c r="C241" s="23" t="n">
        <v>3</v>
      </c>
      <c r="D241" s="8" t="n">
        <v>150</v>
      </c>
      <c r="E241" s="8" t="n">
        <v>18</v>
      </c>
      <c r="F241" s="8" t="n">
        <v>8</v>
      </c>
      <c r="G241" s="28" t="n">
        <v>11.211605</v>
      </c>
      <c r="H241" s="8" t="n">
        <v>52.507346</v>
      </c>
      <c r="I241" s="8" t="n">
        <v>550.557034</v>
      </c>
      <c r="J241" s="28" t="n">
        <v>10.485334</v>
      </c>
      <c r="K241" s="39" t="n">
        <v>1.401302</v>
      </c>
      <c r="L241" s="28" t="n">
        <v>2.516762</v>
      </c>
      <c r="M241" s="8" t="n">
        <v>179</v>
      </c>
      <c r="N241" s="8" t="n">
        <v>958</v>
      </c>
      <c r="O241" s="28" t="n">
        <v>12.737934</v>
      </c>
      <c r="P241" s="28" t="n">
        <v>7.256947</v>
      </c>
      <c r="Q241" s="28" t="n">
        <v>7.125132</v>
      </c>
      <c r="R241" s="8" t="n">
        <v>32</v>
      </c>
      <c r="S241" s="8" t="n">
        <v>14</v>
      </c>
      <c r="T241" s="23" t="n">
        <v>94.446013</v>
      </c>
      <c r="U241" s="23" t="n">
        <v>76.099112</v>
      </c>
      <c r="V241" s="28" t="n">
        <v>3.492375</v>
      </c>
      <c r="W241" s="39" t="n">
        <v>0.702734</v>
      </c>
      <c r="X241" s="24" t="n">
        <f aca="false">P241*RHO_VANE/2700*(1+SCRAP)*PRICE_VANE</f>
        <v>86.86565559</v>
      </c>
      <c r="Y241" s="24" t="n">
        <f aca="false">Q241*RHO_PLATE/2700*(1+SCRAP)*PRICE_PLATE</f>
        <v>85.28783004</v>
      </c>
      <c r="Z241" s="24" t="n">
        <f aca="false">T241*CUT_M+(R241+S241)*CUT_SET</f>
        <v>187.6690195</v>
      </c>
      <c r="AA241" s="24" t="n">
        <f aca="false">U241*ROUND_M</f>
        <v>380.49556</v>
      </c>
      <c r="AB241" s="24" t="n">
        <f aca="false">(R241+S241)*FINISH_PART</f>
        <v>368</v>
      </c>
      <c r="AC241" s="24" t="n">
        <f aca="false">R241*SPACER_VANE+(R241+S241)*ASM_H*LABOUR</f>
        <v>613.5</v>
      </c>
      <c r="AD241" s="24" t="n">
        <f aca="false">V241*G10_CAGE+W241*G10_SLEEVE</f>
        <v>251.70654</v>
      </c>
      <c r="AE241" s="24" t="n">
        <f aca="false">N241/1000*SHAFT_M+SHAFT_SET</f>
        <v>194.96</v>
      </c>
      <c r="AF241" s="24" t="n">
        <f aca="false">2*ROUNDUP(G241*1000/V_ZENER,0)*PRICE_Z+5*ROUNDUP(G241*DIODE_SAFETY/V_STICK,0)*PRICE_STICK</f>
        <v>80.9</v>
      </c>
      <c r="AG241" s="24" t="n">
        <f aca="false">SUM(X241:AF241)</f>
        <v>2249.38460513</v>
      </c>
      <c r="AH241" s="20" t="n">
        <f aca="false">FIXED_BOM</f>
        <v>3461</v>
      </c>
      <c r="AI241" s="24" t="n">
        <f aca="false">(AG241+AH241)*(1+CONT)</f>
        <v>6566.9422958995</v>
      </c>
      <c r="AJ241" s="24" t="n">
        <f aca="false">IF(L241&gt;0,AI241/L241,1000000000000)</f>
        <v>2609.28220304483</v>
      </c>
      <c r="AK241" s="8" t="n">
        <f aca="false">IF(AND(G241&gt;=V_NEED,L241&gt;=P_MIN,K241&gt;=Z_MIN,F241&lt;=N_CAP,D241&lt;=R_MAX,OR(CORONA_REQ=0,O241&gt;=G241)),1,0)</f>
        <v>0</v>
      </c>
      <c r="AL241" s="28" t="n">
        <f aca="false">IF(AK241=1,IF(OBJECTIVE=1,AI241,AJ241),1000000000000)+ROW()*0.000000001</f>
        <v>1000000000000</v>
      </c>
    </row>
    <row r="242" customFormat="false" ht="15" hidden="false" customHeight="false" outlineLevel="0" collapsed="false">
      <c r="A242" s="8" t="n">
        <v>238</v>
      </c>
      <c r="B242" s="23" t="n">
        <v>5</v>
      </c>
      <c r="C242" s="23" t="n">
        <v>3</v>
      </c>
      <c r="D242" s="8" t="n">
        <v>150</v>
      </c>
      <c r="E242" s="8" t="n">
        <v>18</v>
      </c>
      <c r="F242" s="8" t="n">
        <v>10</v>
      </c>
      <c r="G242" s="28" t="n">
        <v>11.211605</v>
      </c>
      <c r="H242" s="8" t="n">
        <v>65.975971</v>
      </c>
      <c r="I242" s="8" t="n">
        <v>697.372243</v>
      </c>
      <c r="J242" s="28" t="n">
        <v>10.570094</v>
      </c>
      <c r="K242" s="39" t="n">
        <v>1.420587</v>
      </c>
      <c r="L242" s="28" t="n">
        <v>3.297355</v>
      </c>
      <c r="M242" s="8" t="n">
        <v>219</v>
      </c>
      <c r="N242" s="8" t="n">
        <v>1038</v>
      </c>
      <c r="O242" s="28" t="n">
        <v>12.737934</v>
      </c>
      <c r="P242" s="28" t="n">
        <v>9.071184</v>
      </c>
      <c r="Q242" s="28" t="n">
        <v>8.143008</v>
      </c>
      <c r="R242" s="8" t="n">
        <v>40</v>
      </c>
      <c r="S242" s="8" t="n">
        <v>16</v>
      </c>
      <c r="T242" s="23" t="n">
        <v>116.172561</v>
      </c>
      <c r="U242" s="23" t="n">
        <v>93.238934</v>
      </c>
      <c r="V242" s="28" t="n">
        <v>4.102397</v>
      </c>
      <c r="W242" s="39" t="n">
        <v>0.825482</v>
      </c>
      <c r="X242" s="24" t="n">
        <f aca="false">P242*RHO_VANE/2700*(1+SCRAP)*PRICE_VANE</f>
        <v>108.58207248</v>
      </c>
      <c r="Y242" s="24" t="n">
        <f aca="false">Q242*RHO_PLATE/2700*(1+SCRAP)*PRICE_PLATE</f>
        <v>97.47180576</v>
      </c>
      <c r="Z242" s="24" t="n">
        <f aca="false">T242*CUT_M+(R242+S242)*CUT_SET</f>
        <v>230.2588415</v>
      </c>
      <c r="AA242" s="24" t="n">
        <f aca="false">U242*ROUND_M</f>
        <v>466.19467</v>
      </c>
      <c r="AB242" s="24" t="n">
        <f aca="false">(R242+S242)*FINISH_PART</f>
        <v>448</v>
      </c>
      <c r="AC242" s="24" t="n">
        <f aca="false">R242*SPACER_VANE+(R242+S242)*ASM_H*LABOUR</f>
        <v>750</v>
      </c>
      <c r="AD242" s="24" t="n">
        <f aca="false">V242*G10_CAGE+W242*G10_SLEEVE</f>
        <v>295.67274</v>
      </c>
      <c r="AE242" s="24" t="n">
        <f aca="false">N242/1000*SHAFT_M+SHAFT_SET</f>
        <v>204.56</v>
      </c>
      <c r="AF242" s="24" t="n">
        <f aca="false">2*ROUNDUP(G242*1000/V_ZENER,0)*PRICE_Z+5*ROUNDUP(G242*DIODE_SAFETY/V_STICK,0)*PRICE_STICK</f>
        <v>80.9</v>
      </c>
      <c r="AG242" s="24" t="n">
        <f aca="false">SUM(X242:AF242)</f>
        <v>2681.64012974</v>
      </c>
      <c r="AH242" s="20" t="n">
        <f aca="false">FIXED_BOM</f>
        <v>3461</v>
      </c>
      <c r="AI242" s="24" t="n">
        <f aca="false">(AG242+AH242)*(1+CONT)</f>
        <v>7064.036149201</v>
      </c>
      <c r="AJ242" s="24" t="n">
        <f aca="false">IF(L242&gt;0,AI242/L242,1000000000000)</f>
        <v>2142.33412817273</v>
      </c>
      <c r="AK242" s="8" t="n">
        <f aca="false">IF(AND(G242&gt;=V_NEED,L242&gt;=P_MIN,K242&gt;=Z_MIN,F242&lt;=N_CAP,D242&lt;=R_MAX,OR(CORONA_REQ=0,O242&gt;=G242)),1,0)</f>
        <v>0</v>
      </c>
      <c r="AL242" s="28" t="n">
        <f aca="false">IF(AK242=1,IF(OBJECTIVE=1,AI242,AJ242),1000000000000)+ROW()*0.000000001</f>
        <v>1000000000000</v>
      </c>
    </row>
    <row r="243" customFormat="false" ht="15" hidden="false" customHeight="false" outlineLevel="0" collapsed="false">
      <c r="A243" s="8" t="n">
        <v>239</v>
      </c>
      <c r="B243" s="23" t="n">
        <v>5</v>
      </c>
      <c r="C243" s="23" t="n">
        <v>3</v>
      </c>
      <c r="D243" s="8" t="n">
        <v>150</v>
      </c>
      <c r="E243" s="8" t="n">
        <v>18</v>
      </c>
      <c r="F243" s="8" t="n">
        <v>12</v>
      </c>
      <c r="G243" s="28" t="n">
        <v>11.211605</v>
      </c>
      <c r="H243" s="8" t="n">
        <v>79.444597</v>
      </c>
      <c r="I243" s="8" t="n">
        <v>844.187452</v>
      </c>
      <c r="J243" s="28" t="n">
        <v>10.626115</v>
      </c>
      <c r="K243" s="39" t="n">
        <v>1.434146</v>
      </c>
      <c r="L243" s="28" t="n">
        <v>4.081466</v>
      </c>
      <c r="M243" s="8" t="n">
        <v>267</v>
      </c>
      <c r="N243" s="8" t="n">
        <v>1134</v>
      </c>
      <c r="O243" s="28" t="n">
        <v>12.737934</v>
      </c>
      <c r="P243" s="28" t="n">
        <v>10.885421</v>
      </c>
      <c r="Q243" s="28" t="n">
        <v>10.17876</v>
      </c>
      <c r="R243" s="8" t="n">
        <v>48</v>
      </c>
      <c r="S243" s="8" t="n">
        <v>20</v>
      </c>
      <c r="T243" s="23" t="n">
        <v>140.412382</v>
      </c>
      <c r="U243" s="23" t="n">
        <v>112.892031</v>
      </c>
      <c r="V243" s="28" t="n">
        <v>4.834424</v>
      </c>
      <c r="W243" s="39" t="n">
        <v>0.97278</v>
      </c>
      <c r="X243" s="24" t="n">
        <f aca="false">P243*RHO_VANE/2700*(1+SCRAP)*PRICE_VANE</f>
        <v>130.29848937</v>
      </c>
      <c r="Y243" s="24" t="n">
        <f aca="false">Q243*RHO_PLATE/2700*(1+SCRAP)*PRICE_PLATE</f>
        <v>121.8397572</v>
      </c>
      <c r="Z243" s="24" t="n">
        <f aca="false">T243*CUT_M+(R243+S243)*CUT_SET</f>
        <v>278.618573</v>
      </c>
      <c r="AA243" s="24" t="n">
        <f aca="false">U243*ROUND_M</f>
        <v>564.460155</v>
      </c>
      <c r="AB243" s="24" t="n">
        <f aca="false">(R243+S243)*FINISH_PART</f>
        <v>544</v>
      </c>
      <c r="AC243" s="24" t="n">
        <f aca="false">R243*SPACER_VANE+(R243+S243)*ASM_H*LABOUR</f>
        <v>909</v>
      </c>
      <c r="AD243" s="24" t="n">
        <f aca="false">V243*G10_CAGE+W243*G10_SLEEVE</f>
        <v>348.43224</v>
      </c>
      <c r="AE243" s="24" t="n">
        <f aca="false">N243/1000*SHAFT_M+SHAFT_SET</f>
        <v>216.08</v>
      </c>
      <c r="AF243" s="24" t="n">
        <f aca="false">2*ROUNDUP(G243*1000/V_ZENER,0)*PRICE_Z+5*ROUNDUP(G243*DIODE_SAFETY/V_STICK,0)*PRICE_STICK</f>
        <v>80.9</v>
      </c>
      <c r="AG243" s="24" t="n">
        <f aca="false">SUM(X243:AF243)</f>
        <v>3193.62921457</v>
      </c>
      <c r="AH243" s="20" t="n">
        <f aca="false">FIXED_BOM</f>
        <v>3461</v>
      </c>
      <c r="AI243" s="24" t="n">
        <f aca="false">(AG243+AH243)*(1+CONT)</f>
        <v>7652.8235967555</v>
      </c>
      <c r="AJ243" s="24" t="n">
        <f aca="false">IF(L243&gt;0,AI243/L243,1000000000000)</f>
        <v>1875.01833820385</v>
      </c>
      <c r="AK243" s="8" t="n">
        <f aca="false">IF(AND(G243&gt;=V_NEED,L243&gt;=P_MIN,K243&gt;=Z_MIN,F243&lt;=N_CAP,D243&lt;=R_MAX,OR(CORONA_REQ=0,O243&gt;=G243)),1,0)</f>
        <v>0</v>
      </c>
      <c r="AL243" s="28" t="n">
        <f aca="false">IF(AK243=1,IF(OBJECTIVE=1,AI243,AJ243),1000000000000)+ROW()*0.000000001</f>
        <v>1000000000000</v>
      </c>
    </row>
    <row r="244" customFormat="false" ht="15" hidden="false" customHeight="false" outlineLevel="0" collapsed="false">
      <c r="A244" s="8" t="n">
        <v>240</v>
      </c>
      <c r="B244" s="23" t="n">
        <v>5</v>
      </c>
      <c r="C244" s="23" t="n">
        <v>3</v>
      </c>
      <c r="D244" s="8" t="n">
        <v>150</v>
      </c>
      <c r="E244" s="8" t="n">
        <v>18</v>
      </c>
      <c r="F244" s="8" t="n">
        <v>16</v>
      </c>
      <c r="G244" s="28" t="n">
        <v>11.211605</v>
      </c>
      <c r="H244" s="8" t="n">
        <v>106.381848</v>
      </c>
      <c r="I244" s="8" t="n">
        <v>1137.817871</v>
      </c>
      <c r="J244" s="28" t="n">
        <v>10.695602</v>
      </c>
      <c r="K244" s="39" t="n">
        <v>1.451117</v>
      </c>
      <c r="L244" s="28" t="n">
        <v>5.657153</v>
      </c>
      <c r="M244" s="8" t="n">
        <v>355</v>
      </c>
      <c r="N244" s="8" t="n">
        <v>1310</v>
      </c>
      <c r="O244" s="28" t="n">
        <v>12.737934</v>
      </c>
      <c r="P244" s="28" t="n">
        <v>14.513894</v>
      </c>
      <c r="Q244" s="28" t="n">
        <v>13.232388</v>
      </c>
      <c r="R244" s="8" t="n">
        <v>64</v>
      </c>
      <c r="S244" s="8" t="n">
        <v>26</v>
      </c>
      <c r="T244" s="23" t="n">
        <v>186.378752</v>
      </c>
      <c r="U244" s="23" t="n">
        <v>149.68495</v>
      </c>
      <c r="V244" s="28" t="n">
        <v>6.176472</v>
      </c>
      <c r="W244" s="39" t="n">
        <v>1.242827</v>
      </c>
      <c r="X244" s="24" t="n">
        <f aca="false">P244*RHO_VANE/2700*(1+SCRAP)*PRICE_VANE</f>
        <v>173.73131118</v>
      </c>
      <c r="Y244" s="24" t="n">
        <f aca="false">Q244*RHO_PLATE/2700*(1+SCRAP)*PRICE_PLATE</f>
        <v>158.39168436</v>
      </c>
      <c r="Z244" s="24" t="n">
        <f aca="false">T244*CUT_M+(R244+S244)*CUT_SET</f>
        <v>369.568128</v>
      </c>
      <c r="AA244" s="24" t="n">
        <f aca="false">U244*ROUND_M</f>
        <v>748.42475</v>
      </c>
      <c r="AB244" s="24" t="n">
        <f aca="false">(R244+S244)*FINISH_PART</f>
        <v>720</v>
      </c>
      <c r="AC244" s="24" t="n">
        <f aca="false">R244*SPACER_VANE+(R244+S244)*ASM_H*LABOUR</f>
        <v>1204.5</v>
      </c>
      <c r="AD244" s="24" t="n">
        <f aca="false">V244*G10_CAGE+W244*G10_SLEEVE</f>
        <v>445.15794</v>
      </c>
      <c r="AE244" s="24" t="n">
        <f aca="false">N244/1000*SHAFT_M+SHAFT_SET</f>
        <v>237.2</v>
      </c>
      <c r="AF244" s="24" t="n">
        <f aca="false">2*ROUNDUP(G244*1000/V_ZENER,0)*PRICE_Z+5*ROUNDUP(G244*DIODE_SAFETY/V_STICK,0)*PRICE_STICK</f>
        <v>80.9</v>
      </c>
      <c r="AG244" s="24" t="n">
        <f aca="false">SUM(X244:AF244)</f>
        <v>4137.87381354</v>
      </c>
      <c r="AH244" s="20" t="n">
        <f aca="false">FIXED_BOM</f>
        <v>3461</v>
      </c>
      <c r="AI244" s="24" t="n">
        <f aca="false">(AG244+AH244)*(1+CONT)</f>
        <v>8738.704885571</v>
      </c>
      <c r="AJ244" s="24" t="n">
        <f aca="false">IF(L244&gt;0,AI244/L244,1000000000000)</f>
        <v>1544.71779101096</v>
      </c>
      <c r="AK244" s="8" t="n">
        <f aca="false">IF(AND(G244&gt;=V_NEED,L244&gt;=P_MIN,K244&gt;=Z_MIN,F244&lt;=N_CAP,D244&lt;=R_MAX,OR(CORONA_REQ=0,O244&gt;=G244)),1,0)</f>
        <v>0</v>
      </c>
      <c r="AL244" s="28" t="n">
        <f aca="false">IF(AK244=1,IF(OBJECTIVE=1,AI244,AJ244),1000000000000)+ROW()*0.000000001</f>
        <v>1000000000000</v>
      </c>
    </row>
    <row r="245" customFormat="false" ht="15" hidden="false" customHeight="false" outlineLevel="0" collapsed="false">
      <c r="A245" s="8" t="n">
        <v>241</v>
      </c>
      <c r="B245" s="23" t="n">
        <v>5</v>
      </c>
      <c r="C245" s="23" t="n">
        <v>3</v>
      </c>
      <c r="D245" s="8" t="n">
        <v>150</v>
      </c>
      <c r="E245" s="8" t="n">
        <v>22</v>
      </c>
      <c r="F245" s="8" t="n">
        <v>4</v>
      </c>
      <c r="G245" s="28" t="n">
        <v>11.211605</v>
      </c>
      <c r="H245" s="8" t="n">
        <v>33.920504</v>
      </c>
      <c r="I245" s="8" t="n">
        <v>308.880067</v>
      </c>
      <c r="J245" s="28" t="n">
        <v>9.105999</v>
      </c>
      <c r="K245" s="39" t="n">
        <v>1.316262</v>
      </c>
      <c r="L245" s="28" t="n">
        <v>1.189085</v>
      </c>
      <c r="M245" s="8" t="n">
        <v>99</v>
      </c>
      <c r="N245" s="8" t="n">
        <v>798</v>
      </c>
      <c r="O245" s="28" t="n">
        <v>12.737934</v>
      </c>
      <c r="P245" s="28" t="n">
        <v>4.171341</v>
      </c>
      <c r="Q245" s="28" t="n">
        <v>5.08938</v>
      </c>
      <c r="R245" s="8" t="n">
        <v>16</v>
      </c>
      <c r="S245" s="8" t="n">
        <v>10</v>
      </c>
      <c r="T245" s="23" t="n">
        <v>50.992918</v>
      </c>
      <c r="U245" s="23" t="n">
        <v>41.819467</v>
      </c>
      <c r="V245" s="28" t="n">
        <v>2.272332</v>
      </c>
      <c r="W245" s="39" t="n">
        <v>0.457237</v>
      </c>
      <c r="X245" s="24" t="n">
        <f aca="false">P245*RHO_VANE/2700*(1+SCRAP)*PRICE_VANE</f>
        <v>49.93095177</v>
      </c>
      <c r="Y245" s="24" t="n">
        <f aca="false">Q245*RHO_PLATE/2700*(1+SCRAP)*PRICE_PLATE</f>
        <v>60.9198786</v>
      </c>
      <c r="Z245" s="24" t="n">
        <f aca="false">T245*CUT_M+(R245+S245)*CUT_SET</f>
        <v>102.489377</v>
      </c>
      <c r="AA245" s="24" t="n">
        <f aca="false">U245*ROUND_M</f>
        <v>209.097335</v>
      </c>
      <c r="AB245" s="24" t="n">
        <f aca="false">(R245+S245)*FINISH_PART</f>
        <v>208</v>
      </c>
      <c r="AC245" s="24" t="n">
        <f aca="false">R245*SPACER_VANE+(R245+S245)*ASM_H*LABOUR</f>
        <v>340.5</v>
      </c>
      <c r="AD245" s="24" t="n">
        <f aca="false">V245*G10_CAGE+W245*G10_SLEEVE</f>
        <v>163.77414</v>
      </c>
      <c r="AE245" s="24" t="n">
        <f aca="false">N245/1000*SHAFT_M+SHAFT_SET</f>
        <v>175.76</v>
      </c>
      <c r="AF245" s="24" t="n">
        <f aca="false">2*ROUNDUP(G245*1000/V_ZENER,0)*PRICE_Z+5*ROUNDUP(G245*DIODE_SAFETY/V_STICK,0)*PRICE_STICK</f>
        <v>80.9</v>
      </c>
      <c r="AG245" s="24" t="n">
        <f aca="false">SUM(X245:AF245)</f>
        <v>1391.37168237</v>
      </c>
      <c r="AH245" s="20" t="n">
        <f aca="false">FIXED_BOM</f>
        <v>3461</v>
      </c>
      <c r="AI245" s="24" t="n">
        <f aca="false">(AG245+AH245)*(1+CONT)</f>
        <v>5580.2274347255</v>
      </c>
      <c r="AJ245" s="24" t="n">
        <f aca="false">IF(L245&gt;0,AI245/L245,1000000000000)</f>
        <v>4692.87513905692</v>
      </c>
      <c r="AK245" s="8" t="n">
        <f aca="false">IF(AND(G245&gt;=V_NEED,L245&gt;=P_MIN,K245&gt;=Z_MIN,F245&lt;=N_CAP,D245&lt;=R_MAX,OR(CORONA_REQ=0,O245&gt;=G245)),1,0)</f>
        <v>0</v>
      </c>
      <c r="AL245" s="28" t="n">
        <f aca="false">IF(AK245=1,IF(OBJECTIVE=1,AI245,AJ245),1000000000000)+ROW()*0.000000001</f>
        <v>1000000000000</v>
      </c>
    </row>
    <row r="246" customFormat="false" ht="15" hidden="false" customHeight="false" outlineLevel="0" collapsed="false">
      <c r="A246" s="8" t="n">
        <v>242</v>
      </c>
      <c r="B246" s="23" t="n">
        <v>5</v>
      </c>
      <c r="C246" s="23" t="n">
        <v>3</v>
      </c>
      <c r="D246" s="8" t="n">
        <v>150</v>
      </c>
      <c r="E246" s="8" t="n">
        <v>22</v>
      </c>
      <c r="F246" s="8" t="n">
        <v>6</v>
      </c>
      <c r="G246" s="28" t="n">
        <v>11.211605</v>
      </c>
      <c r="H246" s="8" t="n">
        <v>52.160792</v>
      </c>
      <c r="I246" s="8" t="n">
        <v>485.382962</v>
      </c>
      <c r="J246" s="28" t="n">
        <v>9.305514</v>
      </c>
      <c r="K246" s="39" t="n">
        <v>1.368398</v>
      </c>
      <c r="L246" s="28" t="n">
        <v>2.089344</v>
      </c>
      <c r="M246" s="8" t="n">
        <v>139</v>
      </c>
      <c r="N246" s="8" t="n">
        <v>878</v>
      </c>
      <c r="O246" s="28" t="n">
        <v>12.737934</v>
      </c>
      <c r="P246" s="28" t="n">
        <v>6.257011</v>
      </c>
      <c r="Q246" s="28" t="n">
        <v>6.107256</v>
      </c>
      <c r="R246" s="8" t="n">
        <v>24</v>
      </c>
      <c r="S246" s="8" t="n">
        <v>12</v>
      </c>
      <c r="T246" s="23" t="n">
        <v>72.719465</v>
      </c>
      <c r="U246" s="23" t="n">
        <v>58.959289</v>
      </c>
      <c r="V246" s="28" t="n">
        <v>2.882353</v>
      </c>
      <c r="W246" s="39" t="n">
        <v>0.579986</v>
      </c>
      <c r="X246" s="24" t="n">
        <f aca="false">P246*RHO_VANE/2700*(1+SCRAP)*PRICE_VANE</f>
        <v>74.89642167</v>
      </c>
      <c r="Y246" s="24" t="n">
        <f aca="false">Q246*RHO_PLATE/2700*(1+SCRAP)*PRICE_PLATE</f>
        <v>73.10385432</v>
      </c>
      <c r="Z246" s="24" t="n">
        <f aca="false">T246*CUT_M+(R246+S246)*CUT_SET</f>
        <v>145.0791975</v>
      </c>
      <c r="AA246" s="24" t="n">
        <f aca="false">U246*ROUND_M</f>
        <v>294.796445</v>
      </c>
      <c r="AB246" s="24" t="n">
        <f aca="false">(R246+S246)*FINISH_PART</f>
        <v>288</v>
      </c>
      <c r="AC246" s="24" t="n">
        <f aca="false">R246*SPACER_VANE+(R246+S246)*ASM_H*LABOUR</f>
        <v>477</v>
      </c>
      <c r="AD246" s="24" t="n">
        <f aca="false">V246*G10_CAGE+W246*G10_SLEEVE</f>
        <v>207.74034</v>
      </c>
      <c r="AE246" s="24" t="n">
        <f aca="false">N246/1000*SHAFT_M+SHAFT_SET</f>
        <v>185.36</v>
      </c>
      <c r="AF246" s="24" t="n">
        <f aca="false">2*ROUNDUP(G246*1000/V_ZENER,0)*PRICE_Z+5*ROUNDUP(G246*DIODE_SAFETY/V_STICK,0)*PRICE_STICK</f>
        <v>80.9</v>
      </c>
      <c r="AG246" s="24" t="n">
        <f aca="false">SUM(X246:AF246)</f>
        <v>1826.87625849</v>
      </c>
      <c r="AH246" s="20" t="n">
        <f aca="false">FIXED_BOM</f>
        <v>3461</v>
      </c>
      <c r="AI246" s="24" t="n">
        <f aca="false">(AG246+AH246)*(1+CONT)</f>
        <v>6081.0576972635</v>
      </c>
      <c r="AJ246" s="24" t="n">
        <f aca="false">IF(L246&gt;0,AI246/L246,1000000000000)</f>
        <v>2910.51052256761</v>
      </c>
      <c r="AK246" s="8" t="n">
        <f aca="false">IF(AND(G246&gt;=V_NEED,L246&gt;=P_MIN,K246&gt;=Z_MIN,F246&lt;=N_CAP,D246&lt;=R_MAX,OR(CORONA_REQ=0,O246&gt;=G246)),1,0)</f>
        <v>1</v>
      </c>
      <c r="AL246" s="28" t="n">
        <f aca="false">IF(AK246=1,IF(OBJECTIVE=1,AI246,AJ246),1000000000000)+ROW()*0.000000001</f>
        <v>6081.0576975095</v>
      </c>
    </row>
    <row r="247" customFormat="false" ht="15" hidden="false" customHeight="false" outlineLevel="0" collapsed="false">
      <c r="A247" s="8" t="n">
        <v>243</v>
      </c>
      <c r="B247" s="23" t="n">
        <v>5</v>
      </c>
      <c r="C247" s="23" t="n">
        <v>3</v>
      </c>
      <c r="D247" s="8" t="n">
        <v>150</v>
      </c>
      <c r="E247" s="8" t="n">
        <v>22</v>
      </c>
      <c r="F247" s="8" t="n">
        <v>8</v>
      </c>
      <c r="G247" s="28" t="n">
        <v>11.211605</v>
      </c>
      <c r="H247" s="8" t="n">
        <v>70.40108</v>
      </c>
      <c r="I247" s="8" t="n">
        <v>661.885858</v>
      </c>
      <c r="J247" s="28" t="n">
        <v>9.401643</v>
      </c>
      <c r="K247" s="39" t="n">
        <v>1.395104</v>
      </c>
      <c r="L247" s="28" t="n">
        <v>2.997235</v>
      </c>
      <c r="M247" s="8" t="n">
        <v>187</v>
      </c>
      <c r="N247" s="8" t="n">
        <v>974</v>
      </c>
      <c r="O247" s="28" t="n">
        <v>12.737934</v>
      </c>
      <c r="P247" s="28" t="n">
        <v>8.342682</v>
      </c>
      <c r="Q247" s="28" t="n">
        <v>8.143008</v>
      </c>
      <c r="R247" s="8" t="n">
        <v>32</v>
      </c>
      <c r="S247" s="8" t="n">
        <v>16</v>
      </c>
      <c r="T247" s="23" t="n">
        <v>96.959287</v>
      </c>
      <c r="U247" s="23" t="n">
        <v>78.612386</v>
      </c>
      <c r="V247" s="28" t="n">
        <v>3.61438</v>
      </c>
      <c r="W247" s="39" t="n">
        <v>0.727284</v>
      </c>
      <c r="X247" s="24" t="n">
        <f aca="false">P247*RHO_VANE/2700*(1+SCRAP)*PRICE_VANE</f>
        <v>99.86190354</v>
      </c>
      <c r="Y247" s="24" t="n">
        <f aca="false">Q247*RHO_PLATE/2700*(1+SCRAP)*PRICE_PLATE</f>
        <v>97.47180576</v>
      </c>
      <c r="Z247" s="24" t="n">
        <f aca="false">T247*CUT_M+(R247+S247)*CUT_SET</f>
        <v>193.4389305</v>
      </c>
      <c r="AA247" s="24" t="n">
        <f aca="false">U247*ROUND_M</f>
        <v>393.06193</v>
      </c>
      <c r="AB247" s="24" t="n">
        <f aca="false">(R247+S247)*FINISH_PART</f>
        <v>384</v>
      </c>
      <c r="AC247" s="24" t="n">
        <f aca="false">R247*SPACER_VANE+(R247+S247)*ASM_H*LABOUR</f>
        <v>636</v>
      </c>
      <c r="AD247" s="24" t="n">
        <f aca="false">V247*G10_CAGE+W247*G10_SLEEVE</f>
        <v>260.49984</v>
      </c>
      <c r="AE247" s="24" t="n">
        <f aca="false">N247/1000*SHAFT_M+SHAFT_SET</f>
        <v>196.88</v>
      </c>
      <c r="AF247" s="24" t="n">
        <f aca="false">2*ROUNDUP(G247*1000/V_ZENER,0)*PRICE_Z+5*ROUNDUP(G247*DIODE_SAFETY/V_STICK,0)*PRICE_STICK</f>
        <v>80.9</v>
      </c>
      <c r="AG247" s="24" t="n">
        <f aca="false">SUM(X247:AF247)</f>
        <v>2342.1144098</v>
      </c>
      <c r="AH247" s="20" t="n">
        <f aca="false">FIXED_BOM</f>
        <v>3461</v>
      </c>
      <c r="AI247" s="24" t="n">
        <f aca="false">(AG247+AH247)*(1+CONT)</f>
        <v>6673.58157127</v>
      </c>
      <c r="AJ247" s="24" t="n">
        <f aca="false">IF(L247&gt;0,AI247/L247,1000000000000)</f>
        <v>2226.57935439497</v>
      </c>
      <c r="AK247" s="8" t="n">
        <f aca="false">IF(AND(G247&gt;=V_NEED,L247&gt;=P_MIN,K247&gt;=Z_MIN,F247&lt;=N_CAP,D247&lt;=R_MAX,OR(CORONA_REQ=0,O247&gt;=G247)),1,0)</f>
        <v>0</v>
      </c>
      <c r="AL247" s="28" t="n">
        <f aca="false">IF(AK247=1,IF(OBJECTIVE=1,AI247,AJ247),1000000000000)+ROW()*0.000000001</f>
        <v>1000000000000</v>
      </c>
    </row>
    <row r="248" customFormat="false" ht="15" hidden="false" customHeight="false" outlineLevel="0" collapsed="false">
      <c r="A248" s="8" t="n">
        <v>244</v>
      </c>
      <c r="B248" s="23" t="n">
        <v>5</v>
      </c>
      <c r="C248" s="23" t="n">
        <v>3</v>
      </c>
      <c r="D248" s="8" t="n">
        <v>150</v>
      </c>
      <c r="E248" s="8" t="n">
        <v>22</v>
      </c>
      <c r="F248" s="8" t="n">
        <v>10</v>
      </c>
      <c r="G248" s="28" t="n">
        <v>11.211605</v>
      </c>
      <c r="H248" s="8" t="n">
        <v>88.641368</v>
      </c>
      <c r="I248" s="8" t="n">
        <v>838.388753</v>
      </c>
      <c r="J248" s="28" t="n">
        <v>9.458211</v>
      </c>
      <c r="K248" s="39" t="n">
        <v>1.410965</v>
      </c>
      <c r="L248" s="28" t="n">
        <v>3.905758</v>
      </c>
      <c r="M248" s="8" t="n">
        <v>235</v>
      </c>
      <c r="N248" s="8" t="n">
        <v>1070</v>
      </c>
      <c r="O248" s="28" t="n">
        <v>12.737934</v>
      </c>
      <c r="P248" s="28" t="n">
        <v>10.428352</v>
      </c>
      <c r="Q248" s="28" t="n">
        <v>10.17876</v>
      </c>
      <c r="R248" s="8" t="n">
        <v>40</v>
      </c>
      <c r="S248" s="8" t="n">
        <v>20</v>
      </c>
      <c r="T248" s="23" t="n">
        <v>121.199109</v>
      </c>
      <c r="U248" s="23" t="n">
        <v>98.265482</v>
      </c>
      <c r="V248" s="28" t="n">
        <v>4.346406</v>
      </c>
      <c r="W248" s="39" t="n">
        <v>0.874582</v>
      </c>
      <c r="X248" s="24" t="n">
        <f aca="false">P248*RHO_VANE/2700*(1+SCRAP)*PRICE_VANE</f>
        <v>124.82737344</v>
      </c>
      <c r="Y248" s="24" t="n">
        <f aca="false">Q248*RHO_PLATE/2700*(1+SCRAP)*PRICE_PLATE</f>
        <v>121.8397572</v>
      </c>
      <c r="Z248" s="24" t="n">
        <f aca="false">T248*CUT_M+(R248+S248)*CUT_SET</f>
        <v>241.7986635</v>
      </c>
      <c r="AA248" s="24" t="n">
        <f aca="false">U248*ROUND_M</f>
        <v>491.32741</v>
      </c>
      <c r="AB248" s="24" t="n">
        <f aca="false">(R248+S248)*FINISH_PART</f>
        <v>480</v>
      </c>
      <c r="AC248" s="24" t="n">
        <f aca="false">R248*SPACER_VANE+(R248+S248)*ASM_H*LABOUR</f>
        <v>795</v>
      </c>
      <c r="AD248" s="24" t="n">
        <f aca="false">V248*G10_CAGE+W248*G10_SLEEVE</f>
        <v>313.25928</v>
      </c>
      <c r="AE248" s="24" t="n">
        <f aca="false">N248/1000*SHAFT_M+SHAFT_SET</f>
        <v>208.4</v>
      </c>
      <c r="AF248" s="24" t="n">
        <f aca="false">2*ROUNDUP(G248*1000/V_ZENER,0)*PRICE_Z+5*ROUNDUP(G248*DIODE_SAFETY/V_STICK,0)*PRICE_STICK</f>
        <v>80.9</v>
      </c>
      <c r="AG248" s="24" t="n">
        <f aca="false">SUM(X248:AF248)</f>
        <v>2857.35248414</v>
      </c>
      <c r="AH248" s="20" t="n">
        <f aca="false">FIXED_BOM</f>
        <v>3461</v>
      </c>
      <c r="AI248" s="24" t="n">
        <f aca="false">(AG248+AH248)*(1+CONT)</f>
        <v>7266.105356761</v>
      </c>
      <c r="AJ248" s="24" t="n">
        <f aca="false">IF(L248&gt;0,AI248/L248,1000000000000)</f>
        <v>1860.35728705183</v>
      </c>
      <c r="AK248" s="8" t="n">
        <f aca="false">IF(AND(G248&gt;=V_NEED,L248&gt;=P_MIN,K248&gt;=Z_MIN,F248&lt;=N_CAP,D248&lt;=R_MAX,OR(CORONA_REQ=0,O248&gt;=G248)),1,0)</f>
        <v>0</v>
      </c>
      <c r="AL248" s="28" t="n">
        <f aca="false">IF(AK248=1,IF(OBJECTIVE=1,AI248,AJ248),1000000000000)+ROW()*0.000000001</f>
        <v>1000000000000</v>
      </c>
    </row>
    <row r="249" customFormat="false" ht="15" hidden="false" customHeight="false" outlineLevel="0" collapsed="false">
      <c r="A249" s="8" t="n">
        <v>245</v>
      </c>
      <c r="B249" s="23" t="n">
        <v>5</v>
      </c>
      <c r="C249" s="23" t="n">
        <v>3</v>
      </c>
      <c r="D249" s="8" t="n">
        <v>150</v>
      </c>
      <c r="E249" s="8" t="n">
        <v>22</v>
      </c>
      <c r="F249" s="8" t="n">
        <v>12</v>
      </c>
      <c r="G249" s="28" t="n">
        <v>11.211605</v>
      </c>
      <c r="H249" s="8" t="n">
        <v>106.881656</v>
      </c>
      <c r="I249" s="8" t="n">
        <v>1014.891648</v>
      </c>
      <c r="J249" s="28" t="n">
        <v>9.495471</v>
      </c>
      <c r="K249" s="39" t="n">
        <v>1.421947</v>
      </c>
      <c r="L249" s="28" t="n">
        <v>4.818733</v>
      </c>
      <c r="M249" s="8" t="n">
        <v>283</v>
      </c>
      <c r="N249" s="8" t="n">
        <v>1166</v>
      </c>
      <c r="O249" s="28" t="n">
        <v>12.737934</v>
      </c>
      <c r="P249" s="28" t="n">
        <v>12.514022</v>
      </c>
      <c r="Q249" s="28" t="n">
        <v>12.214512</v>
      </c>
      <c r="R249" s="8" t="n">
        <v>48</v>
      </c>
      <c r="S249" s="8" t="n">
        <v>24</v>
      </c>
      <c r="T249" s="23" t="n">
        <v>145.438931</v>
      </c>
      <c r="U249" s="23" t="n">
        <v>117.918579</v>
      </c>
      <c r="V249" s="28" t="n">
        <v>5.078432</v>
      </c>
      <c r="W249" s="39" t="n">
        <v>1.02188</v>
      </c>
      <c r="X249" s="24" t="n">
        <f aca="false">P249*RHO_VANE/2700*(1+SCRAP)*PRICE_VANE</f>
        <v>149.79284334</v>
      </c>
      <c r="Y249" s="24" t="n">
        <f aca="false">Q249*RHO_PLATE/2700*(1+SCRAP)*PRICE_PLATE</f>
        <v>146.20770864</v>
      </c>
      <c r="Z249" s="24" t="n">
        <f aca="false">T249*CUT_M+(R249+S249)*CUT_SET</f>
        <v>290.1583965</v>
      </c>
      <c r="AA249" s="24" t="n">
        <f aca="false">U249*ROUND_M</f>
        <v>589.592895</v>
      </c>
      <c r="AB249" s="24" t="n">
        <f aca="false">(R249+S249)*FINISH_PART</f>
        <v>576</v>
      </c>
      <c r="AC249" s="24" t="n">
        <f aca="false">R249*SPACER_VANE+(R249+S249)*ASM_H*LABOUR</f>
        <v>954</v>
      </c>
      <c r="AD249" s="24" t="n">
        <f aca="false">V249*G10_CAGE+W249*G10_SLEEVE</f>
        <v>366.01872</v>
      </c>
      <c r="AE249" s="24" t="n">
        <f aca="false">N249/1000*SHAFT_M+SHAFT_SET</f>
        <v>219.92</v>
      </c>
      <c r="AF249" s="24" t="n">
        <f aca="false">2*ROUNDUP(G249*1000/V_ZENER,0)*PRICE_Z+5*ROUNDUP(G249*DIODE_SAFETY/V_STICK,0)*PRICE_STICK</f>
        <v>80.9</v>
      </c>
      <c r="AG249" s="24" t="n">
        <f aca="false">SUM(X249:AF249)</f>
        <v>3372.59056348</v>
      </c>
      <c r="AH249" s="20" t="n">
        <f aca="false">FIXED_BOM</f>
        <v>3461</v>
      </c>
      <c r="AI249" s="24" t="n">
        <f aca="false">(AG249+AH249)*(1+CONT)</f>
        <v>7858.629148002</v>
      </c>
      <c r="AJ249" s="24" t="n">
        <f aca="false">IF(L249&gt;0,AI249/L249,1000000000000)</f>
        <v>1630.84967521587</v>
      </c>
      <c r="AK249" s="8" t="n">
        <f aca="false">IF(AND(G249&gt;=V_NEED,L249&gt;=P_MIN,K249&gt;=Z_MIN,F249&lt;=N_CAP,D249&lt;=R_MAX,OR(CORONA_REQ=0,O249&gt;=G249)),1,0)</f>
        <v>0</v>
      </c>
      <c r="AL249" s="28" t="n">
        <f aca="false">IF(AK249=1,IF(OBJECTIVE=1,AI249,AJ249),1000000000000)+ROW()*0.000000001</f>
        <v>1000000000000</v>
      </c>
    </row>
    <row r="250" customFormat="false" ht="15" hidden="false" customHeight="false" outlineLevel="0" collapsed="false">
      <c r="A250" s="8" t="n">
        <v>246</v>
      </c>
      <c r="B250" s="23" t="n">
        <v>5</v>
      </c>
      <c r="C250" s="23" t="n">
        <v>3</v>
      </c>
      <c r="D250" s="8" t="n">
        <v>150</v>
      </c>
      <c r="E250" s="8" t="n">
        <v>22</v>
      </c>
      <c r="F250" s="8" t="n">
        <v>16</v>
      </c>
      <c r="G250" s="28" t="n">
        <v>11.211605</v>
      </c>
      <c r="H250" s="8" t="n">
        <v>143.362233</v>
      </c>
      <c r="I250" s="8" t="n">
        <v>1367.897439</v>
      </c>
      <c r="J250" s="28" t="n">
        <v>9.541547</v>
      </c>
      <c r="K250" s="39" t="n">
        <v>1.435419</v>
      </c>
      <c r="L250" s="28" t="n">
        <v>6.643077</v>
      </c>
      <c r="M250" s="8" t="n">
        <v>371</v>
      </c>
      <c r="N250" s="8" t="n">
        <v>1342</v>
      </c>
      <c r="O250" s="28" t="n">
        <v>12.737934</v>
      </c>
      <c r="P250" s="28" t="n">
        <v>16.685363</v>
      </c>
      <c r="Q250" s="28" t="n">
        <v>15.26814</v>
      </c>
      <c r="R250" s="8" t="n">
        <v>64</v>
      </c>
      <c r="S250" s="8" t="n">
        <v>30</v>
      </c>
      <c r="T250" s="23" t="n">
        <v>191.4053</v>
      </c>
      <c r="U250" s="23" t="n">
        <v>154.711498</v>
      </c>
      <c r="V250" s="28" t="n">
        <v>6.42048</v>
      </c>
      <c r="W250" s="39" t="n">
        <v>1.291926</v>
      </c>
      <c r="X250" s="24" t="n">
        <f aca="false">P250*RHO_VANE/2700*(1+SCRAP)*PRICE_VANE</f>
        <v>199.72379511</v>
      </c>
      <c r="Y250" s="24" t="n">
        <f aca="false">Q250*RHO_PLATE/2700*(1+SCRAP)*PRICE_PLATE</f>
        <v>182.7596358</v>
      </c>
      <c r="Z250" s="24" t="n">
        <f aca="false">T250*CUT_M+(R250+S250)*CUT_SET</f>
        <v>381.10795</v>
      </c>
      <c r="AA250" s="24" t="n">
        <f aca="false">U250*ROUND_M</f>
        <v>773.55749</v>
      </c>
      <c r="AB250" s="24" t="n">
        <f aca="false">(R250+S250)*FINISH_PART</f>
        <v>752</v>
      </c>
      <c r="AC250" s="24" t="n">
        <f aca="false">R250*SPACER_VANE+(R250+S250)*ASM_H*LABOUR</f>
        <v>1249.5</v>
      </c>
      <c r="AD250" s="24" t="n">
        <f aca="false">V250*G10_CAGE+W250*G10_SLEEVE</f>
        <v>462.74436</v>
      </c>
      <c r="AE250" s="24" t="n">
        <f aca="false">N250/1000*SHAFT_M+SHAFT_SET</f>
        <v>241.04</v>
      </c>
      <c r="AF250" s="24" t="n">
        <f aca="false">2*ROUNDUP(G250*1000/V_ZENER,0)*PRICE_Z+5*ROUNDUP(G250*DIODE_SAFETY/V_STICK,0)*PRICE_STICK</f>
        <v>80.9</v>
      </c>
      <c r="AG250" s="24" t="n">
        <f aca="false">SUM(X250:AF250)</f>
        <v>4323.33323091</v>
      </c>
      <c r="AH250" s="20" t="n">
        <f aca="false">FIXED_BOM</f>
        <v>3461</v>
      </c>
      <c r="AI250" s="24" t="n">
        <f aca="false">(AG250+AH250)*(1+CONT)</f>
        <v>8951.9832155465</v>
      </c>
      <c r="AJ250" s="24" t="n">
        <f aca="false">IF(L250&gt;0,AI250/L250,1000000000000)</f>
        <v>1347.56577645367</v>
      </c>
      <c r="AK250" s="8" t="n">
        <f aca="false">IF(AND(G250&gt;=V_NEED,L250&gt;=P_MIN,K250&gt;=Z_MIN,F250&lt;=N_CAP,D250&lt;=R_MAX,OR(CORONA_REQ=0,O250&gt;=G250)),1,0)</f>
        <v>0</v>
      </c>
      <c r="AL250" s="28" t="n">
        <f aca="false">IF(AK250=1,IF(OBJECTIVE=1,AI250,AJ250),1000000000000)+ROW()*0.000000001</f>
        <v>1000000000000</v>
      </c>
    </row>
    <row r="251" customFormat="false" ht="15" hidden="false" customHeight="false" outlineLevel="0" collapsed="false">
      <c r="A251" s="8" t="n">
        <v>247</v>
      </c>
      <c r="B251" s="23" t="n">
        <v>5</v>
      </c>
      <c r="C251" s="23" t="n">
        <v>3</v>
      </c>
      <c r="D251" s="8" t="n">
        <v>150</v>
      </c>
      <c r="E251" s="8" t="n">
        <v>26</v>
      </c>
      <c r="F251" s="8" t="n">
        <v>4</v>
      </c>
      <c r="G251" s="28" t="n">
        <v>11.211605</v>
      </c>
      <c r="H251" s="8" t="n">
        <v>51.277827</v>
      </c>
      <c r="I251" s="8" t="n">
        <v>360.904895</v>
      </c>
      <c r="J251" s="28" t="n">
        <v>7.038225</v>
      </c>
      <c r="K251" s="39" t="n">
        <v>1.284455</v>
      </c>
      <c r="L251" s="28" t="n">
        <v>1.290016</v>
      </c>
      <c r="M251" s="8" t="n">
        <v>99</v>
      </c>
      <c r="N251" s="8" t="n">
        <v>798</v>
      </c>
      <c r="O251" s="28" t="n">
        <v>12.737934</v>
      </c>
      <c r="P251" s="28" t="n">
        <v>4.714208</v>
      </c>
      <c r="Q251" s="28" t="n">
        <v>5.08938</v>
      </c>
      <c r="R251" s="8" t="n">
        <v>16</v>
      </c>
      <c r="S251" s="8" t="n">
        <v>10</v>
      </c>
      <c r="T251" s="23" t="n">
        <v>50.992918</v>
      </c>
      <c r="U251" s="23" t="n">
        <v>41.819467</v>
      </c>
      <c r="V251" s="28" t="n">
        <v>2.272332</v>
      </c>
      <c r="W251" s="39" t="n">
        <v>0.457237</v>
      </c>
      <c r="X251" s="24" t="n">
        <f aca="false">P251*RHO_VANE/2700*(1+SCRAP)*PRICE_VANE</f>
        <v>56.42906976</v>
      </c>
      <c r="Y251" s="24" t="n">
        <f aca="false">Q251*RHO_PLATE/2700*(1+SCRAP)*PRICE_PLATE</f>
        <v>60.9198786</v>
      </c>
      <c r="Z251" s="24" t="n">
        <f aca="false">T251*CUT_M+(R251+S251)*CUT_SET</f>
        <v>102.489377</v>
      </c>
      <c r="AA251" s="24" t="n">
        <f aca="false">U251*ROUND_M</f>
        <v>209.097335</v>
      </c>
      <c r="AB251" s="24" t="n">
        <f aca="false">(R251+S251)*FINISH_PART</f>
        <v>208</v>
      </c>
      <c r="AC251" s="24" t="n">
        <f aca="false">R251*SPACER_VANE+(R251+S251)*ASM_H*LABOUR</f>
        <v>340.5</v>
      </c>
      <c r="AD251" s="24" t="n">
        <f aca="false">V251*G10_CAGE+W251*G10_SLEEVE</f>
        <v>163.77414</v>
      </c>
      <c r="AE251" s="24" t="n">
        <f aca="false">N251/1000*SHAFT_M+SHAFT_SET</f>
        <v>175.76</v>
      </c>
      <c r="AF251" s="24" t="n">
        <f aca="false">2*ROUNDUP(G251*1000/V_ZENER,0)*PRICE_Z+5*ROUNDUP(G251*DIODE_SAFETY/V_STICK,0)*PRICE_STICK</f>
        <v>80.9</v>
      </c>
      <c r="AG251" s="24" t="n">
        <f aca="false">SUM(X251:AF251)</f>
        <v>1397.86980036</v>
      </c>
      <c r="AH251" s="20" t="n">
        <f aca="false">FIXED_BOM</f>
        <v>3461</v>
      </c>
      <c r="AI251" s="24" t="n">
        <f aca="false">(AG251+AH251)*(1+CONT)</f>
        <v>5587.700270414</v>
      </c>
      <c r="AJ251" s="24" t="n">
        <f aca="false">IF(L251&gt;0,AI251/L251,1000000000000)</f>
        <v>4331.49687322793</v>
      </c>
      <c r="AK251" s="8" t="n">
        <f aca="false">IF(AND(G251&gt;=V_NEED,L251&gt;=P_MIN,K251&gt;=Z_MIN,F251&lt;=N_CAP,D251&lt;=R_MAX,OR(CORONA_REQ=0,O251&gt;=G251)),1,0)</f>
        <v>0</v>
      </c>
      <c r="AL251" s="28" t="n">
        <f aca="false">IF(AK251=1,IF(OBJECTIVE=1,AI251,AJ251),1000000000000)+ROW()*0.000000001</f>
        <v>1000000000000</v>
      </c>
    </row>
    <row r="252" customFormat="false" ht="15" hidden="false" customHeight="false" outlineLevel="0" collapsed="false">
      <c r="A252" s="8" t="n">
        <v>248</v>
      </c>
      <c r="B252" s="23" t="n">
        <v>5</v>
      </c>
      <c r="C252" s="23" t="n">
        <v>3</v>
      </c>
      <c r="D252" s="8" t="n">
        <v>150</v>
      </c>
      <c r="E252" s="8" t="n">
        <v>26</v>
      </c>
      <c r="F252" s="8" t="n">
        <v>6</v>
      </c>
      <c r="G252" s="28" t="n">
        <v>11.211605</v>
      </c>
      <c r="H252" s="8" t="n">
        <v>79.436585</v>
      </c>
      <c r="I252" s="8" t="n">
        <v>567.136263</v>
      </c>
      <c r="J252" s="28" t="n">
        <v>7.139484</v>
      </c>
      <c r="K252" s="39" t="n">
        <v>1.325542</v>
      </c>
      <c r="L252" s="28" t="n">
        <v>2.240837</v>
      </c>
      <c r="M252" s="8" t="n">
        <v>147</v>
      </c>
      <c r="N252" s="8" t="n">
        <v>894</v>
      </c>
      <c r="O252" s="28" t="n">
        <v>12.737934</v>
      </c>
      <c r="P252" s="28" t="n">
        <v>7.071312</v>
      </c>
      <c r="Q252" s="28" t="n">
        <v>7.125132</v>
      </c>
      <c r="R252" s="8" t="n">
        <v>24</v>
      </c>
      <c r="S252" s="8" t="n">
        <v>14</v>
      </c>
      <c r="T252" s="23" t="n">
        <v>75.232739</v>
      </c>
      <c r="U252" s="23" t="n">
        <v>61.472564</v>
      </c>
      <c r="V252" s="28" t="n">
        <v>3.004358</v>
      </c>
      <c r="W252" s="39" t="n">
        <v>0.604535</v>
      </c>
      <c r="X252" s="24" t="n">
        <f aca="false">P252*RHO_VANE/2700*(1+SCRAP)*PRICE_VANE</f>
        <v>84.64360464</v>
      </c>
      <c r="Y252" s="24" t="n">
        <f aca="false">Q252*RHO_PLATE/2700*(1+SCRAP)*PRICE_PLATE</f>
        <v>85.28783004</v>
      </c>
      <c r="Z252" s="24" t="n">
        <f aca="false">T252*CUT_M+(R252+S252)*CUT_SET</f>
        <v>150.8491085</v>
      </c>
      <c r="AA252" s="24" t="n">
        <f aca="false">U252*ROUND_M</f>
        <v>307.36282</v>
      </c>
      <c r="AB252" s="24" t="n">
        <f aca="false">(R252+S252)*FINISH_PART</f>
        <v>304</v>
      </c>
      <c r="AC252" s="24" t="n">
        <f aca="false">R252*SPACER_VANE+(R252+S252)*ASM_H*LABOUR</f>
        <v>499.5</v>
      </c>
      <c r="AD252" s="24" t="n">
        <f aca="false">V252*G10_CAGE+W252*G10_SLEEVE</f>
        <v>216.53358</v>
      </c>
      <c r="AE252" s="24" t="n">
        <f aca="false">N252/1000*SHAFT_M+SHAFT_SET</f>
        <v>187.28</v>
      </c>
      <c r="AF252" s="24" t="n">
        <f aca="false">2*ROUNDUP(G252*1000/V_ZENER,0)*PRICE_Z+5*ROUNDUP(G252*DIODE_SAFETY/V_STICK,0)*PRICE_STICK</f>
        <v>80.9</v>
      </c>
      <c r="AG252" s="24" t="n">
        <f aca="false">SUM(X252:AF252)</f>
        <v>1916.35694318</v>
      </c>
      <c r="AH252" s="20" t="n">
        <f aca="false">FIXED_BOM</f>
        <v>3461</v>
      </c>
      <c r="AI252" s="24" t="n">
        <f aca="false">(AG252+AH252)*(1+CONT)</f>
        <v>6183.960484657</v>
      </c>
      <c r="AJ252" s="24" t="n">
        <f aca="false">IF(L252&gt;0,AI252/L252,1000000000000)</f>
        <v>2759.66546636681</v>
      </c>
      <c r="AK252" s="8" t="n">
        <f aca="false">IF(AND(G252&gt;=V_NEED,L252&gt;=P_MIN,K252&gt;=Z_MIN,F252&lt;=N_CAP,D252&lt;=R_MAX,OR(CORONA_REQ=0,O252&gt;=G252)),1,0)</f>
        <v>1</v>
      </c>
      <c r="AL252" s="28" t="n">
        <f aca="false">IF(AK252=1,IF(OBJECTIVE=1,AI252,AJ252),1000000000000)+ROW()*0.000000001</f>
        <v>6183.960484909</v>
      </c>
    </row>
    <row r="253" customFormat="false" ht="15" hidden="false" customHeight="false" outlineLevel="0" collapsed="false">
      <c r="A253" s="8" t="n">
        <v>249</v>
      </c>
      <c r="B253" s="23" t="n">
        <v>5</v>
      </c>
      <c r="C253" s="23" t="n">
        <v>3</v>
      </c>
      <c r="D253" s="8" t="n">
        <v>150</v>
      </c>
      <c r="E253" s="8" t="n">
        <v>26</v>
      </c>
      <c r="F253" s="8" t="n">
        <v>8</v>
      </c>
      <c r="G253" s="28" t="n">
        <v>11.211605</v>
      </c>
      <c r="H253" s="8" t="n">
        <v>107.595344</v>
      </c>
      <c r="I253" s="8" t="n">
        <v>773.367631</v>
      </c>
      <c r="J253" s="28" t="n">
        <v>7.187743</v>
      </c>
      <c r="K253" s="39" t="n">
        <v>1.346263</v>
      </c>
      <c r="L253" s="28" t="n">
        <v>3.197292</v>
      </c>
      <c r="M253" s="8" t="n">
        <v>195</v>
      </c>
      <c r="N253" s="8" t="n">
        <v>990</v>
      </c>
      <c r="O253" s="28" t="n">
        <v>12.737934</v>
      </c>
      <c r="P253" s="28" t="n">
        <v>9.428416</v>
      </c>
      <c r="Q253" s="28" t="n">
        <v>9.160884</v>
      </c>
      <c r="R253" s="8" t="n">
        <v>32</v>
      </c>
      <c r="S253" s="8" t="n">
        <v>18</v>
      </c>
      <c r="T253" s="23" t="n">
        <v>99.472561</v>
      </c>
      <c r="U253" s="23" t="n">
        <v>81.12566</v>
      </c>
      <c r="V253" s="28" t="n">
        <v>3.736384</v>
      </c>
      <c r="W253" s="39" t="n">
        <v>0.751833</v>
      </c>
      <c r="X253" s="24" t="n">
        <f aca="false">P253*RHO_VANE/2700*(1+SCRAP)*PRICE_VANE</f>
        <v>112.85813952</v>
      </c>
      <c r="Y253" s="24" t="n">
        <f aca="false">Q253*RHO_PLATE/2700*(1+SCRAP)*PRICE_PLATE</f>
        <v>109.65578148</v>
      </c>
      <c r="Z253" s="24" t="n">
        <f aca="false">T253*CUT_M+(R253+S253)*CUT_SET</f>
        <v>199.2088415</v>
      </c>
      <c r="AA253" s="24" t="n">
        <f aca="false">U253*ROUND_M</f>
        <v>405.6283</v>
      </c>
      <c r="AB253" s="24" t="n">
        <f aca="false">(R253+S253)*FINISH_PART</f>
        <v>400</v>
      </c>
      <c r="AC253" s="24" t="n">
        <f aca="false">R253*SPACER_VANE+(R253+S253)*ASM_H*LABOUR</f>
        <v>658.5</v>
      </c>
      <c r="AD253" s="24" t="n">
        <f aca="false">V253*G10_CAGE+W253*G10_SLEEVE</f>
        <v>269.29302</v>
      </c>
      <c r="AE253" s="24" t="n">
        <f aca="false">N253/1000*SHAFT_M+SHAFT_SET</f>
        <v>198.8</v>
      </c>
      <c r="AF253" s="24" t="n">
        <f aca="false">2*ROUNDUP(G253*1000/V_ZENER,0)*PRICE_Z+5*ROUNDUP(G253*DIODE_SAFETY/V_STICK,0)*PRICE_STICK</f>
        <v>80.9</v>
      </c>
      <c r="AG253" s="24" t="n">
        <f aca="false">SUM(X253:AF253)</f>
        <v>2434.8440825</v>
      </c>
      <c r="AH253" s="20" t="n">
        <f aca="false">FIXED_BOM</f>
        <v>3461</v>
      </c>
      <c r="AI253" s="24" t="n">
        <f aca="false">(AG253+AH253)*(1+CONT)</f>
        <v>6780.220694875</v>
      </c>
      <c r="AJ253" s="24" t="n">
        <f aca="false">IF(L253&gt;0,AI253/L253,1000000000000)</f>
        <v>2120.61353635358</v>
      </c>
      <c r="AK253" s="8" t="n">
        <f aca="false">IF(AND(G253&gt;=V_NEED,L253&gt;=P_MIN,K253&gt;=Z_MIN,F253&lt;=N_CAP,D253&lt;=R_MAX,OR(CORONA_REQ=0,O253&gt;=G253)),1,0)</f>
        <v>0</v>
      </c>
      <c r="AL253" s="28" t="n">
        <f aca="false">IF(AK253=1,IF(OBJECTIVE=1,AI253,AJ253),1000000000000)+ROW()*0.000000001</f>
        <v>1000000000000</v>
      </c>
    </row>
    <row r="254" customFormat="false" ht="15" hidden="false" customHeight="false" outlineLevel="0" collapsed="false">
      <c r="A254" s="8" t="n">
        <v>250</v>
      </c>
      <c r="B254" s="23" t="n">
        <v>5</v>
      </c>
      <c r="C254" s="23" t="n">
        <v>3</v>
      </c>
      <c r="D254" s="8" t="n">
        <v>150</v>
      </c>
      <c r="E254" s="8" t="n">
        <v>26</v>
      </c>
      <c r="F254" s="8" t="n">
        <v>10</v>
      </c>
      <c r="G254" s="28" t="n">
        <v>11.211605</v>
      </c>
      <c r="H254" s="8" t="n">
        <v>135.754102</v>
      </c>
      <c r="I254" s="8" t="n">
        <v>979.599</v>
      </c>
      <c r="J254" s="28" t="n">
        <v>7.215981</v>
      </c>
      <c r="K254" s="39" t="n">
        <v>1.358821</v>
      </c>
      <c r="L254" s="28" t="n">
        <v>4.156694</v>
      </c>
      <c r="M254" s="8" t="n">
        <v>243</v>
      </c>
      <c r="N254" s="8" t="n">
        <v>1086</v>
      </c>
      <c r="O254" s="28" t="n">
        <v>12.737934</v>
      </c>
      <c r="P254" s="28" t="n">
        <v>11.78552</v>
      </c>
      <c r="Q254" s="28" t="n">
        <v>11.196636</v>
      </c>
      <c r="R254" s="8" t="n">
        <v>40</v>
      </c>
      <c r="S254" s="8" t="n">
        <v>22</v>
      </c>
      <c r="T254" s="23" t="n">
        <v>123.712383</v>
      </c>
      <c r="U254" s="23" t="n">
        <v>100.778757</v>
      </c>
      <c r="V254" s="28" t="n">
        <v>4.46841</v>
      </c>
      <c r="W254" s="39" t="n">
        <v>0.899131</v>
      </c>
      <c r="X254" s="24" t="n">
        <f aca="false">P254*RHO_VANE/2700*(1+SCRAP)*PRICE_VANE</f>
        <v>141.0726744</v>
      </c>
      <c r="Y254" s="24" t="n">
        <f aca="false">Q254*RHO_PLATE/2700*(1+SCRAP)*PRICE_PLATE</f>
        <v>134.02373292</v>
      </c>
      <c r="Z254" s="24" t="n">
        <f aca="false">T254*CUT_M+(R254+S254)*CUT_SET</f>
        <v>247.5685745</v>
      </c>
      <c r="AA254" s="24" t="n">
        <f aca="false">U254*ROUND_M</f>
        <v>503.893785</v>
      </c>
      <c r="AB254" s="24" t="n">
        <f aca="false">(R254+S254)*FINISH_PART</f>
        <v>496</v>
      </c>
      <c r="AC254" s="24" t="n">
        <f aca="false">R254*SPACER_VANE+(R254+S254)*ASM_H*LABOUR</f>
        <v>817.5</v>
      </c>
      <c r="AD254" s="24" t="n">
        <f aca="false">V254*G10_CAGE+W254*G10_SLEEVE</f>
        <v>322.05246</v>
      </c>
      <c r="AE254" s="24" t="n">
        <f aca="false">N254/1000*SHAFT_M+SHAFT_SET</f>
        <v>210.32</v>
      </c>
      <c r="AF254" s="24" t="n">
        <f aca="false">2*ROUNDUP(G254*1000/V_ZENER,0)*PRICE_Z+5*ROUNDUP(G254*DIODE_SAFETY/V_STICK,0)*PRICE_STICK</f>
        <v>80.9</v>
      </c>
      <c r="AG254" s="24" t="n">
        <f aca="false">SUM(X254:AF254)</f>
        <v>2953.33122682</v>
      </c>
      <c r="AH254" s="20" t="n">
        <f aca="false">FIXED_BOM</f>
        <v>3461</v>
      </c>
      <c r="AI254" s="24" t="n">
        <f aca="false">(AG254+AH254)*(1+CONT)</f>
        <v>7376.480910843</v>
      </c>
      <c r="AJ254" s="24" t="n">
        <f aca="false">IF(L254&gt;0,AI254/L254,1000000000000)</f>
        <v>1774.60282398536</v>
      </c>
      <c r="AK254" s="8" t="n">
        <f aca="false">IF(AND(G254&gt;=V_NEED,L254&gt;=P_MIN,K254&gt;=Z_MIN,F254&lt;=N_CAP,D254&lt;=R_MAX,OR(CORONA_REQ=0,O254&gt;=G254)),1,0)</f>
        <v>0</v>
      </c>
      <c r="AL254" s="28" t="n">
        <f aca="false">IF(AK254=1,IF(OBJECTIVE=1,AI254,AJ254),1000000000000)+ROW()*0.000000001</f>
        <v>1000000000000</v>
      </c>
    </row>
    <row r="255" customFormat="false" ht="15" hidden="false" customHeight="false" outlineLevel="0" collapsed="false">
      <c r="A255" s="8" t="n">
        <v>251</v>
      </c>
      <c r="B255" s="23" t="n">
        <v>5</v>
      </c>
      <c r="C255" s="23" t="n">
        <v>3</v>
      </c>
      <c r="D255" s="8" t="n">
        <v>150</v>
      </c>
      <c r="E255" s="8" t="n">
        <v>26</v>
      </c>
      <c r="F255" s="8" t="n">
        <v>12</v>
      </c>
      <c r="G255" s="28" t="n">
        <v>11.211605</v>
      </c>
      <c r="H255" s="8" t="n">
        <v>163.91286</v>
      </c>
      <c r="I255" s="8" t="n">
        <v>1185.830368</v>
      </c>
      <c r="J255" s="28" t="n">
        <v>7.234517</v>
      </c>
      <c r="K255" s="39" t="n">
        <v>1.36734</v>
      </c>
      <c r="L255" s="28" t="n">
        <v>5.115503</v>
      </c>
      <c r="M255" s="8" t="n">
        <v>291</v>
      </c>
      <c r="N255" s="8" t="n">
        <v>1182</v>
      </c>
      <c r="O255" s="28" t="n">
        <v>12.737934</v>
      </c>
      <c r="P255" s="28" t="n">
        <v>14.142624</v>
      </c>
      <c r="Q255" s="28" t="n">
        <v>13.232388</v>
      </c>
      <c r="R255" s="8" t="n">
        <v>48</v>
      </c>
      <c r="S255" s="8" t="n">
        <v>26</v>
      </c>
      <c r="T255" s="23" t="n">
        <v>147.952205</v>
      </c>
      <c r="U255" s="23" t="n">
        <v>120.431853</v>
      </c>
      <c r="V255" s="28" t="n">
        <v>5.200437</v>
      </c>
      <c r="W255" s="39" t="n">
        <v>1.046429</v>
      </c>
      <c r="X255" s="24" t="n">
        <f aca="false">P255*RHO_VANE/2700*(1+SCRAP)*PRICE_VANE</f>
        <v>169.28720928</v>
      </c>
      <c r="Y255" s="24" t="n">
        <f aca="false">Q255*RHO_PLATE/2700*(1+SCRAP)*PRICE_PLATE</f>
        <v>158.39168436</v>
      </c>
      <c r="Z255" s="24" t="n">
        <f aca="false">T255*CUT_M+(R255+S255)*CUT_SET</f>
        <v>295.9283075</v>
      </c>
      <c r="AA255" s="24" t="n">
        <f aca="false">U255*ROUND_M</f>
        <v>602.159265</v>
      </c>
      <c r="AB255" s="24" t="n">
        <f aca="false">(R255+S255)*FINISH_PART</f>
        <v>592</v>
      </c>
      <c r="AC255" s="24" t="n">
        <f aca="false">R255*SPACER_VANE+(R255+S255)*ASM_H*LABOUR</f>
        <v>976.5</v>
      </c>
      <c r="AD255" s="24" t="n">
        <f aca="false">V255*G10_CAGE+W255*G10_SLEEVE</f>
        <v>374.81196</v>
      </c>
      <c r="AE255" s="24" t="n">
        <f aca="false">N255/1000*SHAFT_M+SHAFT_SET</f>
        <v>221.84</v>
      </c>
      <c r="AF255" s="24" t="n">
        <f aca="false">2*ROUNDUP(G255*1000/V_ZENER,0)*PRICE_Z+5*ROUNDUP(G255*DIODE_SAFETY/V_STICK,0)*PRICE_STICK</f>
        <v>80.9</v>
      </c>
      <c r="AG255" s="24" t="n">
        <f aca="false">SUM(X255:AF255)</f>
        <v>3471.81842614</v>
      </c>
      <c r="AH255" s="20" t="n">
        <f aca="false">FIXED_BOM</f>
        <v>3461</v>
      </c>
      <c r="AI255" s="24" t="n">
        <f aca="false">(AG255+AH255)*(1+CONT)</f>
        <v>7972.741190061</v>
      </c>
      <c r="AJ255" s="24" t="n">
        <f aca="false">IF(L255&gt;0,AI255/L255,1000000000000)</f>
        <v>1558.54491534088</v>
      </c>
      <c r="AK255" s="8" t="n">
        <f aca="false">IF(AND(G255&gt;=V_NEED,L255&gt;=P_MIN,K255&gt;=Z_MIN,F255&lt;=N_CAP,D255&lt;=R_MAX,OR(CORONA_REQ=0,O255&gt;=G255)),1,0)</f>
        <v>0</v>
      </c>
      <c r="AL255" s="28" t="n">
        <f aca="false">IF(AK255=1,IF(OBJECTIVE=1,AI255,AJ255),1000000000000)+ROW()*0.000000001</f>
        <v>1000000000000</v>
      </c>
    </row>
    <row r="256" customFormat="false" ht="15" hidden="false" customHeight="false" outlineLevel="0" collapsed="false">
      <c r="A256" s="8" t="n">
        <v>252</v>
      </c>
      <c r="B256" s="23" t="n">
        <v>5</v>
      </c>
      <c r="C256" s="23" t="n">
        <v>3</v>
      </c>
      <c r="D256" s="8" t="n">
        <v>150</v>
      </c>
      <c r="E256" s="8" t="n">
        <v>26</v>
      </c>
      <c r="F256" s="8" t="n">
        <v>16</v>
      </c>
      <c r="G256" s="28" t="n">
        <v>11.211605</v>
      </c>
      <c r="H256" s="8" t="n">
        <v>220.230377</v>
      </c>
      <c r="I256" s="8" t="n">
        <v>1598.293105</v>
      </c>
      <c r="J256" s="28" t="n">
        <v>7.257369</v>
      </c>
      <c r="K256" s="39" t="n">
        <v>1.377569</v>
      </c>
      <c r="L256" s="28" t="n">
        <v>7.038062</v>
      </c>
      <c r="M256" s="8" t="n">
        <v>387</v>
      </c>
      <c r="N256" s="8" t="n">
        <v>1374</v>
      </c>
      <c r="O256" s="28" t="n">
        <v>12.737934</v>
      </c>
      <c r="P256" s="28" t="n">
        <v>18.856832</v>
      </c>
      <c r="Q256" s="28" t="n">
        <v>17.303892</v>
      </c>
      <c r="R256" s="8" t="n">
        <v>64</v>
      </c>
      <c r="S256" s="8" t="n">
        <v>34</v>
      </c>
      <c r="T256" s="23" t="n">
        <v>196.431848</v>
      </c>
      <c r="U256" s="23" t="n">
        <v>159.738046</v>
      </c>
      <c r="V256" s="28" t="n">
        <v>6.664489</v>
      </c>
      <c r="W256" s="39" t="n">
        <v>1.341025</v>
      </c>
      <c r="X256" s="24" t="n">
        <f aca="false">P256*RHO_VANE/2700*(1+SCRAP)*PRICE_VANE</f>
        <v>225.71627904</v>
      </c>
      <c r="Y256" s="24" t="n">
        <f aca="false">Q256*RHO_PLATE/2700*(1+SCRAP)*PRICE_PLATE</f>
        <v>207.12758724</v>
      </c>
      <c r="Z256" s="24" t="n">
        <f aca="false">T256*CUT_M+(R256+S256)*CUT_SET</f>
        <v>392.647772</v>
      </c>
      <c r="AA256" s="24" t="n">
        <f aca="false">U256*ROUND_M</f>
        <v>798.69023</v>
      </c>
      <c r="AB256" s="24" t="n">
        <f aca="false">(R256+S256)*FINISH_PART</f>
        <v>784</v>
      </c>
      <c r="AC256" s="24" t="n">
        <f aca="false">R256*SPACER_VANE+(R256+S256)*ASM_H*LABOUR</f>
        <v>1294.5</v>
      </c>
      <c r="AD256" s="24" t="n">
        <f aca="false">V256*G10_CAGE+W256*G10_SLEEVE</f>
        <v>480.33084</v>
      </c>
      <c r="AE256" s="24" t="n">
        <f aca="false">N256/1000*SHAFT_M+SHAFT_SET</f>
        <v>244.88</v>
      </c>
      <c r="AF256" s="24" t="n">
        <f aca="false">2*ROUNDUP(G256*1000/V_ZENER,0)*PRICE_Z+5*ROUNDUP(G256*DIODE_SAFETY/V_STICK,0)*PRICE_STICK</f>
        <v>80.9</v>
      </c>
      <c r="AG256" s="24" t="n">
        <f aca="false">SUM(X256:AF256)</f>
        <v>4508.79270828</v>
      </c>
      <c r="AH256" s="20" t="n">
        <f aca="false">FIXED_BOM</f>
        <v>3461</v>
      </c>
      <c r="AI256" s="24" t="n">
        <f aca="false">(AG256+AH256)*(1+CONT)</f>
        <v>9165.261614522</v>
      </c>
      <c r="AJ256" s="24" t="n">
        <f aca="false">IF(L256&gt;0,AI256/L256,1000000000000)</f>
        <v>1302.24223863359</v>
      </c>
      <c r="AK256" s="8" t="n">
        <f aca="false">IF(AND(G256&gt;=V_NEED,L256&gt;=P_MIN,K256&gt;=Z_MIN,F256&lt;=N_CAP,D256&lt;=R_MAX,OR(CORONA_REQ=0,O256&gt;=G256)),1,0)</f>
        <v>0</v>
      </c>
      <c r="AL256" s="28" t="n">
        <f aca="false">IF(AK256=1,IF(OBJECTIVE=1,AI256,AJ256),1000000000000)+ROW()*0.000000001</f>
        <v>1000000000000</v>
      </c>
    </row>
    <row r="257" customFormat="false" ht="15" hidden="false" customHeight="false" outlineLevel="0" collapsed="false">
      <c r="A257" s="8" t="n">
        <v>253</v>
      </c>
      <c r="B257" s="23" t="n">
        <v>5</v>
      </c>
      <c r="C257" s="23" t="n">
        <v>4</v>
      </c>
      <c r="D257" s="8" t="n">
        <v>150</v>
      </c>
      <c r="E257" s="8" t="n">
        <v>18</v>
      </c>
      <c r="F257" s="8" t="n">
        <v>4</v>
      </c>
      <c r="G257" s="28" t="n">
        <v>11.211605</v>
      </c>
      <c r="H257" s="8" t="n">
        <v>28.185217</v>
      </c>
      <c r="I257" s="8" t="n">
        <v>257.507215</v>
      </c>
      <c r="J257" s="28" t="n">
        <v>9.136251</v>
      </c>
      <c r="K257" s="39" t="n">
        <v>1.292969</v>
      </c>
      <c r="L257" s="28" t="n">
        <v>0.935699</v>
      </c>
      <c r="M257" s="8" t="n">
        <v>103</v>
      </c>
      <c r="N257" s="8" t="n">
        <v>806</v>
      </c>
      <c r="O257" s="28" t="n">
        <v>13.599858</v>
      </c>
      <c r="P257" s="28" t="n">
        <v>4.837965</v>
      </c>
      <c r="Q257" s="28" t="n">
        <v>5.428672</v>
      </c>
      <c r="R257" s="8" t="n">
        <v>16</v>
      </c>
      <c r="S257" s="8" t="n">
        <v>8</v>
      </c>
      <c r="T257" s="23" t="n">
        <v>48.479644</v>
      </c>
      <c r="U257" s="23" t="n">
        <v>39.306193</v>
      </c>
      <c r="V257" s="28" t="n">
        <v>2.333334</v>
      </c>
      <c r="W257" s="39" t="n">
        <v>0.469512</v>
      </c>
      <c r="X257" s="24" t="n">
        <f aca="false">P257*RHO_VANE/2700*(1+SCRAP)*PRICE_VANE</f>
        <v>57.91044105</v>
      </c>
      <c r="Y257" s="24" t="n">
        <f aca="false">Q257*RHO_PLATE/2700*(1+SCRAP)*PRICE_PLATE</f>
        <v>64.98120384</v>
      </c>
      <c r="Z257" s="24" t="n">
        <f aca="false">T257*CUT_M+(R257+S257)*CUT_SET</f>
        <v>96.719466</v>
      </c>
      <c r="AA257" s="24" t="n">
        <f aca="false">U257*ROUND_M</f>
        <v>196.530965</v>
      </c>
      <c r="AB257" s="24" t="n">
        <f aca="false">(R257+S257)*FINISH_PART</f>
        <v>192</v>
      </c>
      <c r="AC257" s="24" t="n">
        <f aca="false">R257*SPACER_VANE+(R257+S257)*ASM_H*LABOUR</f>
        <v>318</v>
      </c>
      <c r="AD257" s="24" t="n">
        <f aca="false">V257*G10_CAGE+W257*G10_SLEEVE</f>
        <v>168.17076</v>
      </c>
      <c r="AE257" s="24" t="n">
        <f aca="false">N257/1000*SHAFT_M+SHAFT_SET</f>
        <v>176.72</v>
      </c>
      <c r="AF257" s="24" t="n">
        <f aca="false">2*ROUNDUP(G257*1000/V_ZENER,0)*PRICE_Z+5*ROUNDUP(G257*DIODE_SAFETY/V_STICK,0)*PRICE_STICK</f>
        <v>80.9</v>
      </c>
      <c r="AG257" s="24" t="n">
        <f aca="false">SUM(X257:AF257)</f>
        <v>1351.93283589</v>
      </c>
      <c r="AH257" s="20" t="n">
        <f aca="false">FIXED_BOM</f>
        <v>3461</v>
      </c>
      <c r="AI257" s="24" t="n">
        <f aca="false">(AG257+AH257)*(1+CONT)</f>
        <v>5534.8727612735</v>
      </c>
      <c r="AJ257" s="24" t="n">
        <f aca="false">IF(L257&gt;0,AI257/L257,1000000000000)</f>
        <v>5915.22782569341</v>
      </c>
      <c r="AK257" s="8" t="n">
        <f aca="false">IF(AND(G257&gt;=V_NEED,L257&gt;=P_MIN,K257&gt;=Z_MIN,F257&lt;=N_CAP,D257&lt;=R_MAX,OR(CORONA_REQ=0,O257&gt;=G257)),1,0)</f>
        <v>0</v>
      </c>
      <c r="AL257" s="28" t="n">
        <f aca="false">IF(AK257=1,IF(OBJECTIVE=1,AI257,AJ257),1000000000000)+ROW()*0.000000001</f>
        <v>1000000000000</v>
      </c>
    </row>
    <row r="258" customFormat="false" ht="15" hidden="false" customHeight="false" outlineLevel="0" collapsed="false">
      <c r="A258" s="8" t="n">
        <v>254</v>
      </c>
      <c r="B258" s="23" t="n">
        <v>5</v>
      </c>
      <c r="C258" s="23" t="n">
        <v>4</v>
      </c>
      <c r="D258" s="8" t="n">
        <v>150</v>
      </c>
      <c r="E258" s="8" t="n">
        <v>18</v>
      </c>
      <c r="F258" s="8" t="n">
        <v>6</v>
      </c>
      <c r="G258" s="28" t="n">
        <v>11.211605</v>
      </c>
      <c r="H258" s="8" t="n">
        <v>43.148199</v>
      </c>
      <c r="I258" s="8" t="n">
        <v>404.654194</v>
      </c>
      <c r="J258" s="28" t="n">
        <v>9.378241</v>
      </c>
      <c r="K258" s="39" t="n">
        <v>1.351943</v>
      </c>
      <c r="L258" s="28" t="n">
        <v>1.684419</v>
      </c>
      <c r="M258" s="8" t="n">
        <v>148</v>
      </c>
      <c r="N258" s="8" t="n">
        <v>896</v>
      </c>
      <c r="O258" s="28" t="n">
        <v>13.599858</v>
      </c>
      <c r="P258" s="28" t="n">
        <v>7.256947</v>
      </c>
      <c r="Q258" s="28" t="n">
        <v>6.78584</v>
      </c>
      <c r="R258" s="8" t="n">
        <v>24</v>
      </c>
      <c r="S258" s="8" t="n">
        <v>10</v>
      </c>
      <c r="T258" s="23" t="n">
        <v>70.206191</v>
      </c>
      <c r="U258" s="23" t="n">
        <v>56.446015</v>
      </c>
      <c r="V258" s="28" t="n">
        <v>3.019608</v>
      </c>
      <c r="W258" s="39" t="n">
        <v>0.607604</v>
      </c>
      <c r="X258" s="24" t="n">
        <f aca="false">P258*RHO_VANE/2700*(1+SCRAP)*PRICE_VANE</f>
        <v>86.86565559</v>
      </c>
      <c r="Y258" s="24" t="n">
        <f aca="false">Q258*RHO_PLATE/2700*(1+SCRAP)*PRICE_PLATE</f>
        <v>81.2265048</v>
      </c>
      <c r="Z258" s="24" t="n">
        <f aca="false">T258*CUT_M+(R258+S258)*CUT_SET</f>
        <v>139.3092865</v>
      </c>
      <c r="AA258" s="24" t="n">
        <f aca="false">U258*ROUND_M</f>
        <v>282.230075</v>
      </c>
      <c r="AB258" s="24" t="n">
        <f aca="false">(R258+S258)*FINISH_PART</f>
        <v>272</v>
      </c>
      <c r="AC258" s="24" t="n">
        <f aca="false">R258*SPACER_VANE+(R258+S258)*ASM_H*LABOUR</f>
        <v>454.5</v>
      </c>
      <c r="AD258" s="24" t="n">
        <f aca="false">V258*G10_CAGE+W258*G10_SLEEVE</f>
        <v>217.63272</v>
      </c>
      <c r="AE258" s="24" t="n">
        <f aca="false">N258/1000*SHAFT_M+SHAFT_SET</f>
        <v>187.52</v>
      </c>
      <c r="AF258" s="24" t="n">
        <f aca="false">2*ROUNDUP(G258*1000/V_ZENER,0)*PRICE_Z+5*ROUNDUP(G258*DIODE_SAFETY/V_STICK,0)*PRICE_STICK</f>
        <v>80.9</v>
      </c>
      <c r="AG258" s="24" t="n">
        <f aca="false">SUM(X258:AF258)</f>
        <v>1802.18424189</v>
      </c>
      <c r="AH258" s="20" t="n">
        <f aca="false">FIXED_BOM</f>
        <v>3461</v>
      </c>
      <c r="AI258" s="24" t="n">
        <f aca="false">(AG258+AH258)*(1+CONT)</f>
        <v>6052.6618781735</v>
      </c>
      <c r="AJ258" s="24" t="n">
        <f aca="false">IF(L258&gt;0,AI258/L258,1000000000000)</f>
        <v>3593.32320412765</v>
      </c>
      <c r="AK258" s="8" t="n">
        <f aca="false">IF(AND(G258&gt;=V_NEED,L258&gt;=P_MIN,K258&gt;=Z_MIN,F258&lt;=N_CAP,D258&lt;=R_MAX,OR(CORONA_REQ=0,O258&gt;=G258)),1,0)</f>
        <v>0</v>
      </c>
      <c r="AL258" s="28" t="n">
        <f aca="false">IF(AK258=1,IF(OBJECTIVE=1,AI258,AJ258),1000000000000)+ROW()*0.000000001</f>
        <v>1000000000000</v>
      </c>
    </row>
    <row r="259" customFormat="false" ht="15" hidden="false" customHeight="false" outlineLevel="0" collapsed="false">
      <c r="A259" s="8" t="n">
        <v>255</v>
      </c>
      <c r="B259" s="23" t="n">
        <v>5</v>
      </c>
      <c r="C259" s="23" t="n">
        <v>4</v>
      </c>
      <c r="D259" s="8" t="n">
        <v>150</v>
      </c>
      <c r="E259" s="8" t="n">
        <v>18</v>
      </c>
      <c r="F259" s="8" t="n">
        <v>8</v>
      </c>
      <c r="G259" s="28" t="n">
        <v>11.211605</v>
      </c>
      <c r="H259" s="8" t="n">
        <v>58.11118</v>
      </c>
      <c r="I259" s="8" t="n">
        <v>551.801174</v>
      </c>
      <c r="J259" s="28" t="n">
        <v>9.495611</v>
      </c>
      <c r="K259" s="39" t="n">
        <v>1.382953</v>
      </c>
      <c r="L259" s="28" t="n">
        <v>2.443706</v>
      </c>
      <c r="M259" s="8" t="n">
        <v>202</v>
      </c>
      <c r="N259" s="8" t="n">
        <v>1004</v>
      </c>
      <c r="O259" s="28" t="n">
        <v>13.599858</v>
      </c>
      <c r="P259" s="28" t="n">
        <v>9.675929</v>
      </c>
      <c r="Q259" s="28" t="n">
        <v>9.500176</v>
      </c>
      <c r="R259" s="8" t="n">
        <v>32</v>
      </c>
      <c r="S259" s="8" t="n">
        <v>14</v>
      </c>
      <c r="T259" s="23" t="n">
        <v>94.446013</v>
      </c>
      <c r="U259" s="23" t="n">
        <v>76.099112</v>
      </c>
      <c r="V259" s="28" t="n">
        <v>3.843138</v>
      </c>
      <c r="W259" s="39" t="n">
        <v>0.773314</v>
      </c>
      <c r="X259" s="24" t="n">
        <f aca="false">P259*RHO_VANE/2700*(1+SCRAP)*PRICE_VANE</f>
        <v>115.82087013</v>
      </c>
      <c r="Y259" s="24" t="n">
        <f aca="false">Q259*RHO_PLATE/2700*(1+SCRAP)*PRICE_PLATE</f>
        <v>113.71710672</v>
      </c>
      <c r="Z259" s="24" t="n">
        <f aca="false">T259*CUT_M+(R259+S259)*CUT_SET</f>
        <v>187.6690195</v>
      </c>
      <c r="AA259" s="24" t="n">
        <f aca="false">U259*ROUND_M</f>
        <v>380.49556</v>
      </c>
      <c r="AB259" s="24" t="n">
        <f aca="false">(R259+S259)*FINISH_PART</f>
        <v>368</v>
      </c>
      <c r="AC259" s="24" t="n">
        <f aca="false">R259*SPACER_VANE+(R259+S259)*ASM_H*LABOUR</f>
        <v>613.5</v>
      </c>
      <c r="AD259" s="24" t="n">
        <f aca="false">V259*G10_CAGE+W259*G10_SLEEVE</f>
        <v>276.98712</v>
      </c>
      <c r="AE259" s="24" t="n">
        <f aca="false">N259/1000*SHAFT_M+SHAFT_SET</f>
        <v>200.48</v>
      </c>
      <c r="AF259" s="24" t="n">
        <f aca="false">2*ROUNDUP(G259*1000/V_ZENER,0)*PRICE_Z+5*ROUNDUP(G259*DIODE_SAFETY/V_STICK,0)*PRICE_STICK</f>
        <v>80.9</v>
      </c>
      <c r="AG259" s="24" t="n">
        <f aca="false">SUM(X259:AF259)</f>
        <v>2337.56967635</v>
      </c>
      <c r="AH259" s="20" t="n">
        <f aca="false">FIXED_BOM</f>
        <v>3461</v>
      </c>
      <c r="AI259" s="24" t="n">
        <f aca="false">(AG259+AH259)*(1+CONT)</f>
        <v>6668.3551278025</v>
      </c>
      <c r="AJ259" s="24" t="n">
        <f aca="false">IF(L259&gt;0,AI259/L259,1000000000000)</f>
        <v>2728.78780336198</v>
      </c>
      <c r="AK259" s="8" t="n">
        <f aca="false">IF(AND(G259&gt;=V_NEED,L259&gt;=P_MIN,K259&gt;=Z_MIN,F259&lt;=N_CAP,D259&lt;=R_MAX,OR(CORONA_REQ=0,O259&gt;=G259)),1,0)</f>
        <v>0</v>
      </c>
      <c r="AL259" s="28" t="n">
        <f aca="false">IF(AK259=1,IF(OBJECTIVE=1,AI259,AJ259),1000000000000)+ROW()*0.000000001</f>
        <v>1000000000000</v>
      </c>
    </row>
    <row r="260" customFormat="false" ht="15" hidden="false" customHeight="false" outlineLevel="0" collapsed="false">
      <c r="A260" s="8" t="n">
        <v>256</v>
      </c>
      <c r="B260" s="23" t="n">
        <v>5</v>
      </c>
      <c r="C260" s="23" t="n">
        <v>4</v>
      </c>
      <c r="D260" s="8" t="n">
        <v>150</v>
      </c>
      <c r="E260" s="8" t="n">
        <v>18</v>
      </c>
      <c r="F260" s="8" t="n">
        <v>10</v>
      </c>
      <c r="G260" s="28" t="n">
        <v>11.211605</v>
      </c>
      <c r="H260" s="8" t="n">
        <v>73.074161</v>
      </c>
      <c r="I260" s="8" t="n">
        <v>698.948154</v>
      </c>
      <c r="J260" s="28" t="n">
        <v>9.564915</v>
      </c>
      <c r="K260" s="39" t="n">
        <v>1.402024</v>
      </c>
      <c r="L260" s="28" t="n">
        <v>3.204121</v>
      </c>
      <c r="M260" s="8" t="n">
        <v>247</v>
      </c>
      <c r="N260" s="8" t="n">
        <v>1094</v>
      </c>
      <c r="O260" s="28" t="n">
        <v>13.599858</v>
      </c>
      <c r="P260" s="28" t="n">
        <v>12.094912</v>
      </c>
      <c r="Q260" s="28" t="n">
        <v>10.857344</v>
      </c>
      <c r="R260" s="8" t="n">
        <v>40</v>
      </c>
      <c r="S260" s="8" t="n">
        <v>16</v>
      </c>
      <c r="T260" s="23" t="n">
        <v>116.172561</v>
      </c>
      <c r="U260" s="23" t="n">
        <v>93.238934</v>
      </c>
      <c r="V260" s="28" t="n">
        <v>4.529413</v>
      </c>
      <c r="W260" s="39" t="n">
        <v>0.911406</v>
      </c>
      <c r="X260" s="24" t="n">
        <f aca="false">P260*RHO_VANE/2700*(1+SCRAP)*PRICE_VANE</f>
        <v>144.77609664</v>
      </c>
      <c r="Y260" s="24" t="n">
        <f aca="false">Q260*RHO_PLATE/2700*(1+SCRAP)*PRICE_PLATE</f>
        <v>129.96240768</v>
      </c>
      <c r="Z260" s="24" t="n">
        <f aca="false">T260*CUT_M+(R260+S260)*CUT_SET</f>
        <v>230.2588415</v>
      </c>
      <c r="AA260" s="24" t="n">
        <f aca="false">U260*ROUND_M</f>
        <v>466.19467</v>
      </c>
      <c r="AB260" s="24" t="n">
        <f aca="false">(R260+S260)*FINISH_PART</f>
        <v>448</v>
      </c>
      <c r="AC260" s="24" t="n">
        <f aca="false">R260*SPACER_VANE+(R260+S260)*ASM_H*LABOUR</f>
        <v>750</v>
      </c>
      <c r="AD260" s="24" t="n">
        <f aca="false">V260*G10_CAGE+W260*G10_SLEEVE</f>
        <v>326.44914</v>
      </c>
      <c r="AE260" s="24" t="n">
        <f aca="false">N260/1000*SHAFT_M+SHAFT_SET</f>
        <v>211.28</v>
      </c>
      <c r="AF260" s="24" t="n">
        <f aca="false">2*ROUNDUP(G260*1000/V_ZENER,0)*PRICE_Z+5*ROUNDUP(G260*DIODE_SAFETY/V_STICK,0)*PRICE_STICK</f>
        <v>80.9</v>
      </c>
      <c r="AG260" s="24" t="n">
        <f aca="false">SUM(X260:AF260)</f>
        <v>2787.82115582</v>
      </c>
      <c r="AH260" s="20" t="n">
        <f aca="false">FIXED_BOM</f>
        <v>3461</v>
      </c>
      <c r="AI260" s="24" t="n">
        <f aca="false">(AG260+AH260)*(1+CONT)</f>
        <v>7186.144329193</v>
      </c>
      <c r="AJ260" s="24" t="n">
        <f aca="false">IF(L260&gt;0,AI260/L260,1000000000000)</f>
        <v>2242.78182040972</v>
      </c>
      <c r="AK260" s="8" t="n">
        <f aca="false">IF(AND(G260&gt;=V_NEED,L260&gt;=P_MIN,K260&gt;=Z_MIN,F260&lt;=N_CAP,D260&lt;=R_MAX,OR(CORONA_REQ=0,O260&gt;=G260)),1,0)</f>
        <v>0</v>
      </c>
      <c r="AL260" s="28" t="n">
        <f aca="false">IF(AK260=1,IF(OBJECTIVE=1,AI260,AJ260),1000000000000)+ROW()*0.000000001</f>
        <v>1000000000000</v>
      </c>
    </row>
    <row r="261" customFormat="false" ht="15" hidden="false" customHeight="false" outlineLevel="0" collapsed="false">
      <c r="A261" s="8" t="n">
        <v>257</v>
      </c>
      <c r="B261" s="23" t="n">
        <v>5</v>
      </c>
      <c r="C261" s="23" t="n">
        <v>4</v>
      </c>
      <c r="D261" s="8" t="n">
        <v>150</v>
      </c>
      <c r="E261" s="8" t="n">
        <v>18</v>
      </c>
      <c r="F261" s="8" t="n">
        <v>12</v>
      </c>
      <c r="G261" s="28" t="n">
        <v>11.211605</v>
      </c>
      <c r="H261" s="8" t="n">
        <v>88.037142</v>
      </c>
      <c r="I261" s="8" t="n">
        <v>846.095134</v>
      </c>
      <c r="J261" s="28" t="n">
        <v>9.610661</v>
      </c>
      <c r="K261" s="39" t="n">
        <v>1.414471</v>
      </c>
      <c r="L261" s="28" t="n">
        <v>3.964769</v>
      </c>
      <c r="M261" s="8" t="n">
        <v>301</v>
      </c>
      <c r="N261" s="8" t="n">
        <v>1202</v>
      </c>
      <c r="O261" s="28" t="n">
        <v>13.599858</v>
      </c>
      <c r="P261" s="28" t="n">
        <v>14.513894</v>
      </c>
      <c r="Q261" s="28" t="n">
        <v>13.57168</v>
      </c>
      <c r="R261" s="8" t="n">
        <v>48</v>
      </c>
      <c r="S261" s="8" t="n">
        <v>20</v>
      </c>
      <c r="T261" s="23" t="n">
        <v>140.412382</v>
      </c>
      <c r="U261" s="23" t="n">
        <v>112.892031</v>
      </c>
      <c r="V261" s="28" t="n">
        <v>5.352942</v>
      </c>
      <c r="W261" s="39" t="n">
        <v>1.077116</v>
      </c>
      <c r="X261" s="24" t="n">
        <f aca="false">P261*RHO_VANE/2700*(1+SCRAP)*PRICE_VANE</f>
        <v>173.73131118</v>
      </c>
      <c r="Y261" s="24" t="n">
        <f aca="false">Q261*RHO_PLATE/2700*(1+SCRAP)*PRICE_PLATE</f>
        <v>162.4530096</v>
      </c>
      <c r="Z261" s="24" t="n">
        <f aca="false">T261*CUT_M+(R261+S261)*CUT_SET</f>
        <v>278.618573</v>
      </c>
      <c r="AA261" s="24" t="n">
        <f aca="false">U261*ROUND_M</f>
        <v>564.460155</v>
      </c>
      <c r="AB261" s="24" t="n">
        <f aca="false">(R261+S261)*FINISH_PART</f>
        <v>544</v>
      </c>
      <c r="AC261" s="24" t="n">
        <f aca="false">R261*SPACER_VANE+(R261+S261)*ASM_H*LABOUR</f>
        <v>909</v>
      </c>
      <c r="AD261" s="24" t="n">
        <f aca="false">V261*G10_CAGE+W261*G10_SLEEVE</f>
        <v>385.80348</v>
      </c>
      <c r="AE261" s="24" t="n">
        <f aca="false">N261/1000*SHAFT_M+SHAFT_SET</f>
        <v>224.24</v>
      </c>
      <c r="AF261" s="24" t="n">
        <f aca="false">2*ROUNDUP(G261*1000/V_ZENER,0)*PRICE_Z+5*ROUNDUP(G261*DIODE_SAFETY/V_STICK,0)*PRICE_STICK</f>
        <v>80.9</v>
      </c>
      <c r="AG261" s="24" t="n">
        <f aca="false">SUM(X261:AF261)</f>
        <v>3323.20652878</v>
      </c>
      <c r="AH261" s="20" t="n">
        <f aca="false">FIXED_BOM</f>
        <v>3461</v>
      </c>
      <c r="AI261" s="24" t="n">
        <f aca="false">(AG261+AH261)*(1+CONT)</f>
        <v>7801.837508097</v>
      </c>
      <c r="AJ261" s="24" t="n">
        <f aca="false">IF(L261&gt;0,AI261/L261,1000000000000)</f>
        <v>1967.79118987689</v>
      </c>
      <c r="AK261" s="8" t="n">
        <f aca="false">IF(AND(G261&gt;=V_NEED,L261&gt;=P_MIN,K261&gt;=Z_MIN,F261&lt;=N_CAP,D261&lt;=R_MAX,OR(CORONA_REQ=0,O261&gt;=G261)),1,0)</f>
        <v>0</v>
      </c>
      <c r="AL261" s="28" t="n">
        <f aca="false">IF(AK261=1,IF(OBJECTIVE=1,AI261,AJ261),1000000000000)+ROW()*0.000000001</f>
        <v>1000000000000</v>
      </c>
    </row>
    <row r="262" customFormat="false" ht="15" hidden="false" customHeight="false" outlineLevel="0" collapsed="false">
      <c r="A262" s="8" t="n">
        <v>258</v>
      </c>
      <c r="B262" s="23" t="n">
        <v>5</v>
      </c>
      <c r="C262" s="23" t="n">
        <v>4</v>
      </c>
      <c r="D262" s="8" t="n">
        <v>150</v>
      </c>
      <c r="E262" s="8" t="n">
        <v>18</v>
      </c>
      <c r="F262" s="8" t="n">
        <v>16</v>
      </c>
      <c r="G262" s="28" t="n">
        <v>11.211605</v>
      </c>
      <c r="H262" s="8" t="n">
        <v>117.963105</v>
      </c>
      <c r="I262" s="8" t="n">
        <v>1140.389093</v>
      </c>
      <c r="J262" s="28" t="n">
        <v>9.667337</v>
      </c>
      <c r="K262" s="39" t="n">
        <v>1.430729</v>
      </c>
      <c r="L262" s="28" t="n">
        <v>5.49724</v>
      </c>
      <c r="M262" s="8" t="n">
        <v>400</v>
      </c>
      <c r="N262" s="8" t="n">
        <v>1400</v>
      </c>
      <c r="O262" s="28" t="n">
        <v>13.599858</v>
      </c>
      <c r="P262" s="28" t="n">
        <v>19.351859</v>
      </c>
      <c r="Q262" s="28" t="n">
        <v>17.643184</v>
      </c>
      <c r="R262" s="8" t="n">
        <v>64</v>
      </c>
      <c r="S262" s="8" t="n">
        <v>26</v>
      </c>
      <c r="T262" s="23" t="n">
        <v>186.378752</v>
      </c>
      <c r="U262" s="23" t="n">
        <v>149.68495</v>
      </c>
      <c r="V262" s="28" t="n">
        <v>6.862746</v>
      </c>
      <c r="W262" s="39" t="n">
        <v>1.380918</v>
      </c>
      <c r="X262" s="24" t="n">
        <f aca="false">P262*RHO_VANE/2700*(1+SCRAP)*PRICE_VANE</f>
        <v>231.64175223</v>
      </c>
      <c r="Y262" s="24" t="n">
        <f aca="false">Q262*RHO_PLATE/2700*(1+SCRAP)*PRICE_PLATE</f>
        <v>211.18891248</v>
      </c>
      <c r="Z262" s="24" t="n">
        <f aca="false">T262*CUT_M+(R262+S262)*CUT_SET</f>
        <v>369.568128</v>
      </c>
      <c r="AA262" s="24" t="n">
        <f aca="false">U262*ROUND_M</f>
        <v>748.42475</v>
      </c>
      <c r="AB262" s="24" t="n">
        <f aca="false">(R262+S262)*FINISH_PART</f>
        <v>720</v>
      </c>
      <c r="AC262" s="24" t="n">
        <f aca="false">R262*SPACER_VANE+(R262+S262)*ASM_H*LABOUR</f>
        <v>1204.5</v>
      </c>
      <c r="AD262" s="24" t="n">
        <f aca="false">V262*G10_CAGE+W262*G10_SLEEVE</f>
        <v>494.61984</v>
      </c>
      <c r="AE262" s="24" t="n">
        <f aca="false">N262/1000*SHAFT_M+SHAFT_SET</f>
        <v>248</v>
      </c>
      <c r="AF262" s="24" t="n">
        <f aca="false">2*ROUNDUP(G262*1000/V_ZENER,0)*PRICE_Z+5*ROUNDUP(G262*DIODE_SAFETY/V_STICK,0)*PRICE_STICK</f>
        <v>80.9</v>
      </c>
      <c r="AG262" s="24" t="n">
        <f aca="false">SUM(X262:AF262)</f>
        <v>4308.84338271</v>
      </c>
      <c r="AH262" s="20" t="n">
        <f aca="false">FIXED_BOM</f>
        <v>3461</v>
      </c>
      <c r="AI262" s="24" t="n">
        <f aca="false">(AG262+AH262)*(1+CONT)</f>
        <v>8935.3198901165</v>
      </c>
      <c r="AJ262" s="24" t="n">
        <f aca="false">IF(L262&gt;0,AI262/L262,1000000000000)</f>
        <v>1625.41928133327</v>
      </c>
      <c r="AK262" s="8" t="n">
        <f aca="false">IF(AND(G262&gt;=V_NEED,L262&gt;=P_MIN,K262&gt;=Z_MIN,F262&lt;=N_CAP,D262&lt;=R_MAX,OR(CORONA_REQ=0,O262&gt;=G262)),1,0)</f>
        <v>0</v>
      </c>
      <c r="AL262" s="28" t="n">
        <f aca="false">IF(AK262=1,IF(OBJECTIVE=1,AI262,AJ262),1000000000000)+ROW()*0.000000001</f>
        <v>1000000000000</v>
      </c>
    </row>
    <row r="263" customFormat="false" ht="15" hidden="false" customHeight="false" outlineLevel="0" collapsed="false">
      <c r="A263" s="8" t="n">
        <v>259</v>
      </c>
      <c r="B263" s="23" t="n">
        <v>5</v>
      </c>
      <c r="C263" s="23" t="n">
        <v>4</v>
      </c>
      <c r="D263" s="8" t="n">
        <v>150</v>
      </c>
      <c r="E263" s="8" t="n">
        <v>22</v>
      </c>
      <c r="F263" s="8" t="n">
        <v>4</v>
      </c>
      <c r="G263" s="28" t="n">
        <v>11.211605</v>
      </c>
      <c r="H263" s="8" t="n">
        <v>37.303458</v>
      </c>
      <c r="I263" s="8" t="n">
        <v>309.358734</v>
      </c>
      <c r="J263" s="28" t="n">
        <v>8.293031</v>
      </c>
      <c r="K263" s="39" t="n">
        <v>1.299742</v>
      </c>
      <c r="L263" s="28" t="n">
        <v>1.146258</v>
      </c>
      <c r="M263" s="8" t="n">
        <v>112</v>
      </c>
      <c r="N263" s="8" t="n">
        <v>824</v>
      </c>
      <c r="O263" s="28" t="n">
        <v>13.599858</v>
      </c>
      <c r="P263" s="28" t="n">
        <v>5.561788</v>
      </c>
      <c r="Q263" s="28" t="n">
        <v>6.78584</v>
      </c>
      <c r="R263" s="8" t="n">
        <v>16</v>
      </c>
      <c r="S263" s="8" t="n">
        <v>10</v>
      </c>
      <c r="T263" s="23" t="n">
        <v>50.992918</v>
      </c>
      <c r="U263" s="23" t="n">
        <v>41.819467</v>
      </c>
      <c r="V263" s="28" t="n">
        <v>2.470589</v>
      </c>
      <c r="W263" s="39" t="n">
        <v>0.497131</v>
      </c>
      <c r="X263" s="24" t="n">
        <f aca="false">P263*RHO_VANE/2700*(1+SCRAP)*PRICE_VANE</f>
        <v>66.57460236</v>
      </c>
      <c r="Y263" s="24" t="n">
        <f aca="false">Q263*RHO_PLATE/2700*(1+SCRAP)*PRICE_PLATE</f>
        <v>81.2265048</v>
      </c>
      <c r="Z263" s="24" t="n">
        <f aca="false">T263*CUT_M+(R263+S263)*CUT_SET</f>
        <v>102.489377</v>
      </c>
      <c r="AA263" s="24" t="n">
        <f aca="false">U263*ROUND_M</f>
        <v>209.097335</v>
      </c>
      <c r="AB263" s="24" t="n">
        <f aca="false">(R263+S263)*FINISH_PART</f>
        <v>208</v>
      </c>
      <c r="AC263" s="24" t="n">
        <f aca="false">R263*SPACER_VANE+(R263+S263)*ASM_H*LABOUR</f>
        <v>340.5</v>
      </c>
      <c r="AD263" s="24" t="n">
        <f aca="false">V263*G10_CAGE+W263*G10_SLEEVE</f>
        <v>178.0632</v>
      </c>
      <c r="AE263" s="24" t="n">
        <f aca="false">N263/1000*SHAFT_M+SHAFT_SET</f>
        <v>178.88</v>
      </c>
      <c r="AF263" s="24" t="n">
        <f aca="false">2*ROUNDUP(G263*1000/V_ZENER,0)*PRICE_Z+5*ROUNDUP(G263*DIODE_SAFETY/V_STICK,0)*PRICE_STICK</f>
        <v>80.9</v>
      </c>
      <c r="AG263" s="24" t="n">
        <f aca="false">SUM(X263:AF263)</f>
        <v>1445.73101916</v>
      </c>
      <c r="AH263" s="20" t="n">
        <f aca="false">FIXED_BOM</f>
        <v>3461</v>
      </c>
      <c r="AI263" s="24" t="n">
        <f aca="false">(AG263+AH263)*(1+CONT)</f>
        <v>5642.740672034</v>
      </c>
      <c r="AJ263" s="24" t="n">
        <f aca="false">IF(L263&gt;0,AI263/L263,1000000000000)</f>
        <v>4922.74921704712</v>
      </c>
      <c r="AK263" s="8" t="n">
        <f aca="false">IF(AND(G263&gt;=V_NEED,L263&gt;=P_MIN,K263&gt;=Z_MIN,F263&lt;=N_CAP,D263&lt;=R_MAX,OR(CORONA_REQ=0,O263&gt;=G263)),1,0)</f>
        <v>0</v>
      </c>
      <c r="AL263" s="28" t="n">
        <f aca="false">IF(AK263=1,IF(OBJECTIVE=1,AI263,AJ263),1000000000000)+ROW()*0.000000001</f>
        <v>1000000000000</v>
      </c>
    </row>
    <row r="264" customFormat="false" ht="15" hidden="false" customHeight="false" outlineLevel="0" collapsed="false">
      <c r="A264" s="8" t="n">
        <v>260</v>
      </c>
      <c r="B264" s="23" t="n">
        <v>5</v>
      </c>
      <c r="C264" s="23" t="n">
        <v>4</v>
      </c>
      <c r="D264" s="8" t="n">
        <v>150</v>
      </c>
      <c r="E264" s="8" t="n">
        <v>22</v>
      </c>
      <c r="F264" s="8" t="n">
        <v>6</v>
      </c>
      <c r="G264" s="28" t="n">
        <v>11.211605</v>
      </c>
      <c r="H264" s="8" t="n">
        <v>57.476863</v>
      </c>
      <c r="I264" s="8" t="n">
        <v>486.135153</v>
      </c>
      <c r="J264" s="28" t="n">
        <v>8.457928</v>
      </c>
      <c r="K264" s="39" t="n">
        <v>1.349902</v>
      </c>
      <c r="L264" s="28" t="n">
        <v>2.018733</v>
      </c>
      <c r="M264" s="8" t="n">
        <v>157</v>
      </c>
      <c r="N264" s="8" t="n">
        <v>914</v>
      </c>
      <c r="O264" s="28" t="n">
        <v>13.599858</v>
      </c>
      <c r="P264" s="28" t="n">
        <v>8.342682</v>
      </c>
      <c r="Q264" s="28" t="n">
        <v>8.143008</v>
      </c>
      <c r="R264" s="8" t="n">
        <v>24</v>
      </c>
      <c r="S264" s="8" t="n">
        <v>12</v>
      </c>
      <c r="T264" s="23" t="n">
        <v>72.719465</v>
      </c>
      <c r="U264" s="23" t="n">
        <v>58.959289</v>
      </c>
      <c r="V264" s="28" t="n">
        <v>3.156863</v>
      </c>
      <c r="W264" s="39" t="n">
        <v>0.635222</v>
      </c>
      <c r="X264" s="24" t="n">
        <f aca="false">P264*RHO_VANE/2700*(1+SCRAP)*PRICE_VANE</f>
        <v>99.86190354</v>
      </c>
      <c r="Y264" s="24" t="n">
        <f aca="false">Q264*RHO_PLATE/2700*(1+SCRAP)*PRICE_PLATE</f>
        <v>97.47180576</v>
      </c>
      <c r="Z264" s="24" t="n">
        <f aca="false">T264*CUT_M+(R264+S264)*CUT_SET</f>
        <v>145.0791975</v>
      </c>
      <c r="AA264" s="24" t="n">
        <f aca="false">U264*ROUND_M</f>
        <v>294.796445</v>
      </c>
      <c r="AB264" s="24" t="n">
        <f aca="false">(R264+S264)*FINISH_PART</f>
        <v>288</v>
      </c>
      <c r="AC264" s="24" t="n">
        <f aca="false">R264*SPACER_VANE+(R264+S264)*ASM_H*LABOUR</f>
        <v>477</v>
      </c>
      <c r="AD264" s="24" t="n">
        <f aca="false">V264*G10_CAGE+W264*G10_SLEEVE</f>
        <v>227.5251</v>
      </c>
      <c r="AE264" s="24" t="n">
        <f aca="false">N264/1000*SHAFT_M+SHAFT_SET</f>
        <v>189.68</v>
      </c>
      <c r="AF264" s="24" t="n">
        <f aca="false">2*ROUNDUP(G264*1000/V_ZENER,0)*PRICE_Z+5*ROUNDUP(G264*DIODE_SAFETY/V_STICK,0)*PRICE_STICK</f>
        <v>80.9</v>
      </c>
      <c r="AG264" s="24" t="n">
        <f aca="false">SUM(X264:AF264)</f>
        <v>1900.3144518</v>
      </c>
      <c r="AH264" s="20" t="n">
        <f aca="false">FIXED_BOM</f>
        <v>3461</v>
      </c>
      <c r="AI264" s="24" t="n">
        <f aca="false">(AG264+AH264)*(1+CONT)</f>
        <v>6165.51161957</v>
      </c>
      <c r="AJ264" s="24" t="n">
        <f aca="false">IF(L264&gt;0,AI264/L264,1000000000000)</f>
        <v>3054.14912203347</v>
      </c>
      <c r="AK264" s="8" t="n">
        <f aca="false">IF(AND(G264&gt;=V_NEED,L264&gt;=P_MIN,K264&gt;=Z_MIN,F264&lt;=N_CAP,D264&lt;=R_MAX,OR(CORONA_REQ=0,O264&gt;=G264)),1,0)</f>
        <v>1</v>
      </c>
      <c r="AL264" s="28" t="n">
        <f aca="false">IF(AK264=1,IF(OBJECTIVE=1,AI264,AJ264),1000000000000)+ROW()*0.000000001</f>
        <v>6165.511619834</v>
      </c>
    </row>
    <row r="265" customFormat="false" ht="15" hidden="false" customHeight="false" outlineLevel="0" collapsed="false">
      <c r="A265" s="8" t="n">
        <v>261</v>
      </c>
      <c r="B265" s="23" t="n">
        <v>5</v>
      </c>
      <c r="C265" s="23" t="n">
        <v>4</v>
      </c>
      <c r="D265" s="8" t="n">
        <v>150</v>
      </c>
      <c r="E265" s="8" t="n">
        <v>22</v>
      </c>
      <c r="F265" s="8" t="n">
        <v>8</v>
      </c>
      <c r="G265" s="28" t="n">
        <v>11.211605</v>
      </c>
      <c r="H265" s="8" t="n">
        <v>77.650267</v>
      </c>
      <c r="I265" s="8" t="n">
        <v>662.911573</v>
      </c>
      <c r="J265" s="28" t="n">
        <v>8.537145</v>
      </c>
      <c r="K265" s="39" t="n">
        <v>1.375533</v>
      </c>
      <c r="L265" s="28" t="n">
        <v>2.898157</v>
      </c>
      <c r="M265" s="8" t="n">
        <v>211</v>
      </c>
      <c r="N265" s="8" t="n">
        <v>1022</v>
      </c>
      <c r="O265" s="28" t="n">
        <v>13.599858</v>
      </c>
      <c r="P265" s="28" t="n">
        <v>11.123575</v>
      </c>
      <c r="Q265" s="28" t="n">
        <v>10.857344</v>
      </c>
      <c r="R265" s="8" t="n">
        <v>32</v>
      </c>
      <c r="S265" s="8" t="n">
        <v>16</v>
      </c>
      <c r="T265" s="23" t="n">
        <v>96.959287</v>
      </c>
      <c r="U265" s="23" t="n">
        <v>78.612386</v>
      </c>
      <c r="V265" s="28" t="n">
        <v>3.980393</v>
      </c>
      <c r="W265" s="39" t="n">
        <v>0.800933</v>
      </c>
      <c r="X265" s="24" t="n">
        <f aca="false">P265*RHO_VANE/2700*(1+SCRAP)*PRICE_VANE</f>
        <v>133.14919275</v>
      </c>
      <c r="Y265" s="24" t="n">
        <f aca="false">Q265*RHO_PLATE/2700*(1+SCRAP)*PRICE_PLATE</f>
        <v>129.96240768</v>
      </c>
      <c r="Z265" s="24" t="n">
        <f aca="false">T265*CUT_M+(R265+S265)*CUT_SET</f>
        <v>193.4389305</v>
      </c>
      <c r="AA265" s="24" t="n">
        <f aca="false">U265*ROUND_M</f>
        <v>393.06193</v>
      </c>
      <c r="AB265" s="24" t="n">
        <f aca="false">(R265+S265)*FINISH_PART</f>
        <v>384</v>
      </c>
      <c r="AC265" s="24" t="n">
        <f aca="false">R265*SPACER_VANE+(R265+S265)*ASM_H*LABOUR</f>
        <v>636</v>
      </c>
      <c r="AD265" s="24" t="n">
        <f aca="false">V265*G10_CAGE+W265*G10_SLEEVE</f>
        <v>286.87956</v>
      </c>
      <c r="AE265" s="24" t="n">
        <f aca="false">N265/1000*SHAFT_M+SHAFT_SET</f>
        <v>202.64</v>
      </c>
      <c r="AF265" s="24" t="n">
        <f aca="false">2*ROUNDUP(G265*1000/V_ZENER,0)*PRICE_Z+5*ROUNDUP(G265*DIODE_SAFETY/V_STICK,0)*PRICE_STICK</f>
        <v>80.9</v>
      </c>
      <c r="AG265" s="24" t="n">
        <f aca="false">SUM(X265:AF265)</f>
        <v>2440.03202093</v>
      </c>
      <c r="AH265" s="20" t="n">
        <f aca="false">FIXED_BOM</f>
        <v>3461</v>
      </c>
      <c r="AI265" s="24" t="n">
        <f aca="false">(AG265+AH265)*(1+CONT)</f>
        <v>6786.1868240695</v>
      </c>
      <c r="AJ265" s="24" t="n">
        <f aca="false">IF(L265&gt;0,AI265/L265,1000000000000)</f>
        <v>2341.55251909041</v>
      </c>
      <c r="AK265" s="8" t="n">
        <f aca="false">IF(AND(G265&gt;=V_NEED,L265&gt;=P_MIN,K265&gt;=Z_MIN,F265&lt;=N_CAP,D265&lt;=R_MAX,OR(CORONA_REQ=0,O265&gt;=G265)),1,0)</f>
        <v>0</v>
      </c>
      <c r="AL265" s="28" t="n">
        <f aca="false">IF(AK265=1,IF(OBJECTIVE=1,AI265,AJ265),1000000000000)+ROW()*0.000000001</f>
        <v>1000000000000</v>
      </c>
    </row>
    <row r="266" customFormat="false" ht="15" hidden="false" customHeight="false" outlineLevel="0" collapsed="false">
      <c r="A266" s="8" t="n">
        <v>262</v>
      </c>
      <c r="B266" s="23" t="n">
        <v>5</v>
      </c>
      <c r="C266" s="23" t="n">
        <v>4</v>
      </c>
      <c r="D266" s="8" t="n">
        <v>150</v>
      </c>
      <c r="E266" s="8" t="n">
        <v>22</v>
      </c>
      <c r="F266" s="8" t="n">
        <v>10</v>
      </c>
      <c r="G266" s="28" t="n">
        <v>11.211605</v>
      </c>
      <c r="H266" s="8" t="n">
        <v>97.823672</v>
      </c>
      <c r="I266" s="8" t="n">
        <v>839.687992</v>
      </c>
      <c r="J266" s="28" t="n">
        <v>8.583689</v>
      </c>
      <c r="K266" s="39" t="n">
        <v>1.390733</v>
      </c>
      <c r="L266" s="28" t="n">
        <v>3.77798</v>
      </c>
      <c r="M266" s="8" t="n">
        <v>265</v>
      </c>
      <c r="N266" s="8" t="n">
        <v>1130</v>
      </c>
      <c r="O266" s="28" t="n">
        <v>13.599858</v>
      </c>
      <c r="P266" s="28" t="n">
        <v>13.904469</v>
      </c>
      <c r="Q266" s="28" t="n">
        <v>13.57168</v>
      </c>
      <c r="R266" s="8" t="n">
        <v>40</v>
      </c>
      <c r="S266" s="8" t="n">
        <v>20</v>
      </c>
      <c r="T266" s="23" t="n">
        <v>121.199109</v>
      </c>
      <c r="U266" s="23" t="n">
        <v>98.265482</v>
      </c>
      <c r="V266" s="28" t="n">
        <v>4.803922</v>
      </c>
      <c r="W266" s="39" t="n">
        <v>0.966643</v>
      </c>
      <c r="X266" s="24" t="n">
        <f aca="false">P266*RHO_VANE/2700*(1+SCRAP)*PRICE_VANE</f>
        <v>166.43649393</v>
      </c>
      <c r="Y266" s="24" t="n">
        <f aca="false">Q266*RHO_PLATE/2700*(1+SCRAP)*PRICE_PLATE</f>
        <v>162.4530096</v>
      </c>
      <c r="Z266" s="24" t="n">
        <f aca="false">T266*CUT_M+(R266+S266)*CUT_SET</f>
        <v>241.7986635</v>
      </c>
      <c r="AA266" s="24" t="n">
        <f aca="false">U266*ROUND_M</f>
        <v>491.32741</v>
      </c>
      <c r="AB266" s="24" t="n">
        <f aca="false">(R266+S266)*FINISH_PART</f>
        <v>480</v>
      </c>
      <c r="AC266" s="24" t="n">
        <f aca="false">R266*SPACER_VANE+(R266+S266)*ASM_H*LABOUR</f>
        <v>795</v>
      </c>
      <c r="AD266" s="24" t="n">
        <f aca="false">V266*G10_CAGE+W266*G10_SLEEVE</f>
        <v>346.2339</v>
      </c>
      <c r="AE266" s="24" t="n">
        <f aca="false">N266/1000*SHAFT_M+SHAFT_SET</f>
        <v>215.6</v>
      </c>
      <c r="AF266" s="24" t="n">
        <f aca="false">2*ROUNDUP(G266*1000/V_ZENER,0)*PRICE_Z+5*ROUNDUP(G266*DIODE_SAFETY/V_STICK,0)*PRICE_STICK</f>
        <v>80.9</v>
      </c>
      <c r="AG266" s="24" t="n">
        <f aca="false">SUM(X266:AF266)</f>
        <v>2979.74947703</v>
      </c>
      <c r="AH266" s="20" t="n">
        <f aca="false">FIXED_BOM</f>
        <v>3461</v>
      </c>
      <c r="AI266" s="24" t="n">
        <f aca="false">(AG266+AH266)*(1+CONT)</f>
        <v>7406.8618985845</v>
      </c>
      <c r="AJ266" s="24" t="n">
        <f aca="false">IF(L266&gt;0,AI266/L266,1000000000000)</f>
        <v>1960.53496804761</v>
      </c>
      <c r="AK266" s="8" t="n">
        <f aca="false">IF(AND(G266&gt;=V_NEED,L266&gt;=P_MIN,K266&gt;=Z_MIN,F266&lt;=N_CAP,D266&lt;=R_MAX,OR(CORONA_REQ=0,O266&gt;=G266)),1,0)</f>
        <v>0</v>
      </c>
      <c r="AL266" s="28" t="n">
        <f aca="false">IF(AK266=1,IF(OBJECTIVE=1,AI266,AJ266),1000000000000)+ROW()*0.000000001</f>
        <v>1000000000000</v>
      </c>
    </row>
    <row r="267" customFormat="false" ht="15" hidden="false" customHeight="false" outlineLevel="0" collapsed="false">
      <c r="A267" s="8" t="n">
        <v>263</v>
      </c>
      <c r="B267" s="23" t="n">
        <v>5</v>
      </c>
      <c r="C267" s="23" t="n">
        <v>4</v>
      </c>
      <c r="D267" s="8" t="n">
        <v>150</v>
      </c>
      <c r="E267" s="8" t="n">
        <v>22</v>
      </c>
      <c r="F267" s="8" t="n">
        <v>12</v>
      </c>
      <c r="G267" s="28" t="n">
        <v>11.211605</v>
      </c>
      <c r="H267" s="8" t="n">
        <v>117.997076</v>
      </c>
      <c r="I267" s="8" t="n">
        <v>1016.464412</v>
      </c>
      <c r="J267" s="28" t="n">
        <v>8.614319</v>
      </c>
      <c r="K267" s="39" t="n">
        <v>1.401248</v>
      </c>
      <c r="L267" s="28" t="n">
        <v>4.662013</v>
      </c>
      <c r="M267" s="8" t="n">
        <v>319</v>
      </c>
      <c r="N267" s="8" t="n">
        <v>1238</v>
      </c>
      <c r="O267" s="28" t="n">
        <v>13.599858</v>
      </c>
      <c r="P267" s="28" t="n">
        <v>16.685363</v>
      </c>
      <c r="Q267" s="28" t="n">
        <v>16.286016</v>
      </c>
      <c r="R267" s="8" t="n">
        <v>48</v>
      </c>
      <c r="S267" s="8" t="n">
        <v>24</v>
      </c>
      <c r="T267" s="23" t="n">
        <v>145.438931</v>
      </c>
      <c r="U267" s="23" t="n">
        <v>117.918579</v>
      </c>
      <c r="V267" s="28" t="n">
        <v>5.627452</v>
      </c>
      <c r="W267" s="39" t="n">
        <v>1.132353</v>
      </c>
      <c r="X267" s="24" t="n">
        <f aca="false">P267*RHO_VANE/2700*(1+SCRAP)*PRICE_VANE</f>
        <v>199.72379511</v>
      </c>
      <c r="Y267" s="24" t="n">
        <f aca="false">Q267*RHO_PLATE/2700*(1+SCRAP)*PRICE_PLATE</f>
        <v>194.94361152</v>
      </c>
      <c r="Z267" s="24" t="n">
        <f aca="false">T267*CUT_M+(R267+S267)*CUT_SET</f>
        <v>290.1583965</v>
      </c>
      <c r="AA267" s="24" t="n">
        <f aca="false">U267*ROUND_M</f>
        <v>589.592895</v>
      </c>
      <c r="AB267" s="24" t="n">
        <f aca="false">(R267+S267)*FINISH_PART</f>
        <v>576</v>
      </c>
      <c r="AC267" s="24" t="n">
        <f aca="false">R267*SPACER_VANE+(R267+S267)*ASM_H*LABOUR</f>
        <v>954</v>
      </c>
      <c r="AD267" s="24" t="n">
        <f aca="false">V267*G10_CAGE+W267*G10_SLEEVE</f>
        <v>405.5883</v>
      </c>
      <c r="AE267" s="24" t="n">
        <f aca="false">N267/1000*SHAFT_M+SHAFT_SET</f>
        <v>228.56</v>
      </c>
      <c r="AF267" s="24" t="n">
        <f aca="false">2*ROUNDUP(G267*1000/V_ZENER,0)*PRICE_Z+5*ROUNDUP(G267*DIODE_SAFETY/V_STICK,0)*PRICE_STICK</f>
        <v>80.9</v>
      </c>
      <c r="AG267" s="24" t="n">
        <f aca="false">SUM(X267:AF267)</f>
        <v>3519.46699813</v>
      </c>
      <c r="AH267" s="20" t="n">
        <f aca="false">FIXED_BOM</f>
        <v>3461</v>
      </c>
      <c r="AI267" s="24" t="n">
        <f aca="false">(AG267+AH267)*(1+CONT)</f>
        <v>8027.5370478495</v>
      </c>
      <c r="AJ267" s="24" t="n">
        <f aca="false">IF(L267&gt;0,AI267/L267,1000000000000)</f>
        <v>1721.9036171391</v>
      </c>
      <c r="AK267" s="8" t="n">
        <f aca="false">IF(AND(G267&gt;=V_NEED,L267&gt;=P_MIN,K267&gt;=Z_MIN,F267&lt;=N_CAP,D267&lt;=R_MAX,OR(CORONA_REQ=0,O267&gt;=G267)),1,0)</f>
        <v>0</v>
      </c>
      <c r="AL267" s="28" t="n">
        <f aca="false">IF(AK267=1,IF(OBJECTIVE=1,AI267,AJ267),1000000000000)+ROW()*0.000000001</f>
        <v>1000000000000</v>
      </c>
    </row>
    <row r="268" customFormat="false" ht="15" hidden="false" customHeight="false" outlineLevel="0" collapsed="false">
      <c r="A268" s="8" t="n">
        <v>264</v>
      </c>
      <c r="B268" s="23" t="n">
        <v>5</v>
      </c>
      <c r="C268" s="23" t="n">
        <v>4</v>
      </c>
      <c r="D268" s="8" t="n">
        <v>150</v>
      </c>
      <c r="E268" s="8" t="n">
        <v>22</v>
      </c>
      <c r="F268" s="8" t="n">
        <v>16</v>
      </c>
      <c r="G268" s="28" t="n">
        <v>11.211605</v>
      </c>
      <c r="H268" s="8" t="n">
        <v>158.343886</v>
      </c>
      <c r="I268" s="8" t="n">
        <v>1370.017251</v>
      </c>
      <c r="J268" s="28" t="n">
        <v>8.652164</v>
      </c>
      <c r="K268" s="39" t="n">
        <v>1.414137</v>
      </c>
      <c r="L268" s="28" t="n">
        <v>6.428548</v>
      </c>
      <c r="M268" s="8" t="n">
        <v>418</v>
      </c>
      <c r="N268" s="8" t="n">
        <v>1436</v>
      </c>
      <c r="O268" s="28" t="n">
        <v>13.599858</v>
      </c>
      <c r="P268" s="28" t="n">
        <v>22.247151</v>
      </c>
      <c r="Q268" s="28" t="n">
        <v>20.35752</v>
      </c>
      <c r="R268" s="8" t="n">
        <v>64</v>
      </c>
      <c r="S268" s="8" t="n">
        <v>30</v>
      </c>
      <c r="T268" s="23" t="n">
        <v>191.4053</v>
      </c>
      <c r="U268" s="23" t="n">
        <v>154.711498</v>
      </c>
      <c r="V268" s="28" t="n">
        <v>7.137256</v>
      </c>
      <c r="W268" s="39" t="n">
        <v>1.436155</v>
      </c>
      <c r="X268" s="24" t="n">
        <f aca="false">P268*RHO_VANE/2700*(1+SCRAP)*PRICE_VANE</f>
        <v>266.29839747</v>
      </c>
      <c r="Y268" s="24" t="n">
        <f aca="false">Q268*RHO_PLATE/2700*(1+SCRAP)*PRICE_PLATE</f>
        <v>243.6795144</v>
      </c>
      <c r="Z268" s="24" t="n">
        <f aca="false">T268*CUT_M+(R268+S268)*CUT_SET</f>
        <v>381.10795</v>
      </c>
      <c r="AA268" s="24" t="n">
        <f aca="false">U268*ROUND_M</f>
        <v>773.55749</v>
      </c>
      <c r="AB268" s="24" t="n">
        <f aca="false">(R268+S268)*FINISH_PART</f>
        <v>752</v>
      </c>
      <c r="AC268" s="24" t="n">
        <f aca="false">R268*SPACER_VANE+(R268+S268)*ASM_H*LABOUR</f>
        <v>1249.5</v>
      </c>
      <c r="AD268" s="24" t="n">
        <f aca="false">V268*G10_CAGE+W268*G10_SLEEVE</f>
        <v>514.40466</v>
      </c>
      <c r="AE268" s="24" t="n">
        <f aca="false">N268/1000*SHAFT_M+SHAFT_SET</f>
        <v>252.32</v>
      </c>
      <c r="AF268" s="24" t="n">
        <f aca="false">2*ROUNDUP(G268*1000/V_ZENER,0)*PRICE_Z+5*ROUNDUP(G268*DIODE_SAFETY/V_STICK,0)*PRICE_STICK</f>
        <v>80.9</v>
      </c>
      <c r="AG268" s="24" t="n">
        <f aca="false">SUM(X268:AF268)</f>
        <v>4513.76801187</v>
      </c>
      <c r="AH268" s="20" t="n">
        <f aca="false">FIXED_BOM</f>
        <v>3461</v>
      </c>
      <c r="AI268" s="24" t="n">
        <f aca="false">(AG268+AH268)*(1+CONT)</f>
        <v>9170.9832136505</v>
      </c>
      <c r="AJ268" s="24" t="n">
        <f aca="false">IF(L268&gt;0,AI268/L268,1000000000000)</f>
        <v>1426.60258796395</v>
      </c>
      <c r="AK268" s="8" t="n">
        <f aca="false">IF(AND(G268&gt;=V_NEED,L268&gt;=P_MIN,K268&gt;=Z_MIN,F268&lt;=N_CAP,D268&lt;=R_MAX,OR(CORONA_REQ=0,O268&gt;=G268)),1,0)</f>
        <v>0</v>
      </c>
      <c r="AL268" s="28" t="n">
        <f aca="false">IF(AK268=1,IF(OBJECTIVE=1,AI268,AJ268),1000000000000)+ROW()*0.000000001</f>
        <v>1000000000000</v>
      </c>
    </row>
    <row r="269" customFormat="false" ht="15" hidden="false" customHeight="false" outlineLevel="0" collapsed="false">
      <c r="A269" s="8" t="n">
        <v>265</v>
      </c>
      <c r="B269" s="23" t="n">
        <v>5</v>
      </c>
      <c r="C269" s="23" t="n">
        <v>4</v>
      </c>
      <c r="D269" s="8" t="n">
        <v>150</v>
      </c>
      <c r="E269" s="8" t="n">
        <v>26</v>
      </c>
      <c r="F269" s="8" t="n">
        <v>4</v>
      </c>
      <c r="G269" s="28" t="n">
        <v>11.211605</v>
      </c>
      <c r="H269" s="8" t="n">
        <v>55.884108</v>
      </c>
      <c r="I269" s="8" t="n">
        <v>361.389035</v>
      </c>
      <c r="J269" s="28" t="n">
        <v>6.466759</v>
      </c>
      <c r="K269" s="39" t="n">
        <v>1.266927</v>
      </c>
      <c r="L269" s="28" t="n">
        <v>1.232811</v>
      </c>
      <c r="M269" s="8" t="n">
        <v>112</v>
      </c>
      <c r="N269" s="8" t="n">
        <v>824</v>
      </c>
      <c r="O269" s="28" t="n">
        <v>13.599858</v>
      </c>
      <c r="P269" s="28" t="n">
        <v>6.285611</v>
      </c>
      <c r="Q269" s="28" t="n">
        <v>6.78584</v>
      </c>
      <c r="R269" s="8" t="n">
        <v>16</v>
      </c>
      <c r="S269" s="8" t="n">
        <v>10</v>
      </c>
      <c r="T269" s="23" t="n">
        <v>50.992918</v>
      </c>
      <c r="U269" s="23" t="n">
        <v>41.819467</v>
      </c>
      <c r="V269" s="28" t="n">
        <v>2.470589</v>
      </c>
      <c r="W269" s="39" t="n">
        <v>0.497131</v>
      </c>
      <c r="X269" s="24" t="n">
        <f aca="false">P269*RHO_VANE/2700*(1+SCRAP)*PRICE_VANE</f>
        <v>75.23876367</v>
      </c>
      <c r="Y269" s="24" t="n">
        <f aca="false">Q269*RHO_PLATE/2700*(1+SCRAP)*PRICE_PLATE</f>
        <v>81.2265048</v>
      </c>
      <c r="Z269" s="24" t="n">
        <f aca="false">T269*CUT_M+(R269+S269)*CUT_SET</f>
        <v>102.489377</v>
      </c>
      <c r="AA269" s="24" t="n">
        <f aca="false">U269*ROUND_M</f>
        <v>209.097335</v>
      </c>
      <c r="AB269" s="24" t="n">
        <f aca="false">(R269+S269)*FINISH_PART</f>
        <v>208</v>
      </c>
      <c r="AC269" s="24" t="n">
        <f aca="false">R269*SPACER_VANE+(R269+S269)*ASM_H*LABOUR</f>
        <v>340.5</v>
      </c>
      <c r="AD269" s="24" t="n">
        <f aca="false">V269*G10_CAGE+W269*G10_SLEEVE</f>
        <v>178.0632</v>
      </c>
      <c r="AE269" s="24" t="n">
        <f aca="false">N269/1000*SHAFT_M+SHAFT_SET</f>
        <v>178.88</v>
      </c>
      <c r="AF269" s="24" t="n">
        <f aca="false">2*ROUNDUP(G269*1000/V_ZENER,0)*PRICE_Z+5*ROUNDUP(G269*DIODE_SAFETY/V_STICK,0)*PRICE_STICK</f>
        <v>80.9</v>
      </c>
      <c r="AG269" s="24" t="n">
        <f aca="false">SUM(X269:AF269)</f>
        <v>1454.39518047</v>
      </c>
      <c r="AH269" s="20" t="n">
        <f aca="false">FIXED_BOM</f>
        <v>3461</v>
      </c>
      <c r="AI269" s="24" t="n">
        <f aca="false">(AG269+AH269)*(1+CONT)</f>
        <v>5652.7044575405</v>
      </c>
      <c r="AJ269" s="24" t="n">
        <f aca="false">IF(L269&gt;0,AI269/L269,1000000000000)</f>
        <v>4585.21578533976</v>
      </c>
      <c r="AK269" s="8" t="n">
        <f aca="false">IF(AND(G269&gt;=V_NEED,L269&gt;=P_MIN,K269&gt;=Z_MIN,F269&lt;=N_CAP,D269&lt;=R_MAX,OR(CORONA_REQ=0,O269&gt;=G269)),1,0)</f>
        <v>0</v>
      </c>
      <c r="AL269" s="28" t="n">
        <f aca="false">IF(AK269=1,IF(OBJECTIVE=1,AI269,AJ269),1000000000000)+ROW()*0.000000001</f>
        <v>1000000000000</v>
      </c>
    </row>
    <row r="270" customFormat="false" ht="15" hidden="false" customHeight="false" outlineLevel="0" collapsed="false">
      <c r="A270" s="8" t="n">
        <v>266</v>
      </c>
      <c r="B270" s="23" t="n">
        <v>5</v>
      </c>
      <c r="C270" s="23" t="n">
        <v>4</v>
      </c>
      <c r="D270" s="8" t="n">
        <v>150</v>
      </c>
      <c r="E270" s="8" t="n">
        <v>26</v>
      </c>
      <c r="F270" s="8" t="n">
        <v>6</v>
      </c>
      <c r="G270" s="28" t="n">
        <v>11.211605</v>
      </c>
      <c r="H270" s="8" t="n">
        <v>86.675027</v>
      </c>
      <c r="I270" s="8" t="n">
        <v>567.897056</v>
      </c>
      <c r="J270" s="28" t="n">
        <v>6.552026</v>
      </c>
      <c r="K270" s="39" t="n">
        <v>1.305938</v>
      </c>
      <c r="L270" s="28" t="n">
        <v>2.146881</v>
      </c>
      <c r="M270" s="8" t="n">
        <v>166</v>
      </c>
      <c r="N270" s="8" t="n">
        <v>932</v>
      </c>
      <c r="O270" s="28" t="n">
        <v>13.599858</v>
      </c>
      <c r="P270" s="28" t="n">
        <v>9.428416</v>
      </c>
      <c r="Q270" s="28" t="n">
        <v>9.500176</v>
      </c>
      <c r="R270" s="8" t="n">
        <v>24</v>
      </c>
      <c r="S270" s="8" t="n">
        <v>14</v>
      </c>
      <c r="T270" s="23" t="n">
        <v>75.232739</v>
      </c>
      <c r="U270" s="23" t="n">
        <v>61.472564</v>
      </c>
      <c r="V270" s="28" t="n">
        <v>3.294118</v>
      </c>
      <c r="W270" s="39" t="n">
        <v>0.662841</v>
      </c>
      <c r="X270" s="24" t="n">
        <f aca="false">P270*RHO_VANE/2700*(1+SCRAP)*PRICE_VANE</f>
        <v>112.85813952</v>
      </c>
      <c r="Y270" s="24" t="n">
        <f aca="false">Q270*RHO_PLATE/2700*(1+SCRAP)*PRICE_PLATE</f>
        <v>113.71710672</v>
      </c>
      <c r="Z270" s="24" t="n">
        <f aca="false">T270*CUT_M+(R270+S270)*CUT_SET</f>
        <v>150.8491085</v>
      </c>
      <c r="AA270" s="24" t="n">
        <f aca="false">U270*ROUND_M</f>
        <v>307.36282</v>
      </c>
      <c r="AB270" s="24" t="n">
        <f aca="false">(R270+S270)*FINISH_PART</f>
        <v>304</v>
      </c>
      <c r="AC270" s="24" t="n">
        <f aca="false">R270*SPACER_VANE+(R270+S270)*ASM_H*LABOUR</f>
        <v>499.5</v>
      </c>
      <c r="AD270" s="24" t="n">
        <f aca="false">V270*G10_CAGE+W270*G10_SLEEVE</f>
        <v>237.41754</v>
      </c>
      <c r="AE270" s="24" t="n">
        <f aca="false">N270/1000*SHAFT_M+SHAFT_SET</f>
        <v>191.84</v>
      </c>
      <c r="AF270" s="24" t="n">
        <f aca="false">2*ROUNDUP(G270*1000/V_ZENER,0)*PRICE_Z+5*ROUNDUP(G270*DIODE_SAFETY/V_STICK,0)*PRICE_STICK</f>
        <v>80.9</v>
      </c>
      <c r="AG270" s="24" t="n">
        <f aca="false">SUM(X270:AF270)</f>
        <v>1998.44471474</v>
      </c>
      <c r="AH270" s="20" t="n">
        <f aca="false">FIXED_BOM</f>
        <v>3461</v>
      </c>
      <c r="AI270" s="24" t="n">
        <f aca="false">(AG270+AH270)*(1+CONT)</f>
        <v>6278.361421951</v>
      </c>
      <c r="AJ270" s="24" t="n">
        <f aca="false">IF(L270&gt;0,AI270/L270,1000000000000)</f>
        <v>2924.41053880071</v>
      </c>
      <c r="AK270" s="8" t="n">
        <f aca="false">IF(AND(G270&gt;=V_NEED,L270&gt;=P_MIN,K270&gt;=Z_MIN,F270&lt;=N_CAP,D270&lt;=R_MAX,OR(CORONA_REQ=0,O270&gt;=G270)),1,0)</f>
        <v>1</v>
      </c>
      <c r="AL270" s="28" t="n">
        <f aca="false">IF(AK270=1,IF(OBJECTIVE=1,AI270,AJ270),1000000000000)+ROW()*0.000000001</f>
        <v>6278.361422221</v>
      </c>
    </row>
    <row r="271" customFormat="false" ht="15" hidden="false" customHeight="false" outlineLevel="0" collapsed="false">
      <c r="A271" s="8" t="n">
        <v>267</v>
      </c>
      <c r="B271" s="23" t="n">
        <v>5</v>
      </c>
      <c r="C271" s="23" t="n">
        <v>4</v>
      </c>
      <c r="D271" s="8" t="n">
        <v>150</v>
      </c>
      <c r="E271" s="8" t="n">
        <v>26</v>
      </c>
      <c r="F271" s="8" t="n">
        <v>8</v>
      </c>
      <c r="G271" s="28" t="n">
        <v>11.211605</v>
      </c>
      <c r="H271" s="8" t="n">
        <v>117.465946</v>
      </c>
      <c r="I271" s="8" t="n">
        <v>774.405076</v>
      </c>
      <c r="J271" s="28" t="n">
        <v>6.592592</v>
      </c>
      <c r="K271" s="39" t="n">
        <v>1.325763</v>
      </c>
      <c r="L271" s="28" t="n">
        <v>3.066719</v>
      </c>
      <c r="M271" s="8" t="n">
        <v>220</v>
      </c>
      <c r="N271" s="8" t="n">
        <v>1040</v>
      </c>
      <c r="O271" s="28" t="n">
        <v>13.599858</v>
      </c>
      <c r="P271" s="28" t="n">
        <v>12.571221</v>
      </c>
      <c r="Q271" s="28" t="n">
        <v>12.214512</v>
      </c>
      <c r="R271" s="8" t="n">
        <v>32</v>
      </c>
      <c r="S271" s="8" t="n">
        <v>18</v>
      </c>
      <c r="T271" s="23" t="n">
        <v>99.472561</v>
      </c>
      <c r="U271" s="23" t="n">
        <v>81.12566</v>
      </c>
      <c r="V271" s="28" t="n">
        <v>4.117648</v>
      </c>
      <c r="W271" s="39" t="n">
        <v>0.828551</v>
      </c>
      <c r="X271" s="24" t="n">
        <f aca="false">P271*RHO_VANE/2700*(1+SCRAP)*PRICE_VANE</f>
        <v>150.47751537</v>
      </c>
      <c r="Y271" s="24" t="n">
        <f aca="false">Q271*RHO_PLATE/2700*(1+SCRAP)*PRICE_PLATE</f>
        <v>146.20770864</v>
      </c>
      <c r="Z271" s="24" t="n">
        <f aca="false">T271*CUT_M+(R271+S271)*CUT_SET</f>
        <v>199.2088415</v>
      </c>
      <c r="AA271" s="24" t="n">
        <f aca="false">U271*ROUND_M</f>
        <v>405.6283</v>
      </c>
      <c r="AB271" s="24" t="n">
        <f aca="false">(R271+S271)*FINISH_PART</f>
        <v>400</v>
      </c>
      <c r="AC271" s="24" t="n">
        <f aca="false">R271*SPACER_VANE+(R271+S271)*ASM_H*LABOUR</f>
        <v>658.5</v>
      </c>
      <c r="AD271" s="24" t="n">
        <f aca="false">V271*G10_CAGE+W271*G10_SLEEVE</f>
        <v>296.77194</v>
      </c>
      <c r="AE271" s="24" t="n">
        <f aca="false">N271/1000*SHAFT_M+SHAFT_SET</f>
        <v>204.8</v>
      </c>
      <c r="AF271" s="24" t="n">
        <f aca="false">2*ROUNDUP(G271*1000/V_ZENER,0)*PRICE_Z+5*ROUNDUP(G271*DIODE_SAFETY/V_STICK,0)*PRICE_STICK</f>
        <v>80.9</v>
      </c>
      <c r="AG271" s="24" t="n">
        <f aca="false">SUM(X271:AF271)</f>
        <v>2542.49430551</v>
      </c>
      <c r="AH271" s="20" t="n">
        <f aca="false">FIXED_BOM</f>
        <v>3461</v>
      </c>
      <c r="AI271" s="24" t="n">
        <f aca="false">(AG271+AH271)*(1+CONT)</f>
        <v>6904.0184513365</v>
      </c>
      <c r="AJ271" s="24" t="n">
        <f aca="false">IF(L271&gt;0,AI271/L271,1000000000000)</f>
        <v>2251.27194612108</v>
      </c>
      <c r="AK271" s="8" t="n">
        <f aca="false">IF(AND(G271&gt;=V_NEED,L271&gt;=P_MIN,K271&gt;=Z_MIN,F271&lt;=N_CAP,D271&lt;=R_MAX,OR(CORONA_REQ=0,O271&gt;=G271)),1,0)</f>
        <v>0</v>
      </c>
      <c r="AL271" s="28" t="n">
        <f aca="false">IF(AK271=1,IF(OBJECTIVE=1,AI271,AJ271),1000000000000)+ROW()*0.000000001</f>
        <v>1000000000000</v>
      </c>
    </row>
    <row r="272" customFormat="false" ht="15" hidden="false" customHeight="false" outlineLevel="0" collapsed="false">
      <c r="A272" s="8" t="n">
        <v>268</v>
      </c>
      <c r="B272" s="23" t="n">
        <v>5</v>
      </c>
      <c r="C272" s="23" t="n">
        <v>4</v>
      </c>
      <c r="D272" s="8" t="n">
        <v>150</v>
      </c>
      <c r="E272" s="8" t="n">
        <v>26</v>
      </c>
      <c r="F272" s="8" t="n">
        <v>10</v>
      </c>
      <c r="G272" s="28" t="n">
        <v>11.211605</v>
      </c>
      <c r="H272" s="8" t="n">
        <v>148.256865</v>
      </c>
      <c r="I272" s="8" t="n">
        <v>980.913096</v>
      </c>
      <c r="J272" s="28" t="n">
        <v>6.616308</v>
      </c>
      <c r="K272" s="39" t="n">
        <v>1.337762</v>
      </c>
      <c r="L272" s="28" t="n">
        <v>3.989241</v>
      </c>
      <c r="M272" s="8" t="n">
        <v>274</v>
      </c>
      <c r="N272" s="8" t="n">
        <v>1148</v>
      </c>
      <c r="O272" s="28" t="n">
        <v>13.599858</v>
      </c>
      <c r="P272" s="28" t="n">
        <v>15.714027</v>
      </c>
      <c r="Q272" s="28" t="n">
        <v>14.928848</v>
      </c>
      <c r="R272" s="8" t="n">
        <v>40</v>
      </c>
      <c r="S272" s="8" t="n">
        <v>22</v>
      </c>
      <c r="T272" s="23" t="n">
        <v>123.712383</v>
      </c>
      <c r="U272" s="23" t="n">
        <v>100.778757</v>
      </c>
      <c r="V272" s="28" t="n">
        <v>4.941177</v>
      </c>
      <c r="W272" s="39" t="n">
        <v>0.994261</v>
      </c>
      <c r="X272" s="24" t="n">
        <f aca="false">P272*RHO_VANE/2700*(1+SCRAP)*PRICE_VANE</f>
        <v>188.09690319</v>
      </c>
      <c r="Y272" s="24" t="n">
        <f aca="false">Q272*RHO_PLATE/2700*(1+SCRAP)*PRICE_PLATE</f>
        <v>178.69831056</v>
      </c>
      <c r="Z272" s="24" t="n">
        <f aca="false">T272*CUT_M+(R272+S272)*CUT_SET</f>
        <v>247.5685745</v>
      </c>
      <c r="AA272" s="24" t="n">
        <f aca="false">U272*ROUND_M</f>
        <v>503.893785</v>
      </c>
      <c r="AB272" s="24" t="n">
        <f aca="false">(R272+S272)*FINISH_PART</f>
        <v>496</v>
      </c>
      <c r="AC272" s="24" t="n">
        <f aca="false">R272*SPACER_VANE+(R272+S272)*ASM_H*LABOUR</f>
        <v>817.5</v>
      </c>
      <c r="AD272" s="24" t="n">
        <f aca="false">V272*G10_CAGE+W272*G10_SLEEVE</f>
        <v>356.12628</v>
      </c>
      <c r="AE272" s="24" t="n">
        <f aca="false">N272/1000*SHAFT_M+SHAFT_SET</f>
        <v>217.76</v>
      </c>
      <c r="AF272" s="24" t="n">
        <f aca="false">2*ROUNDUP(G272*1000/V_ZENER,0)*PRICE_Z+5*ROUNDUP(G272*DIODE_SAFETY/V_STICK,0)*PRICE_STICK</f>
        <v>80.9</v>
      </c>
      <c r="AG272" s="24" t="n">
        <f aca="false">SUM(X272:AF272)</f>
        <v>3086.54385325</v>
      </c>
      <c r="AH272" s="20" t="n">
        <f aca="false">FIXED_BOM</f>
        <v>3461</v>
      </c>
      <c r="AI272" s="24" t="n">
        <f aca="false">(AG272+AH272)*(1+CONT)</f>
        <v>7529.6754312375</v>
      </c>
      <c r="AJ272" s="24" t="n">
        <f aca="false">IF(L272&gt;0,AI272/L272,1000000000000)</f>
        <v>1887.4957495016</v>
      </c>
      <c r="AK272" s="8" t="n">
        <f aca="false">IF(AND(G272&gt;=V_NEED,L272&gt;=P_MIN,K272&gt;=Z_MIN,F272&lt;=N_CAP,D272&lt;=R_MAX,OR(CORONA_REQ=0,O272&gt;=G272)),1,0)</f>
        <v>0</v>
      </c>
      <c r="AL272" s="28" t="n">
        <f aca="false">IF(AK272=1,IF(OBJECTIVE=1,AI272,AJ272),1000000000000)+ROW()*0.000000001</f>
        <v>1000000000000</v>
      </c>
    </row>
    <row r="273" customFormat="false" ht="15" hidden="false" customHeight="false" outlineLevel="0" collapsed="false">
      <c r="A273" s="8" t="n">
        <v>269</v>
      </c>
      <c r="B273" s="23" t="n">
        <v>5</v>
      </c>
      <c r="C273" s="23" t="n">
        <v>4</v>
      </c>
      <c r="D273" s="8" t="n">
        <v>150</v>
      </c>
      <c r="E273" s="8" t="n">
        <v>26</v>
      </c>
      <c r="F273" s="8" t="n">
        <v>12</v>
      </c>
      <c r="G273" s="28" t="n">
        <v>11.211605</v>
      </c>
      <c r="H273" s="8" t="n">
        <v>179.047784</v>
      </c>
      <c r="I273" s="8" t="n">
        <v>1187.421117</v>
      </c>
      <c r="J273" s="28" t="n">
        <v>6.631867</v>
      </c>
      <c r="K273" s="39" t="n">
        <v>1.345399</v>
      </c>
      <c r="L273" s="28" t="n">
        <v>4.908855</v>
      </c>
      <c r="M273" s="8" t="n">
        <v>328</v>
      </c>
      <c r="N273" s="8" t="n">
        <v>1256</v>
      </c>
      <c r="O273" s="28" t="n">
        <v>13.599858</v>
      </c>
      <c r="P273" s="28" t="n">
        <v>18.856832</v>
      </c>
      <c r="Q273" s="28" t="n">
        <v>17.643184</v>
      </c>
      <c r="R273" s="8" t="n">
        <v>48</v>
      </c>
      <c r="S273" s="8" t="n">
        <v>26</v>
      </c>
      <c r="T273" s="23" t="n">
        <v>147.952205</v>
      </c>
      <c r="U273" s="23" t="n">
        <v>120.431853</v>
      </c>
      <c r="V273" s="28" t="n">
        <v>5.764707</v>
      </c>
      <c r="W273" s="39" t="n">
        <v>1.159972</v>
      </c>
      <c r="X273" s="24" t="n">
        <f aca="false">P273*RHO_VANE/2700*(1+SCRAP)*PRICE_VANE</f>
        <v>225.71627904</v>
      </c>
      <c r="Y273" s="24" t="n">
        <f aca="false">Q273*RHO_PLATE/2700*(1+SCRAP)*PRICE_PLATE</f>
        <v>211.18891248</v>
      </c>
      <c r="Z273" s="24" t="n">
        <f aca="false">T273*CUT_M+(R273+S273)*CUT_SET</f>
        <v>295.9283075</v>
      </c>
      <c r="AA273" s="24" t="n">
        <f aca="false">U273*ROUND_M</f>
        <v>602.159265</v>
      </c>
      <c r="AB273" s="24" t="n">
        <f aca="false">(R273+S273)*FINISH_PART</f>
        <v>592</v>
      </c>
      <c r="AC273" s="24" t="n">
        <f aca="false">R273*SPACER_VANE+(R273+S273)*ASM_H*LABOUR</f>
        <v>976.5</v>
      </c>
      <c r="AD273" s="24" t="n">
        <f aca="false">V273*G10_CAGE+W273*G10_SLEEVE</f>
        <v>415.48074</v>
      </c>
      <c r="AE273" s="24" t="n">
        <f aca="false">N273/1000*SHAFT_M+SHAFT_SET</f>
        <v>230.72</v>
      </c>
      <c r="AF273" s="24" t="n">
        <f aca="false">2*ROUNDUP(G273*1000/V_ZENER,0)*PRICE_Z+5*ROUNDUP(G273*DIODE_SAFETY/V_STICK,0)*PRICE_STICK</f>
        <v>80.9</v>
      </c>
      <c r="AG273" s="24" t="n">
        <f aca="false">SUM(X273:AF273)</f>
        <v>3630.59350402</v>
      </c>
      <c r="AH273" s="20" t="n">
        <f aca="false">FIXED_BOM</f>
        <v>3461</v>
      </c>
      <c r="AI273" s="24" t="n">
        <f aca="false">(AG273+AH273)*(1+CONT)</f>
        <v>8155.332529623</v>
      </c>
      <c r="AJ273" s="24" t="n">
        <f aca="false">IF(L273&gt;0,AI273/L273,1000000000000)</f>
        <v>1661.35127837816</v>
      </c>
      <c r="AK273" s="8" t="n">
        <f aca="false">IF(AND(G273&gt;=V_NEED,L273&gt;=P_MIN,K273&gt;=Z_MIN,F273&lt;=N_CAP,D273&lt;=R_MAX,OR(CORONA_REQ=0,O273&gt;=G273)),1,0)</f>
        <v>0</v>
      </c>
      <c r="AL273" s="28" t="n">
        <f aca="false">IF(AK273=1,IF(OBJECTIVE=1,AI273,AJ273),1000000000000)+ROW()*0.000000001</f>
        <v>1000000000000</v>
      </c>
    </row>
    <row r="274" customFormat="false" ht="15" hidden="false" customHeight="false" outlineLevel="0" collapsed="false">
      <c r="A274" s="8" t="n">
        <v>270</v>
      </c>
      <c r="B274" s="23" t="n">
        <v>5</v>
      </c>
      <c r="C274" s="23" t="n">
        <v>4</v>
      </c>
      <c r="D274" s="8" t="n">
        <v>150</v>
      </c>
      <c r="E274" s="8" t="n">
        <v>26</v>
      </c>
      <c r="F274" s="8" t="n">
        <v>16</v>
      </c>
      <c r="G274" s="28" t="n">
        <v>11.211605</v>
      </c>
      <c r="H274" s="8" t="n">
        <v>240.629622</v>
      </c>
      <c r="I274" s="8" t="n">
        <v>1600.437157</v>
      </c>
      <c r="J274" s="28" t="n">
        <v>6.65104</v>
      </c>
      <c r="K274" s="39" t="n">
        <v>1.355655</v>
      </c>
      <c r="L274" s="28" t="n">
        <v>6.759454</v>
      </c>
      <c r="M274" s="8" t="n">
        <v>436</v>
      </c>
      <c r="N274" s="8" t="n">
        <v>1472</v>
      </c>
      <c r="O274" s="28" t="n">
        <v>13.599858</v>
      </c>
      <c r="P274" s="28" t="n">
        <v>25.142442</v>
      </c>
      <c r="Q274" s="28" t="n">
        <v>23.071856</v>
      </c>
      <c r="R274" s="8" t="n">
        <v>64</v>
      </c>
      <c r="S274" s="8" t="n">
        <v>34</v>
      </c>
      <c r="T274" s="23" t="n">
        <v>196.431848</v>
      </c>
      <c r="U274" s="23" t="n">
        <v>159.738046</v>
      </c>
      <c r="V274" s="28" t="n">
        <v>7.411766</v>
      </c>
      <c r="W274" s="39" t="n">
        <v>1.491392</v>
      </c>
      <c r="X274" s="24" t="n">
        <f aca="false">P274*RHO_VANE/2700*(1+SCRAP)*PRICE_VANE</f>
        <v>300.95503074</v>
      </c>
      <c r="Y274" s="24" t="n">
        <f aca="false">Q274*RHO_PLATE/2700*(1+SCRAP)*PRICE_PLATE</f>
        <v>276.17011632</v>
      </c>
      <c r="Z274" s="24" t="n">
        <f aca="false">T274*CUT_M+(R274+S274)*CUT_SET</f>
        <v>392.647772</v>
      </c>
      <c r="AA274" s="24" t="n">
        <f aca="false">U274*ROUND_M</f>
        <v>798.69023</v>
      </c>
      <c r="AB274" s="24" t="n">
        <f aca="false">(R274+S274)*FINISH_PART</f>
        <v>784</v>
      </c>
      <c r="AC274" s="24" t="n">
        <f aca="false">R274*SPACER_VANE+(R274+S274)*ASM_H*LABOUR</f>
        <v>1294.5</v>
      </c>
      <c r="AD274" s="24" t="n">
        <f aca="false">V274*G10_CAGE+W274*G10_SLEEVE</f>
        <v>534.18948</v>
      </c>
      <c r="AE274" s="24" t="n">
        <f aca="false">N274/1000*SHAFT_M+SHAFT_SET</f>
        <v>256.64</v>
      </c>
      <c r="AF274" s="24" t="n">
        <f aca="false">2*ROUNDUP(G274*1000/V_ZENER,0)*PRICE_Z+5*ROUNDUP(G274*DIODE_SAFETY/V_STICK,0)*PRICE_STICK</f>
        <v>80.9</v>
      </c>
      <c r="AG274" s="24" t="n">
        <f aca="false">SUM(X274:AF274)</f>
        <v>4718.69262906</v>
      </c>
      <c r="AH274" s="20" t="n">
        <f aca="false">FIXED_BOM</f>
        <v>3461</v>
      </c>
      <c r="AI274" s="24" t="n">
        <f aca="false">(AG274+AH274)*(1+CONT)</f>
        <v>9406.646523419</v>
      </c>
      <c r="AJ274" s="24" t="n">
        <f aca="false">IF(L274&gt;0,AI274/L274,1000000000000)</f>
        <v>1391.62815863811</v>
      </c>
      <c r="AK274" s="8" t="n">
        <f aca="false">IF(AND(G274&gt;=V_NEED,L274&gt;=P_MIN,K274&gt;=Z_MIN,F274&lt;=N_CAP,D274&lt;=R_MAX,OR(CORONA_REQ=0,O274&gt;=G274)),1,0)</f>
        <v>0</v>
      </c>
      <c r="AL274" s="28" t="n">
        <f aca="false">IF(AK274=1,IF(OBJECTIVE=1,AI274,AJ274),1000000000000)+ROW()*0.000000001</f>
        <v>1000000000000</v>
      </c>
    </row>
    <row r="275" customFormat="false" ht="15" hidden="false" customHeight="false" outlineLevel="0" collapsed="false">
      <c r="A275" s="8" t="n">
        <v>271</v>
      </c>
      <c r="B275" s="23" t="n">
        <v>6</v>
      </c>
      <c r="C275" s="23" t="n">
        <v>1.5</v>
      </c>
      <c r="D275" s="8" t="n">
        <v>150</v>
      </c>
      <c r="E275" s="8" t="n">
        <v>18</v>
      </c>
      <c r="F275" s="8" t="n">
        <v>4</v>
      </c>
      <c r="G275" s="28" t="n">
        <v>13.132078</v>
      </c>
      <c r="H275" s="8" t="n">
        <v>22.995789</v>
      </c>
      <c r="I275" s="8" t="n">
        <v>214.466076</v>
      </c>
      <c r="J275" s="28" t="n">
        <v>9.32632</v>
      </c>
      <c r="K275" s="39" t="n">
        <v>1.268226</v>
      </c>
      <c r="L275" s="28" t="n">
        <v>1.000815</v>
      </c>
      <c r="M275" s="8" t="n">
        <v>84</v>
      </c>
      <c r="N275" s="8" t="n">
        <v>772</v>
      </c>
      <c r="O275" s="28" t="n">
        <v>11.510417</v>
      </c>
      <c r="P275" s="28" t="n">
        <v>1.814237</v>
      </c>
      <c r="Q275" s="28" t="n">
        <v>2.035752</v>
      </c>
      <c r="R275" s="8" t="n">
        <v>16</v>
      </c>
      <c r="S275" s="8" t="n">
        <v>8</v>
      </c>
      <c r="T275" s="23" t="n">
        <v>48.479644</v>
      </c>
      <c r="U275" s="23" t="n">
        <v>39.306193</v>
      </c>
      <c r="V275" s="28" t="n">
        <v>2.043573</v>
      </c>
      <c r="W275" s="39" t="n">
        <v>0.411207</v>
      </c>
      <c r="X275" s="24" t="n">
        <f aca="false">P275*RHO_VANE/2700*(1+SCRAP)*PRICE_VANE</f>
        <v>21.71641689</v>
      </c>
      <c r="Y275" s="24" t="n">
        <f aca="false">Q275*RHO_PLATE/2700*(1+SCRAP)*PRICE_PLATE</f>
        <v>24.36795144</v>
      </c>
      <c r="Z275" s="24" t="n">
        <f aca="false">T275*CUT_M+(R275+S275)*CUT_SET</f>
        <v>96.719466</v>
      </c>
      <c r="AA275" s="24" t="n">
        <f aca="false">U275*ROUND_M</f>
        <v>196.530965</v>
      </c>
      <c r="AB275" s="24" t="n">
        <f aca="false">(R275+S275)*FINISH_PART</f>
        <v>192</v>
      </c>
      <c r="AC275" s="24" t="n">
        <f aca="false">R275*SPACER_VANE+(R275+S275)*ASM_H*LABOUR</f>
        <v>318</v>
      </c>
      <c r="AD275" s="24" t="n">
        <f aca="false">V275*G10_CAGE+W275*G10_SLEEVE</f>
        <v>147.2868</v>
      </c>
      <c r="AE275" s="24" t="n">
        <f aca="false">N275/1000*SHAFT_M+SHAFT_SET</f>
        <v>172.64</v>
      </c>
      <c r="AF275" s="24" t="n">
        <f aca="false">2*ROUNDUP(G275*1000/V_ZENER,0)*PRICE_Z+5*ROUNDUP(G275*DIODE_SAFETY/V_STICK,0)*PRICE_STICK</f>
        <v>91.7</v>
      </c>
      <c r="AG275" s="24" t="n">
        <f aca="false">SUM(X275:AF275)</f>
        <v>1260.96159933</v>
      </c>
      <c r="AH275" s="20" t="n">
        <f aca="false">FIXED_BOM</f>
        <v>3461</v>
      </c>
      <c r="AI275" s="24" t="n">
        <f aca="false">(AG275+AH275)*(1+CONT)</f>
        <v>5430.2558392295</v>
      </c>
      <c r="AJ275" s="24" t="n">
        <f aca="false">IF(L275&gt;0,AI275/L275,1000000000000)</f>
        <v>5425.83378469497</v>
      </c>
      <c r="AK275" s="8" t="n">
        <f aca="false">IF(AND(G275&gt;=V_NEED,L275&gt;=P_MIN,K275&gt;=Z_MIN,F275&lt;=N_CAP,D275&lt;=R_MAX,OR(CORONA_REQ=0,O275&gt;=G275)),1,0)</f>
        <v>0</v>
      </c>
      <c r="AL275" s="28" t="n">
        <f aca="false">IF(AK275=1,IF(OBJECTIVE=1,AI275,AJ275),1000000000000)+ROW()*0.000000001</f>
        <v>1000000000000</v>
      </c>
    </row>
    <row r="276" customFormat="false" ht="15" hidden="false" customHeight="false" outlineLevel="0" collapsed="false">
      <c r="A276" s="8" t="n">
        <v>272</v>
      </c>
      <c r="B276" s="23" t="n">
        <v>6</v>
      </c>
      <c r="C276" s="23" t="n">
        <v>1.5</v>
      </c>
      <c r="D276" s="8" t="n">
        <v>150</v>
      </c>
      <c r="E276" s="8" t="n">
        <v>18</v>
      </c>
      <c r="F276" s="8" t="n">
        <v>6</v>
      </c>
      <c r="G276" s="28" t="n">
        <v>13.132078</v>
      </c>
      <c r="H276" s="8" t="n">
        <v>34.993382</v>
      </c>
      <c r="I276" s="8" t="n">
        <v>337.01812</v>
      </c>
      <c r="J276" s="28" t="n">
        <v>9.63091</v>
      </c>
      <c r="K276" s="39" t="n">
        <v>1.336502</v>
      </c>
      <c r="L276" s="28" t="n">
        <v>1.861566</v>
      </c>
      <c r="M276" s="8" t="n">
        <v>121.5</v>
      </c>
      <c r="N276" s="8" t="n">
        <v>847</v>
      </c>
      <c r="O276" s="28" t="n">
        <v>11.510417</v>
      </c>
      <c r="P276" s="28" t="n">
        <v>2.721355</v>
      </c>
      <c r="Q276" s="28" t="n">
        <v>2.54469</v>
      </c>
      <c r="R276" s="8" t="n">
        <v>24</v>
      </c>
      <c r="S276" s="8" t="n">
        <v>10</v>
      </c>
      <c r="T276" s="23" t="n">
        <v>70.206191</v>
      </c>
      <c r="U276" s="23" t="n">
        <v>56.446015</v>
      </c>
      <c r="V276" s="28" t="n">
        <v>2.615469</v>
      </c>
      <c r="W276" s="39" t="n">
        <v>0.526283</v>
      </c>
      <c r="X276" s="24" t="n">
        <f aca="false">P276*RHO_VANE/2700*(1+SCRAP)*PRICE_VANE</f>
        <v>32.57461935</v>
      </c>
      <c r="Y276" s="24" t="n">
        <f aca="false">Q276*RHO_PLATE/2700*(1+SCRAP)*PRICE_PLATE</f>
        <v>30.4599393</v>
      </c>
      <c r="Z276" s="24" t="n">
        <f aca="false">T276*CUT_M+(R276+S276)*CUT_SET</f>
        <v>139.3092865</v>
      </c>
      <c r="AA276" s="24" t="n">
        <f aca="false">U276*ROUND_M</f>
        <v>282.230075</v>
      </c>
      <c r="AB276" s="24" t="n">
        <f aca="false">(R276+S276)*FINISH_PART</f>
        <v>272</v>
      </c>
      <c r="AC276" s="24" t="n">
        <f aca="false">R276*SPACER_VANE+(R276+S276)*ASM_H*LABOUR</f>
        <v>454.5</v>
      </c>
      <c r="AD276" s="24" t="n">
        <f aca="false">V276*G10_CAGE+W276*G10_SLEEVE</f>
        <v>188.50512</v>
      </c>
      <c r="AE276" s="24" t="n">
        <f aca="false">N276/1000*SHAFT_M+SHAFT_SET</f>
        <v>181.64</v>
      </c>
      <c r="AF276" s="24" t="n">
        <f aca="false">2*ROUNDUP(G276*1000/V_ZENER,0)*PRICE_Z+5*ROUNDUP(G276*DIODE_SAFETY/V_STICK,0)*PRICE_STICK</f>
        <v>91.7</v>
      </c>
      <c r="AG276" s="24" t="n">
        <f aca="false">SUM(X276:AF276)</f>
        <v>1672.91904015</v>
      </c>
      <c r="AH276" s="20" t="n">
        <f aca="false">FIXED_BOM</f>
        <v>3461</v>
      </c>
      <c r="AI276" s="24" t="n">
        <f aca="false">(AG276+AH276)*(1+CONT)</f>
        <v>5904.0068961725</v>
      </c>
      <c r="AJ276" s="24" t="n">
        <f aca="false">IF(L276&gt;0,AI276/L276,1000000000000)</f>
        <v>3171.52703485802</v>
      </c>
      <c r="AK276" s="8" t="n">
        <f aca="false">IF(AND(G276&gt;=V_NEED,L276&gt;=P_MIN,K276&gt;=Z_MIN,F276&lt;=N_CAP,D276&lt;=R_MAX,OR(CORONA_REQ=0,O276&gt;=G276)),1,0)</f>
        <v>0</v>
      </c>
      <c r="AL276" s="28" t="n">
        <f aca="false">IF(AK276=1,IF(OBJECTIVE=1,AI276,AJ276),1000000000000)+ROW()*0.000000001</f>
        <v>1000000000000</v>
      </c>
    </row>
    <row r="277" customFormat="false" ht="15" hidden="false" customHeight="false" outlineLevel="0" collapsed="false">
      <c r="A277" s="8" t="n">
        <v>273</v>
      </c>
      <c r="B277" s="23" t="n">
        <v>6</v>
      </c>
      <c r="C277" s="23" t="n">
        <v>1.5</v>
      </c>
      <c r="D277" s="8" t="n">
        <v>150</v>
      </c>
      <c r="E277" s="8" t="n">
        <v>18</v>
      </c>
      <c r="F277" s="8" t="n">
        <v>8</v>
      </c>
      <c r="G277" s="28" t="n">
        <v>13.132078</v>
      </c>
      <c r="H277" s="8" t="n">
        <v>46.990975</v>
      </c>
      <c r="I277" s="8" t="n">
        <v>459.570164</v>
      </c>
      <c r="J277" s="28" t="n">
        <v>9.779966</v>
      </c>
      <c r="K277" s="39" t="n">
        <v>1.372412</v>
      </c>
      <c r="L277" s="28" t="n">
        <v>2.731668</v>
      </c>
      <c r="M277" s="8" t="n">
        <v>166.5</v>
      </c>
      <c r="N277" s="8" t="n">
        <v>937</v>
      </c>
      <c r="O277" s="28" t="n">
        <v>11.510417</v>
      </c>
      <c r="P277" s="28" t="n">
        <v>3.628474</v>
      </c>
      <c r="Q277" s="28" t="n">
        <v>3.562566</v>
      </c>
      <c r="R277" s="8" t="n">
        <v>32</v>
      </c>
      <c r="S277" s="8" t="n">
        <v>14</v>
      </c>
      <c r="T277" s="23" t="n">
        <v>94.446013</v>
      </c>
      <c r="U277" s="23" t="n">
        <v>76.099112</v>
      </c>
      <c r="V277" s="28" t="n">
        <v>3.301744</v>
      </c>
      <c r="W277" s="39" t="n">
        <v>0.664375</v>
      </c>
      <c r="X277" s="24" t="n">
        <f aca="false">P277*RHO_VANE/2700*(1+SCRAP)*PRICE_VANE</f>
        <v>43.43283378</v>
      </c>
      <c r="Y277" s="24" t="n">
        <f aca="false">Q277*RHO_PLATE/2700*(1+SCRAP)*PRICE_PLATE</f>
        <v>42.64391502</v>
      </c>
      <c r="Z277" s="24" t="n">
        <f aca="false">T277*CUT_M+(R277+S277)*CUT_SET</f>
        <v>187.6690195</v>
      </c>
      <c r="AA277" s="24" t="n">
        <f aca="false">U277*ROUND_M</f>
        <v>380.49556</v>
      </c>
      <c r="AB277" s="24" t="n">
        <f aca="false">(R277+S277)*FINISH_PART</f>
        <v>368</v>
      </c>
      <c r="AC277" s="24" t="n">
        <f aca="false">R277*SPACER_VANE+(R277+S277)*ASM_H*LABOUR</f>
        <v>613.5</v>
      </c>
      <c r="AD277" s="24" t="n">
        <f aca="false">V277*G10_CAGE+W277*G10_SLEEVE</f>
        <v>237.96714</v>
      </c>
      <c r="AE277" s="24" t="n">
        <f aca="false">N277/1000*SHAFT_M+SHAFT_SET</f>
        <v>192.44</v>
      </c>
      <c r="AF277" s="24" t="n">
        <f aca="false">2*ROUNDUP(G277*1000/V_ZENER,0)*PRICE_Z+5*ROUNDUP(G277*DIODE_SAFETY/V_STICK,0)*PRICE_STICK</f>
        <v>91.7</v>
      </c>
      <c r="AG277" s="24" t="n">
        <f aca="false">SUM(X277:AF277)</f>
        <v>2157.8484683</v>
      </c>
      <c r="AH277" s="20" t="n">
        <f aca="false">FIXED_BOM</f>
        <v>3461</v>
      </c>
      <c r="AI277" s="24" t="n">
        <f aca="false">(AG277+AH277)*(1+CONT)</f>
        <v>6461.675738545</v>
      </c>
      <c r="AJ277" s="24" t="n">
        <f aca="false">IF(L277&gt;0,AI277/L277,1000000000000)</f>
        <v>2365.46891443067</v>
      </c>
      <c r="AK277" s="8" t="n">
        <f aca="false">IF(AND(G277&gt;=V_NEED,L277&gt;=P_MIN,K277&gt;=Z_MIN,F277&lt;=N_CAP,D277&lt;=R_MAX,OR(CORONA_REQ=0,O277&gt;=G277)),1,0)</f>
        <v>0</v>
      </c>
      <c r="AL277" s="28" t="n">
        <f aca="false">IF(AK277=1,IF(OBJECTIVE=1,AI277,AJ277),1000000000000)+ROW()*0.000000001</f>
        <v>1000000000000</v>
      </c>
    </row>
    <row r="278" customFormat="false" ht="15" hidden="false" customHeight="false" outlineLevel="0" collapsed="false">
      <c r="A278" s="8" t="n">
        <v>274</v>
      </c>
      <c r="B278" s="23" t="n">
        <v>6</v>
      </c>
      <c r="C278" s="23" t="n">
        <v>1.5</v>
      </c>
      <c r="D278" s="8" t="n">
        <v>150</v>
      </c>
      <c r="E278" s="8" t="n">
        <v>18</v>
      </c>
      <c r="F278" s="8" t="n">
        <v>10</v>
      </c>
      <c r="G278" s="28" t="n">
        <v>13.132078</v>
      </c>
      <c r="H278" s="8" t="n">
        <v>58.988569</v>
      </c>
      <c r="I278" s="8" t="n">
        <v>582.122207</v>
      </c>
      <c r="J278" s="28" t="n">
        <v>9.86839</v>
      </c>
      <c r="K278" s="39" t="n">
        <v>1.394885</v>
      </c>
      <c r="L278" s="28" t="n">
        <v>3.612013</v>
      </c>
      <c r="M278" s="8" t="n">
        <v>204</v>
      </c>
      <c r="N278" s="8" t="n">
        <v>1012</v>
      </c>
      <c r="O278" s="28" t="n">
        <v>11.510417</v>
      </c>
      <c r="P278" s="28" t="n">
        <v>4.535592</v>
      </c>
      <c r="Q278" s="28" t="n">
        <v>4.071504</v>
      </c>
      <c r="R278" s="8" t="n">
        <v>40</v>
      </c>
      <c r="S278" s="8" t="n">
        <v>16</v>
      </c>
      <c r="T278" s="23" t="n">
        <v>116.172561</v>
      </c>
      <c r="U278" s="23" t="n">
        <v>93.238934</v>
      </c>
      <c r="V278" s="28" t="n">
        <v>3.873639</v>
      </c>
      <c r="W278" s="39" t="n">
        <v>0.779452</v>
      </c>
      <c r="X278" s="24" t="n">
        <f aca="false">P278*RHO_VANE/2700*(1+SCRAP)*PRICE_VANE</f>
        <v>54.29103624</v>
      </c>
      <c r="Y278" s="24" t="n">
        <f aca="false">Q278*RHO_PLATE/2700*(1+SCRAP)*PRICE_PLATE</f>
        <v>48.73590288</v>
      </c>
      <c r="Z278" s="24" t="n">
        <f aca="false">T278*CUT_M+(R278+S278)*CUT_SET</f>
        <v>230.2588415</v>
      </c>
      <c r="AA278" s="24" t="n">
        <f aca="false">U278*ROUND_M</f>
        <v>466.19467</v>
      </c>
      <c r="AB278" s="24" t="n">
        <f aca="false">(R278+S278)*FINISH_PART</f>
        <v>448</v>
      </c>
      <c r="AC278" s="24" t="n">
        <f aca="false">R278*SPACER_VANE+(R278+S278)*ASM_H*LABOUR</f>
        <v>750</v>
      </c>
      <c r="AD278" s="24" t="n">
        <f aca="false">V278*G10_CAGE+W278*G10_SLEEVE</f>
        <v>279.18546</v>
      </c>
      <c r="AE278" s="24" t="n">
        <f aca="false">N278/1000*SHAFT_M+SHAFT_SET</f>
        <v>201.44</v>
      </c>
      <c r="AF278" s="24" t="n">
        <f aca="false">2*ROUNDUP(G278*1000/V_ZENER,0)*PRICE_Z+5*ROUNDUP(G278*DIODE_SAFETY/V_STICK,0)*PRICE_STICK</f>
        <v>91.7</v>
      </c>
      <c r="AG278" s="24" t="n">
        <f aca="false">SUM(X278:AF278)</f>
        <v>2569.80591062</v>
      </c>
      <c r="AH278" s="20" t="n">
        <f aca="false">FIXED_BOM</f>
        <v>3461</v>
      </c>
      <c r="AI278" s="24" t="n">
        <f aca="false">(AG278+AH278)*(1+CONT)</f>
        <v>6935.426797213</v>
      </c>
      <c r="AJ278" s="24" t="n">
        <f aca="false">IF(L278&gt;0,AI278/L278,1000000000000)</f>
        <v>1920.10017605501</v>
      </c>
      <c r="AK278" s="8" t="n">
        <f aca="false">IF(AND(G278&gt;=V_NEED,L278&gt;=P_MIN,K278&gt;=Z_MIN,F278&lt;=N_CAP,D278&lt;=R_MAX,OR(CORONA_REQ=0,O278&gt;=G278)),1,0)</f>
        <v>0</v>
      </c>
      <c r="AL278" s="28" t="n">
        <f aca="false">IF(AK278=1,IF(OBJECTIVE=1,AI278,AJ278),1000000000000)+ROW()*0.000000001</f>
        <v>1000000000000</v>
      </c>
    </row>
    <row r="279" customFormat="false" ht="15" hidden="false" customHeight="false" outlineLevel="0" collapsed="false">
      <c r="A279" s="8" t="n">
        <v>275</v>
      </c>
      <c r="B279" s="23" t="n">
        <v>6</v>
      </c>
      <c r="C279" s="23" t="n">
        <v>1.5</v>
      </c>
      <c r="D279" s="8" t="n">
        <v>150</v>
      </c>
      <c r="E279" s="8" t="n">
        <v>18</v>
      </c>
      <c r="F279" s="8" t="n">
        <v>12</v>
      </c>
      <c r="G279" s="28" t="n">
        <v>13.132078</v>
      </c>
      <c r="H279" s="8" t="n">
        <v>70.986162</v>
      </c>
      <c r="I279" s="8" t="n">
        <v>704.674251</v>
      </c>
      <c r="J279" s="28" t="n">
        <v>9.926924</v>
      </c>
      <c r="K279" s="39" t="n">
        <v>1.409357</v>
      </c>
      <c r="L279" s="28" t="n">
        <v>4.490545</v>
      </c>
      <c r="M279" s="8" t="n">
        <v>249</v>
      </c>
      <c r="N279" s="8" t="n">
        <v>1102</v>
      </c>
      <c r="O279" s="28" t="n">
        <v>11.510417</v>
      </c>
      <c r="P279" s="28" t="n">
        <v>5.44271</v>
      </c>
      <c r="Q279" s="28" t="n">
        <v>5.08938</v>
      </c>
      <c r="R279" s="8" t="n">
        <v>48</v>
      </c>
      <c r="S279" s="8" t="n">
        <v>20</v>
      </c>
      <c r="T279" s="23" t="n">
        <v>140.412382</v>
      </c>
      <c r="U279" s="23" t="n">
        <v>112.892031</v>
      </c>
      <c r="V279" s="28" t="n">
        <v>4.559914</v>
      </c>
      <c r="W279" s="39" t="n">
        <v>0.917544</v>
      </c>
      <c r="X279" s="24" t="n">
        <f aca="false">P279*RHO_VANE/2700*(1+SCRAP)*PRICE_VANE</f>
        <v>65.1492387</v>
      </c>
      <c r="Y279" s="24" t="n">
        <f aca="false">Q279*RHO_PLATE/2700*(1+SCRAP)*PRICE_PLATE</f>
        <v>60.9198786</v>
      </c>
      <c r="Z279" s="24" t="n">
        <f aca="false">T279*CUT_M+(R279+S279)*CUT_SET</f>
        <v>278.618573</v>
      </c>
      <c r="AA279" s="24" t="n">
        <f aca="false">U279*ROUND_M</f>
        <v>564.460155</v>
      </c>
      <c r="AB279" s="24" t="n">
        <f aca="false">(R279+S279)*FINISH_PART</f>
        <v>544</v>
      </c>
      <c r="AC279" s="24" t="n">
        <f aca="false">R279*SPACER_VANE+(R279+S279)*ASM_H*LABOUR</f>
        <v>909</v>
      </c>
      <c r="AD279" s="24" t="n">
        <f aca="false">V279*G10_CAGE+W279*G10_SLEEVE</f>
        <v>328.64748</v>
      </c>
      <c r="AE279" s="24" t="n">
        <f aca="false">N279/1000*SHAFT_M+SHAFT_SET</f>
        <v>212.24</v>
      </c>
      <c r="AF279" s="24" t="n">
        <f aca="false">2*ROUNDUP(G279*1000/V_ZENER,0)*PRICE_Z+5*ROUNDUP(G279*DIODE_SAFETY/V_STICK,0)*PRICE_STICK</f>
        <v>91.7</v>
      </c>
      <c r="AG279" s="24" t="n">
        <f aca="false">SUM(X279:AF279)</f>
        <v>3054.7353253</v>
      </c>
      <c r="AH279" s="20" t="n">
        <f aca="false">FIXED_BOM</f>
        <v>3461</v>
      </c>
      <c r="AI279" s="24" t="n">
        <f aca="false">(AG279+AH279)*(1+CONT)</f>
        <v>7493.095624095</v>
      </c>
      <c r="AJ279" s="24" t="n">
        <f aca="false">IF(L279&gt;0,AI279/L279,1000000000000)</f>
        <v>1668.63835549917</v>
      </c>
      <c r="AK279" s="8" t="n">
        <f aca="false">IF(AND(G279&gt;=V_NEED,L279&gt;=P_MIN,K279&gt;=Z_MIN,F279&lt;=N_CAP,D279&lt;=R_MAX,OR(CORONA_REQ=0,O279&gt;=G279)),1,0)</f>
        <v>0</v>
      </c>
      <c r="AL279" s="28" t="n">
        <f aca="false">IF(AK279=1,IF(OBJECTIVE=1,AI279,AJ279),1000000000000)+ROW()*0.000000001</f>
        <v>1000000000000</v>
      </c>
    </row>
    <row r="280" customFormat="false" ht="15" hidden="false" customHeight="false" outlineLevel="0" collapsed="false">
      <c r="A280" s="8" t="n">
        <v>276</v>
      </c>
      <c r="B280" s="23" t="n">
        <v>6</v>
      </c>
      <c r="C280" s="23" t="n">
        <v>1.5</v>
      </c>
      <c r="D280" s="8" t="n">
        <v>150</v>
      </c>
      <c r="E280" s="8" t="n">
        <v>18</v>
      </c>
      <c r="F280" s="8" t="n">
        <v>16</v>
      </c>
      <c r="G280" s="28" t="n">
        <v>13.132078</v>
      </c>
      <c r="H280" s="8" t="n">
        <v>94.981349</v>
      </c>
      <c r="I280" s="8" t="n">
        <v>949.778338</v>
      </c>
      <c r="J280" s="28" t="n">
        <v>9.99963</v>
      </c>
      <c r="K280" s="39" t="n">
        <v>1.429139</v>
      </c>
      <c r="L280" s="28" t="n">
        <v>6.257167</v>
      </c>
      <c r="M280" s="8" t="n">
        <v>331.5</v>
      </c>
      <c r="N280" s="8" t="n">
        <v>1267</v>
      </c>
      <c r="O280" s="28" t="n">
        <v>11.510417</v>
      </c>
      <c r="P280" s="28" t="n">
        <v>7.256947</v>
      </c>
      <c r="Q280" s="28" t="n">
        <v>6.616194</v>
      </c>
      <c r="R280" s="8" t="n">
        <v>64</v>
      </c>
      <c r="S280" s="8" t="n">
        <v>26</v>
      </c>
      <c r="T280" s="23" t="n">
        <v>186.378752</v>
      </c>
      <c r="U280" s="23" t="n">
        <v>149.68495</v>
      </c>
      <c r="V280" s="28" t="n">
        <v>5.818084</v>
      </c>
      <c r="W280" s="39" t="n">
        <v>1.170712</v>
      </c>
      <c r="X280" s="24" t="n">
        <f aca="false">P280*RHO_VANE/2700*(1+SCRAP)*PRICE_VANE</f>
        <v>86.86565559</v>
      </c>
      <c r="Y280" s="24" t="n">
        <f aca="false">Q280*RHO_PLATE/2700*(1+SCRAP)*PRICE_PLATE</f>
        <v>79.19584218</v>
      </c>
      <c r="Z280" s="24" t="n">
        <f aca="false">T280*CUT_M+(R280+S280)*CUT_SET</f>
        <v>369.568128</v>
      </c>
      <c r="AA280" s="24" t="n">
        <f aca="false">U280*ROUND_M</f>
        <v>748.42475</v>
      </c>
      <c r="AB280" s="24" t="n">
        <f aca="false">(R280+S280)*FINISH_PART</f>
        <v>720</v>
      </c>
      <c r="AC280" s="24" t="n">
        <f aca="false">R280*SPACER_VANE+(R280+S280)*ASM_H*LABOUR</f>
        <v>1204.5</v>
      </c>
      <c r="AD280" s="24" t="n">
        <f aca="false">V280*G10_CAGE+W280*G10_SLEEVE</f>
        <v>419.32776</v>
      </c>
      <c r="AE280" s="24" t="n">
        <f aca="false">N280/1000*SHAFT_M+SHAFT_SET</f>
        <v>232.04</v>
      </c>
      <c r="AF280" s="24" t="n">
        <f aca="false">2*ROUNDUP(G280*1000/V_ZENER,0)*PRICE_Z+5*ROUNDUP(G280*DIODE_SAFETY/V_STICK,0)*PRICE_STICK</f>
        <v>91.7</v>
      </c>
      <c r="AG280" s="24" t="n">
        <f aca="false">SUM(X280:AF280)</f>
        <v>3951.62213577</v>
      </c>
      <c r="AH280" s="20" t="n">
        <f aca="false">FIXED_BOM</f>
        <v>3461</v>
      </c>
      <c r="AI280" s="24" t="n">
        <f aca="false">(AG280+AH280)*(1+CONT)</f>
        <v>8524.5154561355</v>
      </c>
      <c r="AJ280" s="24" t="n">
        <f aca="false">IF(L280&gt;0,AI280/L280,1000000000000)</f>
        <v>1362.36022726187</v>
      </c>
      <c r="AK280" s="8" t="n">
        <f aca="false">IF(AND(G280&gt;=V_NEED,L280&gt;=P_MIN,K280&gt;=Z_MIN,F280&lt;=N_CAP,D280&lt;=R_MAX,OR(CORONA_REQ=0,O280&gt;=G280)),1,0)</f>
        <v>0</v>
      </c>
      <c r="AL280" s="28" t="n">
        <f aca="false">IF(AK280=1,IF(OBJECTIVE=1,AI280,AJ280),1000000000000)+ROW()*0.000000001</f>
        <v>1000000000000</v>
      </c>
    </row>
    <row r="281" customFormat="false" ht="15" hidden="false" customHeight="false" outlineLevel="0" collapsed="false">
      <c r="A281" s="8" t="n">
        <v>277</v>
      </c>
      <c r="B281" s="23" t="n">
        <v>6</v>
      </c>
      <c r="C281" s="23" t="n">
        <v>1.5</v>
      </c>
      <c r="D281" s="8" t="n">
        <v>150</v>
      </c>
      <c r="E281" s="8" t="n">
        <v>22</v>
      </c>
      <c r="F281" s="8" t="n">
        <v>4</v>
      </c>
      <c r="G281" s="28" t="n">
        <v>13.132078</v>
      </c>
      <c r="H281" s="8" t="n">
        <v>30.287733</v>
      </c>
      <c r="I281" s="8" t="n">
        <v>257.87989</v>
      </c>
      <c r="J281" s="28" t="n">
        <v>8.514335</v>
      </c>
      <c r="K281" s="39" t="n">
        <v>1.28135</v>
      </c>
      <c r="L281" s="28" t="n">
        <v>1.249605</v>
      </c>
      <c r="M281" s="8" t="n">
        <v>91.5</v>
      </c>
      <c r="N281" s="8" t="n">
        <v>787</v>
      </c>
      <c r="O281" s="28" t="n">
        <v>11.510417</v>
      </c>
      <c r="P281" s="28" t="n">
        <v>2.08567</v>
      </c>
      <c r="Q281" s="28" t="n">
        <v>2.54469</v>
      </c>
      <c r="R281" s="8" t="n">
        <v>16</v>
      </c>
      <c r="S281" s="8" t="n">
        <v>10</v>
      </c>
      <c r="T281" s="23" t="n">
        <v>50.992918</v>
      </c>
      <c r="U281" s="23" t="n">
        <v>41.819467</v>
      </c>
      <c r="V281" s="28" t="n">
        <v>2.157952</v>
      </c>
      <c r="W281" s="39" t="n">
        <v>0.434222</v>
      </c>
      <c r="X281" s="24" t="n">
        <f aca="false">P281*RHO_VANE/2700*(1+SCRAP)*PRICE_VANE</f>
        <v>24.9654699</v>
      </c>
      <c r="Y281" s="24" t="n">
        <f aca="false">Q281*RHO_PLATE/2700*(1+SCRAP)*PRICE_PLATE</f>
        <v>30.4599393</v>
      </c>
      <c r="Z281" s="24" t="n">
        <f aca="false">T281*CUT_M+(R281+S281)*CUT_SET</f>
        <v>102.489377</v>
      </c>
      <c r="AA281" s="24" t="n">
        <f aca="false">U281*ROUND_M</f>
        <v>209.097335</v>
      </c>
      <c r="AB281" s="24" t="n">
        <f aca="false">(R281+S281)*FINISH_PART</f>
        <v>208</v>
      </c>
      <c r="AC281" s="24" t="n">
        <f aca="false">R281*SPACER_VANE+(R281+S281)*ASM_H*LABOUR</f>
        <v>340.5</v>
      </c>
      <c r="AD281" s="24" t="n">
        <f aca="false">V281*G10_CAGE+W281*G10_SLEEVE</f>
        <v>155.53044</v>
      </c>
      <c r="AE281" s="24" t="n">
        <f aca="false">N281/1000*SHAFT_M+SHAFT_SET</f>
        <v>174.44</v>
      </c>
      <c r="AF281" s="24" t="n">
        <f aca="false">2*ROUNDUP(G281*1000/V_ZENER,0)*PRICE_Z+5*ROUNDUP(G281*DIODE_SAFETY/V_STICK,0)*PRICE_STICK</f>
        <v>91.7</v>
      </c>
      <c r="AG281" s="24" t="n">
        <f aca="false">SUM(X281:AF281)</f>
        <v>1337.1825612</v>
      </c>
      <c r="AH281" s="20" t="n">
        <f aca="false">FIXED_BOM</f>
        <v>3461</v>
      </c>
      <c r="AI281" s="24" t="n">
        <f aca="false">(AG281+AH281)*(1+CONT)</f>
        <v>5517.90994538</v>
      </c>
      <c r="AJ281" s="24" t="n">
        <f aca="false">IF(L281&gt;0,AI281/L281,1000000000000)</f>
        <v>4415.72332487466</v>
      </c>
      <c r="AK281" s="8" t="n">
        <f aca="false">IF(AND(G281&gt;=V_NEED,L281&gt;=P_MIN,K281&gt;=Z_MIN,F281&lt;=N_CAP,D281&lt;=R_MAX,OR(CORONA_REQ=0,O281&gt;=G281)),1,0)</f>
        <v>0</v>
      </c>
      <c r="AL281" s="28" t="n">
        <f aca="false">IF(AK281=1,IF(OBJECTIVE=1,AI281,AJ281),1000000000000)+ROW()*0.000000001</f>
        <v>1000000000000</v>
      </c>
    </row>
    <row r="282" customFormat="false" ht="15" hidden="false" customHeight="false" outlineLevel="0" collapsed="false">
      <c r="A282" s="8" t="n">
        <v>278</v>
      </c>
      <c r="B282" s="23" t="n">
        <v>6</v>
      </c>
      <c r="C282" s="23" t="n">
        <v>1.5</v>
      </c>
      <c r="D282" s="8" t="n">
        <v>150</v>
      </c>
      <c r="E282" s="8" t="n">
        <v>22</v>
      </c>
      <c r="F282" s="8" t="n">
        <v>6</v>
      </c>
      <c r="G282" s="28" t="n">
        <v>13.132078</v>
      </c>
      <c r="H282" s="8" t="n">
        <v>46.452152</v>
      </c>
      <c r="I282" s="8" t="n">
        <v>405.239827</v>
      </c>
      <c r="J282" s="28" t="n">
        <v>8.723812</v>
      </c>
      <c r="K282" s="39" t="n">
        <v>1.338697</v>
      </c>
      <c r="L282" s="28" t="n">
        <v>2.252884</v>
      </c>
      <c r="M282" s="8" t="n">
        <v>129</v>
      </c>
      <c r="N282" s="8" t="n">
        <v>862</v>
      </c>
      <c r="O282" s="28" t="n">
        <v>11.510417</v>
      </c>
      <c r="P282" s="28" t="n">
        <v>3.128506</v>
      </c>
      <c r="Q282" s="28" t="n">
        <v>3.053628</v>
      </c>
      <c r="R282" s="8" t="n">
        <v>24</v>
      </c>
      <c r="S282" s="8" t="n">
        <v>12</v>
      </c>
      <c r="T282" s="23" t="n">
        <v>72.719465</v>
      </c>
      <c r="U282" s="23" t="n">
        <v>58.959289</v>
      </c>
      <c r="V282" s="28" t="n">
        <v>2.729848</v>
      </c>
      <c r="W282" s="39" t="n">
        <v>0.549299</v>
      </c>
      <c r="X282" s="24" t="n">
        <f aca="false">P282*RHO_VANE/2700*(1+SCRAP)*PRICE_VANE</f>
        <v>37.44821682</v>
      </c>
      <c r="Y282" s="24" t="n">
        <f aca="false">Q282*RHO_PLATE/2700*(1+SCRAP)*PRICE_PLATE</f>
        <v>36.55192716</v>
      </c>
      <c r="Z282" s="24" t="n">
        <f aca="false">T282*CUT_M+(R282+S282)*CUT_SET</f>
        <v>145.0791975</v>
      </c>
      <c r="AA282" s="24" t="n">
        <f aca="false">U282*ROUND_M</f>
        <v>294.796445</v>
      </c>
      <c r="AB282" s="24" t="n">
        <f aca="false">(R282+S282)*FINISH_PART</f>
        <v>288</v>
      </c>
      <c r="AC282" s="24" t="n">
        <f aca="false">R282*SPACER_VANE+(R282+S282)*ASM_H*LABOUR</f>
        <v>477</v>
      </c>
      <c r="AD282" s="24" t="n">
        <f aca="false">V282*G10_CAGE+W282*G10_SLEEVE</f>
        <v>196.74882</v>
      </c>
      <c r="AE282" s="24" t="n">
        <f aca="false">N282/1000*SHAFT_M+SHAFT_SET</f>
        <v>183.44</v>
      </c>
      <c r="AF282" s="24" t="n">
        <f aca="false">2*ROUNDUP(G282*1000/V_ZENER,0)*PRICE_Z+5*ROUNDUP(G282*DIODE_SAFETY/V_STICK,0)*PRICE_STICK</f>
        <v>91.7</v>
      </c>
      <c r="AG282" s="24" t="n">
        <f aca="false">SUM(X282:AF282)</f>
        <v>1750.76460648</v>
      </c>
      <c r="AH282" s="20" t="n">
        <f aca="false">FIXED_BOM</f>
        <v>3461</v>
      </c>
      <c r="AI282" s="24" t="n">
        <f aca="false">(AG282+AH282)*(1+CONT)</f>
        <v>5993.529297452</v>
      </c>
      <c r="AJ282" s="24" t="n">
        <f aca="false">IF(L282&gt;0,AI282/L282,1000000000000)</f>
        <v>2660.38078190089</v>
      </c>
      <c r="AK282" s="8" t="n">
        <f aca="false">IF(AND(G282&gt;=V_NEED,L282&gt;=P_MIN,K282&gt;=Z_MIN,F282&lt;=N_CAP,D282&lt;=R_MAX,OR(CORONA_REQ=0,O282&gt;=G282)),1,0)</f>
        <v>0</v>
      </c>
      <c r="AL282" s="28" t="n">
        <f aca="false">IF(AK282=1,IF(OBJECTIVE=1,AI282,AJ282),1000000000000)+ROW()*0.000000001</f>
        <v>1000000000000</v>
      </c>
    </row>
    <row r="283" customFormat="false" ht="15" hidden="false" customHeight="false" outlineLevel="0" collapsed="false">
      <c r="A283" s="8" t="n">
        <v>279</v>
      </c>
      <c r="B283" s="23" t="n">
        <v>6</v>
      </c>
      <c r="C283" s="23" t="n">
        <v>1.5</v>
      </c>
      <c r="D283" s="8" t="n">
        <v>150</v>
      </c>
      <c r="E283" s="8" t="n">
        <v>22</v>
      </c>
      <c r="F283" s="8" t="n">
        <v>8</v>
      </c>
      <c r="G283" s="28" t="n">
        <v>13.132078</v>
      </c>
      <c r="H283" s="8" t="n">
        <v>62.61657</v>
      </c>
      <c r="I283" s="8" t="n">
        <v>552.599764</v>
      </c>
      <c r="J283" s="28" t="n">
        <v>8.825136</v>
      </c>
      <c r="K283" s="39" t="n">
        <v>1.368785</v>
      </c>
      <c r="L283" s="28" t="n">
        <v>3.270814</v>
      </c>
      <c r="M283" s="8" t="n">
        <v>174</v>
      </c>
      <c r="N283" s="8" t="n">
        <v>952</v>
      </c>
      <c r="O283" s="28" t="n">
        <v>11.510417</v>
      </c>
      <c r="P283" s="28" t="n">
        <v>4.171341</v>
      </c>
      <c r="Q283" s="28" t="n">
        <v>4.071504</v>
      </c>
      <c r="R283" s="8" t="n">
        <v>32</v>
      </c>
      <c r="S283" s="8" t="n">
        <v>16</v>
      </c>
      <c r="T283" s="23" t="n">
        <v>96.959287</v>
      </c>
      <c r="U283" s="23" t="n">
        <v>78.612386</v>
      </c>
      <c r="V283" s="28" t="n">
        <v>3.416123</v>
      </c>
      <c r="W283" s="39" t="n">
        <v>0.687391</v>
      </c>
      <c r="X283" s="24" t="n">
        <f aca="false">P283*RHO_VANE/2700*(1+SCRAP)*PRICE_VANE</f>
        <v>49.93095177</v>
      </c>
      <c r="Y283" s="24" t="n">
        <f aca="false">Q283*RHO_PLATE/2700*(1+SCRAP)*PRICE_PLATE</f>
        <v>48.73590288</v>
      </c>
      <c r="Z283" s="24" t="n">
        <f aca="false">T283*CUT_M+(R283+S283)*CUT_SET</f>
        <v>193.4389305</v>
      </c>
      <c r="AA283" s="24" t="n">
        <f aca="false">U283*ROUND_M</f>
        <v>393.06193</v>
      </c>
      <c r="AB283" s="24" t="n">
        <f aca="false">(R283+S283)*FINISH_PART</f>
        <v>384</v>
      </c>
      <c r="AC283" s="24" t="n">
        <f aca="false">R283*SPACER_VANE+(R283+S283)*ASM_H*LABOUR</f>
        <v>636</v>
      </c>
      <c r="AD283" s="24" t="n">
        <f aca="false">V283*G10_CAGE+W283*G10_SLEEVE</f>
        <v>246.21084</v>
      </c>
      <c r="AE283" s="24" t="n">
        <f aca="false">N283/1000*SHAFT_M+SHAFT_SET</f>
        <v>194.24</v>
      </c>
      <c r="AF283" s="24" t="n">
        <f aca="false">2*ROUNDUP(G283*1000/V_ZENER,0)*PRICE_Z+5*ROUNDUP(G283*DIODE_SAFETY/V_STICK,0)*PRICE_STICK</f>
        <v>91.7</v>
      </c>
      <c r="AG283" s="24" t="n">
        <f aca="false">SUM(X283:AF283)</f>
        <v>2237.31855515</v>
      </c>
      <c r="AH283" s="20" t="n">
        <f aca="false">FIXED_BOM</f>
        <v>3461</v>
      </c>
      <c r="AI283" s="24" t="n">
        <f aca="false">(AG283+AH283)*(1+CONT)</f>
        <v>6553.0663384225</v>
      </c>
      <c r="AJ283" s="24" t="n">
        <f aca="false">IF(L283&gt;0,AI283/L283,1000000000000)</f>
        <v>2003.49709229033</v>
      </c>
      <c r="AK283" s="8" t="n">
        <f aca="false">IF(AND(G283&gt;=V_NEED,L283&gt;=P_MIN,K283&gt;=Z_MIN,F283&lt;=N_CAP,D283&lt;=R_MAX,OR(CORONA_REQ=0,O283&gt;=G283)),1,0)</f>
        <v>0</v>
      </c>
      <c r="AL283" s="28" t="n">
        <f aca="false">IF(AK283=1,IF(OBJECTIVE=1,AI283,AJ283),1000000000000)+ROW()*0.000000001</f>
        <v>1000000000000</v>
      </c>
    </row>
    <row r="284" customFormat="false" ht="15" hidden="false" customHeight="false" outlineLevel="0" collapsed="false">
      <c r="A284" s="8" t="n">
        <v>280</v>
      </c>
      <c r="B284" s="23" t="n">
        <v>6</v>
      </c>
      <c r="C284" s="23" t="n">
        <v>1.5</v>
      </c>
      <c r="D284" s="8" t="n">
        <v>150</v>
      </c>
      <c r="E284" s="8" t="n">
        <v>22</v>
      </c>
      <c r="F284" s="8" t="n">
        <v>10</v>
      </c>
      <c r="G284" s="28" t="n">
        <v>13.132078</v>
      </c>
      <c r="H284" s="8" t="n">
        <v>78.780989</v>
      </c>
      <c r="I284" s="8" t="n">
        <v>699.959702</v>
      </c>
      <c r="J284" s="28" t="n">
        <v>8.884881</v>
      </c>
      <c r="K284" s="39" t="n">
        <v>1.387267</v>
      </c>
      <c r="L284" s="28" t="n">
        <v>4.290045</v>
      </c>
      <c r="M284" s="8" t="n">
        <v>219</v>
      </c>
      <c r="N284" s="8" t="n">
        <v>1042</v>
      </c>
      <c r="O284" s="28" t="n">
        <v>11.510417</v>
      </c>
      <c r="P284" s="28" t="n">
        <v>5.214176</v>
      </c>
      <c r="Q284" s="28" t="n">
        <v>5.08938</v>
      </c>
      <c r="R284" s="8" t="n">
        <v>40</v>
      </c>
      <c r="S284" s="8" t="n">
        <v>20</v>
      </c>
      <c r="T284" s="23" t="n">
        <v>121.199109</v>
      </c>
      <c r="U284" s="23" t="n">
        <v>98.265482</v>
      </c>
      <c r="V284" s="28" t="n">
        <v>4.102397</v>
      </c>
      <c r="W284" s="39" t="n">
        <v>0.825482</v>
      </c>
      <c r="X284" s="24" t="n">
        <f aca="false">P284*RHO_VANE/2700*(1+SCRAP)*PRICE_VANE</f>
        <v>62.41368672</v>
      </c>
      <c r="Y284" s="24" t="n">
        <f aca="false">Q284*RHO_PLATE/2700*(1+SCRAP)*PRICE_PLATE</f>
        <v>60.9198786</v>
      </c>
      <c r="Z284" s="24" t="n">
        <f aca="false">T284*CUT_M+(R284+S284)*CUT_SET</f>
        <v>241.7986635</v>
      </c>
      <c r="AA284" s="24" t="n">
        <f aca="false">U284*ROUND_M</f>
        <v>491.32741</v>
      </c>
      <c r="AB284" s="24" t="n">
        <f aca="false">(R284+S284)*FINISH_PART</f>
        <v>480</v>
      </c>
      <c r="AC284" s="24" t="n">
        <f aca="false">R284*SPACER_VANE+(R284+S284)*ASM_H*LABOUR</f>
        <v>795</v>
      </c>
      <c r="AD284" s="24" t="n">
        <f aca="false">V284*G10_CAGE+W284*G10_SLEEVE</f>
        <v>295.67274</v>
      </c>
      <c r="AE284" s="24" t="n">
        <f aca="false">N284/1000*SHAFT_M+SHAFT_SET</f>
        <v>205.04</v>
      </c>
      <c r="AF284" s="24" t="n">
        <f aca="false">2*ROUNDUP(G284*1000/V_ZENER,0)*PRICE_Z+5*ROUNDUP(G284*DIODE_SAFETY/V_STICK,0)*PRICE_STICK</f>
        <v>91.7</v>
      </c>
      <c r="AG284" s="24" t="n">
        <f aca="false">SUM(X284:AF284)</f>
        <v>2723.87237882</v>
      </c>
      <c r="AH284" s="20" t="n">
        <f aca="false">FIXED_BOM</f>
        <v>3461</v>
      </c>
      <c r="AI284" s="24" t="n">
        <f aca="false">(AG284+AH284)*(1+CONT)</f>
        <v>7112.603235643</v>
      </c>
      <c r="AJ284" s="24" t="n">
        <f aca="false">IF(L284&gt;0,AI284/L284,1000000000000)</f>
        <v>1657.9320812819</v>
      </c>
      <c r="AK284" s="8" t="n">
        <f aca="false">IF(AND(G284&gt;=V_NEED,L284&gt;=P_MIN,K284&gt;=Z_MIN,F284&lt;=N_CAP,D284&lt;=R_MAX,OR(CORONA_REQ=0,O284&gt;=G284)),1,0)</f>
        <v>0</v>
      </c>
      <c r="AL284" s="28" t="n">
        <f aca="false">IF(AK284=1,IF(OBJECTIVE=1,AI284,AJ284),1000000000000)+ROW()*0.000000001</f>
        <v>1000000000000</v>
      </c>
    </row>
    <row r="285" customFormat="false" ht="15" hidden="false" customHeight="false" outlineLevel="0" collapsed="false">
      <c r="A285" s="8" t="n">
        <v>281</v>
      </c>
      <c r="B285" s="23" t="n">
        <v>6</v>
      </c>
      <c r="C285" s="23" t="n">
        <v>1.5</v>
      </c>
      <c r="D285" s="8" t="n">
        <v>150</v>
      </c>
      <c r="E285" s="8" t="n">
        <v>22</v>
      </c>
      <c r="F285" s="8" t="n">
        <v>12</v>
      </c>
      <c r="G285" s="28" t="n">
        <v>13.132078</v>
      </c>
      <c r="H285" s="8" t="n">
        <v>94.945408</v>
      </c>
      <c r="I285" s="8" t="n">
        <v>847.319639</v>
      </c>
      <c r="J285" s="28" t="n">
        <v>8.924282</v>
      </c>
      <c r="K285" s="39" t="n">
        <v>1.399321</v>
      </c>
      <c r="L285" s="28" t="n">
        <v>5.309438</v>
      </c>
      <c r="M285" s="8" t="n">
        <v>264</v>
      </c>
      <c r="N285" s="8" t="n">
        <v>1132</v>
      </c>
      <c r="O285" s="28" t="n">
        <v>11.510417</v>
      </c>
      <c r="P285" s="28" t="n">
        <v>6.257011</v>
      </c>
      <c r="Q285" s="28" t="n">
        <v>6.107256</v>
      </c>
      <c r="R285" s="8" t="n">
        <v>48</v>
      </c>
      <c r="S285" s="8" t="n">
        <v>24</v>
      </c>
      <c r="T285" s="23" t="n">
        <v>145.438931</v>
      </c>
      <c r="U285" s="23" t="n">
        <v>117.918579</v>
      </c>
      <c r="V285" s="28" t="n">
        <v>4.788672</v>
      </c>
      <c r="W285" s="39" t="n">
        <v>0.963574</v>
      </c>
      <c r="X285" s="24" t="n">
        <f aca="false">P285*RHO_VANE/2700*(1+SCRAP)*PRICE_VANE</f>
        <v>74.89642167</v>
      </c>
      <c r="Y285" s="24" t="n">
        <f aca="false">Q285*RHO_PLATE/2700*(1+SCRAP)*PRICE_PLATE</f>
        <v>73.10385432</v>
      </c>
      <c r="Z285" s="24" t="n">
        <f aca="false">T285*CUT_M+(R285+S285)*CUT_SET</f>
        <v>290.1583965</v>
      </c>
      <c r="AA285" s="24" t="n">
        <f aca="false">U285*ROUND_M</f>
        <v>589.592895</v>
      </c>
      <c r="AB285" s="24" t="n">
        <f aca="false">(R285+S285)*FINISH_PART</f>
        <v>576</v>
      </c>
      <c r="AC285" s="24" t="n">
        <f aca="false">R285*SPACER_VANE+(R285+S285)*ASM_H*LABOUR</f>
        <v>954</v>
      </c>
      <c r="AD285" s="24" t="n">
        <f aca="false">V285*G10_CAGE+W285*G10_SLEEVE</f>
        <v>345.13476</v>
      </c>
      <c r="AE285" s="24" t="n">
        <f aca="false">N285/1000*SHAFT_M+SHAFT_SET</f>
        <v>215.84</v>
      </c>
      <c r="AF285" s="24" t="n">
        <f aca="false">2*ROUNDUP(G285*1000/V_ZENER,0)*PRICE_Z+5*ROUNDUP(G285*DIODE_SAFETY/V_STICK,0)*PRICE_STICK</f>
        <v>91.7</v>
      </c>
      <c r="AG285" s="24" t="n">
        <f aca="false">SUM(X285:AF285)</f>
        <v>3210.42632749</v>
      </c>
      <c r="AH285" s="20" t="n">
        <f aca="false">FIXED_BOM</f>
        <v>3461</v>
      </c>
      <c r="AI285" s="24" t="n">
        <f aca="false">(AG285+AH285)*(1+CONT)</f>
        <v>7672.1402766135</v>
      </c>
      <c r="AJ285" s="24" t="n">
        <f aca="false">IF(L285&gt;0,AI285/L285,1000000000000)</f>
        <v>1445.0004457371</v>
      </c>
      <c r="AK285" s="8" t="n">
        <f aca="false">IF(AND(G285&gt;=V_NEED,L285&gt;=P_MIN,K285&gt;=Z_MIN,F285&lt;=N_CAP,D285&lt;=R_MAX,OR(CORONA_REQ=0,O285&gt;=G285)),1,0)</f>
        <v>0</v>
      </c>
      <c r="AL285" s="28" t="n">
        <f aca="false">IF(AK285=1,IF(OBJECTIVE=1,AI285,AJ285),1000000000000)+ROW()*0.000000001</f>
        <v>1000000000000</v>
      </c>
    </row>
    <row r="286" customFormat="false" ht="15" hidden="false" customHeight="false" outlineLevel="0" collapsed="false">
      <c r="A286" s="8" t="n">
        <v>282</v>
      </c>
      <c r="B286" s="23" t="n">
        <v>6</v>
      </c>
      <c r="C286" s="23" t="n">
        <v>1.5</v>
      </c>
      <c r="D286" s="8" t="n">
        <v>150</v>
      </c>
      <c r="E286" s="8" t="n">
        <v>22</v>
      </c>
      <c r="F286" s="8" t="n">
        <v>16</v>
      </c>
      <c r="G286" s="28" t="n">
        <v>13.132078</v>
      </c>
      <c r="H286" s="8" t="n">
        <v>127.274245</v>
      </c>
      <c r="I286" s="8" t="n">
        <v>1142.039513</v>
      </c>
      <c r="J286" s="28" t="n">
        <v>8.973061</v>
      </c>
      <c r="K286" s="39" t="n">
        <v>1.415053</v>
      </c>
      <c r="L286" s="28" t="n">
        <v>7.359586</v>
      </c>
      <c r="M286" s="8" t="n">
        <v>346.5</v>
      </c>
      <c r="N286" s="8" t="n">
        <v>1297</v>
      </c>
      <c r="O286" s="28" t="n">
        <v>11.510417</v>
      </c>
      <c r="P286" s="28" t="n">
        <v>8.342682</v>
      </c>
      <c r="Q286" s="28" t="n">
        <v>7.63407</v>
      </c>
      <c r="R286" s="8" t="n">
        <v>64</v>
      </c>
      <c r="S286" s="8" t="n">
        <v>30</v>
      </c>
      <c r="T286" s="23" t="n">
        <v>191.4053</v>
      </c>
      <c r="U286" s="23" t="n">
        <v>154.711498</v>
      </c>
      <c r="V286" s="28" t="n">
        <v>6.046842</v>
      </c>
      <c r="W286" s="39" t="n">
        <v>1.216743</v>
      </c>
      <c r="X286" s="24" t="n">
        <f aca="false">P286*RHO_VANE/2700*(1+SCRAP)*PRICE_VANE</f>
        <v>99.86190354</v>
      </c>
      <c r="Y286" s="24" t="n">
        <f aca="false">Q286*RHO_PLATE/2700*(1+SCRAP)*PRICE_PLATE</f>
        <v>91.3798179</v>
      </c>
      <c r="Z286" s="24" t="n">
        <f aca="false">T286*CUT_M+(R286+S286)*CUT_SET</f>
        <v>381.10795</v>
      </c>
      <c r="AA286" s="24" t="n">
        <f aca="false">U286*ROUND_M</f>
        <v>773.55749</v>
      </c>
      <c r="AB286" s="24" t="n">
        <f aca="false">(R286+S286)*FINISH_PART</f>
        <v>752</v>
      </c>
      <c r="AC286" s="24" t="n">
        <f aca="false">R286*SPACER_VANE+(R286+S286)*ASM_H*LABOUR</f>
        <v>1249.5</v>
      </c>
      <c r="AD286" s="24" t="n">
        <f aca="false">V286*G10_CAGE+W286*G10_SLEEVE</f>
        <v>435.8151</v>
      </c>
      <c r="AE286" s="24" t="n">
        <f aca="false">N286/1000*SHAFT_M+SHAFT_SET</f>
        <v>235.64</v>
      </c>
      <c r="AF286" s="24" t="n">
        <f aca="false">2*ROUNDUP(G286*1000/V_ZENER,0)*PRICE_Z+5*ROUNDUP(G286*DIODE_SAFETY/V_STICK,0)*PRICE_STICK</f>
        <v>91.7</v>
      </c>
      <c r="AG286" s="24" t="n">
        <f aca="false">SUM(X286:AF286)</f>
        <v>4110.56226144</v>
      </c>
      <c r="AH286" s="20" t="n">
        <f aca="false">FIXED_BOM</f>
        <v>3461</v>
      </c>
      <c r="AI286" s="24" t="n">
        <f aca="false">(AG286+AH286)*(1+CONT)</f>
        <v>8707.296600656</v>
      </c>
      <c r="AJ286" s="24" t="n">
        <f aca="false">IF(L286&gt;0,AI286/L286,1000000000000)</f>
        <v>1183.12315402741</v>
      </c>
      <c r="AK286" s="8" t="n">
        <f aca="false">IF(AND(G286&gt;=V_NEED,L286&gt;=P_MIN,K286&gt;=Z_MIN,F286&lt;=N_CAP,D286&lt;=R_MAX,OR(CORONA_REQ=0,O286&gt;=G286)),1,0)</f>
        <v>0</v>
      </c>
      <c r="AL286" s="28" t="n">
        <f aca="false">IF(AK286=1,IF(OBJECTIVE=1,AI286,AJ286),1000000000000)+ROW()*0.000000001</f>
        <v>1000000000000</v>
      </c>
    </row>
    <row r="287" customFormat="false" ht="15" hidden="false" customHeight="false" outlineLevel="0" collapsed="false">
      <c r="A287" s="8" t="n">
        <v>283</v>
      </c>
      <c r="B287" s="23" t="n">
        <v>6</v>
      </c>
      <c r="C287" s="23" t="n">
        <v>1.5</v>
      </c>
      <c r="D287" s="8" t="n">
        <v>150</v>
      </c>
      <c r="E287" s="8" t="n">
        <v>26</v>
      </c>
      <c r="F287" s="8" t="n">
        <v>4</v>
      </c>
      <c r="G287" s="28" t="n">
        <v>13.132078</v>
      </c>
      <c r="H287" s="8" t="n">
        <v>45.130074</v>
      </c>
      <c r="I287" s="8" t="n">
        <v>301.293337</v>
      </c>
      <c r="J287" s="28" t="n">
        <v>6.67611</v>
      </c>
      <c r="K287" s="39" t="n">
        <v>1.254729</v>
      </c>
      <c r="L287" s="28" t="n">
        <v>1.36053</v>
      </c>
      <c r="M287" s="8" t="n">
        <v>91.5</v>
      </c>
      <c r="N287" s="8" t="n">
        <v>787</v>
      </c>
      <c r="O287" s="28" t="n">
        <v>11.510417</v>
      </c>
      <c r="P287" s="28" t="n">
        <v>2.357104</v>
      </c>
      <c r="Q287" s="28" t="n">
        <v>2.54469</v>
      </c>
      <c r="R287" s="8" t="n">
        <v>16</v>
      </c>
      <c r="S287" s="8" t="n">
        <v>10</v>
      </c>
      <c r="T287" s="23" t="n">
        <v>50.992918</v>
      </c>
      <c r="U287" s="23" t="n">
        <v>41.819467</v>
      </c>
      <c r="V287" s="28" t="n">
        <v>2.157952</v>
      </c>
      <c r="W287" s="39" t="n">
        <v>0.434222</v>
      </c>
      <c r="X287" s="24" t="n">
        <f aca="false">P287*RHO_VANE/2700*(1+SCRAP)*PRICE_VANE</f>
        <v>28.21453488</v>
      </c>
      <c r="Y287" s="24" t="n">
        <f aca="false">Q287*RHO_PLATE/2700*(1+SCRAP)*PRICE_PLATE</f>
        <v>30.4599393</v>
      </c>
      <c r="Z287" s="24" t="n">
        <f aca="false">T287*CUT_M+(R287+S287)*CUT_SET</f>
        <v>102.489377</v>
      </c>
      <c r="AA287" s="24" t="n">
        <f aca="false">U287*ROUND_M</f>
        <v>209.097335</v>
      </c>
      <c r="AB287" s="24" t="n">
        <f aca="false">(R287+S287)*FINISH_PART</f>
        <v>208</v>
      </c>
      <c r="AC287" s="24" t="n">
        <f aca="false">R287*SPACER_VANE+(R287+S287)*ASM_H*LABOUR</f>
        <v>340.5</v>
      </c>
      <c r="AD287" s="24" t="n">
        <f aca="false">V287*G10_CAGE+W287*G10_SLEEVE</f>
        <v>155.53044</v>
      </c>
      <c r="AE287" s="24" t="n">
        <f aca="false">N287/1000*SHAFT_M+SHAFT_SET</f>
        <v>174.44</v>
      </c>
      <c r="AF287" s="24" t="n">
        <f aca="false">2*ROUNDUP(G287*1000/V_ZENER,0)*PRICE_Z+5*ROUNDUP(G287*DIODE_SAFETY/V_STICK,0)*PRICE_STICK</f>
        <v>91.7</v>
      </c>
      <c r="AG287" s="24" t="n">
        <f aca="false">SUM(X287:AF287)</f>
        <v>1340.43162618</v>
      </c>
      <c r="AH287" s="20" t="n">
        <f aca="false">FIXED_BOM</f>
        <v>3461</v>
      </c>
      <c r="AI287" s="24" t="n">
        <f aca="false">(AG287+AH287)*(1+CONT)</f>
        <v>5521.646370107</v>
      </c>
      <c r="AJ287" s="24" t="n">
        <f aca="false">IF(L287&gt;0,AI287/L287,1000000000000)</f>
        <v>4058.45249285719</v>
      </c>
      <c r="AK287" s="8" t="n">
        <f aca="false">IF(AND(G287&gt;=V_NEED,L287&gt;=P_MIN,K287&gt;=Z_MIN,F287&lt;=N_CAP,D287&lt;=R_MAX,OR(CORONA_REQ=0,O287&gt;=G287)),1,0)</f>
        <v>0</v>
      </c>
      <c r="AL287" s="28" t="n">
        <f aca="false">IF(AK287=1,IF(OBJECTIVE=1,AI287,AJ287),1000000000000)+ROW()*0.000000001</f>
        <v>1000000000000</v>
      </c>
    </row>
    <row r="288" customFormat="false" ht="15" hidden="false" customHeight="false" outlineLevel="0" collapsed="false">
      <c r="A288" s="8" t="n">
        <v>284</v>
      </c>
      <c r="B288" s="23" t="n">
        <v>6</v>
      </c>
      <c r="C288" s="23" t="n">
        <v>1.5</v>
      </c>
      <c r="D288" s="8" t="n">
        <v>150</v>
      </c>
      <c r="E288" s="8" t="n">
        <v>26</v>
      </c>
      <c r="F288" s="8" t="n">
        <v>6</v>
      </c>
      <c r="G288" s="28" t="n">
        <v>13.132078</v>
      </c>
      <c r="H288" s="8" t="n">
        <v>69.775831</v>
      </c>
      <c r="I288" s="8" t="n">
        <v>473.460957</v>
      </c>
      <c r="J288" s="28" t="n">
        <v>6.785458</v>
      </c>
      <c r="K288" s="39" t="n">
        <v>1.300825</v>
      </c>
      <c r="L288" s="28" t="n">
        <v>2.423036</v>
      </c>
      <c r="M288" s="8" t="n">
        <v>136.5</v>
      </c>
      <c r="N288" s="8" t="n">
        <v>877</v>
      </c>
      <c r="O288" s="28" t="n">
        <v>11.510417</v>
      </c>
      <c r="P288" s="28" t="n">
        <v>3.535656</v>
      </c>
      <c r="Q288" s="28" t="n">
        <v>3.562566</v>
      </c>
      <c r="R288" s="8" t="n">
        <v>24</v>
      </c>
      <c r="S288" s="8" t="n">
        <v>14</v>
      </c>
      <c r="T288" s="23" t="n">
        <v>75.232739</v>
      </c>
      <c r="U288" s="23" t="n">
        <v>61.472564</v>
      </c>
      <c r="V288" s="28" t="n">
        <v>2.844227</v>
      </c>
      <c r="W288" s="39" t="n">
        <v>0.572314</v>
      </c>
      <c r="X288" s="24" t="n">
        <f aca="false">P288*RHO_VANE/2700*(1+SCRAP)*PRICE_VANE</f>
        <v>42.32180232</v>
      </c>
      <c r="Y288" s="24" t="n">
        <f aca="false">Q288*RHO_PLATE/2700*(1+SCRAP)*PRICE_PLATE</f>
        <v>42.64391502</v>
      </c>
      <c r="Z288" s="24" t="n">
        <f aca="false">T288*CUT_M+(R288+S288)*CUT_SET</f>
        <v>150.8491085</v>
      </c>
      <c r="AA288" s="24" t="n">
        <f aca="false">U288*ROUND_M</f>
        <v>307.36282</v>
      </c>
      <c r="AB288" s="24" t="n">
        <f aca="false">(R288+S288)*FINISH_PART</f>
        <v>304</v>
      </c>
      <c r="AC288" s="24" t="n">
        <f aca="false">R288*SPACER_VANE+(R288+S288)*ASM_H*LABOUR</f>
        <v>499.5</v>
      </c>
      <c r="AD288" s="24" t="n">
        <f aca="false">V288*G10_CAGE+W288*G10_SLEEVE</f>
        <v>204.99246</v>
      </c>
      <c r="AE288" s="24" t="n">
        <f aca="false">N288/1000*SHAFT_M+SHAFT_SET</f>
        <v>185.24</v>
      </c>
      <c r="AF288" s="24" t="n">
        <f aca="false">2*ROUNDUP(G288*1000/V_ZENER,0)*PRICE_Z+5*ROUNDUP(G288*DIODE_SAFETY/V_STICK,0)*PRICE_STICK</f>
        <v>91.7</v>
      </c>
      <c r="AG288" s="24" t="n">
        <f aca="false">SUM(X288:AF288)</f>
        <v>1828.61010584</v>
      </c>
      <c r="AH288" s="20" t="n">
        <f aca="false">FIXED_BOM</f>
        <v>3461</v>
      </c>
      <c r="AI288" s="24" t="n">
        <f aca="false">(AG288+AH288)*(1+CONT)</f>
        <v>6083.051621716</v>
      </c>
      <c r="AJ288" s="24" t="n">
        <f aca="false">IF(L288&gt;0,AI288/L288,1000000000000)</f>
        <v>2510.50814833787</v>
      </c>
      <c r="AK288" s="8" t="n">
        <f aca="false">IF(AND(G288&gt;=V_NEED,L288&gt;=P_MIN,K288&gt;=Z_MIN,F288&lt;=N_CAP,D288&lt;=R_MAX,OR(CORONA_REQ=0,O288&gt;=G288)),1,0)</f>
        <v>0</v>
      </c>
      <c r="AL288" s="28" t="n">
        <f aca="false">IF(AK288=1,IF(OBJECTIVE=1,AI288,AJ288),1000000000000)+ROW()*0.000000001</f>
        <v>1000000000000</v>
      </c>
    </row>
    <row r="289" customFormat="false" ht="15" hidden="false" customHeight="false" outlineLevel="0" collapsed="false">
      <c r="A289" s="8" t="n">
        <v>285</v>
      </c>
      <c r="B289" s="23" t="n">
        <v>6</v>
      </c>
      <c r="C289" s="23" t="n">
        <v>1.5</v>
      </c>
      <c r="D289" s="8" t="n">
        <v>150</v>
      </c>
      <c r="E289" s="8" t="n">
        <v>26</v>
      </c>
      <c r="F289" s="8" t="n">
        <v>8</v>
      </c>
      <c r="G289" s="28" t="n">
        <v>13.132078</v>
      </c>
      <c r="H289" s="8" t="n">
        <v>94.421587</v>
      </c>
      <c r="I289" s="8" t="n">
        <v>645.628578</v>
      </c>
      <c r="J289" s="28" t="n">
        <v>6.837722</v>
      </c>
      <c r="K289" s="39" t="n">
        <v>1.324227</v>
      </c>
      <c r="L289" s="28" t="n">
        <v>3.493242</v>
      </c>
      <c r="M289" s="8" t="n">
        <v>181.5</v>
      </c>
      <c r="N289" s="8" t="n">
        <v>967</v>
      </c>
      <c r="O289" s="28" t="n">
        <v>11.510417</v>
      </c>
      <c r="P289" s="28" t="n">
        <v>4.714208</v>
      </c>
      <c r="Q289" s="28" t="n">
        <v>4.580442</v>
      </c>
      <c r="R289" s="8" t="n">
        <v>32</v>
      </c>
      <c r="S289" s="8" t="n">
        <v>18</v>
      </c>
      <c r="T289" s="23" t="n">
        <v>99.472561</v>
      </c>
      <c r="U289" s="23" t="n">
        <v>81.12566</v>
      </c>
      <c r="V289" s="28" t="n">
        <v>3.530502</v>
      </c>
      <c r="W289" s="39" t="n">
        <v>0.710406</v>
      </c>
      <c r="X289" s="24" t="n">
        <f aca="false">P289*RHO_VANE/2700*(1+SCRAP)*PRICE_VANE</f>
        <v>56.42906976</v>
      </c>
      <c r="Y289" s="24" t="n">
        <f aca="false">Q289*RHO_PLATE/2700*(1+SCRAP)*PRICE_PLATE</f>
        <v>54.82789074</v>
      </c>
      <c r="Z289" s="24" t="n">
        <f aca="false">T289*CUT_M+(R289+S289)*CUT_SET</f>
        <v>199.2088415</v>
      </c>
      <c r="AA289" s="24" t="n">
        <f aca="false">U289*ROUND_M</f>
        <v>405.6283</v>
      </c>
      <c r="AB289" s="24" t="n">
        <f aca="false">(R289+S289)*FINISH_PART</f>
        <v>400</v>
      </c>
      <c r="AC289" s="24" t="n">
        <f aca="false">R289*SPACER_VANE+(R289+S289)*ASM_H*LABOUR</f>
        <v>658.5</v>
      </c>
      <c r="AD289" s="24" t="n">
        <f aca="false">V289*G10_CAGE+W289*G10_SLEEVE</f>
        <v>254.45448</v>
      </c>
      <c r="AE289" s="24" t="n">
        <f aca="false">N289/1000*SHAFT_M+SHAFT_SET</f>
        <v>196.04</v>
      </c>
      <c r="AF289" s="24" t="n">
        <f aca="false">2*ROUNDUP(G289*1000/V_ZENER,0)*PRICE_Z+5*ROUNDUP(G289*DIODE_SAFETY/V_STICK,0)*PRICE_STICK</f>
        <v>91.7</v>
      </c>
      <c r="AG289" s="24" t="n">
        <f aca="false">SUM(X289:AF289)</f>
        <v>2316.788582</v>
      </c>
      <c r="AH289" s="20" t="n">
        <f aca="false">FIXED_BOM</f>
        <v>3461</v>
      </c>
      <c r="AI289" s="24" t="n">
        <f aca="false">(AG289+AH289)*(1+CONT)</f>
        <v>6644.4568693</v>
      </c>
      <c r="AJ289" s="24" t="n">
        <f aca="false">IF(L289&gt;0,AI289/L289,1000000000000)</f>
        <v>1902.08891033029</v>
      </c>
      <c r="AK289" s="8" t="n">
        <f aca="false">IF(AND(G289&gt;=V_NEED,L289&gt;=P_MIN,K289&gt;=Z_MIN,F289&lt;=N_CAP,D289&lt;=R_MAX,OR(CORONA_REQ=0,O289&gt;=G289)),1,0)</f>
        <v>0</v>
      </c>
      <c r="AL289" s="28" t="n">
        <f aca="false">IF(AK289=1,IF(OBJECTIVE=1,AI289,AJ289),1000000000000)+ROW()*0.000000001</f>
        <v>1000000000000</v>
      </c>
    </row>
    <row r="290" customFormat="false" ht="15" hidden="false" customHeight="false" outlineLevel="0" collapsed="false">
      <c r="A290" s="8" t="n">
        <v>286</v>
      </c>
      <c r="B290" s="23" t="n">
        <v>6</v>
      </c>
      <c r="C290" s="23" t="n">
        <v>1.5</v>
      </c>
      <c r="D290" s="8" t="n">
        <v>150</v>
      </c>
      <c r="E290" s="8" t="n">
        <v>26</v>
      </c>
      <c r="F290" s="8" t="n">
        <v>10</v>
      </c>
      <c r="G290" s="28" t="n">
        <v>13.132078</v>
      </c>
      <c r="H290" s="8" t="n">
        <v>119.067344</v>
      </c>
      <c r="I290" s="8" t="n">
        <v>817.796199</v>
      </c>
      <c r="J290" s="28" t="n">
        <v>6.86835</v>
      </c>
      <c r="K290" s="39" t="n">
        <v>1.338839</v>
      </c>
      <c r="L290" s="28" t="n">
        <v>4.569741</v>
      </c>
      <c r="M290" s="8" t="n">
        <v>226.5</v>
      </c>
      <c r="N290" s="8" t="n">
        <v>1057</v>
      </c>
      <c r="O290" s="28" t="n">
        <v>11.510417</v>
      </c>
      <c r="P290" s="28" t="n">
        <v>5.89276</v>
      </c>
      <c r="Q290" s="28" t="n">
        <v>5.598318</v>
      </c>
      <c r="R290" s="8" t="n">
        <v>40</v>
      </c>
      <c r="S290" s="8" t="n">
        <v>22</v>
      </c>
      <c r="T290" s="23" t="n">
        <v>123.712383</v>
      </c>
      <c r="U290" s="23" t="n">
        <v>100.778757</v>
      </c>
      <c r="V290" s="28" t="n">
        <v>4.216776</v>
      </c>
      <c r="W290" s="39" t="n">
        <v>0.848498</v>
      </c>
      <c r="X290" s="24" t="n">
        <f aca="false">P290*RHO_VANE/2700*(1+SCRAP)*PRICE_VANE</f>
        <v>70.5363372</v>
      </c>
      <c r="Y290" s="24" t="n">
        <f aca="false">Q290*RHO_PLATE/2700*(1+SCRAP)*PRICE_PLATE</f>
        <v>67.01186646</v>
      </c>
      <c r="Z290" s="24" t="n">
        <f aca="false">T290*CUT_M+(R290+S290)*CUT_SET</f>
        <v>247.5685745</v>
      </c>
      <c r="AA290" s="24" t="n">
        <f aca="false">U290*ROUND_M</f>
        <v>503.893785</v>
      </c>
      <c r="AB290" s="24" t="n">
        <f aca="false">(R290+S290)*FINISH_PART</f>
        <v>496</v>
      </c>
      <c r="AC290" s="24" t="n">
        <f aca="false">R290*SPACER_VANE+(R290+S290)*ASM_H*LABOUR</f>
        <v>817.5</v>
      </c>
      <c r="AD290" s="24" t="n">
        <f aca="false">V290*G10_CAGE+W290*G10_SLEEVE</f>
        <v>303.91644</v>
      </c>
      <c r="AE290" s="24" t="n">
        <f aca="false">N290/1000*SHAFT_M+SHAFT_SET</f>
        <v>206.84</v>
      </c>
      <c r="AF290" s="24" t="n">
        <f aca="false">2*ROUNDUP(G290*1000/V_ZENER,0)*PRICE_Z+5*ROUNDUP(G290*DIODE_SAFETY/V_STICK,0)*PRICE_STICK</f>
        <v>91.7</v>
      </c>
      <c r="AG290" s="24" t="n">
        <f aca="false">SUM(X290:AF290)</f>
        <v>2804.96700316</v>
      </c>
      <c r="AH290" s="20" t="n">
        <f aca="false">FIXED_BOM</f>
        <v>3461</v>
      </c>
      <c r="AI290" s="24" t="n">
        <f aca="false">(AG290+AH290)*(1+CONT)</f>
        <v>7205.862053634</v>
      </c>
      <c r="AJ290" s="24" t="n">
        <f aca="false">IF(L290&gt;0,AI290/L290,1000000000000)</f>
        <v>1576.8644335935</v>
      </c>
      <c r="AK290" s="8" t="n">
        <f aca="false">IF(AND(G290&gt;=V_NEED,L290&gt;=P_MIN,K290&gt;=Z_MIN,F290&lt;=N_CAP,D290&lt;=R_MAX,OR(CORONA_REQ=0,O290&gt;=G290)),1,0)</f>
        <v>0</v>
      </c>
      <c r="AL290" s="28" t="n">
        <f aca="false">IF(AK290=1,IF(OBJECTIVE=1,AI290,AJ290),1000000000000)+ROW()*0.000000001</f>
        <v>1000000000000</v>
      </c>
    </row>
    <row r="291" customFormat="false" ht="15" hidden="false" customHeight="false" outlineLevel="0" collapsed="false">
      <c r="A291" s="8" t="n">
        <v>287</v>
      </c>
      <c r="B291" s="23" t="n">
        <v>6</v>
      </c>
      <c r="C291" s="23" t="n">
        <v>1.5</v>
      </c>
      <c r="D291" s="8" t="n">
        <v>150</v>
      </c>
      <c r="E291" s="8" t="n">
        <v>26</v>
      </c>
      <c r="F291" s="8" t="n">
        <v>12</v>
      </c>
      <c r="G291" s="28" t="n">
        <v>13.132078</v>
      </c>
      <c r="H291" s="8" t="n">
        <v>143.713101</v>
      </c>
      <c r="I291" s="8" t="n">
        <v>989.96382</v>
      </c>
      <c r="J291" s="28" t="n">
        <v>6.888473</v>
      </c>
      <c r="K291" s="39" t="n">
        <v>1.348104</v>
      </c>
      <c r="L291" s="28" t="n">
        <v>5.638924</v>
      </c>
      <c r="M291" s="8" t="n">
        <v>271.5</v>
      </c>
      <c r="N291" s="8" t="n">
        <v>1147</v>
      </c>
      <c r="O291" s="28" t="n">
        <v>11.510417</v>
      </c>
      <c r="P291" s="28" t="n">
        <v>7.071312</v>
      </c>
      <c r="Q291" s="28" t="n">
        <v>6.616194</v>
      </c>
      <c r="R291" s="8" t="n">
        <v>48</v>
      </c>
      <c r="S291" s="8" t="n">
        <v>26</v>
      </c>
      <c r="T291" s="23" t="n">
        <v>147.952205</v>
      </c>
      <c r="U291" s="23" t="n">
        <v>120.431853</v>
      </c>
      <c r="V291" s="28" t="n">
        <v>4.903051</v>
      </c>
      <c r="W291" s="39" t="n">
        <v>0.98659</v>
      </c>
      <c r="X291" s="24" t="n">
        <f aca="false">P291*RHO_VANE/2700*(1+SCRAP)*PRICE_VANE</f>
        <v>84.64360464</v>
      </c>
      <c r="Y291" s="24" t="n">
        <f aca="false">Q291*RHO_PLATE/2700*(1+SCRAP)*PRICE_PLATE</f>
        <v>79.19584218</v>
      </c>
      <c r="Z291" s="24" t="n">
        <f aca="false">T291*CUT_M+(R291+S291)*CUT_SET</f>
        <v>295.9283075</v>
      </c>
      <c r="AA291" s="24" t="n">
        <f aca="false">U291*ROUND_M</f>
        <v>602.159265</v>
      </c>
      <c r="AB291" s="24" t="n">
        <f aca="false">(R291+S291)*FINISH_PART</f>
        <v>592</v>
      </c>
      <c r="AC291" s="24" t="n">
        <f aca="false">R291*SPACER_VANE+(R291+S291)*ASM_H*LABOUR</f>
        <v>976.5</v>
      </c>
      <c r="AD291" s="24" t="n">
        <f aca="false">V291*G10_CAGE+W291*G10_SLEEVE</f>
        <v>353.37846</v>
      </c>
      <c r="AE291" s="24" t="n">
        <f aca="false">N291/1000*SHAFT_M+SHAFT_SET</f>
        <v>217.64</v>
      </c>
      <c r="AF291" s="24" t="n">
        <f aca="false">2*ROUNDUP(G291*1000/V_ZENER,0)*PRICE_Z+5*ROUNDUP(G291*DIODE_SAFETY/V_STICK,0)*PRICE_STICK</f>
        <v>91.7</v>
      </c>
      <c r="AG291" s="24" t="n">
        <f aca="false">SUM(X291:AF291)</f>
        <v>3293.14547932</v>
      </c>
      <c r="AH291" s="20" t="n">
        <f aca="false">FIXED_BOM</f>
        <v>3461</v>
      </c>
      <c r="AI291" s="24" t="n">
        <f aca="false">(AG291+AH291)*(1+CONT)</f>
        <v>7767.267301218</v>
      </c>
      <c r="AJ291" s="24" t="n">
        <f aca="false">IF(L291&gt;0,AI291/L291,1000000000000)</f>
        <v>1377.43784119417</v>
      </c>
      <c r="AK291" s="8" t="n">
        <f aca="false">IF(AND(G291&gt;=V_NEED,L291&gt;=P_MIN,K291&gt;=Z_MIN,F291&lt;=N_CAP,D291&lt;=R_MAX,OR(CORONA_REQ=0,O291&gt;=G291)),1,0)</f>
        <v>0</v>
      </c>
      <c r="AL291" s="28" t="n">
        <f aca="false">IF(AK291=1,IF(OBJECTIVE=1,AI291,AJ291),1000000000000)+ROW()*0.000000001</f>
        <v>1000000000000</v>
      </c>
    </row>
    <row r="292" customFormat="false" ht="15" hidden="false" customHeight="false" outlineLevel="0" collapsed="false">
      <c r="A292" s="8" t="n">
        <v>288</v>
      </c>
      <c r="B292" s="23" t="n">
        <v>6</v>
      </c>
      <c r="C292" s="23" t="n">
        <v>1.5</v>
      </c>
      <c r="D292" s="8" t="n">
        <v>150</v>
      </c>
      <c r="E292" s="8" t="n">
        <v>26</v>
      </c>
      <c r="F292" s="8" t="n">
        <v>16</v>
      </c>
      <c r="G292" s="28" t="n">
        <v>13.132078</v>
      </c>
      <c r="H292" s="8" t="n">
        <v>193.004614</v>
      </c>
      <c r="I292" s="8" t="n">
        <v>1334.299062</v>
      </c>
      <c r="J292" s="28" t="n">
        <v>6.913301</v>
      </c>
      <c r="K292" s="39" t="n">
        <v>1.360059</v>
      </c>
      <c r="L292" s="28" t="n">
        <v>7.790057</v>
      </c>
      <c r="M292" s="8" t="n">
        <v>361.5</v>
      </c>
      <c r="N292" s="8" t="n">
        <v>1327</v>
      </c>
      <c r="O292" s="28" t="n">
        <v>11.510417</v>
      </c>
      <c r="P292" s="28" t="n">
        <v>9.428416</v>
      </c>
      <c r="Q292" s="28" t="n">
        <v>8.651946</v>
      </c>
      <c r="R292" s="8" t="n">
        <v>64</v>
      </c>
      <c r="S292" s="8" t="n">
        <v>34</v>
      </c>
      <c r="T292" s="23" t="n">
        <v>196.431848</v>
      </c>
      <c r="U292" s="23" t="n">
        <v>159.738046</v>
      </c>
      <c r="V292" s="28" t="n">
        <v>6.2756</v>
      </c>
      <c r="W292" s="39" t="n">
        <v>1.262773</v>
      </c>
      <c r="X292" s="24" t="n">
        <f aca="false">P292*RHO_VANE/2700*(1+SCRAP)*PRICE_VANE</f>
        <v>112.85813952</v>
      </c>
      <c r="Y292" s="24" t="n">
        <f aca="false">Q292*RHO_PLATE/2700*(1+SCRAP)*PRICE_PLATE</f>
        <v>103.56379362</v>
      </c>
      <c r="Z292" s="24" t="n">
        <f aca="false">T292*CUT_M+(R292+S292)*CUT_SET</f>
        <v>392.647772</v>
      </c>
      <c r="AA292" s="24" t="n">
        <f aca="false">U292*ROUND_M</f>
        <v>798.69023</v>
      </c>
      <c r="AB292" s="24" t="n">
        <f aca="false">(R292+S292)*FINISH_PART</f>
        <v>784</v>
      </c>
      <c r="AC292" s="24" t="n">
        <f aca="false">R292*SPACER_VANE+(R292+S292)*ASM_H*LABOUR</f>
        <v>1294.5</v>
      </c>
      <c r="AD292" s="24" t="n">
        <f aca="false">V292*G10_CAGE+W292*G10_SLEEVE</f>
        <v>452.30238</v>
      </c>
      <c r="AE292" s="24" t="n">
        <f aca="false">N292/1000*SHAFT_M+SHAFT_SET</f>
        <v>239.24</v>
      </c>
      <c r="AF292" s="24" t="n">
        <f aca="false">2*ROUNDUP(G292*1000/V_ZENER,0)*PRICE_Z+5*ROUNDUP(G292*DIODE_SAFETY/V_STICK,0)*PRICE_STICK</f>
        <v>91.7</v>
      </c>
      <c r="AG292" s="24" t="n">
        <f aca="false">SUM(X292:AF292)</f>
        <v>4269.50231514</v>
      </c>
      <c r="AH292" s="20" t="n">
        <f aca="false">FIXED_BOM</f>
        <v>3461</v>
      </c>
      <c r="AI292" s="24" t="n">
        <f aca="false">(AG292+AH292)*(1+CONT)</f>
        <v>8890.077662411</v>
      </c>
      <c r="AJ292" s="24" t="n">
        <f aca="false">IF(L292&gt;0,AI292/L292,1000000000000)</f>
        <v>1141.20829442082</v>
      </c>
      <c r="AK292" s="8" t="n">
        <f aca="false">IF(AND(G292&gt;=V_NEED,L292&gt;=P_MIN,K292&gt;=Z_MIN,F292&lt;=N_CAP,D292&lt;=R_MAX,OR(CORONA_REQ=0,O292&gt;=G292)),1,0)</f>
        <v>0</v>
      </c>
      <c r="AL292" s="28" t="n">
        <f aca="false">IF(AK292=1,IF(OBJECTIVE=1,AI292,AJ292),1000000000000)+ROW()*0.000000001</f>
        <v>1000000000000</v>
      </c>
    </row>
    <row r="293" customFormat="false" ht="15" hidden="false" customHeight="false" outlineLevel="0" collapsed="false">
      <c r="A293" s="8" t="n">
        <v>289</v>
      </c>
      <c r="B293" s="23" t="n">
        <v>6</v>
      </c>
      <c r="C293" s="23" t="n">
        <v>2</v>
      </c>
      <c r="D293" s="8" t="n">
        <v>150</v>
      </c>
      <c r="E293" s="8" t="n">
        <v>18</v>
      </c>
      <c r="F293" s="8" t="n">
        <v>4</v>
      </c>
      <c r="G293" s="28" t="n">
        <v>13.132078</v>
      </c>
      <c r="H293" s="8" t="n">
        <v>24.379987</v>
      </c>
      <c r="I293" s="8" t="n">
        <v>215.697395</v>
      </c>
      <c r="J293" s="28" t="n">
        <v>8.847314</v>
      </c>
      <c r="K293" s="39" t="n">
        <v>1.261054</v>
      </c>
      <c r="L293" s="28" t="n">
        <v>0.986939</v>
      </c>
      <c r="M293" s="8" t="n">
        <v>90</v>
      </c>
      <c r="N293" s="8" t="n">
        <v>784</v>
      </c>
      <c r="O293" s="28" t="n">
        <v>12.486647</v>
      </c>
      <c r="P293" s="28" t="n">
        <v>2.418982</v>
      </c>
      <c r="Q293" s="28" t="n">
        <v>2.714336</v>
      </c>
      <c r="R293" s="8" t="n">
        <v>16</v>
      </c>
      <c r="S293" s="8" t="n">
        <v>8</v>
      </c>
      <c r="T293" s="23" t="n">
        <v>48.479644</v>
      </c>
      <c r="U293" s="23" t="n">
        <v>39.306193</v>
      </c>
      <c r="V293" s="28" t="n">
        <v>2.135077</v>
      </c>
      <c r="W293" s="39" t="n">
        <v>0.429619</v>
      </c>
      <c r="X293" s="24" t="n">
        <f aca="false">P293*RHO_VANE/2700*(1+SCRAP)*PRICE_VANE</f>
        <v>28.95521454</v>
      </c>
      <c r="Y293" s="24" t="n">
        <f aca="false">Q293*RHO_PLATE/2700*(1+SCRAP)*PRICE_PLATE</f>
        <v>32.49060192</v>
      </c>
      <c r="Z293" s="24" t="n">
        <f aca="false">T293*CUT_M+(R293+S293)*CUT_SET</f>
        <v>96.719466</v>
      </c>
      <c r="AA293" s="24" t="n">
        <f aca="false">U293*ROUND_M</f>
        <v>196.530965</v>
      </c>
      <c r="AB293" s="24" t="n">
        <f aca="false">(R293+S293)*FINISH_PART</f>
        <v>192</v>
      </c>
      <c r="AC293" s="24" t="n">
        <f aca="false">R293*SPACER_VANE+(R293+S293)*ASM_H*LABOUR</f>
        <v>318</v>
      </c>
      <c r="AD293" s="24" t="n">
        <f aca="false">V293*G10_CAGE+W293*G10_SLEEVE</f>
        <v>153.88176</v>
      </c>
      <c r="AE293" s="24" t="n">
        <f aca="false">N293/1000*SHAFT_M+SHAFT_SET</f>
        <v>174.08</v>
      </c>
      <c r="AF293" s="24" t="n">
        <f aca="false">2*ROUNDUP(G293*1000/V_ZENER,0)*PRICE_Z+5*ROUNDUP(G293*DIODE_SAFETY/V_STICK,0)*PRICE_STICK</f>
        <v>91.7</v>
      </c>
      <c r="AG293" s="24" t="n">
        <f aca="false">SUM(X293:AF293)</f>
        <v>1284.35800746</v>
      </c>
      <c r="AH293" s="20" t="n">
        <f aca="false">FIXED_BOM</f>
        <v>3461</v>
      </c>
      <c r="AI293" s="24" t="n">
        <f aca="false">(AG293+AH293)*(1+CONT)</f>
        <v>5457.161708579</v>
      </c>
      <c r="AJ293" s="24" t="n">
        <f aca="false">IF(L293&gt;0,AI293/L293,1000000000000)</f>
        <v>5529.38095320886</v>
      </c>
      <c r="AK293" s="8" t="n">
        <f aca="false">IF(AND(G293&gt;=V_NEED,L293&gt;=P_MIN,K293&gt;=Z_MIN,F293&lt;=N_CAP,D293&lt;=R_MAX,OR(CORONA_REQ=0,O293&gt;=G293)),1,0)</f>
        <v>0</v>
      </c>
      <c r="AL293" s="28" t="n">
        <f aca="false">IF(AK293=1,IF(OBJECTIVE=1,AI293,AJ293),1000000000000)+ROW()*0.000000001</f>
        <v>1000000000000</v>
      </c>
    </row>
    <row r="294" customFormat="false" ht="15" hidden="false" customHeight="false" outlineLevel="0" collapsed="false">
      <c r="A294" s="8" t="n">
        <v>290</v>
      </c>
      <c r="B294" s="23" t="n">
        <v>6</v>
      </c>
      <c r="C294" s="23" t="n">
        <v>2</v>
      </c>
      <c r="D294" s="8" t="n">
        <v>150</v>
      </c>
      <c r="E294" s="8" t="n">
        <v>18</v>
      </c>
      <c r="F294" s="8" t="n">
        <v>6</v>
      </c>
      <c r="G294" s="28" t="n">
        <v>13.132078</v>
      </c>
      <c r="H294" s="8" t="n">
        <v>37.168551</v>
      </c>
      <c r="I294" s="8" t="n">
        <v>338.953049</v>
      </c>
      <c r="J294" s="28" t="n">
        <v>9.119351</v>
      </c>
      <c r="K294" s="39" t="n">
        <v>1.327709</v>
      </c>
      <c r="L294" s="28" t="n">
        <v>1.837783</v>
      </c>
      <c r="M294" s="8" t="n">
        <v>138</v>
      </c>
      <c r="N294" s="8" t="n">
        <v>880</v>
      </c>
      <c r="O294" s="28" t="n">
        <v>12.486647</v>
      </c>
      <c r="P294" s="28" t="n">
        <v>3.628474</v>
      </c>
      <c r="Q294" s="28" t="n">
        <v>4.071504</v>
      </c>
      <c r="R294" s="8" t="n">
        <v>24</v>
      </c>
      <c r="S294" s="8" t="n">
        <v>12</v>
      </c>
      <c r="T294" s="23" t="n">
        <v>72.719465</v>
      </c>
      <c r="U294" s="23" t="n">
        <v>58.959289</v>
      </c>
      <c r="V294" s="28" t="n">
        <v>2.867103</v>
      </c>
      <c r="W294" s="39" t="n">
        <v>0.576917</v>
      </c>
      <c r="X294" s="24" t="n">
        <f aca="false">P294*RHO_VANE/2700*(1+SCRAP)*PRICE_VANE</f>
        <v>43.43283378</v>
      </c>
      <c r="Y294" s="24" t="n">
        <f aca="false">Q294*RHO_PLATE/2700*(1+SCRAP)*PRICE_PLATE</f>
        <v>48.73590288</v>
      </c>
      <c r="Z294" s="24" t="n">
        <f aca="false">T294*CUT_M+(R294+S294)*CUT_SET</f>
        <v>145.0791975</v>
      </c>
      <c r="AA294" s="24" t="n">
        <f aca="false">U294*ROUND_M</f>
        <v>294.796445</v>
      </c>
      <c r="AB294" s="24" t="n">
        <f aca="false">(R294+S294)*FINISH_PART</f>
        <v>288</v>
      </c>
      <c r="AC294" s="24" t="n">
        <f aca="false">R294*SPACER_VANE+(R294+S294)*ASM_H*LABOUR</f>
        <v>477</v>
      </c>
      <c r="AD294" s="24" t="n">
        <f aca="false">V294*G10_CAGE+W294*G10_SLEEVE</f>
        <v>206.6412</v>
      </c>
      <c r="AE294" s="24" t="n">
        <f aca="false">N294/1000*SHAFT_M+SHAFT_SET</f>
        <v>185.6</v>
      </c>
      <c r="AF294" s="24" t="n">
        <f aca="false">2*ROUNDUP(G294*1000/V_ZENER,0)*PRICE_Z+5*ROUNDUP(G294*DIODE_SAFETY/V_STICK,0)*PRICE_STICK</f>
        <v>91.7</v>
      </c>
      <c r="AG294" s="24" t="n">
        <f aca="false">SUM(X294:AF294)</f>
        <v>1780.98557916</v>
      </c>
      <c r="AH294" s="20" t="n">
        <f aca="false">FIXED_BOM</f>
        <v>3461</v>
      </c>
      <c r="AI294" s="24" t="n">
        <f aca="false">(AG294+AH294)*(1+CONT)</f>
        <v>6028.283416034</v>
      </c>
      <c r="AJ294" s="24" t="n">
        <f aca="false">IF(L294&gt;0,AI294/L294,1000000000000)</f>
        <v>3280.19326331455</v>
      </c>
      <c r="AK294" s="8" t="n">
        <f aca="false">IF(AND(G294&gt;=V_NEED,L294&gt;=P_MIN,K294&gt;=Z_MIN,F294&lt;=N_CAP,D294&lt;=R_MAX,OR(CORONA_REQ=0,O294&gt;=G294)),1,0)</f>
        <v>0</v>
      </c>
      <c r="AL294" s="28" t="n">
        <f aca="false">IF(AK294=1,IF(OBJECTIVE=1,AI294,AJ294),1000000000000)+ROW()*0.000000001</f>
        <v>1000000000000</v>
      </c>
    </row>
    <row r="295" customFormat="false" ht="15" hidden="false" customHeight="false" outlineLevel="0" collapsed="false">
      <c r="A295" s="8" t="n">
        <v>291</v>
      </c>
      <c r="B295" s="23" t="n">
        <v>6</v>
      </c>
      <c r="C295" s="23" t="n">
        <v>2</v>
      </c>
      <c r="D295" s="8" t="n">
        <v>150</v>
      </c>
      <c r="E295" s="8" t="n">
        <v>18</v>
      </c>
      <c r="F295" s="8" t="n">
        <v>8</v>
      </c>
      <c r="G295" s="28" t="n">
        <v>13.132078</v>
      </c>
      <c r="H295" s="8" t="n">
        <v>49.957115</v>
      </c>
      <c r="I295" s="8" t="n">
        <v>462.208703</v>
      </c>
      <c r="J295" s="28" t="n">
        <v>9.25211</v>
      </c>
      <c r="K295" s="39" t="n">
        <v>1.362681</v>
      </c>
      <c r="L295" s="28" t="n">
        <v>2.697362</v>
      </c>
      <c r="M295" s="8" t="n">
        <v>178</v>
      </c>
      <c r="N295" s="8" t="n">
        <v>960</v>
      </c>
      <c r="O295" s="28" t="n">
        <v>12.486647</v>
      </c>
      <c r="P295" s="28" t="n">
        <v>4.837965</v>
      </c>
      <c r="Q295" s="28" t="n">
        <v>4.750088</v>
      </c>
      <c r="R295" s="8" t="n">
        <v>32</v>
      </c>
      <c r="S295" s="8" t="n">
        <v>14</v>
      </c>
      <c r="T295" s="23" t="n">
        <v>94.446013</v>
      </c>
      <c r="U295" s="23" t="n">
        <v>76.099112</v>
      </c>
      <c r="V295" s="28" t="n">
        <v>3.477125</v>
      </c>
      <c r="W295" s="39" t="n">
        <v>0.699665</v>
      </c>
      <c r="X295" s="24" t="n">
        <f aca="false">P295*RHO_VANE/2700*(1+SCRAP)*PRICE_VANE</f>
        <v>57.91044105</v>
      </c>
      <c r="Y295" s="24" t="n">
        <f aca="false">Q295*RHO_PLATE/2700*(1+SCRAP)*PRICE_PLATE</f>
        <v>56.85855336</v>
      </c>
      <c r="Z295" s="24" t="n">
        <f aca="false">T295*CUT_M+(R295+S295)*CUT_SET</f>
        <v>187.6690195</v>
      </c>
      <c r="AA295" s="24" t="n">
        <f aca="false">U295*ROUND_M</f>
        <v>380.49556</v>
      </c>
      <c r="AB295" s="24" t="n">
        <f aca="false">(R295+S295)*FINISH_PART</f>
        <v>368</v>
      </c>
      <c r="AC295" s="24" t="n">
        <f aca="false">R295*SPACER_VANE+(R295+S295)*ASM_H*LABOUR</f>
        <v>613.5</v>
      </c>
      <c r="AD295" s="24" t="n">
        <f aca="false">V295*G10_CAGE+W295*G10_SLEEVE</f>
        <v>250.6074</v>
      </c>
      <c r="AE295" s="24" t="n">
        <f aca="false">N295/1000*SHAFT_M+SHAFT_SET</f>
        <v>195.2</v>
      </c>
      <c r="AF295" s="24" t="n">
        <f aca="false">2*ROUNDUP(G295*1000/V_ZENER,0)*PRICE_Z+5*ROUNDUP(G295*DIODE_SAFETY/V_STICK,0)*PRICE_STICK</f>
        <v>91.7</v>
      </c>
      <c r="AG295" s="24" t="n">
        <f aca="false">SUM(X295:AF295)</f>
        <v>2201.94097391</v>
      </c>
      <c r="AH295" s="20" t="n">
        <f aca="false">FIXED_BOM</f>
        <v>3461</v>
      </c>
      <c r="AI295" s="24" t="n">
        <f aca="false">(AG295+AH295)*(1+CONT)</f>
        <v>6512.3821199965</v>
      </c>
      <c r="AJ295" s="24" t="n">
        <f aca="false">IF(L295&gt;0,AI295/L295,1000000000000)</f>
        <v>2414.35228938366</v>
      </c>
      <c r="AK295" s="8" t="n">
        <f aca="false">IF(AND(G295&gt;=V_NEED,L295&gt;=P_MIN,K295&gt;=Z_MIN,F295&lt;=N_CAP,D295&lt;=R_MAX,OR(CORONA_REQ=0,O295&gt;=G295)),1,0)</f>
        <v>0</v>
      </c>
      <c r="AL295" s="28" t="n">
        <f aca="false">IF(AK295=1,IF(OBJECTIVE=1,AI295,AJ295),1000000000000)+ROW()*0.000000001</f>
        <v>1000000000000</v>
      </c>
    </row>
    <row r="296" customFormat="false" ht="15" hidden="false" customHeight="false" outlineLevel="0" collapsed="false">
      <c r="A296" s="8" t="n">
        <v>292</v>
      </c>
      <c r="B296" s="23" t="n">
        <v>6</v>
      </c>
      <c r="C296" s="23" t="n">
        <v>2</v>
      </c>
      <c r="D296" s="8" t="n">
        <v>150</v>
      </c>
      <c r="E296" s="8" t="n">
        <v>18</v>
      </c>
      <c r="F296" s="8" t="n">
        <v>10</v>
      </c>
      <c r="G296" s="28" t="n">
        <v>13.132078</v>
      </c>
      <c r="H296" s="8" t="n">
        <v>62.745679</v>
      </c>
      <c r="I296" s="8" t="n">
        <v>585.464358</v>
      </c>
      <c r="J296" s="28" t="n">
        <v>9.330752</v>
      </c>
      <c r="K296" s="39" t="n">
        <v>1.384537</v>
      </c>
      <c r="L296" s="28" t="n">
        <v>3.566828</v>
      </c>
      <c r="M296" s="8" t="n">
        <v>218</v>
      </c>
      <c r="N296" s="8" t="n">
        <v>1040</v>
      </c>
      <c r="O296" s="28" t="n">
        <v>12.486647</v>
      </c>
      <c r="P296" s="28" t="n">
        <v>6.047456</v>
      </c>
      <c r="Q296" s="28" t="n">
        <v>5.428672</v>
      </c>
      <c r="R296" s="8" t="n">
        <v>40</v>
      </c>
      <c r="S296" s="8" t="n">
        <v>16</v>
      </c>
      <c r="T296" s="23" t="n">
        <v>116.172561</v>
      </c>
      <c r="U296" s="23" t="n">
        <v>93.238934</v>
      </c>
      <c r="V296" s="28" t="n">
        <v>4.087147</v>
      </c>
      <c r="W296" s="39" t="n">
        <v>0.822414</v>
      </c>
      <c r="X296" s="24" t="n">
        <f aca="false">P296*RHO_VANE/2700*(1+SCRAP)*PRICE_VANE</f>
        <v>72.38804832</v>
      </c>
      <c r="Y296" s="24" t="n">
        <f aca="false">Q296*RHO_PLATE/2700*(1+SCRAP)*PRICE_PLATE</f>
        <v>64.98120384</v>
      </c>
      <c r="Z296" s="24" t="n">
        <f aca="false">T296*CUT_M+(R296+S296)*CUT_SET</f>
        <v>230.2588415</v>
      </c>
      <c r="AA296" s="24" t="n">
        <f aca="false">U296*ROUND_M</f>
        <v>466.19467</v>
      </c>
      <c r="AB296" s="24" t="n">
        <f aca="false">(R296+S296)*FINISH_PART</f>
        <v>448</v>
      </c>
      <c r="AC296" s="24" t="n">
        <f aca="false">R296*SPACER_VANE+(R296+S296)*ASM_H*LABOUR</f>
        <v>750</v>
      </c>
      <c r="AD296" s="24" t="n">
        <f aca="false">V296*G10_CAGE+W296*G10_SLEEVE</f>
        <v>294.57366</v>
      </c>
      <c r="AE296" s="24" t="n">
        <f aca="false">N296/1000*SHAFT_M+SHAFT_SET</f>
        <v>204.8</v>
      </c>
      <c r="AF296" s="24" t="n">
        <f aca="false">2*ROUNDUP(G296*1000/V_ZENER,0)*PRICE_Z+5*ROUNDUP(G296*DIODE_SAFETY/V_STICK,0)*PRICE_STICK</f>
        <v>91.7</v>
      </c>
      <c r="AG296" s="24" t="n">
        <f aca="false">SUM(X296:AF296)</f>
        <v>2622.89642366</v>
      </c>
      <c r="AH296" s="20" t="n">
        <f aca="false">FIXED_BOM</f>
        <v>3461</v>
      </c>
      <c r="AI296" s="24" t="n">
        <f aca="false">(AG296+AH296)*(1+CONT)</f>
        <v>6996.480887209</v>
      </c>
      <c r="AJ296" s="24" t="n">
        <f aca="false">IF(L296&gt;0,AI296/L296,1000000000000)</f>
        <v>1961.54142762393</v>
      </c>
      <c r="AK296" s="8" t="n">
        <f aca="false">IF(AND(G296&gt;=V_NEED,L296&gt;=P_MIN,K296&gt;=Z_MIN,F296&lt;=N_CAP,D296&lt;=R_MAX,OR(CORONA_REQ=0,O296&gt;=G296)),1,0)</f>
        <v>0</v>
      </c>
      <c r="AL296" s="28" t="n">
        <f aca="false">IF(AK296=1,IF(OBJECTIVE=1,AI296,AJ296),1000000000000)+ROW()*0.000000001</f>
        <v>1000000000000</v>
      </c>
    </row>
    <row r="297" customFormat="false" ht="15" hidden="false" customHeight="false" outlineLevel="0" collapsed="false">
      <c r="A297" s="8" t="n">
        <v>293</v>
      </c>
      <c r="B297" s="23" t="n">
        <v>6</v>
      </c>
      <c r="C297" s="23" t="n">
        <v>2</v>
      </c>
      <c r="D297" s="8" t="n">
        <v>150</v>
      </c>
      <c r="E297" s="8" t="n">
        <v>18</v>
      </c>
      <c r="F297" s="8" t="n">
        <v>12</v>
      </c>
      <c r="G297" s="28" t="n">
        <v>13.132078</v>
      </c>
      <c r="H297" s="8" t="n">
        <v>75.534243</v>
      </c>
      <c r="I297" s="8" t="n">
        <v>708.720012</v>
      </c>
      <c r="J297" s="28" t="n">
        <v>9.382765</v>
      </c>
      <c r="K297" s="39" t="n">
        <v>1.399147</v>
      </c>
      <c r="L297" s="28" t="n">
        <v>4.43298</v>
      </c>
      <c r="M297" s="8" t="n">
        <v>266</v>
      </c>
      <c r="N297" s="8" t="n">
        <v>1136</v>
      </c>
      <c r="O297" s="28" t="n">
        <v>12.486647</v>
      </c>
      <c r="P297" s="28" t="n">
        <v>7.256947</v>
      </c>
      <c r="Q297" s="28" t="n">
        <v>6.78584</v>
      </c>
      <c r="R297" s="8" t="n">
        <v>48</v>
      </c>
      <c r="S297" s="8" t="n">
        <v>20</v>
      </c>
      <c r="T297" s="23" t="n">
        <v>140.412382</v>
      </c>
      <c r="U297" s="23" t="n">
        <v>112.892031</v>
      </c>
      <c r="V297" s="28" t="n">
        <v>4.819173</v>
      </c>
      <c r="W297" s="39" t="n">
        <v>0.969712</v>
      </c>
      <c r="X297" s="24" t="n">
        <f aca="false">P297*RHO_VANE/2700*(1+SCRAP)*PRICE_VANE</f>
        <v>86.86565559</v>
      </c>
      <c r="Y297" s="24" t="n">
        <f aca="false">Q297*RHO_PLATE/2700*(1+SCRAP)*PRICE_PLATE</f>
        <v>81.2265048</v>
      </c>
      <c r="Z297" s="24" t="n">
        <f aca="false">T297*CUT_M+(R297+S297)*CUT_SET</f>
        <v>278.618573</v>
      </c>
      <c r="AA297" s="24" t="n">
        <f aca="false">U297*ROUND_M</f>
        <v>564.460155</v>
      </c>
      <c r="AB297" s="24" t="n">
        <f aca="false">(R297+S297)*FINISH_PART</f>
        <v>544</v>
      </c>
      <c r="AC297" s="24" t="n">
        <f aca="false">R297*SPACER_VANE+(R297+S297)*ASM_H*LABOUR</f>
        <v>909</v>
      </c>
      <c r="AD297" s="24" t="n">
        <f aca="false">V297*G10_CAGE+W297*G10_SLEEVE</f>
        <v>347.3331</v>
      </c>
      <c r="AE297" s="24" t="n">
        <f aca="false">N297/1000*SHAFT_M+SHAFT_SET</f>
        <v>216.32</v>
      </c>
      <c r="AF297" s="24" t="n">
        <f aca="false">2*ROUNDUP(G297*1000/V_ZENER,0)*PRICE_Z+5*ROUNDUP(G297*DIODE_SAFETY/V_STICK,0)*PRICE_STICK</f>
        <v>91.7</v>
      </c>
      <c r="AG297" s="24" t="n">
        <f aca="false">SUM(X297:AF297)</f>
        <v>3119.52398839</v>
      </c>
      <c r="AH297" s="20" t="n">
        <f aca="false">FIXED_BOM</f>
        <v>3461</v>
      </c>
      <c r="AI297" s="24" t="n">
        <f aca="false">(AG297+AH297)*(1+CONT)</f>
        <v>7567.6025866485</v>
      </c>
      <c r="AJ297" s="24" t="n">
        <f aca="false">IF(L297&gt;0,AI297/L297,1000000000000)</f>
        <v>1707.11408277242</v>
      </c>
      <c r="AK297" s="8" t="n">
        <f aca="false">IF(AND(G297&gt;=V_NEED,L297&gt;=P_MIN,K297&gt;=Z_MIN,F297&lt;=N_CAP,D297&lt;=R_MAX,OR(CORONA_REQ=0,O297&gt;=G297)),1,0)</f>
        <v>0</v>
      </c>
      <c r="AL297" s="28" t="n">
        <f aca="false">IF(AK297=1,IF(OBJECTIVE=1,AI297,AJ297),1000000000000)+ROW()*0.000000001</f>
        <v>1000000000000</v>
      </c>
    </row>
    <row r="298" customFormat="false" ht="15" hidden="false" customHeight="false" outlineLevel="0" collapsed="false">
      <c r="A298" s="8" t="n">
        <v>294</v>
      </c>
      <c r="B298" s="23" t="n">
        <v>6</v>
      </c>
      <c r="C298" s="23" t="n">
        <v>2</v>
      </c>
      <c r="D298" s="8" t="n">
        <v>150</v>
      </c>
      <c r="E298" s="8" t="n">
        <v>18</v>
      </c>
      <c r="F298" s="8" t="n">
        <v>16</v>
      </c>
      <c r="G298" s="28" t="n">
        <v>13.132078</v>
      </c>
      <c r="H298" s="8" t="n">
        <v>101.111371</v>
      </c>
      <c r="I298" s="8" t="n">
        <v>955.23132</v>
      </c>
      <c r="J298" s="28" t="n">
        <v>9.447318</v>
      </c>
      <c r="K298" s="39" t="n">
        <v>1.4178</v>
      </c>
      <c r="L298" s="28" t="n">
        <v>6.178591</v>
      </c>
      <c r="M298" s="8" t="n">
        <v>354</v>
      </c>
      <c r="N298" s="8" t="n">
        <v>1312</v>
      </c>
      <c r="O298" s="28" t="n">
        <v>12.486647</v>
      </c>
      <c r="P298" s="28" t="n">
        <v>9.675929</v>
      </c>
      <c r="Q298" s="28" t="n">
        <v>8.821592</v>
      </c>
      <c r="R298" s="8" t="n">
        <v>64</v>
      </c>
      <c r="S298" s="8" t="n">
        <v>26</v>
      </c>
      <c r="T298" s="23" t="n">
        <v>186.378752</v>
      </c>
      <c r="U298" s="23" t="n">
        <v>149.68495</v>
      </c>
      <c r="V298" s="28" t="n">
        <v>6.161221</v>
      </c>
      <c r="W298" s="39" t="n">
        <v>1.239758</v>
      </c>
      <c r="X298" s="24" t="n">
        <f aca="false">P298*RHO_VANE/2700*(1+SCRAP)*PRICE_VANE</f>
        <v>115.82087013</v>
      </c>
      <c r="Y298" s="24" t="n">
        <f aca="false">Q298*RHO_PLATE/2700*(1+SCRAP)*PRICE_PLATE</f>
        <v>105.59445624</v>
      </c>
      <c r="Z298" s="24" t="n">
        <f aca="false">T298*CUT_M+(R298+S298)*CUT_SET</f>
        <v>369.568128</v>
      </c>
      <c r="AA298" s="24" t="n">
        <f aca="false">U298*ROUND_M</f>
        <v>748.42475</v>
      </c>
      <c r="AB298" s="24" t="n">
        <f aca="false">(R298+S298)*FINISH_PART</f>
        <v>720</v>
      </c>
      <c r="AC298" s="24" t="n">
        <f aca="false">R298*SPACER_VANE+(R298+S298)*ASM_H*LABOUR</f>
        <v>1204.5</v>
      </c>
      <c r="AD298" s="24" t="n">
        <f aca="false">V298*G10_CAGE+W298*G10_SLEEVE</f>
        <v>444.05874</v>
      </c>
      <c r="AE298" s="24" t="n">
        <f aca="false">N298/1000*SHAFT_M+SHAFT_SET</f>
        <v>237.44</v>
      </c>
      <c r="AF298" s="24" t="n">
        <f aca="false">2*ROUNDUP(G298*1000/V_ZENER,0)*PRICE_Z+5*ROUNDUP(G298*DIODE_SAFETY/V_STICK,0)*PRICE_STICK</f>
        <v>91.7</v>
      </c>
      <c r="AG298" s="24" t="n">
        <f aca="false">SUM(X298:AF298)</f>
        <v>4037.10694437</v>
      </c>
      <c r="AH298" s="20" t="n">
        <f aca="false">FIXED_BOM</f>
        <v>3461</v>
      </c>
      <c r="AI298" s="24" t="n">
        <f aca="false">(AG298+AH298)*(1+CONT)</f>
        <v>8622.8229860255</v>
      </c>
      <c r="AJ298" s="24" t="n">
        <f aca="false">IF(L298&gt;0,AI298/L298,1000000000000)</f>
        <v>1395.59698740789</v>
      </c>
      <c r="AK298" s="8" t="n">
        <f aca="false">IF(AND(G298&gt;=V_NEED,L298&gt;=P_MIN,K298&gt;=Z_MIN,F298&lt;=N_CAP,D298&lt;=R_MAX,OR(CORONA_REQ=0,O298&gt;=G298)),1,0)</f>
        <v>0</v>
      </c>
      <c r="AL298" s="28" t="n">
        <f aca="false">IF(AK298=1,IF(OBJECTIVE=1,AI298,AJ298),1000000000000)+ROW()*0.000000001</f>
        <v>1000000000000</v>
      </c>
    </row>
    <row r="299" customFormat="false" ht="15" hidden="false" customHeight="false" outlineLevel="0" collapsed="false">
      <c r="A299" s="8" t="n">
        <v>295</v>
      </c>
      <c r="B299" s="23" t="n">
        <v>6</v>
      </c>
      <c r="C299" s="23" t="n">
        <v>2</v>
      </c>
      <c r="D299" s="8" t="n">
        <v>150</v>
      </c>
      <c r="E299" s="8" t="n">
        <v>22</v>
      </c>
      <c r="F299" s="8" t="n">
        <v>4</v>
      </c>
      <c r="G299" s="28" t="n">
        <v>13.132078</v>
      </c>
      <c r="H299" s="8" t="n">
        <v>32.140606</v>
      </c>
      <c r="I299" s="8" t="n">
        <v>259.111277</v>
      </c>
      <c r="J299" s="28" t="n">
        <v>8.061804</v>
      </c>
      <c r="K299" s="39" t="n">
        <v>1.272229</v>
      </c>
      <c r="L299" s="28" t="n">
        <v>1.225934</v>
      </c>
      <c r="M299" s="8" t="n">
        <v>98</v>
      </c>
      <c r="N299" s="8" t="n">
        <v>800</v>
      </c>
      <c r="O299" s="28" t="n">
        <v>12.486647</v>
      </c>
      <c r="P299" s="28" t="n">
        <v>2.780894</v>
      </c>
      <c r="Q299" s="28" t="n">
        <v>3.39292</v>
      </c>
      <c r="R299" s="8" t="n">
        <v>16</v>
      </c>
      <c r="S299" s="8" t="n">
        <v>10</v>
      </c>
      <c r="T299" s="23" t="n">
        <v>50.992918</v>
      </c>
      <c r="U299" s="23" t="n">
        <v>41.819467</v>
      </c>
      <c r="V299" s="28" t="n">
        <v>2.257081</v>
      </c>
      <c r="W299" s="39" t="n">
        <v>0.454169</v>
      </c>
      <c r="X299" s="24" t="n">
        <f aca="false">P299*RHO_VANE/2700*(1+SCRAP)*PRICE_VANE</f>
        <v>33.28730118</v>
      </c>
      <c r="Y299" s="24" t="n">
        <f aca="false">Q299*RHO_PLATE/2700*(1+SCRAP)*PRICE_PLATE</f>
        <v>40.6132524</v>
      </c>
      <c r="Z299" s="24" t="n">
        <f aca="false">T299*CUT_M+(R299+S299)*CUT_SET</f>
        <v>102.489377</v>
      </c>
      <c r="AA299" s="24" t="n">
        <f aca="false">U299*ROUND_M</f>
        <v>209.097335</v>
      </c>
      <c r="AB299" s="24" t="n">
        <f aca="false">(R299+S299)*FINISH_PART</f>
        <v>208</v>
      </c>
      <c r="AC299" s="24" t="n">
        <f aca="false">R299*SPACER_VANE+(R299+S299)*ASM_H*LABOUR</f>
        <v>340.5</v>
      </c>
      <c r="AD299" s="24" t="n">
        <f aca="false">V299*G10_CAGE+W299*G10_SLEEVE</f>
        <v>162.675</v>
      </c>
      <c r="AE299" s="24" t="n">
        <f aca="false">N299/1000*SHAFT_M+SHAFT_SET</f>
        <v>176</v>
      </c>
      <c r="AF299" s="24" t="n">
        <f aca="false">2*ROUNDUP(G299*1000/V_ZENER,0)*PRICE_Z+5*ROUNDUP(G299*DIODE_SAFETY/V_STICK,0)*PRICE_STICK</f>
        <v>91.7</v>
      </c>
      <c r="AG299" s="24" t="n">
        <f aca="false">SUM(X299:AF299)</f>
        <v>1364.36226558</v>
      </c>
      <c r="AH299" s="20" t="n">
        <f aca="false">FIXED_BOM</f>
        <v>3461</v>
      </c>
      <c r="AI299" s="24" t="n">
        <f aca="false">(AG299+AH299)*(1+CONT)</f>
        <v>5549.166605417</v>
      </c>
      <c r="AJ299" s="24" t="n">
        <f aca="false">IF(L299&gt;0,AI299/L299,1000000000000)</f>
        <v>4526.48071218924</v>
      </c>
      <c r="AK299" s="8" t="n">
        <f aca="false">IF(AND(G299&gt;=V_NEED,L299&gt;=P_MIN,K299&gt;=Z_MIN,F299&lt;=N_CAP,D299&lt;=R_MAX,OR(CORONA_REQ=0,O299&gt;=G299)),1,0)</f>
        <v>0</v>
      </c>
      <c r="AL299" s="28" t="n">
        <f aca="false">IF(AK299=1,IF(OBJECTIVE=1,AI299,AJ299),1000000000000)+ROW()*0.000000001</f>
        <v>1000000000000</v>
      </c>
    </row>
    <row r="300" customFormat="false" ht="15" hidden="false" customHeight="false" outlineLevel="0" collapsed="false">
      <c r="A300" s="8" t="n">
        <v>296</v>
      </c>
      <c r="B300" s="23" t="n">
        <v>6</v>
      </c>
      <c r="C300" s="23" t="n">
        <v>2</v>
      </c>
      <c r="D300" s="8" t="n">
        <v>150</v>
      </c>
      <c r="E300" s="8" t="n">
        <v>22</v>
      </c>
      <c r="F300" s="8" t="n">
        <v>6</v>
      </c>
      <c r="G300" s="28" t="n">
        <v>13.132078</v>
      </c>
      <c r="H300" s="8" t="n">
        <v>49.36381</v>
      </c>
      <c r="I300" s="8" t="n">
        <v>407.174863</v>
      </c>
      <c r="J300" s="28" t="n">
        <v>8.248449</v>
      </c>
      <c r="K300" s="39" t="n">
        <v>1.328949</v>
      </c>
      <c r="L300" s="28" t="n">
        <v>2.216171</v>
      </c>
      <c r="M300" s="8" t="n">
        <v>138</v>
      </c>
      <c r="N300" s="8" t="n">
        <v>880</v>
      </c>
      <c r="O300" s="28" t="n">
        <v>12.486647</v>
      </c>
      <c r="P300" s="28" t="n">
        <v>4.171341</v>
      </c>
      <c r="Q300" s="28" t="n">
        <v>4.071504</v>
      </c>
      <c r="R300" s="8" t="n">
        <v>24</v>
      </c>
      <c r="S300" s="8" t="n">
        <v>12</v>
      </c>
      <c r="T300" s="23" t="n">
        <v>72.719465</v>
      </c>
      <c r="U300" s="23" t="n">
        <v>58.959289</v>
      </c>
      <c r="V300" s="28" t="n">
        <v>2.867103</v>
      </c>
      <c r="W300" s="39" t="n">
        <v>0.576917</v>
      </c>
      <c r="X300" s="24" t="n">
        <f aca="false">P300*RHO_VANE/2700*(1+SCRAP)*PRICE_VANE</f>
        <v>49.93095177</v>
      </c>
      <c r="Y300" s="24" t="n">
        <f aca="false">Q300*RHO_PLATE/2700*(1+SCRAP)*PRICE_PLATE</f>
        <v>48.73590288</v>
      </c>
      <c r="Z300" s="24" t="n">
        <f aca="false">T300*CUT_M+(R300+S300)*CUT_SET</f>
        <v>145.0791975</v>
      </c>
      <c r="AA300" s="24" t="n">
        <f aca="false">U300*ROUND_M</f>
        <v>294.796445</v>
      </c>
      <c r="AB300" s="24" t="n">
        <f aca="false">(R300+S300)*FINISH_PART</f>
        <v>288</v>
      </c>
      <c r="AC300" s="24" t="n">
        <f aca="false">R300*SPACER_VANE+(R300+S300)*ASM_H*LABOUR</f>
        <v>477</v>
      </c>
      <c r="AD300" s="24" t="n">
        <f aca="false">V300*G10_CAGE+W300*G10_SLEEVE</f>
        <v>206.6412</v>
      </c>
      <c r="AE300" s="24" t="n">
        <f aca="false">N300/1000*SHAFT_M+SHAFT_SET</f>
        <v>185.6</v>
      </c>
      <c r="AF300" s="24" t="n">
        <f aca="false">2*ROUNDUP(G300*1000/V_ZENER,0)*PRICE_Z+5*ROUNDUP(G300*DIODE_SAFETY/V_STICK,0)*PRICE_STICK</f>
        <v>91.7</v>
      </c>
      <c r="AG300" s="24" t="n">
        <f aca="false">SUM(X300:AF300)</f>
        <v>1787.48369715</v>
      </c>
      <c r="AH300" s="20" t="n">
        <f aca="false">FIXED_BOM</f>
        <v>3461</v>
      </c>
      <c r="AI300" s="24" t="n">
        <f aca="false">(AG300+AH300)*(1+CONT)</f>
        <v>6035.7562517225</v>
      </c>
      <c r="AJ300" s="24" t="n">
        <f aca="false">IF(L300&gt;0,AI300/L300,1000000000000)</f>
        <v>2723.50655780736</v>
      </c>
      <c r="AK300" s="8" t="n">
        <f aca="false">IF(AND(G300&gt;=V_NEED,L300&gt;=P_MIN,K300&gt;=Z_MIN,F300&lt;=N_CAP,D300&lt;=R_MAX,OR(CORONA_REQ=0,O300&gt;=G300)),1,0)</f>
        <v>0</v>
      </c>
      <c r="AL300" s="28" t="n">
        <f aca="false">IF(AK300=1,IF(OBJECTIVE=1,AI300,AJ300),1000000000000)+ROW()*0.000000001</f>
        <v>1000000000000</v>
      </c>
    </row>
    <row r="301" customFormat="false" ht="15" hidden="false" customHeight="false" outlineLevel="0" collapsed="false">
      <c r="A301" s="8" t="n">
        <v>297</v>
      </c>
      <c r="B301" s="23" t="n">
        <v>6</v>
      </c>
      <c r="C301" s="23" t="n">
        <v>2</v>
      </c>
      <c r="D301" s="8" t="n">
        <v>150</v>
      </c>
      <c r="E301" s="8" t="n">
        <v>22</v>
      </c>
      <c r="F301" s="8" t="n">
        <v>8</v>
      </c>
      <c r="G301" s="28" t="n">
        <v>13.132078</v>
      </c>
      <c r="H301" s="8" t="n">
        <v>66.587013</v>
      </c>
      <c r="I301" s="8" t="n">
        <v>555.23845</v>
      </c>
      <c r="J301" s="28" t="n">
        <v>8.33854</v>
      </c>
      <c r="K301" s="39" t="n">
        <v>1.357746</v>
      </c>
      <c r="L301" s="28" t="n">
        <v>3.215821</v>
      </c>
      <c r="M301" s="8" t="n">
        <v>186</v>
      </c>
      <c r="N301" s="8" t="n">
        <v>976</v>
      </c>
      <c r="O301" s="28" t="n">
        <v>12.486647</v>
      </c>
      <c r="P301" s="28" t="n">
        <v>5.561788</v>
      </c>
      <c r="Q301" s="28" t="n">
        <v>5.428672</v>
      </c>
      <c r="R301" s="8" t="n">
        <v>32</v>
      </c>
      <c r="S301" s="8" t="n">
        <v>16</v>
      </c>
      <c r="T301" s="23" t="n">
        <v>96.959287</v>
      </c>
      <c r="U301" s="23" t="n">
        <v>78.612386</v>
      </c>
      <c r="V301" s="28" t="n">
        <v>3.599129</v>
      </c>
      <c r="W301" s="39" t="n">
        <v>0.724215</v>
      </c>
      <c r="X301" s="24" t="n">
        <f aca="false">P301*RHO_VANE/2700*(1+SCRAP)*PRICE_VANE</f>
        <v>66.57460236</v>
      </c>
      <c r="Y301" s="24" t="n">
        <f aca="false">Q301*RHO_PLATE/2700*(1+SCRAP)*PRICE_PLATE</f>
        <v>64.98120384</v>
      </c>
      <c r="Z301" s="24" t="n">
        <f aca="false">T301*CUT_M+(R301+S301)*CUT_SET</f>
        <v>193.4389305</v>
      </c>
      <c r="AA301" s="24" t="n">
        <f aca="false">U301*ROUND_M</f>
        <v>393.06193</v>
      </c>
      <c r="AB301" s="24" t="n">
        <f aca="false">(R301+S301)*FINISH_PART</f>
        <v>384</v>
      </c>
      <c r="AC301" s="24" t="n">
        <f aca="false">R301*SPACER_VANE+(R301+S301)*ASM_H*LABOUR</f>
        <v>636</v>
      </c>
      <c r="AD301" s="24" t="n">
        <f aca="false">V301*G10_CAGE+W301*G10_SLEEVE</f>
        <v>259.40064</v>
      </c>
      <c r="AE301" s="24" t="n">
        <f aca="false">N301/1000*SHAFT_M+SHAFT_SET</f>
        <v>197.12</v>
      </c>
      <c r="AF301" s="24" t="n">
        <f aca="false">2*ROUNDUP(G301*1000/V_ZENER,0)*PRICE_Z+5*ROUNDUP(G301*DIODE_SAFETY/V_STICK,0)*PRICE_STICK</f>
        <v>91.7</v>
      </c>
      <c r="AG301" s="24" t="n">
        <f aca="false">SUM(X301:AF301)</f>
        <v>2286.2773067</v>
      </c>
      <c r="AH301" s="20" t="n">
        <f aca="false">FIXED_BOM</f>
        <v>3461</v>
      </c>
      <c r="AI301" s="24" t="n">
        <f aca="false">(AG301+AH301)*(1+CONT)</f>
        <v>6609.368902705</v>
      </c>
      <c r="AJ301" s="24" t="n">
        <f aca="false">IF(L301&gt;0,AI301/L301,1000000000000)</f>
        <v>2055.26641647809</v>
      </c>
      <c r="AK301" s="8" t="n">
        <f aca="false">IF(AND(G301&gt;=V_NEED,L301&gt;=P_MIN,K301&gt;=Z_MIN,F301&lt;=N_CAP,D301&lt;=R_MAX,OR(CORONA_REQ=0,O301&gt;=G301)),1,0)</f>
        <v>0</v>
      </c>
      <c r="AL301" s="28" t="n">
        <f aca="false">IF(AK301=1,IF(OBJECTIVE=1,AI301,AJ301),1000000000000)+ROW()*0.000000001</f>
        <v>1000000000000</v>
      </c>
    </row>
    <row r="302" customFormat="false" ht="15" hidden="false" customHeight="false" outlineLevel="0" collapsed="false">
      <c r="A302" s="8" t="n">
        <v>298</v>
      </c>
      <c r="B302" s="23" t="n">
        <v>6</v>
      </c>
      <c r="C302" s="23" t="n">
        <v>2</v>
      </c>
      <c r="D302" s="8" t="n">
        <v>150</v>
      </c>
      <c r="E302" s="8" t="n">
        <v>22</v>
      </c>
      <c r="F302" s="8" t="n">
        <v>10</v>
      </c>
      <c r="G302" s="28" t="n">
        <v>13.132078</v>
      </c>
      <c r="H302" s="8" t="n">
        <v>83.810217</v>
      </c>
      <c r="I302" s="8" t="n">
        <v>703.302037</v>
      </c>
      <c r="J302" s="28" t="n">
        <v>8.391603</v>
      </c>
      <c r="K302" s="39" t="n">
        <v>1.375167</v>
      </c>
      <c r="L302" s="28" t="n">
        <v>4.21975</v>
      </c>
      <c r="M302" s="8" t="n">
        <v>234</v>
      </c>
      <c r="N302" s="8" t="n">
        <v>1072</v>
      </c>
      <c r="O302" s="28" t="n">
        <v>12.486647</v>
      </c>
      <c r="P302" s="28" t="n">
        <v>6.952235</v>
      </c>
      <c r="Q302" s="28" t="n">
        <v>6.78584</v>
      </c>
      <c r="R302" s="8" t="n">
        <v>40</v>
      </c>
      <c r="S302" s="8" t="n">
        <v>20</v>
      </c>
      <c r="T302" s="23" t="n">
        <v>121.199109</v>
      </c>
      <c r="U302" s="23" t="n">
        <v>98.265482</v>
      </c>
      <c r="V302" s="28" t="n">
        <v>4.331155</v>
      </c>
      <c r="W302" s="39" t="n">
        <v>0.871513</v>
      </c>
      <c r="X302" s="24" t="n">
        <f aca="false">P302*RHO_VANE/2700*(1+SCRAP)*PRICE_VANE</f>
        <v>83.21825295</v>
      </c>
      <c r="Y302" s="24" t="n">
        <f aca="false">Q302*RHO_PLATE/2700*(1+SCRAP)*PRICE_PLATE</f>
        <v>81.2265048</v>
      </c>
      <c r="Z302" s="24" t="n">
        <f aca="false">T302*CUT_M+(R302+S302)*CUT_SET</f>
        <v>241.7986635</v>
      </c>
      <c r="AA302" s="24" t="n">
        <f aca="false">U302*ROUND_M</f>
        <v>491.32741</v>
      </c>
      <c r="AB302" s="24" t="n">
        <f aca="false">(R302+S302)*FINISH_PART</f>
        <v>480</v>
      </c>
      <c r="AC302" s="24" t="n">
        <f aca="false">R302*SPACER_VANE+(R302+S302)*ASM_H*LABOUR</f>
        <v>795</v>
      </c>
      <c r="AD302" s="24" t="n">
        <f aca="false">V302*G10_CAGE+W302*G10_SLEEVE</f>
        <v>312.16008</v>
      </c>
      <c r="AE302" s="24" t="n">
        <f aca="false">N302/1000*SHAFT_M+SHAFT_SET</f>
        <v>208.64</v>
      </c>
      <c r="AF302" s="24" t="n">
        <f aca="false">2*ROUNDUP(G302*1000/V_ZENER,0)*PRICE_Z+5*ROUNDUP(G302*DIODE_SAFETY/V_STICK,0)*PRICE_STICK</f>
        <v>91.7</v>
      </c>
      <c r="AG302" s="24" t="n">
        <f aca="false">SUM(X302:AF302)</f>
        <v>2785.07091125</v>
      </c>
      <c r="AH302" s="20" t="n">
        <f aca="false">FIXED_BOM</f>
        <v>3461</v>
      </c>
      <c r="AI302" s="24" t="n">
        <f aca="false">(AG302+AH302)*(1+CONT)</f>
        <v>7182.9815479375</v>
      </c>
      <c r="AJ302" s="24" t="n">
        <f aca="false">IF(L302&gt;0,AI302/L302,1000000000000)</f>
        <v>1702.22917185556</v>
      </c>
      <c r="AK302" s="8" t="n">
        <f aca="false">IF(AND(G302&gt;=V_NEED,L302&gt;=P_MIN,K302&gt;=Z_MIN,F302&lt;=N_CAP,D302&lt;=R_MAX,OR(CORONA_REQ=0,O302&gt;=G302)),1,0)</f>
        <v>0</v>
      </c>
      <c r="AL302" s="28" t="n">
        <f aca="false">IF(AK302=1,IF(OBJECTIVE=1,AI302,AJ302),1000000000000)+ROW()*0.000000001</f>
        <v>1000000000000</v>
      </c>
    </row>
    <row r="303" customFormat="false" ht="15" hidden="false" customHeight="false" outlineLevel="0" collapsed="false">
      <c r="A303" s="8" t="n">
        <v>299</v>
      </c>
      <c r="B303" s="23" t="n">
        <v>6</v>
      </c>
      <c r="C303" s="23" t="n">
        <v>2</v>
      </c>
      <c r="D303" s="8" t="n">
        <v>150</v>
      </c>
      <c r="E303" s="8" t="n">
        <v>22</v>
      </c>
      <c r="F303" s="8" t="n">
        <v>12</v>
      </c>
      <c r="G303" s="28" t="n">
        <v>13.132078</v>
      </c>
      <c r="H303" s="8" t="n">
        <v>101.033421</v>
      </c>
      <c r="I303" s="8" t="n">
        <v>851.365623</v>
      </c>
      <c r="J303" s="28" t="n">
        <v>8.426574</v>
      </c>
      <c r="K303" s="39" t="n">
        <v>1.387386</v>
      </c>
      <c r="L303" s="28" t="n">
        <v>5.225076</v>
      </c>
      <c r="M303" s="8" t="n">
        <v>282</v>
      </c>
      <c r="N303" s="8" t="n">
        <v>1168</v>
      </c>
      <c r="O303" s="28" t="n">
        <v>12.486647</v>
      </c>
      <c r="P303" s="28" t="n">
        <v>8.342682</v>
      </c>
      <c r="Q303" s="28" t="n">
        <v>8.143008</v>
      </c>
      <c r="R303" s="8" t="n">
        <v>48</v>
      </c>
      <c r="S303" s="8" t="n">
        <v>24</v>
      </c>
      <c r="T303" s="23" t="n">
        <v>145.438931</v>
      </c>
      <c r="U303" s="23" t="n">
        <v>117.918579</v>
      </c>
      <c r="V303" s="28" t="n">
        <v>5.063182</v>
      </c>
      <c r="W303" s="39" t="n">
        <v>1.018811</v>
      </c>
      <c r="X303" s="24" t="n">
        <f aca="false">P303*RHO_VANE/2700*(1+SCRAP)*PRICE_VANE</f>
        <v>99.86190354</v>
      </c>
      <c r="Y303" s="24" t="n">
        <f aca="false">Q303*RHO_PLATE/2700*(1+SCRAP)*PRICE_PLATE</f>
        <v>97.47180576</v>
      </c>
      <c r="Z303" s="24" t="n">
        <f aca="false">T303*CUT_M+(R303+S303)*CUT_SET</f>
        <v>290.1583965</v>
      </c>
      <c r="AA303" s="24" t="n">
        <f aca="false">U303*ROUND_M</f>
        <v>589.592895</v>
      </c>
      <c r="AB303" s="24" t="n">
        <f aca="false">(R303+S303)*FINISH_PART</f>
        <v>576</v>
      </c>
      <c r="AC303" s="24" t="n">
        <f aca="false">R303*SPACER_VANE+(R303+S303)*ASM_H*LABOUR</f>
        <v>954</v>
      </c>
      <c r="AD303" s="24" t="n">
        <f aca="false">V303*G10_CAGE+W303*G10_SLEEVE</f>
        <v>364.91958</v>
      </c>
      <c r="AE303" s="24" t="n">
        <f aca="false">N303/1000*SHAFT_M+SHAFT_SET</f>
        <v>220.16</v>
      </c>
      <c r="AF303" s="24" t="n">
        <f aca="false">2*ROUNDUP(G303*1000/V_ZENER,0)*PRICE_Z+5*ROUNDUP(G303*DIODE_SAFETY/V_STICK,0)*PRICE_STICK</f>
        <v>91.7</v>
      </c>
      <c r="AG303" s="24" t="n">
        <f aca="false">SUM(X303:AF303)</f>
        <v>3283.8645808</v>
      </c>
      <c r="AH303" s="20" t="n">
        <f aca="false">FIXED_BOM</f>
        <v>3461</v>
      </c>
      <c r="AI303" s="24" t="n">
        <f aca="false">(AG303+AH303)*(1+CONT)</f>
        <v>7756.59426792</v>
      </c>
      <c r="AJ303" s="24" t="n">
        <f aca="false">IF(L303&gt;0,AI303/L303,1000000000000)</f>
        <v>1484.49405672185</v>
      </c>
      <c r="AK303" s="8" t="n">
        <f aca="false">IF(AND(G303&gt;=V_NEED,L303&gt;=P_MIN,K303&gt;=Z_MIN,F303&lt;=N_CAP,D303&lt;=R_MAX,OR(CORONA_REQ=0,O303&gt;=G303)),1,0)</f>
        <v>0</v>
      </c>
      <c r="AL303" s="28" t="n">
        <f aca="false">IF(AK303=1,IF(OBJECTIVE=1,AI303,AJ303),1000000000000)+ROW()*0.000000001</f>
        <v>1000000000000</v>
      </c>
    </row>
    <row r="304" customFormat="false" ht="15" hidden="false" customHeight="false" outlineLevel="0" collapsed="false">
      <c r="A304" s="8" t="n">
        <v>300</v>
      </c>
      <c r="B304" s="23" t="n">
        <v>6</v>
      </c>
      <c r="C304" s="23" t="n">
        <v>2</v>
      </c>
      <c r="D304" s="8" t="n">
        <v>150</v>
      </c>
      <c r="E304" s="8" t="n">
        <v>22</v>
      </c>
      <c r="F304" s="8" t="n">
        <v>16</v>
      </c>
      <c r="G304" s="28" t="n">
        <v>13.132078</v>
      </c>
      <c r="H304" s="8" t="n">
        <v>135.479828</v>
      </c>
      <c r="I304" s="8" t="n">
        <v>1147.492797</v>
      </c>
      <c r="J304" s="28" t="n">
        <v>8.469842</v>
      </c>
      <c r="K304" s="39" t="n">
        <v>1.402641</v>
      </c>
      <c r="L304" s="28" t="n">
        <v>7.240869</v>
      </c>
      <c r="M304" s="8" t="n">
        <v>370</v>
      </c>
      <c r="N304" s="8" t="n">
        <v>1344</v>
      </c>
      <c r="O304" s="28" t="n">
        <v>12.486647</v>
      </c>
      <c r="P304" s="28" t="n">
        <v>11.123575</v>
      </c>
      <c r="Q304" s="28" t="n">
        <v>10.17876</v>
      </c>
      <c r="R304" s="8" t="n">
        <v>64</v>
      </c>
      <c r="S304" s="8" t="n">
        <v>30</v>
      </c>
      <c r="T304" s="23" t="n">
        <v>191.4053</v>
      </c>
      <c r="U304" s="23" t="n">
        <v>154.711498</v>
      </c>
      <c r="V304" s="28" t="n">
        <v>6.40523</v>
      </c>
      <c r="W304" s="39" t="n">
        <v>1.288857</v>
      </c>
      <c r="X304" s="24" t="n">
        <f aca="false">P304*RHO_VANE/2700*(1+SCRAP)*PRICE_VANE</f>
        <v>133.14919275</v>
      </c>
      <c r="Y304" s="24" t="n">
        <f aca="false">Q304*RHO_PLATE/2700*(1+SCRAP)*PRICE_PLATE</f>
        <v>121.8397572</v>
      </c>
      <c r="Z304" s="24" t="n">
        <f aca="false">T304*CUT_M+(R304+S304)*CUT_SET</f>
        <v>381.10795</v>
      </c>
      <c r="AA304" s="24" t="n">
        <f aca="false">U304*ROUND_M</f>
        <v>773.55749</v>
      </c>
      <c r="AB304" s="24" t="n">
        <f aca="false">(R304+S304)*FINISH_PART</f>
        <v>752</v>
      </c>
      <c r="AC304" s="24" t="n">
        <f aca="false">R304*SPACER_VANE+(R304+S304)*ASM_H*LABOUR</f>
        <v>1249.5</v>
      </c>
      <c r="AD304" s="24" t="n">
        <f aca="false">V304*G10_CAGE+W304*G10_SLEEVE</f>
        <v>461.64522</v>
      </c>
      <c r="AE304" s="24" t="n">
        <f aca="false">N304/1000*SHAFT_M+SHAFT_SET</f>
        <v>241.28</v>
      </c>
      <c r="AF304" s="24" t="n">
        <f aca="false">2*ROUNDUP(G304*1000/V_ZENER,0)*PRICE_Z+5*ROUNDUP(G304*DIODE_SAFETY/V_STICK,0)*PRICE_STICK</f>
        <v>91.7</v>
      </c>
      <c r="AG304" s="24" t="n">
        <f aca="false">SUM(X304:AF304)</f>
        <v>4205.77960995</v>
      </c>
      <c r="AH304" s="20" t="n">
        <f aca="false">FIXED_BOM</f>
        <v>3461</v>
      </c>
      <c r="AI304" s="24" t="n">
        <f aca="false">(AG304+AH304)*(1+CONT)</f>
        <v>8816.7965514425</v>
      </c>
      <c r="AJ304" s="24" t="n">
        <f aca="false">IF(L304&gt;0,AI304/L304,1000000000000)</f>
        <v>1217.64342808059</v>
      </c>
      <c r="AK304" s="8" t="n">
        <f aca="false">IF(AND(G304&gt;=V_NEED,L304&gt;=P_MIN,K304&gt;=Z_MIN,F304&lt;=N_CAP,D304&lt;=R_MAX,OR(CORONA_REQ=0,O304&gt;=G304)),1,0)</f>
        <v>0</v>
      </c>
      <c r="AL304" s="28" t="n">
        <f aca="false">IF(AK304=1,IF(OBJECTIVE=1,AI304,AJ304),1000000000000)+ROW()*0.000000001</f>
        <v>1000000000000</v>
      </c>
    </row>
    <row r="305" customFormat="false" ht="15" hidden="false" customHeight="false" outlineLevel="0" collapsed="false">
      <c r="A305" s="8" t="n">
        <v>301</v>
      </c>
      <c r="B305" s="23" t="n">
        <v>6</v>
      </c>
      <c r="C305" s="23" t="n">
        <v>2</v>
      </c>
      <c r="D305" s="8" t="n">
        <v>150</v>
      </c>
      <c r="E305" s="8" t="n">
        <v>26</v>
      </c>
      <c r="F305" s="8" t="n">
        <v>4</v>
      </c>
      <c r="G305" s="28" t="n">
        <v>13.132078</v>
      </c>
      <c r="H305" s="8" t="n">
        <v>47.770622</v>
      </c>
      <c r="I305" s="8" t="n">
        <v>302.524646</v>
      </c>
      <c r="J305" s="28" t="n">
        <v>6.33286</v>
      </c>
      <c r="K305" s="39" t="n">
        <v>1.244443</v>
      </c>
      <c r="L305" s="28" t="n">
        <v>1.324505</v>
      </c>
      <c r="M305" s="8" t="n">
        <v>98</v>
      </c>
      <c r="N305" s="8" t="n">
        <v>800</v>
      </c>
      <c r="O305" s="28" t="n">
        <v>12.486647</v>
      </c>
      <c r="P305" s="28" t="n">
        <v>3.142805</v>
      </c>
      <c r="Q305" s="28" t="n">
        <v>3.39292</v>
      </c>
      <c r="R305" s="8" t="n">
        <v>16</v>
      </c>
      <c r="S305" s="8" t="n">
        <v>10</v>
      </c>
      <c r="T305" s="23" t="n">
        <v>50.992918</v>
      </c>
      <c r="U305" s="23" t="n">
        <v>41.819467</v>
      </c>
      <c r="V305" s="28" t="n">
        <v>2.257081</v>
      </c>
      <c r="W305" s="39" t="n">
        <v>0.454169</v>
      </c>
      <c r="X305" s="24" t="n">
        <f aca="false">P305*RHO_VANE/2700*(1+SCRAP)*PRICE_VANE</f>
        <v>37.61937585</v>
      </c>
      <c r="Y305" s="24" t="n">
        <f aca="false">Q305*RHO_PLATE/2700*(1+SCRAP)*PRICE_PLATE</f>
        <v>40.6132524</v>
      </c>
      <c r="Z305" s="24" t="n">
        <f aca="false">T305*CUT_M+(R305+S305)*CUT_SET</f>
        <v>102.489377</v>
      </c>
      <c r="AA305" s="24" t="n">
        <f aca="false">U305*ROUND_M</f>
        <v>209.097335</v>
      </c>
      <c r="AB305" s="24" t="n">
        <f aca="false">(R305+S305)*FINISH_PART</f>
        <v>208</v>
      </c>
      <c r="AC305" s="24" t="n">
        <f aca="false">R305*SPACER_VANE+(R305+S305)*ASM_H*LABOUR</f>
        <v>340.5</v>
      </c>
      <c r="AD305" s="24" t="n">
        <f aca="false">V305*G10_CAGE+W305*G10_SLEEVE</f>
        <v>162.675</v>
      </c>
      <c r="AE305" s="24" t="n">
        <f aca="false">N305/1000*SHAFT_M+SHAFT_SET</f>
        <v>176</v>
      </c>
      <c r="AF305" s="24" t="n">
        <f aca="false">2*ROUNDUP(G305*1000/V_ZENER,0)*PRICE_Z+5*ROUNDUP(G305*DIODE_SAFETY/V_STICK,0)*PRICE_STICK</f>
        <v>91.7</v>
      </c>
      <c r="AG305" s="24" t="n">
        <f aca="false">SUM(X305:AF305)</f>
        <v>1368.69434025</v>
      </c>
      <c r="AH305" s="20" t="n">
        <f aca="false">FIXED_BOM</f>
        <v>3461</v>
      </c>
      <c r="AI305" s="24" t="n">
        <f aca="false">(AG305+AH305)*(1+CONT)</f>
        <v>5554.1484912875</v>
      </c>
      <c r="AJ305" s="24" t="n">
        <f aca="false">IF(L305&gt;0,AI305/L305,1000000000000)</f>
        <v>4193.37676436669</v>
      </c>
      <c r="AK305" s="8" t="n">
        <f aca="false">IF(AND(G305&gt;=V_NEED,L305&gt;=P_MIN,K305&gt;=Z_MIN,F305&lt;=N_CAP,D305&lt;=R_MAX,OR(CORONA_REQ=0,O305&gt;=G305)),1,0)</f>
        <v>0</v>
      </c>
      <c r="AL305" s="28" t="n">
        <f aca="false">IF(AK305=1,IF(OBJECTIVE=1,AI305,AJ305),1000000000000)+ROW()*0.000000001</f>
        <v>1000000000000</v>
      </c>
    </row>
    <row r="306" customFormat="false" ht="15" hidden="false" customHeight="false" outlineLevel="0" collapsed="false">
      <c r="A306" s="8" t="n">
        <v>302</v>
      </c>
      <c r="B306" s="23" t="n">
        <v>6</v>
      </c>
      <c r="C306" s="23" t="n">
        <v>2</v>
      </c>
      <c r="D306" s="8" t="n">
        <v>150</v>
      </c>
      <c r="E306" s="8" t="n">
        <v>26</v>
      </c>
      <c r="F306" s="8" t="n">
        <v>6</v>
      </c>
      <c r="G306" s="28" t="n">
        <v>13.132078</v>
      </c>
      <c r="H306" s="8" t="n">
        <v>73.925263</v>
      </c>
      <c r="I306" s="8" t="n">
        <v>475.395872</v>
      </c>
      <c r="J306" s="28" t="n">
        <v>6.430763</v>
      </c>
      <c r="K306" s="39" t="n">
        <v>1.288824</v>
      </c>
      <c r="L306" s="28" t="n">
        <v>2.36279</v>
      </c>
      <c r="M306" s="8" t="n">
        <v>146</v>
      </c>
      <c r="N306" s="8" t="n">
        <v>896</v>
      </c>
      <c r="O306" s="28" t="n">
        <v>12.486647</v>
      </c>
      <c r="P306" s="28" t="n">
        <v>4.714208</v>
      </c>
      <c r="Q306" s="28" t="n">
        <v>4.750088</v>
      </c>
      <c r="R306" s="8" t="n">
        <v>24</v>
      </c>
      <c r="S306" s="8" t="n">
        <v>14</v>
      </c>
      <c r="T306" s="23" t="n">
        <v>75.232739</v>
      </c>
      <c r="U306" s="23" t="n">
        <v>61.472564</v>
      </c>
      <c r="V306" s="28" t="n">
        <v>2.989107</v>
      </c>
      <c r="W306" s="39" t="n">
        <v>0.601467</v>
      </c>
      <c r="X306" s="24" t="n">
        <f aca="false">P306*RHO_VANE/2700*(1+SCRAP)*PRICE_VANE</f>
        <v>56.42906976</v>
      </c>
      <c r="Y306" s="24" t="n">
        <f aca="false">Q306*RHO_PLATE/2700*(1+SCRAP)*PRICE_PLATE</f>
        <v>56.85855336</v>
      </c>
      <c r="Z306" s="24" t="n">
        <f aca="false">T306*CUT_M+(R306+S306)*CUT_SET</f>
        <v>150.8491085</v>
      </c>
      <c r="AA306" s="24" t="n">
        <f aca="false">U306*ROUND_M</f>
        <v>307.36282</v>
      </c>
      <c r="AB306" s="24" t="n">
        <f aca="false">(R306+S306)*FINISH_PART</f>
        <v>304</v>
      </c>
      <c r="AC306" s="24" t="n">
        <f aca="false">R306*SPACER_VANE+(R306+S306)*ASM_H*LABOUR</f>
        <v>499.5</v>
      </c>
      <c r="AD306" s="24" t="n">
        <f aca="false">V306*G10_CAGE+W306*G10_SLEEVE</f>
        <v>215.43444</v>
      </c>
      <c r="AE306" s="24" t="n">
        <f aca="false">N306/1000*SHAFT_M+SHAFT_SET</f>
        <v>187.52</v>
      </c>
      <c r="AF306" s="24" t="n">
        <f aca="false">2*ROUNDUP(G306*1000/V_ZENER,0)*PRICE_Z+5*ROUNDUP(G306*DIODE_SAFETY/V_STICK,0)*PRICE_STICK</f>
        <v>91.7</v>
      </c>
      <c r="AG306" s="24" t="n">
        <f aca="false">SUM(X306:AF306)</f>
        <v>1869.65399162</v>
      </c>
      <c r="AH306" s="20" t="n">
        <f aca="false">FIXED_BOM</f>
        <v>3461</v>
      </c>
      <c r="AI306" s="24" t="n">
        <f aca="false">(AG306+AH306)*(1+CONT)</f>
        <v>6130.252090363</v>
      </c>
      <c r="AJ306" s="24" t="n">
        <f aca="false">IF(L306&gt;0,AI306/L306,1000000000000)</f>
        <v>2594.49722165872</v>
      </c>
      <c r="AK306" s="8" t="n">
        <f aca="false">IF(AND(G306&gt;=V_NEED,L306&gt;=P_MIN,K306&gt;=Z_MIN,F306&lt;=N_CAP,D306&lt;=R_MAX,OR(CORONA_REQ=0,O306&gt;=G306)),1,0)</f>
        <v>0</v>
      </c>
      <c r="AL306" s="28" t="n">
        <f aca="false">IF(AK306=1,IF(OBJECTIVE=1,AI306,AJ306),1000000000000)+ROW()*0.000000001</f>
        <v>1000000000000</v>
      </c>
    </row>
    <row r="307" customFormat="false" ht="15" hidden="false" customHeight="false" outlineLevel="0" collapsed="false">
      <c r="A307" s="8" t="n">
        <v>303</v>
      </c>
      <c r="B307" s="23" t="n">
        <v>6</v>
      </c>
      <c r="C307" s="23" t="n">
        <v>2</v>
      </c>
      <c r="D307" s="8" t="n">
        <v>150</v>
      </c>
      <c r="E307" s="8" t="n">
        <v>26</v>
      </c>
      <c r="F307" s="8" t="n">
        <v>8</v>
      </c>
      <c r="G307" s="28" t="n">
        <v>13.132078</v>
      </c>
      <c r="H307" s="8" t="n">
        <v>100.079905</v>
      </c>
      <c r="I307" s="8" t="n">
        <v>648.267098</v>
      </c>
      <c r="J307" s="28" t="n">
        <v>6.477495</v>
      </c>
      <c r="K307" s="39" t="n">
        <v>1.311941</v>
      </c>
      <c r="L307" s="28" t="n">
        <v>3.412073</v>
      </c>
      <c r="M307" s="8" t="n">
        <v>194</v>
      </c>
      <c r="N307" s="8" t="n">
        <v>992</v>
      </c>
      <c r="O307" s="28" t="n">
        <v>12.486647</v>
      </c>
      <c r="P307" s="28" t="n">
        <v>6.285611</v>
      </c>
      <c r="Q307" s="28" t="n">
        <v>6.107256</v>
      </c>
      <c r="R307" s="8" t="n">
        <v>32</v>
      </c>
      <c r="S307" s="8" t="n">
        <v>18</v>
      </c>
      <c r="T307" s="23" t="n">
        <v>99.472561</v>
      </c>
      <c r="U307" s="23" t="n">
        <v>81.12566</v>
      </c>
      <c r="V307" s="28" t="n">
        <v>3.721134</v>
      </c>
      <c r="W307" s="39" t="n">
        <v>0.748765</v>
      </c>
      <c r="X307" s="24" t="n">
        <f aca="false">P307*RHO_VANE/2700*(1+SCRAP)*PRICE_VANE</f>
        <v>75.23876367</v>
      </c>
      <c r="Y307" s="24" t="n">
        <f aca="false">Q307*RHO_PLATE/2700*(1+SCRAP)*PRICE_PLATE</f>
        <v>73.10385432</v>
      </c>
      <c r="Z307" s="24" t="n">
        <f aca="false">T307*CUT_M+(R307+S307)*CUT_SET</f>
        <v>199.2088415</v>
      </c>
      <c r="AA307" s="24" t="n">
        <f aca="false">U307*ROUND_M</f>
        <v>405.6283</v>
      </c>
      <c r="AB307" s="24" t="n">
        <f aca="false">(R307+S307)*FINISH_PART</f>
        <v>400</v>
      </c>
      <c r="AC307" s="24" t="n">
        <f aca="false">R307*SPACER_VANE+(R307+S307)*ASM_H*LABOUR</f>
        <v>658.5</v>
      </c>
      <c r="AD307" s="24" t="n">
        <f aca="false">V307*G10_CAGE+W307*G10_SLEEVE</f>
        <v>268.19394</v>
      </c>
      <c r="AE307" s="24" t="n">
        <f aca="false">N307/1000*SHAFT_M+SHAFT_SET</f>
        <v>199.04</v>
      </c>
      <c r="AF307" s="24" t="n">
        <f aca="false">2*ROUNDUP(G307*1000/V_ZENER,0)*PRICE_Z+5*ROUNDUP(G307*DIODE_SAFETY/V_STICK,0)*PRICE_STICK</f>
        <v>91.7</v>
      </c>
      <c r="AG307" s="24" t="n">
        <f aca="false">SUM(X307:AF307)</f>
        <v>2370.61369949</v>
      </c>
      <c r="AH307" s="20" t="n">
        <f aca="false">FIXED_BOM</f>
        <v>3461</v>
      </c>
      <c r="AI307" s="24" t="n">
        <f aca="false">(AG307+AH307)*(1+CONT)</f>
        <v>6706.3557544135</v>
      </c>
      <c r="AJ307" s="24" t="n">
        <f aca="false">IF(L307&gt;0,AI307/L307,1000000000000)</f>
        <v>1965.47839228923</v>
      </c>
      <c r="AK307" s="8" t="n">
        <f aca="false">IF(AND(G307&gt;=V_NEED,L307&gt;=P_MIN,K307&gt;=Z_MIN,F307&lt;=N_CAP,D307&lt;=R_MAX,OR(CORONA_REQ=0,O307&gt;=G307)),1,0)</f>
        <v>0</v>
      </c>
      <c r="AL307" s="28" t="n">
        <f aca="false">IF(AK307=1,IF(OBJECTIVE=1,AI307,AJ307),1000000000000)+ROW()*0.000000001</f>
        <v>1000000000000</v>
      </c>
    </row>
    <row r="308" customFormat="false" ht="15" hidden="false" customHeight="false" outlineLevel="0" collapsed="false">
      <c r="A308" s="8" t="n">
        <v>304</v>
      </c>
      <c r="B308" s="23" t="n">
        <v>6</v>
      </c>
      <c r="C308" s="23" t="n">
        <v>2</v>
      </c>
      <c r="D308" s="8" t="n">
        <v>150</v>
      </c>
      <c r="E308" s="8" t="n">
        <v>26</v>
      </c>
      <c r="F308" s="8" t="n">
        <v>10</v>
      </c>
      <c r="G308" s="28" t="n">
        <v>13.132078</v>
      </c>
      <c r="H308" s="8" t="n">
        <v>126.234546</v>
      </c>
      <c r="I308" s="8" t="n">
        <v>821.138324</v>
      </c>
      <c r="J308" s="28" t="n">
        <v>6.504862</v>
      </c>
      <c r="K308" s="39" t="n">
        <v>1.32563</v>
      </c>
      <c r="L308" s="28" t="n">
        <v>4.461271</v>
      </c>
      <c r="M308" s="8" t="n">
        <v>242</v>
      </c>
      <c r="N308" s="8" t="n">
        <v>1088</v>
      </c>
      <c r="O308" s="28" t="n">
        <v>12.486647</v>
      </c>
      <c r="P308" s="28" t="n">
        <v>7.857013</v>
      </c>
      <c r="Q308" s="28" t="n">
        <v>7.464424</v>
      </c>
      <c r="R308" s="8" t="n">
        <v>40</v>
      </c>
      <c r="S308" s="8" t="n">
        <v>22</v>
      </c>
      <c r="T308" s="23" t="n">
        <v>123.712383</v>
      </c>
      <c r="U308" s="23" t="n">
        <v>100.778757</v>
      </c>
      <c r="V308" s="28" t="n">
        <v>4.45316</v>
      </c>
      <c r="W308" s="39" t="n">
        <v>0.896063</v>
      </c>
      <c r="X308" s="24" t="n">
        <f aca="false">P308*RHO_VANE/2700*(1+SCRAP)*PRICE_VANE</f>
        <v>94.04844561</v>
      </c>
      <c r="Y308" s="24" t="n">
        <f aca="false">Q308*RHO_PLATE/2700*(1+SCRAP)*PRICE_PLATE</f>
        <v>89.34915528</v>
      </c>
      <c r="Z308" s="24" t="n">
        <f aca="false">T308*CUT_M+(R308+S308)*CUT_SET</f>
        <v>247.5685745</v>
      </c>
      <c r="AA308" s="24" t="n">
        <f aca="false">U308*ROUND_M</f>
        <v>503.893785</v>
      </c>
      <c r="AB308" s="24" t="n">
        <f aca="false">(R308+S308)*FINISH_PART</f>
        <v>496</v>
      </c>
      <c r="AC308" s="24" t="n">
        <f aca="false">R308*SPACER_VANE+(R308+S308)*ASM_H*LABOUR</f>
        <v>817.5</v>
      </c>
      <c r="AD308" s="24" t="n">
        <f aca="false">V308*G10_CAGE+W308*G10_SLEEVE</f>
        <v>320.95338</v>
      </c>
      <c r="AE308" s="24" t="n">
        <f aca="false">N308/1000*SHAFT_M+SHAFT_SET</f>
        <v>210.56</v>
      </c>
      <c r="AF308" s="24" t="n">
        <f aca="false">2*ROUNDUP(G308*1000/V_ZENER,0)*PRICE_Z+5*ROUNDUP(G308*DIODE_SAFETY/V_STICK,0)*PRICE_STICK</f>
        <v>91.7</v>
      </c>
      <c r="AG308" s="24" t="n">
        <f aca="false">SUM(X308:AF308)</f>
        <v>2871.57334039</v>
      </c>
      <c r="AH308" s="20" t="n">
        <f aca="false">FIXED_BOM</f>
        <v>3461</v>
      </c>
      <c r="AI308" s="24" t="n">
        <f aca="false">(AG308+AH308)*(1+CONT)</f>
        <v>7282.4593414485</v>
      </c>
      <c r="AJ308" s="24" t="n">
        <f aca="false">IF(L308&gt;0,AI308/L308,1000000000000)</f>
        <v>1632.37322759557</v>
      </c>
      <c r="AK308" s="8" t="n">
        <f aca="false">IF(AND(G308&gt;=V_NEED,L308&gt;=P_MIN,K308&gt;=Z_MIN,F308&lt;=N_CAP,D308&lt;=R_MAX,OR(CORONA_REQ=0,O308&gt;=G308)),1,0)</f>
        <v>0</v>
      </c>
      <c r="AL308" s="28" t="n">
        <f aca="false">IF(AK308=1,IF(OBJECTIVE=1,AI308,AJ308),1000000000000)+ROW()*0.000000001</f>
        <v>1000000000000</v>
      </c>
    </row>
    <row r="309" customFormat="false" ht="15" hidden="false" customHeight="false" outlineLevel="0" collapsed="false">
      <c r="A309" s="8" t="n">
        <v>305</v>
      </c>
      <c r="B309" s="23" t="n">
        <v>6</v>
      </c>
      <c r="C309" s="23" t="n">
        <v>2</v>
      </c>
      <c r="D309" s="8" t="n">
        <v>150</v>
      </c>
      <c r="E309" s="8" t="n">
        <v>26</v>
      </c>
      <c r="F309" s="8" t="n">
        <v>12</v>
      </c>
      <c r="G309" s="28" t="n">
        <v>13.132078</v>
      </c>
      <c r="H309" s="8" t="n">
        <v>152.389187</v>
      </c>
      <c r="I309" s="8" t="n">
        <v>994.00955</v>
      </c>
      <c r="J309" s="28" t="n">
        <v>6.522835</v>
      </c>
      <c r="K309" s="39" t="n">
        <v>1.334588</v>
      </c>
      <c r="L309" s="28" t="n">
        <v>5.510362</v>
      </c>
      <c r="M309" s="8" t="n">
        <v>290</v>
      </c>
      <c r="N309" s="8" t="n">
        <v>1184</v>
      </c>
      <c r="O309" s="28" t="n">
        <v>12.486647</v>
      </c>
      <c r="P309" s="28" t="n">
        <v>9.428416</v>
      </c>
      <c r="Q309" s="28" t="n">
        <v>8.821592</v>
      </c>
      <c r="R309" s="8" t="n">
        <v>48</v>
      </c>
      <c r="S309" s="8" t="n">
        <v>26</v>
      </c>
      <c r="T309" s="23" t="n">
        <v>147.952205</v>
      </c>
      <c r="U309" s="23" t="n">
        <v>120.431853</v>
      </c>
      <c r="V309" s="28" t="n">
        <v>5.185186</v>
      </c>
      <c r="W309" s="39" t="n">
        <v>1.043361</v>
      </c>
      <c r="X309" s="24" t="n">
        <f aca="false">P309*RHO_VANE/2700*(1+SCRAP)*PRICE_VANE</f>
        <v>112.85813952</v>
      </c>
      <c r="Y309" s="24" t="n">
        <f aca="false">Q309*RHO_PLATE/2700*(1+SCRAP)*PRICE_PLATE</f>
        <v>105.59445624</v>
      </c>
      <c r="Z309" s="24" t="n">
        <f aca="false">T309*CUT_M+(R309+S309)*CUT_SET</f>
        <v>295.9283075</v>
      </c>
      <c r="AA309" s="24" t="n">
        <f aca="false">U309*ROUND_M</f>
        <v>602.159265</v>
      </c>
      <c r="AB309" s="24" t="n">
        <f aca="false">(R309+S309)*FINISH_PART</f>
        <v>592</v>
      </c>
      <c r="AC309" s="24" t="n">
        <f aca="false">R309*SPACER_VANE+(R309+S309)*ASM_H*LABOUR</f>
        <v>976.5</v>
      </c>
      <c r="AD309" s="24" t="n">
        <f aca="false">V309*G10_CAGE+W309*G10_SLEEVE</f>
        <v>373.71282</v>
      </c>
      <c r="AE309" s="24" t="n">
        <f aca="false">N309/1000*SHAFT_M+SHAFT_SET</f>
        <v>222.08</v>
      </c>
      <c r="AF309" s="24" t="n">
        <f aca="false">2*ROUNDUP(G309*1000/V_ZENER,0)*PRICE_Z+5*ROUNDUP(G309*DIODE_SAFETY/V_STICK,0)*PRICE_STICK</f>
        <v>91.7</v>
      </c>
      <c r="AG309" s="24" t="n">
        <f aca="false">SUM(X309:AF309)</f>
        <v>3372.53298826</v>
      </c>
      <c r="AH309" s="20" t="n">
        <f aca="false">FIXED_BOM</f>
        <v>3461</v>
      </c>
      <c r="AI309" s="24" t="n">
        <f aca="false">(AG309+AH309)*(1+CONT)</f>
        <v>7858.562936499</v>
      </c>
      <c r="AJ309" s="24" t="n">
        <f aca="false">IF(L309&gt;0,AI309/L309,1000000000000)</f>
        <v>1426.14277183586</v>
      </c>
      <c r="AK309" s="8" t="n">
        <f aca="false">IF(AND(G309&gt;=V_NEED,L309&gt;=P_MIN,K309&gt;=Z_MIN,F309&lt;=N_CAP,D309&lt;=R_MAX,OR(CORONA_REQ=0,O309&gt;=G309)),1,0)</f>
        <v>0</v>
      </c>
      <c r="AL309" s="28" t="n">
        <f aca="false">IF(AK309=1,IF(OBJECTIVE=1,AI309,AJ309),1000000000000)+ROW()*0.000000001</f>
        <v>1000000000000</v>
      </c>
    </row>
    <row r="310" customFormat="false" ht="15" hidden="false" customHeight="false" outlineLevel="0" collapsed="false">
      <c r="A310" s="8" t="n">
        <v>306</v>
      </c>
      <c r="B310" s="23" t="n">
        <v>6</v>
      </c>
      <c r="C310" s="23" t="n">
        <v>2</v>
      </c>
      <c r="D310" s="8" t="n">
        <v>150</v>
      </c>
      <c r="E310" s="8" t="n">
        <v>26</v>
      </c>
      <c r="F310" s="8" t="n">
        <v>16</v>
      </c>
      <c r="G310" s="28" t="n">
        <v>13.132078</v>
      </c>
      <c r="H310" s="8" t="n">
        <v>204.698469</v>
      </c>
      <c r="I310" s="8" t="n">
        <v>1339.752002</v>
      </c>
      <c r="J310" s="28" t="n">
        <v>6.545003</v>
      </c>
      <c r="K310" s="39" t="n">
        <v>1.346637</v>
      </c>
      <c r="L310" s="28" t="n">
        <v>7.61509</v>
      </c>
      <c r="M310" s="8" t="n">
        <v>386</v>
      </c>
      <c r="N310" s="8" t="n">
        <v>1376</v>
      </c>
      <c r="O310" s="28" t="n">
        <v>12.486647</v>
      </c>
      <c r="P310" s="28" t="n">
        <v>12.571221</v>
      </c>
      <c r="Q310" s="28" t="n">
        <v>11.535928</v>
      </c>
      <c r="R310" s="8" t="n">
        <v>64</v>
      </c>
      <c r="S310" s="8" t="n">
        <v>34</v>
      </c>
      <c r="T310" s="23" t="n">
        <v>196.431848</v>
      </c>
      <c r="U310" s="23" t="n">
        <v>159.738046</v>
      </c>
      <c r="V310" s="28" t="n">
        <v>6.649239</v>
      </c>
      <c r="W310" s="39" t="n">
        <v>1.337957</v>
      </c>
      <c r="X310" s="24" t="n">
        <f aca="false">P310*RHO_VANE/2700*(1+SCRAP)*PRICE_VANE</f>
        <v>150.47751537</v>
      </c>
      <c r="Y310" s="24" t="n">
        <f aca="false">Q310*RHO_PLATE/2700*(1+SCRAP)*PRICE_PLATE</f>
        <v>138.08505816</v>
      </c>
      <c r="Z310" s="24" t="n">
        <f aca="false">T310*CUT_M+(R310+S310)*CUT_SET</f>
        <v>392.647772</v>
      </c>
      <c r="AA310" s="24" t="n">
        <f aca="false">U310*ROUND_M</f>
        <v>798.69023</v>
      </c>
      <c r="AB310" s="24" t="n">
        <f aca="false">(R310+S310)*FINISH_PART</f>
        <v>784</v>
      </c>
      <c r="AC310" s="24" t="n">
        <f aca="false">R310*SPACER_VANE+(R310+S310)*ASM_H*LABOUR</f>
        <v>1294.5</v>
      </c>
      <c r="AD310" s="24" t="n">
        <f aca="false">V310*G10_CAGE+W310*G10_SLEEVE</f>
        <v>479.23176</v>
      </c>
      <c r="AE310" s="24" t="n">
        <f aca="false">N310/1000*SHAFT_M+SHAFT_SET</f>
        <v>245.12</v>
      </c>
      <c r="AF310" s="24" t="n">
        <f aca="false">2*ROUNDUP(G310*1000/V_ZENER,0)*PRICE_Z+5*ROUNDUP(G310*DIODE_SAFETY/V_STICK,0)*PRICE_STICK</f>
        <v>91.7</v>
      </c>
      <c r="AG310" s="24" t="n">
        <f aca="false">SUM(X310:AF310)</f>
        <v>4374.45233553</v>
      </c>
      <c r="AH310" s="20" t="n">
        <f aca="false">FIXED_BOM</f>
        <v>3461</v>
      </c>
      <c r="AI310" s="24" t="n">
        <f aca="false">(AG310+AH310)*(1+CONT)</f>
        <v>9010.7701858595</v>
      </c>
      <c r="AJ310" s="24" t="n">
        <f aca="false">IF(L310&gt;0,AI310/L310,1000000000000)</f>
        <v>1183.27822597757</v>
      </c>
      <c r="AK310" s="8" t="n">
        <f aca="false">IF(AND(G310&gt;=V_NEED,L310&gt;=P_MIN,K310&gt;=Z_MIN,F310&lt;=N_CAP,D310&lt;=R_MAX,OR(CORONA_REQ=0,O310&gt;=G310)),1,0)</f>
        <v>0</v>
      </c>
      <c r="AL310" s="28" t="n">
        <f aca="false">IF(AK310=1,IF(OBJECTIVE=1,AI310,AJ310),1000000000000)+ROW()*0.000000001</f>
        <v>1000000000000</v>
      </c>
    </row>
    <row r="311" customFormat="false" ht="15" hidden="false" customHeight="false" outlineLevel="0" collapsed="false">
      <c r="A311" s="8" t="n">
        <v>307</v>
      </c>
      <c r="B311" s="23" t="n">
        <v>6</v>
      </c>
      <c r="C311" s="23" t="n">
        <v>2.5</v>
      </c>
      <c r="D311" s="8" t="n">
        <v>150</v>
      </c>
      <c r="E311" s="8" t="n">
        <v>18</v>
      </c>
      <c r="F311" s="8" t="n">
        <v>4</v>
      </c>
      <c r="G311" s="28" t="n">
        <v>13.132078</v>
      </c>
      <c r="H311" s="8" t="n">
        <v>25.78173</v>
      </c>
      <c r="I311" s="8" t="n">
        <v>216.911852</v>
      </c>
      <c r="J311" s="28" t="n">
        <v>8.413394</v>
      </c>
      <c r="K311" s="39" t="n">
        <v>1.254276</v>
      </c>
      <c r="L311" s="28" t="n">
        <v>0.973445</v>
      </c>
      <c r="M311" s="8" t="n">
        <v>96</v>
      </c>
      <c r="N311" s="8" t="n">
        <v>796</v>
      </c>
      <c r="O311" s="28" t="n">
        <v>13.305303</v>
      </c>
      <c r="P311" s="28" t="n">
        <v>3.023728</v>
      </c>
      <c r="Q311" s="28" t="n">
        <v>3.39292</v>
      </c>
      <c r="R311" s="8" t="n">
        <v>16</v>
      </c>
      <c r="S311" s="8" t="n">
        <v>8</v>
      </c>
      <c r="T311" s="23" t="n">
        <v>48.479644</v>
      </c>
      <c r="U311" s="23" t="n">
        <v>39.306193</v>
      </c>
      <c r="V311" s="28" t="n">
        <v>2.22658</v>
      </c>
      <c r="W311" s="39" t="n">
        <v>0.448031</v>
      </c>
      <c r="X311" s="24" t="n">
        <f aca="false">P311*RHO_VANE/2700*(1+SCRAP)*PRICE_VANE</f>
        <v>36.19402416</v>
      </c>
      <c r="Y311" s="24" t="n">
        <f aca="false">Q311*RHO_PLATE/2700*(1+SCRAP)*PRICE_PLATE</f>
        <v>40.6132524</v>
      </c>
      <c r="Z311" s="24" t="n">
        <f aca="false">T311*CUT_M+(R311+S311)*CUT_SET</f>
        <v>96.719466</v>
      </c>
      <c r="AA311" s="24" t="n">
        <f aca="false">U311*ROUND_M</f>
        <v>196.530965</v>
      </c>
      <c r="AB311" s="24" t="n">
        <f aca="false">(R311+S311)*FINISH_PART</f>
        <v>192</v>
      </c>
      <c r="AC311" s="24" t="n">
        <f aca="false">R311*SPACER_VANE+(R311+S311)*ASM_H*LABOUR</f>
        <v>318</v>
      </c>
      <c r="AD311" s="24" t="n">
        <f aca="false">V311*G10_CAGE+W311*G10_SLEEVE</f>
        <v>160.47666</v>
      </c>
      <c r="AE311" s="24" t="n">
        <f aca="false">N311/1000*SHAFT_M+SHAFT_SET</f>
        <v>175.52</v>
      </c>
      <c r="AF311" s="24" t="n">
        <f aca="false">2*ROUNDUP(G311*1000/V_ZENER,0)*PRICE_Z+5*ROUNDUP(G311*DIODE_SAFETY/V_STICK,0)*PRICE_STICK</f>
        <v>91.7</v>
      </c>
      <c r="AG311" s="24" t="n">
        <f aca="false">SUM(X311:AF311)</f>
        <v>1307.75436756</v>
      </c>
      <c r="AH311" s="20" t="n">
        <f aca="false">FIXED_BOM</f>
        <v>3461</v>
      </c>
      <c r="AI311" s="24" t="n">
        <f aca="false">(AG311+AH311)*(1+CONT)</f>
        <v>5484.067522694</v>
      </c>
      <c r="AJ311" s="24" t="n">
        <f aca="false">IF(L311&gt;0,AI311/L311,1000000000000)</f>
        <v>5633.66961943818</v>
      </c>
      <c r="AK311" s="8" t="n">
        <f aca="false">IF(AND(G311&gt;=V_NEED,L311&gt;=P_MIN,K311&gt;=Z_MIN,F311&lt;=N_CAP,D311&lt;=R_MAX,OR(CORONA_REQ=0,O311&gt;=G311)),1,0)</f>
        <v>0</v>
      </c>
      <c r="AL311" s="28" t="n">
        <f aca="false">IF(AK311=1,IF(OBJECTIVE=1,AI311,AJ311),1000000000000)+ROW()*0.000000001</f>
        <v>1000000000000</v>
      </c>
    </row>
    <row r="312" customFormat="false" ht="15" hidden="false" customHeight="false" outlineLevel="0" collapsed="false">
      <c r="A312" s="8" t="n">
        <v>308</v>
      </c>
      <c r="B312" s="23" t="n">
        <v>6</v>
      </c>
      <c r="C312" s="23" t="n">
        <v>2.5</v>
      </c>
      <c r="D312" s="8" t="n">
        <v>150</v>
      </c>
      <c r="E312" s="8" t="n">
        <v>18</v>
      </c>
      <c r="F312" s="8" t="n">
        <v>6</v>
      </c>
      <c r="G312" s="28" t="n">
        <v>13.132078</v>
      </c>
      <c r="H312" s="8" t="n">
        <v>39.37129</v>
      </c>
      <c r="I312" s="8" t="n">
        <v>340.861482</v>
      </c>
      <c r="J312" s="28" t="n">
        <v>8.657615</v>
      </c>
      <c r="K312" s="39" t="n">
        <v>1.318997</v>
      </c>
      <c r="L312" s="28" t="n">
        <v>1.81335</v>
      </c>
      <c r="M312" s="8" t="n">
        <v>147</v>
      </c>
      <c r="N312" s="8" t="n">
        <v>898</v>
      </c>
      <c r="O312" s="28" t="n">
        <v>13.305303</v>
      </c>
      <c r="P312" s="28" t="n">
        <v>4.535592</v>
      </c>
      <c r="Q312" s="28" t="n">
        <v>5.08938</v>
      </c>
      <c r="R312" s="8" t="n">
        <v>24</v>
      </c>
      <c r="S312" s="8" t="n">
        <v>12</v>
      </c>
      <c r="T312" s="23" t="n">
        <v>72.719465</v>
      </c>
      <c r="U312" s="23" t="n">
        <v>58.959289</v>
      </c>
      <c r="V312" s="28" t="n">
        <v>3.004358</v>
      </c>
      <c r="W312" s="39" t="n">
        <v>0.604535</v>
      </c>
      <c r="X312" s="24" t="n">
        <f aca="false">P312*RHO_VANE/2700*(1+SCRAP)*PRICE_VANE</f>
        <v>54.29103624</v>
      </c>
      <c r="Y312" s="24" t="n">
        <f aca="false">Q312*RHO_PLATE/2700*(1+SCRAP)*PRICE_PLATE</f>
        <v>60.9198786</v>
      </c>
      <c r="Z312" s="24" t="n">
        <f aca="false">T312*CUT_M+(R312+S312)*CUT_SET</f>
        <v>145.0791975</v>
      </c>
      <c r="AA312" s="24" t="n">
        <f aca="false">U312*ROUND_M</f>
        <v>294.796445</v>
      </c>
      <c r="AB312" s="24" t="n">
        <f aca="false">(R312+S312)*FINISH_PART</f>
        <v>288</v>
      </c>
      <c r="AC312" s="24" t="n">
        <f aca="false">R312*SPACER_VANE+(R312+S312)*ASM_H*LABOUR</f>
        <v>477</v>
      </c>
      <c r="AD312" s="24" t="n">
        <f aca="false">V312*G10_CAGE+W312*G10_SLEEVE</f>
        <v>216.53358</v>
      </c>
      <c r="AE312" s="24" t="n">
        <f aca="false">N312/1000*SHAFT_M+SHAFT_SET</f>
        <v>187.76</v>
      </c>
      <c r="AF312" s="24" t="n">
        <f aca="false">2*ROUNDUP(G312*1000/V_ZENER,0)*PRICE_Z+5*ROUNDUP(G312*DIODE_SAFETY/V_STICK,0)*PRICE_STICK</f>
        <v>91.7</v>
      </c>
      <c r="AG312" s="24" t="n">
        <f aca="false">SUM(X312:AF312)</f>
        <v>1816.08013734</v>
      </c>
      <c r="AH312" s="20" t="n">
        <f aca="false">FIXED_BOM</f>
        <v>3461</v>
      </c>
      <c r="AI312" s="24" t="n">
        <f aca="false">(AG312+AH312)*(1+CONT)</f>
        <v>6068.642157941</v>
      </c>
      <c r="AJ312" s="24" t="n">
        <f aca="false">IF(L312&gt;0,AI312/L312,1000000000000)</f>
        <v>3346.64690100698</v>
      </c>
      <c r="AK312" s="8" t="n">
        <f aca="false">IF(AND(G312&gt;=V_NEED,L312&gt;=P_MIN,K312&gt;=Z_MIN,F312&lt;=N_CAP,D312&lt;=R_MAX,OR(CORONA_REQ=0,O312&gt;=G312)),1,0)</f>
        <v>0</v>
      </c>
      <c r="AL312" s="28" t="n">
        <f aca="false">IF(AK312=1,IF(OBJECTIVE=1,AI312,AJ312),1000000000000)+ROW()*0.000000001</f>
        <v>1000000000000</v>
      </c>
    </row>
    <row r="313" customFormat="false" ht="15" hidden="false" customHeight="false" outlineLevel="0" collapsed="false">
      <c r="A313" s="8" t="n">
        <v>309</v>
      </c>
      <c r="B313" s="23" t="n">
        <v>6</v>
      </c>
      <c r="C313" s="23" t="n">
        <v>2.5</v>
      </c>
      <c r="D313" s="8" t="n">
        <v>150</v>
      </c>
      <c r="E313" s="8" t="n">
        <v>18</v>
      </c>
      <c r="F313" s="8" t="n">
        <v>8</v>
      </c>
      <c r="G313" s="28" t="n">
        <v>13.132078</v>
      </c>
      <c r="H313" s="8" t="n">
        <v>52.96085</v>
      </c>
      <c r="I313" s="8" t="n">
        <v>464.811112</v>
      </c>
      <c r="J313" s="28" t="n">
        <v>8.776504</v>
      </c>
      <c r="K313" s="39" t="n">
        <v>1.353062</v>
      </c>
      <c r="L313" s="28" t="n">
        <v>2.664199</v>
      </c>
      <c r="M313" s="8" t="n">
        <v>189.5</v>
      </c>
      <c r="N313" s="8" t="n">
        <v>983</v>
      </c>
      <c r="O313" s="28" t="n">
        <v>13.305303</v>
      </c>
      <c r="P313" s="28" t="n">
        <v>6.047456</v>
      </c>
      <c r="Q313" s="28" t="n">
        <v>5.93761</v>
      </c>
      <c r="R313" s="8" t="n">
        <v>32</v>
      </c>
      <c r="S313" s="8" t="n">
        <v>14</v>
      </c>
      <c r="T313" s="23" t="n">
        <v>94.446013</v>
      </c>
      <c r="U313" s="23" t="n">
        <v>76.099112</v>
      </c>
      <c r="V313" s="28" t="n">
        <v>3.652506</v>
      </c>
      <c r="W313" s="39" t="n">
        <v>0.734955</v>
      </c>
      <c r="X313" s="24" t="n">
        <f aca="false">P313*RHO_VANE/2700*(1+SCRAP)*PRICE_VANE</f>
        <v>72.38804832</v>
      </c>
      <c r="Y313" s="24" t="n">
        <f aca="false">Q313*RHO_PLATE/2700*(1+SCRAP)*PRICE_PLATE</f>
        <v>71.0731917</v>
      </c>
      <c r="Z313" s="24" t="n">
        <f aca="false">T313*CUT_M+(R313+S313)*CUT_SET</f>
        <v>187.6690195</v>
      </c>
      <c r="AA313" s="24" t="n">
        <f aca="false">U313*ROUND_M</f>
        <v>380.49556</v>
      </c>
      <c r="AB313" s="24" t="n">
        <f aca="false">(R313+S313)*FINISH_PART</f>
        <v>368</v>
      </c>
      <c r="AC313" s="24" t="n">
        <f aca="false">R313*SPACER_VANE+(R313+S313)*ASM_H*LABOUR</f>
        <v>613.5</v>
      </c>
      <c r="AD313" s="24" t="n">
        <f aca="false">V313*G10_CAGE+W313*G10_SLEEVE</f>
        <v>263.24766</v>
      </c>
      <c r="AE313" s="24" t="n">
        <f aca="false">N313/1000*SHAFT_M+SHAFT_SET</f>
        <v>197.96</v>
      </c>
      <c r="AF313" s="24" t="n">
        <f aca="false">2*ROUNDUP(G313*1000/V_ZENER,0)*PRICE_Z+5*ROUNDUP(G313*DIODE_SAFETY/V_STICK,0)*PRICE_STICK</f>
        <v>91.7</v>
      </c>
      <c r="AG313" s="24" t="n">
        <f aca="false">SUM(X313:AF313)</f>
        <v>2246.03347952</v>
      </c>
      <c r="AH313" s="20" t="n">
        <f aca="false">FIXED_BOM</f>
        <v>3461</v>
      </c>
      <c r="AI313" s="24" t="n">
        <f aca="false">(AG313+AH313)*(1+CONT)</f>
        <v>6563.088501448</v>
      </c>
      <c r="AJ313" s="24" t="n">
        <f aca="false">IF(L313&gt;0,AI313/L313,1000000000000)</f>
        <v>2463.43779178958</v>
      </c>
      <c r="AK313" s="8" t="n">
        <f aca="false">IF(AND(G313&gt;=V_NEED,L313&gt;=P_MIN,K313&gt;=Z_MIN,F313&lt;=N_CAP,D313&lt;=R_MAX,OR(CORONA_REQ=0,O313&gt;=G313)),1,0)</f>
        <v>0</v>
      </c>
      <c r="AL313" s="28" t="n">
        <f aca="false">IF(AK313=1,IF(OBJECTIVE=1,AI313,AJ313),1000000000000)+ROW()*0.000000001</f>
        <v>1000000000000</v>
      </c>
    </row>
    <row r="314" customFormat="false" ht="15" hidden="false" customHeight="false" outlineLevel="0" collapsed="false">
      <c r="A314" s="8" t="n">
        <v>310</v>
      </c>
      <c r="B314" s="23" t="n">
        <v>6</v>
      </c>
      <c r="C314" s="23" t="n">
        <v>2.5</v>
      </c>
      <c r="D314" s="8" t="n">
        <v>150</v>
      </c>
      <c r="E314" s="8" t="n">
        <v>18</v>
      </c>
      <c r="F314" s="8" t="n">
        <v>10</v>
      </c>
      <c r="G314" s="28" t="n">
        <v>13.132078</v>
      </c>
      <c r="H314" s="8" t="n">
        <v>66.55041</v>
      </c>
      <c r="I314" s="8" t="n">
        <v>588.760742</v>
      </c>
      <c r="J314" s="28" t="n">
        <v>8.846839</v>
      </c>
      <c r="K314" s="39" t="n">
        <v>1.374323</v>
      </c>
      <c r="L314" s="28" t="n">
        <v>3.52069</v>
      </c>
      <c r="M314" s="8" t="n">
        <v>232</v>
      </c>
      <c r="N314" s="8" t="n">
        <v>1068</v>
      </c>
      <c r="O314" s="28" t="n">
        <v>13.305303</v>
      </c>
      <c r="P314" s="28" t="n">
        <v>7.55932</v>
      </c>
      <c r="Q314" s="28" t="n">
        <v>6.78584</v>
      </c>
      <c r="R314" s="8" t="n">
        <v>40</v>
      </c>
      <c r="S314" s="8" t="n">
        <v>16</v>
      </c>
      <c r="T314" s="23" t="n">
        <v>116.172561</v>
      </c>
      <c r="U314" s="23" t="n">
        <v>93.238934</v>
      </c>
      <c r="V314" s="28" t="n">
        <v>4.300654</v>
      </c>
      <c r="W314" s="39" t="n">
        <v>0.865376</v>
      </c>
      <c r="X314" s="24" t="n">
        <f aca="false">P314*RHO_VANE/2700*(1+SCRAP)*PRICE_VANE</f>
        <v>90.4850604</v>
      </c>
      <c r="Y314" s="24" t="n">
        <f aca="false">Q314*RHO_PLATE/2700*(1+SCRAP)*PRICE_PLATE</f>
        <v>81.2265048</v>
      </c>
      <c r="Z314" s="24" t="n">
        <f aca="false">T314*CUT_M+(R314+S314)*CUT_SET</f>
        <v>230.2588415</v>
      </c>
      <c r="AA314" s="24" t="n">
        <f aca="false">U314*ROUND_M</f>
        <v>466.19467</v>
      </c>
      <c r="AB314" s="24" t="n">
        <f aca="false">(R314+S314)*FINISH_PART</f>
        <v>448</v>
      </c>
      <c r="AC314" s="24" t="n">
        <f aca="false">R314*SPACER_VANE+(R314+S314)*ASM_H*LABOUR</f>
        <v>750</v>
      </c>
      <c r="AD314" s="24" t="n">
        <f aca="false">V314*G10_CAGE+W314*G10_SLEEVE</f>
        <v>309.9618</v>
      </c>
      <c r="AE314" s="24" t="n">
        <f aca="false">N314/1000*SHAFT_M+SHAFT_SET</f>
        <v>208.16</v>
      </c>
      <c r="AF314" s="24" t="n">
        <f aca="false">2*ROUNDUP(G314*1000/V_ZENER,0)*PRICE_Z+5*ROUNDUP(G314*DIODE_SAFETY/V_STICK,0)*PRICE_STICK</f>
        <v>91.7</v>
      </c>
      <c r="AG314" s="24" t="n">
        <f aca="false">SUM(X314:AF314)</f>
        <v>2675.9868767</v>
      </c>
      <c r="AH314" s="20" t="n">
        <f aca="false">FIXED_BOM</f>
        <v>3461</v>
      </c>
      <c r="AI314" s="24" t="n">
        <f aca="false">(AG314+AH314)*(1+CONT)</f>
        <v>7057.534908205</v>
      </c>
      <c r="AJ314" s="24" t="n">
        <f aca="false">IF(L314&gt;0,AI314/L314,1000000000000)</f>
        <v>2004.58856309559</v>
      </c>
      <c r="AK314" s="8" t="n">
        <f aca="false">IF(AND(G314&gt;=V_NEED,L314&gt;=P_MIN,K314&gt;=Z_MIN,F314&lt;=N_CAP,D314&lt;=R_MAX,OR(CORONA_REQ=0,O314&gt;=G314)),1,0)</f>
        <v>0</v>
      </c>
      <c r="AL314" s="28" t="n">
        <f aca="false">IF(AK314=1,IF(OBJECTIVE=1,AI314,AJ314),1000000000000)+ROW()*0.000000001</f>
        <v>1000000000000</v>
      </c>
    </row>
    <row r="315" customFormat="false" ht="15" hidden="false" customHeight="false" outlineLevel="0" collapsed="false">
      <c r="A315" s="8" t="n">
        <v>311</v>
      </c>
      <c r="B315" s="23" t="n">
        <v>6</v>
      </c>
      <c r="C315" s="23" t="n">
        <v>2.5</v>
      </c>
      <c r="D315" s="8" t="n">
        <v>150</v>
      </c>
      <c r="E315" s="8" t="n">
        <v>18</v>
      </c>
      <c r="F315" s="8" t="n">
        <v>12</v>
      </c>
      <c r="G315" s="28" t="n">
        <v>13.132078</v>
      </c>
      <c r="H315" s="8" t="n">
        <v>80.13997</v>
      </c>
      <c r="I315" s="8" t="n">
        <v>712.710372</v>
      </c>
      <c r="J315" s="28" t="n">
        <v>8.89332</v>
      </c>
      <c r="K315" s="39" t="n">
        <v>1.38852</v>
      </c>
      <c r="L315" s="28" t="n">
        <v>4.375908</v>
      </c>
      <c r="M315" s="8" t="n">
        <v>283</v>
      </c>
      <c r="N315" s="8" t="n">
        <v>1170</v>
      </c>
      <c r="O315" s="28" t="n">
        <v>13.305303</v>
      </c>
      <c r="P315" s="28" t="n">
        <v>9.071184</v>
      </c>
      <c r="Q315" s="28" t="n">
        <v>8.4823</v>
      </c>
      <c r="R315" s="8" t="n">
        <v>48</v>
      </c>
      <c r="S315" s="8" t="n">
        <v>20</v>
      </c>
      <c r="T315" s="23" t="n">
        <v>140.412382</v>
      </c>
      <c r="U315" s="23" t="n">
        <v>112.892031</v>
      </c>
      <c r="V315" s="28" t="n">
        <v>5.078432</v>
      </c>
      <c r="W315" s="39" t="n">
        <v>1.02188</v>
      </c>
      <c r="X315" s="24" t="n">
        <f aca="false">P315*RHO_VANE/2700*(1+SCRAP)*PRICE_VANE</f>
        <v>108.58207248</v>
      </c>
      <c r="Y315" s="24" t="n">
        <f aca="false">Q315*RHO_PLATE/2700*(1+SCRAP)*PRICE_PLATE</f>
        <v>101.533131</v>
      </c>
      <c r="Z315" s="24" t="n">
        <f aca="false">T315*CUT_M+(R315+S315)*CUT_SET</f>
        <v>278.618573</v>
      </c>
      <c r="AA315" s="24" t="n">
        <f aca="false">U315*ROUND_M</f>
        <v>564.460155</v>
      </c>
      <c r="AB315" s="24" t="n">
        <f aca="false">(R315+S315)*FINISH_PART</f>
        <v>544</v>
      </c>
      <c r="AC315" s="24" t="n">
        <f aca="false">R315*SPACER_VANE+(R315+S315)*ASM_H*LABOUR</f>
        <v>909</v>
      </c>
      <c r="AD315" s="24" t="n">
        <f aca="false">V315*G10_CAGE+W315*G10_SLEEVE</f>
        <v>366.01872</v>
      </c>
      <c r="AE315" s="24" t="n">
        <f aca="false">N315/1000*SHAFT_M+SHAFT_SET</f>
        <v>220.4</v>
      </c>
      <c r="AF315" s="24" t="n">
        <f aca="false">2*ROUNDUP(G315*1000/V_ZENER,0)*PRICE_Z+5*ROUNDUP(G315*DIODE_SAFETY/V_STICK,0)*PRICE_STICK</f>
        <v>91.7</v>
      </c>
      <c r="AG315" s="24" t="n">
        <f aca="false">SUM(X315:AF315)</f>
        <v>3184.31265148</v>
      </c>
      <c r="AH315" s="20" t="n">
        <f aca="false">FIXED_BOM</f>
        <v>3461</v>
      </c>
      <c r="AI315" s="24" t="n">
        <f aca="false">(AG315+AH315)*(1+CONT)</f>
        <v>7642.109549202</v>
      </c>
      <c r="AJ315" s="24" t="n">
        <f aca="false">IF(L315&gt;0,AI315/L315,1000000000000)</f>
        <v>1746.40544298509</v>
      </c>
      <c r="AK315" s="8" t="n">
        <f aca="false">IF(AND(G315&gt;=V_NEED,L315&gt;=P_MIN,K315&gt;=Z_MIN,F315&lt;=N_CAP,D315&lt;=R_MAX,OR(CORONA_REQ=0,O315&gt;=G315)),1,0)</f>
        <v>0</v>
      </c>
      <c r="AL315" s="28" t="n">
        <f aca="false">IF(AK315=1,IF(OBJECTIVE=1,AI315,AJ315),1000000000000)+ROW()*0.000000001</f>
        <v>1000000000000</v>
      </c>
    </row>
    <row r="316" customFormat="false" ht="15" hidden="false" customHeight="false" outlineLevel="0" collapsed="false">
      <c r="A316" s="8" t="n">
        <v>312</v>
      </c>
      <c r="B316" s="23" t="n">
        <v>6</v>
      </c>
      <c r="C316" s="23" t="n">
        <v>2.5</v>
      </c>
      <c r="D316" s="8" t="n">
        <v>150</v>
      </c>
      <c r="E316" s="8" t="n">
        <v>18</v>
      </c>
      <c r="F316" s="8" t="n">
        <v>16</v>
      </c>
      <c r="G316" s="28" t="n">
        <v>13.132078</v>
      </c>
      <c r="H316" s="8" t="n">
        <v>107.31909</v>
      </c>
      <c r="I316" s="8" t="n">
        <v>960.609631</v>
      </c>
      <c r="J316" s="28" t="n">
        <v>8.950967</v>
      </c>
      <c r="K316" s="39" t="n">
        <v>1.406631</v>
      </c>
      <c r="L316" s="28" t="n">
        <v>6.098673</v>
      </c>
      <c r="M316" s="8" t="n">
        <v>376.5</v>
      </c>
      <c r="N316" s="8" t="n">
        <v>1357</v>
      </c>
      <c r="O316" s="28" t="n">
        <v>13.305303</v>
      </c>
      <c r="P316" s="28" t="n">
        <v>12.094912</v>
      </c>
      <c r="Q316" s="28" t="n">
        <v>11.02699</v>
      </c>
      <c r="R316" s="8" t="n">
        <v>64</v>
      </c>
      <c r="S316" s="8" t="n">
        <v>26</v>
      </c>
      <c r="T316" s="23" t="n">
        <v>186.378752</v>
      </c>
      <c r="U316" s="23" t="n">
        <v>149.68495</v>
      </c>
      <c r="V316" s="28" t="n">
        <v>6.504358</v>
      </c>
      <c r="W316" s="39" t="n">
        <v>1.308804</v>
      </c>
      <c r="X316" s="24" t="n">
        <f aca="false">P316*RHO_VANE/2700*(1+SCRAP)*PRICE_VANE</f>
        <v>144.77609664</v>
      </c>
      <c r="Y316" s="24" t="n">
        <f aca="false">Q316*RHO_PLATE/2700*(1+SCRAP)*PRICE_PLATE</f>
        <v>131.9930703</v>
      </c>
      <c r="Z316" s="24" t="n">
        <f aca="false">T316*CUT_M+(R316+S316)*CUT_SET</f>
        <v>369.568128</v>
      </c>
      <c r="AA316" s="24" t="n">
        <f aca="false">U316*ROUND_M</f>
        <v>748.42475</v>
      </c>
      <c r="AB316" s="24" t="n">
        <f aca="false">(R316+S316)*FINISH_PART</f>
        <v>720</v>
      </c>
      <c r="AC316" s="24" t="n">
        <f aca="false">R316*SPACER_VANE+(R316+S316)*ASM_H*LABOUR</f>
        <v>1204.5</v>
      </c>
      <c r="AD316" s="24" t="n">
        <f aca="false">V316*G10_CAGE+W316*G10_SLEEVE</f>
        <v>468.78972</v>
      </c>
      <c r="AE316" s="24" t="n">
        <f aca="false">N316/1000*SHAFT_M+SHAFT_SET</f>
        <v>242.84</v>
      </c>
      <c r="AF316" s="24" t="n">
        <f aca="false">2*ROUNDUP(G316*1000/V_ZENER,0)*PRICE_Z+5*ROUNDUP(G316*DIODE_SAFETY/V_STICK,0)*PRICE_STICK</f>
        <v>91.7</v>
      </c>
      <c r="AG316" s="24" t="n">
        <f aca="false">SUM(X316:AF316)</f>
        <v>4122.59176494</v>
      </c>
      <c r="AH316" s="20" t="n">
        <f aca="false">FIXED_BOM</f>
        <v>3461</v>
      </c>
      <c r="AI316" s="24" t="n">
        <f aca="false">(AG316+AH316)*(1+CONT)</f>
        <v>8721.130529681</v>
      </c>
      <c r="AJ316" s="24" t="n">
        <f aca="false">IF(L316&gt;0,AI316/L316,1000000000000)</f>
        <v>1430.00461406621</v>
      </c>
      <c r="AK316" s="8" t="n">
        <f aca="false">IF(AND(G316&gt;=V_NEED,L316&gt;=P_MIN,K316&gt;=Z_MIN,F316&lt;=N_CAP,D316&lt;=R_MAX,OR(CORONA_REQ=0,O316&gt;=G316)),1,0)</f>
        <v>0</v>
      </c>
      <c r="AL316" s="28" t="n">
        <f aca="false">IF(AK316=1,IF(OBJECTIVE=1,AI316,AJ316),1000000000000)+ROW()*0.000000001</f>
        <v>1000000000000</v>
      </c>
    </row>
    <row r="317" customFormat="false" ht="15" hidden="false" customHeight="false" outlineLevel="0" collapsed="false">
      <c r="A317" s="8" t="n">
        <v>313</v>
      </c>
      <c r="B317" s="23" t="n">
        <v>6</v>
      </c>
      <c r="C317" s="23" t="n">
        <v>2.5</v>
      </c>
      <c r="D317" s="8" t="n">
        <v>150</v>
      </c>
      <c r="E317" s="8" t="n">
        <v>22</v>
      </c>
      <c r="F317" s="8" t="n">
        <v>4</v>
      </c>
      <c r="G317" s="28" t="n">
        <v>13.132078</v>
      </c>
      <c r="H317" s="8" t="n">
        <v>33.93082</v>
      </c>
      <c r="I317" s="8" t="n">
        <v>260.217433</v>
      </c>
      <c r="J317" s="28" t="n">
        <v>7.669058</v>
      </c>
      <c r="K317" s="39" t="n">
        <v>1.263972</v>
      </c>
      <c r="L317" s="28" t="n">
        <v>1.203267</v>
      </c>
      <c r="M317" s="8" t="n">
        <v>104.5</v>
      </c>
      <c r="N317" s="8" t="n">
        <v>813</v>
      </c>
      <c r="O317" s="28" t="n">
        <v>13.305303</v>
      </c>
      <c r="P317" s="28" t="n">
        <v>3.476117</v>
      </c>
      <c r="Q317" s="28" t="n">
        <v>4.24115</v>
      </c>
      <c r="R317" s="8" t="n">
        <v>16</v>
      </c>
      <c r="S317" s="8" t="n">
        <v>10</v>
      </c>
      <c r="T317" s="23" t="n">
        <v>50.992918</v>
      </c>
      <c r="U317" s="23" t="n">
        <v>41.819467</v>
      </c>
      <c r="V317" s="28" t="n">
        <v>2.35621</v>
      </c>
      <c r="W317" s="39" t="n">
        <v>0.474115</v>
      </c>
      <c r="X317" s="24" t="n">
        <f aca="false">P317*RHO_VANE/2700*(1+SCRAP)*PRICE_VANE</f>
        <v>41.60912049</v>
      </c>
      <c r="Y317" s="24" t="n">
        <f aca="false">Q317*RHO_PLATE/2700*(1+SCRAP)*PRICE_PLATE</f>
        <v>50.7665655</v>
      </c>
      <c r="Z317" s="24" t="n">
        <f aca="false">T317*CUT_M+(R317+S317)*CUT_SET</f>
        <v>102.489377</v>
      </c>
      <c r="AA317" s="24" t="n">
        <f aca="false">U317*ROUND_M</f>
        <v>209.097335</v>
      </c>
      <c r="AB317" s="24" t="n">
        <f aca="false">(R317+S317)*FINISH_PART</f>
        <v>208</v>
      </c>
      <c r="AC317" s="24" t="n">
        <f aca="false">R317*SPACER_VANE+(R317+S317)*ASM_H*LABOUR</f>
        <v>340.5</v>
      </c>
      <c r="AD317" s="24" t="n">
        <f aca="false">V317*G10_CAGE+W317*G10_SLEEVE</f>
        <v>169.8195</v>
      </c>
      <c r="AE317" s="24" t="n">
        <f aca="false">N317/1000*SHAFT_M+SHAFT_SET</f>
        <v>177.56</v>
      </c>
      <c r="AF317" s="24" t="n">
        <f aca="false">2*ROUNDUP(G317*1000/V_ZENER,0)*PRICE_Z+5*ROUNDUP(G317*DIODE_SAFETY/V_STICK,0)*PRICE_STICK</f>
        <v>91.7</v>
      </c>
      <c r="AG317" s="24" t="n">
        <f aca="false">SUM(X317:AF317)</f>
        <v>1391.54189799</v>
      </c>
      <c r="AH317" s="20" t="n">
        <f aca="false">FIXED_BOM</f>
        <v>3461</v>
      </c>
      <c r="AI317" s="24" t="n">
        <f aca="false">(AG317+AH317)*(1+CONT)</f>
        <v>5580.4231826885</v>
      </c>
      <c r="AJ317" s="24" t="n">
        <f aca="false">IF(L317&gt;0,AI317/L317,1000000000000)</f>
        <v>4637.72644200207</v>
      </c>
      <c r="AK317" s="8" t="n">
        <f aca="false">IF(AND(G317&gt;=V_NEED,L317&gt;=P_MIN,K317&gt;=Z_MIN,F317&lt;=N_CAP,D317&lt;=R_MAX,OR(CORONA_REQ=0,O317&gt;=G317)),1,0)</f>
        <v>0</v>
      </c>
      <c r="AL317" s="28" t="n">
        <f aca="false">IF(AK317=1,IF(OBJECTIVE=1,AI317,AJ317),1000000000000)+ROW()*0.000000001</f>
        <v>1000000000000</v>
      </c>
    </row>
    <row r="318" customFormat="false" ht="15" hidden="false" customHeight="false" outlineLevel="0" collapsed="false">
      <c r="A318" s="8" t="n">
        <v>314</v>
      </c>
      <c r="B318" s="23" t="n">
        <v>6</v>
      </c>
      <c r="C318" s="23" t="n">
        <v>2.5</v>
      </c>
      <c r="D318" s="8" t="n">
        <v>150</v>
      </c>
      <c r="E318" s="8" t="n">
        <v>22</v>
      </c>
      <c r="F318" s="8" t="n">
        <v>6</v>
      </c>
      <c r="G318" s="28" t="n">
        <v>13.132078</v>
      </c>
      <c r="H318" s="8" t="n">
        <v>52.177003</v>
      </c>
      <c r="I318" s="8" t="n">
        <v>408.913108</v>
      </c>
      <c r="J318" s="28" t="n">
        <v>7.837037</v>
      </c>
      <c r="K318" s="39" t="n">
        <v>1.318884</v>
      </c>
      <c r="L318" s="28" t="n">
        <v>2.17886</v>
      </c>
      <c r="M318" s="8" t="n">
        <v>147</v>
      </c>
      <c r="N318" s="8" t="n">
        <v>898</v>
      </c>
      <c r="O318" s="28" t="n">
        <v>13.305303</v>
      </c>
      <c r="P318" s="28" t="n">
        <v>5.214176</v>
      </c>
      <c r="Q318" s="28" t="n">
        <v>5.08938</v>
      </c>
      <c r="R318" s="8" t="n">
        <v>24</v>
      </c>
      <c r="S318" s="8" t="n">
        <v>12</v>
      </c>
      <c r="T318" s="23" t="n">
        <v>72.719465</v>
      </c>
      <c r="U318" s="23" t="n">
        <v>58.959289</v>
      </c>
      <c r="V318" s="28" t="n">
        <v>3.004358</v>
      </c>
      <c r="W318" s="39" t="n">
        <v>0.604535</v>
      </c>
      <c r="X318" s="24" t="n">
        <f aca="false">P318*RHO_VANE/2700*(1+SCRAP)*PRICE_VANE</f>
        <v>62.41368672</v>
      </c>
      <c r="Y318" s="24" t="n">
        <f aca="false">Q318*RHO_PLATE/2700*(1+SCRAP)*PRICE_PLATE</f>
        <v>60.9198786</v>
      </c>
      <c r="Z318" s="24" t="n">
        <f aca="false">T318*CUT_M+(R318+S318)*CUT_SET</f>
        <v>145.0791975</v>
      </c>
      <c r="AA318" s="24" t="n">
        <f aca="false">U318*ROUND_M</f>
        <v>294.796445</v>
      </c>
      <c r="AB318" s="24" t="n">
        <f aca="false">(R318+S318)*FINISH_PART</f>
        <v>288</v>
      </c>
      <c r="AC318" s="24" t="n">
        <f aca="false">R318*SPACER_VANE+(R318+S318)*ASM_H*LABOUR</f>
        <v>477</v>
      </c>
      <c r="AD318" s="24" t="n">
        <f aca="false">V318*G10_CAGE+W318*G10_SLEEVE</f>
        <v>216.53358</v>
      </c>
      <c r="AE318" s="24" t="n">
        <f aca="false">N318/1000*SHAFT_M+SHAFT_SET</f>
        <v>187.76</v>
      </c>
      <c r="AF318" s="24" t="n">
        <f aca="false">2*ROUNDUP(G318*1000/V_ZENER,0)*PRICE_Z+5*ROUNDUP(G318*DIODE_SAFETY/V_STICK,0)*PRICE_STICK</f>
        <v>91.7</v>
      </c>
      <c r="AG318" s="24" t="n">
        <f aca="false">SUM(X318:AF318)</f>
        <v>1824.20278782</v>
      </c>
      <c r="AH318" s="20" t="n">
        <f aca="false">FIXED_BOM</f>
        <v>3461</v>
      </c>
      <c r="AI318" s="24" t="n">
        <f aca="false">(AG318+AH318)*(1+CONT)</f>
        <v>6077.983205993</v>
      </c>
      <c r="AJ318" s="24" t="n">
        <f aca="false">IF(L318&gt;0,AI318/L318,1000000000000)</f>
        <v>2789.52443295714</v>
      </c>
      <c r="AK318" s="8" t="n">
        <f aca="false">IF(AND(G318&gt;=V_NEED,L318&gt;=P_MIN,K318&gt;=Z_MIN,F318&lt;=N_CAP,D318&lt;=R_MAX,OR(CORONA_REQ=0,O318&gt;=G318)),1,0)</f>
        <v>1</v>
      </c>
      <c r="AL318" s="28" t="n">
        <f aca="false">IF(AK318=1,IF(OBJECTIVE=1,AI318,AJ318),1000000000000)+ROW()*0.000000001</f>
        <v>6077.983206311</v>
      </c>
    </row>
    <row r="319" customFormat="false" ht="15" hidden="false" customHeight="false" outlineLevel="0" collapsed="false">
      <c r="A319" s="8" t="n">
        <v>315</v>
      </c>
      <c r="B319" s="23" t="n">
        <v>6</v>
      </c>
      <c r="C319" s="23" t="n">
        <v>2.5</v>
      </c>
      <c r="D319" s="8" t="n">
        <v>150</v>
      </c>
      <c r="E319" s="8" t="n">
        <v>22</v>
      </c>
      <c r="F319" s="8" t="n">
        <v>8</v>
      </c>
      <c r="G319" s="28" t="n">
        <v>13.132078</v>
      </c>
      <c r="H319" s="8" t="n">
        <v>70.423186</v>
      </c>
      <c r="I319" s="8" t="n">
        <v>557.608784</v>
      </c>
      <c r="J319" s="28" t="n">
        <v>7.917972</v>
      </c>
      <c r="K319" s="39" t="n">
        <v>1.347381</v>
      </c>
      <c r="L319" s="28" t="n">
        <v>3.163317</v>
      </c>
      <c r="M319" s="8" t="n">
        <v>198</v>
      </c>
      <c r="N319" s="8" t="n">
        <v>1000</v>
      </c>
      <c r="O319" s="28" t="n">
        <v>13.305303</v>
      </c>
      <c r="P319" s="28" t="n">
        <v>6.952235</v>
      </c>
      <c r="Q319" s="28" t="n">
        <v>6.78584</v>
      </c>
      <c r="R319" s="8" t="n">
        <v>32</v>
      </c>
      <c r="S319" s="8" t="n">
        <v>16</v>
      </c>
      <c r="T319" s="23" t="n">
        <v>96.959287</v>
      </c>
      <c r="U319" s="23" t="n">
        <v>78.612386</v>
      </c>
      <c r="V319" s="28" t="n">
        <v>3.782136</v>
      </c>
      <c r="W319" s="39" t="n">
        <v>0.76104</v>
      </c>
      <c r="X319" s="24" t="n">
        <f aca="false">P319*RHO_VANE/2700*(1+SCRAP)*PRICE_VANE</f>
        <v>83.21825295</v>
      </c>
      <c r="Y319" s="24" t="n">
        <f aca="false">Q319*RHO_PLATE/2700*(1+SCRAP)*PRICE_PLATE</f>
        <v>81.2265048</v>
      </c>
      <c r="Z319" s="24" t="n">
        <f aca="false">T319*CUT_M+(R319+S319)*CUT_SET</f>
        <v>193.4389305</v>
      </c>
      <c r="AA319" s="24" t="n">
        <f aca="false">U319*ROUND_M</f>
        <v>393.06193</v>
      </c>
      <c r="AB319" s="24" t="n">
        <f aca="false">(R319+S319)*FINISH_PART</f>
        <v>384</v>
      </c>
      <c r="AC319" s="24" t="n">
        <f aca="false">R319*SPACER_VANE+(R319+S319)*ASM_H*LABOUR</f>
        <v>636</v>
      </c>
      <c r="AD319" s="24" t="n">
        <f aca="false">V319*G10_CAGE+W319*G10_SLEEVE</f>
        <v>272.59056</v>
      </c>
      <c r="AE319" s="24" t="n">
        <f aca="false">N319/1000*SHAFT_M+SHAFT_SET</f>
        <v>200</v>
      </c>
      <c r="AF319" s="24" t="n">
        <f aca="false">2*ROUNDUP(G319*1000/V_ZENER,0)*PRICE_Z+5*ROUNDUP(G319*DIODE_SAFETY/V_STICK,0)*PRICE_STICK</f>
        <v>91.7</v>
      </c>
      <c r="AG319" s="24" t="n">
        <f aca="false">SUM(X319:AF319)</f>
        <v>2335.23617825</v>
      </c>
      <c r="AH319" s="20" t="n">
        <f aca="false">FIXED_BOM</f>
        <v>3461</v>
      </c>
      <c r="AI319" s="24" t="n">
        <f aca="false">(AG319+AH319)*(1+CONT)</f>
        <v>6665.6716049875</v>
      </c>
      <c r="AJ319" s="24" t="n">
        <f aca="false">IF(L319&gt;0,AI319/L319,1000000000000)</f>
        <v>2107.17787846981</v>
      </c>
      <c r="AK319" s="8" t="n">
        <f aca="false">IF(AND(G319&gt;=V_NEED,L319&gt;=P_MIN,K319&gt;=Z_MIN,F319&lt;=N_CAP,D319&lt;=R_MAX,OR(CORONA_REQ=0,O319&gt;=G319)),1,0)</f>
        <v>0</v>
      </c>
      <c r="AL319" s="28" t="n">
        <f aca="false">IF(AK319=1,IF(OBJECTIVE=1,AI319,AJ319),1000000000000)+ROW()*0.000000001</f>
        <v>1000000000000</v>
      </c>
    </row>
    <row r="320" customFormat="false" ht="15" hidden="false" customHeight="false" outlineLevel="0" collapsed="false">
      <c r="A320" s="8" t="n">
        <v>316</v>
      </c>
      <c r="B320" s="23" t="n">
        <v>6</v>
      </c>
      <c r="C320" s="23" t="n">
        <v>2.5</v>
      </c>
      <c r="D320" s="8" t="n">
        <v>150</v>
      </c>
      <c r="E320" s="8" t="n">
        <v>22</v>
      </c>
      <c r="F320" s="8" t="n">
        <v>10</v>
      </c>
      <c r="G320" s="28" t="n">
        <v>13.132078</v>
      </c>
      <c r="H320" s="8" t="n">
        <v>88.669368</v>
      </c>
      <c r="I320" s="8" t="n">
        <v>706.30446</v>
      </c>
      <c r="J320" s="28" t="n">
        <v>7.965597</v>
      </c>
      <c r="K320" s="39" t="n">
        <v>1.364844</v>
      </c>
      <c r="L320" s="28" t="n">
        <v>4.150484</v>
      </c>
      <c r="M320" s="8" t="n">
        <v>249</v>
      </c>
      <c r="N320" s="8" t="n">
        <v>1102</v>
      </c>
      <c r="O320" s="28" t="n">
        <v>13.305303</v>
      </c>
      <c r="P320" s="28" t="n">
        <v>8.690293</v>
      </c>
      <c r="Q320" s="28" t="n">
        <v>8.4823</v>
      </c>
      <c r="R320" s="8" t="n">
        <v>40</v>
      </c>
      <c r="S320" s="8" t="n">
        <v>20</v>
      </c>
      <c r="T320" s="23" t="n">
        <v>121.199109</v>
      </c>
      <c r="U320" s="23" t="n">
        <v>98.265482</v>
      </c>
      <c r="V320" s="28" t="n">
        <v>4.559914</v>
      </c>
      <c r="W320" s="39" t="n">
        <v>0.917544</v>
      </c>
      <c r="X320" s="24" t="n">
        <f aca="false">P320*RHO_VANE/2700*(1+SCRAP)*PRICE_VANE</f>
        <v>104.02280721</v>
      </c>
      <c r="Y320" s="24" t="n">
        <f aca="false">Q320*RHO_PLATE/2700*(1+SCRAP)*PRICE_PLATE</f>
        <v>101.533131</v>
      </c>
      <c r="Z320" s="24" t="n">
        <f aca="false">T320*CUT_M+(R320+S320)*CUT_SET</f>
        <v>241.7986635</v>
      </c>
      <c r="AA320" s="24" t="n">
        <f aca="false">U320*ROUND_M</f>
        <v>491.32741</v>
      </c>
      <c r="AB320" s="24" t="n">
        <f aca="false">(R320+S320)*FINISH_PART</f>
        <v>480</v>
      </c>
      <c r="AC320" s="24" t="n">
        <f aca="false">R320*SPACER_VANE+(R320+S320)*ASM_H*LABOUR</f>
        <v>795</v>
      </c>
      <c r="AD320" s="24" t="n">
        <f aca="false">V320*G10_CAGE+W320*G10_SLEEVE</f>
        <v>328.64748</v>
      </c>
      <c r="AE320" s="24" t="n">
        <f aca="false">N320/1000*SHAFT_M+SHAFT_SET</f>
        <v>212.24</v>
      </c>
      <c r="AF320" s="24" t="n">
        <f aca="false">2*ROUNDUP(G320*1000/V_ZENER,0)*PRICE_Z+5*ROUNDUP(G320*DIODE_SAFETY/V_STICK,0)*PRICE_STICK</f>
        <v>91.7</v>
      </c>
      <c r="AG320" s="24" t="n">
        <f aca="false">SUM(X320:AF320)</f>
        <v>2846.26949171</v>
      </c>
      <c r="AH320" s="20" t="n">
        <f aca="false">FIXED_BOM</f>
        <v>3461</v>
      </c>
      <c r="AI320" s="24" t="n">
        <f aca="false">(AG320+AH320)*(1+CONT)</f>
        <v>7253.3599154665</v>
      </c>
      <c r="AJ320" s="24" t="n">
        <f aca="false">IF(L320&gt;0,AI320/L320,1000000000000)</f>
        <v>1747.59375423842</v>
      </c>
      <c r="AK320" s="8" t="n">
        <f aca="false">IF(AND(G320&gt;=V_NEED,L320&gt;=P_MIN,K320&gt;=Z_MIN,F320&lt;=N_CAP,D320&lt;=R_MAX,OR(CORONA_REQ=0,O320&gt;=G320)),1,0)</f>
        <v>0</v>
      </c>
      <c r="AL320" s="28" t="n">
        <f aca="false">IF(AK320=1,IF(OBJECTIVE=1,AI320,AJ320),1000000000000)+ROW()*0.000000001</f>
        <v>1000000000000</v>
      </c>
    </row>
    <row r="321" customFormat="false" ht="15" hidden="false" customHeight="false" outlineLevel="0" collapsed="false">
      <c r="A321" s="8" t="n">
        <v>317</v>
      </c>
      <c r="B321" s="23" t="n">
        <v>6</v>
      </c>
      <c r="C321" s="23" t="n">
        <v>2.5</v>
      </c>
      <c r="D321" s="8" t="n">
        <v>150</v>
      </c>
      <c r="E321" s="8" t="n">
        <v>22</v>
      </c>
      <c r="F321" s="8" t="n">
        <v>12</v>
      </c>
      <c r="G321" s="28" t="n">
        <v>13.132078</v>
      </c>
      <c r="H321" s="8" t="n">
        <v>106.915551</v>
      </c>
      <c r="I321" s="8" t="n">
        <v>855.000135</v>
      </c>
      <c r="J321" s="28" t="n">
        <v>7.996967</v>
      </c>
      <c r="K321" s="39" t="n">
        <v>1.376213</v>
      </c>
      <c r="L321" s="28" t="n">
        <v>5.141373</v>
      </c>
      <c r="M321" s="8" t="n">
        <v>300</v>
      </c>
      <c r="N321" s="8" t="n">
        <v>1204</v>
      </c>
      <c r="O321" s="28" t="n">
        <v>13.305303</v>
      </c>
      <c r="P321" s="28" t="n">
        <v>10.428352</v>
      </c>
      <c r="Q321" s="28" t="n">
        <v>10.17876</v>
      </c>
      <c r="R321" s="8" t="n">
        <v>48</v>
      </c>
      <c r="S321" s="8" t="n">
        <v>24</v>
      </c>
      <c r="T321" s="23" t="n">
        <v>145.438931</v>
      </c>
      <c r="U321" s="23" t="n">
        <v>117.918579</v>
      </c>
      <c r="V321" s="28" t="n">
        <v>5.337692</v>
      </c>
      <c r="W321" s="39" t="n">
        <v>1.074048</v>
      </c>
      <c r="X321" s="24" t="n">
        <f aca="false">P321*RHO_VANE/2700*(1+SCRAP)*PRICE_VANE</f>
        <v>124.82737344</v>
      </c>
      <c r="Y321" s="24" t="n">
        <f aca="false">Q321*RHO_PLATE/2700*(1+SCRAP)*PRICE_PLATE</f>
        <v>121.8397572</v>
      </c>
      <c r="Z321" s="24" t="n">
        <f aca="false">T321*CUT_M+(R321+S321)*CUT_SET</f>
        <v>290.1583965</v>
      </c>
      <c r="AA321" s="24" t="n">
        <f aca="false">U321*ROUND_M</f>
        <v>589.592895</v>
      </c>
      <c r="AB321" s="24" t="n">
        <f aca="false">(R321+S321)*FINISH_PART</f>
        <v>576</v>
      </c>
      <c r="AC321" s="24" t="n">
        <f aca="false">R321*SPACER_VANE+(R321+S321)*ASM_H*LABOUR</f>
        <v>954</v>
      </c>
      <c r="AD321" s="24" t="n">
        <f aca="false">V321*G10_CAGE+W321*G10_SLEEVE</f>
        <v>384.7044</v>
      </c>
      <c r="AE321" s="24" t="n">
        <f aca="false">N321/1000*SHAFT_M+SHAFT_SET</f>
        <v>224.48</v>
      </c>
      <c r="AF321" s="24" t="n">
        <f aca="false">2*ROUNDUP(G321*1000/V_ZENER,0)*PRICE_Z+5*ROUNDUP(G321*DIODE_SAFETY/V_STICK,0)*PRICE_STICK</f>
        <v>91.7</v>
      </c>
      <c r="AG321" s="24" t="n">
        <f aca="false">SUM(X321:AF321)</f>
        <v>3357.30282214</v>
      </c>
      <c r="AH321" s="20" t="n">
        <f aca="false">FIXED_BOM</f>
        <v>3461</v>
      </c>
      <c r="AI321" s="24" t="n">
        <f aca="false">(AG321+AH321)*(1+CONT)</f>
        <v>7841.048245461</v>
      </c>
      <c r="AJ321" s="24" t="n">
        <f aca="false">IF(L321&gt;0,AI321/L321,1000000000000)</f>
        <v>1525.08838504053</v>
      </c>
      <c r="AK321" s="8" t="n">
        <f aca="false">IF(AND(G321&gt;=V_NEED,L321&gt;=P_MIN,K321&gt;=Z_MIN,F321&lt;=N_CAP,D321&lt;=R_MAX,OR(CORONA_REQ=0,O321&gt;=G321)),1,0)</f>
        <v>0</v>
      </c>
      <c r="AL321" s="28" t="n">
        <f aca="false">IF(AK321=1,IF(OBJECTIVE=1,AI321,AJ321),1000000000000)+ROW()*0.000000001</f>
        <v>1000000000000</v>
      </c>
    </row>
    <row r="322" customFormat="false" ht="15" hidden="false" customHeight="false" outlineLevel="0" collapsed="false">
      <c r="A322" s="8" t="n">
        <v>318</v>
      </c>
      <c r="B322" s="23" t="n">
        <v>6</v>
      </c>
      <c r="C322" s="23" t="n">
        <v>2.5</v>
      </c>
      <c r="D322" s="8" t="n">
        <v>150</v>
      </c>
      <c r="E322" s="8" t="n">
        <v>22</v>
      </c>
      <c r="F322" s="8" t="n">
        <v>16</v>
      </c>
      <c r="G322" s="28" t="n">
        <v>13.132078</v>
      </c>
      <c r="H322" s="8" t="n">
        <v>143.407917</v>
      </c>
      <c r="I322" s="8" t="n">
        <v>1152.391487</v>
      </c>
      <c r="J322" s="28" t="n">
        <v>8.035759</v>
      </c>
      <c r="K322" s="39" t="n">
        <v>1.391034</v>
      </c>
      <c r="L322" s="28" t="n">
        <v>7.122181</v>
      </c>
      <c r="M322" s="8" t="n">
        <v>393.5</v>
      </c>
      <c r="N322" s="8" t="n">
        <v>1391</v>
      </c>
      <c r="O322" s="28" t="n">
        <v>13.305303</v>
      </c>
      <c r="P322" s="28" t="n">
        <v>13.904469</v>
      </c>
      <c r="Q322" s="28" t="n">
        <v>12.72345</v>
      </c>
      <c r="R322" s="8" t="n">
        <v>64</v>
      </c>
      <c r="S322" s="8" t="n">
        <v>30</v>
      </c>
      <c r="T322" s="23" t="n">
        <v>191.4053</v>
      </c>
      <c r="U322" s="23" t="n">
        <v>154.711498</v>
      </c>
      <c r="V322" s="28" t="n">
        <v>6.763618</v>
      </c>
      <c r="W322" s="39" t="n">
        <v>1.360972</v>
      </c>
      <c r="X322" s="24" t="n">
        <f aca="false">P322*RHO_VANE/2700*(1+SCRAP)*PRICE_VANE</f>
        <v>166.43649393</v>
      </c>
      <c r="Y322" s="24" t="n">
        <f aca="false">Q322*RHO_PLATE/2700*(1+SCRAP)*PRICE_PLATE</f>
        <v>152.2996965</v>
      </c>
      <c r="Z322" s="24" t="n">
        <f aca="false">T322*CUT_M+(R322+S322)*CUT_SET</f>
        <v>381.10795</v>
      </c>
      <c r="AA322" s="24" t="n">
        <f aca="false">U322*ROUND_M</f>
        <v>773.55749</v>
      </c>
      <c r="AB322" s="24" t="n">
        <f aca="false">(R322+S322)*FINISH_PART</f>
        <v>752</v>
      </c>
      <c r="AC322" s="24" t="n">
        <f aca="false">R322*SPACER_VANE+(R322+S322)*ASM_H*LABOUR</f>
        <v>1249.5</v>
      </c>
      <c r="AD322" s="24" t="n">
        <f aca="false">V322*G10_CAGE+W322*G10_SLEEVE</f>
        <v>487.4754</v>
      </c>
      <c r="AE322" s="24" t="n">
        <f aca="false">N322/1000*SHAFT_M+SHAFT_SET</f>
        <v>246.92</v>
      </c>
      <c r="AF322" s="24" t="n">
        <f aca="false">2*ROUNDUP(G322*1000/V_ZENER,0)*PRICE_Z+5*ROUNDUP(G322*DIODE_SAFETY/V_STICK,0)*PRICE_STICK</f>
        <v>91.7</v>
      </c>
      <c r="AG322" s="24" t="n">
        <f aca="false">SUM(X322:AF322)</f>
        <v>4300.99703043</v>
      </c>
      <c r="AH322" s="20" t="n">
        <f aca="false">FIXED_BOM</f>
        <v>3461</v>
      </c>
      <c r="AI322" s="24" t="n">
        <f aca="false">(AG322+AH322)*(1+CONT)</f>
        <v>8926.2965849945</v>
      </c>
      <c r="AJ322" s="24" t="n">
        <f aca="false">IF(L322&gt;0,AI322/L322,1000000000000)</f>
        <v>1253.30942656393</v>
      </c>
      <c r="AK322" s="8" t="n">
        <f aca="false">IF(AND(G322&gt;=V_NEED,L322&gt;=P_MIN,K322&gt;=Z_MIN,F322&lt;=N_CAP,D322&lt;=R_MAX,OR(CORONA_REQ=0,O322&gt;=G322)),1,0)</f>
        <v>0</v>
      </c>
      <c r="AL322" s="28" t="n">
        <f aca="false">IF(AK322=1,IF(OBJECTIVE=1,AI322,AJ322),1000000000000)+ROW()*0.000000001</f>
        <v>1000000000000</v>
      </c>
    </row>
    <row r="323" customFormat="false" ht="15" hidden="false" customHeight="false" outlineLevel="0" collapsed="false">
      <c r="A323" s="8" t="n">
        <v>319</v>
      </c>
      <c r="B323" s="23" t="n">
        <v>6</v>
      </c>
      <c r="C323" s="23" t="n">
        <v>2.5</v>
      </c>
      <c r="D323" s="8" t="n">
        <v>150</v>
      </c>
      <c r="E323" s="8" t="n">
        <v>26</v>
      </c>
      <c r="F323" s="8" t="n">
        <v>4</v>
      </c>
      <c r="G323" s="28" t="n">
        <v>13.132078</v>
      </c>
      <c r="H323" s="8" t="n">
        <v>50.334691</v>
      </c>
      <c r="I323" s="8" t="n">
        <v>303.534956</v>
      </c>
      <c r="J323" s="28" t="n">
        <v>6.030333</v>
      </c>
      <c r="K323" s="39" t="n">
        <v>1.234575</v>
      </c>
      <c r="L323" s="28" t="n">
        <v>1.288515</v>
      </c>
      <c r="M323" s="8" t="n">
        <v>104.5</v>
      </c>
      <c r="N323" s="8" t="n">
        <v>813</v>
      </c>
      <c r="O323" s="28" t="n">
        <v>13.305303</v>
      </c>
      <c r="P323" s="28" t="n">
        <v>3.928507</v>
      </c>
      <c r="Q323" s="28" t="n">
        <v>4.24115</v>
      </c>
      <c r="R323" s="8" t="n">
        <v>16</v>
      </c>
      <c r="S323" s="8" t="n">
        <v>10</v>
      </c>
      <c r="T323" s="23" t="n">
        <v>50.992918</v>
      </c>
      <c r="U323" s="23" t="n">
        <v>41.819467</v>
      </c>
      <c r="V323" s="28" t="n">
        <v>2.35621</v>
      </c>
      <c r="W323" s="39" t="n">
        <v>0.474115</v>
      </c>
      <c r="X323" s="24" t="n">
        <f aca="false">P323*RHO_VANE/2700*(1+SCRAP)*PRICE_VANE</f>
        <v>47.02422879</v>
      </c>
      <c r="Y323" s="24" t="n">
        <f aca="false">Q323*RHO_PLATE/2700*(1+SCRAP)*PRICE_PLATE</f>
        <v>50.7665655</v>
      </c>
      <c r="Z323" s="24" t="n">
        <f aca="false">T323*CUT_M+(R323+S323)*CUT_SET</f>
        <v>102.489377</v>
      </c>
      <c r="AA323" s="24" t="n">
        <f aca="false">U323*ROUND_M</f>
        <v>209.097335</v>
      </c>
      <c r="AB323" s="24" t="n">
        <f aca="false">(R323+S323)*FINISH_PART</f>
        <v>208</v>
      </c>
      <c r="AC323" s="24" t="n">
        <f aca="false">R323*SPACER_VANE+(R323+S323)*ASM_H*LABOUR</f>
        <v>340.5</v>
      </c>
      <c r="AD323" s="24" t="n">
        <f aca="false">V323*G10_CAGE+W323*G10_SLEEVE</f>
        <v>169.8195</v>
      </c>
      <c r="AE323" s="24" t="n">
        <f aca="false">N323/1000*SHAFT_M+SHAFT_SET</f>
        <v>177.56</v>
      </c>
      <c r="AF323" s="24" t="n">
        <f aca="false">2*ROUNDUP(G323*1000/V_ZENER,0)*PRICE_Z+5*ROUNDUP(G323*DIODE_SAFETY/V_STICK,0)*PRICE_STICK</f>
        <v>91.7</v>
      </c>
      <c r="AG323" s="24" t="n">
        <f aca="false">SUM(X323:AF323)</f>
        <v>1396.95700629</v>
      </c>
      <c r="AH323" s="20" t="n">
        <f aca="false">FIXED_BOM</f>
        <v>3461</v>
      </c>
      <c r="AI323" s="24" t="n">
        <f aca="false">(AG323+AH323)*(1+CONT)</f>
        <v>5586.6505572335</v>
      </c>
      <c r="AJ323" s="24" t="n">
        <f aca="false">IF(L323&gt;0,AI323/L323,1000000000000)</f>
        <v>4335.72799481069</v>
      </c>
      <c r="AK323" s="8" t="n">
        <f aca="false">IF(AND(G323&gt;=V_NEED,L323&gt;=P_MIN,K323&gt;=Z_MIN,F323&lt;=N_CAP,D323&lt;=R_MAX,OR(CORONA_REQ=0,O323&gt;=G323)),1,0)</f>
        <v>0</v>
      </c>
      <c r="AL323" s="28" t="n">
        <f aca="false">IF(AK323=1,IF(OBJECTIVE=1,AI323,AJ323),1000000000000)+ROW()*0.000000001</f>
        <v>1000000000000</v>
      </c>
    </row>
    <row r="324" customFormat="false" ht="15" hidden="false" customHeight="false" outlineLevel="0" collapsed="false">
      <c r="A324" s="8" t="n">
        <v>320</v>
      </c>
      <c r="B324" s="23" t="n">
        <v>6</v>
      </c>
      <c r="C324" s="23" t="n">
        <v>2.5</v>
      </c>
      <c r="D324" s="8" t="n">
        <v>150</v>
      </c>
      <c r="E324" s="8" t="n">
        <v>26</v>
      </c>
      <c r="F324" s="8" t="n">
        <v>6</v>
      </c>
      <c r="G324" s="28" t="n">
        <v>13.132078</v>
      </c>
      <c r="H324" s="8" t="n">
        <v>77.954515</v>
      </c>
      <c r="I324" s="8" t="n">
        <v>476.983503</v>
      </c>
      <c r="J324" s="28" t="n">
        <v>6.118741</v>
      </c>
      <c r="K324" s="39" t="n">
        <v>1.27779</v>
      </c>
      <c r="L324" s="28" t="n">
        <v>2.304398</v>
      </c>
      <c r="M324" s="8" t="n">
        <v>155.5</v>
      </c>
      <c r="N324" s="8" t="n">
        <v>915</v>
      </c>
      <c r="O324" s="28" t="n">
        <v>13.305303</v>
      </c>
      <c r="P324" s="28" t="n">
        <v>5.89276</v>
      </c>
      <c r="Q324" s="28" t="n">
        <v>5.93761</v>
      </c>
      <c r="R324" s="8" t="n">
        <v>24</v>
      </c>
      <c r="S324" s="8" t="n">
        <v>14</v>
      </c>
      <c r="T324" s="23" t="n">
        <v>75.232739</v>
      </c>
      <c r="U324" s="23" t="n">
        <v>61.472564</v>
      </c>
      <c r="V324" s="28" t="n">
        <v>3.133987</v>
      </c>
      <c r="W324" s="39" t="n">
        <v>0.630619</v>
      </c>
      <c r="X324" s="24" t="n">
        <f aca="false">P324*RHO_VANE/2700*(1+SCRAP)*PRICE_VANE</f>
        <v>70.5363372</v>
      </c>
      <c r="Y324" s="24" t="n">
        <f aca="false">Q324*RHO_PLATE/2700*(1+SCRAP)*PRICE_PLATE</f>
        <v>71.0731917</v>
      </c>
      <c r="Z324" s="24" t="n">
        <f aca="false">T324*CUT_M+(R324+S324)*CUT_SET</f>
        <v>150.8491085</v>
      </c>
      <c r="AA324" s="24" t="n">
        <f aca="false">U324*ROUND_M</f>
        <v>307.36282</v>
      </c>
      <c r="AB324" s="24" t="n">
        <f aca="false">(R324+S324)*FINISH_PART</f>
        <v>304</v>
      </c>
      <c r="AC324" s="24" t="n">
        <f aca="false">R324*SPACER_VANE+(R324+S324)*ASM_H*LABOUR</f>
        <v>499.5</v>
      </c>
      <c r="AD324" s="24" t="n">
        <f aca="false">V324*G10_CAGE+W324*G10_SLEEVE</f>
        <v>225.87636</v>
      </c>
      <c r="AE324" s="24" t="n">
        <f aca="false">N324/1000*SHAFT_M+SHAFT_SET</f>
        <v>189.8</v>
      </c>
      <c r="AF324" s="24" t="n">
        <f aca="false">2*ROUNDUP(G324*1000/V_ZENER,0)*PRICE_Z+5*ROUNDUP(G324*DIODE_SAFETY/V_STICK,0)*PRICE_STICK</f>
        <v>91.7</v>
      </c>
      <c r="AG324" s="24" t="n">
        <f aca="false">SUM(X324:AF324)</f>
        <v>1910.6978174</v>
      </c>
      <c r="AH324" s="20" t="n">
        <f aca="false">FIXED_BOM</f>
        <v>3461</v>
      </c>
      <c r="AI324" s="24" t="n">
        <f aca="false">(AG324+AH324)*(1+CONT)</f>
        <v>6177.45249001</v>
      </c>
      <c r="AJ324" s="24" t="n">
        <f aca="false">IF(L324&gt;0,AI324/L324,1000000000000)</f>
        <v>2680.72290030194</v>
      </c>
      <c r="AK324" s="8" t="n">
        <f aca="false">IF(AND(G324&gt;=V_NEED,L324&gt;=P_MIN,K324&gt;=Z_MIN,F324&lt;=N_CAP,D324&lt;=R_MAX,OR(CORONA_REQ=0,O324&gt;=G324)),1,0)</f>
        <v>0</v>
      </c>
      <c r="AL324" s="28" t="n">
        <f aca="false">IF(AK324=1,IF(OBJECTIVE=1,AI324,AJ324),1000000000000)+ROW()*0.000000001</f>
        <v>1000000000000</v>
      </c>
    </row>
    <row r="325" customFormat="false" ht="15" hidden="false" customHeight="false" outlineLevel="0" collapsed="false">
      <c r="A325" s="8" t="n">
        <v>321</v>
      </c>
      <c r="B325" s="23" t="n">
        <v>6</v>
      </c>
      <c r="C325" s="23" t="n">
        <v>2.5</v>
      </c>
      <c r="D325" s="8" t="n">
        <v>150</v>
      </c>
      <c r="E325" s="8" t="n">
        <v>26</v>
      </c>
      <c r="F325" s="8" t="n">
        <v>8</v>
      </c>
      <c r="G325" s="28" t="n">
        <v>13.132078</v>
      </c>
      <c r="H325" s="8" t="n">
        <v>105.574339</v>
      </c>
      <c r="I325" s="8" t="n">
        <v>650.432049</v>
      </c>
      <c r="J325" s="28" t="n">
        <v>6.160892</v>
      </c>
      <c r="K325" s="39" t="n">
        <v>1.299824</v>
      </c>
      <c r="L325" s="28" t="n">
        <v>3.327818</v>
      </c>
      <c r="M325" s="8" t="n">
        <v>206.5</v>
      </c>
      <c r="N325" s="8" t="n">
        <v>1017</v>
      </c>
      <c r="O325" s="28" t="n">
        <v>13.305303</v>
      </c>
      <c r="P325" s="28" t="n">
        <v>7.857013</v>
      </c>
      <c r="Q325" s="28" t="n">
        <v>7.63407</v>
      </c>
      <c r="R325" s="8" t="n">
        <v>32</v>
      </c>
      <c r="S325" s="8" t="n">
        <v>18</v>
      </c>
      <c r="T325" s="23" t="n">
        <v>99.472561</v>
      </c>
      <c r="U325" s="23" t="n">
        <v>81.12566</v>
      </c>
      <c r="V325" s="28" t="n">
        <v>3.911765</v>
      </c>
      <c r="W325" s="39" t="n">
        <v>0.787124</v>
      </c>
      <c r="X325" s="24" t="n">
        <f aca="false">P325*RHO_VANE/2700*(1+SCRAP)*PRICE_VANE</f>
        <v>94.04844561</v>
      </c>
      <c r="Y325" s="24" t="n">
        <f aca="false">Q325*RHO_PLATE/2700*(1+SCRAP)*PRICE_PLATE</f>
        <v>91.3798179</v>
      </c>
      <c r="Z325" s="24" t="n">
        <f aca="false">T325*CUT_M+(R325+S325)*CUT_SET</f>
        <v>199.2088415</v>
      </c>
      <c r="AA325" s="24" t="n">
        <f aca="false">U325*ROUND_M</f>
        <v>405.6283</v>
      </c>
      <c r="AB325" s="24" t="n">
        <f aca="false">(R325+S325)*FINISH_PART</f>
        <v>400</v>
      </c>
      <c r="AC325" s="24" t="n">
        <f aca="false">R325*SPACER_VANE+(R325+S325)*ASM_H*LABOUR</f>
        <v>658.5</v>
      </c>
      <c r="AD325" s="24" t="n">
        <f aca="false">V325*G10_CAGE+W325*G10_SLEEVE</f>
        <v>281.93334</v>
      </c>
      <c r="AE325" s="24" t="n">
        <f aca="false">N325/1000*SHAFT_M+SHAFT_SET</f>
        <v>202.04</v>
      </c>
      <c r="AF325" s="24" t="n">
        <f aca="false">2*ROUNDUP(G325*1000/V_ZENER,0)*PRICE_Z+5*ROUNDUP(G325*DIODE_SAFETY/V_STICK,0)*PRICE_STICK</f>
        <v>91.7</v>
      </c>
      <c r="AG325" s="24" t="n">
        <f aca="false">SUM(X325:AF325)</f>
        <v>2424.43874501</v>
      </c>
      <c r="AH325" s="20" t="n">
        <f aca="false">FIXED_BOM</f>
        <v>3461</v>
      </c>
      <c r="AI325" s="24" t="n">
        <f aca="false">(AG325+AH325)*(1+CONT)</f>
        <v>6768.2545567615</v>
      </c>
      <c r="AJ325" s="24" t="n">
        <f aca="false">IF(L325&gt;0,AI325/L325,1000000000000)</f>
        <v>2033.84156127574</v>
      </c>
      <c r="AK325" s="8" t="n">
        <f aca="false">IF(AND(G325&gt;=V_NEED,L325&gt;=P_MIN,K325&gt;=Z_MIN,F325&lt;=N_CAP,D325&lt;=R_MAX,OR(CORONA_REQ=0,O325&gt;=G325)),1,0)</f>
        <v>0</v>
      </c>
      <c r="AL325" s="28" t="n">
        <f aca="false">IF(AK325=1,IF(OBJECTIVE=1,AI325,AJ325),1000000000000)+ROW()*0.000000001</f>
        <v>1000000000000</v>
      </c>
    </row>
    <row r="326" customFormat="false" ht="15" hidden="false" customHeight="false" outlineLevel="0" collapsed="false">
      <c r="A326" s="8" t="n">
        <v>322</v>
      </c>
      <c r="B326" s="23" t="n">
        <v>6</v>
      </c>
      <c r="C326" s="23" t="n">
        <v>2.5</v>
      </c>
      <c r="D326" s="8" t="n">
        <v>150</v>
      </c>
      <c r="E326" s="8" t="n">
        <v>26</v>
      </c>
      <c r="F326" s="8" t="n">
        <v>10</v>
      </c>
      <c r="G326" s="28" t="n">
        <v>13.132078</v>
      </c>
      <c r="H326" s="8" t="n">
        <v>133.194162</v>
      </c>
      <c r="I326" s="8" t="n">
        <v>823.880596</v>
      </c>
      <c r="J326" s="28" t="n">
        <v>6.185561</v>
      </c>
      <c r="K326" s="39" t="n">
        <v>1.313098</v>
      </c>
      <c r="L326" s="28" t="n">
        <v>4.353007</v>
      </c>
      <c r="M326" s="8" t="n">
        <v>257.5</v>
      </c>
      <c r="N326" s="8" t="n">
        <v>1119</v>
      </c>
      <c r="O326" s="28" t="n">
        <v>13.305303</v>
      </c>
      <c r="P326" s="28" t="n">
        <v>9.821267</v>
      </c>
      <c r="Q326" s="28" t="n">
        <v>9.33053</v>
      </c>
      <c r="R326" s="8" t="n">
        <v>40</v>
      </c>
      <c r="S326" s="8" t="n">
        <v>22</v>
      </c>
      <c r="T326" s="23" t="n">
        <v>123.712383</v>
      </c>
      <c r="U326" s="23" t="n">
        <v>100.778757</v>
      </c>
      <c r="V326" s="28" t="n">
        <v>4.689543</v>
      </c>
      <c r="W326" s="39" t="n">
        <v>0.943628</v>
      </c>
      <c r="X326" s="24" t="n">
        <f aca="false">P326*RHO_VANE/2700*(1+SCRAP)*PRICE_VANE</f>
        <v>117.56056599</v>
      </c>
      <c r="Y326" s="24" t="n">
        <f aca="false">Q326*RHO_PLATE/2700*(1+SCRAP)*PRICE_PLATE</f>
        <v>111.6864441</v>
      </c>
      <c r="Z326" s="24" t="n">
        <f aca="false">T326*CUT_M+(R326+S326)*CUT_SET</f>
        <v>247.5685745</v>
      </c>
      <c r="AA326" s="24" t="n">
        <f aca="false">U326*ROUND_M</f>
        <v>503.893785</v>
      </c>
      <c r="AB326" s="24" t="n">
        <f aca="false">(R326+S326)*FINISH_PART</f>
        <v>496</v>
      </c>
      <c r="AC326" s="24" t="n">
        <f aca="false">R326*SPACER_VANE+(R326+S326)*ASM_H*LABOUR</f>
        <v>817.5</v>
      </c>
      <c r="AD326" s="24" t="n">
        <f aca="false">V326*G10_CAGE+W326*G10_SLEEVE</f>
        <v>337.99026</v>
      </c>
      <c r="AE326" s="24" t="n">
        <f aca="false">N326/1000*SHAFT_M+SHAFT_SET</f>
        <v>214.28</v>
      </c>
      <c r="AF326" s="24" t="n">
        <f aca="false">2*ROUNDUP(G326*1000/V_ZENER,0)*PRICE_Z+5*ROUNDUP(G326*DIODE_SAFETY/V_STICK,0)*PRICE_STICK</f>
        <v>91.7</v>
      </c>
      <c r="AG326" s="24" t="n">
        <f aca="false">SUM(X326:AF326)</f>
        <v>2938.17962959</v>
      </c>
      <c r="AH326" s="20" t="n">
        <f aca="false">FIXED_BOM</f>
        <v>3461</v>
      </c>
      <c r="AI326" s="24" t="n">
        <f aca="false">(AG326+AH326)*(1+CONT)</f>
        <v>7359.0565740285</v>
      </c>
      <c r="AJ326" s="24" t="n">
        <f aca="false">IF(L326&gt;0,AI326/L326,1000000000000)</f>
        <v>1690.56851367997</v>
      </c>
      <c r="AK326" s="8" t="n">
        <f aca="false">IF(AND(G326&gt;=V_NEED,L326&gt;=P_MIN,K326&gt;=Z_MIN,F326&lt;=N_CAP,D326&lt;=R_MAX,OR(CORONA_REQ=0,O326&gt;=G326)),1,0)</f>
        <v>0</v>
      </c>
      <c r="AL326" s="28" t="n">
        <f aca="false">IF(AK326=1,IF(OBJECTIVE=1,AI326,AJ326),1000000000000)+ROW()*0.000000001</f>
        <v>1000000000000</v>
      </c>
    </row>
    <row r="327" customFormat="false" ht="15" hidden="false" customHeight="false" outlineLevel="0" collapsed="false">
      <c r="A327" s="8" t="n">
        <v>323</v>
      </c>
      <c r="B327" s="23" t="n">
        <v>6</v>
      </c>
      <c r="C327" s="23" t="n">
        <v>2.5</v>
      </c>
      <c r="D327" s="8" t="n">
        <v>150</v>
      </c>
      <c r="E327" s="8" t="n">
        <v>26</v>
      </c>
      <c r="F327" s="8" t="n">
        <v>12</v>
      </c>
      <c r="G327" s="28" t="n">
        <v>13.132078</v>
      </c>
      <c r="H327" s="8" t="n">
        <v>160.813986</v>
      </c>
      <c r="I327" s="8" t="n">
        <v>997.329142</v>
      </c>
      <c r="J327" s="28" t="n">
        <v>6.201756</v>
      </c>
      <c r="K327" s="39" t="n">
        <v>1.322245</v>
      </c>
      <c r="L327" s="28" t="n">
        <v>5.382826</v>
      </c>
      <c r="M327" s="8" t="n">
        <v>308.5</v>
      </c>
      <c r="N327" s="8" t="n">
        <v>1221</v>
      </c>
      <c r="O327" s="28" t="n">
        <v>13.305303</v>
      </c>
      <c r="P327" s="28" t="n">
        <v>11.78552</v>
      </c>
      <c r="Q327" s="28" t="n">
        <v>11.02699</v>
      </c>
      <c r="R327" s="8" t="n">
        <v>48</v>
      </c>
      <c r="S327" s="8" t="n">
        <v>26</v>
      </c>
      <c r="T327" s="23" t="n">
        <v>147.952205</v>
      </c>
      <c r="U327" s="23" t="n">
        <v>120.431853</v>
      </c>
      <c r="V327" s="28" t="n">
        <v>5.467321</v>
      </c>
      <c r="W327" s="39" t="n">
        <v>1.100132</v>
      </c>
      <c r="X327" s="24" t="n">
        <f aca="false">P327*RHO_VANE/2700*(1+SCRAP)*PRICE_VANE</f>
        <v>141.0726744</v>
      </c>
      <c r="Y327" s="24" t="n">
        <f aca="false">Q327*RHO_PLATE/2700*(1+SCRAP)*PRICE_PLATE</f>
        <v>131.9930703</v>
      </c>
      <c r="Z327" s="24" t="n">
        <f aca="false">T327*CUT_M+(R327+S327)*CUT_SET</f>
        <v>295.9283075</v>
      </c>
      <c r="AA327" s="24" t="n">
        <f aca="false">U327*ROUND_M</f>
        <v>602.159265</v>
      </c>
      <c r="AB327" s="24" t="n">
        <f aca="false">(R327+S327)*FINISH_PART</f>
        <v>592</v>
      </c>
      <c r="AC327" s="24" t="n">
        <f aca="false">R327*SPACER_VANE+(R327+S327)*ASM_H*LABOUR</f>
        <v>976.5</v>
      </c>
      <c r="AD327" s="24" t="n">
        <f aca="false">V327*G10_CAGE+W327*G10_SLEEVE</f>
        <v>394.04718</v>
      </c>
      <c r="AE327" s="24" t="n">
        <f aca="false">N327/1000*SHAFT_M+SHAFT_SET</f>
        <v>226.52</v>
      </c>
      <c r="AF327" s="24" t="n">
        <f aca="false">2*ROUNDUP(G327*1000/V_ZENER,0)*PRICE_Z+5*ROUNDUP(G327*DIODE_SAFETY/V_STICK,0)*PRICE_STICK</f>
        <v>91.7</v>
      </c>
      <c r="AG327" s="24" t="n">
        <f aca="false">SUM(X327:AF327)</f>
        <v>3451.9204972</v>
      </c>
      <c r="AH327" s="20" t="n">
        <f aca="false">FIXED_BOM</f>
        <v>3461</v>
      </c>
      <c r="AI327" s="24" t="n">
        <f aca="false">(AG327+AH327)*(1+CONT)</f>
        <v>7949.85857178</v>
      </c>
      <c r="AJ327" s="24" t="n">
        <f aca="false">IF(L327&gt;0,AI327/L327,1000000000000)</f>
        <v>1476.89309886294</v>
      </c>
      <c r="AK327" s="8" t="n">
        <f aca="false">IF(AND(G327&gt;=V_NEED,L327&gt;=P_MIN,K327&gt;=Z_MIN,F327&lt;=N_CAP,D327&lt;=R_MAX,OR(CORONA_REQ=0,O327&gt;=G327)),1,0)</f>
        <v>0</v>
      </c>
      <c r="AL327" s="28" t="n">
        <f aca="false">IF(AK327=1,IF(OBJECTIVE=1,AI327,AJ327),1000000000000)+ROW()*0.000000001</f>
        <v>1000000000000</v>
      </c>
    </row>
    <row r="328" customFormat="false" ht="15" hidden="false" customHeight="false" outlineLevel="0" collapsed="false">
      <c r="A328" s="8" t="n">
        <v>324</v>
      </c>
      <c r="B328" s="23" t="n">
        <v>6</v>
      </c>
      <c r="C328" s="23" t="n">
        <v>2.5</v>
      </c>
      <c r="D328" s="8" t="n">
        <v>150</v>
      </c>
      <c r="E328" s="8" t="n">
        <v>26</v>
      </c>
      <c r="F328" s="8" t="n">
        <v>16</v>
      </c>
      <c r="G328" s="28" t="n">
        <v>13.132078</v>
      </c>
      <c r="H328" s="8" t="n">
        <v>216.053633</v>
      </c>
      <c r="I328" s="8" t="n">
        <v>1344.226235</v>
      </c>
      <c r="J328" s="28" t="n">
        <v>6.221725</v>
      </c>
      <c r="K328" s="39" t="n">
        <v>1.333447</v>
      </c>
      <c r="L328" s="28" t="n">
        <v>7.440051</v>
      </c>
      <c r="M328" s="8" t="n">
        <v>410.5</v>
      </c>
      <c r="N328" s="8" t="n">
        <v>1425</v>
      </c>
      <c r="O328" s="28" t="n">
        <v>13.305303</v>
      </c>
      <c r="P328" s="28" t="n">
        <v>15.714027</v>
      </c>
      <c r="Q328" s="28" t="n">
        <v>14.41991</v>
      </c>
      <c r="R328" s="8" t="n">
        <v>64</v>
      </c>
      <c r="S328" s="8" t="n">
        <v>34</v>
      </c>
      <c r="T328" s="23" t="n">
        <v>196.431848</v>
      </c>
      <c r="U328" s="23" t="n">
        <v>159.738046</v>
      </c>
      <c r="V328" s="28" t="n">
        <v>7.022877</v>
      </c>
      <c r="W328" s="39" t="n">
        <v>1.41314</v>
      </c>
      <c r="X328" s="24" t="n">
        <f aca="false">P328*RHO_VANE/2700*(1+SCRAP)*PRICE_VANE</f>
        <v>188.09690319</v>
      </c>
      <c r="Y328" s="24" t="n">
        <f aca="false">Q328*RHO_PLATE/2700*(1+SCRAP)*PRICE_PLATE</f>
        <v>172.6063227</v>
      </c>
      <c r="Z328" s="24" t="n">
        <f aca="false">T328*CUT_M+(R328+S328)*CUT_SET</f>
        <v>392.647772</v>
      </c>
      <c r="AA328" s="24" t="n">
        <f aca="false">U328*ROUND_M</f>
        <v>798.69023</v>
      </c>
      <c r="AB328" s="24" t="n">
        <f aca="false">(R328+S328)*FINISH_PART</f>
        <v>784</v>
      </c>
      <c r="AC328" s="24" t="n">
        <f aca="false">R328*SPACER_VANE+(R328+S328)*ASM_H*LABOUR</f>
        <v>1294.5</v>
      </c>
      <c r="AD328" s="24" t="n">
        <f aca="false">V328*G10_CAGE+W328*G10_SLEEVE</f>
        <v>506.16102</v>
      </c>
      <c r="AE328" s="24" t="n">
        <f aca="false">N328/1000*SHAFT_M+SHAFT_SET</f>
        <v>251</v>
      </c>
      <c r="AF328" s="24" t="n">
        <f aca="false">2*ROUNDUP(G328*1000/V_ZENER,0)*PRICE_Z+5*ROUNDUP(G328*DIODE_SAFETY/V_STICK,0)*PRICE_STICK</f>
        <v>91.7</v>
      </c>
      <c r="AG328" s="24" t="n">
        <f aca="false">SUM(X328:AF328)</f>
        <v>4479.40224789</v>
      </c>
      <c r="AH328" s="20" t="n">
        <f aca="false">FIXED_BOM</f>
        <v>3461</v>
      </c>
      <c r="AI328" s="24" t="n">
        <f aca="false">(AG328+AH328)*(1+CONT)</f>
        <v>9131.4625850735</v>
      </c>
      <c r="AJ328" s="24" t="n">
        <f aca="false">IF(L328&gt;0,AI328/L328,1000000000000)</f>
        <v>1227.33870844078</v>
      </c>
      <c r="AK328" s="8" t="n">
        <f aca="false">IF(AND(G328&gt;=V_NEED,L328&gt;=P_MIN,K328&gt;=Z_MIN,F328&lt;=N_CAP,D328&lt;=R_MAX,OR(CORONA_REQ=0,O328&gt;=G328)),1,0)</f>
        <v>0</v>
      </c>
      <c r="AL328" s="28" t="n">
        <f aca="false">IF(AK328=1,IF(OBJECTIVE=1,AI328,AJ328),1000000000000)+ROW()*0.000000001</f>
        <v>1000000000000</v>
      </c>
    </row>
    <row r="329" customFormat="false" ht="15" hidden="false" customHeight="false" outlineLevel="0" collapsed="false">
      <c r="A329" s="8" t="n">
        <v>325</v>
      </c>
      <c r="B329" s="23" t="n">
        <v>6</v>
      </c>
      <c r="C329" s="23" t="n">
        <v>3</v>
      </c>
      <c r="D329" s="8" t="n">
        <v>150</v>
      </c>
      <c r="E329" s="8" t="n">
        <v>18</v>
      </c>
      <c r="F329" s="8" t="n">
        <v>4</v>
      </c>
      <c r="G329" s="28" t="n">
        <v>13.132078</v>
      </c>
      <c r="H329" s="8" t="n">
        <v>27.071237</v>
      </c>
      <c r="I329" s="8" t="n">
        <v>217.538368</v>
      </c>
      <c r="J329" s="28" t="n">
        <v>8.035775</v>
      </c>
      <c r="K329" s="39" t="n">
        <v>1.247095</v>
      </c>
      <c r="L329" s="28" t="n">
        <v>0.95562</v>
      </c>
      <c r="M329" s="8" t="n">
        <v>102</v>
      </c>
      <c r="N329" s="8" t="n">
        <v>808</v>
      </c>
      <c r="O329" s="28" t="n">
        <v>13.994337</v>
      </c>
      <c r="P329" s="28" t="n">
        <v>3.628474</v>
      </c>
      <c r="Q329" s="28" t="n">
        <v>4.071504</v>
      </c>
      <c r="R329" s="8" t="n">
        <v>16</v>
      </c>
      <c r="S329" s="8" t="n">
        <v>8</v>
      </c>
      <c r="T329" s="23" t="n">
        <v>48.479644</v>
      </c>
      <c r="U329" s="23" t="n">
        <v>39.306193</v>
      </c>
      <c r="V329" s="28" t="n">
        <v>2.318083</v>
      </c>
      <c r="W329" s="39" t="n">
        <v>0.466444</v>
      </c>
      <c r="X329" s="24" t="n">
        <f aca="false">P329*RHO_VANE/2700*(1+SCRAP)*PRICE_VANE</f>
        <v>43.43283378</v>
      </c>
      <c r="Y329" s="24" t="n">
        <f aca="false">Q329*RHO_PLATE/2700*(1+SCRAP)*PRICE_PLATE</f>
        <v>48.73590288</v>
      </c>
      <c r="Z329" s="24" t="n">
        <f aca="false">T329*CUT_M+(R329+S329)*CUT_SET</f>
        <v>96.719466</v>
      </c>
      <c r="AA329" s="24" t="n">
        <f aca="false">U329*ROUND_M</f>
        <v>196.530965</v>
      </c>
      <c r="AB329" s="24" t="n">
        <f aca="false">(R329+S329)*FINISH_PART</f>
        <v>192</v>
      </c>
      <c r="AC329" s="24" t="n">
        <f aca="false">R329*SPACER_VANE+(R329+S329)*ASM_H*LABOUR</f>
        <v>318</v>
      </c>
      <c r="AD329" s="24" t="n">
        <f aca="false">V329*G10_CAGE+W329*G10_SLEEVE</f>
        <v>167.07162</v>
      </c>
      <c r="AE329" s="24" t="n">
        <f aca="false">N329/1000*SHAFT_M+SHAFT_SET</f>
        <v>176.96</v>
      </c>
      <c r="AF329" s="24" t="n">
        <f aca="false">2*ROUNDUP(G329*1000/V_ZENER,0)*PRICE_Z+5*ROUNDUP(G329*DIODE_SAFETY/V_STICK,0)*PRICE_STICK</f>
        <v>91.7</v>
      </c>
      <c r="AG329" s="24" t="n">
        <f aca="false">SUM(X329:AF329)</f>
        <v>1331.15078766</v>
      </c>
      <c r="AH329" s="20" t="n">
        <f aca="false">FIXED_BOM</f>
        <v>3461</v>
      </c>
      <c r="AI329" s="24" t="n">
        <f aca="false">(AG329+AH329)*(1+CONT)</f>
        <v>5510.973405809</v>
      </c>
      <c r="AJ329" s="24" t="n">
        <f aca="false">IF(L329&gt;0,AI329/L329,1000000000000)</f>
        <v>5766.90881920533</v>
      </c>
      <c r="AK329" s="8" t="n">
        <f aca="false">IF(AND(G329&gt;=V_NEED,L329&gt;=P_MIN,K329&gt;=Z_MIN,F329&lt;=N_CAP,D329&lt;=R_MAX,OR(CORONA_REQ=0,O329&gt;=G329)),1,0)</f>
        <v>0</v>
      </c>
      <c r="AL329" s="28" t="n">
        <f aca="false">IF(AK329=1,IF(OBJECTIVE=1,AI329,AJ329),1000000000000)+ROW()*0.000000001</f>
        <v>1000000000000</v>
      </c>
    </row>
    <row r="330" customFormat="false" ht="15" hidden="false" customHeight="false" outlineLevel="0" collapsed="false">
      <c r="A330" s="8" t="n">
        <v>326</v>
      </c>
      <c r="B330" s="23" t="n">
        <v>6</v>
      </c>
      <c r="C330" s="23" t="n">
        <v>3</v>
      </c>
      <c r="D330" s="8" t="n">
        <v>150</v>
      </c>
      <c r="E330" s="8" t="n">
        <v>18</v>
      </c>
      <c r="F330" s="8" t="n">
        <v>6</v>
      </c>
      <c r="G330" s="28" t="n">
        <v>13.132078</v>
      </c>
      <c r="H330" s="8" t="n">
        <v>41.397659</v>
      </c>
      <c r="I330" s="8" t="n">
        <v>341.846007</v>
      </c>
      <c r="J330" s="28" t="n">
        <v>8.257617</v>
      </c>
      <c r="K330" s="39" t="n">
        <v>1.310507</v>
      </c>
      <c r="L330" s="28" t="n">
        <v>1.784111</v>
      </c>
      <c r="M330" s="8" t="n">
        <v>156</v>
      </c>
      <c r="N330" s="8" t="n">
        <v>916</v>
      </c>
      <c r="O330" s="28" t="n">
        <v>13.994337</v>
      </c>
      <c r="P330" s="28" t="n">
        <v>5.44271</v>
      </c>
      <c r="Q330" s="28" t="n">
        <v>6.107256</v>
      </c>
      <c r="R330" s="8" t="n">
        <v>24</v>
      </c>
      <c r="S330" s="8" t="n">
        <v>12</v>
      </c>
      <c r="T330" s="23" t="n">
        <v>72.719465</v>
      </c>
      <c r="U330" s="23" t="n">
        <v>58.959289</v>
      </c>
      <c r="V330" s="28" t="n">
        <v>3.141613</v>
      </c>
      <c r="W330" s="39" t="n">
        <v>0.632154</v>
      </c>
      <c r="X330" s="24" t="n">
        <f aca="false">P330*RHO_VANE/2700*(1+SCRAP)*PRICE_VANE</f>
        <v>65.1492387</v>
      </c>
      <c r="Y330" s="24" t="n">
        <f aca="false">Q330*RHO_PLATE/2700*(1+SCRAP)*PRICE_PLATE</f>
        <v>73.10385432</v>
      </c>
      <c r="Z330" s="24" t="n">
        <f aca="false">T330*CUT_M+(R330+S330)*CUT_SET</f>
        <v>145.0791975</v>
      </c>
      <c r="AA330" s="24" t="n">
        <f aca="false">U330*ROUND_M</f>
        <v>294.796445</v>
      </c>
      <c r="AB330" s="24" t="n">
        <f aca="false">(R330+S330)*FINISH_PART</f>
        <v>288</v>
      </c>
      <c r="AC330" s="24" t="n">
        <f aca="false">R330*SPACER_VANE+(R330+S330)*ASM_H*LABOUR</f>
        <v>477</v>
      </c>
      <c r="AD330" s="24" t="n">
        <f aca="false">V330*G10_CAGE+W330*G10_SLEEVE</f>
        <v>226.42602</v>
      </c>
      <c r="AE330" s="24" t="n">
        <f aca="false">N330/1000*SHAFT_M+SHAFT_SET</f>
        <v>189.92</v>
      </c>
      <c r="AF330" s="24" t="n">
        <f aca="false">2*ROUNDUP(G330*1000/V_ZENER,0)*PRICE_Z+5*ROUNDUP(G330*DIODE_SAFETY/V_STICK,0)*PRICE_STICK</f>
        <v>91.7</v>
      </c>
      <c r="AG330" s="24" t="n">
        <f aca="false">SUM(X330:AF330)</f>
        <v>1851.17475552</v>
      </c>
      <c r="AH330" s="20" t="n">
        <f aca="false">FIXED_BOM</f>
        <v>3461</v>
      </c>
      <c r="AI330" s="24" t="n">
        <f aca="false">(AG330+AH330)*(1+CONT)</f>
        <v>6109.000968848</v>
      </c>
      <c r="AJ330" s="24" t="n">
        <f aca="false">IF(L330&gt;0,AI330/L330,1000000000000)</f>
        <v>3424.11484983165</v>
      </c>
      <c r="AK330" s="8" t="n">
        <f aca="false">IF(AND(G330&gt;=V_NEED,L330&gt;=P_MIN,K330&gt;=Z_MIN,F330&lt;=N_CAP,D330&lt;=R_MAX,OR(CORONA_REQ=0,O330&gt;=G330)),1,0)</f>
        <v>0</v>
      </c>
      <c r="AL330" s="28" t="n">
        <f aca="false">IF(AK330=1,IF(OBJECTIVE=1,AI330,AJ330),1000000000000)+ROW()*0.000000001</f>
        <v>1000000000000</v>
      </c>
    </row>
    <row r="331" customFormat="false" ht="15" hidden="false" customHeight="false" outlineLevel="0" collapsed="false">
      <c r="A331" s="8" t="n">
        <v>327</v>
      </c>
      <c r="B331" s="23" t="n">
        <v>6</v>
      </c>
      <c r="C331" s="23" t="n">
        <v>3</v>
      </c>
      <c r="D331" s="8" t="n">
        <v>150</v>
      </c>
      <c r="E331" s="8" t="n">
        <v>18</v>
      </c>
      <c r="F331" s="8" t="n">
        <v>8</v>
      </c>
      <c r="G331" s="28" t="n">
        <v>13.132078</v>
      </c>
      <c r="H331" s="8" t="n">
        <v>55.72408</v>
      </c>
      <c r="I331" s="8" t="n">
        <v>466.153646</v>
      </c>
      <c r="J331" s="28" t="n">
        <v>8.36539</v>
      </c>
      <c r="K331" s="39" t="n">
        <v>1.343821</v>
      </c>
      <c r="L331" s="28" t="n">
        <v>2.622773</v>
      </c>
      <c r="M331" s="8" t="n">
        <v>201</v>
      </c>
      <c r="N331" s="8" t="n">
        <v>1006</v>
      </c>
      <c r="O331" s="28" t="n">
        <v>13.994337</v>
      </c>
      <c r="P331" s="28" t="n">
        <v>7.256947</v>
      </c>
      <c r="Q331" s="28" t="n">
        <v>7.125132</v>
      </c>
      <c r="R331" s="8" t="n">
        <v>32</v>
      </c>
      <c r="S331" s="8" t="n">
        <v>14</v>
      </c>
      <c r="T331" s="23" t="n">
        <v>94.446013</v>
      </c>
      <c r="U331" s="23" t="n">
        <v>76.099112</v>
      </c>
      <c r="V331" s="28" t="n">
        <v>3.827887</v>
      </c>
      <c r="W331" s="39" t="n">
        <v>0.770246</v>
      </c>
      <c r="X331" s="24" t="n">
        <f aca="false">P331*RHO_VANE/2700*(1+SCRAP)*PRICE_VANE</f>
        <v>86.86565559</v>
      </c>
      <c r="Y331" s="24" t="n">
        <f aca="false">Q331*RHO_PLATE/2700*(1+SCRAP)*PRICE_PLATE</f>
        <v>85.28783004</v>
      </c>
      <c r="Z331" s="24" t="n">
        <f aca="false">T331*CUT_M+(R331+S331)*CUT_SET</f>
        <v>187.6690195</v>
      </c>
      <c r="AA331" s="24" t="n">
        <f aca="false">U331*ROUND_M</f>
        <v>380.49556</v>
      </c>
      <c r="AB331" s="24" t="n">
        <f aca="false">(R331+S331)*FINISH_PART</f>
        <v>368</v>
      </c>
      <c r="AC331" s="24" t="n">
        <f aca="false">R331*SPACER_VANE+(R331+S331)*ASM_H*LABOUR</f>
        <v>613.5</v>
      </c>
      <c r="AD331" s="24" t="n">
        <f aca="false">V331*G10_CAGE+W331*G10_SLEEVE</f>
        <v>275.88798</v>
      </c>
      <c r="AE331" s="24" t="n">
        <f aca="false">N331/1000*SHAFT_M+SHAFT_SET</f>
        <v>200.72</v>
      </c>
      <c r="AF331" s="24" t="n">
        <f aca="false">2*ROUNDUP(G331*1000/V_ZENER,0)*PRICE_Z+5*ROUNDUP(G331*DIODE_SAFETY/V_STICK,0)*PRICE_STICK</f>
        <v>91.7</v>
      </c>
      <c r="AG331" s="24" t="n">
        <f aca="false">SUM(X331:AF331)</f>
        <v>2290.12604513</v>
      </c>
      <c r="AH331" s="20" t="n">
        <f aca="false">FIXED_BOM</f>
        <v>3461</v>
      </c>
      <c r="AI331" s="24" t="n">
        <f aca="false">(AG331+AH331)*(1+CONT)</f>
        <v>6613.7949518995</v>
      </c>
      <c r="AJ331" s="24" t="n">
        <f aca="false">IF(L331&gt;0,AI331/L331,1000000000000)</f>
        <v>2521.68027957414</v>
      </c>
      <c r="AK331" s="8" t="n">
        <f aca="false">IF(AND(G331&gt;=V_NEED,L331&gt;=P_MIN,K331&gt;=Z_MIN,F331&lt;=N_CAP,D331&lt;=R_MAX,OR(CORONA_REQ=0,O331&gt;=G331)),1,0)</f>
        <v>0</v>
      </c>
      <c r="AL331" s="28" t="n">
        <f aca="false">IF(AK331=1,IF(OBJECTIVE=1,AI331,AJ331),1000000000000)+ROW()*0.000000001</f>
        <v>1000000000000</v>
      </c>
    </row>
    <row r="332" customFormat="false" ht="15" hidden="false" customHeight="false" outlineLevel="0" collapsed="false">
      <c r="A332" s="8" t="n">
        <v>328</v>
      </c>
      <c r="B332" s="23" t="n">
        <v>6</v>
      </c>
      <c r="C332" s="23" t="n">
        <v>3</v>
      </c>
      <c r="D332" s="8" t="n">
        <v>150</v>
      </c>
      <c r="E332" s="8" t="n">
        <v>18</v>
      </c>
      <c r="F332" s="8" t="n">
        <v>10</v>
      </c>
      <c r="G332" s="28" t="n">
        <v>13.132078</v>
      </c>
      <c r="H332" s="8" t="n">
        <v>70.050501</v>
      </c>
      <c r="I332" s="8" t="n">
        <v>590.461285</v>
      </c>
      <c r="J332" s="28" t="n">
        <v>8.42908</v>
      </c>
      <c r="K332" s="39" t="n">
        <v>1.36459</v>
      </c>
      <c r="L332" s="28" t="n">
        <v>3.466788</v>
      </c>
      <c r="M332" s="8" t="n">
        <v>255</v>
      </c>
      <c r="N332" s="8" t="n">
        <v>1114</v>
      </c>
      <c r="O332" s="28" t="n">
        <v>13.994337</v>
      </c>
      <c r="P332" s="28" t="n">
        <v>9.071184</v>
      </c>
      <c r="Q332" s="28" t="n">
        <v>9.160884</v>
      </c>
      <c r="R332" s="8" t="n">
        <v>40</v>
      </c>
      <c r="S332" s="8" t="n">
        <v>18</v>
      </c>
      <c r="T332" s="23" t="n">
        <v>118.685835</v>
      </c>
      <c r="U332" s="23" t="n">
        <v>95.752208</v>
      </c>
      <c r="V332" s="28" t="n">
        <v>4.651417</v>
      </c>
      <c r="W332" s="39" t="n">
        <v>0.935956</v>
      </c>
      <c r="X332" s="24" t="n">
        <f aca="false">P332*RHO_VANE/2700*(1+SCRAP)*PRICE_VANE</f>
        <v>108.58207248</v>
      </c>
      <c r="Y332" s="24" t="n">
        <f aca="false">Q332*RHO_PLATE/2700*(1+SCRAP)*PRICE_PLATE</f>
        <v>109.65578148</v>
      </c>
      <c r="Z332" s="24" t="n">
        <f aca="false">T332*CUT_M+(R332+S332)*CUT_SET</f>
        <v>236.0287525</v>
      </c>
      <c r="AA332" s="24" t="n">
        <f aca="false">U332*ROUND_M</f>
        <v>478.76104</v>
      </c>
      <c r="AB332" s="24" t="n">
        <f aca="false">(R332+S332)*FINISH_PART</f>
        <v>464</v>
      </c>
      <c r="AC332" s="24" t="n">
        <f aca="false">R332*SPACER_VANE+(R332+S332)*ASM_H*LABOUR</f>
        <v>772.5</v>
      </c>
      <c r="AD332" s="24" t="n">
        <f aca="false">V332*G10_CAGE+W332*G10_SLEEVE</f>
        <v>335.24238</v>
      </c>
      <c r="AE332" s="24" t="n">
        <f aca="false">N332/1000*SHAFT_M+SHAFT_SET</f>
        <v>213.68</v>
      </c>
      <c r="AF332" s="24" t="n">
        <f aca="false">2*ROUNDUP(G332*1000/V_ZENER,0)*PRICE_Z+5*ROUNDUP(G332*DIODE_SAFETY/V_STICK,0)*PRICE_STICK</f>
        <v>91.7</v>
      </c>
      <c r="AG332" s="24" t="n">
        <f aca="false">SUM(X332:AF332)</f>
        <v>2810.15002646</v>
      </c>
      <c r="AH332" s="20" t="n">
        <f aca="false">FIXED_BOM</f>
        <v>3461</v>
      </c>
      <c r="AI332" s="24" t="n">
        <f aca="false">(AG332+AH332)*(1+CONT)</f>
        <v>7211.822530429</v>
      </c>
      <c r="AJ332" s="24" t="n">
        <f aca="false">IF(L332&gt;0,AI332/L332,1000000000000)</f>
        <v>2080.26061311768</v>
      </c>
      <c r="AK332" s="8" t="n">
        <f aca="false">IF(AND(G332&gt;=V_NEED,L332&gt;=P_MIN,K332&gt;=Z_MIN,F332&lt;=N_CAP,D332&lt;=R_MAX,OR(CORONA_REQ=0,O332&gt;=G332)),1,0)</f>
        <v>0</v>
      </c>
      <c r="AL332" s="28" t="n">
        <f aca="false">IF(AK332=1,IF(OBJECTIVE=1,AI332,AJ332),1000000000000)+ROW()*0.000000001</f>
        <v>1000000000000</v>
      </c>
    </row>
    <row r="333" customFormat="false" ht="15" hidden="false" customHeight="false" outlineLevel="0" collapsed="false">
      <c r="A333" s="8" t="n">
        <v>329</v>
      </c>
      <c r="B333" s="23" t="n">
        <v>6</v>
      </c>
      <c r="C333" s="23" t="n">
        <v>3</v>
      </c>
      <c r="D333" s="8" t="n">
        <v>150</v>
      </c>
      <c r="E333" s="8" t="n">
        <v>18</v>
      </c>
      <c r="F333" s="8" t="n">
        <v>12</v>
      </c>
      <c r="G333" s="28" t="n">
        <v>13.132078</v>
      </c>
      <c r="H333" s="8" t="n">
        <v>84.376923</v>
      </c>
      <c r="I333" s="8" t="n">
        <v>714.768924</v>
      </c>
      <c r="J333" s="28" t="n">
        <v>8.471142</v>
      </c>
      <c r="K333" s="39" t="n">
        <v>1.378449</v>
      </c>
      <c r="L333" s="28" t="n">
        <v>4.312533</v>
      </c>
      <c r="M333" s="8" t="n">
        <v>300</v>
      </c>
      <c r="N333" s="8" t="n">
        <v>1204</v>
      </c>
      <c r="O333" s="28" t="n">
        <v>13.994337</v>
      </c>
      <c r="P333" s="28" t="n">
        <v>10.885421</v>
      </c>
      <c r="Q333" s="28" t="n">
        <v>10.17876</v>
      </c>
      <c r="R333" s="8" t="n">
        <v>48</v>
      </c>
      <c r="S333" s="8" t="n">
        <v>20</v>
      </c>
      <c r="T333" s="23" t="n">
        <v>140.412382</v>
      </c>
      <c r="U333" s="23" t="n">
        <v>112.892031</v>
      </c>
      <c r="V333" s="28" t="n">
        <v>5.337692</v>
      </c>
      <c r="W333" s="39" t="n">
        <v>1.074048</v>
      </c>
      <c r="X333" s="24" t="n">
        <f aca="false">P333*RHO_VANE/2700*(1+SCRAP)*PRICE_VANE</f>
        <v>130.29848937</v>
      </c>
      <c r="Y333" s="24" t="n">
        <f aca="false">Q333*RHO_PLATE/2700*(1+SCRAP)*PRICE_PLATE</f>
        <v>121.8397572</v>
      </c>
      <c r="Z333" s="24" t="n">
        <f aca="false">T333*CUT_M+(R333+S333)*CUT_SET</f>
        <v>278.618573</v>
      </c>
      <c r="AA333" s="24" t="n">
        <f aca="false">U333*ROUND_M</f>
        <v>564.460155</v>
      </c>
      <c r="AB333" s="24" t="n">
        <f aca="false">(R333+S333)*FINISH_PART</f>
        <v>544</v>
      </c>
      <c r="AC333" s="24" t="n">
        <f aca="false">R333*SPACER_VANE+(R333+S333)*ASM_H*LABOUR</f>
        <v>909</v>
      </c>
      <c r="AD333" s="24" t="n">
        <f aca="false">V333*G10_CAGE+W333*G10_SLEEVE</f>
        <v>384.7044</v>
      </c>
      <c r="AE333" s="24" t="n">
        <f aca="false">N333/1000*SHAFT_M+SHAFT_SET</f>
        <v>224.48</v>
      </c>
      <c r="AF333" s="24" t="n">
        <f aca="false">2*ROUNDUP(G333*1000/V_ZENER,0)*PRICE_Z+5*ROUNDUP(G333*DIODE_SAFETY/V_STICK,0)*PRICE_STICK</f>
        <v>91.7</v>
      </c>
      <c r="AG333" s="24" t="n">
        <f aca="false">SUM(X333:AF333)</f>
        <v>3249.10137457</v>
      </c>
      <c r="AH333" s="20" t="n">
        <f aca="false">FIXED_BOM</f>
        <v>3461</v>
      </c>
      <c r="AI333" s="24" t="n">
        <f aca="false">(AG333+AH333)*(1+CONT)</f>
        <v>7716.6165807555</v>
      </c>
      <c r="AJ333" s="24" t="n">
        <f aca="false">IF(L333&gt;0,AI333/L333,1000000000000)</f>
        <v>1789.34667416006</v>
      </c>
      <c r="AK333" s="8" t="n">
        <f aca="false">IF(AND(G333&gt;=V_NEED,L333&gt;=P_MIN,K333&gt;=Z_MIN,F333&lt;=N_CAP,D333&lt;=R_MAX,OR(CORONA_REQ=0,O333&gt;=G333)),1,0)</f>
        <v>0</v>
      </c>
      <c r="AL333" s="28" t="n">
        <f aca="false">IF(AK333=1,IF(OBJECTIVE=1,AI333,AJ333),1000000000000)+ROW()*0.000000001</f>
        <v>1000000000000</v>
      </c>
    </row>
    <row r="334" customFormat="false" ht="15" hidden="false" customHeight="false" outlineLevel="0" collapsed="false">
      <c r="A334" s="8" t="n">
        <v>330</v>
      </c>
      <c r="B334" s="23" t="n">
        <v>6</v>
      </c>
      <c r="C334" s="23" t="n">
        <v>3</v>
      </c>
      <c r="D334" s="8" t="n">
        <v>150</v>
      </c>
      <c r="E334" s="8" t="n">
        <v>18</v>
      </c>
      <c r="F334" s="8" t="n">
        <v>16</v>
      </c>
      <c r="G334" s="28" t="n">
        <v>13.132078</v>
      </c>
      <c r="H334" s="8" t="n">
        <v>113.029766</v>
      </c>
      <c r="I334" s="8" t="n">
        <v>963.384202</v>
      </c>
      <c r="J334" s="28" t="n">
        <v>8.523279</v>
      </c>
      <c r="K334" s="39" t="n">
        <v>1.396116</v>
      </c>
      <c r="L334" s="28" t="n">
        <v>6.006751</v>
      </c>
      <c r="M334" s="8" t="n">
        <v>399</v>
      </c>
      <c r="N334" s="8" t="n">
        <v>1402</v>
      </c>
      <c r="O334" s="28" t="n">
        <v>13.994337</v>
      </c>
      <c r="P334" s="28" t="n">
        <v>14.513894</v>
      </c>
      <c r="Q334" s="28" t="n">
        <v>13.232388</v>
      </c>
      <c r="R334" s="8" t="n">
        <v>64</v>
      </c>
      <c r="S334" s="8" t="n">
        <v>26</v>
      </c>
      <c r="T334" s="23" t="n">
        <v>186.378752</v>
      </c>
      <c r="U334" s="23" t="n">
        <v>149.68495</v>
      </c>
      <c r="V334" s="28" t="n">
        <v>6.847496</v>
      </c>
      <c r="W334" s="39" t="n">
        <v>1.37785</v>
      </c>
      <c r="X334" s="24" t="n">
        <f aca="false">P334*RHO_VANE/2700*(1+SCRAP)*PRICE_VANE</f>
        <v>173.73131118</v>
      </c>
      <c r="Y334" s="24" t="n">
        <f aca="false">Q334*RHO_PLATE/2700*(1+SCRAP)*PRICE_PLATE</f>
        <v>158.39168436</v>
      </c>
      <c r="Z334" s="24" t="n">
        <f aca="false">T334*CUT_M+(R334+S334)*CUT_SET</f>
        <v>369.568128</v>
      </c>
      <c r="AA334" s="24" t="n">
        <f aca="false">U334*ROUND_M</f>
        <v>748.42475</v>
      </c>
      <c r="AB334" s="24" t="n">
        <f aca="false">(R334+S334)*FINISH_PART</f>
        <v>720</v>
      </c>
      <c r="AC334" s="24" t="n">
        <f aca="false">R334*SPACER_VANE+(R334+S334)*ASM_H*LABOUR</f>
        <v>1204.5</v>
      </c>
      <c r="AD334" s="24" t="n">
        <f aca="false">V334*G10_CAGE+W334*G10_SLEEVE</f>
        <v>493.52076</v>
      </c>
      <c r="AE334" s="24" t="n">
        <f aca="false">N334/1000*SHAFT_M+SHAFT_SET</f>
        <v>248.24</v>
      </c>
      <c r="AF334" s="24" t="n">
        <f aca="false">2*ROUNDUP(G334*1000/V_ZENER,0)*PRICE_Z+5*ROUNDUP(G334*DIODE_SAFETY/V_STICK,0)*PRICE_STICK</f>
        <v>91.7</v>
      </c>
      <c r="AG334" s="24" t="n">
        <f aca="false">SUM(X334:AF334)</f>
        <v>4208.07663354</v>
      </c>
      <c r="AH334" s="20" t="n">
        <f aca="false">FIXED_BOM</f>
        <v>3461</v>
      </c>
      <c r="AI334" s="24" t="n">
        <f aca="false">(AG334+AH334)*(1+CONT)</f>
        <v>8819.438128571</v>
      </c>
      <c r="AJ334" s="24" t="n">
        <f aca="false">IF(L334&gt;0,AI334/L334,1000000000000)</f>
        <v>1468.25432393835</v>
      </c>
      <c r="AK334" s="8" t="n">
        <f aca="false">IF(AND(G334&gt;=V_NEED,L334&gt;=P_MIN,K334&gt;=Z_MIN,F334&lt;=N_CAP,D334&lt;=R_MAX,OR(CORONA_REQ=0,O334&gt;=G334)),1,0)</f>
        <v>0</v>
      </c>
      <c r="AL334" s="28" t="n">
        <f aca="false">IF(AK334=1,IF(OBJECTIVE=1,AI334,AJ334),1000000000000)+ROW()*0.000000001</f>
        <v>1000000000000</v>
      </c>
    </row>
    <row r="335" customFormat="false" ht="15" hidden="false" customHeight="false" outlineLevel="0" collapsed="false">
      <c r="A335" s="8" t="n">
        <v>331</v>
      </c>
      <c r="B335" s="23" t="n">
        <v>6</v>
      </c>
      <c r="C335" s="23" t="n">
        <v>3</v>
      </c>
      <c r="D335" s="8" t="n">
        <v>150</v>
      </c>
      <c r="E335" s="8" t="n">
        <v>22</v>
      </c>
      <c r="F335" s="8" t="n">
        <v>4</v>
      </c>
      <c r="G335" s="28" t="n">
        <v>13.132078</v>
      </c>
      <c r="H335" s="8" t="n">
        <v>35.641013</v>
      </c>
      <c r="I335" s="8" t="n">
        <v>260.844144</v>
      </c>
      <c r="J335" s="28" t="n">
        <v>7.318651</v>
      </c>
      <c r="K335" s="39" t="n">
        <v>1.255719</v>
      </c>
      <c r="L335" s="28" t="n">
        <v>1.179093</v>
      </c>
      <c r="M335" s="8" t="n">
        <v>111</v>
      </c>
      <c r="N335" s="8" t="n">
        <v>826</v>
      </c>
      <c r="O335" s="28" t="n">
        <v>13.994337</v>
      </c>
      <c r="P335" s="28" t="n">
        <v>4.171341</v>
      </c>
      <c r="Q335" s="28" t="n">
        <v>5.08938</v>
      </c>
      <c r="R335" s="8" t="n">
        <v>16</v>
      </c>
      <c r="S335" s="8" t="n">
        <v>10</v>
      </c>
      <c r="T335" s="23" t="n">
        <v>50.992918</v>
      </c>
      <c r="U335" s="23" t="n">
        <v>41.819467</v>
      </c>
      <c r="V335" s="28" t="n">
        <v>2.455338</v>
      </c>
      <c r="W335" s="39" t="n">
        <v>0.494062</v>
      </c>
      <c r="X335" s="24" t="n">
        <f aca="false">P335*RHO_VANE/2700*(1+SCRAP)*PRICE_VANE</f>
        <v>49.93095177</v>
      </c>
      <c r="Y335" s="24" t="n">
        <f aca="false">Q335*RHO_PLATE/2700*(1+SCRAP)*PRICE_PLATE</f>
        <v>60.9198786</v>
      </c>
      <c r="Z335" s="24" t="n">
        <f aca="false">T335*CUT_M+(R335+S335)*CUT_SET</f>
        <v>102.489377</v>
      </c>
      <c r="AA335" s="24" t="n">
        <f aca="false">U335*ROUND_M</f>
        <v>209.097335</v>
      </c>
      <c r="AB335" s="24" t="n">
        <f aca="false">(R335+S335)*FINISH_PART</f>
        <v>208</v>
      </c>
      <c r="AC335" s="24" t="n">
        <f aca="false">R335*SPACER_VANE+(R335+S335)*ASM_H*LABOUR</f>
        <v>340.5</v>
      </c>
      <c r="AD335" s="24" t="n">
        <f aca="false">V335*G10_CAGE+W335*G10_SLEEVE</f>
        <v>176.964</v>
      </c>
      <c r="AE335" s="24" t="n">
        <f aca="false">N335/1000*SHAFT_M+SHAFT_SET</f>
        <v>179.12</v>
      </c>
      <c r="AF335" s="24" t="n">
        <f aca="false">2*ROUNDUP(G335*1000/V_ZENER,0)*PRICE_Z+5*ROUNDUP(G335*DIODE_SAFETY/V_STICK,0)*PRICE_STICK</f>
        <v>91.7</v>
      </c>
      <c r="AG335" s="24" t="n">
        <f aca="false">SUM(X335:AF335)</f>
        <v>1418.72154237</v>
      </c>
      <c r="AH335" s="20" t="n">
        <f aca="false">FIXED_BOM</f>
        <v>3461</v>
      </c>
      <c r="AI335" s="24" t="n">
        <f aca="false">(AG335+AH335)*(1+CONT)</f>
        <v>5611.6797737255</v>
      </c>
      <c r="AJ335" s="24" t="n">
        <f aca="false">IF(L335&gt;0,AI335/L335,1000000000000)</f>
        <v>4759.31904754375</v>
      </c>
      <c r="AK335" s="8" t="n">
        <f aca="false">IF(AND(G335&gt;=V_NEED,L335&gt;=P_MIN,K335&gt;=Z_MIN,F335&lt;=N_CAP,D335&lt;=R_MAX,OR(CORONA_REQ=0,O335&gt;=G335)),1,0)</f>
        <v>0</v>
      </c>
      <c r="AL335" s="28" t="n">
        <f aca="false">IF(AK335=1,IF(OBJECTIVE=1,AI335,AJ335),1000000000000)+ROW()*0.000000001</f>
        <v>1000000000000</v>
      </c>
    </row>
    <row r="336" customFormat="false" ht="15" hidden="false" customHeight="false" outlineLevel="0" collapsed="false">
      <c r="A336" s="8" t="n">
        <v>332</v>
      </c>
      <c r="B336" s="23" t="n">
        <v>6</v>
      </c>
      <c r="C336" s="23" t="n">
        <v>3</v>
      </c>
      <c r="D336" s="8" t="n">
        <v>150</v>
      </c>
      <c r="E336" s="8" t="n">
        <v>22</v>
      </c>
      <c r="F336" s="8" t="n">
        <v>6</v>
      </c>
      <c r="G336" s="28" t="n">
        <v>13.132078</v>
      </c>
      <c r="H336" s="8" t="n">
        <v>54.864448</v>
      </c>
      <c r="I336" s="8" t="n">
        <v>409.89794</v>
      </c>
      <c r="J336" s="28" t="n">
        <v>7.471103</v>
      </c>
      <c r="K336" s="39" t="n">
        <v>1.309005</v>
      </c>
      <c r="L336" s="28" t="n">
        <v>2.137349</v>
      </c>
      <c r="M336" s="8" t="n">
        <v>156</v>
      </c>
      <c r="N336" s="8" t="n">
        <v>916</v>
      </c>
      <c r="O336" s="28" t="n">
        <v>13.994337</v>
      </c>
      <c r="P336" s="28" t="n">
        <v>6.257011</v>
      </c>
      <c r="Q336" s="28" t="n">
        <v>6.107256</v>
      </c>
      <c r="R336" s="8" t="n">
        <v>24</v>
      </c>
      <c r="S336" s="8" t="n">
        <v>12</v>
      </c>
      <c r="T336" s="23" t="n">
        <v>72.719465</v>
      </c>
      <c r="U336" s="23" t="n">
        <v>58.959289</v>
      </c>
      <c r="V336" s="28" t="n">
        <v>3.141613</v>
      </c>
      <c r="W336" s="39" t="n">
        <v>0.632154</v>
      </c>
      <c r="X336" s="24" t="n">
        <f aca="false">P336*RHO_VANE/2700*(1+SCRAP)*PRICE_VANE</f>
        <v>74.89642167</v>
      </c>
      <c r="Y336" s="24" t="n">
        <f aca="false">Q336*RHO_PLATE/2700*(1+SCRAP)*PRICE_PLATE</f>
        <v>73.10385432</v>
      </c>
      <c r="Z336" s="24" t="n">
        <f aca="false">T336*CUT_M+(R336+S336)*CUT_SET</f>
        <v>145.0791975</v>
      </c>
      <c r="AA336" s="24" t="n">
        <f aca="false">U336*ROUND_M</f>
        <v>294.796445</v>
      </c>
      <c r="AB336" s="24" t="n">
        <f aca="false">(R336+S336)*FINISH_PART</f>
        <v>288</v>
      </c>
      <c r="AC336" s="24" t="n">
        <f aca="false">R336*SPACER_VANE+(R336+S336)*ASM_H*LABOUR</f>
        <v>477</v>
      </c>
      <c r="AD336" s="24" t="n">
        <f aca="false">V336*G10_CAGE+W336*G10_SLEEVE</f>
        <v>226.42602</v>
      </c>
      <c r="AE336" s="24" t="n">
        <f aca="false">N336/1000*SHAFT_M+SHAFT_SET</f>
        <v>189.92</v>
      </c>
      <c r="AF336" s="24" t="n">
        <f aca="false">2*ROUNDUP(G336*1000/V_ZENER,0)*PRICE_Z+5*ROUNDUP(G336*DIODE_SAFETY/V_STICK,0)*PRICE_STICK</f>
        <v>91.7</v>
      </c>
      <c r="AG336" s="24" t="n">
        <f aca="false">SUM(X336:AF336)</f>
        <v>1860.92193849</v>
      </c>
      <c r="AH336" s="20" t="n">
        <f aca="false">FIXED_BOM</f>
        <v>3461</v>
      </c>
      <c r="AI336" s="24" t="n">
        <f aca="false">(AG336+AH336)*(1+CONT)</f>
        <v>6120.2102292635</v>
      </c>
      <c r="AJ336" s="24" t="n">
        <f aca="false">IF(L336&gt;0,AI336/L336,1000000000000)</f>
        <v>2863.45853169674</v>
      </c>
      <c r="AK336" s="8" t="n">
        <f aca="false">IF(AND(G336&gt;=V_NEED,L336&gt;=P_MIN,K336&gt;=Z_MIN,F336&lt;=N_CAP,D336&lt;=R_MAX,OR(CORONA_REQ=0,O336&gt;=G336)),1,0)</f>
        <v>1</v>
      </c>
      <c r="AL336" s="28" t="n">
        <f aca="false">IF(AK336=1,IF(OBJECTIVE=1,AI336,AJ336),1000000000000)+ROW()*0.000000001</f>
        <v>6120.2102295995</v>
      </c>
    </row>
    <row r="337" customFormat="false" ht="15" hidden="false" customHeight="false" outlineLevel="0" collapsed="false">
      <c r="A337" s="8" t="n">
        <v>333</v>
      </c>
      <c r="B337" s="23" t="n">
        <v>6</v>
      </c>
      <c r="C337" s="23" t="n">
        <v>3</v>
      </c>
      <c r="D337" s="8" t="n">
        <v>150</v>
      </c>
      <c r="E337" s="8" t="n">
        <v>22</v>
      </c>
      <c r="F337" s="8" t="n">
        <v>8</v>
      </c>
      <c r="G337" s="28" t="n">
        <v>13.132078</v>
      </c>
      <c r="H337" s="8" t="n">
        <v>74.087884</v>
      </c>
      <c r="I337" s="8" t="n">
        <v>558.951737</v>
      </c>
      <c r="J337" s="28" t="n">
        <v>7.544442</v>
      </c>
      <c r="K337" s="39" t="n">
        <v>1.337276</v>
      </c>
      <c r="L337" s="28" t="n">
        <v>3.106559</v>
      </c>
      <c r="M337" s="8" t="n">
        <v>210</v>
      </c>
      <c r="N337" s="8" t="n">
        <v>1024</v>
      </c>
      <c r="O337" s="28" t="n">
        <v>13.994337</v>
      </c>
      <c r="P337" s="28" t="n">
        <v>8.342682</v>
      </c>
      <c r="Q337" s="28" t="n">
        <v>8.143008</v>
      </c>
      <c r="R337" s="8" t="n">
        <v>32</v>
      </c>
      <c r="S337" s="8" t="n">
        <v>16</v>
      </c>
      <c r="T337" s="23" t="n">
        <v>96.959287</v>
      </c>
      <c r="U337" s="23" t="n">
        <v>78.612386</v>
      </c>
      <c r="V337" s="28" t="n">
        <v>3.965142</v>
      </c>
      <c r="W337" s="39" t="n">
        <v>0.797864</v>
      </c>
      <c r="X337" s="24" t="n">
        <f aca="false">P337*RHO_VANE/2700*(1+SCRAP)*PRICE_VANE</f>
        <v>99.86190354</v>
      </c>
      <c r="Y337" s="24" t="n">
        <f aca="false">Q337*RHO_PLATE/2700*(1+SCRAP)*PRICE_PLATE</f>
        <v>97.47180576</v>
      </c>
      <c r="Z337" s="24" t="n">
        <f aca="false">T337*CUT_M+(R337+S337)*CUT_SET</f>
        <v>193.4389305</v>
      </c>
      <c r="AA337" s="24" t="n">
        <f aca="false">U337*ROUND_M</f>
        <v>393.06193</v>
      </c>
      <c r="AB337" s="24" t="n">
        <f aca="false">(R337+S337)*FINISH_PART</f>
        <v>384</v>
      </c>
      <c r="AC337" s="24" t="n">
        <f aca="false">R337*SPACER_VANE+(R337+S337)*ASM_H*LABOUR</f>
        <v>636</v>
      </c>
      <c r="AD337" s="24" t="n">
        <f aca="false">V337*G10_CAGE+W337*G10_SLEEVE</f>
        <v>285.78036</v>
      </c>
      <c r="AE337" s="24" t="n">
        <f aca="false">N337/1000*SHAFT_M+SHAFT_SET</f>
        <v>202.88</v>
      </c>
      <c r="AF337" s="24" t="n">
        <f aca="false">2*ROUNDUP(G337*1000/V_ZENER,0)*PRICE_Z+5*ROUNDUP(G337*DIODE_SAFETY/V_STICK,0)*PRICE_STICK</f>
        <v>91.7</v>
      </c>
      <c r="AG337" s="24" t="n">
        <f aca="false">SUM(X337:AF337)</f>
        <v>2384.1949298</v>
      </c>
      <c r="AH337" s="20" t="n">
        <f aca="false">FIXED_BOM</f>
        <v>3461</v>
      </c>
      <c r="AI337" s="24" t="n">
        <f aca="false">(AG337+AH337)*(1+CONT)</f>
        <v>6721.97416927</v>
      </c>
      <c r="AJ337" s="24" t="n">
        <f aca="false">IF(L337&gt;0,AI337/L337,1000000000000)</f>
        <v>2163.80058105125</v>
      </c>
      <c r="AK337" s="8" t="n">
        <f aca="false">IF(AND(G337&gt;=V_NEED,L337&gt;=P_MIN,K337&gt;=Z_MIN,F337&lt;=N_CAP,D337&lt;=R_MAX,OR(CORONA_REQ=0,O337&gt;=G337)),1,0)</f>
        <v>0</v>
      </c>
      <c r="AL337" s="28" t="n">
        <f aca="false">IF(AK337=1,IF(OBJECTIVE=1,AI337,AJ337),1000000000000)+ROW()*0.000000001</f>
        <v>1000000000000</v>
      </c>
    </row>
    <row r="338" customFormat="false" ht="15" hidden="false" customHeight="false" outlineLevel="0" collapsed="false">
      <c r="A338" s="8" t="n">
        <v>334</v>
      </c>
      <c r="B338" s="23" t="n">
        <v>6</v>
      </c>
      <c r="C338" s="23" t="n">
        <v>3</v>
      </c>
      <c r="D338" s="8" t="n">
        <v>150</v>
      </c>
      <c r="E338" s="8" t="n">
        <v>22</v>
      </c>
      <c r="F338" s="8" t="n">
        <v>10</v>
      </c>
      <c r="G338" s="28" t="n">
        <v>13.132078</v>
      </c>
      <c r="H338" s="8" t="n">
        <v>93.31132</v>
      </c>
      <c r="I338" s="8" t="n">
        <v>708.005534</v>
      </c>
      <c r="J338" s="28" t="n">
        <v>7.587563</v>
      </c>
      <c r="K338" s="39" t="n">
        <v>1.353816</v>
      </c>
      <c r="L338" s="28" t="n">
        <v>4.075158</v>
      </c>
      <c r="M338" s="8" t="n">
        <v>264</v>
      </c>
      <c r="N338" s="8" t="n">
        <v>1132</v>
      </c>
      <c r="O338" s="28" t="n">
        <v>13.994337</v>
      </c>
      <c r="P338" s="28" t="n">
        <v>10.428352</v>
      </c>
      <c r="Q338" s="28" t="n">
        <v>10.17876</v>
      </c>
      <c r="R338" s="8" t="n">
        <v>40</v>
      </c>
      <c r="S338" s="8" t="n">
        <v>20</v>
      </c>
      <c r="T338" s="23" t="n">
        <v>121.199109</v>
      </c>
      <c r="U338" s="23" t="n">
        <v>98.265482</v>
      </c>
      <c r="V338" s="28" t="n">
        <v>4.788672</v>
      </c>
      <c r="W338" s="39" t="n">
        <v>0.963574</v>
      </c>
      <c r="X338" s="24" t="n">
        <f aca="false">P338*RHO_VANE/2700*(1+SCRAP)*PRICE_VANE</f>
        <v>124.82737344</v>
      </c>
      <c r="Y338" s="24" t="n">
        <f aca="false">Q338*RHO_PLATE/2700*(1+SCRAP)*PRICE_PLATE</f>
        <v>121.8397572</v>
      </c>
      <c r="Z338" s="24" t="n">
        <f aca="false">T338*CUT_M+(R338+S338)*CUT_SET</f>
        <v>241.7986635</v>
      </c>
      <c r="AA338" s="24" t="n">
        <f aca="false">U338*ROUND_M</f>
        <v>491.32741</v>
      </c>
      <c r="AB338" s="24" t="n">
        <f aca="false">(R338+S338)*FINISH_PART</f>
        <v>480</v>
      </c>
      <c r="AC338" s="24" t="n">
        <f aca="false">R338*SPACER_VANE+(R338+S338)*ASM_H*LABOUR</f>
        <v>795</v>
      </c>
      <c r="AD338" s="24" t="n">
        <f aca="false">V338*G10_CAGE+W338*G10_SLEEVE</f>
        <v>345.13476</v>
      </c>
      <c r="AE338" s="24" t="n">
        <f aca="false">N338/1000*SHAFT_M+SHAFT_SET</f>
        <v>215.84</v>
      </c>
      <c r="AF338" s="24" t="n">
        <f aca="false">2*ROUNDUP(G338*1000/V_ZENER,0)*PRICE_Z+5*ROUNDUP(G338*DIODE_SAFETY/V_STICK,0)*PRICE_STICK</f>
        <v>91.7</v>
      </c>
      <c r="AG338" s="24" t="n">
        <f aca="false">SUM(X338:AF338)</f>
        <v>2907.46796414</v>
      </c>
      <c r="AH338" s="20" t="n">
        <f aca="false">FIXED_BOM</f>
        <v>3461</v>
      </c>
      <c r="AI338" s="24" t="n">
        <f aca="false">(AG338+AH338)*(1+CONT)</f>
        <v>7323.738158761</v>
      </c>
      <c r="AJ338" s="24" t="n">
        <f aca="false">IF(L338&gt;0,AI338/L338,1000000000000)</f>
        <v>1797.16667642359</v>
      </c>
      <c r="AK338" s="8" t="n">
        <f aca="false">IF(AND(G338&gt;=V_NEED,L338&gt;=P_MIN,K338&gt;=Z_MIN,F338&lt;=N_CAP,D338&lt;=R_MAX,OR(CORONA_REQ=0,O338&gt;=G338)),1,0)</f>
        <v>0</v>
      </c>
      <c r="AL338" s="28" t="n">
        <f aca="false">IF(AK338=1,IF(OBJECTIVE=1,AI338,AJ338),1000000000000)+ROW()*0.000000001</f>
        <v>1000000000000</v>
      </c>
    </row>
    <row r="339" customFormat="false" ht="15" hidden="false" customHeight="false" outlineLevel="0" collapsed="false">
      <c r="A339" s="8" t="n">
        <v>335</v>
      </c>
      <c r="B339" s="23" t="n">
        <v>6</v>
      </c>
      <c r="C339" s="23" t="n">
        <v>3</v>
      </c>
      <c r="D339" s="8" t="n">
        <v>150</v>
      </c>
      <c r="E339" s="8" t="n">
        <v>22</v>
      </c>
      <c r="F339" s="8" t="n">
        <v>12</v>
      </c>
      <c r="G339" s="28" t="n">
        <v>13.132078</v>
      </c>
      <c r="H339" s="8" t="n">
        <v>112.534756</v>
      </c>
      <c r="I339" s="8" t="n">
        <v>857.05933</v>
      </c>
      <c r="J339" s="28" t="n">
        <v>7.615952</v>
      </c>
      <c r="K339" s="39" t="n">
        <v>1.365401</v>
      </c>
      <c r="L339" s="28" t="n">
        <v>5.047324</v>
      </c>
      <c r="M339" s="8" t="n">
        <v>318</v>
      </c>
      <c r="N339" s="8" t="n">
        <v>1240</v>
      </c>
      <c r="O339" s="28" t="n">
        <v>13.994337</v>
      </c>
      <c r="P339" s="28" t="n">
        <v>12.514022</v>
      </c>
      <c r="Q339" s="28" t="n">
        <v>12.214512</v>
      </c>
      <c r="R339" s="8" t="n">
        <v>48</v>
      </c>
      <c r="S339" s="8" t="n">
        <v>24</v>
      </c>
      <c r="T339" s="23" t="n">
        <v>145.438931</v>
      </c>
      <c r="U339" s="23" t="n">
        <v>117.918579</v>
      </c>
      <c r="V339" s="28" t="n">
        <v>5.612201</v>
      </c>
      <c r="W339" s="39" t="n">
        <v>1.129284</v>
      </c>
      <c r="X339" s="24" t="n">
        <f aca="false">P339*RHO_VANE/2700*(1+SCRAP)*PRICE_VANE</f>
        <v>149.79284334</v>
      </c>
      <c r="Y339" s="24" t="n">
        <f aca="false">Q339*RHO_PLATE/2700*(1+SCRAP)*PRICE_PLATE</f>
        <v>146.20770864</v>
      </c>
      <c r="Z339" s="24" t="n">
        <f aca="false">T339*CUT_M+(R339+S339)*CUT_SET</f>
        <v>290.1583965</v>
      </c>
      <c r="AA339" s="24" t="n">
        <f aca="false">U339*ROUND_M</f>
        <v>589.592895</v>
      </c>
      <c r="AB339" s="24" t="n">
        <f aca="false">(R339+S339)*FINISH_PART</f>
        <v>576</v>
      </c>
      <c r="AC339" s="24" t="n">
        <f aca="false">R339*SPACER_VANE+(R339+S339)*ASM_H*LABOUR</f>
        <v>954</v>
      </c>
      <c r="AD339" s="24" t="n">
        <f aca="false">V339*G10_CAGE+W339*G10_SLEEVE</f>
        <v>404.4891</v>
      </c>
      <c r="AE339" s="24" t="n">
        <f aca="false">N339/1000*SHAFT_M+SHAFT_SET</f>
        <v>228.8</v>
      </c>
      <c r="AF339" s="24" t="n">
        <f aca="false">2*ROUNDUP(G339*1000/V_ZENER,0)*PRICE_Z+5*ROUNDUP(G339*DIODE_SAFETY/V_STICK,0)*PRICE_STICK</f>
        <v>91.7</v>
      </c>
      <c r="AG339" s="24" t="n">
        <f aca="false">SUM(X339:AF339)</f>
        <v>3430.74094348</v>
      </c>
      <c r="AH339" s="20" t="n">
        <f aca="false">FIXED_BOM</f>
        <v>3461</v>
      </c>
      <c r="AI339" s="24" t="n">
        <f aca="false">(AG339+AH339)*(1+CONT)</f>
        <v>7925.502085002</v>
      </c>
      <c r="AJ339" s="24" t="n">
        <f aca="false">IF(L339&gt;0,AI339/L339,1000000000000)</f>
        <v>1570.2384243615</v>
      </c>
      <c r="AK339" s="8" t="n">
        <f aca="false">IF(AND(G339&gt;=V_NEED,L339&gt;=P_MIN,K339&gt;=Z_MIN,F339&lt;=N_CAP,D339&lt;=R_MAX,OR(CORONA_REQ=0,O339&gt;=G339)),1,0)</f>
        <v>0</v>
      </c>
      <c r="AL339" s="28" t="n">
        <f aca="false">IF(AK339=1,IF(OBJECTIVE=1,AI339,AJ339),1000000000000)+ROW()*0.000000001</f>
        <v>1000000000000</v>
      </c>
    </row>
    <row r="340" customFormat="false" ht="15" hidden="false" customHeight="false" outlineLevel="0" collapsed="false">
      <c r="A340" s="8" t="n">
        <v>336</v>
      </c>
      <c r="B340" s="23" t="n">
        <v>6</v>
      </c>
      <c r="C340" s="23" t="n">
        <v>3</v>
      </c>
      <c r="D340" s="8" t="n">
        <v>150</v>
      </c>
      <c r="E340" s="8" t="n">
        <v>22</v>
      </c>
      <c r="F340" s="8" t="n">
        <v>16</v>
      </c>
      <c r="G340" s="28" t="n">
        <v>13.132078</v>
      </c>
      <c r="H340" s="8" t="n">
        <v>150.981627</v>
      </c>
      <c r="I340" s="8" t="n">
        <v>1155.166923</v>
      </c>
      <c r="J340" s="28" t="n">
        <v>7.651043</v>
      </c>
      <c r="K340" s="39" t="n">
        <v>1.379846</v>
      </c>
      <c r="L340" s="28" t="n">
        <v>7.001508</v>
      </c>
      <c r="M340" s="8" t="n">
        <v>417</v>
      </c>
      <c r="N340" s="8" t="n">
        <v>1438</v>
      </c>
      <c r="O340" s="28" t="n">
        <v>13.994337</v>
      </c>
      <c r="P340" s="28" t="n">
        <v>16.685363</v>
      </c>
      <c r="Q340" s="28" t="n">
        <v>15.26814</v>
      </c>
      <c r="R340" s="8" t="n">
        <v>64</v>
      </c>
      <c r="S340" s="8" t="n">
        <v>30</v>
      </c>
      <c r="T340" s="23" t="n">
        <v>191.4053</v>
      </c>
      <c r="U340" s="23" t="n">
        <v>154.711498</v>
      </c>
      <c r="V340" s="28" t="n">
        <v>7.122006</v>
      </c>
      <c r="W340" s="39" t="n">
        <v>1.433086</v>
      </c>
      <c r="X340" s="24" t="n">
        <f aca="false">P340*RHO_VANE/2700*(1+SCRAP)*PRICE_VANE</f>
        <v>199.72379511</v>
      </c>
      <c r="Y340" s="24" t="n">
        <f aca="false">Q340*RHO_PLATE/2700*(1+SCRAP)*PRICE_PLATE</f>
        <v>182.7596358</v>
      </c>
      <c r="Z340" s="24" t="n">
        <f aca="false">T340*CUT_M+(R340+S340)*CUT_SET</f>
        <v>381.10795</v>
      </c>
      <c r="AA340" s="24" t="n">
        <f aca="false">U340*ROUND_M</f>
        <v>773.55749</v>
      </c>
      <c r="AB340" s="24" t="n">
        <f aca="false">(R340+S340)*FINISH_PART</f>
        <v>752</v>
      </c>
      <c r="AC340" s="24" t="n">
        <f aca="false">R340*SPACER_VANE+(R340+S340)*ASM_H*LABOUR</f>
        <v>1249.5</v>
      </c>
      <c r="AD340" s="24" t="n">
        <f aca="false">V340*G10_CAGE+W340*G10_SLEEVE</f>
        <v>513.30552</v>
      </c>
      <c r="AE340" s="24" t="n">
        <f aca="false">N340/1000*SHAFT_M+SHAFT_SET</f>
        <v>252.56</v>
      </c>
      <c r="AF340" s="24" t="n">
        <f aca="false">2*ROUNDUP(G340*1000/V_ZENER,0)*PRICE_Z+5*ROUNDUP(G340*DIODE_SAFETY/V_STICK,0)*PRICE_STICK</f>
        <v>91.7</v>
      </c>
      <c r="AG340" s="24" t="n">
        <f aca="false">SUM(X340:AF340)</f>
        <v>4396.21439091</v>
      </c>
      <c r="AH340" s="20" t="n">
        <f aca="false">FIXED_BOM</f>
        <v>3461</v>
      </c>
      <c r="AI340" s="24" t="n">
        <f aca="false">(AG340+AH340)*(1+CONT)</f>
        <v>9035.7965495465</v>
      </c>
      <c r="AJ340" s="24" t="n">
        <f aca="false">IF(L340&gt;0,AI340/L340,1000000000000)</f>
        <v>1290.55005715147</v>
      </c>
      <c r="AK340" s="8" t="n">
        <f aca="false">IF(AND(G340&gt;=V_NEED,L340&gt;=P_MIN,K340&gt;=Z_MIN,F340&lt;=N_CAP,D340&lt;=R_MAX,OR(CORONA_REQ=0,O340&gt;=G340)),1,0)</f>
        <v>0</v>
      </c>
      <c r="AL340" s="28" t="n">
        <f aca="false">IF(AK340=1,IF(OBJECTIVE=1,AI340,AJ340),1000000000000)+ROW()*0.000000001</f>
        <v>1000000000000</v>
      </c>
    </row>
    <row r="341" customFormat="false" ht="15" hidden="false" customHeight="false" outlineLevel="0" collapsed="false">
      <c r="A341" s="8" t="n">
        <v>337</v>
      </c>
      <c r="B341" s="23" t="n">
        <v>6</v>
      </c>
      <c r="C341" s="23" t="n">
        <v>3</v>
      </c>
      <c r="D341" s="8" t="n">
        <v>150</v>
      </c>
      <c r="E341" s="8" t="n">
        <v>26</v>
      </c>
      <c r="F341" s="8" t="n">
        <v>4</v>
      </c>
      <c r="G341" s="28" t="n">
        <v>13.132078</v>
      </c>
      <c r="H341" s="8" t="n">
        <v>52.672441</v>
      </c>
      <c r="I341" s="8" t="n">
        <v>304.157288</v>
      </c>
      <c r="J341" s="28" t="n">
        <v>5.774505</v>
      </c>
      <c r="K341" s="39" t="n">
        <v>1.225287</v>
      </c>
      <c r="L341" s="28" t="n">
        <v>1.253662</v>
      </c>
      <c r="M341" s="8" t="n">
        <v>111</v>
      </c>
      <c r="N341" s="8" t="n">
        <v>826</v>
      </c>
      <c r="O341" s="28" t="n">
        <v>13.994337</v>
      </c>
      <c r="P341" s="28" t="n">
        <v>4.714208</v>
      </c>
      <c r="Q341" s="28" t="n">
        <v>5.08938</v>
      </c>
      <c r="R341" s="8" t="n">
        <v>16</v>
      </c>
      <c r="S341" s="8" t="n">
        <v>10</v>
      </c>
      <c r="T341" s="23" t="n">
        <v>50.992918</v>
      </c>
      <c r="U341" s="23" t="n">
        <v>41.819467</v>
      </c>
      <c r="V341" s="28" t="n">
        <v>2.455338</v>
      </c>
      <c r="W341" s="39" t="n">
        <v>0.494062</v>
      </c>
      <c r="X341" s="24" t="n">
        <f aca="false">P341*RHO_VANE/2700*(1+SCRAP)*PRICE_VANE</f>
        <v>56.42906976</v>
      </c>
      <c r="Y341" s="24" t="n">
        <f aca="false">Q341*RHO_PLATE/2700*(1+SCRAP)*PRICE_PLATE</f>
        <v>60.9198786</v>
      </c>
      <c r="Z341" s="24" t="n">
        <f aca="false">T341*CUT_M+(R341+S341)*CUT_SET</f>
        <v>102.489377</v>
      </c>
      <c r="AA341" s="24" t="n">
        <f aca="false">U341*ROUND_M</f>
        <v>209.097335</v>
      </c>
      <c r="AB341" s="24" t="n">
        <f aca="false">(R341+S341)*FINISH_PART</f>
        <v>208</v>
      </c>
      <c r="AC341" s="24" t="n">
        <f aca="false">R341*SPACER_VANE+(R341+S341)*ASM_H*LABOUR</f>
        <v>340.5</v>
      </c>
      <c r="AD341" s="24" t="n">
        <f aca="false">V341*G10_CAGE+W341*G10_SLEEVE</f>
        <v>176.964</v>
      </c>
      <c r="AE341" s="24" t="n">
        <f aca="false">N341/1000*SHAFT_M+SHAFT_SET</f>
        <v>179.12</v>
      </c>
      <c r="AF341" s="24" t="n">
        <f aca="false">2*ROUNDUP(G341*1000/V_ZENER,0)*PRICE_Z+5*ROUNDUP(G341*DIODE_SAFETY/V_STICK,0)*PRICE_STICK</f>
        <v>91.7</v>
      </c>
      <c r="AG341" s="24" t="n">
        <f aca="false">SUM(X341:AF341)</f>
        <v>1425.21966036</v>
      </c>
      <c r="AH341" s="20" t="n">
        <f aca="false">FIXED_BOM</f>
        <v>3461</v>
      </c>
      <c r="AI341" s="24" t="n">
        <f aca="false">(AG341+AH341)*(1+CONT)</f>
        <v>5619.152609414</v>
      </c>
      <c r="AJ341" s="24" t="n">
        <f aca="false">IF(L341&gt;0,AI341/L341,1000000000000)</f>
        <v>4482.19106060007</v>
      </c>
      <c r="AK341" s="8" t="n">
        <f aca="false">IF(AND(G341&gt;=V_NEED,L341&gt;=P_MIN,K341&gt;=Z_MIN,F341&lt;=N_CAP,D341&lt;=R_MAX,OR(CORONA_REQ=0,O341&gt;=G341)),1,0)</f>
        <v>0</v>
      </c>
      <c r="AL341" s="28" t="n">
        <f aca="false">IF(AK341=1,IF(OBJECTIVE=1,AI341,AJ341),1000000000000)+ROW()*0.000000001</f>
        <v>1000000000000</v>
      </c>
    </row>
    <row r="342" customFormat="false" ht="15" hidden="false" customHeight="false" outlineLevel="0" collapsed="false">
      <c r="A342" s="8" t="n">
        <v>338</v>
      </c>
      <c r="B342" s="23" t="n">
        <v>6</v>
      </c>
      <c r="C342" s="23" t="n">
        <v>3</v>
      </c>
      <c r="D342" s="8" t="n">
        <v>150</v>
      </c>
      <c r="E342" s="8" t="n">
        <v>26</v>
      </c>
      <c r="F342" s="8" t="n">
        <v>6</v>
      </c>
      <c r="G342" s="28" t="n">
        <v>13.132078</v>
      </c>
      <c r="H342" s="8" t="n">
        <v>81.628121</v>
      </c>
      <c r="I342" s="8" t="n">
        <v>477.961452</v>
      </c>
      <c r="J342" s="28" t="n">
        <v>5.855353</v>
      </c>
      <c r="K342" s="39" t="n">
        <v>1.267479</v>
      </c>
      <c r="L342" s="28" t="n">
        <v>2.245642</v>
      </c>
      <c r="M342" s="8" t="n">
        <v>165</v>
      </c>
      <c r="N342" s="8" t="n">
        <v>934</v>
      </c>
      <c r="O342" s="28" t="n">
        <v>13.994337</v>
      </c>
      <c r="P342" s="28" t="n">
        <v>7.071312</v>
      </c>
      <c r="Q342" s="28" t="n">
        <v>7.125132</v>
      </c>
      <c r="R342" s="8" t="n">
        <v>24</v>
      </c>
      <c r="S342" s="8" t="n">
        <v>14</v>
      </c>
      <c r="T342" s="23" t="n">
        <v>75.232739</v>
      </c>
      <c r="U342" s="23" t="n">
        <v>61.472564</v>
      </c>
      <c r="V342" s="28" t="n">
        <v>3.278868</v>
      </c>
      <c r="W342" s="39" t="n">
        <v>0.659772</v>
      </c>
      <c r="X342" s="24" t="n">
        <f aca="false">P342*RHO_VANE/2700*(1+SCRAP)*PRICE_VANE</f>
        <v>84.64360464</v>
      </c>
      <c r="Y342" s="24" t="n">
        <f aca="false">Q342*RHO_PLATE/2700*(1+SCRAP)*PRICE_PLATE</f>
        <v>85.28783004</v>
      </c>
      <c r="Z342" s="24" t="n">
        <f aca="false">T342*CUT_M+(R342+S342)*CUT_SET</f>
        <v>150.8491085</v>
      </c>
      <c r="AA342" s="24" t="n">
        <f aca="false">U342*ROUND_M</f>
        <v>307.36282</v>
      </c>
      <c r="AB342" s="24" t="n">
        <f aca="false">(R342+S342)*FINISH_PART</f>
        <v>304</v>
      </c>
      <c r="AC342" s="24" t="n">
        <f aca="false">R342*SPACER_VANE+(R342+S342)*ASM_H*LABOUR</f>
        <v>499.5</v>
      </c>
      <c r="AD342" s="24" t="n">
        <f aca="false">V342*G10_CAGE+W342*G10_SLEEVE</f>
        <v>236.3184</v>
      </c>
      <c r="AE342" s="24" t="n">
        <f aca="false">N342/1000*SHAFT_M+SHAFT_SET</f>
        <v>192.08</v>
      </c>
      <c r="AF342" s="24" t="n">
        <f aca="false">2*ROUNDUP(G342*1000/V_ZENER,0)*PRICE_Z+5*ROUNDUP(G342*DIODE_SAFETY/V_STICK,0)*PRICE_STICK</f>
        <v>91.7</v>
      </c>
      <c r="AG342" s="24" t="n">
        <f aca="false">SUM(X342:AF342)</f>
        <v>1951.74176318</v>
      </c>
      <c r="AH342" s="20" t="n">
        <f aca="false">FIXED_BOM</f>
        <v>3461</v>
      </c>
      <c r="AI342" s="24" t="n">
        <f aca="false">(AG342+AH342)*(1+CONT)</f>
        <v>6224.653027657</v>
      </c>
      <c r="AJ342" s="24" t="n">
        <f aca="false">IF(L342&gt;0,AI342/L342,1000000000000)</f>
        <v>2771.88128279441</v>
      </c>
      <c r="AK342" s="8" t="n">
        <f aca="false">IF(AND(G342&gt;=V_NEED,L342&gt;=P_MIN,K342&gt;=Z_MIN,F342&lt;=N_CAP,D342&lt;=R_MAX,OR(CORONA_REQ=0,O342&gt;=G342)),1,0)</f>
        <v>0</v>
      </c>
      <c r="AL342" s="28" t="n">
        <f aca="false">IF(AK342=1,IF(OBJECTIVE=1,AI342,AJ342),1000000000000)+ROW()*0.000000001</f>
        <v>1000000000000</v>
      </c>
    </row>
    <row r="343" customFormat="false" ht="15" hidden="false" customHeight="false" outlineLevel="0" collapsed="false">
      <c r="A343" s="8" t="n">
        <v>339</v>
      </c>
      <c r="B343" s="23" t="n">
        <v>6</v>
      </c>
      <c r="C343" s="23" t="n">
        <v>3</v>
      </c>
      <c r="D343" s="8" t="n">
        <v>150</v>
      </c>
      <c r="E343" s="8" t="n">
        <v>26</v>
      </c>
      <c r="F343" s="8" t="n">
        <v>8</v>
      </c>
      <c r="G343" s="28" t="n">
        <v>13.132078</v>
      </c>
      <c r="H343" s="8" t="n">
        <v>110.583801</v>
      </c>
      <c r="I343" s="8" t="n">
        <v>651.765616</v>
      </c>
      <c r="J343" s="28" t="n">
        <v>5.893862</v>
      </c>
      <c r="K343" s="39" t="n">
        <v>1.288957</v>
      </c>
      <c r="L343" s="28" t="n">
        <v>3.24724</v>
      </c>
      <c r="M343" s="8" t="n">
        <v>219</v>
      </c>
      <c r="N343" s="8" t="n">
        <v>1042</v>
      </c>
      <c r="O343" s="28" t="n">
        <v>13.994337</v>
      </c>
      <c r="P343" s="28" t="n">
        <v>9.428416</v>
      </c>
      <c r="Q343" s="28" t="n">
        <v>9.160884</v>
      </c>
      <c r="R343" s="8" t="n">
        <v>32</v>
      </c>
      <c r="S343" s="8" t="n">
        <v>18</v>
      </c>
      <c r="T343" s="23" t="n">
        <v>99.472561</v>
      </c>
      <c r="U343" s="23" t="n">
        <v>81.12566</v>
      </c>
      <c r="V343" s="28" t="n">
        <v>4.102397</v>
      </c>
      <c r="W343" s="39" t="n">
        <v>0.825482</v>
      </c>
      <c r="X343" s="24" t="n">
        <f aca="false">P343*RHO_VANE/2700*(1+SCRAP)*PRICE_VANE</f>
        <v>112.85813952</v>
      </c>
      <c r="Y343" s="24" t="n">
        <f aca="false">Q343*RHO_PLATE/2700*(1+SCRAP)*PRICE_PLATE</f>
        <v>109.65578148</v>
      </c>
      <c r="Z343" s="24" t="n">
        <f aca="false">T343*CUT_M+(R343+S343)*CUT_SET</f>
        <v>199.2088415</v>
      </c>
      <c r="AA343" s="24" t="n">
        <f aca="false">U343*ROUND_M</f>
        <v>405.6283</v>
      </c>
      <c r="AB343" s="24" t="n">
        <f aca="false">(R343+S343)*FINISH_PART</f>
        <v>400</v>
      </c>
      <c r="AC343" s="24" t="n">
        <f aca="false">R343*SPACER_VANE+(R343+S343)*ASM_H*LABOUR</f>
        <v>658.5</v>
      </c>
      <c r="AD343" s="24" t="n">
        <f aca="false">V343*G10_CAGE+W343*G10_SLEEVE</f>
        <v>295.67274</v>
      </c>
      <c r="AE343" s="24" t="n">
        <f aca="false">N343/1000*SHAFT_M+SHAFT_SET</f>
        <v>205.04</v>
      </c>
      <c r="AF343" s="24" t="n">
        <f aca="false">2*ROUNDUP(G343*1000/V_ZENER,0)*PRICE_Z+5*ROUNDUP(G343*DIODE_SAFETY/V_STICK,0)*PRICE_STICK</f>
        <v>91.7</v>
      </c>
      <c r="AG343" s="24" t="n">
        <f aca="false">SUM(X343:AF343)</f>
        <v>2478.2638025</v>
      </c>
      <c r="AH343" s="20" t="n">
        <f aca="false">FIXED_BOM</f>
        <v>3461</v>
      </c>
      <c r="AI343" s="24" t="n">
        <f aca="false">(AG343+AH343)*(1+CONT)</f>
        <v>6830.153372875</v>
      </c>
      <c r="AJ343" s="24" t="n">
        <f aca="false">IF(L343&gt;0,AI343/L343,1000000000000)</f>
        <v>2103.37190133005</v>
      </c>
      <c r="AK343" s="8" t="n">
        <f aca="false">IF(AND(G343&gt;=V_NEED,L343&gt;=P_MIN,K343&gt;=Z_MIN,F343&lt;=N_CAP,D343&lt;=R_MAX,OR(CORONA_REQ=0,O343&gt;=G343)),1,0)</f>
        <v>0</v>
      </c>
      <c r="AL343" s="28" t="n">
        <f aca="false">IF(AK343=1,IF(OBJECTIVE=1,AI343,AJ343),1000000000000)+ROW()*0.000000001</f>
        <v>1000000000000</v>
      </c>
    </row>
    <row r="344" customFormat="false" ht="15" hidden="false" customHeight="false" outlineLevel="0" collapsed="false">
      <c r="A344" s="8" t="n">
        <v>340</v>
      </c>
      <c r="B344" s="23" t="n">
        <v>6</v>
      </c>
      <c r="C344" s="23" t="n">
        <v>3</v>
      </c>
      <c r="D344" s="8" t="n">
        <v>150</v>
      </c>
      <c r="E344" s="8" t="n">
        <v>26</v>
      </c>
      <c r="F344" s="8" t="n">
        <v>10</v>
      </c>
      <c r="G344" s="28" t="n">
        <v>13.132078</v>
      </c>
      <c r="H344" s="8" t="n">
        <v>139.539482</v>
      </c>
      <c r="I344" s="8" t="n">
        <v>825.569781</v>
      </c>
      <c r="J344" s="28" t="n">
        <v>5.916388</v>
      </c>
      <c r="K344" s="39" t="n">
        <v>1.301885</v>
      </c>
      <c r="L344" s="28" t="n">
        <v>4.249697</v>
      </c>
      <c r="M344" s="8" t="n">
        <v>273</v>
      </c>
      <c r="N344" s="8" t="n">
        <v>1150</v>
      </c>
      <c r="O344" s="28" t="n">
        <v>13.994337</v>
      </c>
      <c r="P344" s="28" t="n">
        <v>11.78552</v>
      </c>
      <c r="Q344" s="28" t="n">
        <v>11.196636</v>
      </c>
      <c r="R344" s="8" t="n">
        <v>40</v>
      </c>
      <c r="S344" s="8" t="n">
        <v>22</v>
      </c>
      <c r="T344" s="23" t="n">
        <v>123.712383</v>
      </c>
      <c r="U344" s="23" t="n">
        <v>100.778757</v>
      </c>
      <c r="V344" s="28" t="n">
        <v>4.925927</v>
      </c>
      <c r="W344" s="39" t="n">
        <v>0.991193</v>
      </c>
      <c r="X344" s="24" t="n">
        <f aca="false">P344*RHO_VANE/2700*(1+SCRAP)*PRICE_VANE</f>
        <v>141.0726744</v>
      </c>
      <c r="Y344" s="24" t="n">
        <f aca="false">Q344*RHO_PLATE/2700*(1+SCRAP)*PRICE_PLATE</f>
        <v>134.02373292</v>
      </c>
      <c r="Z344" s="24" t="n">
        <f aca="false">T344*CUT_M+(R344+S344)*CUT_SET</f>
        <v>247.5685745</v>
      </c>
      <c r="AA344" s="24" t="n">
        <f aca="false">U344*ROUND_M</f>
        <v>503.893785</v>
      </c>
      <c r="AB344" s="24" t="n">
        <f aca="false">(R344+S344)*FINISH_PART</f>
        <v>496</v>
      </c>
      <c r="AC344" s="24" t="n">
        <f aca="false">R344*SPACER_VANE+(R344+S344)*ASM_H*LABOUR</f>
        <v>817.5</v>
      </c>
      <c r="AD344" s="24" t="n">
        <f aca="false">V344*G10_CAGE+W344*G10_SLEEVE</f>
        <v>355.0272</v>
      </c>
      <c r="AE344" s="24" t="n">
        <f aca="false">N344/1000*SHAFT_M+SHAFT_SET</f>
        <v>218</v>
      </c>
      <c r="AF344" s="24" t="n">
        <f aca="false">2*ROUNDUP(G344*1000/V_ZENER,0)*PRICE_Z+5*ROUNDUP(G344*DIODE_SAFETY/V_STICK,0)*PRICE_STICK</f>
        <v>91.7</v>
      </c>
      <c r="AG344" s="24" t="n">
        <f aca="false">SUM(X344:AF344)</f>
        <v>3004.78596682</v>
      </c>
      <c r="AH344" s="20" t="n">
        <f aca="false">FIXED_BOM</f>
        <v>3461</v>
      </c>
      <c r="AI344" s="24" t="n">
        <f aca="false">(AG344+AH344)*(1+CONT)</f>
        <v>7435.653861843</v>
      </c>
      <c r="AJ344" s="24" t="n">
        <f aca="false">IF(L344&gt;0,AI344/L344,1000000000000)</f>
        <v>1749.69035718146</v>
      </c>
      <c r="AK344" s="8" t="n">
        <f aca="false">IF(AND(G344&gt;=V_NEED,L344&gt;=P_MIN,K344&gt;=Z_MIN,F344&lt;=N_CAP,D344&lt;=R_MAX,OR(CORONA_REQ=0,O344&gt;=G344)),1,0)</f>
        <v>0</v>
      </c>
      <c r="AL344" s="28" t="n">
        <f aca="false">IF(AK344=1,IF(OBJECTIVE=1,AI344,AJ344),1000000000000)+ROW()*0.000000001</f>
        <v>1000000000000</v>
      </c>
    </row>
    <row r="345" customFormat="false" ht="15" hidden="false" customHeight="false" outlineLevel="0" collapsed="false">
      <c r="A345" s="8" t="n">
        <v>341</v>
      </c>
      <c r="B345" s="23" t="n">
        <v>6</v>
      </c>
      <c r="C345" s="23" t="n">
        <v>3</v>
      </c>
      <c r="D345" s="8" t="n">
        <v>150</v>
      </c>
      <c r="E345" s="8" t="n">
        <v>26</v>
      </c>
      <c r="F345" s="8" t="n">
        <v>12</v>
      </c>
      <c r="G345" s="28" t="n">
        <v>13.132078</v>
      </c>
      <c r="H345" s="8" t="n">
        <v>168.495162</v>
      </c>
      <c r="I345" s="8" t="n">
        <v>999.373945</v>
      </c>
      <c r="J345" s="28" t="n">
        <v>5.931173</v>
      </c>
      <c r="K345" s="39" t="n">
        <v>1.310336</v>
      </c>
      <c r="L345" s="28" t="n">
        <v>5.251953</v>
      </c>
      <c r="M345" s="8" t="n">
        <v>327</v>
      </c>
      <c r="N345" s="8" t="n">
        <v>1258</v>
      </c>
      <c r="O345" s="28" t="n">
        <v>13.994337</v>
      </c>
      <c r="P345" s="28" t="n">
        <v>14.142624</v>
      </c>
      <c r="Q345" s="28" t="n">
        <v>13.232388</v>
      </c>
      <c r="R345" s="8" t="n">
        <v>48</v>
      </c>
      <c r="S345" s="8" t="n">
        <v>26</v>
      </c>
      <c r="T345" s="23" t="n">
        <v>147.952205</v>
      </c>
      <c r="U345" s="23" t="n">
        <v>120.431853</v>
      </c>
      <c r="V345" s="28" t="n">
        <v>5.749456</v>
      </c>
      <c r="W345" s="39" t="n">
        <v>1.156903</v>
      </c>
      <c r="X345" s="24" t="n">
        <f aca="false">P345*RHO_VANE/2700*(1+SCRAP)*PRICE_VANE</f>
        <v>169.28720928</v>
      </c>
      <c r="Y345" s="24" t="n">
        <f aca="false">Q345*RHO_PLATE/2700*(1+SCRAP)*PRICE_PLATE</f>
        <v>158.39168436</v>
      </c>
      <c r="Z345" s="24" t="n">
        <f aca="false">T345*CUT_M+(R345+S345)*CUT_SET</f>
        <v>295.9283075</v>
      </c>
      <c r="AA345" s="24" t="n">
        <f aca="false">U345*ROUND_M</f>
        <v>602.159265</v>
      </c>
      <c r="AB345" s="24" t="n">
        <f aca="false">(R345+S345)*FINISH_PART</f>
        <v>592</v>
      </c>
      <c r="AC345" s="24" t="n">
        <f aca="false">R345*SPACER_VANE+(R345+S345)*ASM_H*LABOUR</f>
        <v>976.5</v>
      </c>
      <c r="AD345" s="24" t="n">
        <f aca="false">V345*G10_CAGE+W345*G10_SLEEVE</f>
        <v>414.38154</v>
      </c>
      <c r="AE345" s="24" t="n">
        <f aca="false">N345/1000*SHAFT_M+SHAFT_SET</f>
        <v>230.96</v>
      </c>
      <c r="AF345" s="24" t="n">
        <f aca="false">2*ROUNDUP(G345*1000/V_ZENER,0)*PRICE_Z+5*ROUNDUP(G345*DIODE_SAFETY/V_STICK,0)*PRICE_STICK</f>
        <v>91.7</v>
      </c>
      <c r="AG345" s="24" t="n">
        <f aca="false">SUM(X345:AF345)</f>
        <v>3531.30800614</v>
      </c>
      <c r="AH345" s="20" t="n">
        <f aca="false">FIXED_BOM</f>
        <v>3461</v>
      </c>
      <c r="AI345" s="24" t="n">
        <f aca="false">(AG345+AH345)*(1+CONT)</f>
        <v>8041.154207061</v>
      </c>
      <c r="AJ345" s="24" t="n">
        <f aca="false">IF(L345&gt;0,AI345/L345,1000000000000)</f>
        <v>1531.078859057</v>
      </c>
      <c r="AK345" s="8" t="n">
        <f aca="false">IF(AND(G345&gt;=V_NEED,L345&gt;=P_MIN,K345&gt;=Z_MIN,F345&lt;=N_CAP,D345&lt;=R_MAX,OR(CORONA_REQ=0,O345&gt;=G345)),1,0)</f>
        <v>0</v>
      </c>
      <c r="AL345" s="28" t="n">
        <f aca="false">IF(AK345=1,IF(OBJECTIVE=1,AI345,AJ345),1000000000000)+ROW()*0.000000001</f>
        <v>1000000000000</v>
      </c>
    </row>
    <row r="346" customFormat="false" ht="15" hidden="false" customHeight="false" outlineLevel="0" collapsed="false">
      <c r="A346" s="8" t="n">
        <v>342</v>
      </c>
      <c r="B346" s="23" t="n">
        <v>6</v>
      </c>
      <c r="C346" s="23" t="n">
        <v>3</v>
      </c>
      <c r="D346" s="8" t="n">
        <v>150</v>
      </c>
      <c r="E346" s="8" t="n">
        <v>26</v>
      </c>
      <c r="F346" s="8" t="n">
        <v>16</v>
      </c>
      <c r="G346" s="28" t="n">
        <v>13.132078</v>
      </c>
      <c r="H346" s="8" t="n">
        <v>226.406523</v>
      </c>
      <c r="I346" s="8" t="n">
        <v>1346.982274</v>
      </c>
      <c r="J346" s="28" t="n">
        <v>5.949397</v>
      </c>
      <c r="K346" s="39" t="n">
        <v>1.321688</v>
      </c>
      <c r="L346" s="28" t="n">
        <v>7.262339</v>
      </c>
      <c r="M346" s="8" t="n">
        <v>435</v>
      </c>
      <c r="N346" s="8" t="n">
        <v>1474</v>
      </c>
      <c r="O346" s="28" t="n">
        <v>13.994337</v>
      </c>
      <c r="P346" s="28" t="n">
        <v>18.856832</v>
      </c>
      <c r="Q346" s="28" t="n">
        <v>17.303892</v>
      </c>
      <c r="R346" s="8" t="n">
        <v>64</v>
      </c>
      <c r="S346" s="8" t="n">
        <v>34</v>
      </c>
      <c r="T346" s="23" t="n">
        <v>196.431848</v>
      </c>
      <c r="U346" s="23" t="n">
        <v>159.738046</v>
      </c>
      <c r="V346" s="28" t="n">
        <v>7.396515</v>
      </c>
      <c r="W346" s="39" t="n">
        <v>1.488323</v>
      </c>
      <c r="X346" s="24" t="n">
        <f aca="false">P346*RHO_VANE/2700*(1+SCRAP)*PRICE_VANE</f>
        <v>225.71627904</v>
      </c>
      <c r="Y346" s="24" t="n">
        <f aca="false">Q346*RHO_PLATE/2700*(1+SCRAP)*PRICE_PLATE</f>
        <v>207.12758724</v>
      </c>
      <c r="Z346" s="24" t="n">
        <f aca="false">T346*CUT_M+(R346+S346)*CUT_SET</f>
        <v>392.647772</v>
      </c>
      <c r="AA346" s="24" t="n">
        <f aca="false">U346*ROUND_M</f>
        <v>798.69023</v>
      </c>
      <c r="AB346" s="24" t="n">
        <f aca="false">(R346+S346)*FINISH_PART</f>
        <v>784</v>
      </c>
      <c r="AC346" s="24" t="n">
        <f aca="false">R346*SPACER_VANE+(R346+S346)*ASM_H*LABOUR</f>
        <v>1294.5</v>
      </c>
      <c r="AD346" s="24" t="n">
        <f aca="false">V346*G10_CAGE+W346*G10_SLEEVE</f>
        <v>533.09028</v>
      </c>
      <c r="AE346" s="24" t="n">
        <f aca="false">N346/1000*SHAFT_M+SHAFT_SET</f>
        <v>256.88</v>
      </c>
      <c r="AF346" s="24" t="n">
        <f aca="false">2*ROUNDUP(G346*1000/V_ZENER,0)*PRICE_Z+5*ROUNDUP(G346*DIODE_SAFETY/V_STICK,0)*PRICE_STICK</f>
        <v>91.7</v>
      </c>
      <c r="AG346" s="24" t="n">
        <f aca="false">SUM(X346:AF346)</f>
        <v>4584.35214828</v>
      </c>
      <c r="AH346" s="20" t="n">
        <f aca="false">FIXED_BOM</f>
        <v>3461</v>
      </c>
      <c r="AI346" s="24" t="n">
        <f aca="false">(AG346+AH346)*(1+CONT)</f>
        <v>9252.154970522</v>
      </c>
      <c r="AJ346" s="24" t="n">
        <f aca="false">IF(L346&gt;0,AI346/L346,1000000000000)</f>
        <v>1273.99106135392</v>
      </c>
      <c r="AK346" s="8" t="n">
        <f aca="false">IF(AND(G346&gt;=V_NEED,L346&gt;=P_MIN,K346&gt;=Z_MIN,F346&lt;=N_CAP,D346&lt;=R_MAX,OR(CORONA_REQ=0,O346&gt;=G346)),1,0)</f>
        <v>0</v>
      </c>
      <c r="AL346" s="28" t="n">
        <f aca="false">IF(AK346=1,IF(OBJECTIVE=1,AI346,AJ346),1000000000000)+ROW()*0.000000001</f>
        <v>1000000000000</v>
      </c>
    </row>
    <row r="347" customFormat="false" ht="15" hidden="false" customHeight="false" outlineLevel="0" collapsed="false">
      <c r="A347" s="8" t="n">
        <v>343</v>
      </c>
      <c r="B347" s="23" t="n">
        <v>6</v>
      </c>
      <c r="C347" s="23" t="n">
        <v>4</v>
      </c>
      <c r="D347" s="8" t="n">
        <v>150</v>
      </c>
      <c r="E347" s="8" t="n">
        <v>18</v>
      </c>
      <c r="F347" s="8" t="n">
        <v>4</v>
      </c>
      <c r="G347" s="28" t="n">
        <v>13.132078</v>
      </c>
      <c r="H347" s="8" t="n">
        <v>30.27951</v>
      </c>
      <c r="I347" s="8" t="n">
        <v>218.648311</v>
      </c>
      <c r="J347" s="28" t="n">
        <v>7.220999</v>
      </c>
      <c r="K347" s="39" t="n">
        <v>1.229409</v>
      </c>
      <c r="L347" s="28" t="n">
        <v>0.909384</v>
      </c>
      <c r="M347" s="8" t="n">
        <v>114</v>
      </c>
      <c r="N347" s="8" t="n">
        <v>832</v>
      </c>
      <c r="O347" s="28" t="n">
        <v>15.115474</v>
      </c>
      <c r="P347" s="28" t="n">
        <v>4.837965</v>
      </c>
      <c r="Q347" s="28" t="n">
        <v>5.428672</v>
      </c>
      <c r="R347" s="8" t="n">
        <v>16</v>
      </c>
      <c r="S347" s="8" t="n">
        <v>8</v>
      </c>
      <c r="T347" s="23" t="n">
        <v>48.479644</v>
      </c>
      <c r="U347" s="23" t="n">
        <v>39.306193</v>
      </c>
      <c r="V347" s="28" t="n">
        <v>2.50109</v>
      </c>
      <c r="W347" s="39" t="n">
        <v>0.503268</v>
      </c>
      <c r="X347" s="24" t="n">
        <f aca="false">P347*RHO_VANE/2700*(1+SCRAP)*PRICE_VANE</f>
        <v>57.91044105</v>
      </c>
      <c r="Y347" s="24" t="n">
        <f aca="false">Q347*RHO_PLATE/2700*(1+SCRAP)*PRICE_PLATE</f>
        <v>64.98120384</v>
      </c>
      <c r="Z347" s="24" t="n">
        <f aca="false">T347*CUT_M+(R347+S347)*CUT_SET</f>
        <v>96.719466</v>
      </c>
      <c r="AA347" s="24" t="n">
        <f aca="false">U347*ROUND_M</f>
        <v>196.530965</v>
      </c>
      <c r="AB347" s="24" t="n">
        <f aca="false">(R347+S347)*FINISH_PART</f>
        <v>192</v>
      </c>
      <c r="AC347" s="24" t="n">
        <f aca="false">R347*SPACER_VANE+(R347+S347)*ASM_H*LABOUR</f>
        <v>318</v>
      </c>
      <c r="AD347" s="24" t="n">
        <f aca="false">V347*G10_CAGE+W347*G10_SLEEVE</f>
        <v>180.26148</v>
      </c>
      <c r="AE347" s="24" t="n">
        <f aca="false">N347/1000*SHAFT_M+SHAFT_SET</f>
        <v>179.84</v>
      </c>
      <c r="AF347" s="24" t="n">
        <f aca="false">2*ROUNDUP(G347*1000/V_ZENER,0)*PRICE_Z+5*ROUNDUP(G347*DIODE_SAFETY/V_STICK,0)*PRICE_STICK</f>
        <v>91.7</v>
      </c>
      <c r="AG347" s="24" t="n">
        <f aca="false">SUM(X347:AF347)</f>
        <v>1377.94355589</v>
      </c>
      <c r="AH347" s="20" t="n">
        <f aca="false">FIXED_BOM</f>
        <v>3461</v>
      </c>
      <c r="AI347" s="24" t="n">
        <f aca="false">(AG347+AH347)*(1+CONT)</f>
        <v>5564.7850892735</v>
      </c>
      <c r="AJ347" s="24" t="n">
        <f aca="false">IF(L347&gt;0,AI347/L347,1000000000000)</f>
        <v>6119.29073886664</v>
      </c>
      <c r="AK347" s="8" t="n">
        <f aca="false">IF(AND(G347&gt;=V_NEED,L347&gt;=P_MIN,K347&gt;=Z_MIN,F347&lt;=N_CAP,D347&lt;=R_MAX,OR(CORONA_REQ=0,O347&gt;=G347)),1,0)</f>
        <v>0</v>
      </c>
      <c r="AL347" s="28" t="n">
        <f aca="false">IF(AK347=1,IF(OBJECTIVE=1,AI347,AJ347),1000000000000)+ROW()*0.000000001</f>
        <v>1000000000000</v>
      </c>
    </row>
    <row r="348" customFormat="false" ht="15" hidden="false" customHeight="false" outlineLevel="0" collapsed="false">
      <c r="A348" s="8" t="n">
        <v>344</v>
      </c>
      <c r="B348" s="23" t="n">
        <v>6</v>
      </c>
      <c r="C348" s="23" t="n">
        <v>4</v>
      </c>
      <c r="D348" s="8" t="n">
        <v>150</v>
      </c>
      <c r="E348" s="8" t="n">
        <v>18</v>
      </c>
      <c r="F348" s="8" t="n">
        <v>6</v>
      </c>
      <c r="G348" s="28" t="n">
        <v>13.132078</v>
      </c>
      <c r="H348" s="8" t="n">
        <v>46.43923</v>
      </c>
      <c r="I348" s="8" t="n">
        <v>343.590204</v>
      </c>
      <c r="J348" s="28" t="n">
        <v>7.398706</v>
      </c>
      <c r="K348" s="39" t="n">
        <v>1.289875</v>
      </c>
      <c r="L348" s="28" t="n">
        <v>1.706252</v>
      </c>
      <c r="M348" s="8" t="n">
        <v>174</v>
      </c>
      <c r="N348" s="8" t="n">
        <v>952</v>
      </c>
      <c r="O348" s="28" t="n">
        <v>15.115474</v>
      </c>
      <c r="P348" s="28" t="n">
        <v>7.256947</v>
      </c>
      <c r="Q348" s="28" t="n">
        <v>8.143008</v>
      </c>
      <c r="R348" s="8" t="n">
        <v>24</v>
      </c>
      <c r="S348" s="8" t="n">
        <v>12</v>
      </c>
      <c r="T348" s="23" t="n">
        <v>72.719465</v>
      </c>
      <c r="U348" s="23" t="n">
        <v>58.959289</v>
      </c>
      <c r="V348" s="28" t="n">
        <v>3.416123</v>
      </c>
      <c r="W348" s="39" t="n">
        <v>0.687391</v>
      </c>
      <c r="X348" s="24" t="n">
        <f aca="false">P348*RHO_VANE/2700*(1+SCRAP)*PRICE_VANE</f>
        <v>86.86565559</v>
      </c>
      <c r="Y348" s="24" t="n">
        <f aca="false">Q348*RHO_PLATE/2700*(1+SCRAP)*PRICE_PLATE</f>
        <v>97.47180576</v>
      </c>
      <c r="Z348" s="24" t="n">
        <f aca="false">T348*CUT_M+(R348+S348)*CUT_SET</f>
        <v>145.0791975</v>
      </c>
      <c r="AA348" s="24" t="n">
        <f aca="false">U348*ROUND_M</f>
        <v>294.796445</v>
      </c>
      <c r="AB348" s="24" t="n">
        <f aca="false">(R348+S348)*FINISH_PART</f>
        <v>288</v>
      </c>
      <c r="AC348" s="24" t="n">
        <f aca="false">R348*SPACER_VANE+(R348+S348)*ASM_H*LABOUR</f>
        <v>477</v>
      </c>
      <c r="AD348" s="24" t="n">
        <f aca="false">V348*G10_CAGE+W348*G10_SLEEVE</f>
        <v>246.21084</v>
      </c>
      <c r="AE348" s="24" t="n">
        <f aca="false">N348/1000*SHAFT_M+SHAFT_SET</f>
        <v>194.24</v>
      </c>
      <c r="AF348" s="24" t="n">
        <f aca="false">2*ROUNDUP(G348*1000/V_ZENER,0)*PRICE_Z+5*ROUNDUP(G348*DIODE_SAFETY/V_STICK,0)*PRICE_STICK</f>
        <v>91.7</v>
      </c>
      <c r="AG348" s="24" t="n">
        <f aca="false">SUM(X348:AF348)</f>
        <v>1921.36394385</v>
      </c>
      <c r="AH348" s="20" t="n">
        <f aca="false">FIXED_BOM</f>
        <v>3461</v>
      </c>
      <c r="AI348" s="24" t="n">
        <f aca="false">(AG348+AH348)*(1+CONT)</f>
        <v>6189.7185354275</v>
      </c>
      <c r="AJ348" s="24" t="n">
        <f aca="false">IF(L348&gt;0,AI348/L348,1000000000000)</f>
        <v>3627.66961470375</v>
      </c>
      <c r="AK348" s="8" t="n">
        <f aca="false">IF(AND(G348&gt;=V_NEED,L348&gt;=P_MIN,K348&gt;=Z_MIN,F348&lt;=N_CAP,D348&lt;=R_MAX,OR(CORONA_REQ=0,O348&gt;=G348)),1,0)</f>
        <v>0</v>
      </c>
      <c r="AL348" s="28" t="n">
        <f aca="false">IF(AK348=1,IF(OBJECTIVE=1,AI348,AJ348),1000000000000)+ROW()*0.000000001</f>
        <v>1000000000000</v>
      </c>
    </row>
    <row r="349" customFormat="false" ht="15" hidden="false" customHeight="false" outlineLevel="0" collapsed="false">
      <c r="A349" s="8" t="n">
        <v>345</v>
      </c>
      <c r="B349" s="23" t="n">
        <v>6</v>
      </c>
      <c r="C349" s="23" t="n">
        <v>4</v>
      </c>
      <c r="D349" s="8" t="n">
        <v>150</v>
      </c>
      <c r="E349" s="8" t="n">
        <v>18</v>
      </c>
      <c r="F349" s="8" t="n">
        <v>8</v>
      </c>
      <c r="G349" s="28" t="n">
        <v>13.132078</v>
      </c>
      <c r="H349" s="8" t="n">
        <v>62.59895</v>
      </c>
      <c r="I349" s="8" t="n">
        <v>468.532096</v>
      </c>
      <c r="J349" s="28" t="n">
        <v>7.484664</v>
      </c>
      <c r="K349" s="39" t="n">
        <v>1.321509</v>
      </c>
      <c r="L349" s="28" t="n">
        <v>2.514031</v>
      </c>
      <c r="M349" s="8" t="n">
        <v>224</v>
      </c>
      <c r="N349" s="8" t="n">
        <v>1052</v>
      </c>
      <c r="O349" s="28" t="n">
        <v>15.115474</v>
      </c>
      <c r="P349" s="28" t="n">
        <v>9.675929</v>
      </c>
      <c r="Q349" s="28" t="n">
        <v>9.500176</v>
      </c>
      <c r="R349" s="8" t="n">
        <v>32</v>
      </c>
      <c r="S349" s="8" t="n">
        <v>14</v>
      </c>
      <c r="T349" s="23" t="n">
        <v>94.446013</v>
      </c>
      <c r="U349" s="23" t="n">
        <v>76.099112</v>
      </c>
      <c r="V349" s="28" t="n">
        <v>4.17865</v>
      </c>
      <c r="W349" s="39" t="n">
        <v>0.840826</v>
      </c>
      <c r="X349" s="24" t="n">
        <f aca="false">P349*RHO_VANE/2700*(1+SCRAP)*PRICE_VANE</f>
        <v>115.82087013</v>
      </c>
      <c r="Y349" s="24" t="n">
        <f aca="false">Q349*RHO_PLATE/2700*(1+SCRAP)*PRICE_PLATE</f>
        <v>113.71710672</v>
      </c>
      <c r="Z349" s="24" t="n">
        <f aca="false">T349*CUT_M+(R349+S349)*CUT_SET</f>
        <v>187.6690195</v>
      </c>
      <c r="AA349" s="24" t="n">
        <f aca="false">U349*ROUND_M</f>
        <v>380.49556</v>
      </c>
      <c r="AB349" s="24" t="n">
        <f aca="false">(R349+S349)*FINISH_PART</f>
        <v>368</v>
      </c>
      <c r="AC349" s="24" t="n">
        <f aca="false">R349*SPACER_VANE+(R349+S349)*ASM_H*LABOUR</f>
        <v>613.5</v>
      </c>
      <c r="AD349" s="24" t="n">
        <f aca="false">V349*G10_CAGE+W349*G10_SLEEVE</f>
        <v>301.16856</v>
      </c>
      <c r="AE349" s="24" t="n">
        <f aca="false">N349/1000*SHAFT_M+SHAFT_SET</f>
        <v>206.24</v>
      </c>
      <c r="AF349" s="24" t="n">
        <f aca="false">2*ROUNDUP(G349*1000/V_ZENER,0)*PRICE_Z+5*ROUNDUP(G349*DIODE_SAFETY/V_STICK,0)*PRICE_STICK</f>
        <v>91.7</v>
      </c>
      <c r="AG349" s="24" t="n">
        <f aca="false">SUM(X349:AF349)</f>
        <v>2378.31111635</v>
      </c>
      <c r="AH349" s="20" t="n">
        <f aca="false">FIXED_BOM</f>
        <v>3461</v>
      </c>
      <c r="AI349" s="24" t="n">
        <f aca="false">(AG349+AH349)*(1+CONT)</f>
        <v>6715.2077838025</v>
      </c>
      <c r="AJ349" s="24" t="n">
        <f aca="false">IF(L349&gt;0,AI349/L349,1000000000000)</f>
        <v>2671.0918774679</v>
      </c>
      <c r="AK349" s="8" t="n">
        <f aca="false">IF(AND(G349&gt;=V_NEED,L349&gt;=P_MIN,K349&gt;=Z_MIN,F349&lt;=N_CAP,D349&lt;=R_MAX,OR(CORONA_REQ=0,O349&gt;=G349)),1,0)</f>
        <v>0</v>
      </c>
      <c r="AL349" s="28" t="n">
        <f aca="false">IF(AK349=1,IF(OBJECTIVE=1,AI349,AJ349),1000000000000)+ROW()*0.000000001</f>
        <v>1000000000000</v>
      </c>
    </row>
    <row r="350" customFormat="false" ht="15" hidden="false" customHeight="false" outlineLevel="0" collapsed="false">
      <c r="A350" s="8" t="n">
        <v>346</v>
      </c>
      <c r="B350" s="23" t="n">
        <v>6</v>
      </c>
      <c r="C350" s="23" t="n">
        <v>4</v>
      </c>
      <c r="D350" s="8" t="n">
        <v>150</v>
      </c>
      <c r="E350" s="8" t="n">
        <v>18</v>
      </c>
      <c r="F350" s="8" t="n">
        <v>10</v>
      </c>
      <c r="G350" s="28" t="n">
        <v>13.132078</v>
      </c>
      <c r="H350" s="8" t="n">
        <v>78.75867</v>
      </c>
      <c r="I350" s="8" t="n">
        <v>593.473988</v>
      </c>
      <c r="J350" s="28" t="n">
        <v>7.535348</v>
      </c>
      <c r="K350" s="39" t="n">
        <v>1.3407</v>
      </c>
      <c r="L350" s="28" t="n">
        <v>3.323006</v>
      </c>
      <c r="M350" s="8" t="n">
        <v>284</v>
      </c>
      <c r="N350" s="8" t="n">
        <v>1172</v>
      </c>
      <c r="O350" s="28" t="n">
        <v>15.115474</v>
      </c>
      <c r="P350" s="28" t="n">
        <v>12.094912</v>
      </c>
      <c r="Q350" s="28" t="n">
        <v>12.214512</v>
      </c>
      <c r="R350" s="8" t="n">
        <v>40</v>
      </c>
      <c r="S350" s="8" t="n">
        <v>18</v>
      </c>
      <c r="T350" s="23" t="n">
        <v>118.685835</v>
      </c>
      <c r="U350" s="23" t="n">
        <v>95.752208</v>
      </c>
      <c r="V350" s="28" t="n">
        <v>5.093683</v>
      </c>
      <c r="W350" s="39" t="n">
        <v>1.024948</v>
      </c>
      <c r="X350" s="24" t="n">
        <f aca="false">P350*RHO_VANE/2700*(1+SCRAP)*PRICE_VANE</f>
        <v>144.77609664</v>
      </c>
      <c r="Y350" s="24" t="n">
        <f aca="false">Q350*RHO_PLATE/2700*(1+SCRAP)*PRICE_PLATE</f>
        <v>146.20770864</v>
      </c>
      <c r="Z350" s="24" t="n">
        <f aca="false">T350*CUT_M+(R350+S350)*CUT_SET</f>
        <v>236.0287525</v>
      </c>
      <c r="AA350" s="24" t="n">
        <f aca="false">U350*ROUND_M</f>
        <v>478.76104</v>
      </c>
      <c r="AB350" s="24" t="n">
        <f aca="false">(R350+S350)*FINISH_PART</f>
        <v>464</v>
      </c>
      <c r="AC350" s="24" t="n">
        <f aca="false">R350*SPACER_VANE+(R350+S350)*ASM_H*LABOUR</f>
        <v>772.5</v>
      </c>
      <c r="AD350" s="24" t="n">
        <f aca="false">V350*G10_CAGE+W350*G10_SLEEVE</f>
        <v>367.11786</v>
      </c>
      <c r="AE350" s="24" t="n">
        <f aca="false">N350/1000*SHAFT_M+SHAFT_SET</f>
        <v>220.64</v>
      </c>
      <c r="AF350" s="24" t="n">
        <f aca="false">2*ROUNDUP(G350*1000/V_ZENER,0)*PRICE_Z+5*ROUNDUP(G350*DIODE_SAFETY/V_STICK,0)*PRICE_STICK</f>
        <v>91.7</v>
      </c>
      <c r="AG350" s="24" t="n">
        <f aca="false">SUM(X350:AF350)</f>
        <v>2921.73145778</v>
      </c>
      <c r="AH350" s="20" t="n">
        <f aca="false">FIXED_BOM</f>
        <v>3461</v>
      </c>
      <c r="AI350" s="24" t="n">
        <f aca="false">(AG350+AH350)*(1+CONT)</f>
        <v>7340.141176447</v>
      </c>
      <c r="AJ350" s="24" t="n">
        <f aca="false">IF(L350&gt;0,AI350/L350,1000000000000)</f>
        <v>2208.88592330167</v>
      </c>
      <c r="AK350" s="8" t="n">
        <f aca="false">IF(AND(G350&gt;=V_NEED,L350&gt;=P_MIN,K350&gt;=Z_MIN,F350&lt;=N_CAP,D350&lt;=R_MAX,OR(CORONA_REQ=0,O350&gt;=G350)),1,0)</f>
        <v>0</v>
      </c>
      <c r="AL350" s="28" t="n">
        <f aca="false">IF(AK350=1,IF(OBJECTIVE=1,AI350,AJ350),1000000000000)+ROW()*0.000000001</f>
        <v>1000000000000</v>
      </c>
    </row>
    <row r="351" customFormat="false" ht="15" hidden="false" customHeight="false" outlineLevel="0" collapsed="false">
      <c r="A351" s="8" t="n">
        <v>347</v>
      </c>
      <c r="B351" s="23" t="n">
        <v>6</v>
      </c>
      <c r="C351" s="23" t="n">
        <v>4</v>
      </c>
      <c r="D351" s="8" t="n">
        <v>150</v>
      </c>
      <c r="E351" s="8" t="n">
        <v>18</v>
      </c>
      <c r="F351" s="8" t="n">
        <v>12</v>
      </c>
      <c r="G351" s="28" t="n">
        <v>13.132078</v>
      </c>
      <c r="H351" s="8" t="n">
        <v>94.91839</v>
      </c>
      <c r="I351" s="8" t="n">
        <v>718.415881</v>
      </c>
      <c r="J351" s="28" t="n">
        <v>7.568774</v>
      </c>
      <c r="K351" s="39" t="n">
        <v>1.354288</v>
      </c>
      <c r="L351" s="28" t="n">
        <v>4.139363</v>
      </c>
      <c r="M351" s="8" t="n">
        <v>334</v>
      </c>
      <c r="N351" s="8" t="n">
        <v>1272</v>
      </c>
      <c r="O351" s="28" t="n">
        <v>15.115474</v>
      </c>
      <c r="P351" s="28" t="n">
        <v>14.513894</v>
      </c>
      <c r="Q351" s="28" t="n">
        <v>13.57168</v>
      </c>
      <c r="R351" s="8" t="n">
        <v>48</v>
      </c>
      <c r="S351" s="8" t="n">
        <v>20</v>
      </c>
      <c r="T351" s="23" t="n">
        <v>140.412382</v>
      </c>
      <c r="U351" s="23" t="n">
        <v>112.892031</v>
      </c>
      <c r="V351" s="28" t="n">
        <v>5.85621</v>
      </c>
      <c r="W351" s="39" t="n">
        <v>1.178384</v>
      </c>
      <c r="X351" s="24" t="n">
        <f aca="false">P351*RHO_VANE/2700*(1+SCRAP)*PRICE_VANE</f>
        <v>173.73131118</v>
      </c>
      <c r="Y351" s="24" t="n">
        <f aca="false">Q351*RHO_PLATE/2700*(1+SCRAP)*PRICE_PLATE</f>
        <v>162.4530096</v>
      </c>
      <c r="Z351" s="24" t="n">
        <f aca="false">T351*CUT_M+(R351+S351)*CUT_SET</f>
        <v>278.618573</v>
      </c>
      <c r="AA351" s="24" t="n">
        <f aca="false">U351*ROUND_M</f>
        <v>564.460155</v>
      </c>
      <c r="AB351" s="24" t="n">
        <f aca="false">(R351+S351)*FINISH_PART</f>
        <v>544</v>
      </c>
      <c r="AC351" s="24" t="n">
        <f aca="false">R351*SPACER_VANE+(R351+S351)*ASM_H*LABOUR</f>
        <v>909</v>
      </c>
      <c r="AD351" s="24" t="n">
        <f aca="false">V351*G10_CAGE+W351*G10_SLEEVE</f>
        <v>422.07564</v>
      </c>
      <c r="AE351" s="24" t="n">
        <f aca="false">N351/1000*SHAFT_M+SHAFT_SET</f>
        <v>232.64</v>
      </c>
      <c r="AF351" s="24" t="n">
        <f aca="false">2*ROUNDUP(G351*1000/V_ZENER,0)*PRICE_Z+5*ROUNDUP(G351*DIODE_SAFETY/V_STICK,0)*PRICE_STICK</f>
        <v>91.7</v>
      </c>
      <c r="AG351" s="24" t="n">
        <f aca="false">SUM(X351:AF351)</f>
        <v>3378.67868878</v>
      </c>
      <c r="AH351" s="20" t="n">
        <f aca="false">FIXED_BOM</f>
        <v>3461</v>
      </c>
      <c r="AI351" s="24" t="n">
        <f aca="false">(AG351+AH351)*(1+CONT)</f>
        <v>7865.630492097</v>
      </c>
      <c r="AJ351" s="24" t="n">
        <f aca="false">IF(L351&gt;0,AI351/L351,1000000000000)</f>
        <v>1900.20312113168</v>
      </c>
      <c r="AK351" s="8" t="n">
        <f aca="false">IF(AND(G351&gt;=V_NEED,L351&gt;=P_MIN,K351&gt;=Z_MIN,F351&lt;=N_CAP,D351&lt;=R_MAX,OR(CORONA_REQ=0,O351&gt;=G351)),1,0)</f>
        <v>0</v>
      </c>
      <c r="AL351" s="28" t="n">
        <f aca="false">IF(AK351=1,IF(OBJECTIVE=1,AI351,AJ351),1000000000000)+ROW()*0.000000001</f>
        <v>1000000000000</v>
      </c>
    </row>
    <row r="352" customFormat="false" ht="15" hidden="false" customHeight="false" outlineLevel="0" collapsed="false">
      <c r="A352" s="8" t="n">
        <v>348</v>
      </c>
      <c r="B352" s="23" t="n">
        <v>6</v>
      </c>
      <c r="C352" s="23" t="n">
        <v>4</v>
      </c>
      <c r="D352" s="8" t="n">
        <v>150</v>
      </c>
      <c r="E352" s="8" t="n">
        <v>18</v>
      </c>
      <c r="F352" s="8" t="n">
        <v>16</v>
      </c>
      <c r="G352" s="28" t="n">
        <v>13.132078</v>
      </c>
      <c r="H352" s="8" t="n">
        <v>127.23783</v>
      </c>
      <c r="I352" s="8" t="n">
        <v>968.299665</v>
      </c>
      <c r="J352" s="28" t="n">
        <v>7.610155</v>
      </c>
      <c r="K352" s="39" t="n">
        <v>1.37097</v>
      </c>
      <c r="L352" s="28" t="n">
        <v>5.765978</v>
      </c>
      <c r="M352" s="8" t="n">
        <v>444</v>
      </c>
      <c r="N352" s="8" t="n">
        <v>1492</v>
      </c>
      <c r="O352" s="28" t="n">
        <v>15.115474</v>
      </c>
      <c r="P352" s="28" t="n">
        <v>19.351859</v>
      </c>
      <c r="Q352" s="28" t="n">
        <v>17.643184</v>
      </c>
      <c r="R352" s="8" t="n">
        <v>64</v>
      </c>
      <c r="S352" s="8" t="n">
        <v>26</v>
      </c>
      <c r="T352" s="23" t="n">
        <v>186.378752</v>
      </c>
      <c r="U352" s="23" t="n">
        <v>149.68495</v>
      </c>
      <c r="V352" s="28" t="n">
        <v>7.53377</v>
      </c>
      <c r="W352" s="39" t="n">
        <v>1.515942</v>
      </c>
      <c r="X352" s="24" t="n">
        <f aca="false">P352*RHO_VANE/2700*(1+SCRAP)*PRICE_VANE</f>
        <v>231.64175223</v>
      </c>
      <c r="Y352" s="24" t="n">
        <f aca="false">Q352*RHO_PLATE/2700*(1+SCRAP)*PRICE_PLATE</f>
        <v>211.18891248</v>
      </c>
      <c r="Z352" s="24" t="n">
        <f aca="false">T352*CUT_M+(R352+S352)*CUT_SET</f>
        <v>369.568128</v>
      </c>
      <c r="AA352" s="24" t="n">
        <f aca="false">U352*ROUND_M</f>
        <v>748.42475</v>
      </c>
      <c r="AB352" s="24" t="n">
        <f aca="false">(R352+S352)*FINISH_PART</f>
        <v>720</v>
      </c>
      <c r="AC352" s="24" t="n">
        <f aca="false">R352*SPACER_VANE+(R352+S352)*ASM_H*LABOUR</f>
        <v>1204.5</v>
      </c>
      <c r="AD352" s="24" t="n">
        <f aca="false">V352*G10_CAGE+W352*G10_SLEEVE</f>
        <v>542.98272</v>
      </c>
      <c r="AE352" s="24" t="n">
        <f aca="false">N352/1000*SHAFT_M+SHAFT_SET</f>
        <v>259.04</v>
      </c>
      <c r="AF352" s="24" t="n">
        <f aca="false">2*ROUNDUP(G352*1000/V_ZENER,0)*PRICE_Z+5*ROUNDUP(G352*DIODE_SAFETY/V_STICK,0)*PRICE_STICK</f>
        <v>91.7</v>
      </c>
      <c r="AG352" s="24" t="n">
        <f aca="false">SUM(X352:AF352)</f>
        <v>4379.04626271</v>
      </c>
      <c r="AH352" s="20" t="n">
        <f aca="false">FIXED_BOM</f>
        <v>3461</v>
      </c>
      <c r="AI352" s="24" t="n">
        <f aca="false">(AG352+AH352)*(1+CONT)</f>
        <v>9016.0532021165</v>
      </c>
      <c r="AJ352" s="24" t="n">
        <f aca="false">IF(L352&gt;0,AI352/L352,1000000000000)</f>
        <v>1563.66416974128</v>
      </c>
      <c r="AK352" s="8" t="n">
        <f aca="false">IF(AND(G352&gt;=V_NEED,L352&gt;=P_MIN,K352&gt;=Z_MIN,F352&lt;=N_CAP,D352&lt;=R_MAX,OR(CORONA_REQ=0,O352&gt;=G352)),1,0)</f>
        <v>0</v>
      </c>
      <c r="AL352" s="28" t="n">
        <f aca="false">IF(AK352=1,IF(OBJECTIVE=1,AI352,AJ352),1000000000000)+ROW()*0.000000001</f>
        <v>1000000000000</v>
      </c>
    </row>
    <row r="353" customFormat="false" ht="15" hidden="false" customHeight="false" outlineLevel="0" collapsed="false">
      <c r="A353" s="8" t="n">
        <v>349</v>
      </c>
      <c r="B353" s="23" t="n">
        <v>6</v>
      </c>
      <c r="C353" s="23" t="n">
        <v>4</v>
      </c>
      <c r="D353" s="8" t="n">
        <v>150</v>
      </c>
      <c r="E353" s="8" t="n">
        <v>22</v>
      </c>
      <c r="F353" s="8" t="n">
        <v>4</v>
      </c>
      <c r="G353" s="28" t="n">
        <v>13.132078</v>
      </c>
      <c r="H353" s="8" t="n">
        <v>39.73839</v>
      </c>
      <c r="I353" s="8" t="n">
        <v>261.965709</v>
      </c>
      <c r="J353" s="28" t="n">
        <v>6.592258</v>
      </c>
      <c r="K353" s="39" t="n">
        <v>1.236105</v>
      </c>
      <c r="L353" s="28" t="n">
        <v>1.116254</v>
      </c>
      <c r="M353" s="8" t="n">
        <v>124</v>
      </c>
      <c r="N353" s="8" t="n">
        <v>852</v>
      </c>
      <c r="O353" s="28" t="n">
        <v>15.115474</v>
      </c>
      <c r="P353" s="28" t="n">
        <v>5.561788</v>
      </c>
      <c r="Q353" s="28" t="n">
        <v>6.78584</v>
      </c>
      <c r="R353" s="8" t="n">
        <v>16</v>
      </c>
      <c r="S353" s="8" t="n">
        <v>10</v>
      </c>
      <c r="T353" s="23" t="n">
        <v>50.992918</v>
      </c>
      <c r="U353" s="23" t="n">
        <v>41.819467</v>
      </c>
      <c r="V353" s="28" t="n">
        <v>2.653595</v>
      </c>
      <c r="W353" s="39" t="n">
        <v>0.533955</v>
      </c>
      <c r="X353" s="24" t="n">
        <f aca="false">P353*RHO_VANE/2700*(1+SCRAP)*PRICE_VANE</f>
        <v>66.57460236</v>
      </c>
      <c r="Y353" s="24" t="n">
        <f aca="false">Q353*RHO_PLATE/2700*(1+SCRAP)*PRICE_PLATE</f>
        <v>81.2265048</v>
      </c>
      <c r="Z353" s="24" t="n">
        <f aca="false">T353*CUT_M+(R353+S353)*CUT_SET</f>
        <v>102.489377</v>
      </c>
      <c r="AA353" s="24" t="n">
        <f aca="false">U353*ROUND_M</f>
        <v>209.097335</v>
      </c>
      <c r="AB353" s="24" t="n">
        <f aca="false">(R353+S353)*FINISH_PART</f>
        <v>208</v>
      </c>
      <c r="AC353" s="24" t="n">
        <f aca="false">R353*SPACER_VANE+(R353+S353)*ASM_H*LABOUR</f>
        <v>340.5</v>
      </c>
      <c r="AD353" s="24" t="n">
        <f aca="false">V353*G10_CAGE+W353*G10_SLEEVE</f>
        <v>191.253</v>
      </c>
      <c r="AE353" s="24" t="n">
        <f aca="false">N353/1000*SHAFT_M+SHAFT_SET</f>
        <v>182.24</v>
      </c>
      <c r="AF353" s="24" t="n">
        <f aca="false">2*ROUNDUP(G353*1000/V_ZENER,0)*PRICE_Z+5*ROUNDUP(G353*DIODE_SAFETY/V_STICK,0)*PRICE_STICK</f>
        <v>91.7</v>
      </c>
      <c r="AG353" s="24" t="n">
        <f aca="false">SUM(X353:AF353)</f>
        <v>1473.08081916</v>
      </c>
      <c r="AH353" s="20" t="n">
        <f aca="false">FIXED_BOM</f>
        <v>3461</v>
      </c>
      <c r="AI353" s="24" t="n">
        <f aca="false">(AG353+AH353)*(1+CONT)</f>
        <v>5674.192942034</v>
      </c>
      <c r="AJ353" s="24" t="n">
        <f aca="false">IF(L353&gt;0,AI353/L353,1000000000000)</f>
        <v>5083.24533845702</v>
      </c>
      <c r="AK353" s="8" t="n">
        <f aca="false">IF(AND(G353&gt;=V_NEED,L353&gt;=P_MIN,K353&gt;=Z_MIN,F353&lt;=N_CAP,D353&lt;=R_MAX,OR(CORONA_REQ=0,O353&gt;=G353)),1,0)</f>
        <v>0</v>
      </c>
      <c r="AL353" s="28" t="n">
        <f aca="false">IF(AK353=1,IF(OBJECTIVE=1,AI353,AJ353),1000000000000)+ROW()*0.000000001</f>
        <v>1000000000000</v>
      </c>
    </row>
    <row r="354" customFormat="false" ht="15" hidden="false" customHeight="false" outlineLevel="0" collapsed="false">
      <c r="A354" s="8" t="n">
        <v>350</v>
      </c>
      <c r="B354" s="23" t="n">
        <v>6</v>
      </c>
      <c r="C354" s="23" t="n">
        <v>4</v>
      </c>
      <c r="D354" s="8" t="n">
        <v>150</v>
      </c>
      <c r="E354" s="8" t="n">
        <v>22</v>
      </c>
      <c r="F354" s="8" t="n">
        <v>6</v>
      </c>
      <c r="G354" s="28" t="n">
        <v>13.132078</v>
      </c>
      <c r="H354" s="8" t="n">
        <v>61.303185</v>
      </c>
      <c r="I354" s="8" t="n">
        <v>411.660399</v>
      </c>
      <c r="J354" s="28" t="n">
        <v>6.715155</v>
      </c>
      <c r="K354" s="39" t="n">
        <v>1.286766</v>
      </c>
      <c r="L354" s="28" t="n">
        <v>2.033085</v>
      </c>
      <c r="M354" s="8" t="n">
        <v>174</v>
      </c>
      <c r="N354" s="8" t="n">
        <v>952</v>
      </c>
      <c r="O354" s="28" t="n">
        <v>15.115474</v>
      </c>
      <c r="P354" s="28" t="n">
        <v>8.342682</v>
      </c>
      <c r="Q354" s="28" t="n">
        <v>8.143008</v>
      </c>
      <c r="R354" s="8" t="n">
        <v>24</v>
      </c>
      <c r="S354" s="8" t="n">
        <v>12</v>
      </c>
      <c r="T354" s="23" t="n">
        <v>72.719465</v>
      </c>
      <c r="U354" s="23" t="n">
        <v>58.959289</v>
      </c>
      <c r="V354" s="28" t="n">
        <v>3.416123</v>
      </c>
      <c r="W354" s="39" t="n">
        <v>0.687391</v>
      </c>
      <c r="X354" s="24" t="n">
        <f aca="false">P354*RHO_VANE/2700*(1+SCRAP)*PRICE_VANE</f>
        <v>99.86190354</v>
      </c>
      <c r="Y354" s="24" t="n">
        <f aca="false">Q354*RHO_PLATE/2700*(1+SCRAP)*PRICE_PLATE</f>
        <v>97.47180576</v>
      </c>
      <c r="Z354" s="24" t="n">
        <f aca="false">T354*CUT_M+(R354+S354)*CUT_SET</f>
        <v>145.0791975</v>
      </c>
      <c r="AA354" s="24" t="n">
        <f aca="false">U354*ROUND_M</f>
        <v>294.796445</v>
      </c>
      <c r="AB354" s="24" t="n">
        <f aca="false">(R354+S354)*FINISH_PART</f>
        <v>288</v>
      </c>
      <c r="AC354" s="24" t="n">
        <f aca="false">R354*SPACER_VANE+(R354+S354)*ASM_H*LABOUR</f>
        <v>477</v>
      </c>
      <c r="AD354" s="24" t="n">
        <f aca="false">V354*G10_CAGE+W354*G10_SLEEVE</f>
        <v>246.21084</v>
      </c>
      <c r="AE354" s="24" t="n">
        <f aca="false">N354/1000*SHAFT_M+SHAFT_SET</f>
        <v>194.24</v>
      </c>
      <c r="AF354" s="24" t="n">
        <f aca="false">2*ROUNDUP(G354*1000/V_ZENER,0)*PRICE_Z+5*ROUNDUP(G354*DIODE_SAFETY/V_STICK,0)*PRICE_STICK</f>
        <v>91.7</v>
      </c>
      <c r="AG354" s="24" t="n">
        <f aca="false">SUM(X354:AF354)</f>
        <v>1934.3601918</v>
      </c>
      <c r="AH354" s="20" t="n">
        <f aca="false">FIXED_BOM</f>
        <v>3461</v>
      </c>
      <c r="AI354" s="24" t="n">
        <f aca="false">(AG354+AH354)*(1+CONT)</f>
        <v>6204.66422057</v>
      </c>
      <c r="AJ354" s="24" t="n">
        <f aca="false">IF(L354&gt;0,AI354/L354,1000000000000)</f>
        <v>3051.84693240568</v>
      </c>
      <c r="AK354" s="8" t="n">
        <f aca="false">IF(AND(G354&gt;=V_NEED,L354&gt;=P_MIN,K354&gt;=Z_MIN,F354&lt;=N_CAP,D354&lt;=R_MAX,OR(CORONA_REQ=0,O354&gt;=G354)),1,0)</f>
        <v>0</v>
      </c>
      <c r="AL354" s="28" t="n">
        <f aca="false">IF(AK354=1,IF(OBJECTIVE=1,AI354,AJ354),1000000000000)+ROW()*0.000000001</f>
        <v>1000000000000</v>
      </c>
    </row>
    <row r="355" customFormat="false" ht="15" hidden="false" customHeight="false" outlineLevel="0" collapsed="false">
      <c r="A355" s="8" t="n">
        <v>351</v>
      </c>
      <c r="B355" s="23" t="n">
        <v>6</v>
      </c>
      <c r="C355" s="23" t="n">
        <v>4</v>
      </c>
      <c r="D355" s="8" t="n">
        <v>150</v>
      </c>
      <c r="E355" s="8" t="n">
        <v>22</v>
      </c>
      <c r="F355" s="8" t="n">
        <v>8</v>
      </c>
      <c r="G355" s="28" t="n">
        <v>13.132078</v>
      </c>
      <c r="H355" s="8" t="n">
        <v>82.867979</v>
      </c>
      <c r="I355" s="8" t="n">
        <v>561.35509</v>
      </c>
      <c r="J355" s="28" t="n">
        <v>6.774089</v>
      </c>
      <c r="K355" s="39" t="n">
        <v>1.313092</v>
      </c>
      <c r="L355" s="28" t="n">
        <v>2.95803</v>
      </c>
      <c r="M355" s="8" t="n">
        <v>234</v>
      </c>
      <c r="N355" s="8" t="n">
        <v>1072</v>
      </c>
      <c r="O355" s="28" t="n">
        <v>15.115474</v>
      </c>
      <c r="P355" s="28" t="n">
        <v>11.123575</v>
      </c>
      <c r="Q355" s="28" t="n">
        <v>10.857344</v>
      </c>
      <c r="R355" s="8" t="n">
        <v>32</v>
      </c>
      <c r="S355" s="8" t="n">
        <v>16</v>
      </c>
      <c r="T355" s="23" t="n">
        <v>96.959287</v>
      </c>
      <c r="U355" s="23" t="n">
        <v>78.612386</v>
      </c>
      <c r="V355" s="28" t="n">
        <v>4.331155</v>
      </c>
      <c r="W355" s="39" t="n">
        <v>0.871513</v>
      </c>
      <c r="X355" s="24" t="n">
        <f aca="false">P355*RHO_VANE/2700*(1+SCRAP)*PRICE_VANE</f>
        <v>133.14919275</v>
      </c>
      <c r="Y355" s="24" t="n">
        <f aca="false">Q355*RHO_PLATE/2700*(1+SCRAP)*PRICE_PLATE</f>
        <v>129.96240768</v>
      </c>
      <c r="Z355" s="24" t="n">
        <f aca="false">T355*CUT_M+(R355+S355)*CUT_SET</f>
        <v>193.4389305</v>
      </c>
      <c r="AA355" s="24" t="n">
        <f aca="false">U355*ROUND_M</f>
        <v>393.06193</v>
      </c>
      <c r="AB355" s="24" t="n">
        <f aca="false">(R355+S355)*FINISH_PART</f>
        <v>384</v>
      </c>
      <c r="AC355" s="24" t="n">
        <f aca="false">R355*SPACER_VANE+(R355+S355)*ASM_H*LABOUR</f>
        <v>636</v>
      </c>
      <c r="AD355" s="24" t="n">
        <f aca="false">V355*G10_CAGE+W355*G10_SLEEVE</f>
        <v>312.16008</v>
      </c>
      <c r="AE355" s="24" t="n">
        <f aca="false">N355/1000*SHAFT_M+SHAFT_SET</f>
        <v>208.64</v>
      </c>
      <c r="AF355" s="24" t="n">
        <f aca="false">2*ROUNDUP(G355*1000/V_ZENER,0)*PRICE_Z+5*ROUNDUP(G355*DIODE_SAFETY/V_STICK,0)*PRICE_STICK</f>
        <v>91.7</v>
      </c>
      <c r="AG355" s="24" t="n">
        <f aca="false">SUM(X355:AF355)</f>
        <v>2482.11254093</v>
      </c>
      <c r="AH355" s="20" t="n">
        <f aca="false">FIXED_BOM</f>
        <v>3461</v>
      </c>
      <c r="AI355" s="24" t="n">
        <f aca="false">(AG355+AH355)*(1+CONT)</f>
        <v>6834.5794220695</v>
      </c>
      <c r="AJ355" s="24" t="n">
        <f aca="false">IF(L355&gt;0,AI355/L355,1000000000000)</f>
        <v>2310.51727740067</v>
      </c>
      <c r="AK355" s="8" t="n">
        <f aca="false">IF(AND(G355&gt;=V_NEED,L355&gt;=P_MIN,K355&gt;=Z_MIN,F355&lt;=N_CAP,D355&lt;=R_MAX,OR(CORONA_REQ=0,O355&gt;=G355)),1,0)</f>
        <v>0</v>
      </c>
      <c r="AL355" s="28" t="n">
        <f aca="false">IF(AK355=1,IF(OBJECTIVE=1,AI355,AJ355),1000000000000)+ROW()*0.000000001</f>
        <v>1000000000000</v>
      </c>
    </row>
    <row r="356" customFormat="false" ht="15" hidden="false" customHeight="false" outlineLevel="0" collapsed="false">
      <c r="A356" s="8" t="n">
        <v>352</v>
      </c>
      <c r="B356" s="23" t="n">
        <v>6</v>
      </c>
      <c r="C356" s="23" t="n">
        <v>4</v>
      </c>
      <c r="D356" s="8" t="n">
        <v>150</v>
      </c>
      <c r="E356" s="8" t="n">
        <v>22</v>
      </c>
      <c r="F356" s="8" t="n">
        <v>10</v>
      </c>
      <c r="G356" s="28" t="n">
        <v>13.132078</v>
      </c>
      <c r="H356" s="8" t="n">
        <v>104.432774</v>
      </c>
      <c r="I356" s="8" t="n">
        <v>711.049781</v>
      </c>
      <c r="J356" s="28" t="n">
        <v>6.808684</v>
      </c>
      <c r="K356" s="39" t="n">
        <v>1.329174</v>
      </c>
      <c r="L356" s="28" t="n">
        <v>3.890155</v>
      </c>
      <c r="M356" s="8" t="n">
        <v>294</v>
      </c>
      <c r="N356" s="8" t="n">
        <v>1192</v>
      </c>
      <c r="O356" s="28" t="n">
        <v>15.115474</v>
      </c>
      <c r="P356" s="28" t="n">
        <v>13.904469</v>
      </c>
      <c r="Q356" s="28" t="n">
        <v>13.57168</v>
      </c>
      <c r="R356" s="8" t="n">
        <v>40</v>
      </c>
      <c r="S356" s="8" t="n">
        <v>20</v>
      </c>
      <c r="T356" s="23" t="n">
        <v>121.199109</v>
      </c>
      <c r="U356" s="23" t="n">
        <v>98.265482</v>
      </c>
      <c r="V356" s="28" t="n">
        <v>5.246188</v>
      </c>
      <c r="W356" s="39" t="n">
        <v>1.055635</v>
      </c>
      <c r="X356" s="24" t="n">
        <f aca="false">P356*RHO_VANE/2700*(1+SCRAP)*PRICE_VANE</f>
        <v>166.43649393</v>
      </c>
      <c r="Y356" s="24" t="n">
        <f aca="false">Q356*RHO_PLATE/2700*(1+SCRAP)*PRICE_PLATE</f>
        <v>162.4530096</v>
      </c>
      <c r="Z356" s="24" t="n">
        <f aca="false">T356*CUT_M+(R356+S356)*CUT_SET</f>
        <v>241.7986635</v>
      </c>
      <c r="AA356" s="24" t="n">
        <f aca="false">U356*ROUND_M</f>
        <v>491.32741</v>
      </c>
      <c r="AB356" s="24" t="n">
        <f aca="false">(R356+S356)*FINISH_PART</f>
        <v>480</v>
      </c>
      <c r="AC356" s="24" t="n">
        <f aca="false">R356*SPACER_VANE+(R356+S356)*ASM_H*LABOUR</f>
        <v>795</v>
      </c>
      <c r="AD356" s="24" t="n">
        <f aca="false">V356*G10_CAGE+W356*G10_SLEEVE</f>
        <v>378.10938</v>
      </c>
      <c r="AE356" s="24" t="n">
        <f aca="false">N356/1000*SHAFT_M+SHAFT_SET</f>
        <v>223.04</v>
      </c>
      <c r="AF356" s="24" t="n">
        <f aca="false">2*ROUNDUP(G356*1000/V_ZENER,0)*PRICE_Z+5*ROUNDUP(G356*DIODE_SAFETY/V_STICK,0)*PRICE_STICK</f>
        <v>91.7</v>
      </c>
      <c r="AG356" s="24" t="n">
        <f aca="false">SUM(X356:AF356)</f>
        <v>3029.86495703</v>
      </c>
      <c r="AH356" s="20" t="n">
        <f aca="false">FIXED_BOM</f>
        <v>3461</v>
      </c>
      <c r="AI356" s="24" t="n">
        <f aca="false">(AG356+AH356)*(1+CONT)</f>
        <v>7464.4947005845</v>
      </c>
      <c r="AJ356" s="24" t="n">
        <f aca="false">IF(L356&gt;0,AI356/L356,1000000000000)</f>
        <v>1918.81678251496</v>
      </c>
      <c r="AK356" s="8" t="n">
        <f aca="false">IF(AND(G356&gt;=V_NEED,L356&gt;=P_MIN,K356&gt;=Z_MIN,F356&lt;=N_CAP,D356&lt;=R_MAX,OR(CORONA_REQ=0,O356&gt;=G356)),1,0)</f>
        <v>0</v>
      </c>
      <c r="AL356" s="28" t="n">
        <f aca="false">IF(AK356=1,IF(OBJECTIVE=1,AI356,AJ356),1000000000000)+ROW()*0.000000001</f>
        <v>1000000000000</v>
      </c>
    </row>
    <row r="357" customFormat="false" ht="15" hidden="false" customHeight="false" outlineLevel="0" collapsed="false">
      <c r="A357" s="8" t="n">
        <v>353</v>
      </c>
      <c r="B357" s="23" t="n">
        <v>6</v>
      </c>
      <c r="C357" s="23" t="n">
        <v>4</v>
      </c>
      <c r="D357" s="8" t="n">
        <v>150</v>
      </c>
      <c r="E357" s="8" t="n">
        <v>22</v>
      </c>
      <c r="F357" s="8" t="n">
        <v>12</v>
      </c>
      <c r="G357" s="28" t="n">
        <v>13.132078</v>
      </c>
      <c r="H357" s="8" t="n">
        <v>125.997568</v>
      </c>
      <c r="I357" s="8" t="n">
        <v>860.744471</v>
      </c>
      <c r="J357" s="28" t="n">
        <v>6.831437</v>
      </c>
      <c r="K357" s="39" t="n">
        <v>1.339623</v>
      </c>
      <c r="L357" s="28" t="n">
        <v>4.818431</v>
      </c>
      <c r="M357" s="8" t="n">
        <v>354</v>
      </c>
      <c r="N357" s="8" t="n">
        <v>1312</v>
      </c>
      <c r="O357" s="28" t="n">
        <v>15.115474</v>
      </c>
      <c r="P357" s="28" t="n">
        <v>16.685363</v>
      </c>
      <c r="Q357" s="28" t="n">
        <v>16.286016</v>
      </c>
      <c r="R357" s="8" t="n">
        <v>48</v>
      </c>
      <c r="S357" s="8" t="n">
        <v>24</v>
      </c>
      <c r="T357" s="23" t="n">
        <v>145.438931</v>
      </c>
      <c r="U357" s="23" t="n">
        <v>117.918579</v>
      </c>
      <c r="V357" s="28" t="n">
        <v>6.161221</v>
      </c>
      <c r="W357" s="39" t="n">
        <v>1.239758</v>
      </c>
      <c r="X357" s="24" t="n">
        <f aca="false">P357*RHO_VANE/2700*(1+SCRAP)*PRICE_VANE</f>
        <v>199.72379511</v>
      </c>
      <c r="Y357" s="24" t="n">
        <f aca="false">Q357*RHO_PLATE/2700*(1+SCRAP)*PRICE_PLATE</f>
        <v>194.94361152</v>
      </c>
      <c r="Z357" s="24" t="n">
        <f aca="false">T357*CUT_M+(R357+S357)*CUT_SET</f>
        <v>290.1583965</v>
      </c>
      <c r="AA357" s="24" t="n">
        <f aca="false">U357*ROUND_M</f>
        <v>589.592895</v>
      </c>
      <c r="AB357" s="24" t="n">
        <f aca="false">(R357+S357)*FINISH_PART</f>
        <v>576</v>
      </c>
      <c r="AC357" s="24" t="n">
        <f aca="false">R357*SPACER_VANE+(R357+S357)*ASM_H*LABOUR</f>
        <v>954</v>
      </c>
      <c r="AD357" s="24" t="n">
        <f aca="false">V357*G10_CAGE+W357*G10_SLEEVE</f>
        <v>444.05874</v>
      </c>
      <c r="AE357" s="24" t="n">
        <f aca="false">N357/1000*SHAFT_M+SHAFT_SET</f>
        <v>237.44</v>
      </c>
      <c r="AF357" s="24" t="n">
        <f aca="false">2*ROUNDUP(G357*1000/V_ZENER,0)*PRICE_Z+5*ROUNDUP(G357*DIODE_SAFETY/V_STICK,0)*PRICE_STICK</f>
        <v>91.7</v>
      </c>
      <c r="AG357" s="24" t="n">
        <f aca="false">SUM(X357:AF357)</f>
        <v>3577.61743813</v>
      </c>
      <c r="AH357" s="20" t="n">
        <f aca="false">FIXED_BOM</f>
        <v>3461</v>
      </c>
      <c r="AI357" s="24" t="n">
        <f aca="false">(AG357+AH357)*(1+CONT)</f>
        <v>8094.4100538495</v>
      </c>
      <c r="AJ357" s="24" t="n">
        <f aca="false">IF(L357&gt;0,AI357/L357,1000000000000)</f>
        <v>1679.88501938691</v>
      </c>
      <c r="AK357" s="8" t="n">
        <f aca="false">IF(AND(G357&gt;=V_NEED,L357&gt;=P_MIN,K357&gt;=Z_MIN,F357&lt;=N_CAP,D357&lt;=R_MAX,OR(CORONA_REQ=0,O357&gt;=G357)),1,0)</f>
        <v>0</v>
      </c>
      <c r="AL357" s="28" t="n">
        <f aca="false">IF(AK357=1,IF(OBJECTIVE=1,AI357,AJ357),1000000000000)+ROW()*0.000000001</f>
        <v>1000000000000</v>
      </c>
    </row>
    <row r="358" customFormat="false" ht="15" hidden="false" customHeight="false" outlineLevel="0" collapsed="false">
      <c r="A358" s="8" t="n">
        <v>354</v>
      </c>
      <c r="B358" s="23" t="n">
        <v>6</v>
      </c>
      <c r="C358" s="23" t="n">
        <v>4</v>
      </c>
      <c r="D358" s="8" t="n">
        <v>150</v>
      </c>
      <c r="E358" s="8" t="n">
        <v>22</v>
      </c>
      <c r="F358" s="8" t="n">
        <v>16</v>
      </c>
      <c r="G358" s="28" t="n">
        <v>13.132078</v>
      </c>
      <c r="H358" s="8" t="n">
        <v>169.127157</v>
      </c>
      <c r="I358" s="8" t="n">
        <v>1160.133853</v>
      </c>
      <c r="J358" s="28" t="n">
        <v>6.859536</v>
      </c>
      <c r="K358" s="39" t="n">
        <v>1.353218</v>
      </c>
      <c r="L358" s="28" t="n">
        <v>6.684834</v>
      </c>
      <c r="M358" s="8" t="n">
        <v>464</v>
      </c>
      <c r="N358" s="8" t="n">
        <v>1532</v>
      </c>
      <c r="O358" s="28" t="n">
        <v>15.115474</v>
      </c>
      <c r="P358" s="28" t="n">
        <v>22.247151</v>
      </c>
      <c r="Q358" s="28" t="n">
        <v>20.35752</v>
      </c>
      <c r="R358" s="8" t="n">
        <v>64</v>
      </c>
      <c r="S358" s="8" t="n">
        <v>30</v>
      </c>
      <c r="T358" s="23" t="n">
        <v>191.4053</v>
      </c>
      <c r="U358" s="23" t="n">
        <v>154.711498</v>
      </c>
      <c r="V358" s="28" t="n">
        <v>7.838781</v>
      </c>
      <c r="W358" s="39" t="n">
        <v>1.577316</v>
      </c>
      <c r="X358" s="24" t="n">
        <f aca="false">P358*RHO_VANE/2700*(1+SCRAP)*PRICE_VANE</f>
        <v>266.29839747</v>
      </c>
      <c r="Y358" s="24" t="n">
        <f aca="false">Q358*RHO_PLATE/2700*(1+SCRAP)*PRICE_PLATE</f>
        <v>243.6795144</v>
      </c>
      <c r="Z358" s="24" t="n">
        <f aca="false">T358*CUT_M+(R358+S358)*CUT_SET</f>
        <v>381.10795</v>
      </c>
      <c r="AA358" s="24" t="n">
        <f aca="false">U358*ROUND_M</f>
        <v>773.55749</v>
      </c>
      <c r="AB358" s="24" t="n">
        <f aca="false">(R358+S358)*FINISH_PART</f>
        <v>752</v>
      </c>
      <c r="AC358" s="24" t="n">
        <f aca="false">R358*SPACER_VANE+(R358+S358)*ASM_H*LABOUR</f>
        <v>1249.5</v>
      </c>
      <c r="AD358" s="24" t="n">
        <f aca="false">V358*G10_CAGE+W358*G10_SLEEVE</f>
        <v>564.96582</v>
      </c>
      <c r="AE358" s="24" t="n">
        <f aca="false">N358/1000*SHAFT_M+SHAFT_SET</f>
        <v>263.84</v>
      </c>
      <c r="AF358" s="24" t="n">
        <f aca="false">2*ROUNDUP(G358*1000/V_ZENER,0)*PRICE_Z+5*ROUNDUP(G358*DIODE_SAFETY/V_STICK,0)*PRICE_STICK</f>
        <v>91.7</v>
      </c>
      <c r="AG358" s="24" t="n">
        <f aca="false">SUM(X358:AF358)</f>
        <v>4586.64917187</v>
      </c>
      <c r="AH358" s="20" t="n">
        <f aca="false">FIXED_BOM</f>
        <v>3461</v>
      </c>
      <c r="AI358" s="24" t="n">
        <f aca="false">(AG358+AH358)*(1+CONT)</f>
        <v>9254.7965476505</v>
      </c>
      <c r="AJ358" s="24" t="n">
        <f aca="false">IF(L358&gt;0,AI358/L358,1000000000000)</f>
        <v>1384.44672637353</v>
      </c>
      <c r="AK358" s="8" t="n">
        <f aca="false">IF(AND(G358&gt;=V_NEED,L358&gt;=P_MIN,K358&gt;=Z_MIN,F358&lt;=N_CAP,D358&lt;=R_MAX,OR(CORONA_REQ=0,O358&gt;=G358)),1,0)</f>
        <v>0</v>
      </c>
      <c r="AL358" s="28" t="n">
        <f aca="false">IF(AK358=1,IF(OBJECTIVE=1,AI358,AJ358),1000000000000)+ROW()*0.000000001</f>
        <v>1000000000000</v>
      </c>
    </row>
    <row r="359" customFormat="false" ht="15" hidden="false" customHeight="false" outlineLevel="0" collapsed="false">
      <c r="A359" s="8" t="n">
        <v>355</v>
      </c>
      <c r="B359" s="23" t="n">
        <v>6</v>
      </c>
      <c r="C359" s="23" t="n">
        <v>4</v>
      </c>
      <c r="D359" s="8" t="n">
        <v>150</v>
      </c>
      <c r="E359" s="8" t="n">
        <v>26</v>
      </c>
      <c r="F359" s="8" t="n">
        <v>4</v>
      </c>
      <c r="G359" s="28" t="n">
        <v>13.132078</v>
      </c>
      <c r="H359" s="8" t="n">
        <v>58.171312</v>
      </c>
      <c r="I359" s="8" t="n">
        <v>305.26457</v>
      </c>
      <c r="J359" s="28" t="n">
        <v>5.247682</v>
      </c>
      <c r="K359" s="39" t="n">
        <v>1.203781</v>
      </c>
      <c r="L359" s="28" t="n">
        <v>1.16589</v>
      </c>
      <c r="M359" s="8" t="n">
        <v>124</v>
      </c>
      <c r="N359" s="8" t="n">
        <v>852</v>
      </c>
      <c r="O359" s="28" t="n">
        <v>15.115474</v>
      </c>
      <c r="P359" s="28" t="n">
        <v>6.285611</v>
      </c>
      <c r="Q359" s="28" t="n">
        <v>6.78584</v>
      </c>
      <c r="R359" s="8" t="n">
        <v>16</v>
      </c>
      <c r="S359" s="8" t="n">
        <v>10</v>
      </c>
      <c r="T359" s="23" t="n">
        <v>50.992918</v>
      </c>
      <c r="U359" s="23" t="n">
        <v>41.819467</v>
      </c>
      <c r="V359" s="28" t="n">
        <v>2.653595</v>
      </c>
      <c r="W359" s="39" t="n">
        <v>0.533955</v>
      </c>
      <c r="X359" s="24" t="n">
        <f aca="false">P359*RHO_VANE/2700*(1+SCRAP)*PRICE_VANE</f>
        <v>75.23876367</v>
      </c>
      <c r="Y359" s="24" t="n">
        <f aca="false">Q359*RHO_PLATE/2700*(1+SCRAP)*PRICE_PLATE</f>
        <v>81.2265048</v>
      </c>
      <c r="Z359" s="24" t="n">
        <f aca="false">T359*CUT_M+(R359+S359)*CUT_SET</f>
        <v>102.489377</v>
      </c>
      <c r="AA359" s="24" t="n">
        <f aca="false">U359*ROUND_M</f>
        <v>209.097335</v>
      </c>
      <c r="AB359" s="24" t="n">
        <f aca="false">(R359+S359)*FINISH_PART</f>
        <v>208</v>
      </c>
      <c r="AC359" s="24" t="n">
        <f aca="false">R359*SPACER_VANE+(R359+S359)*ASM_H*LABOUR</f>
        <v>340.5</v>
      </c>
      <c r="AD359" s="24" t="n">
        <f aca="false">V359*G10_CAGE+W359*G10_SLEEVE</f>
        <v>191.253</v>
      </c>
      <c r="AE359" s="24" t="n">
        <f aca="false">N359/1000*SHAFT_M+SHAFT_SET</f>
        <v>182.24</v>
      </c>
      <c r="AF359" s="24" t="n">
        <f aca="false">2*ROUNDUP(G359*1000/V_ZENER,0)*PRICE_Z+5*ROUNDUP(G359*DIODE_SAFETY/V_STICK,0)*PRICE_STICK</f>
        <v>91.7</v>
      </c>
      <c r="AG359" s="24" t="n">
        <f aca="false">SUM(X359:AF359)</f>
        <v>1481.74498047</v>
      </c>
      <c r="AH359" s="20" t="n">
        <f aca="false">FIXED_BOM</f>
        <v>3461</v>
      </c>
      <c r="AI359" s="24" t="n">
        <f aca="false">(AG359+AH359)*(1+CONT)</f>
        <v>5684.1567275405</v>
      </c>
      <c r="AJ359" s="24" t="n">
        <f aca="false">IF(L359&gt;0,AI359/L359,1000000000000)</f>
        <v>4875.37994797151</v>
      </c>
      <c r="AK359" s="8" t="n">
        <f aca="false">IF(AND(G359&gt;=V_NEED,L359&gt;=P_MIN,K359&gt;=Z_MIN,F359&lt;=N_CAP,D359&lt;=R_MAX,OR(CORONA_REQ=0,O359&gt;=G359)),1,0)</f>
        <v>0</v>
      </c>
      <c r="AL359" s="28" t="n">
        <f aca="false">IF(AK359=1,IF(OBJECTIVE=1,AI359,AJ359),1000000000000)+ROW()*0.000000001</f>
        <v>1000000000000</v>
      </c>
    </row>
    <row r="360" customFormat="false" ht="15" hidden="false" customHeight="false" outlineLevel="0" collapsed="false">
      <c r="A360" s="8" t="n">
        <v>356</v>
      </c>
      <c r="B360" s="23" t="n">
        <v>6</v>
      </c>
      <c r="C360" s="23" t="n">
        <v>4</v>
      </c>
      <c r="D360" s="8" t="n">
        <v>150</v>
      </c>
      <c r="E360" s="8" t="n">
        <v>26</v>
      </c>
      <c r="F360" s="8" t="n">
        <v>6</v>
      </c>
      <c r="G360" s="28" t="n">
        <v>13.132078</v>
      </c>
      <c r="H360" s="8" t="n">
        <v>90.269205</v>
      </c>
      <c r="I360" s="8" t="n">
        <v>479.701467</v>
      </c>
      <c r="J360" s="28" t="n">
        <v>5.314121</v>
      </c>
      <c r="K360" s="39" t="n">
        <v>1.244095</v>
      </c>
      <c r="L360" s="28" t="n">
        <v>2.106458</v>
      </c>
      <c r="M360" s="8" t="n">
        <v>184</v>
      </c>
      <c r="N360" s="8" t="n">
        <v>972</v>
      </c>
      <c r="O360" s="28" t="n">
        <v>15.115474</v>
      </c>
      <c r="P360" s="28" t="n">
        <v>9.428416</v>
      </c>
      <c r="Q360" s="28" t="n">
        <v>9.500176</v>
      </c>
      <c r="R360" s="8" t="n">
        <v>24</v>
      </c>
      <c r="S360" s="8" t="n">
        <v>14</v>
      </c>
      <c r="T360" s="23" t="n">
        <v>75.232739</v>
      </c>
      <c r="U360" s="23" t="n">
        <v>61.472564</v>
      </c>
      <c r="V360" s="28" t="n">
        <v>3.568628</v>
      </c>
      <c r="W360" s="39" t="n">
        <v>0.718078</v>
      </c>
      <c r="X360" s="24" t="n">
        <f aca="false">P360*RHO_VANE/2700*(1+SCRAP)*PRICE_VANE</f>
        <v>112.85813952</v>
      </c>
      <c r="Y360" s="24" t="n">
        <f aca="false">Q360*RHO_PLATE/2700*(1+SCRAP)*PRICE_PLATE</f>
        <v>113.71710672</v>
      </c>
      <c r="Z360" s="24" t="n">
        <f aca="false">T360*CUT_M+(R360+S360)*CUT_SET</f>
        <v>150.8491085</v>
      </c>
      <c r="AA360" s="24" t="n">
        <f aca="false">U360*ROUND_M</f>
        <v>307.36282</v>
      </c>
      <c r="AB360" s="24" t="n">
        <f aca="false">(R360+S360)*FINISH_PART</f>
        <v>304</v>
      </c>
      <c r="AC360" s="24" t="n">
        <f aca="false">R360*SPACER_VANE+(R360+S360)*ASM_H*LABOUR</f>
        <v>499.5</v>
      </c>
      <c r="AD360" s="24" t="n">
        <f aca="false">V360*G10_CAGE+W360*G10_SLEEVE</f>
        <v>257.20236</v>
      </c>
      <c r="AE360" s="24" t="n">
        <f aca="false">N360/1000*SHAFT_M+SHAFT_SET</f>
        <v>196.64</v>
      </c>
      <c r="AF360" s="24" t="n">
        <f aca="false">2*ROUNDUP(G360*1000/V_ZENER,0)*PRICE_Z+5*ROUNDUP(G360*DIODE_SAFETY/V_STICK,0)*PRICE_STICK</f>
        <v>91.7</v>
      </c>
      <c r="AG360" s="24" t="n">
        <f aca="false">SUM(X360:AF360)</f>
        <v>2033.82953474</v>
      </c>
      <c r="AH360" s="20" t="n">
        <f aca="false">FIXED_BOM</f>
        <v>3461</v>
      </c>
      <c r="AI360" s="24" t="n">
        <f aca="false">(AG360+AH360)*(1+CONT)</f>
        <v>6319.053964951</v>
      </c>
      <c r="AJ360" s="24" t="n">
        <f aca="false">IF(L360&gt;0,AI360/L360,1000000000000)</f>
        <v>2999.84806957984</v>
      </c>
      <c r="AK360" s="8" t="n">
        <f aca="false">IF(AND(G360&gt;=V_NEED,L360&gt;=P_MIN,K360&gt;=Z_MIN,F360&lt;=N_CAP,D360&lt;=R_MAX,OR(CORONA_REQ=0,O360&gt;=G360)),1,0)</f>
        <v>0</v>
      </c>
      <c r="AL360" s="28" t="n">
        <f aca="false">IF(AK360=1,IF(OBJECTIVE=1,AI360,AJ360),1000000000000)+ROW()*0.000000001</f>
        <v>1000000000000</v>
      </c>
    </row>
    <row r="361" customFormat="false" ht="15" hidden="false" customHeight="false" outlineLevel="0" collapsed="false">
      <c r="A361" s="8" t="n">
        <v>357</v>
      </c>
      <c r="B361" s="23" t="n">
        <v>6</v>
      </c>
      <c r="C361" s="23" t="n">
        <v>4</v>
      </c>
      <c r="D361" s="8" t="n">
        <v>150</v>
      </c>
      <c r="E361" s="8" t="n">
        <v>26</v>
      </c>
      <c r="F361" s="8" t="n">
        <v>8</v>
      </c>
      <c r="G361" s="28" t="n">
        <v>13.132078</v>
      </c>
      <c r="H361" s="8" t="n">
        <v>122.367098</v>
      </c>
      <c r="I361" s="8" t="n">
        <v>654.138363</v>
      </c>
      <c r="J361" s="28" t="n">
        <v>5.345705</v>
      </c>
      <c r="K361" s="39" t="n">
        <v>1.263996</v>
      </c>
      <c r="L361" s="28" t="n">
        <v>3.051754</v>
      </c>
      <c r="M361" s="8" t="n">
        <v>244</v>
      </c>
      <c r="N361" s="8" t="n">
        <v>1092</v>
      </c>
      <c r="O361" s="28" t="n">
        <v>15.115474</v>
      </c>
      <c r="P361" s="28" t="n">
        <v>12.571221</v>
      </c>
      <c r="Q361" s="28" t="n">
        <v>12.214512</v>
      </c>
      <c r="R361" s="8" t="n">
        <v>32</v>
      </c>
      <c r="S361" s="8" t="n">
        <v>18</v>
      </c>
      <c r="T361" s="23" t="n">
        <v>99.472561</v>
      </c>
      <c r="U361" s="23" t="n">
        <v>81.12566</v>
      </c>
      <c r="V361" s="28" t="n">
        <v>4.483661</v>
      </c>
      <c r="W361" s="39" t="n">
        <v>0.9022</v>
      </c>
      <c r="X361" s="24" t="n">
        <f aca="false">P361*RHO_VANE/2700*(1+SCRAP)*PRICE_VANE</f>
        <v>150.47751537</v>
      </c>
      <c r="Y361" s="24" t="n">
        <f aca="false">Q361*RHO_PLATE/2700*(1+SCRAP)*PRICE_PLATE</f>
        <v>146.20770864</v>
      </c>
      <c r="Z361" s="24" t="n">
        <f aca="false">T361*CUT_M+(R361+S361)*CUT_SET</f>
        <v>199.2088415</v>
      </c>
      <c r="AA361" s="24" t="n">
        <f aca="false">U361*ROUND_M</f>
        <v>405.6283</v>
      </c>
      <c r="AB361" s="24" t="n">
        <f aca="false">(R361+S361)*FINISH_PART</f>
        <v>400</v>
      </c>
      <c r="AC361" s="24" t="n">
        <f aca="false">R361*SPACER_VANE+(R361+S361)*ASM_H*LABOUR</f>
        <v>658.5</v>
      </c>
      <c r="AD361" s="24" t="n">
        <f aca="false">V361*G10_CAGE+W361*G10_SLEEVE</f>
        <v>323.15166</v>
      </c>
      <c r="AE361" s="24" t="n">
        <f aca="false">N361/1000*SHAFT_M+SHAFT_SET</f>
        <v>211.04</v>
      </c>
      <c r="AF361" s="24" t="n">
        <f aca="false">2*ROUNDUP(G361*1000/V_ZENER,0)*PRICE_Z+5*ROUNDUP(G361*DIODE_SAFETY/V_STICK,0)*PRICE_STICK</f>
        <v>91.7</v>
      </c>
      <c r="AG361" s="24" t="n">
        <f aca="false">SUM(X361:AF361)</f>
        <v>2585.91402551</v>
      </c>
      <c r="AH361" s="20" t="n">
        <f aca="false">FIXED_BOM</f>
        <v>3461</v>
      </c>
      <c r="AI361" s="24" t="n">
        <f aca="false">(AG361+AH361)*(1+CONT)</f>
        <v>6953.9511293365</v>
      </c>
      <c r="AJ361" s="24" t="n">
        <f aca="false">IF(L361&gt;0,AI361/L361,1000000000000)</f>
        <v>2278.67355276228</v>
      </c>
      <c r="AK361" s="8" t="n">
        <f aca="false">IF(AND(G361&gt;=V_NEED,L361&gt;=P_MIN,K361&gt;=Z_MIN,F361&lt;=N_CAP,D361&lt;=R_MAX,OR(CORONA_REQ=0,O361&gt;=G361)),1,0)</f>
        <v>0</v>
      </c>
      <c r="AL361" s="28" t="n">
        <f aca="false">IF(AK361=1,IF(OBJECTIVE=1,AI361,AJ361),1000000000000)+ROW()*0.000000001</f>
        <v>1000000000000</v>
      </c>
    </row>
    <row r="362" customFormat="false" ht="15" hidden="false" customHeight="false" outlineLevel="0" collapsed="false">
      <c r="A362" s="8" t="n">
        <v>358</v>
      </c>
      <c r="B362" s="23" t="n">
        <v>6</v>
      </c>
      <c r="C362" s="23" t="n">
        <v>4</v>
      </c>
      <c r="D362" s="8" t="n">
        <v>150</v>
      </c>
      <c r="E362" s="8" t="n">
        <v>26</v>
      </c>
      <c r="F362" s="8" t="n">
        <v>10</v>
      </c>
      <c r="G362" s="28" t="n">
        <v>13.132078</v>
      </c>
      <c r="H362" s="8" t="n">
        <v>154.46499</v>
      </c>
      <c r="I362" s="8" t="n">
        <v>828.57526</v>
      </c>
      <c r="J362" s="28" t="n">
        <v>5.364162</v>
      </c>
      <c r="K362" s="39" t="n">
        <v>1.276173</v>
      </c>
      <c r="L362" s="28" t="n">
        <v>3.999505</v>
      </c>
      <c r="M362" s="8" t="n">
        <v>304</v>
      </c>
      <c r="N362" s="8" t="n">
        <v>1212</v>
      </c>
      <c r="O362" s="28" t="n">
        <v>15.115474</v>
      </c>
      <c r="P362" s="28" t="n">
        <v>15.714027</v>
      </c>
      <c r="Q362" s="28" t="n">
        <v>14.928848</v>
      </c>
      <c r="R362" s="8" t="n">
        <v>40</v>
      </c>
      <c r="S362" s="8" t="n">
        <v>22</v>
      </c>
      <c r="T362" s="23" t="n">
        <v>123.712383</v>
      </c>
      <c r="U362" s="23" t="n">
        <v>100.778757</v>
      </c>
      <c r="V362" s="28" t="n">
        <v>5.398694</v>
      </c>
      <c r="W362" s="39" t="n">
        <v>1.086323</v>
      </c>
      <c r="X362" s="24" t="n">
        <f aca="false">P362*RHO_VANE/2700*(1+SCRAP)*PRICE_VANE</f>
        <v>188.09690319</v>
      </c>
      <c r="Y362" s="24" t="n">
        <f aca="false">Q362*RHO_PLATE/2700*(1+SCRAP)*PRICE_PLATE</f>
        <v>178.69831056</v>
      </c>
      <c r="Z362" s="24" t="n">
        <f aca="false">T362*CUT_M+(R362+S362)*CUT_SET</f>
        <v>247.5685745</v>
      </c>
      <c r="AA362" s="24" t="n">
        <f aca="false">U362*ROUND_M</f>
        <v>503.893785</v>
      </c>
      <c r="AB362" s="24" t="n">
        <f aca="false">(R362+S362)*FINISH_PART</f>
        <v>496</v>
      </c>
      <c r="AC362" s="24" t="n">
        <f aca="false">R362*SPACER_VANE+(R362+S362)*ASM_H*LABOUR</f>
        <v>817.5</v>
      </c>
      <c r="AD362" s="24" t="n">
        <f aca="false">V362*G10_CAGE+W362*G10_SLEEVE</f>
        <v>389.10102</v>
      </c>
      <c r="AE362" s="24" t="n">
        <f aca="false">N362/1000*SHAFT_M+SHAFT_SET</f>
        <v>225.44</v>
      </c>
      <c r="AF362" s="24" t="n">
        <f aca="false">2*ROUNDUP(G362*1000/V_ZENER,0)*PRICE_Z+5*ROUNDUP(G362*DIODE_SAFETY/V_STICK,0)*PRICE_STICK</f>
        <v>91.7</v>
      </c>
      <c r="AG362" s="24" t="n">
        <f aca="false">SUM(X362:AF362)</f>
        <v>3137.99859325</v>
      </c>
      <c r="AH362" s="20" t="n">
        <f aca="false">FIXED_BOM</f>
        <v>3461</v>
      </c>
      <c r="AI362" s="24" t="n">
        <f aca="false">(AG362+AH362)*(1+CONT)</f>
        <v>7588.8483822375</v>
      </c>
      <c r="AJ362" s="24" t="n">
        <f aca="false">IF(L362&gt;0,AI362/L362,1000000000000)</f>
        <v>1897.44690461382</v>
      </c>
      <c r="AK362" s="8" t="n">
        <f aca="false">IF(AND(G362&gt;=V_NEED,L362&gt;=P_MIN,K362&gt;=Z_MIN,F362&lt;=N_CAP,D362&lt;=R_MAX,OR(CORONA_REQ=0,O362&gt;=G362)),1,0)</f>
        <v>0</v>
      </c>
      <c r="AL362" s="28" t="n">
        <f aca="false">IF(AK362=1,IF(OBJECTIVE=1,AI362,AJ362),1000000000000)+ROW()*0.000000001</f>
        <v>1000000000000</v>
      </c>
    </row>
    <row r="363" customFormat="false" ht="15" hidden="false" customHeight="false" outlineLevel="0" collapsed="false">
      <c r="A363" s="8" t="n">
        <v>359</v>
      </c>
      <c r="B363" s="23" t="n">
        <v>6</v>
      </c>
      <c r="C363" s="23" t="n">
        <v>4</v>
      </c>
      <c r="D363" s="8" t="n">
        <v>150</v>
      </c>
      <c r="E363" s="8" t="n">
        <v>26</v>
      </c>
      <c r="F363" s="8" t="n">
        <v>12</v>
      </c>
      <c r="G363" s="28" t="n">
        <v>13.132078</v>
      </c>
      <c r="H363" s="8" t="n">
        <v>186.562883</v>
      </c>
      <c r="I363" s="8" t="n">
        <v>1003.012157</v>
      </c>
      <c r="J363" s="28" t="n">
        <v>5.376269</v>
      </c>
      <c r="K363" s="39" t="n">
        <v>1.284125</v>
      </c>
      <c r="L363" s="28" t="n">
        <v>4.94698</v>
      </c>
      <c r="M363" s="8" t="n">
        <v>364</v>
      </c>
      <c r="N363" s="8" t="n">
        <v>1332</v>
      </c>
      <c r="O363" s="28" t="n">
        <v>15.115474</v>
      </c>
      <c r="P363" s="28" t="n">
        <v>18.856832</v>
      </c>
      <c r="Q363" s="28" t="n">
        <v>17.643184</v>
      </c>
      <c r="R363" s="8" t="n">
        <v>48</v>
      </c>
      <c r="S363" s="8" t="n">
        <v>26</v>
      </c>
      <c r="T363" s="23" t="n">
        <v>147.952205</v>
      </c>
      <c r="U363" s="23" t="n">
        <v>120.431853</v>
      </c>
      <c r="V363" s="28" t="n">
        <v>6.313727</v>
      </c>
      <c r="W363" s="39" t="n">
        <v>1.270445</v>
      </c>
      <c r="X363" s="24" t="n">
        <f aca="false">P363*RHO_VANE/2700*(1+SCRAP)*PRICE_VANE</f>
        <v>225.71627904</v>
      </c>
      <c r="Y363" s="24" t="n">
        <f aca="false">Q363*RHO_PLATE/2700*(1+SCRAP)*PRICE_PLATE</f>
        <v>211.18891248</v>
      </c>
      <c r="Z363" s="24" t="n">
        <f aca="false">T363*CUT_M+(R363+S363)*CUT_SET</f>
        <v>295.9283075</v>
      </c>
      <c r="AA363" s="24" t="n">
        <f aca="false">U363*ROUND_M</f>
        <v>602.159265</v>
      </c>
      <c r="AB363" s="24" t="n">
        <f aca="false">(R363+S363)*FINISH_PART</f>
        <v>592</v>
      </c>
      <c r="AC363" s="24" t="n">
        <f aca="false">R363*SPACER_VANE+(R363+S363)*ASM_H*LABOUR</f>
        <v>976.5</v>
      </c>
      <c r="AD363" s="24" t="n">
        <f aca="false">V363*G10_CAGE+W363*G10_SLEEVE</f>
        <v>455.05032</v>
      </c>
      <c r="AE363" s="24" t="n">
        <f aca="false">N363/1000*SHAFT_M+SHAFT_SET</f>
        <v>239.84</v>
      </c>
      <c r="AF363" s="24" t="n">
        <f aca="false">2*ROUNDUP(G363*1000/V_ZENER,0)*PRICE_Z+5*ROUNDUP(G363*DIODE_SAFETY/V_STICK,0)*PRICE_STICK</f>
        <v>91.7</v>
      </c>
      <c r="AG363" s="24" t="n">
        <f aca="false">SUM(X363:AF363)</f>
        <v>3690.08308402</v>
      </c>
      <c r="AH363" s="20" t="n">
        <f aca="false">FIXED_BOM</f>
        <v>3461</v>
      </c>
      <c r="AI363" s="24" t="n">
        <f aca="false">(AG363+AH363)*(1+CONT)</f>
        <v>8223.745546623</v>
      </c>
      <c r="AJ363" s="24" t="n">
        <f aca="false">IF(L363&gt;0,AI363/L363,1000000000000)</f>
        <v>1662.37695455065</v>
      </c>
      <c r="AK363" s="8" t="n">
        <f aca="false">IF(AND(G363&gt;=V_NEED,L363&gt;=P_MIN,K363&gt;=Z_MIN,F363&lt;=N_CAP,D363&lt;=R_MAX,OR(CORONA_REQ=0,O363&gt;=G363)),1,0)</f>
        <v>0</v>
      </c>
      <c r="AL363" s="28" t="n">
        <f aca="false">IF(AK363=1,IF(OBJECTIVE=1,AI363,AJ363),1000000000000)+ROW()*0.000000001</f>
        <v>1000000000000</v>
      </c>
    </row>
    <row r="364" customFormat="false" ht="15" hidden="false" customHeight="false" outlineLevel="0" collapsed="false">
      <c r="A364" s="8" t="n">
        <v>360</v>
      </c>
      <c r="B364" s="23" t="n">
        <v>6</v>
      </c>
      <c r="C364" s="23" t="n">
        <v>4</v>
      </c>
      <c r="D364" s="8" t="n">
        <v>150</v>
      </c>
      <c r="E364" s="8" t="n">
        <v>26</v>
      </c>
      <c r="F364" s="8" t="n">
        <v>16</v>
      </c>
      <c r="G364" s="28" t="n">
        <v>13.132078</v>
      </c>
      <c r="H364" s="8" t="n">
        <v>250.758668</v>
      </c>
      <c r="I364" s="8" t="n">
        <v>1351.885951</v>
      </c>
      <c r="J364" s="28" t="n">
        <v>5.391183</v>
      </c>
      <c r="K364" s="39" t="n">
        <v>1.294353</v>
      </c>
      <c r="L364" s="28" t="n">
        <v>6.846429</v>
      </c>
      <c r="M364" s="8" t="n">
        <v>494</v>
      </c>
      <c r="N364" s="8" t="n">
        <v>1592</v>
      </c>
      <c r="O364" s="28" t="n">
        <v>15.115474</v>
      </c>
      <c r="P364" s="28" t="n">
        <v>25.142442</v>
      </c>
      <c r="Q364" s="28" t="n">
        <v>24.429024</v>
      </c>
      <c r="R364" s="8" t="n">
        <v>64</v>
      </c>
      <c r="S364" s="8" t="n">
        <v>36</v>
      </c>
      <c r="T364" s="23" t="n">
        <v>198.945122</v>
      </c>
      <c r="U364" s="23" t="n">
        <v>162.25132</v>
      </c>
      <c r="V364" s="28" t="n">
        <v>8.296298</v>
      </c>
      <c r="W364" s="39" t="n">
        <v>1.669377</v>
      </c>
      <c r="X364" s="24" t="n">
        <f aca="false">P364*RHO_VANE/2700*(1+SCRAP)*PRICE_VANE</f>
        <v>300.95503074</v>
      </c>
      <c r="Y364" s="24" t="n">
        <f aca="false">Q364*RHO_PLATE/2700*(1+SCRAP)*PRICE_PLATE</f>
        <v>292.41541728</v>
      </c>
      <c r="Z364" s="24" t="n">
        <f aca="false">T364*CUT_M+(R364+S364)*CUT_SET</f>
        <v>398.417683</v>
      </c>
      <c r="AA364" s="24" t="n">
        <f aca="false">U364*ROUND_M</f>
        <v>811.2566</v>
      </c>
      <c r="AB364" s="24" t="n">
        <f aca="false">(R364+S364)*FINISH_PART</f>
        <v>800</v>
      </c>
      <c r="AC364" s="24" t="n">
        <f aca="false">R364*SPACER_VANE+(R364+S364)*ASM_H*LABOUR</f>
        <v>1317</v>
      </c>
      <c r="AD364" s="24" t="n">
        <f aca="false">V364*G10_CAGE+W364*G10_SLEEVE</f>
        <v>597.9405</v>
      </c>
      <c r="AE364" s="24" t="n">
        <f aca="false">N364/1000*SHAFT_M+SHAFT_SET</f>
        <v>271.04</v>
      </c>
      <c r="AF364" s="24" t="n">
        <f aca="false">2*ROUNDUP(G364*1000/V_ZENER,0)*PRICE_Z+5*ROUNDUP(G364*DIODE_SAFETY/V_STICK,0)*PRICE_STICK</f>
        <v>91.7</v>
      </c>
      <c r="AG364" s="24" t="n">
        <f aca="false">SUM(X364:AF364)</f>
        <v>4880.72523102</v>
      </c>
      <c r="AH364" s="20" t="n">
        <f aca="false">FIXED_BOM</f>
        <v>3461</v>
      </c>
      <c r="AI364" s="24" t="n">
        <f aca="false">(AG364+AH364)*(1+CONT)</f>
        <v>9592.984015673</v>
      </c>
      <c r="AJ364" s="24" t="n">
        <f aca="false">IF(L364&gt;0,AI364/L364,1000000000000)</f>
        <v>1401.16607003052</v>
      </c>
      <c r="AK364" s="8" t="n">
        <f aca="false">IF(AND(G364&gt;=V_NEED,L364&gt;=P_MIN,K364&gt;=Z_MIN,F364&lt;=N_CAP,D364&lt;=R_MAX,OR(CORONA_REQ=0,O364&gt;=G364)),1,0)</f>
        <v>0</v>
      </c>
      <c r="AL364" s="28" t="n">
        <f aca="false">IF(AK364=1,IF(OBJECTIVE=1,AI364,AJ364),1000000000000)+ROW()*0.000000001</f>
        <v>1000000000000</v>
      </c>
    </row>
    <row r="365" customFormat="false" ht="15" hidden="false" customHeight="false" outlineLevel="0" collapsed="false">
      <c r="A365" s="8" t="n">
        <v>361</v>
      </c>
      <c r="B365" s="23" t="n">
        <v>8</v>
      </c>
      <c r="C365" s="23" t="n">
        <v>1.5</v>
      </c>
      <c r="D365" s="8" t="n">
        <v>150</v>
      </c>
      <c r="E365" s="8" t="n">
        <v>18</v>
      </c>
      <c r="F365" s="8" t="n">
        <v>4</v>
      </c>
      <c r="G365" s="28" t="n">
        <v>16.907073</v>
      </c>
      <c r="H365" s="8" t="n">
        <v>27.070366</v>
      </c>
      <c r="I365" s="8" t="n">
        <v>165.41255</v>
      </c>
      <c r="J365" s="28" t="n">
        <v>6.110466</v>
      </c>
      <c r="K365" s="39" t="n">
        <v>1.158589</v>
      </c>
      <c r="L365" s="28" t="n">
        <v>0.852365</v>
      </c>
      <c r="M365" s="8" t="n">
        <v>106</v>
      </c>
      <c r="N365" s="8" t="n">
        <v>824</v>
      </c>
      <c r="O365" s="28" t="n">
        <v>13.139418</v>
      </c>
      <c r="P365" s="28" t="n">
        <v>1.814237</v>
      </c>
      <c r="Q365" s="28" t="n">
        <v>2.035752</v>
      </c>
      <c r="R365" s="8" t="n">
        <v>16</v>
      </c>
      <c r="S365" s="8" t="n">
        <v>8</v>
      </c>
      <c r="T365" s="23" t="n">
        <v>48.479644</v>
      </c>
      <c r="U365" s="23" t="n">
        <v>39.306193</v>
      </c>
      <c r="V365" s="28" t="n">
        <v>2.379085</v>
      </c>
      <c r="W365" s="39" t="n">
        <v>0.478718</v>
      </c>
      <c r="X365" s="24" t="n">
        <f aca="false">P365*RHO_VANE/2700*(1+SCRAP)*PRICE_VANE</f>
        <v>21.71641689</v>
      </c>
      <c r="Y365" s="24" t="n">
        <f aca="false">Q365*RHO_PLATE/2700*(1+SCRAP)*PRICE_PLATE</f>
        <v>24.36795144</v>
      </c>
      <c r="Z365" s="24" t="n">
        <f aca="false">T365*CUT_M+(R365+S365)*CUT_SET</f>
        <v>96.719466</v>
      </c>
      <c r="AA365" s="24" t="n">
        <f aca="false">U365*ROUND_M</f>
        <v>196.530965</v>
      </c>
      <c r="AB365" s="24" t="n">
        <f aca="false">(R365+S365)*FINISH_PART</f>
        <v>192</v>
      </c>
      <c r="AC365" s="24" t="n">
        <f aca="false">R365*SPACER_VANE+(R365+S365)*ASM_H*LABOUR</f>
        <v>318</v>
      </c>
      <c r="AD365" s="24" t="n">
        <f aca="false">V365*G10_CAGE+W365*G10_SLEEVE</f>
        <v>171.46818</v>
      </c>
      <c r="AE365" s="24" t="n">
        <f aca="false">N365/1000*SHAFT_M+SHAFT_SET</f>
        <v>178.88</v>
      </c>
      <c r="AF365" s="24" t="n">
        <f aca="false">2*ROUNDUP(G365*1000/V_ZENER,0)*PRICE_Z+5*ROUNDUP(G365*DIODE_SAFETY/V_STICK,0)*PRICE_STICK</f>
        <v>127</v>
      </c>
      <c r="AG365" s="24" t="n">
        <f aca="false">SUM(X365:AF365)</f>
        <v>1326.68297933</v>
      </c>
      <c r="AH365" s="20" t="n">
        <f aca="false">FIXED_BOM</f>
        <v>3461</v>
      </c>
      <c r="AI365" s="24" t="n">
        <f aca="false">(AG365+AH365)*(1+CONT)</f>
        <v>5505.8354262295</v>
      </c>
      <c r="AJ365" s="24" t="n">
        <f aca="false">IF(L365&gt;0,AI365/L365,1000000000000)</f>
        <v>6459.48088697858</v>
      </c>
      <c r="AK365" s="8" t="n">
        <f aca="false">IF(AND(G365&gt;=V_NEED,L365&gt;=P_MIN,K365&gt;=Z_MIN,F365&lt;=N_CAP,D365&lt;=R_MAX,OR(CORONA_REQ=0,O365&gt;=G365)),1,0)</f>
        <v>0</v>
      </c>
      <c r="AL365" s="28" t="n">
        <f aca="false">IF(AK365=1,IF(OBJECTIVE=1,AI365,AJ365),1000000000000)+ROW()*0.000000001</f>
        <v>1000000000000</v>
      </c>
    </row>
    <row r="366" customFormat="false" ht="15" hidden="false" customHeight="false" outlineLevel="0" collapsed="false">
      <c r="A366" s="8" t="n">
        <v>362</v>
      </c>
      <c r="B366" s="23" t="n">
        <v>8</v>
      </c>
      <c r="C366" s="23" t="n">
        <v>1.5</v>
      </c>
      <c r="D366" s="8" t="n">
        <v>150</v>
      </c>
      <c r="E366" s="8" t="n">
        <v>18</v>
      </c>
      <c r="F366" s="8" t="n">
        <v>6</v>
      </c>
      <c r="G366" s="28" t="n">
        <v>16.907073</v>
      </c>
      <c r="H366" s="8" t="n">
        <v>41.396289</v>
      </c>
      <c r="I366" s="8" t="n">
        <v>259.934006</v>
      </c>
      <c r="J366" s="28" t="n">
        <v>6.279162</v>
      </c>
      <c r="K366" s="39" t="n">
        <v>1.22566</v>
      </c>
      <c r="L366" s="28" t="n">
        <v>1.774614</v>
      </c>
      <c r="M366" s="8" t="n">
        <v>163</v>
      </c>
      <c r="N366" s="8" t="n">
        <v>938</v>
      </c>
      <c r="O366" s="28" t="n">
        <v>13.139418</v>
      </c>
      <c r="P366" s="28" t="n">
        <v>2.721355</v>
      </c>
      <c r="Q366" s="28" t="n">
        <v>3.053628</v>
      </c>
      <c r="R366" s="8" t="n">
        <v>24</v>
      </c>
      <c r="S366" s="8" t="n">
        <v>12</v>
      </c>
      <c r="T366" s="23" t="n">
        <v>72.719465</v>
      </c>
      <c r="U366" s="23" t="n">
        <v>58.959289</v>
      </c>
      <c r="V366" s="28" t="n">
        <v>3.248367</v>
      </c>
      <c r="W366" s="39" t="n">
        <v>0.653635</v>
      </c>
      <c r="X366" s="24" t="n">
        <f aca="false">P366*RHO_VANE/2700*(1+SCRAP)*PRICE_VANE</f>
        <v>32.57461935</v>
      </c>
      <c r="Y366" s="24" t="n">
        <f aca="false">Q366*RHO_PLATE/2700*(1+SCRAP)*PRICE_PLATE</f>
        <v>36.55192716</v>
      </c>
      <c r="Z366" s="24" t="n">
        <f aca="false">T366*CUT_M+(R366+S366)*CUT_SET</f>
        <v>145.0791975</v>
      </c>
      <c r="AA366" s="24" t="n">
        <f aca="false">U366*ROUND_M</f>
        <v>294.796445</v>
      </c>
      <c r="AB366" s="24" t="n">
        <f aca="false">(R366+S366)*FINISH_PART</f>
        <v>288</v>
      </c>
      <c r="AC366" s="24" t="n">
        <f aca="false">R366*SPACER_VANE+(R366+S366)*ASM_H*LABOUR</f>
        <v>477</v>
      </c>
      <c r="AD366" s="24" t="n">
        <f aca="false">V366*G10_CAGE+W366*G10_SLEEVE</f>
        <v>234.12012</v>
      </c>
      <c r="AE366" s="24" t="n">
        <f aca="false">N366/1000*SHAFT_M+SHAFT_SET</f>
        <v>192.56</v>
      </c>
      <c r="AF366" s="24" t="n">
        <f aca="false">2*ROUNDUP(G366*1000/V_ZENER,0)*PRICE_Z+5*ROUNDUP(G366*DIODE_SAFETY/V_STICK,0)*PRICE_STICK</f>
        <v>127</v>
      </c>
      <c r="AG366" s="24" t="n">
        <f aca="false">SUM(X366:AF366)</f>
        <v>1827.68230901</v>
      </c>
      <c r="AH366" s="20" t="n">
        <f aca="false">FIXED_BOM</f>
        <v>3461</v>
      </c>
      <c r="AI366" s="24" t="n">
        <f aca="false">(AG366+AH366)*(1+CONT)</f>
        <v>6081.9846553615</v>
      </c>
      <c r="AJ366" s="24" t="n">
        <f aca="false">IF(L366&gt;0,AI366/L366,1000000000000)</f>
        <v>3427.21552707321</v>
      </c>
      <c r="AK366" s="8" t="n">
        <f aca="false">IF(AND(G366&gt;=V_NEED,L366&gt;=P_MIN,K366&gt;=Z_MIN,F366&lt;=N_CAP,D366&lt;=R_MAX,OR(CORONA_REQ=0,O366&gt;=G366)),1,0)</f>
        <v>0</v>
      </c>
      <c r="AL366" s="28" t="n">
        <f aca="false">IF(AK366=1,IF(OBJECTIVE=1,AI366,AJ366),1000000000000)+ROW()*0.000000001</f>
        <v>1000000000000</v>
      </c>
    </row>
    <row r="367" customFormat="false" ht="15" hidden="false" customHeight="false" outlineLevel="0" collapsed="false">
      <c r="A367" s="8" t="n">
        <v>363</v>
      </c>
      <c r="B367" s="23" t="n">
        <v>8</v>
      </c>
      <c r="C367" s="23" t="n">
        <v>1.5</v>
      </c>
      <c r="D367" s="8" t="n">
        <v>150</v>
      </c>
      <c r="E367" s="8" t="n">
        <v>18</v>
      </c>
      <c r="F367" s="8" t="n">
        <v>8</v>
      </c>
      <c r="G367" s="28" t="n">
        <v>16.907073</v>
      </c>
      <c r="H367" s="8" t="n">
        <v>55.722212</v>
      </c>
      <c r="I367" s="8" t="n">
        <v>354.455463</v>
      </c>
      <c r="J367" s="28" t="n">
        <v>6.361116</v>
      </c>
      <c r="K367" s="39" t="n">
        <v>1.261239</v>
      </c>
      <c r="L367" s="28" t="n">
        <v>2.707547</v>
      </c>
      <c r="M367" s="8" t="n">
        <v>210.5</v>
      </c>
      <c r="N367" s="8" t="n">
        <v>1033</v>
      </c>
      <c r="O367" s="28" t="n">
        <v>13.139418</v>
      </c>
      <c r="P367" s="28" t="n">
        <v>3.628474</v>
      </c>
      <c r="Q367" s="28" t="n">
        <v>3.562566</v>
      </c>
      <c r="R367" s="8" t="n">
        <v>32</v>
      </c>
      <c r="S367" s="8" t="n">
        <v>14</v>
      </c>
      <c r="T367" s="23" t="n">
        <v>94.446013</v>
      </c>
      <c r="U367" s="23" t="n">
        <v>76.099112</v>
      </c>
      <c r="V367" s="28" t="n">
        <v>3.972768</v>
      </c>
      <c r="W367" s="39" t="n">
        <v>0.799398</v>
      </c>
      <c r="X367" s="24" t="n">
        <f aca="false">P367*RHO_VANE/2700*(1+SCRAP)*PRICE_VANE</f>
        <v>43.43283378</v>
      </c>
      <c r="Y367" s="24" t="n">
        <f aca="false">Q367*RHO_PLATE/2700*(1+SCRAP)*PRICE_PLATE</f>
        <v>42.64391502</v>
      </c>
      <c r="Z367" s="24" t="n">
        <f aca="false">T367*CUT_M+(R367+S367)*CUT_SET</f>
        <v>187.6690195</v>
      </c>
      <c r="AA367" s="24" t="n">
        <f aca="false">U367*ROUND_M</f>
        <v>380.49556</v>
      </c>
      <c r="AB367" s="24" t="n">
        <f aca="false">(R367+S367)*FINISH_PART</f>
        <v>368</v>
      </c>
      <c r="AC367" s="24" t="n">
        <f aca="false">R367*SPACER_VANE+(R367+S367)*ASM_H*LABOUR</f>
        <v>613.5</v>
      </c>
      <c r="AD367" s="24" t="n">
        <f aca="false">V367*G10_CAGE+W367*G10_SLEEVE</f>
        <v>286.32996</v>
      </c>
      <c r="AE367" s="24" t="n">
        <f aca="false">N367/1000*SHAFT_M+SHAFT_SET</f>
        <v>203.96</v>
      </c>
      <c r="AF367" s="24" t="n">
        <f aca="false">2*ROUNDUP(G367*1000/V_ZENER,0)*PRICE_Z+5*ROUNDUP(G367*DIODE_SAFETY/V_STICK,0)*PRICE_STICK</f>
        <v>127</v>
      </c>
      <c r="AG367" s="24" t="n">
        <f aca="false">SUM(X367:AF367)</f>
        <v>2253.0312883</v>
      </c>
      <c r="AH367" s="20" t="n">
        <f aca="false">FIXED_BOM</f>
        <v>3461</v>
      </c>
      <c r="AI367" s="24" t="n">
        <f aca="false">(AG367+AH367)*(1+CONT)</f>
        <v>6571.135981545</v>
      </c>
      <c r="AJ367" s="24" t="n">
        <f aca="false">IF(L367&gt;0,AI367/L367,1000000000000)</f>
        <v>2426.97023599036</v>
      </c>
      <c r="AK367" s="8" t="n">
        <f aca="false">IF(AND(G367&gt;=V_NEED,L367&gt;=P_MIN,K367&gt;=Z_MIN,F367&lt;=N_CAP,D367&lt;=R_MAX,OR(CORONA_REQ=0,O367&gt;=G367)),1,0)</f>
        <v>0</v>
      </c>
      <c r="AL367" s="28" t="n">
        <f aca="false">IF(AK367=1,IF(OBJECTIVE=1,AI367,AJ367),1000000000000)+ROW()*0.000000001</f>
        <v>1000000000000</v>
      </c>
    </row>
    <row r="368" customFormat="false" ht="15" hidden="false" customHeight="false" outlineLevel="0" collapsed="false">
      <c r="A368" s="8" t="n">
        <v>364</v>
      </c>
      <c r="B368" s="23" t="n">
        <v>8</v>
      </c>
      <c r="C368" s="23" t="n">
        <v>1.5</v>
      </c>
      <c r="D368" s="8" t="n">
        <v>150</v>
      </c>
      <c r="E368" s="8" t="n">
        <v>18</v>
      </c>
      <c r="F368" s="8" t="n">
        <v>10</v>
      </c>
      <c r="G368" s="28" t="n">
        <v>16.907073</v>
      </c>
      <c r="H368" s="8" t="n">
        <v>70.048136</v>
      </c>
      <c r="I368" s="8" t="n">
        <v>448.97692</v>
      </c>
      <c r="J368" s="28" t="n">
        <v>6.409548</v>
      </c>
      <c r="K368" s="39" t="n">
        <v>1.283615</v>
      </c>
      <c r="L368" s="28" t="n">
        <v>3.648882</v>
      </c>
      <c r="M368" s="8" t="n">
        <v>267.5</v>
      </c>
      <c r="N368" s="8" t="n">
        <v>1147</v>
      </c>
      <c r="O368" s="28" t="n">
        <v>13.139418</v>
      </c>
      <c r="P368" s="28" t="n">
        <v>4.535592</v>
      </c>
      <c r="Q368" s="28" t="n">
        <v>4.580442</v>
      </c>
      <c r="R368" s="8" t="n">
        <v>40</v>
      </c>
      <c r="S368" s="8" t="n">
        <v>18</v>
      </c>
      <c r="T368" s="23" t="n">
        <v>118.685835</v>
      </c>
      <c r="U368" s="23" t="n">
        <v>95.752208</v>
      </c>
      <c r="V368" s="28" t="n">
        <v>4.842049</v>
      </c>
      <c r="W368" s="39" t="n">
        <v>0.974315</v>
      </c>
      <c r="X368" s="24" t="n">
        <f aca="false">P368*RHO_VANE/2700*(1+SCRAP)*PRICE_VANE</f>
        <v>54.29103624</v>
      </c>
      <c r="Y368" s="24" t="n">
        <f aca="false">Q368*RHO_PLATE/2700*(1+SCRAP)*PRICE_PLATE</f>
        <v>54.82789074</v>
      </c>
      <c r="Z368" s="24" t="n">
        <f aca="false">T368*CUT_M+(R368+S368)*CUT_SET</f>
        <v>236.0287525</v>
      </c>
      <c r="AA368" s="24" t="n">
        <f aca="false">U368*ROUND_M</f>
        <v>478.76104</v>
      </c>
      <c r="AB368" s="24" t="n">
        <f aca="false">(R368+S368)*FINISH_PART</f>
        <v>464</v>
      </c>
      <c r="AC368" s="24" t="n">
        <f aca="false">R368*SPACER_VANE+(R368+S368)*ASM_H*LABOUR</f>
        <v>772.5</v>
      </c>
      <c r="AD368" s="24" t="n">
        <f aca="false">V368*G10_CAGE+W368*G10_SLEEVE</f>
        <v>348.98184</v>
      </c>
      <c r="AE368" s="24" t="n">
        <f aca="false">N368/1000*SHAFT_M+SHAFT_SET</f>
        <v>217.64</v>
      </c>
      <c r="AF368" s="24" t="n">
        <f aca="false">2*ROUNDUP(G368*1000/V_ZENER,0)*PRICE_Z+5*ROUNDUP(G368*DIODE_SAFETY/V_STICK,0)*PRICE_STICK</f>
        <v>127</v>
      </c>
      <c r="AG368" s="24" t="n">
        <f aca="false">SUM(X368:AF368)</f>
        <v>2754.03055948</v>
      </c>
      <c r="AH368" s="20" t="n">
        <f aca="false">FIXED_BOM</f>
        <v>3461</v>
      </c>
      <c r="AI368" s="24" t="n">
        <f aca="false">(AG368+AH368)*(1+CONT)</f>
        <v>7147.285143402</v>
      </c>
      <c r="AJ368" s="24" t="n">
        <f aca="false">IF(L368&gt;0,AI368/L368,1000000000000)</f>
        <v>1958.76028421911</v>
      </c>
      <c r="AK368" s="8" t="n">
        <f aca="false">IF(AND(G368&gt;=V_NEED,L368&gt;=P_MIN,K368&gt;=Z_MIN,F368&lt;=N_CAP,D368&lt;=R_MAX,OR(CORONA_REQ=0,O368&gt;=G368)),1,0)</f>
        <v>0</v>
      </c>
      <c r="AL368" s="28" t="n">
        <f aca="false">IF(AK368=1,IF(OBJECTIVE=1,AI368,AJ368),1000000000000)+ROW()*0.000000001</f>
        <v>1000000000000</v>
      </c>
    </row>
    <row r="369" customFormat="false" ht="15" hidden="false" customHeight="false" outlineLevel="0" collapsed="false">
      <c r="A369" s="8" t="n">
        <v>365</v>
      </c>
      <c r="B369" s="23" t="n">
        <v>8</v>
      </c>
      <c r="C369" s="23" t="n">
        <v>1.5</v>
      </c>
      <c r="D369" s="8" t="n">
        <v>150</v>
      </c>
      <c r="E369" s="8" t="n">
        <v>18</v>
      </c>
      <c r="F369" s="8" t="n">
        <v>12</v>
      </c>
      <c r="G369" s="28" t="n">
        <v>16.907073</v>
      </c>
      <c r="H369" s="8" t="n">
        <v>84.374059</v>
      </c>
      <c r="I369" s="8" t="n">
        <v>543.498377</v>
      </c>
      <c r="J369" s="28" t="n">
        <v>6.441534</v>
      </c>
      <c r="K369" s="39" t="n">
        <v>1.299242</v>
      </c>
      <c r="L369" s="28" t="n">
        <v>4.5951</v>
      </c>
      <c r="M369" s="8" t="n">
        <v>315</v>
      </c>
      <c r="N369" s="8" t="n">
        <v>1242</v>
      </c>
      <c r="O369" s="28" t="n">
        <v>13.139418</v>
      </c>
      <c r="P369" s="28" t="n">
        <v>5.44271</v>
      </c>
      <c r="Q369" s="28" t="n">
        <v>5.08938</v>
      </c>
      <c r="R369" s="8" t="n">
        <v>48</v>
      </c>
      <c r="S369" s="8" t="n">
        <v>20</v>
      </c>
      <c r="T369" s="23" t="n">
        <v>140.412382</v>
      </c>
      <c r="U369" s="23" t="n">
        <v>112.892031</v>
      </c>
      <c r="V369" s="28" t="n">
        <v>5.56645</v>
      </c>
      <c r="W369" s="39" t="n">
        <v>1.120078</v>
      </c>
      <c r="X369" s="24" t="n">
        <f aca="false">P369*RHO_VANE/2700*(1+SCRAP)*PRICE_VANE</f>
        <v>65.1492387</v>
      </c>
      <c r="Y369" s="24" t="n">
        <f aca="false">Q369*RHO_PLATE/2700*(1+SCRAP)*PRICE_PLATE</f>
        <v>60.9198786</v>
      </c>
      <c r="Z369" s="24" t="n">
        <f aca="false">T369*CUT_M+(R369+S369)*CUT_SET</f>
        <v>278.618573</v>
      </c>
      <c r="AA369" s="24" t="n">
        <f aca="false">U369*ROUND_M</f>
        <v>564.460155</v>
      </c>
      <c r="AB369" s="24" t="n">
        <f aca="false">(R369+S369)*FINISH_PART</f>
        <v>544</v>
      </c>
      <c r="AC369" s="24" t="n">
        <f aca="false">R369*SPACER_VANE+(R369+S369)*ASM_H*LABOUR</f>
        <v>909</v>
      </c>
      <c r="AD369" s="24" t="n">
        <f aca="false">V369*G10_CAGE+W369*G10_SLEEVE</f>
        <v>401.19168</v>
      </c>
      <c r="AE369" s="24" t="n">
        <f aca="false">N369/1000*SHAFT_M+SHAFT_SET</f>
        <v>229.04</v>
      </c>
      <c r="AF369" s="24" t="n">
        <f aca="false">2*ROUNDUP(G369*1000/V_ZENER,0)*PRICE_Z+5*ROUNDUP(G369*DIODE_SAFETY/V_STICK,0)*PRICE_STICK</f>
        <v>127</v>
      </c>
      <c r="AG369" s="24" t="n">
        <f aca="false">SUM(X369:AF369)</f>
        <v>3179.3795253</v>
      </c>
      <c r="AH369" s="20" t="n">
        <f aca="false">FIXED_BOM</f>
        <v>3461</v>
      </c>
      <c r="AI369" s="24" t="n">
        <f aca="false">(AG369+AH369)*(1+CONT)</f>
        <v>7636.436454095</v>
      </c>
      <c r="AJ369" s="24" t="n">
        <f aca="false">IF(L369&gt;0,AI369/L369,1000000000000)</f>
        <v>1661.86512896237</v>
      </c>
      <c r="AK369" s="8" t="n">
        <f aca="false">IF(AND(G369&gt;=V_NEED,L369&gt;=P_MIN,K369&gt;=Z_MIN,F369&lt;=N_CAP,D369&lt;=R_MAX,OR(CORONA_REQ=0,O369&gt;=G369)),1,0)</f>
        <v>0</v>
      </c>
      <c r="AL369" s="28" t="n">
        <f aca="false">IF(AK369=1,IF(OBJECTIVE=1,AI369,AJ369),1000000000000)+ROW()*0.000000001</f>
        <v>1000000000000</v>
      </c>
    </row>
    <row r="370" customFormat="false" ht="15" hidden="false" customHeight="false" outlineLevel="0" collapsed="false">
      <c r="A370" s="8" t="n">
        <v>366</v>
      </c>
      <c r="B370" s="23" t="n">
        <v>8</v>
      </c>
      <c r="C370" s="23" t="n">
        <v>1.5</v>
      </c>
      <c r="D370" s="8" t="n">
        <v>150</v>
      </c>
      <c r="E370" s="8" t="n">
        <v>18</v>
      </c>
      <c r="F370" s="8" t="n">
        <v>16</v>
      </c>
      <c r="G370" s="28" t="n">
        <v>16.907073</v>
      </c>
      <c r="H370" s="8" t="n">
        <v>113.025905</v>
      </c>
      <c r="I370" s="8" t="n">
        <v>732.541291</v>
      </c>
      <c r="J370" s="28" t="n">
        <v>6.48118</v>
      </c>
      <c r="K370" s="39" t="n">
        <v>1.318596</v>
      </c>
      <c r="L370" s="28" t="n">
        <v>6.491701</v>
      </c>
      <c r="M370" s="8" t="n">
        <v>419.5</v>
      </c>
      <c r="N370" s="8" t="n">
        <v>1451</v>
      </c>
      <c r="O370" s="28" t="n">
        <v>13.139418</v>
      </c>
      <c r="P370" s="28" t="n">
        <v>7.256947</v>
      </c>
      <c r="Q370" s="28" t="n">
        <v>6.616194</v>
      </c>
      <c r="R370" s="8" t="n">
        <v>64</v>
      </c>
      <c r="S370" s="8" t="n">
        <v>26</v>
      </c>
      <c r="T370" s="23" t="n">
        <v>186.378752</v>
      </c>
      <c r="U370" s="23" t="n">
        <v>149.68495</v>
      </c>
      <c r="V370" s="28" t="n">
        <v>7.160132</v>
      </c>
      <c r="W370" s="39" t="n">
        <v>1.440758</v>
      </c>
      <c r="X370" s="24" t="n">
        <f aca="false">P370*RHO_VANE/2700*(1+SCRAP)*PRICE_VANE</f>
        <v>86.86565559</v>
      </c>
      <c r="Y370" s="24" t="n">
        <f aca="false">Q370*RHO_PLATE/2700*(1+SCRAP)*PRICE_PLATE</f>
        <v>79.19584218</v>
      </c>
      <c r="Z370" s="24" t="n">
        <f aca="false">T370*CUT_M+(R370+S370)*CUT_SET</f>
        <v>369.568128</v>
      </c>
      <c r="AA370" s="24" t="n">
        <f aca="false">U370*ROUND_M</f>
        <v>748.42475</v>
      </c>
      <c r="AB370" s="24" t="n">
        <f aca="false">(R370+S370)*FINISH_PART</f>
        <v>720</v>
      </c>
      <c r="AC370" s="24" t="n">
        <f aca="false">R370*SPACER_VANE+(R370+S370)*ASM_H*LABOUR</f>
        <v>1204.5</v>
      </c>
      <c r="AD370" s="24" t="n">
        <f aca="false">V370*G10_CAGE+W370*G10_SLEEVE</f>
        <v>516.0534</v>
      </c>
      <c r="AE370" s="24" t="n">
        <f aca="false">N370/1000*SHAFT_M+SHAFT_SET</f>
        <v>254.12</v>
      </c>
      <c r="AF370" s="24" t="n">
        <f aca="false">2*ROUNDUP(G370*1000/V_ZENER,0)*PRICE_Z+5*ROUNDUP(G370*DIODE_SAFETY/V_STICK,0)*PRICE_STICK</f>
        <v>127</v>
      </c>
      <c r="AG370" s="24" t="n">
        <f aca="false">SUM(X370:AF370)</f>
        <v>4105.72777577</v>
      </c>
      <c r="AH370" s="20" t="n">
        <f aca="false">FIXED_BOM</f>
        <v>3461</v>
      </c>
      <c r="AI370" s="24" t="n">
        <f aca="false">(AG370+AH370)*(1+CONT)</f>
        <v>8701.7369421355</v>
      </c>
      <c r="AJ370" s="24" t="n">
        <f aca="false">IF(L370&gt;0,AI370/L370,1000000000000)</f>
        <v>1340.4401931228</v>
      </c>
      <c r="AK370" s="8" t="n">
        <f aca="false">IF(AND(G370&gt;=V_NEED,L370&gt;=P_MIN,K370&gt;=Z_MIN,F370&lt;=N_CAP,D370&lt;=R_MAX,OR(CORONA_REQ=0,O370&gt;=G370)),1,0)</f>
        <v>0</v>
      </c>
      <c r="AL370" s="28" t="n">
        <f aca="false">IF(AK370=1,IF(OBJECTIVE=1,AI370,AJ370),1000000000000)+ROW()*0.000000001</f>
        <v>1000000000000</v>
      </c>
    </row>
    <row r="371" customFormat="false" ht="15" hidden="false" customHeight="false" outlineLevel="0" collapsed="false">
      <c r="A371" s="8" t="n">
        <v>367</v>
      </c>
      <c r="B371" s="23" t="n">
        <v>8</v>
      </c>
      <c r="C371" s="23" t="n">
        <v>1.5</v>
      </c>
      <c r="D371" s="8" t="n">
        <v>150</v>
      </c>
      <c r="E371" s="8" t="n">
        <v>22</v>
      </c>
      <c r="F371" s="8" t="n">
        <v>4</v>
      </c>
      <c r="G371" s="28" t="n">
        <v>16.907073</v>
      </c>
      <c r="H371" s="8" t="n">
        <v>35.063629</v>
      </c>
      <c r="I371" s="8" t="n">
        <v>197.972885</v>
      </c>
      <c r="J371" s="28" t="n">
        <v>5.646104</v>
      </c>
      <c r="K371" s="39" t="n">
        <v>1.169904</v>
      </c>
      <c r="L371" s="28" t="n">
        <v>1.080788</v>
      </c>
      <c r="M371" s="8" t="n">
        <v>115.5</v>
      </c>
      <c r="N371" s="8" t="n">
        <v>843</v>
      </c>
      <c r="O371" s="28" t="n">
        <v>13.139418</v>
      </c>
      <c r="P371" s="28" t="n">
        <v>2.08567</v>
      </c>
      <c r="Q371" s="28" t="n">
        <v>2.54469</v>
      </c>
      <c r="R371" s="8" t="n">
        <v>16</v>
      </c>
      <c r="S371" s="8" t="n">
        <v>10</v>
      </c>
      <c r="T371" s="23" t="n">
        <v>50.992918</v>
      </c>
      <c r="U371" s="23" t="n">
        <v>41.819467</v>
      </c>
      <c r="V371" s="28" t="n">
        <v>2.523966</v>
      </c>
      <c r="W371" s="39" t="n">
        <v>0.507871</v>
      </c>
      <c r="X371" s="24" t="n">
        <f aca="false">P371*RHO_VANE/2700*(1+SCRAP)*PRICE_VANE</f>
        <v>24.9654699</v>
      </c>
      <c r="Y371" s="24" t="n">
        <f aca="false">Q371*RHO_PLATE/2700*(1+SCRAP)*PRICE_PLATE</f>
        <v>30.4599393</v>
      </c>
      <c r="Z371" s="24" t="n">
        <f aca="false">T371*CUT_M+(R371+S371)*CUT_SET</f>
        <v>102.489377</v>
      </c>
      <c r="AA371" s="24" t="n">
        <f aca="false">U371*ROUND_M</f>
        <v>209.097335</v>
      </c>
      <c r="AB371" s="24" t="n">
        <f aca="false">(R371+S371)*FINISH_PART</f>
        <v>208</v>
      </c>
      <c r="AC371" s="24" t="n">
        <f aca="false">R371*SPACER_VANE+(R371+S371)*ASM_H*LABOUR</f>
        <v>340.5</v>
      </c>
      <c r="AD371" s="24" t="n">
        <f aca="false">V371*G10_CAGE+W371*G10_SLEEVE</f>
        <v>181.91022</v>
      </c>
      <c r="AE371" s="24" t="n">
        <f aca="false">N371/1000*SHAFT_M+SHAFT_SET</f>
        <v>181.16</v>
      </c>
      <c r="AF371" s="24" t="n">
        <f aca="false">2*ROUNDUP(G371*1000/V_ZENER,0)*PRICE_Z+5*ROUNDUP(G371*DIODE_SAFETY/V_STICK,0)*PRICE_STICK</f>
        <v>127</v>
      </c>
      <c r="AG371" s="24" t="n">
        <f aca="false">SUM(X371:AF371)</f>
        <v>1405.5823412</v>
      </c>
      <c r="AH371" s="20" t="n">
        <f aca="false">FIXED_BOM</f>
        <v>3461</v>
      </c>
      <c r="AI371" s="24" t="n">
        <f aca="false">(AG371+AH371)*(1+CONT)</f>
        <v>5596.56969238</v>
      </c>
      <c r="AJ371" s="24" t="n">
        <f aca="false">IF(L371&gt;0,AI371/L371,1000000000000)</f>
        <v>5178.23078381699</v>
      </c>
      <c r="AK371" s="8" t="n">
        <f aca="false">IF(AND(G371&gt;=V_NEED,L371&gt;=P_MIN,K371&gt;=Z_MIN,F371&lt;=N_CAP,D371&lt;=R_MAX,OR(CORONA_REQ=0,O371&gt;=G371)),1,0)</f>
        <v>0</v>
      </c>
      <c r="AL371" s="28" t="n">
        <f aca="false">IF(AK371=1,IF(OBJECTIVE=1,AI371,AJ371),1000000000000)+ROW()*0.000000001</f>
        <v>1000000000000</v>
      </c>
    </row>
    <row r="372" customFormat="false" ht="15" hidden="false" customHeight="false" outlineLevel="0" collapsed="false">
      <c r="A372" s="8" t="n">
        <v>368</v>
      </c>
      <c r="B372" s="23" t="n">
        <v>8</v>
      </c>
      <c r="C372" s="23" t="n">
        <v>1.5</v>
      </c>
      <c r="D372" s="8" t="n">
        <v>150</v>
      </c>
      <c r="E372" s="8" t="n">
        <v>22</v>
      </c>
      <c r="F372" s="8" t="n">
        <v>6</v>
      </c>
      <c r="G372" s="28" t="n">
        <v>16.907073</v>
      </c>
      <c r="H372" s="8" t="n">
        <v>53.957131</v>
      </c>
      <c r="I372" s="8" t="n">
        <v>311.100248</v>
      </c>
      <c r="J372" s="28" t="n">
        <v>5.765693</v>
      </c>
      <c r="K372" s="39" t="n">
        <v>1.227194</v>
      </c>
      <c r="L372" s="28" t="n">
        <v>2.139512</v>
      </c>
      <c r="M372" s="8" t="n">
        <v>163</v>
      </c>
      <c r="N372" s="8" t="n">
        <v>938</v>
      </c>
      <c r="O372" s="28" t="n">
        <v>13.139418</v>
      </c>
      <c r="P372" s="28" t="n">
        <v>3.128506</v>
      </c>
      <c r="Q372" s="28" t="n">
        <v>3.053628</v>
      </c>
      <c r="R372" s="8" t="n">
        <v>24</v>
      </c>
      <c r="S372" s="8" t="n">
        <v>12</v>
      </c>
      <c r="T372" s="23" t="n">
        <v>72.719465</v>
      </c>
      <c r="U372" s="23" t="n">
        <v>58.959289</v>
      </c>
      <c r="V372" s="28" t="n">
        <v>3.248367</v>
      </c>
      <c r="W372" s="39" t="n">
        <v>0.653635</v>
      </c>
      <c r="X372" s="24" t="n">
        <f aca="false">P372*RHO_VANE/2700*(1+SCRAP)*PRICE_VANE</f>
        <v>37.44821682</v>
      </c>
      <c r="Y372" s="24" t="n">
        <f aca="false">Q372*RHO_PLATE/2700*(1+SCRAP)*PRICE_PLATE</f>
        <v>36.55192716</v>
      </c>
      <c r="Z372" s="24" t="n">
        <f aca="false">T372*CUT_M+(R372+S372)*CUT_SET</f>
        <v>145.0791975</v>
      </c>
      <c r="AA372" s="24" t="n">
        <f aca="false">U372*ROUND_M</f>
        <v>294.796445</v>
      </c>
      <c r="AB372" s="24" t="n">
        <f aca="false">(R372+S372)*FINISH_PART</f>
        <v>288</v>
      </c>
      <c r="AC372" s="24" t="n">
        <f aca="false">R372*SPACER_VANE+(R372+S372)*ASM_H*LABOUR</f>
        <v>477</v>
      </c>
      <c r="AD372" s="24" t="n">
        <f aca="false">V372*G10_CAGE+W372*G10_SLEEVE</f>
        <v>234.12012</v>
      </c>
      <c r="AE372" s="24" t="n">
        <f aca="false">N372/1000*SHAFT_M+SHAFT_SET</f>
        <v>192.56</v>
      </c>
      <c r="AF372" s="24" t="n">
        <f aca="false">2*ROUNDUP(G372*1000/V_ZENER,0)*PRICE_Z+5*ROUNDUP(G372*DIODE_SAFETY/V_STICK,0)*PRICE_STICK</f>
        <v>127</v>
      </c>
      <c r="AG372" s="24" t="n">
        <f aca="false">SUM(X372:AF372)</f>
        <v>1832.55590648</v>
      </c>
      <c r="AH372" s="20" t="n">
        <f aca="false">FIXED_BOM</f>
        <v>3461</v>
      </c>
      <c r="AI372" s="24" t="n">
        <f aca="false">(AG372+AH372)*(1+CONT)</f>
        <v>6087.589292452</v>
      </c>
      <c r="AJ372" s="24" t="n">
        <f aca="false">IF(L372&gt;0,AI372/L372,1000000000000)</f>
        <v>2845.31673225109</v>
      </c>
      <c r="AK372" s="8" t="n">
        <f aca="false">IF(AND(G372&gt;=V_NEED,L372&gt;=P_MIN,K372&gt;=Z_MIN,F372&lt;=N_CAP,D372&lt;=R_MAX,OR(CORONA_REQ=0,O372&gt;=G372)),1,0)</f>
        <v>0</v>
      </c>
      <c r="AL372" s="28" t="n">
        <f aca="false">IF(AK372=1,IF(OBJECTIVE=1,AI372,AJ372),1000000000000)+ROW()*0.000000001</f>
        <v>1000000000000</v>
      </c>
    </row>
    <row r="373" customFormat="false" ht="15" hidden="false" customHeight="false" outlineLevel="0" collapsed="false">
      <c r="A373" s="8" t="n">
        <v>369</v>
      </c>
      <c r="B373" s="23" t="n">
        <v>8</v>
      </c>
      <c r="C373" s="23" t="n">
        <v>1.5</v>
      </c>
      <c r="D373" s="8" t="n">
        <v>150</v>
      </c>
      <c r="E373" s="8" t="n">
        <v>22</v>
      </c>
      <c r="F373" s="8" t="n">
        <v>8</v>
      </c>
      <c r="G373" s="28" t="n">
        <v>16.907073</v>
      </c>
      <c r="H373" s="8" t="n">
        <v>72.850633</v>
      </c>
      <c r="I373" s="8" t="n">
        <v>424.227611</v>
      </c>
      <c r="J373" s="28" t="n">
        <v>5.823252</v>
      </c>
      <c r="K373" s="39" t="n">
        <v>1.256953</v>
      </c>
      <c r="L373" s="28" t="n">
        <v>3.207479</v>
      </c>
      <c r="M373" s="8" t="n">
        <v>220</v>
      </c>
      <c r="N373" s="8" t="n">
        <v>1052</v>
      </c>
      <c r="O373" s="28" t="n">
        <v>13.139418</v>
      </c>
      <c r="P373" s="28" t="n">
        <v>4.171341</v>
      </c>
      <c r="Q373" s="28" t="n">
        <v>4.071504</v>
      </c>
      <c r="R373" s="8" t="n">
        <v>32</v>
      </c>
      <c r="S373" s="8" t="n">
        <v>16</v>
      </c>
      <c r="T373" s="23" t="n">
        <v>96.959287</v>
      </c>
      <c r="U373" s="23" t="n">
        <v>78.612386</v>
      </c>
      <c r="V373" s="28" t="n">
        <v>4.117648</v>
      </c>
      <c r="W373" s="39" t="n">
        <v>0.828551</v>
      </c>
      <c r="X373" s="24" t="n">
        <f aca="false">P373*RHO_VANE/2700*(1+SCRAP)*PRICE_VANE</f>
        <v>49.93095177</v>
      </c>
      <c r="Y373" s="24" t="n">
        <f aca="false">Q373*RHO_PLATE/2700*(1+SCRAP)*PRICE_PLATE</f>
        <v>48.73590288</v>
      </c>
      <c r="Z373" s="24" t="n">
        <f aca="false">T373*CUT_M+(R373+S373)*CUT_SET</f>
        <v>193.4389305</v>
      </c>
      <c r="AA373" s="24" t="n">
        <f aca="false">U373*ROUND_M</f>
        <v>393.06193</v>
      </c>
      <c r="AB373" s="24" t="n">
        <f aca="false">(R373+S373)*FINISH_PART</f>
        <v>384</v>
      </c>
      <c r="AC373" s="24" t="n">
        <f aca="false">R373*SPACER_VANE+(R373+S373)*ASM_H*LABOUR</f>
        <v>636</v>
      </c>
      <c r="AD373" s="24" t="n">
        <f aca="false">V373*G10_CAGE+W373*G10_SLEEVE</f>
        <v>296.77194</v>
      </c>
      <c r="AE373" s="24" t="n">
        <f aca="false">N373/1000*SHAFT_M+SHAFT_SET</f>
        <v>206.24</v>
      </c>
      <c r="AF373" s="24" t="n">
        <f aca="false">2*ROUNDUP(G373*1000/V_ZENER,0)*PRICE_Z+5*ROUNDUP(G373*DIODE_SAFETY/V_STICK,0)*PRICE_STICK</f>
        <v>127</v>
      </c>
      <c r="AG373" s="24" t="n">
        <f aca="false">SUM(X373:AF373)</f>
        <v>2335.17965515</v>
      </c>
      <c r="AH373" s="20" t="n">
        <f aca="false">FIXED_BOM</f>
        <v>3461</v>
      </c>
      <c r="AI373" s="24" t="n">
        <f aca="false">(AG373+AH373)*(1+CONT)</f>
        <v>6665.6066034225</v>
      </c>
      <c r="AJ373" s="24" t="n">
        <f aca="false">IF(L373&gt;0,AI373/L373,1000000000000)</f>
        <v>2078.14504893797</v>
      </c>
      <c r="AK373" s="8" t="n">
        <f aca="false">IF(AND(G373&gt;=V_NEED,L373&gt;=P_MIN,K373&gt;=Z_MIN,F373&lt;=N_CAP,D373&lt;=R_MAX,OR(CORONA_REQ=0,O373&gt;=G373)),1,0)</f>
        <v>0</v>
      </c>
      <c r="AL373" s="28" t="n">
        <f aca="false">IF(AK373=1,IF(OBJECTIVE=1,AI373,AJ373),1000000000000)+ROW()*0.000000001</f>
        <v>1000000000000</v>
      </c>
    </row>
    <row r="374" customFormat="false" ht="15" hidden="false" customHeight="false" outlineLevel="0" collapsed="false">
      <c r="A374" s="8" t="n">
        <v>370</v>
      </c>
      <c r="B374" s="23" t="n">
        <v>8</v>
      </c>
      <c r="C374" s="23" t="n">
        <v>1.5</v>
      </c>
      <c r="D374" s="8" t="n">
        <v>150</v>
      </c>
      <c r="E374" s="8" t="n">
        <v>22</v>
      </c>
      <c r="F374" s="8" t="n">
        <v>10</v>
      </c>
      <c r="G374" s="28" t="n">
        <v>16.907073</v>
      </c>
      <c r="H374" s="8" t="n">
        <v>91.744135</v>
      </c>
      <c r="I374" s="8" t="n">
        <v>537.354974</v>
      </c>
      <c r="J374" s="28" t="n">
        <v>5.857104</v>
      </c>
      <c r="K374" s="39" t="n">
        <v>1.275529</v>
      </c>
      <c r="L374" s="28" t="n">
        <v>4.282165</v>
      </c>
      <c r="M374" s="8" t="n">
        <v>277</v>
      </c>
      <c r="N374" s="8" t="n">
        <v>1166</v>
      </c>
      <c r="O374" s="28" t="n">
        <v>13.139418</v>
      </c>
      <c r="P374" s="28" t="n">
        <v>5.214176</v>
      </c>
      <c r="Q374" s="28" t="n">
        <v>5.08938</v>
      </c>
      <c r="R374" s="8" t="n">
        <v>40</v>
      </c>
      <c r="S374" s="8" t="n">
        <v>20</v>
      </c>
      <c r="T374" s="23" t="n">
        <v>121.199109</v>
      </c>
      <c r="U374" s="23" t="n">
        <v>98.265482</v>
      </c>
      <c r="V374" s="28" t="n">
        <v>4.986929</v>
      </c>
      <c r="W374" s="39" t="n">
        <v>1.003467</v>
      </c>
      <c r="X374" s="24" t="n">
        <f aca="false">P374*RHO_VANE/2700*(1+SCRAP)*PRICE_VANE</f>
        <v>62.41368672</v>
      </c>
      <c r="Y374" s="24" t="n">
        <f aca="false">Q374*RHO_PLATE/2700*(1+SCRAP)*PRICE_PLATE</f>
        <v>60.9198786</v>
      </c>
      <c r="Z374" s="24" t="n">
        <f aca="false">T374*CUT_M+(R374+S374)*CUT_SET</f>
        <v>241.7986635</v>
      </c>
      <c r="AA374" s="24" t="n">
        <f aca="false">U374*ROUND_M</f>
        <v>491.32741</v>
      </c>
      <c r="AB374" s="24" t="n">
        <f aca="false">(R374+S374)*FINISH_PART</f>
        <v>480</v>
      </c>
      <c r="AC374" s="24" t="n">
        <f aca="false">R374*SPACER_VANE+(R374+S374)*ASM_H*LABOUR</f>
        <v>795</v>
      </c>
      <c r="AD374" s="24" t="n">
        <f aca="false">V374*G10_CAGE+W374*G10_SLEEVE</f>
        <v>359.42376</v>
      </c>
      <c r="AE374" s="24" t="n">
        <f aca="false">N374/1000*SHAFT_M+SHAFT_SET</f>
        <v>219.92</v>
      </c>
      <c r="AF374" s="24" t="n">
        <f aca="false">2*ROUNDUP(G374*1000/V_ZENER,0)*PRICE_Z+5*ROUNDUP(G374*DIODE_SAFETY/V_STICK,0)*PRICE_STICK</f>
        <v>127</v>
      </c>
      <c r="AG374" s="24" t="n">
        <f aca="false">SUM(X374:AF374)</f>
        <v>2837.80339882</v>
      </c>
      <c r="AH374" s="20" t="n">
        <f aca="false">FIXED_BOM</f>
        <v>3461</v>
      </c>
      <c r="AI374" s="24" t="n">
        <f aca="false">(AG374+AH374)*(1+CONT)</f>
        <v>7243.623908643</v>
      </c>
      <c r="AJ374" s="24" t="n">
        <f aca="false">IF(L374&gt;0,AI374/L374,1000000000000)</f>
        <v>1691.57982203932</v>
      </c>
      <c r="AK374" s="8" t="n">
        <f aca="false">IF(AND(G374&gt;=V_NEED,L374&gt;=P_MIN,K374&gt;=Z_MIN,F374&lt;=N_CAP,D374&lt;=R_MAX,OR(CORONA_REQ=0,O374&gt;=G374)),1,0)</f>
        <v>0</v>
      </c>
      <c r="AL374" s="28" t="n">
        <f aca="false">IF(AK374=1,IF(OBJECTIVE=1,AI374,AJ374),1000000000000)+ROW()*0.000000001</f>
        <v>1000000000000</v>
      </c>
    </row>
    <row r="375" customFormat="false" ht="15" hidden="false" customHeight="false" outlineLevel="0" collapsed="false">
      <c r="A375" s="8" t="n">
        <v>371</v>
      </c>
      <c r="B375" s="23" t="n">
        <v>8</v>
      </c>
      <c r="C375" s="23" t="n">
        <v>1.5</v>
      </c>
      <c r="D375" s="8" t="n">
        <v>150</v>
      </c>
      <c r="E375" s="8" t="n">
        <v>22</v>
      </c>
      <c r="F375" s="8" t="n">
        <v>12</v>
      </c>
      <c r="G375" s="28" t="n">
        <v>16.907073</v>
      </c>
      <c r="H375" s="8" t="n">
        <v>110.637637</v>
      </c>
      <c r="I375" s="8" t="n">
        <v>650.482337</v>
      </c>
      <c r="J375" s="28" t="n">
        <v>5.879395</v>
      </c>
      <c r="K375" s="39" t="n">
        <v>1.288048</v>
      </c>
      <c r="L375" s="28" t="n">
        <v>5.359527</v>
      </c>
      <c r="M375" s="8" t="n">
        <v>334</v>
      </c>
      <c r="N375" s="8" t="n">
        <v>1280</v>
      </c>
      <c r="O375" s="28" t="n">
        <v>13.139418</v>
      </c>
      <c r="P375" s="28" t="n">
        <v>6.257011</v>
      </c>
      <c r="Q375" s="28" t="n">
        <v>6.107256</v>
      </c>
      <c r="R375" s="8" t="n">
        <v>48</v>
      </c>
      <c r="S375" s="8" t="n">
        <v>24</v>
      </c>
      <c r="T375" s="23" t="n">
        <v>145.438931</v>
      </c>
      <c r="U375" s="23" t="n">
        <v>117.918579</v>
      </c>
      <c r="V375" s="28" t="n">
        <v>5.85621</v>
      </c>
      <c r="W375" s="39" t="n">
        <v>1.178384</v>
      </c>
      <c r="X375" s="24" t="n">
        <f aca="false">P375*RHO_VANE/2700*(1+SCRAP)*PRICE_VANE</f>
        <v>74.89642167</v>
      </c>
      <c r="Y375" s="24" t="n">
        <f aca="false">Q375*RHO_PLATE/2700*(1+SCRAP)*PRICE_PLATE</f>
        <v>73.10385432</v>
      </c>
      <c r="Z375" s="24" t="n">
        <f aca="false">T375*CUT_M+(R375+S375)*CUT_SET</f>
        <v>290.1583965</v>
      </c>
      <c r="AA375" s="24" t="n">
        <f aca="false">U375*ROUND_M</f>
        <v>589.592895</v>
      </c>
      <c r="AB375" s="24" t="n">
        <f aca="false">(R375+S375)*FINISH_PART</f>
        <v>576</v>
      </c>
      <c r="AC375" s="24" t="n">
        <f aca="false">R375*SPACER_VANE+(R375+S375)*ASM_H*LABOUR</f>
        <v>954</v>
      </c>
      <c r="AD375" s="24" t="n">
        <f aca="false">V375*G10_CAGE+W375*G10_SLEEVE</f>
        <v>422.07564</v>
      </c>
      <c r="AE375" s="24" t="n">
        <f aca="false">N375/1000*SHAFT_M+SHAFT_SET</f>
        <v>233.6</v>
      </c>
      <c r="AF375" s="24" t="n">
        <f aca="false">2*ROUNDUP(G375*1000/V_ZENER,0)*PRICE_Z+5*ROUNDUP(G375*DIODE_SAFETY/V_STICK,0)*PRICE_STICK</f>
        <v>127</v>
      </c>
      <c r="AG375" s="24" t="n">
        <f aca="false">SUM(X375:AF375)</f>
        <v>3340.42720749</v>
      </c>
      <c r="AH375" s="20" t="n">
        <f aca="false">FIXED_BOM</f>
        <v>3461</v>
      </c>
      <c r="AI375" s="24" t="n">
        <f aca="false">(AG375+AH375)*(1+CONT)</f>
        <v>7821.6412886135</v>
      </c>
      <c r="AJ375" s="24" t="n">
        <f aca="false">IF(L375&gt;0,AI375/L375,1000000000000)</f>
        <v>1459.39022018426</v>
      </c>
      <c r="AK375" s="8" t="n">
        <f aca="false">IF(AND(G375&gt;=V_NEED,L375&gt;=P_MIN,K375&gt;=Z_MIN,F375&lt;=N_CAP,D375&lt;=R_MAX,OR(CORONA_REQ=0,O375&gt;=G375)),1,0)</f>
        <v>0</v>
      </c>
      <c r="AL375" s="28" t="n">
        <f aca="false">IF(AK375=1,IF(OBJECTIVE=1,AI375,AJ375),1000000000000)+ROW()*0.000000001</f>
        <v>1000000000000</v>
      </c>
    </row>
    <row r="376" customFormat="false" ht="15" hidden="false" customHeight="false" outlineLevel="0" collapsed="false">
      <c r="A376" s="8" t="n">
        <v>372</v>
      </c>
      <c r="B376" s="23" t="n">
        <v>8</v>
      </c>
      <c r="C376" s="23" t="n">
        <v>1.5</v>
      </c>
      <c r="D376" s="8" t="n">
        <v>150</v>
      </c>
      <c r="E376" s="8" t="n">
        <v>22</v>
      </c>
      <c r="F376" s="8" t="n">
        <v>16</v>
      </c>
      <c r="G376" s="28" t="n">
        <v>16.907073</v>
      </c>
      <c r="H376" s="8" t="n">
        <v>148.424641</v>
      </c>
      <c r="I376" s="8" t="n">
        <v>876.737063</v>
      </c>
      <c r="J376" s="28" t="n">
        <v>5.906951</v>
      </c>
      <c r="K376" s="39" t="n">
        <v>1.304077</v>
      </c>
      <c r="L376" s="28" t="n">
        <v>7.521475</v>
      </c>
      <c r="M376" s="8" t="n">
        <v>438.5</v>
      </c>
      <c r="N376" s="8" t="n">
        <v>1489</v>
      </c>
      <c r="O376" s="28" t="n">
        <v>13.139418</v>
      </c>
      <c r="P376" s="28" t="n">
        <v>8.342682</v>
      </c>
      <c r="Q376" s="28" t="n">
        <v>7.63407</v>
      </c>
      <c r="R376" s="8" t="n">
        <v>64</v>
      </c>
      <c r="S376" s="8" t="n">
        <v>30</v>
      </c>
      <c r="T376" s="23" t="n">
        <v>191.4053</v>
      </c>
      <c r="U376" s="23" t="n">
        <v>154.711498</v>
      </c>
      <c r="V376" s="28" t="n">
        <v>7.449892</v>
      </c>
      <c r="W376" s="39" t="n">
        <v>1.499064</v>
      </c>
      <c r="X376" s="24" t="n">
        <f aca="false">P376*RHO_VANE/2700*(1+SCRAP)*PRICE_VANE</f>
        <v>99.86190354</v>
      </c>
      <c r="Y376" s="24" t="n">
        <f aca="false">Q376*RHO_PLATE/2700*(1+SCRAP)*PRICE_PLATE</f>
        <v>91.3798179</v>
      </c>
      <c r="Z376" s="24" t="n">
        <f aca="false">T376*CUT_M+(R376+S376)*CUT_SET</f>
        <v>381.10795</v>
      </c>
      <c r="AA376" s="24" t="n">
        <f aca="false">U376*ROUND_M</f>
        <v>773.55749</v>
      </c>
      <c r="AB376" s="24" t="n">
        <f aca="false">(R376+S376)*FINISH_PART</f>
        <v>752</v>
      </c>
      <c r="AC376" s="24" t="n">
        <f aca="false">R376*SPACER_VANE+(R376+S376)*ASM_H*LABOUR</f>
        <v>1249.5</v>
      </c>
      <c r="AD376" s="24" t="n">
        <f aca="false">V376*G10_CAGE+W376*G10_SLEEVE</f>
        <v>536.93736</v>
      </c>
      <c r="AE376" s="24" t="n">
        <f aca="false">N376/1000*SHAFT_M+SHAFT_SET</f>
        <v>258.68</v>
      </c>
      <c r="AF376" s="24" t="n">
        <f aca="false">2*ROUNDUP(G376*1000/V_ZENER,0)*PRICE_Z+5*ROUNDUP(G376*DIODE_SAFETY/V_STICK,0)*PRICE_STICK</f>
        <v>127</v>
      </c>
      <c r="AG376" s="24" t="n">
        <f aca="false">SUM(X376:AF376)</f>
        <v>4270.02452144</v>
      </c>
      <c r="AH376" s="20" t="n">
        <f aca="false">FIXED_BOM</f>
        <v>3461</v>
      </c>
      <c r="AI376" s="24" t="n">
        <f aca="false">(AG376+AH376)*(1+CONT)</f>
        <v>8890.678199656</v>
      </c>
      <c r="AJ376" s="24" t="n">
        <f aca="false">IF(L376&gt;0,AI376/L376,1000000000000)</f>
        <v>1182.03918774655</v>
      </c>
      <c r="AK376" s="8" t="n">
        <f aca="false">IF(AND(G376&gt;=V_NEED,L376&gt;=P_MIN,K376&gt;=Z_MIN,F376&lt;=N_CAP,D376&lt;=R_MAX,OR(CORONA_REQ=0,O376&gt;=G376)),1,0)</f>
        <v>0</v>
      </c>
      <c r="AL376" s="28" t="n">
        <f aca="false">IF(AK376=1,IF(OBJECTIVE=1,AI376,AJ376),1000000000000)+ROW()*0.000000001</f>
        <v>1000000000000</v>
      </c>
    </row>
    <row r="377" customFormat="false" ht="15" hidden="false" customHeight="false" outlineLevel="0" collapsed="false">
      <c r="A377" s="8" t="n">
        <v>373</v>
      </c>
      <c r="B377" s="23" t="n">
        <v>8</v>
      </c>
      <c r="C377" s="23" t="n">
        <v>1.5</v>
      </c>
      <c r="D377" s="8" t="n">
        <v>150</v>
      </c>
      <c r="E377" s="8" t="n">
        <v>26</v>
      </c>
      <c r="F377" s="8" t="n">
        <v>4</v>
      </c>
      <c r="G377" s="28" t="n">
        <v>16.907073</v>
      </c>
      <c r="H377" s="8" t="n">
        <v>50.083488</v>
      </c>
      <c r="I377" s="8" t="n">
        <v>230.532887</v>
      </c>
      <c r="J377" s="28" t="n">
        <v>4.602972</v>
      </c>
      <c r="K377" s="39" t="n">
        <v>1.145503</v>
      </c>
      <c r="L377" s="28" t="n">
        <v>1.114278</v>
      </c>
      <c r="M377" s="8" t="n">
        <v>115.5</v>
      </c>
      <c r="N377" s="8" t="n">
        <v>843</v>
      </c>
      <c r="O377" s="28" t="n">
        <v>13.139418</v>
      </c>
      <c r="P377" s="28" t="n">
        <v>2.357104</v>
      </c>
      <c r="Q377" s="28" t="n">
        <v>2.54469</v>
      </c>
      <c r="R377" s="8" t="n">
        <v>16</v>
      </c>
      <c r="S377" s="8" t="n">
        <v>10</v>
      </c>
      <c r="T377" s="23" t="n">
        <v>50.992918</v>
      </c>
      <c r="U377" s="23" t="n">
        <v>41.819467</v>
      </c>
      <c r="V377" s="28" t="n">
        <v>2.523966</v>
      </c>
      <c r="W377" s="39" t="n">
        <v>0.507871</v>
      </c>
      <c r="X377" s="24" t="n">
        <f aca="false">P377*RHO_VANE/2700*(1+SCRAP)*PRICE_VANE</f>
        <v>28.21453488</v>
      </c>
      <c r="Y377" s="24" t="n">
        <f aca="false">Q377*RHO_PLATE/2700*(1+SCRAP)*PRICE_PLATE</f>
        <v>30.4599393</v>
      </c>
      <c r="Z377" s="24" t="n">
        <f aca="false">T377*CUT_M+(R377+S377)*CUT_SET</f>
        <v>102.489377</v>
      </c>
      <c r="AA377" s="24" t="n">
        <f aca="false">U377*ROUND_M</f>
        <v>209.097335</v>
      </c>
      <c r="AB377" s="24" t="n">
        <f aca="false">(R377+S377)*FINISH_PART</f>
        <v>208</v>
      </c>
      <c r="AC377" s="24" t="n">
        <f aca="false">R377*SPACER_VANE+(R377+S377)*ASM_H*LABOUR</f>
        <v>340.5</v>
      </c>
      <c r="AD377" s="24" t="n">
        <f aca="false">V377*G10_CAGE+W377*G10_SLEEVE</f>
        <v>181.91022</v>
      </c>
      <c r="AE377" s="24" t="n">
        <f aca="false">N377/1000*SHAFT_M+SHAFT_SET</f>
        <v>181.16</v>
      </c>
      <c r="AF377" s="24" t="n">
        <f aca="false">2*ROUNDUP(G377*1000/V_ZENER,0)*PRICE_Z+5*ROUNDUP(G377*DIODE_SAFETY/V_STICK,0)*PRICE_STICK</f>
        <v>127</v>
      </c>
      <c r="AG377" s="24" t="n">
        <f aca="false">SUM(X377:AF377)</f>
        <v>1408.83140618</v>
      </c>
      <c r="AH377" s="20" t="n">
        <f aca="false">FIXED_BOM</f>
        <v>3461</v>
      </c>
      <c r="AI377" s="24" t="n">
        <f aca="false">(AG377+AH377)*(1+CONT)</f>
        <v>5600.306117107</v>
      </c>
      <c r="AJ377" s="24" t="n">
        <f aca="false">IF(L377&gt;0,AI377/L377,1000000000000)</f>
        <v>5025.95054116387</v>
      </c>
      <c r="AK377" s="8" t="n">
        <f aca="false">IF(AND(G377&gt;=V_NEED,L377&gt;=P_MIN,K377&gt;=Z_MIN,F377&lt;=N_CAP,D377&lt;=R_MAX,OR(CORONA_REQ=0,O377&gt;=G377)),1,0)</f>
        <v>0</v>
      </c>
      <c r="AL377" s="28" t="n">
        <f aca="false">IF(AK377=1,IF(OBJECTIVE=1,AI377,AJ377),1000000000000)+ROW()*0.000000001</f>
        <v>1000000000000</v>
      </c>
    </row>
    <row r="378" customFormat="false" ht="15" hidden="false" customHeight="false" outlineLevel="0" collapsed="false">
      <c r="A378" s="8" t="n">
        <v>374</v>
      </c>
      <c r="B378" s="23" t="n">
        <v>8</v>
      </c>
      <c r="C378" s="23" t="n">
        <v>1.5</v>
      </c>
      <c r="D378" s="8" t="n">
        <v>150</v>
      </c>
      <c r="E378" s="8" t="n">
        <v>26</v>
      </c>
      <c r="F378" s="8" t="n">
        <v>6</v>
      </c>
      <c r="G378" s="28" t="n">
        <v>16.907073</v>
      </c>
      <c r="H378" s="8" t="n">
        <v>77.559767</v>
      </c>
      <c r="I378" s="8" t="n">
        <v>362.265966</v>
      </c>
      <c r="J378" s="28" t="n">
        <v>4.670798</v>
      </c>
      <c r="K378" s="39" t="n">
        <v>1.191022</v>
      </c>
      <c r="L378" s="28" t="n">
        <v>2.184656</v>
      </c>
      <c r="M378" s="8" t="n">
        <v>172.5</v>
      </c>
      <c r="N378" s="8" t="n">
        <v>957</v>
      </c>
      <c r="O378" s="28" t="n">
        <v>13.139418</v>
      </c>
      <c r="P378" s="28" t="n">
        <v>3.535656</v>
      </c>
      <c r="Q378" s="28" t="n">
        <v>3.562566</v>
      </c>
      <c r="R378" s="8" t="n">
        <v>24</v>
      </c>
      <c r="S378" s="8" t="n">
        <v>14</v>
      </c>
      <c r="T378" s="23" t="n">
        <v>75.232739</v>
      </c>
      <c r="U378" s="23" t="n">
        <v>61.472564</v>
      </c>
      <c r="V378" s="28" t="n">
        <v>3.393247</v>
      </c>
      <c r="W378" s="39" t="n">
        <v>0.682787</v>
      </c>
      <c r="X378" s="24" t="n">
        <f aca="false">P378*RHO_VANE/2700*(1+SCRAP)*PRICE_VANE</f>
        <v>42.32180232</v>
      </c>
      <c r="Y378" s="24" t="n">
        <f aca="false">Q378*RHO_PLATE/2700*(1+SCRAP)*PRICE_PLATE</f>
        <v>42.64391502</v>
      </c>
      <c r="Z378" s="24" t="n">
        <f aca="false">T378*CUT_M+(R378+S378)*CUT_SET</f>
        <v>150.8491085</v>
      </c>
      <c r="AA378" s="24" t="n">
        <f aca="false">U378*ROUND_M</f>
        <v>307.36282</v>
      </c>
      <c r="AB378" s="24" t="n">
        <f aca="false">(R378+S378)*FINISH_PART</f>
        <v>304</v>
      </c>
      <c r="AC378" s="24" t="n">
        <f aca="false">R378*SPACER_VANE+(R378+S378)*ASM_H*LABOUR</f>
        <v>499.5</v>
      </c>
      <c r="AD378" s="24" t="n">
        <f aca="false">V378*G10_CAGE+W378*G10_SLEEVE</f>
        <v>244.56204</v>
      </c>
      <c r="AE378" s="24" t="n">
        <f aca="false">N378/1000*SHAFT_M+SHAFT_SET</f>
        <v>194.84</v>
      </c>
      <c r="AF378" s="24" t="n">
        <f aca="false">2*ROUNDUP(G378*1000/V_ZENER,0)*PRICE_Z+5*ROUNDUP(G378*DIODE_SAFETY/V_STICK,0)*PRICE_STICK</f>
        <v>127</v>
      </c>
      <c r="AG378" s="24" t="n">
        <f aca="false">SUM(X378:AF378)</f>
        <v>1913.07968584</v>
      </c>
      <c r="AH378" s="20" t="n">
        <f aca="false">FIXED_BOM</f>
        <v>3461</v>
      </c>
      <c r="AI378" s="24" t="n">
        <f aca="false">(AG378+AH378)*(1+CONT)</f>
        <v>6180.191638716</v>
      </c>
      <c r="AJ378" s="24" t="n">
        <f aca="false">IF(L378&gt;0,AI378/L378,1000000000000)</f>
        <v>2828.90836759472</v>
      </c>
      <c r="AK378" s="8" t="n">
        <f aca="false">IF(AND(G378&gt;=V_NEED,L378&gt;=P_MIN,K378&gt;=Z_MIN,F378&lt;=N_CAP,D378&lt;=R_MAX,OR(CORONA_REQ=0,O378&gt;=G378)),1,0)</f>
        <v>0</v>
      </c>
      <c r="AL378" s="28" t="n">
        <f aca="false">IF(AK378=1,IF(OBJECTIVE=1,AI378,AJ378),1000000000000)+ROW()*0.000000001</f>
        <v>1000000000000</v>
      </c>
    </row>
    <row r="379" customFormat="false" ht="15" hidden="false" customHeight="false" outlineLevel="0" collapsed="false">
      <c r="A379" s="8" t="n">
        <v>375</v>
      </c>
      <c r="B379" s="23" t="n">
        <v>8</v>
      </c>
      <c r="C379" s="23" t="n">
        <v>1.5</v>
      </c>
      <c r="D379" s="8" t="n">
        <v>150</v>
      </c>
      <c r="E379" s="8" t="n">
        <v>26</v>
      </c>
      <c r="F379" s="8" t="n">
        <v>8</v>
      </c>
      <c r="G379" s="28" t="n">
        <v>16.907073</v>
      </c>
      <c r="H379" s="8" t="n">
        <v>105.036045</v>
      </c>
      <c r="I379" s="8" t="n">
        <v>493.999044</v>
      </c>
      <c r="J379" s="28" t="n">
        <v>4.703138</v>
      </c>
      <c r="K379" s="39" t="n">
        <v>1.214325</v>
      </c>
      <c r="L379" s="28" t="n">
        <v>3.262245</v>
      </c>
      <c r="M379" s="8" t="n">
        <v>229.5</v>
      </c>
      <c r="N379" s="8" t="n">
        <v>1071</v>
      </c>
      <c r="O379" s="28" t="n">
        <v>13.139418</v>
      </c>
      <c r="P379" s="28" t="n">
        <v>4.714208</v>
      </c>
      <c r="Q379" s="28" t="n">
        <v>4.580442</v>
      </c>
      <c r="R379" s="8" t="n">
        <v>32</v>
      </c>
      <c r="S379" s="8" t="n">
        <v>18</v>
      </c>
      <c r="T379" s="23" t="n">
        <v>99.472561</v>
      </c>
      <c r="U379" s="23" t="n">
        <v>81.12566</v>
      </c>
      <c r="V379" s="28" t="n">
        <v>4.262528</v>
      </c>
      <c r="W379" s="39" t="n">
        <v>0.857704</v>
      </c>
      <c r="X379" s="24" t="n">
        <f aca="false">P379*RHO_VANE/2700*(1+SCRAP)*PRICE_VANE</f>
        <v>56.42906976</v>
      </c>
      <c r="Y379" s="24" t="n">
        <f aca="false">Q379*RHO_PLATE/2700*(1+SCRAP)*PRICE_PLATE</f>
        <v>54.82789074</v>
      </c>
      <c r="Z379" s="24" t="n">
        <f aca="false">T379*CUT_M+(R379+S379)*CUT_SET</f>
        <v>199.2088415</v>
      </c>
      <c r="AA379" s="24" t="n">
        <f aca="false">U379*ROUND_M</f>
        <v>405.6283</v>
      </c>
      <c r="AB379" s="24" t="n">
        <f aca="false">(R379+S379)*FINISH_PART</f>
        <v>400</v>
      </c>
      <c r="AC379" s="24" t="n">
        <f aca="false">R379*SPACER_VANE+(R379+S379)*ASM_H*LABOUR</f>
        <v>658.5</v>
      </c>
      <c r="AD379" s="24" t="n">
        <f aca="false">V379*G10_CAGE+W379*G10_SLEEVE</f>
        <v>307.21392</v>
      </c>
      <c r="AE379" s="24" t="n">
        <f aca="false">N379/1000*SHAFT_M+SHAFT_SET</f>
        <v>208.52</v>
      </c>
      <c r="AF379" s="24" t="n">
        <f aca="false">2*ROUNDUP(G379*1000/V_ZENER,0)*PRICE_Z+5*ROUNDUP(G379*DIODE_SAFETY/V_STICK,0)*PRICE_STICK</f>
        <v>127</v>
      </c>
      <c r="AG379" s="24" t="n">
        <f aca="false">SUM(X379:AF379)</f>
        <v>2417.328022</v>
      </c>
      <c r="AH379" s="20" t="n">
        <f aca="false">FIXED_BOM</f>
        <v>3461</v>
      </c>
      <c r="AI379" s="24" t="n">
        <f aca="false">(AG379+AH379)*(1+CONT)</f>
        <v>6760.0772253</v>
      </c>
      <c r="AJ379" s="24" t="n">
        <f aca="false">IF(L379&gt;0,AI379/L379,1000000000000)</f>
        <v>2072.21628826161</v>
      </c>
      <c r="AK379" s="8" t="n">
        <f aca="false">IF(AND(G379&gt;=V_NEED,L379&gt;=P_MIN,K379&gt;=Z_MIN,F379&lt;=N_CAP,D379&lt;=R_MAX,OR(CORONA_REQ=0,O379&gt;=G379)),1,0)</f>
        <v>0</v>
      </c>
      <c r="AL379" s="28" t="n">
        <f aca="false">IF(AK379=1,IF(OBJECTIVE=1,AI379,AJ379),1000000000000)+ROW()*0.000000001</f>
        <v>1000000000000</v>
      </c>
    </row>
    <row r="380" customFormat="false" ht="15" hidden="false" customHeight="false" outlineLevel="0" collapsed="false">
      <c r="A380" s="8" t="n">
        <v>376</v>
      </c>
      <c r="B380" s="23" t="n">
        <v>8</v>
      </c>
      <c r="C380" s="23" t="n">
        <v>1.5</v>
      </c>
      <c r="D380" s="8" t="n">
        <v>150</v>
      </c>
      <c r="E380" s="8" t="n">
        <v>26</v>
      </c>
      <c r="F380" s="8" t="n">
        <v>10</v>
      </c>
      <c r="G380" s="28" t="n">
        <v>16.907073</v>
      </c>
      <c r="H380" s="8" t="n">
        <v>132.512324</v>
      </c>
      <c r="I380" s="8" t="n">
        <v>625.732123</v>
      </c>
      <c r="J380" s="28" t="n">
        <v>4.722067</v>
      </c>
      <c r="K380" s="39" t="n">
        <v>1.228455</v>
      </c>
      <c r="L380" s="28" t="n">
        <v>4.34757</v>
      </c>
      <c r="M380" s="8" t="n">
        <v>286.5</v>
      </c>
      <c r="N380" s="8" t="n">
        <v>1185</v>
      </c>
      <c r="O380" s="28" t="n">
        <v>13.139418</v>
      </c>
      <c r="P380" s="28" t="n">
        <v>5.89276</v>
      </c>
      <c r="Q380" s="28" t="n">
        <v>5.598318</v>
      </c>
      <c r="R380" s="8" t="n">
        <v>40</v>
      </c>
      <c r="S380" s="8" t="n">
        <v>22</v>
      </c>
      <c r="T380" s="23" t="n">
        <v>123.712383</v>
      </c>
      <c r="U380" s="23" t="n">
        <v>100.778757</v>
      </c>
      <c r="V380" s="28" t="n">
        <v>5.131809</v>
      </c>
      <c r="W380" s="39" t="n">
        <v>1.03262</v>
      </c>
      <c r="X380" s="24" t="n">
        <f aca="false">P380*RHO_VANE/2700*(1+SCRAP)*PRICE_VANE</f>
        <v>70.5363372</v>
      </c>
      <c r="Y380" s="24" t="n">
        <f aca="false">Q380*RHO_PLATE/2700*(1+SCRAP)*PRICE_PLATE</f>
        <v>67.01186646</v>
      </c>
      <c r="Z380" s="24" t="n">
        <f aca="false">T380*CUT_M+(R380+S380)*CUT_SET</f>
        <v>247.5685745</v>
      </c>
      <c r="AA380" s="24" t="n">
        <f aca="false">U380*ROUND_M</f>
        <v>503.893785</v>
      </c>
      <c r="AB380" s="24" t="n">
        <f aca="false">(R380+S380)*FINISH_PART</f>
        <v>496</v>
      </c>
      <c r="AC380" s="24" t="n">
        <f aca="false">R380*SPACER_VANE+(R380+S380)*ASM_H*LABOUR</f>
        <v>817.5</v>
      </c>
      <c r="AD380" s="24" t="n">
        <f aca="false">V380*G10_CAGE+W380*G10_SLEEVE</f>
        <v>369.86574</v>
      </c>
      <c r="AE380" s="24" t="n">
        <f aca="false">N380/1000*SHAFT_M+SHAFT_SET</f>
        <v>222.2</v>
      </c>
      <c r="AF380" s="24" t="n">
        <f aca="false">2*ROUNDUP(G380*1000/V_ZENER,0)*PRICE_Z+5*ROUNDUP(G380*DIODE_SAFETY/V_STICK,0)*PRICE_STICK</f>
        <v>127</v>
      </c>
      <c r="AG380" s="24" t="n">
        <f aca="false">SUM(X380:AF380)</f>
        <v>2921.57630316</v>
      </c>
      <c r="AH380" s="20" t="n">
        <f aca="false">FIXED_BOM</f>
        <v>3461</v>
      </c>
      <c r="AI380" s="24" t="n">
        <f aca="false">(AG380+AH380)*(1+CONT)</f>
        <v>7339.962748634</v>
      </c>
      <c r="AJ380" s="24" t="n">
        <f aca="false">IF(L380&gt;0,AI380/L380,1000000000000)</f>
        <v>1688.29087251821</v>
      </c>
      <c r="AK380" s="8" t="n">
        <f aca="false">IF(AND(G380&gt;=V_NEED,L380&gt;=P_MIN,K380&gt;=Z_MIN,F380&lt;=N_CAP,D380&lt;=R_MAX,OR(CORONA_REQ=0,O380&gt;=G380)),1,0)</f>
        <v>0</v>
      </c>
      <c r="AL380" s="28" t="n">
        <f aca="false">IF(AK380=1,IF(OBJECTIVE=1,AI380,AJ380),1000000000000)+ROW()*0.000000001</f>
        <v>1000000000000</v>
      </c>
    </row>
    <row r="381" customFormat="false" ht="15" hidden="false" customHeight="false" outlineLevel="0" collapsed="false">
      <c r="A381" s="8" t="n">
        <v>377</v>
      </c>
      <c r="B381" s="23" t="n">
        <v>8</v>
      </c>
      <c r="C381" s="23" t="n">
        <v>1.5</v>
      </c>
      <c r="D381" s="8" t="n">
        <v>150</v>
      </c>
      <c r="E381" s="8" t="n">
        <v>26</v>
      </c>
      <c r="F381" s="8" t="n">
        <v>12</v>
      </c>
      <c r="G381" s="28" t="n">
        <v>16.907073</v>
      </c>
      <c r="H381" s="8" t="n">
        <v>159.988603</v>
      </c>
      <c r="I381" s="8" t="n">
        <v>757.465202</v>
      </c>
      <c r="J381" s="28" t="n">
        <v>4.734495</v>
      </c>
      <c r="K381" s="39" t="n">
        <v>1.238007</v>
      </c>
      <c r="L381" s="28" t="n">
        <v>5.428947</v>
      </c>
      <c r="M381" s="8" t="n">
        <v>343.5</v>
      </c>
      <c r="N381" s="8" t="n">
        <v>1299</v>
      </c>
      <c r="O381" s="28" t="n">
        <v>13.139418</v>
      </c>
      <c r="P381" s="28" t="n">
        <v>7.071312</v>
      </c>
      <c r="Q381" s="28" t="n">
        <v>6.616194</v>
      </c>
      <c r="R381" s="8" t="n">
        <v>48</v>
      </c>
      <c r="S381" s="8" t="n">
        <v>26</v>
      </c>
      <c r="T381" s="23" t="n">
        <v>147.952205</v>
      </c>
      <c r="U381" s="23" t="n">
        <v>120.431853</v>
      </c>
      <c r="V381" s="28" t="n">
        <v>6.00109</v>
      </c>
      <c r="W381" s="39" t="n">
        <v>1.207536</v>
      </c>
      <c r="X381" s="24" t="n">
        <f aca="false">P381*RHO_VANE/2700*(1+SCRAP)*PRICE_VANE</f>
        <v>84.64360464</v>
      </c>
      <c r="Y381" s="24" t="n">
        <f aca="false">Q381*RHO_PLATE/2700*(1+SCRAP)*PRICE_PLATE</f>
        <v>79.19584218</v>
      </c>
      <c r="Z381" s="24" t="n">
        <f aca="false">T381*CUT_M+(R381+S381)*CUT_SET</f>
        <v>295.9283075</v>
      </c>
      <c r="AA381" s="24" t="n">
        <f aca="false">U381*ROUND_M</f>
        <v>602.159265</v>
      </c>
      <c r="AB381" s="24" t="n">
        <f aca="false">(R381+S381)*FINISH_PART</f>
        <v>592</v>
      </c>
      <c r="AC381" s="24" t="n">
        <f aca="false">R381*SPACER_VANE+(R381+S381)*ASM_H*LABOUR</f>
        <v>976.5</v>
      </c>
      <c r="AD381" s="24" t="n">
        <f aca="false">V381*G10_CAGE+W381*G10_SLEEVE</f>
        <v>432.51756</v>
      </c>
      <c r="AE381" s="24" t="n">
        <f aca="false">N381/1000*SHAFT_M+SHAFT_SET</f>
        <v>235.88</v>
      </c>
      <c r="AF381" s="24" t="n">
        <f aca="false">2*ROUNDUP(G381*1000/V_ZENER,0)*PRICE_Z+5*ROUNDUP(G381*DIODE_SAFETY/V_STICK,0)*PRICE_STICK</f>
        <v>127</v>
      </c>
      <c r="AG381" s="24" t="n">
        <f aca="false">SUM(X381:AF381)</f>
        <v>3425.82457932</v>
      </c>
      <c r="AH381" s="20" t="n">
        <f aca="false">FIXED_BOM</f>
        <v>3461</v>
      </c>
      <c r="AI381" s="24" t="n">
        <f aca="false">(AG381+AH381)*(1+CONT)</f>
        <v>7919.848266218</v>
      </c>
      <c r="AJ381" s="24" t="n">
        <f aca="false">IF(L381&gt;0,AI381/L381,1000000000000)</f>
        <v>1458.81849025566</v>
      </c>
      <c r="AK381" s="8" t="n">
        <f aca="false">IF(AND(G381&gt;=V_NEED,L381&gt;=P_MIN,K381&gt;=Z_MIN,F381&lt;=N_CAP,D381&lt;=R_MAX,OR(CORONA_REQ=0,O381&gt;=G381)),1,0)</f>
        <v>0</v>
      </c>
      <c r="AL381" s="28" t="n">
        <f aca="false">IF(AK381=1,IF(OBJECTIVE=1,AI381,AJ381),1000000000000)+ROW()*0.000000001</f>
        <v>1000000000000</v>
      </c>
    </row>
    <row r="382" customFormat="false" ht="15" hidden="false" customHeight="false" outlineLevel="0" collapsed="false">
      <c r="A382" s="8" t="n">
        <v>378</v>
      </c>
      <c r="B382" s="23" t="n">
        <v>8</v>
      </c>
      <c r="C382" s="23" t="n">
        <v>1.5</v>
      </c>
      <c r="D382" s="8" t="n">
        <v>150</v>
      </c>
      <c r="E382" s="8" t="n">
        <v>26</v>
      </c>
      <c r="F382" s="8" t="n">
        <v>16</v>
      </c>
      <c r="G382" s="28" t="n">
        <v>16.907073</v>
      </c>
      <c r="H382" s="8" t="n">
        <v>214.941161</v>
      </c>
      <c r="I382" s="8" t="n">
        <v>1020.931359</v>
      </c>
      <c r="J382" s="28" t="n">
        <v>4.749818</v>
      </c>
      <c r="K382" s="39" t="n">
        <v>1.250442</v>
      </c>
      <c r="L382" s="28" t="n">
        <v>7.608603</v>
      </c>
      <c r="M382" s="8" t="n">
        <v>467</v>
      </c>
      <c r="N382" s="8" t="n">
        <v>1546</v>
      </c>
      <c r="O382" s="28" t="n">
        <v>13.139418</v>
      </c>
      <c r="P382" s="28" t="n">
        <v>9.428416</v>
      </c>
      <c r="Q382" s="28" t="n">
        <v>9.160884</v>
      </c>
      <c r="R382" s="8" t="n">
        <v>64</v>
      </c>
      <c r="S382" s="8" t="n">
        <v>36</v>
      </c>
      <c r="T382" s="23" t="n">
        <v>198.945122</v>
      </c>
      <c r="U382" s="23" t="n">
        <v>162.25132</v>
      </c>
      <c r="V382" s="28" t="n">
        <v>7.884533</v>
      </c>
      <c r="W382" s="39" t="n">
        <v>1.586522</v>
      </c>
      <c r="X382" s="24" t="n">
        <f aca="false">P382*RHO_VANE/2700*(1+SCRAP)*PRICE_VANE</f>
        <v>112.85813952</v>
      </c>
      <c r="Y382" s="24" t="n">
        <f aca="false">Q382*RHO_PLATE/2700*(1+SCRAP)*PRICE_PLATE</f>
        <v>109.65578148</v>
      </c>
      <c r="Z382" s="24" t="n">
        <f aca="false">T382*CUT_M+(R382+S382)*CUT_SET</f>
        <v>398.417683</v>
      </c>
      <c r="AA382" s="24" t="n">
        <f aca="false">U382*ROUND_M</f>
        <v>811.2566</v>
      </c>
      <c r="AB382" s="24" t="n">
        <f aca="false">(R382+S382)*FINISH_PART</f>
        <v>800</v>
      </c>
      <c r="AC382" s="24" t="n">
        <f aca="false">R382*SPACER_VANE+(R382+S382)*ASM_H*LABOUR</f>
        <v>1317</v>
      </c>
      <c r="AD382" s="24" t="n">
        <f aca="false">V382*G10_CAGE+W382*G10_SLEEVE</f>
        <v>568.2633</v>
      </c>
      <c r="AE382" s="24" t="n">
        <f aca="false">N382/1000*SHAFT_M+SHAFT_SET</f>
        <v>265.52</v>
      </c>
      <c r="AF382" s="24" t="n">
        <f aca="false">2*ROUNDUP(G382*1000/V_ZENER,0)*PRICE_Z+5*ROUNDUP(G382*DIODE_SAFETY/V_STICK,0)*PRICE_STICK</f>
        <v>127</v>
      </c>
      <c r="AG382" s="24" t="n">
        <f aca="false">SUM(X382:AF382)</f>
        <v>4509.971504</v>
      </c>
      <c r="AH382" s="20" t="n">
        <f aca="false">FIXED_BOM</f>
        <v>3461</v>
      </c>
      <c r="AI382" s="24" t="n">
        <f aca="false">(AG382+AH382)*(1+CONT)</f>
        <v>9166.6172296</v>
      </c>
      <c r="AJ382" s="24" t="n">
        <f aca="false">IF(L382&gt;0,AI382/L382,1000000000000)</f>
        <v>1204.77007797621</v>
      </c>
      <c r="AK382" s="8" t="n">
        <f aca="false">IF(AND(G382&gt;=V_NEED,L382&gt;=P_MIN,K382&gt;=Z_MIN,F382&lt;=N_CAP,D382&lt;=R_MAX,OR(CORONA_REQ=0,O382&gt;=G382)),1,0)</f>
        <v>0</v>
      </c>
      <c r="AL382" s="28" t="n">
        <f aca="false">IF(AK382=1,IF(OBJECTIVE=1,AI382,AJ382),1000000000000)+ROW()*0.000000001</f>
        <v>1000000000000</v>
      </c>
    </row>
    <row r="383" customFormat="false" ht="15" hidden="false" customHeight="false" outlineLevel="0" collapsed="false">
      <c r="A383" s="8" t="n">
        <v>379</v>
      </c>
      <c r="B383" s="23" t="n">
        <v>8</v>
      </c>
      <c r="C383" s="23" t="n">
        <v>2</v>
      </c>
      <c r="D383" s="8" t="n">
        <v>150</v>
      </c>
      <c r="E383" s="8" t="n">
        <v>18</v>
      </c>
      <c r="F383" s="8" t="n">
        <v>4</v>
      </c>
      <c r="G383" s="28" t="n">
        <v>16.907073</v>
      </c>
      <c r="H383" s="8" t="n">
        <v>28.376278</v>
      </c>
      <c r="I383" s="8" t="n">
        <v>166.56374</v>
      </c>
      <c r="J383" s="28" t="n">
        <v>5.869823</v>
      </c>
      <c r="K383" s="39" t="n">
        <v>1.152459</v>
      </c>
      <c r="L383" s="28" t="n">
        <v>0.831297</v>
      </c>
      <c r="M383" s="8" t="n">
        <v>112</v>
      </c>
      <c r="N383" s="8" t="n">
        <v>836</v>
      </c>
      <c r="O383" s="28" t="n">
        <v>14.275455</v>
      </c>
      <c r="P383" s="28" t="n">
        <v>2.418982</v>
      </c>
      <c r="Q383" s="28" t="n">
        <v>2.714336</v>
      </c>
      <c r="R383" s="8" t="n">
        <v>16</v>
      </c>
      <c r="S383" s="8" t="n">
        <v>8</v>
      </c>
      <c r="T383" s="23" t="n">
        <v>48.479644</v>
      </c>
      <c r="U383" s="23" t="n">
        <v>39.306193</v>
      </c>
      <c r="V383" s="28" t="n">
        <v>2.470589</v>
      </c>
      <c r="W383" s="39" t="n">
        <v>0.497131</v>
      </c>
      <c r="X383" s="24" t="n">
        <f aca="false">P383*RHO_VANE/2700*(1+SCRAP)*PRICE_VANE</f>
        <v>28.95521454</v>
      </c>
      <c r="Y383" s="24" t="n">
        <f aca="false">Q383*RHO_PLATE/2700*(1+SCRAP)*PRICE_PLATE</f>
        <v>32.49060192</v>
      </c>
      <c r="Z383" s="24" t="n">
        <f aca="false">T383*CUT_M+(R383+S383)*CUT_SET</f>
        <v>96.719466</v>
      </c>
      <c r="AA383" s="24" t="n">
        <f aca="false">U383*ROUND_M</f>
        <v>196.530965</v>
      </c>
      <c r="AB383" s="24" t="n">
        <f aca="false">(R383+S383)*FINISH_PART</f>
        <v>192</v>
      </c>
      <c r="AC383" s="24" t="n">
        <f aca="false">R383*SPACER_VANE+(R383+S383)*ASM_H*LABOUR</f>
        <v>318</v>
      </c>
      <c r="AD383" s="24" t="n">
        <f aca="false">V383*G10_CAGE+W383*G10_SLEEVE</f>
        <v>178.0632</v>
      </c>
      <c r="AE383" s="24" t="n">
        <f aca="false">N383/1000*SHAFT_M+SHAFT_SET</f>
        <v>180.32</v>
      </c>
      <c r="AF383" s="24" t="n">
        <f aca="false">2*ROUNDUP(G383*1000/V_ZENER,0)*PRICE_Z+5*ROUNDUP(G383*DIODE_SAFETY/V_STICK,0)*PRICE_STICK</f>
        <v>127</v>
      </c>
      <c r="AG383" s="24" t="n">
        <f aca="false">SUM(X383:AF383)</f>
        <v>1350.07944746</v>
      </c>
      <c r="AH383" s="20" t="n">
        <f aca="false">FIXED_BOM</f>
        <v>3461</v>
      </c>
      <c r="AI383" s="24" t="n">
        <f aca="false">(AG383+AH383)*(1+CONT)</f>
        <v>5532.741364579</v>
      </c>
      <c r="AJ383" s="24" t="n">
        <f aca="false">IF(L383&gt;0,AI383/L383,1000000000000)</f>
        <v>6655.55314716521</v>
      </c>
      <c r="AK383" s="8" t="n">
        <f aca="false">IF(AND(G383&gt;=V_NEED,L383&gt;=P_MIN,K383&gt;=Z_MIN,F383&lt;=N_CAP,D383&lt;=R_MAX,OR(CORONA_REQ=0,O383&gt;=G383)),1,0)</f>
        <v>0</v>
      </c>
      <c r="AL383" s="28" t="n">
        <f aca="false">IF(AK383=1,IF(OBJECTIVE=1,AI383,AJ383),1000000000000)+ROW()*0.000000001</f>
        <v>1000000000000</v>
      </c>
    </row>
    <row r="384" customFormat="false" ht="15" hidden="false" customHeight="false" outlineLevel="0" collapsed="false">
      <c r="A384" s="8" t="n">
        <v>380</v>
      </c>
      <c r="B384" s="23" t="n">
        <v>8</v>
      </c>
      <c r="C384" s="23" t="n">
        <v>2</v>
      </c>
      <c r="D384" s="8" t="n">
        <v>150</v>
      </c>
      <c r="E384" s="8" t="n">
        <v>18</v>
      </c>
      <c r="F384" s="8" t="n">
        <v>6</v>
      </c>
      <c r="G384" s="28" t="n">
        <v>16.907073</v>
      </c>
      <c r="H384" s="8" t="n">
        <v>43.448437</v>
      </c>
      <c r="I384" s="8" t="n">
        <v>261.743019</v>
      </c>
      <c r="J384" s="28" t="n">
        <v>6.024222</v>
      </c>
      <c r="K384" s="39" t="n">
        <v>1.217627</v>
      </c>
      <c r="L384" s="28" t="n">
        <v>1.738794</v>
      </c>
      <c r="M384" s="8" t="n">
        <v>172</v>
      </c>
      <c r="N384" s="8" t="n">
        <v>956</v>
      </c>
      <c r="O384" s="28" t="n">
        <v>14.275455</v>
      </c>
      <c r="P384" s="28" t="n">
        <v>3.628474</v>
      </c>
      <c r="Q384" s="28" t="n">
        <v>4.071504</v>
      </c>
      <c r="R384" s="8" t="n">
        <v>24</v>
      </c>
      <c r="S384" s="8" t="n">
        <v>12</v>
      </c>
      <c r="T384" s="23" t="n">
        <v>72.719465</v>
      </c>
      <c r="U384" s="23" t="n">
        <v>58.959289</v>
      </c>
      <c r="V384" s="28" t="n">
        <v>3.385622</v>
      </c>
      <c r="W384" s="39" t="n">
        <v>0.681253</v>
      </c>
      <c r="X384" s="24" t="n">
        <f aca="false">P384*RHO_VANE/2700*(1+SCRAP)*PRICE_VANE</f>
        <v>43.43283378</v>
      </c>
      <c r="Y384" s="24" t="n">
        <f aca="false">Q384*RHO_PLATE/2700*(1+SCRAP)*PRICE_PLATE</f>
        <v>48.73590288</v>
      </c>
      <c r="Z384" s="24" t="n">
        <f aca="false">T384*CUT_M+(R384+S384)*CUT_SET</f>
        <v>145.0791975</v>
      </c>
      <c r="AA384" s="24" t="n">
        <f aca="false">U384*ROUND_M</f>
        <v>294.796445</v>
      </c>
      <c r="AB384" s="24" t="n">
        <f aca="false">(R384+S384)*FINISH_PART</f>
        <v>288</v>
      </c>
      <c r="AC384" s="24" t="n">
        <f aca="false">R384*SPACER_VANE+(R384+S384)*ASM_H*LABOUR</f>
        <v>477</v>
      </c>
      <c r="AD384" s="24" t="n">
        <f aca="false">V384*G10_CAGE+W384*G10_SLEEVE</f>
        <v>244.0125</v>
      </c>
      <c r="AE384" s="24" t="n">
        <f aca="false">N384/1000*SHAFT_M+SHAFT_SET</f>
        <v>194.72</v>
      </c>
      <c r="AF384" s="24" t="n">
        <f aca="false">2*ROUNDUP(G384*1000/V_ZENER,0)*PRICE_Z+5*ROUNDUP(G384*DIODE_SAFETY/V_STICK,0)*PRICE_STICK</f>
        <v>127</v>
      </c>
      <c r="AG384" s="24" t="n">
        <f aca="false">SUM(X384:AF384)</f>
        <v>1862.77687916</v>
      </c>
      <c r="AH384" s="20" t="n">
        <f aca="false">FIXED_BOM</f>
        <v>3461</v>
      </c>
      <c r="AI384" s="24" t="n">
        <f aca="false">(AG384+AH384)*(1+CONT)</f>
        <v>6122.343411034</v>
      </c>
      <c r="AJ384" s="24" t="n">
        <f aca="false">IF(L384&gt;0,AI384/L384,1000000000000)</f>
        <v>3521.02860432806</v>
      </c>
      <c r="AK384" s="8" t="n">
        <f aca="false">IF(AND(G384&gt;=V_NEED,L384&gt;=P_MIN,K384&gt;=Z_MIN,F384&lt;=N_CAP,D384&lt;=R_MAX,OR(CORONA_REQ=0,O384&gt;=G384)),1,0)</f>
        <v>0</v>
      </c>
      <c r="AL384" s="28" t="n">
        <f aca="false">IF(AK384=1,IF(OBJECTIVE=1,AI384,AJ384),1000000000000)+ROW()*0.000000001</f>
        <v>1000000000000</v>
      </c>
    </row>
    <row r="385" customFormat="false" ht="15" hidden="false" customHeight="false" outlineLevel="0" collapsed="false">
      <c r="A385" s="8" t="n">
        <v>381</v>
      </c>
      <c r="B385" s="23" t="n">
        <v>8</v>
      </c>
      <c r="C385" s="23" t="n">
        <v>2</v>
      </c>
      <c r="D385" s="8" t="n">
        <v>150</v>
      </c>
      <c r="E385" s="8" t="n">
        <v>18</v>
      </c>
      <c r="F385" s="8" t="n">
        <v>8</v>
      </c>
      <c r="G385" s="28" t="n">
        <v>16.907073</v>
      </c>
      <c r="H385" s="8" t="n">
        <v>58.520596</v>
      </c>
      <c r="I385" s="8" t="n">
        <v>356.922299</v>
      </c>
      <c r="J385" s="28" t="n">
        <v>6.099089</v>
      </c>
      <c r="K385" s="39" t="n">
        <v>1.252966</v>
      </c>
      <c r="L385" s="28" t="n">
        <v>2.662944</v>
      </c>
      <c r="M385" s="8" t="n">
        <v>222</v>
      </c>
      <c r="N385" s="8" t="n">
        <v>1056</v>
      </c>
      <c r="O385" s="28" t="n">
        <v>14.275455</v>
      </c>
      <c r="P385" s="28" t="n">
        <v>4.837965</v>
      </c>
      <c r="Q385" s="28" t="n">
        <v>4.750088</v>
      </c>
      <c r="R385" s="8" t="n">
        <v>32</v>
      </c>
      <c r="S385" s="8" t="n">
        <v>14</v>
      </c>
      <c r="T385" s="23" t="n">
        <v>94.446013</v>
      </c>
      <c r="U385" s="23" t="n">
        <v>76.099112</v>
      </c>
      <c r="V385" s="28" t="n">
        <v>4.148149</v>
      </c>
      <c r="W385" s="39" t="n">
        <v>0.834688</v>
      </c>
      <c r="X385" s="24" t="n">
        <f aca="false">P385*RHO_VANE/2700*(1+SCRAP)*PRICE_VANE</f>
        <v>57.91044105</v>
      </c>
      <c r="Y385" s="24" t="n">
        <f aca="false">Q385*RHO_PLATE/2700*(1+SCRAP)*PRICE_PLATE</f>
        <v>56.85855336</v>
      </c>
      <c r="Z385" s="24" t="n">
        <f aca="false">T385*CUT_M+(R385+S385)*CUT_SET</f>
        <v>187.6690195</v>
      </c>
      <c r="AA385" s="24" t="n">
        <f aca="false">U385*ROUND_M</f>
        <v>380.49556</v>
      </c>
      <c r="AB385" s="24" t="n">
        <f aca="false">(R385+S385)*FINISH_PART</f>
        <v>368</v>
      </c>
      <c r="AC385" s="24" t="n">
        <f aca="false">R385*SPACER_VANE+(R385+S385)*ASM_H*LABOUR</f>
        <v>613.5</v>
      </c>
      <c r="AD385" s="24" t="n">
        <f aca="false">V385*G10_CAGE+W385*G10_SLEEVE</f>
        <v>298.97022</v>
      </c>
      <c r="AE385" s="24" t="n">
        <f aca="false">N385/1000*SHAFT_M+SHAFT_SET</f>
        <v>206.72</v>
      </c>
      <c r="AF385" s="24" t="n">
        <f aca="false">2*ROUNDUP(G385*1000/V_ZENER,0)*PRICE_Z+5*ROUNDUP(G385*DIODE_SAFETY/V_STICK,0)*PRICE_STICK</f>
        <v>127</v>
      </c>
      <c r="AG385" s="24" t="n">
        <f aca="false">SUM(X385:AF385)</f>
        <v>2297.12379391</v>
      </c>
      <c r="AH385" s="20" t="n">
        <f aca="false">FIXED_BOM</f>
        <v>3461</v>
      </c>
      <c r="AI385" s="24" t="n">
        <f aca="false">(AG385+AH385)*(1+CONT)</f>
        <v>6621.8423629965</v>
      </c>
      <c r="AJ385" s="24" t="n">
        <f aca="false">IF(L385&gt;0,AI385/L385,1000000000000)</f>
        <v>2486.66226664793</v>
      </c>
      <c r="AK385" s="8" t="n">
        <f aca="false">IF(AND(G385&gt;=V_NEED,L385&gt;=P_MIN,K385&gt;=Z_MIN,F385&lt;=N_CAP,D385&lt;=R_MAX,OR(CORONA_REQ=0,O385&gt;=G385)),1,0)</f>
        <v>0</v>
      </c>
      <c r="AL385" s="28" t="n">
        <f aca="false">IF(AK385=1,IF(OBJECTIVE=1,AI385,AJ385),1000000000000)+ROW()*0.000000001</f>
        <v>1000000000000</v>
      </c>
    </row>
    <row r="386" customFormat="false" ht="15" hidden="false" customHeight="false" outlineLevel="0" collapsed="false">
      <c r="A386" s="8" t="n">
        <v>382</v>
      </c>
      <c r="B386" s="23" t="n">
        <v>8</v>
      </c>
      <c r="C386" s="23" t="n">
        <v>2</v>
      </c>
      <c r="D386" s="8" t="n">
        <v>150</v>
      </c>
      <c r="E386" s="8" t="n">
        <v>18</v>
      </c>
      <c r="F386" s="8" t="n">
        <v>10</v>
      </c>
      <c r="G386" s="28" t="n">
        <v>16.907073</v>
      </c>
      <c r="H386" s="8" t="n">
        <v>73.592755</v>
      </c>
      <c r="I386" s="8" t="n">
        <v>452.101579</v>
      </c>
      <c r="J386" s="28" t="n">
        <v>6.143289</v>
      </c>
      <c r="K386" s="39" t="n">
        <v>1.274745</v>
      </c>
      <c r="L386" s="28" t="n">
        <v>3.590919</v>
      </c>
      <c r="M386" s="8" t="n">
        <v>282</v>
      </c>
      <c r="N386" s="8" t="n">
        <v>1176</v>
      </c>
      <c r="O386" s="28" t="n">
        <v>14.275455</v>
      </c>
      <c r="P386" s="28" t="n">
        <v>6.047456</v>
      </c>
      <c r="Q386" s="28" t="n">
        <v>6.107256</v>
      </c>
      <c r="R386" s="8" t="n">
        <v>40</v>
      </c>
      <c r="S386" s="8" t="n">
        <v>18</v>
      </c>
      <c r="T386" s="23" t="n">
        <v>118.685835</v>
      </c>
      <c r="U386" s="23" t="n">
        <v>95.752208</v>
      </c>
      <c r="V386" s="28" t="n">
        <v>5.063182</v>
      </c>
      <c r="W386" s="39" t="n">
        <v>1.018811</v>
      </c>
      <c r="X386" s="24" t="n">
        <f aca="false">P386*RHO_VANE/2700*(1+SCRAP)*PRICE_VANE</f>
        <v>72.38804832</v>
      </c>
      <c r="Y386" s="24" t="n">
        <f aca="false">Q386*RHO_PLATE/2700*(1+SCRAP)*PRICE_PLATE</f>
        <v>73.10385432</v>
      </c>
      <c r="Z386" s="24" t="n">
        <f aca="false">T386*CUT_M+(R386+S386)*CUT_SET</f>
        <v>236.0287525</v>
      </c>
      <c r="AA386" s="24" t="n">
        <f aca="false">U386*ROUND_M</f>
        <v>478.76104</v>
      </c>
      <c r="AB386" s="24" t="n">
        <f aca="false">(R386+S386)*FINISH_PART</f>
        <v>464</v>
      </c>
      <c r="AC386" s="24" t="n">
        <f aca="false">R386*SPACER_VANE+(R386+S386)*ASM_H*LABOUR</f>
        <v>772.5</v>
      </c>
      <c r="AD386" s="24" t="n">
        <f aca="false">V386*G10_CAGE+W386*G10_SLEEVE</f>
        <v>364.91958</v>
      </c>
      <c r="AE386" s="24" t="n">
        <f aca="false">N386/1000*SHAFT_M+SHAFT_SET</f>
        <v>221.12</v>
      </c>
      <c r="AF386" s="24" t="n">
        <f aca="false">2*ROUNDUP(G386*1000/V_ZENER,0)*PRICE_Z+5*ROUNDUP(G386*DIODE_SAFETY/V_STICK,0)*PRICE_STICK</f>
        <v>127</v>
      </c>
      <c r="AG386" s="24" t="n">
        <f aca="false">SUM(X386:AF386)</f>
        <v>2809.82127514</v>
      </c>
      <c r="AH386" s="20" t="n">
        <f aca="false">FIXED_BOM</f>
        <v>3461</v>
      </c>
      <c r="AI386" s="24" t="n">
        <f aca="false">(AG386+AH386)*(1+CONT)</f>
        <v>7211.444466411</v>
      </c>
      <c r="AJ386" s="24" t="n">
        <f aca="false">IF(L386&gt;0,AI386/L386,1000000000000)</f>
        <v>2008.24481599585</v>
      </c>
      <c r="AK386" s="8" t="n">
        <f aca="false">IF(AND(G386&gt;=V_NEED,L386&gt;=P_MIN,K386&gt;=Z_MIN,F386&lt;=N_CAP,D386&lt;=R_MAX,OR(CORONA_REQ=0,O386&gt;=G386)),1,0)</f>
        <v>0</v>
      </c>
      <c r="AL386" s="28" t="n">
        <f aca="false">IF(AK386=1,IF(OBJECTIVE=1,AI386,AJ386),1000000000000)+ROW()*0.000000001</f>
        <v>1000000000000</v>
      </c>
    </row>
    <row r="387" customFormat="false" ht="15" hidden="false" customHeight="false" outlineLevel="0" collapsed="false">
      <c r="A387" s="8" t="n">
        <v>383</v>
      </c>
      <c r="B387" s="23" t="n">
        <v>8</v>
      </c>
      <c r="C387" s="23" t="n">
        <v>2</v>
      </c>
      <c r="D387" s="8" t="n">
        <v>150</v>
      </c>
      <c r="E387" s="8" t="n">
        <v>18</v>
      </c>
      <c r="F387" s="8" t="n">
        <v>12</v>
      </c>
      <c r="G387" s="28" t="n">
        <v>16.907073</v>
      </c>
      <c r="H387" s="8" t="n">
        <v>88.664914</v>
      </c>
      <c r="I387" s="8" t="n">
        <v>547.280859</v>
      </c>
      <c r="J387" s="28" t="n">
        <v>6.172463</v>
      </c>
      <c r="K387" s="39" t="n">
        <v>1.28952</v>
      </c>
      <c r="L387" s="28" t="n">
        <v>4.521182</v>
      </c>
      <c r="M387" s="8" t="n">
        <v>332</v>
      </c>
      <c r="N387" s="8" t="n">
        <v>1276</v>
      </c>
      <c r="O387" s="28" t="n">
        <v>14.275455</v>
      </c>
      <c r="P387" s="28" t="n">
        <v>7.256947</v>
      </c>
      <c r="Q387" s="28" t="n">
        <v>6.78584</v>
      </c>
      <c r="R387" s="8" t="n">
        <v>48</v>
      </c>
      <c r="S387" s="8" t="n">
        <v>20</v>
      </c>
      <c r="T387" s="23" t="n">
        <v>140.412382</v>
      </c>
      <c r="U387" s="23" t="n">
        <v>112.892031</v>
      </c>
      <c r="V387" s="28" t="n">
        <v>5.825709</v>
      </c>
      <c r="W387" s="39" t="n">
        <v>1.172246</v>
      </c>
      <c r="X387" s="24" t="n">
        <f aca="false">P387*RHO_VANE/2700*(1+SCRAP)*PRICE_VANE</f>
        <v>86.86565559</v>
      </c>
      <c r="Y387" s="24" t="n">
        <f aca="false">Q387*RHO_PLATE/2700*(1+SCRAP)*PRICE_PLATE</f>
        <v>81.2265048</v>
      </c>
      <c r="Z387" s="24" t="n">
        <f aca="false">T387*CUT_M+(R387+S387)*CUT_SET</f>
        <v>278.618573</v>
      </c>
      <c r="AA387" s="24" t="n">
        <f aca="false">U387*ROUND_M</f>
        <v>564.460155</v>
      </c>
      <c r="AB387" s="24" t="n">
        <f aca="false">(R387+S387)*FINISH_PART</f>
        <v>544</v>
      </c>
      <c r="AC387" s="24" t="n">
        <f aca="false">R387*SPACER_VANE+(R387+S387)*ASM_H*LABOUR</f>
        <v>909</v>
      </c>
      <c r="AD387" s="24" t="n">
        <f aca="false">V387*G10_CAGE+W387*G10_SLEEVE</f>
        <v>419.8773</v>
      </c>
      <c r="AE387" s="24" t="n">
        <f aca="false">N387/1000*SHAFT_M+SHAFT_SET</f>
        <v>233.12</v>
      </c>
      <c r="AF387" s="24" t="n">
        <f aca="false">2*ROUNDUP(G387*1000/V_ZENER,0)*PRICE_Z+5*ROUNDUP(G387*DIODE_SAFETY/V_STICK,0)*PRICE_STICK</f>
        <v>127</v>
      </c>
      <c r="AG387" s="24" t="n">
        <f aca="false">SUM(X387:AF387)</f>
        <v>3244.16818839</v>
      </c>
      <c r="AH387" s="20" t="n">
        <f aca="false">FIXED_BOM</f>
        <v>3461</v>
      </c>
      <c r="AI387" s="24" t="n">
        <f aca="false">(AG387+AH387)*(1+CONT)</f>
        <v>7710.9434166485</v>
      </c>
      <c r="AJ387" s="24" t="n">
        <f aca="false">IF(L387&gt;0,AI387/L387,1000000000000)</f>
        <v>1705.51493318528</v>
      </c>
      <c r="AK387" s="8" t="n">
        <f aca="false">IF(AND(G387&gt;=V_NEED,L387&gt;=P_MIN,K387&gt;=Z_MIN,F387&lt;=N_CAP,D387&lt;=R_MAX,OR(CORONA_REQ=0,O387&gt;=G387)),1,0)</f>
        <v>0</v>
      </c>
      <c r="AL387" s="28" t="n">
        <f aca="false">IF(AK387=1,IF(OBJECTIVE=1,AI387,AJ387),1000000000000)+ROW()*0.000000001</f>
        <v>1000000000000</v>
      </c>
    </row>
    <row r="388" customFormat="false" ht="15" hidden="false" customHeight="false" outlineLevel="0" collapsed="false">
      <c r="A388" s="8" t="n">
        <v>384</v>
      </c>
      <c r="B388" s="23" t="n">
        <v>8</v>
      </c>
      <c r="C388" s="23" t="n">
        <v>2</v>
      </c>
      <c r="D388" s="8" t="n">
        <v>150</v>
      </c>
      <c r="E388" s="8" t="n">
        <v>18</v>
      </c>
      <c r="F388" s="8" t="n">
        <v>16</v>
      </c>
      <c r="G388" s="28" t="n">
        <v>16.907073</v>
      </c>
      <c r="H388" s="8" t="n">
        <v>118.809232</v>
      </c>
      <c r="I388" s="8" t="n">
        <v>737.639418</v>
      </c>
      <c r="J388" s="28" t="n">
        <v>6.208604</v>
      </c>
      <c r="K388" s="39" t="n">
        <v>1.308736</v>
      </c>
      <c r="L388" s="28" t="n">
        <v>6.392537</v>
      </c>
      <c r="M388" s="8" t="n">
        <v>442</v>
      </c>
      <c r="N388" s="8" t="n">
        <v>1496</v>
      </c>
      <c r="O388" s="28" t="n">
        <v>14.275455</v>
      </c>
      <c r="P388" s="28" t="n">
        <v>9.675929</v>
      </c>
      <c r="Q388" s="28" t="n">
        <v>8.821592</v>
      </c>
      <c r="R388" s="8" t="n">
        <v>64</v>
      </c>
      <c r="S388" s="8" t="n">
        <v>26</v>
      </c>
      <c r="T388" s="23" t="n">
        <v>186.378752</v>
      </c>
      <c r="U388" s="23" t="n">
        <v>149.68495</v>
      </c>
      <c r="V388" s="28" t="n">
        <v>7.503269</v>
      </c>
      <c r="W388" s="39" t="n">
        <v>1.509804</v>
      </c>
      <c r="X388" s="24" t="n">
        <f aca="false">P388*RHO_VANE/2700*(1+SCRAP)*PRICE_VANE</f>
        <v>115.82087013</v>
      </c>
      <c r="Y388" s="24" t="n">
        <f aca="false">Q388*RHO_PLATE/2700*(1+SCRAP)*PRICE_PLATE</f>
        <v>105.59445624</v>
      </c>
      <c r="Z388" s="24" t="n">
        <f aca="false">T388*CUT_M+(R388+S388)*CUT_SET</f>
        <v>369.568128</v>
      </c>
      <c r="AA388" s="24" t="n">
        <f aca="false">U388*ROUND_M</f>
        <v>748.42475</v>
      </c>
      <c r="AB388" s="24" t="n">
        <f aca="false">(R388+S388)*FINISH_PART</f>
        <v>720</v>
      </c>
      <c r="AC388" s="24" t="n">
        <f aca="false">R388*SPACER_VANE+(R388+S388)*ASM_H*LABOUR</f>
        <v>1204.5</v>
      </c>
      <c r="AD388" s="24" t="n">
        <f aca="false">V388*G10_CAGE+W388*G10_SLEEVE</f>
        <v>540.78438</v>
      </c>
      <c r="AE388" s="24" t="n">
        <f aca="false">N388/1000*SHAFT_M+SHAFT_SET</f>
        <v>259.52</v>
      </c>
      <c r="AF388" s="24" t="n">
        <f aca="false">2*ROUNDUP(G388*1000/V_ZENER,0)*PRICE_Z+5*ROUNDUP(G388*DIODE_SAFETY/V_STICK,0)*PRICE_STICK</f>
        <v>127</v>
      </c>
      <c r="AG388" s="24" t="n">
        <f aca="false">SUM(X388:AF388)</f>
        <v>4191.21258437</v>
      </c>
      <c r="AH388" s="20" t="n">
        <f aca="false">FIXED_BOM</f>
        <v>3461</v>
      </c>
      <c r="AI388" s="24" t="n">
        <f aca="false">(AG388+AH388)*(1+CONT)</f>
        <v>8800.0444720255</v>
      </c>
      <c r="AJ388" s="24" t="n">
        <f aca="false">IF(L388&gt;0,AI388/L388,1000000000000)</f>
        <v>1376.61220764549</v>
      </c>
      <c r="AK388" s="8" t="n">
        <f aca="false">IF(AND(G388&gt;=V_NEED,L388&gt;=P_MIN,K388&gt;=Z_MIN,F388&lt;=N_CAP,D388&lt;=R_MAX,OR(CORONA_REQ=0,O388&gt;=G388)),1,0)</f>
        <v>0</v>
      </c>
      <c r="AL388" s="28" t="n">
        <f aca="false">IF(AK388=1,IF(OBJECTIVE=1,AI388,AJ388),1000000000000)+ROW()*0.000000001</f>
        <v>1000000000000</v>
      </c>
    </row>
    <row r="389" customFormat="false" ht="15" hidden="false" customHeight="false" outlineLevel="0" collapsed="false">
      <c r="A389" s="8" t="n">
        <v>385</v>
      </c>
      <c r="B389" s="23" t="n">
        <v>8</v>
      </c>
      <c r="C389" s="23" t="n">
        <v>2</v>
      </c>
      <c r="D389" s="8" t="n">
        <v>150</v>
      </c>
      <c r="E389" s="8" t="n">
        <v>22</v>
      </c>
      <c r="F389" s="8" t="n">
        <v>4</v>
      </c>
      <c r="G389" s="28" t="n">
        <v>16.907073</v>
      </c>
      <c r="H389" s="8" t="n">
        <v>36.780762</v>
      </c>
      <c r="I389" s="8" t="n">
        <v>199.124103</v>
      </c>
      <c r="J389" s="28" t="n">
        <v>5.413811</v>
      </c>
      <c r="K389" s="39" t="n">
        <v>1.162262</v>
      </c>
      <c r="L389" s="28" t="n">
        <v>1.049166</v>
      </c>
      <c r="M389" s="8" t="n">
        <v>122</v>
      </c>
      <c r="N389" s="8" t="n">
        <v>856</v>
      </c>
      <c r="O389" s="28" t="n">
        <v>14.275455</v>
      </c>
      <c r="P389" s="28" t="n">
        <v>2.780894</v>
      </c>
      <c r="Q389" s="28" t="n">
        <v>3.39292</v>
      </c>
      <c r="R389" s="8" t="n">
        <v>16</v>
      </c>
      <c r="S389" s="8" t="n">
        <v>10</v>
      </c>
      <c r="T389" s="23" t="n">
        <v>50.992918</v>
      </c>
      <c r="U389" s="23" t="n">
        <v>41.819467</v>
      </c>
      <c r="V389" s="28" t="n">
        <v>2.623094</v>
      </c>
      <c r="W389" s="39" t="n">
        <v>0.527818</v>
      </c>
      <c r="X389" s="24" t="n">
        <f aca="false">P389*RHO_VANE/2700*(1+SCRAP)*PRICE_VANE</f>
        <v>33.28730118</v>
      </c>
      <c r="Y389" s="24" t="n">
        <f aca="false">Q389*RHO_PLATE/2700*(1+SCRAP)*PRICE_PLATE</f>
        <v>40.6132524</v>
      </c>
      <c r="Z389" s="24" t="n">
        <f aca="false">T389*CUT_M+(R389+S389)*CUT_SET</f>
        <v>102.489377</v>
      </c>
      <c r="AA389" s="24" t="n">
        <f aca="false">U389*ROUND_M</f>
        <v>209.097335</v>
      </c>
      <c r="AB389" s="24" t="n">
        <f aca="false">(R389+S389)*FINISH_PART</f>
        <v>208</v>
      </c>
      <c r="AC389" s="24" t="n">
        <f aca="false">R389*SPACER_VANE+(R389+S389)*ASM_H*LABOUR</f>
        <v>340.5</v>
      </c>
      <c r="AD389" s="24" t="n">
        <f aca="false">V389*G10_CAGE+W389*G10_SLEEVE</f>
        <v>189.05472</v>
      </c>
      <c r="AE389" s="24" t="n">
        <f aca="false">N389/1000*SHAFT_M+SHAFT_SET</f>
        <v>182.72</v>
      </c>
      <c r="AF389" s="24" t="n">
        <f aca="false">2*ROUNDUP(G389*1000/V_ZENER,0)*PRICE_Z+5*ROUNDUP(G389*DIODE_SAFETY/V_STICK,0)*PRICE_STICK</f>
        <v>127</v>
      </c>
      <c r="AG389" s="24" t="n">
        <f aca="false">SUM(X389:AF389)</f>
        <v>1432.76198558</v>
      </c>
      <c r="AH389" s="20" t="n">
        <f aca="false">FIXED_BOM</f>
        <v>3461</v>
      </c>
      <c r="AI389" s="24" t="n">
        <f aca="false">(AG389+AH389)*(1+CONT)</f>
        <v>5627.826283417</v>
      </c>
      <c r="AJ389" s="24" t="n">
        <f aca="false">IF(L389&gt;0,AI389/L389,1000000000000)</f>
        <v>5364.09517980663</v>
      </c>
      <c r="AK389" s="8" t="n">
        <f aca="false">IF(AND(G389&gt;=V_NEED,L389&gt;=P_MIN,K389&gt;=Z_MIN,F389&lt;=N_CAP,D389&lt;=R_MAX,OR(CORONA_REQ=0,O389&gt;=G389)),1,0)</f>
        <v>0</v>
      </c>
      <c r="AL389" s="28" t="n">
        <f aca="false">IF(AK389=1,IF(OBJECTIVE=1,AI389,AJ389),1000000000000)+ROW()*0.000000001</f>
        <v>1000000000000</v>
      </c>
    </row>
    <row r="390" customFormat="false" ht="15" hidden="false" customHeight="false" outlineLevel="0" collapsed="false">
      <c r="A390" s="8" t="n">
        <v>386</v>
      </c>
      <c r="B390" s="23" t="n">
        <v>8</v>
      </c>
      <c r="C390" s="23" t="n">
        <v>2</v>
      </c>
      <c r="D390" s="8" t="n">
        <v>150</v>
      </c>
      <c r="E390" s="8" t="n">
        <v>22</v>
      </c>
      <c r="F390" s="8" t="n">
        <v>6</v>
      </c>
      <c r="G390" s="28" t="n">
        <v>16.907073</v>
      </c>
      <c r="H390" s="8" t="n">
        <v>56.655483</v>
      </c>
      <c r="I390" s="8" t="n">
        <v>312.909305</v>
      </c>
      <c r="J390" s="28" t="n">
        <v>5.523019</v>
      </c>
      <c r="K390" s="39" t="n">
        <v>1.218097</v>
      </c>
      <c r="L390" s="28" t="n">
        <v>2.086742</v>
      </c>
      <c r="M390" s="8" t="n">
        <v>172</v>
      </c>
      <c r="N390" s="8" t="n">
        <v>956</v>
      </c>
      <c r="O390" s="28" t="n">
        <v>14.275455</v>
      </c>
      <c r="P390" s="28" t="n">
        <v>4.171341</v>
      </c>
      <c r="Q390" s="28" t="n">
        <v>4.071504</v>
      </c>
      <c r="R390" s="8" t="n">
        <v>24</v>
      </c>
      <c r="S390" s="8" t="n">
        <v>12</v>
      </c>
      <c r="T390" s="23" t="n">
        <v>72.719465</v>
      </c>
      <c r="U390" s="23" t="n">
        <v>58.959289</v>
      </c>
      <c r="V390" s="28" t="n">
        <v>3.385622</v>
      </c>
      <c r="W390" s="39" t="n">
        <v>0.681253</v>
      </c>
      <c r="X390" s="24" t="n">
        <f aca="false">P390*RHO_VANE/2700*(1+SCRAP)*PRICE_VANE</f>
        <v>49.93095177</v>
      </c>
      <c r="Y390" s="24" t="n">
        <f aca="false">Q390*RHO_PLATE/2700*(1+SCRAP)*PRICE_PLATE</f>
        <v>48.73590288</v>
      </c>
      <c r="Z390" s="24" t="n">
        <f aca="false">T390*CUT_M+(R390+S390)*CUT_SET</f>
        <v>145.0791975</v>
      </c>
      <c r="AA390" s="24" t="n">
        <f aca="false">U390*ROUND_M</f>
        <v>294.796445</v>
      </c>
      <c r="AB390" s="24" t="n">
        <f aca="false">(R390+S390)*FINISH_PART</f>
        <v>288</v>
      </c>
      <c r="AC390" s="24" t="n">
        <f aca="false">R390*SPACER_VANE+(R390+S390)*ASM_H*LABOUR</f>
        <v>477</v>
      </c>
      <c r="AD390" s="24" t="n">
        <f aca="false">V390*G10_CAGE+W390*G10_SLEEVE</f>
        <v>244.0125</v>
      </c>
      <c r="AE390" s="24" t="n">
        <f aca="false">N390/1000*SHAFT_M+SHAFT_SET</f>
        <v>194.72</v>
      </c>
      <c r="AF390" s="24" t="n">
        <f aca="false">2*ROUNDUP(G390*1000/V_ZENER,0)*PRICE_Z+5*ROUNDUP(G390*DIODE_SAFETY/V_STICK,0)*PRICE_STICK</f>
        <v>127</v>
      </c>
      <c r="AG390" s="24" t="n">
        <f aca="false">SUM(X390:AF390)</f>
        <v>1869.27499715</v>
      </c>
      <c r="AH390" s="20" t="n">
        <f aca="false">FIXED_BOM</f>
        <v>3461</v>
      </c>
      <c r="AI390" s="24" t="n">
        <f aca="false">(AG390+AH390)*(1+CONT)</f>
        <v>6129.8162467225</v>
      </c>
      <c r="AJ390" s="24" t="n">
        <f aca="false">IF(L390&gt;0,AI390/L390,1000000000000)</f>
        <v>2937.50556931451</v>
      </c>
      <c r="AK390" s="8" t="n">
        <f aca="false">IF(AND(G390&gt;=V_NEED,L390&gt;=P_MIN,K390&gt;=Z_MIN,F390&lt;=N_CAP,D390&lt;=R_MAX,OR(CORONA_REQ=0,O390&gt;=G390)),1,0)</f>
        <v>0</v>
      </c>
      <c r="AL390" s="28" t="n">
        <f aca="false">IF(AK390=1,IF(OBJECTIVE=1,AI390,AJ390),1000000000000)+ROW()*0.000000001</f>
        <v>1000000000000</v>
      </c>
    </row>
    <row r="391" customFormat="false" ht="15" hidden="false" customHeight="false" outlineLevel="0" collapsed="false">
      <c r="A391" s="8" t="n">
        <v>387</v>
      </c>
      <c r="B391" s="23" t="n">
        <v>8</v>
      </c>
      <c r="C391" s="23" t="n">
        <v>2</v>
      </c>
      <c r="D391" s="8" t="n">
        <v>150</v>
      </c>
      <c r="E391" s="8" t="n">
        <v>22</v>
      </c>
      <c r="F391" s="8" t="n">
        <v>8</v>
      </c>
      <c r="G391" s="28" t="n">
        <v>16.907073</v>
      </c>
      <c r="H391" s="8" t="n">
        <v>76.530204</v>
      </c>
      <c r="I391" s="8" t="n">
        <v>426.694507</v>
      </c>
      <c r="J391" s="28" t="n">
        <v>5.575505</v>
      </c>
      <c r="K391" s="39" t="n">
        <v>1.247026</v>
      </c>
      <c r="L391" s="28" t="n">
        <v>3.133793</v>
      </c>
      <c r="M391" s="8" t="n">
        <v>232</v>
      </c>
      <c r="N391" s="8" t="n">
        <v>1076</v>
      </c>
      <c r="O391" s="28" t="n">
        <v>14.275455</v>
      </c>
      <c r="P391" s="28" t="n">
        <v>5.561788</v>
      </c>
      <c r="Q391" s="28" t="n">
        <v>5.428672</v>
      </c>
      <c r="R391" s="8" t="n">
        <v>32</v>
      </c>
      <c r="S391" s="8" t="n">
        <v>16</v>
      </c>
      <c r="T391" s="23" t="n">
        <v>96.959287</v>
      </c>
      <c r="U391" s="23" t="n">
        <v>78.612386</v>
      </c>
      <c r="V391" s="28" t="n">
        <v>4.300654</v>
      </c>
      <c r="W391" s="39" t="n">
        <v>0.865376</v>
      </c>
      <c r="X391" s="24" t="n">
        <f aca="false">P391*RHO_VANE/2700*(1+SCRAP)*PRICE_VANE</f>
        <v>66.57460236</v>
      </c>
      <c r="Y391" s="24" t="n">
        <f aca="false">Q391*RHO_PLATE/2700*(1+SCRAP)*PRICE_PLATE</f>
        <v>64.98120384</v>
      </c>
      <c r="Z391" s="24" t="n">
        <f aca="false">T391*CUT_M+(R391+S391)*CUT_SET</f>
        <v>193.4389305</v>
      </c>
      <c r="AA391" s="24" t="n">
        <f aca="false">U391*ROUND_M</f>
        <v>393.06193</v>
      </c>
      <c r="AB391" s="24" t="n">
        <f aca="false">(R391+S391)*FINISH_PART</f>
        <v>384</v>
      </c>
      <c r="AC391" s="24" t="n">
        <f aca="false">R391*SPACER_VANE+(R391+S391)*ASM_H*LABOUR</f>
        <v>636</v>
      </c>
      <c r="AD391" s="24" t="n">
        <f aca="false">V391*G10_CAGE+W391*G10_SLEEVE</f>
        <v>309.9618</v>
      </c>
      <c r="AE391" s="24" t="n">
        <f aca="false">N391/1000*SHAFT_M+SHAFT_SET</f>
        <v>209.12</v>
      </c>
      <c r="AF391" s="24" t="n">
        <f aca="false">2*ROUNDUP(G391*1000/V_ZENER,0)*PRICE_Z+5*ROUNDUP(G391*DIODE_SAFETY/V_STICK,0)*PRICE_STICK</f>
        <v>127</v>
      </c>
      <c r="AG391" s="24" t="n">
        <f aca="false">SUM(X391:AF391)</f>
        <v>2384.1384667</v>
      </c>
      <c r="AH391" s="20" t="n">
        <f aca="false">FIXED_BOM</f>
        <v>3461</v>
      </c>
      <c r="AI391" s="24" t="n">
        <f aca="false">(AG391+AH391)*(1+CONT)</f>
        <v>6721.909236705</v>
      </c>
      <c r="AJ391" s="24" t="n">
        <f aca="false">IF(L391&gt;0,AI391/L391,1000000000000)</f>
        <v>2144.97550945611</v>
      </c>
      <c r="AK391" s="8" t="n">
        <f aca="false">IF(AND(G391&gt;=V_NEED,L391&gt;=P_MIN,K391&gt;=Z_MIN,F391&lt;=N_CAP,D391&lt;=R_MAX,OR(CORONA_REQ=0,O391&gt;=G391)),1,0)</f>
        <v>0</v>
      </c>
      <c r="AL391" s="28" t="n">
        <f aca="false">IF(AK391=1,IF(OBJECTIVE=1,AI391,AJ391),1000000000000)+ROW()*0.000000001</f>
        <v>1000000000000</v>
      </c>
    </row>
    <row r="392" customFormat="false" ht="15" hidden="false" customHeight="false" outlineLevel="0" collapsed="false">
      <c r="A392" s="8" t="n">
        <v>388</v>
      </c>
      <c r="B392" s="23" t="n">
        <v>8</v>
      </c>
      <c r="C392" s="23" t="n">
        <v>2</v>
      </c>
      <c r="D392" s="8" t="n">
        <v>150</v>
      </c>
      <c r="E392" s="8" t="n">
        <v>22</v>
      </c>
      <c r="F392" s="8" t="n">
        <v>10</v>
      </c>
      <c r="G392" s="28" t="n">
        <v>16.907073</v>
      </c>
      <c r="H392" s="8" t="n">
        <v>96.404924</v>
      </c>
      <c r="I392" s="8" t="n">
        <v>540.479709</v>
      </c>
      <c r="J392" s="28" t="n">
        <v>5.60635</v>
      </c>
      <c r="K392" s="39" t="n">
        <v>1.265057</v>
      </c>
      <c r="L392" s="28" t="n">
        <v>4.187111</v>
      </c>
      <c r="M392" s="8" t="n">
        <v>292</v>
      </c>
      <c r="N392" s="8" t="n">
        <v>1196</v>
      </c>
      <c r="O392" s="28" t="n">
        <v>14.275455</v>
      </c>
      <c r="P392" s="28" t="n">
        <v>6.952235</v>
      </c>
      <c r="Q392" s="28" t="n">
        <v>6.78584</v>
      </c>
      <c r="R392" s="8" t="n">
        <v>40</v>
      </c>
      <c r="S392" s="8" t="n">
        <v>20</v>
      </c>
      <c r="T392" s="23" t="n">
        <v>121.199109</v>
      </c>
      <c r="U392" s="23" t="n">
        <v>98.265482</v>
      </c>
      <c r="V392" s="28" t="n">
        <v>5.215687</v>
      </c>
      <c r="W392" s="39" t="n">
        <v>1.049498</v>
      </c>
      <c r="X392" s="24" t="n">
        <f aca="false">P392*RHO_VANE/2700*(1+SCRAP)*PRICE_VANE</f>
        <v>83.21825295</v>
      </c>
      <c r="Y392" s="24" t="n">
        <f aca="false">Q392*RHO_PLATE/2700*(1+SCRAP)*PRICE_PLATE</f>
        <v>81.2265048</v>
      </c>
      <c r="Z392" s="24" t="n">
        <f aca="false">T392*CUT_M+(R392+S392)*CUT_SET</f>
        <v>241.7986635</v>
      </c>
      <c r="AA392" s="24" t="n">
        <f aca="false">U392*ROUND_M</f>
        <v>491.32741</v>
      </c>
      <c r="AB392" s="24" t="n">
        <f aca="false">(R392+S392)*FINISH_PART</f>
        <v>480</v>
      </c>
      <c r="AC392" s="24" t="n">
        <f aca="false">R392*SPACER_VANE+(R392+S392)*ASM_H*LABOUR</f>
        <v>795</v>
      </c>
      <c r="AD392" s="24" t="n">
        <f aca="false">V392*G10_CAGE+W392*G10_SLEEVE</f>
        <v>375.9111</v>
      </c>
      <c r="AE392" s="24" t="n">
        <f aca="false">N392/1000*SHAFT_M+SHAFT_SET</f>
        <v>223.52</v>
      </c>
      <c r="AF392" s="24" t="n">
        <f aca="false">2*ROUNDUP(G392*1000/V_ZENER,0)*PRICE_Z+5*ROUNDUP(G392*DIODE_SAFETY/V_STICK,0)*PRICE_STICK</f>
        <v>127</v>
      </c>
      <c r="AG392" s="24" t="n">
        <f aca="false">SUM(X392:AF392)</f>
        <v>2899.00193125</v>
      </c>
      <c r="AH392" s="20" t="n">
        <f aca="false">FIXED_BOM</f>
        <v>3461</v>
      </c>
      <c r="AI392" s="24" t="n">
        <f aca="false">(AG392+AH392)*(1+CONT)</f>
        <v>7314.0022209375</v>
      </c>
      <c r="AJ392" s="24" t="n">
        <f aca="false">IF(L392&gt;0,AI392/L392,1000000000000)</f>
        <v>1746.78966498321</v>
      </c>
      <c r="AK392" s="8" t="n">
        <f aca="false">IF(AND(G392&gt;=V_NEED,L392&gt;=P_MIN,K392&gt;=Z_MIN,F392&lt;=N_CAP,D392&lt;=R_MAX,OR(CORONA_REQ=0,O392&gt;=G392)),1,0)</f>
        <v>0</v>
      </c>
      <c r="AL392" s="28" t="n">
        <f aca="false">IF(AK392=1,IF(OBJECTIVE=1,AI392,AJ392),1000000000000)+ROW()*0.000000001</f>
        <v>1000000000000</v>
      </c>
    </row>
    <row r="393" customFormat="false" ht="15" hidden="false" customHeight="false" outlineLevel="0" collapsed="false">
      <c r="A393" s="8" t="n">
        <v>389</v>
      </c>
      <c r="B393" s="23" t="n">
        <v>8</v>
      </c>
      <c r="C393" s="23" t="n">
        <v>2</v>
      </c>
      <c r="D393" s="8" t="n">
        <v>150</v>
      </c>
      <c r="E393" s="8" t="n">
        <v>22</v>
      </c>
      <c r="F393" s="8" t="n">
        <v>12</v>
      </c>
      <c r="G393" s="28" t="n">
        <v>16.907073</v>
      </c>
      <c r="H393" s="8" t="n">
        <v>116.279645</v>
      </c>
      <c r="I393" s="8" t="n">
        <v>654.264911</v>
      </c>
      <c r="J393" s="28" t="n">
        <v>5.62665</v>
      </c>
      <c r="K393" s="39" t="n">
        <v>1.277197</v>
      </c>
      <c r="L393" s="28" t="n">
        <v>5.24291</v>
      </c>
      <c r="M393" s="8" t="n">
        <v>352</v>
      </c>
      <c r="N393" s="8" t="n">
        <v>1316</v>
      </c>
      <c r="O393" s="28" t="n">
        <v>14.275455</v>
      </c>
      <c r="P393" s="28" t="n">
        <v>8.342682</v>
      </c>
      <c r="Q393" s="28" t="n">
        <v>8.143008</v>
      </c>
      <c r="R393" s="8" t="n">
        <v>48</v>
      </c>
      <c r="S393" s="8" t="n">
        <v>24</v>
      </c>
      <c r="T393" s="23" t="n">
        <v>145.438931</v>
      </c>
      <c r="U393" s="23" t="n">
        <v>117.918579</v>
      </c>
      <c r="V393" s="28" t="n">
        <v>6.13072</v>
      </c>
      <c r="W393" s="39" t="n">
        <v>1.23362</v>
      </c>
      <c r="X393" s="24" t="n">
        <f aca="false">P393*RHO_VANE/2700*(1+SCRAP)*PRICE_VANE</f>
        <v>99.86190354</v>
      </c>
      <c r="Y393" s="24" t="n">
        <f aca="false">Q393*RHO_PLATE/2700*(1+SCRAP)*PRICE_PLATE</f>
        <v>97.47180576</v>
      </c>
      <c r="Z393" s="24" t="n">
        <f aca="false">T393*CUT_M+(R393+S393)*CUT_SET</f>
        <v>290.1583965</v>
      </c>
      <c r="AA393" s="24" t="n">
        <f aca="false">U393*ROUND_M</f>
        <v>589.592895</v>
      </c>
      <c r="AB393" s="24" t="n">
        <f aca="false">(R393+S393)*FINISH_PART</f>
        <v>576</v>
      </c>
      <c r="AC393" s="24" t="n">
        <f aca="false">R393*SPACER_VANE+(R393+S393)*ASM_H*LABOUR</f>
        <v>954</v>
      </c>
      <c r="AD393" s="24" t="n">
        <f aca="false">V393*G10_CAGE+W393*G10_SLEEVE</f>
        <v>441.8604</v>
      </c>
      <c r="AE393" s="24" t="n">
        <f aca="false">N393/1000*SHAFT_M+SHAFT_SET</f>
        <v>237.92</v>
      </c>
      <c r="AF393" s="24" t="n">
        <f aca="false">2*ROUNDUP(G393*1000/V_ZENER,0)*PRICE_Z+5*ROUNDUP(G393*DIODE_SAFETY/V_STICK,0)*PRICE_STICK</f>
        <v>127</v>
      </c>
      <c r="AG393" s="24" t="n">
        <f aca="false">SUM(X393:AF393)</f>
        <v>3413.8654008</v>
      </c>
      <c r="AH393" s="20" t="n">
        <f aca="false">FIXED_BOM</f>
        <v>3461</v>
      </c>
      <c r="AI393" s="24" t="n">
        <f aca="false">(AG393+AH393)*(1+CONT)</f>
        <v>7906.09521092</v>
      </c>
      <c r="AJ393" s="24" t="n">
        <f aca="false">IF(L393&gt;0,AI393/L393,1000000000000)</f>
        <v>1507.9593605307</v>
      </c>
      <c r="AK393" s="8" t="n">
        <f aca="false">IF(AND(G393&gt;=V_NEED,L393&gt;=P_MIN,K393&gt;=Z_MIN,F393&lt;=N_CAP,D393&lt;=R_MAX,OR(CORONA_REQ=0,O393&gt;=G393)),1,0)</f>
        <v>0</v>
      </c>
      <c r="AL393" s="28" t="n">
        <f aca="false">IF(AK393=1,IF(OBJECTIVE=1,AI393,AJ393),1000000000000)+ROW()*0.000000001</f>
        <v>1000000000000</v>
      </c>
    </row>
    <row r="394" customFormat="false" ht="15" hidden="false" customHeight="false" outlineLevel="0" collapsed="false">
      <c r="A394" s="8" t="n">
        <v>390</v>
      </c>
      <c r="B394" s="23" t="n">
        <v>8</v>
      </c>
      <c r="C394" s="23" t="n">
        <v>2</v>
      </c>
      <c r="D394" s="8" t="n">
        <v>150</v>
      </c>
      <c r="E394" s="8" t="n">
        <v>22</v>
      </c>
      <c r="F394" s="8" t="n">
        <v>16</v>
      </c>
      <c r="G394" s="28" t="n">
        <v>16.907073</v>
      </c>
      <c r="H394" s="8" t="n">
        <v>156.029087</v>
      </c>
      <c r="I394" s="8" t="n">
        <v>881.835315</v>
      </c>
      <c r="J394" s="28" t="n">
        <v>5.651737</v>
      </c>
      <c r="K394" s="39" t="n">
        <v>1.292727</v>
      </c>
      <c r="L394" s="28" t="n">
        <v>7.361342</v>
      </c>
      <c r="M394" s="8" t="n">
        <v>462</v>
      </c>
      <c r="N394" s="8" t="n">
        <v>1536</v>
      </c>
      <c r="O394" s="28" t="n">
        <v>14.275455</v>
      </c>
      <c r="P394" s="28" t="n">
        <v>11.123575</v>
      </c>
      <c r="Q394" s="28" t="n">
        <v>10.17876</v>
      </c>
      <c r="R394" s="8" t="n">
        <v>64</v>
      </c>
      <c r="S394" s="8" t="n">
        <v>30</v>
      </c>
      <c r="T394" s="23" t="n">
        <v>191.4053</v>
      </c>
      <c r="U394" s="23" t="n">
        <v>154.711498</v>
      </c>
      <c r="V394" s="28" t="n">
        <v>7.80828</v>
      </c>
      <c r="W394" s="39" t="n">
        <v>1.571178</v>
      </c>
      <c r="X394" s="24" t="n">
        <f aca="false">P394*RHO_VANE/2700*(1+SCRAP)*PRICE_VANE</f>
        <v>133.14919275</v>
      </c>
      <c r="Y394" s="24" t="n">
        <f aca="false">Q394*RHO_PLATE/2700*(1+SCRAP)*PRICE_PLATE</f>
        <v>121.8397572</v>
      </c>
      <c r="Z394" s="24" t="n">
        <f aca="false">T394*CUT_M+(R394+S394)*CUT_SET</f>
        <v>381.10795</v>
      </c>
      <c r="AA394" s="24" t="n">
        <f aca="false">U394*ROUND_M</f>
        <v>773.55749</v>
      </c>
      <c r="AB394" s="24" t="n">
        <f aca="false">(R394+S394)*FINISH_PART</f>
        <v>752</v>
      </c>
      <c r="AC394" s="24" t="n">
        <f aca="false">R394*SPACER_VANE+(R394+S394)*ASM_H*LABOUR</f>
        <v>1249.5</v>
      </c>
      <c r="AD394" s="24" t="n">
        <f aca="false">V394*G10_CAGE+W394*G10_SLEEVE</f>
        <v>562.76748</v>
      </c>
      <c r="AE394" s="24" t="n">
        <f aca="false">N394/1000*SHAFT_M+SHAFT_SET</f>
        <v>264.32</v>
      </c>
      <c r="AF394" s="24" t="n">
        <f aca="false">2*ROUNDUP(G394*1000/V_ZENER,0)*PRICE_Z+5*ROUNDUP(G394*DIODE_SAFETY/V_STICK,0)*PRICE_STICK</f>
        <v>127</v>
      </c>
      <c r="AG394" s="24" t="n">
        <f aca="false">SUM(X394:AF394)</f>
        <v>4365.24186995</v>
      </c>
      <c r="AH394" s="20" t="n">
        <f aca="false">FIXED_BOM</f>
        <v>3461</v>
      </c>
      <c r="AI394" s="24" t="n">
        <f aca="false">(AG394+AH394)*(1+CONT)</f>
        <v>9000.1781504425</v>
      </c>
      <c r="AJ394" s="24" t="n">
        <f aca="false">IF(L394&gt;0,AI394/L394,1000000000000)</f>
        <v>1222.62736202754</v>
      </c>
      <c r="AK394" s="8" t="n">
        <f aca="false">IF(AND(G394&gt;=V_NEED,L394&gt;=P_MIN,K394&gt;=Z_MIN,F394&lt;=N_CAP,D394&lt;=R_MAX,OR(CORONA_REQ=0,O394&gt;=G394)),1,0)</f>
        <v>0</v>
      </c>
      <c r="AL394" s="28" t="n">
        <f aca="false">IF(AK394=1,IF(OBJECTIVE=1,AI394,AJ394),1000000000000)+ROW()*0.000000001</f>
        <v>1000000000000</v>
      </c>
    </row>
    <row r="395" customFormat="false" ht="15" hidden="false" customHeight="false" outlineLevel="0" collapsed="false">
      <c r="A395" s="8" t="n">
        <v>391</v>
      </c>
      <c r="B395" s="23" t="n">
        <v>8</v>
      </c>
      <c r="C395" s="23" t="n">
        <v>2</v>
      </c>
      <c r="D395" s="8" t="n">
        <v>150</v>
      </c>
      <c r="E395" s="8" t="n">
        <v>26</v>
      </c>
      <c r="F395" s="8" t="n">
        <v>4</v>
      </c>
      <c r="G395" s="28" t="n">
        <v>16.907073</v>
      </c>
      <c r="H395" s="8" t="n">
        <v>52.421339</v>
      </c>
      <c r="I395" s="8" t="n">
        <v>231.683986</v>
      </c>
      <c r="J395" s="28" t="n">
        <v>4.41965</v>
      </c>
      <c r="K395" s="39" t="n">
        <v>1.1369</v>
      </c>
      <c r="L395" s="28" t="n">
        <v>1.066141</v>
      </c>
      <c r="M395" s="8" t="n">
        <v>122</v>
      </c>
      <c r="N395" s="8" t="n">
        <v>856</v>
      </c>
      <c r="O395" s="28" t="n">
        <v>14.275455</v>
      </c>
      <c r="P395" s="28" t="n">
        <v>3.142805</v>
      </c>
      <c r="Q395" s="28" t="n">
        <v>3.39292</v>
      </c>
      <c r="R395" s="8" t="n">
        <v>16</v>
      </c>
      <c r="S395" s="8" t="n">
        <v>10</v>
      </c>
      <c r="T395" s="23" t="n">
        <v>50.992918</v>
      </c>
      <c r="U395" s="23" t="n">
        <v>41.819467</v>
      </c>
      <c r="V395" s="28" t="n">
        <v>2.623094</v>
      </c>
      <c r="W395" s="39" t="n">
        <v>0.527818</v>
      </c>
      <c r="X395" s="24" t="n">
        <f aca="false">P395*RHO_VANE/2700*(1+SCRAP)*PRICE_VANE</f>
        <v>37.61937585</v>
      </c>
      <c r="Y395" s="24" t="n">
        <f aca="false">Q395*RHO_PLATE/2700*(1+SCRAP)*PRICE_PLATE</f>
        <v>40.6132524</v>
      </c>
      <c r="Z395" s="24" t="n">
        <f aca="false">T395*CUT_M+(R395+S395)*CUT_SET</f>
        <v>102.489377</v>
      </c>
      <c r="AA395" s="24" t="n">
        <f aca="false">U395*ROUND_M</f>
        <v>209.097335</v>
      </c>
      <c r="AB395" s="24" t="n">
        <f aca="false">(R395+S395)*FINISH_PART</f>
        <v>208</v>
      </c>
      <c r="AC395" s="24" t="n">
        <f aca="false">R395*SPACER_VANE+(R395+S395)*ASM_H*LABOUR</f>
        <v>340.5</v>
      </c>
      <c r="AD395" s="24" t="n">
        <f aca="false">V395*G10_CAGE+W395*G10_SLEEVE</f>
        <v>189.05472</v>
      </c>
      <c r="AE395" s="24" t="n">
        <f aca="false">N395/1000*SHAFT_M+SHAFT_SET</f>
        <v>182.72</v>
      </c>
      <c r="AF395" s="24" t="n">
        <f aca="false">2*ROUNDUP(G395*1000/V_ZENER,0)*PRICE_Z+5*ROUNDUP(G395*DIODE_SAFETY/V_STICK,0)*PRICE_STICK</f>
        <v>127</v>
      </c>
      <c r="AG395" s="24" t="n">
        <f aca="false">SUM(X395:AF395)</f>
        <v>1437.09406025</v>
      </c>
      <c r="AH395" s="20" t="n">
        <f aca="false">FIXED_BOM</f>
        <v>3461</v>
      </c>
      <c r="AI395" s="24" t="n">
        <f aca="false">(AG395+AH395)*(1+CONT)</f>
        <v>5632.8081692875</v>
      </c>
      <c r="AJ395" s="24" t="n">
        <f aca="false">IF(L395&gt;0,AI395/L395,1000000000000)</f>
        <v>5283.36136522983</v>
      </c>
      <c r="AK395" s="8" t="n">
        <f aca="false">IF(AND(G395&gt;=V_NEED,L395&gt;=P_MIN,K395&gt;=Z_MIN,F395&lt;=N_CAP,D395&lt;=R_MAX,OR(CORONA_REQ=0,O395&gt;=G395)),1,0)</f>
        <v>0</v>
      </c>
      <c r="AL395" s="28" t="n">
        <f aca="false">IF(AK395=1,IF(OBJECTIVE=1,AI395,AJ395),1000000000000)+ROW()*0.000000001</f>
        <v>1000000000000</v>
      </c>
    </row>
    <row r="396" customFormat="false" ht="15" hidden="false" customHeight="false" outlineLevel="0" collapsed="false">
      <c r="A396" s="8" t="n">
        <v>392</v>
      </c>
      <c r="B396" s="23" t="n">
        <v>8</v>
      </c>
      <c r="C396" s="23" t="n">
        <v>2</v>
      </c>
      <c r="D396" s="8" t="n">
        <v>150</v>
      </c>
      <c r="E396" s="8" t="n">
        <v>26</v>
      </c>
      <c r="F396" s="8" t="n">
        <v>6</v>
      </c>
      <c r="G396" s="28" t="n">
        <v>16.907073</v>
      </c>
      <c r="H396" s="8" t="n">
        <v>81.233533</v>
      </c>
      <c r="I396" s="8" t="n">
        <v>364.074836</v>
      </c>
      <c r="J396" s="28" t="n">
        <v>4.481829</v>
      </c>
      <c r="K396" s="39" t="n">
        <v>1.180972</v>
      </c>
      <c r="L396" s="28" t="n">
        <v>2.105137</v>
      </c>
      <c r="M396" s="8" t="n">
        <v>182</v>
      </c>
      <c r="N396" s="8" t="n">
        <v>976</v>
      </c>
      <c r="O396" s="28" t="n">
        <v>14.275455</v>
      </c>
      <c r="P396" s="28" t="n">
        <v>4.714208</v>
      </c>
      <c r="Q396" s="28" t="n">
        <v>4.750088</v>
      </c>
      <c r="R396" s="8" t="n">
        <v>24</v>
      </c>
      <c r="S396" s="8" t="n">
        <v>14</v>
      </c>
      <c r="T396" s="23" t="n">
        <v>75.232739</v>
      </c>
      <c r="U396" s="23" t="n">
        <v>61.472564</v>
      </c>
      <c r="V396" s="28" t="n">
        <v>3.538127</v>
      </c>
      <c r="W396" s="39" t="n">
        <v>0.71194</v>
      </c>
      <c r="X396" s="24" t="n">
        <f aca="false">P396*RHO_VANE/2700*(1+SCRAP)*PRICE_VANE</f>
        <v>56.42906976</v>
      </c>
      <c r="Y396" s="24" t="n">
        <f aca="false">Q396*RHO_PLATE/2700*(1+SCRAP)*PRICE_PLATE</f>
        <v>56.85855336</v>
      </c>
      <c r="Z396" s="24" t="n">
        <f aca="false">T396*CUT_M+(R396+S396)*CUT_SET</f>
        <v>150.8491085</v>
      </c>
      <c r="AA396" s="24" t="n">
        <f aca="false">U396*ROUND_M</f>
        <v>307.36282</v>
      </c>
      <c r="AB396" s="24" t="n">
        <f aca="false">(R396+S396)*FINISH_PART</f>
        <v>304</v>
      </c>
      <c r="AC396" s="24" t="n">
        <f aca="false">R396*SPACER_VANE+(R396+S396)*ASM_H*LABOUR</f>
        <v>499.5</v>
      </c>
      <c r="AD396" s="24" t="n">
        <f aca="false">V396*G10_CAGE+W396*G10_SLEEVE</f>
        <v>255.00402</v>
      </c>
      <c r="AE396" s="24" t="n">
        <f aca="false">N396/1000*SHAFT_M+SHAFT_SET</f>
        <v>197.12</v>
      </c>
      <c r="AF396" s="24" t="n">
        <f aca="false">2*ROUNDUP(G396*1000/V_ZENER,0)*PRICE_Z+5*ROUNDUP(G396*DIODE_SAFETY/V_STICK,0)*PRICE_STICK</f>
        <v>127</v>
      </c>
      <c r="AG396" s="24" t="n">
        <f aca="false">SUM(X396:AF396)</f>
        <v>1954.12357162</v>
      </c>
      <c r="AH396" s="20" t="n">
        <f aca="false">FIXED_BOM</f>
        <v>3461</v>
      </c>
      <c r="AI396" s="24" t="n">
        <f aca="false">(AG396+AH396)*(1+CONT)</f>
        <v>6227.392107363</v>
      </c>
      <c r="AJ396" s="24" t="n">
        <f aca="false">IF(L396&gt;0,AI396/L396,1000000000000)</f>
        <v>2958.18852044451</v>
      </c>
      <c r="AK396" s="8" t="n">
        <f aca="false">IF(AND(G396&gt;=V_NEED,L396&gt;=P_MIN,K396&gt;=Z_MIN,F396&lt;=N_CAP,D396&lt;=R_MAX,OR(CORONA_REQ=0,O396&gt;=G396)),1,0)</f>
        <v>0</v>
      </c>
      <c r="AL396" s="28" t="n">
        <f aca="false">IF(AK396=1,IF(OBJECTIVE=1,AI396,AJ396),1000000000000)+ROW()*0.000000001</f>
        <v>1000000000000</v>
      </c>
    </row>
    <row r="397" customFormat="false" ht="15" hidden="false" customHeight="false" outlineLevel="0" collapsed="false">
      <c r="A397" s="8" t="n">
        <v>393</v>
      </c>
      <c r="B397" s="23" t="n">
        <v>8</v>
      </c>
      <c r="C397" s="23" t="n">
        <v>2</v>
      </c>
      <c r="D397" s="8" t="n">
        <v>150</v>
      </c>
      <c r="E397" s="8" t="n">
        <v>26</v>
      </c>
      <c r="F397" s="8" t="n">
        <v>8</v>
      </c>
      <c r="G397" s="28" t="n">
        <v>16.907073</v>
      </c>
      <c r="H397" s="8" t="n">
        <v>110.045727</v>
      </c>
      <c r="I397" s="8" t="n">
        <v>496.465685</v>
      </c>
      <c r="J397" s="28" t="n">
        <v>4.511449</v>
      </c>
      <c r="K397" s="39" t="n">
        <v>1.203286</v>
      </c>
      <c r="L397" s="28" t="n">
        <v>3.153232</v>
      </c>
      <c r="M397" s="8" t="n">
        <v>242</v>
      </c>
      <c r="N397" s="8" t="n">
        <v>1096</v>
      </c>
      <c r="O397" s="28" t="n">
        <v>14.275455</v>
      </c>
      <c r="P397" s="28" t="n">
        <v>6.285611</v>
      </c>
      <c r="Q397" s="28" t="n">
        <v>6.107256</v>
      </c>
      <c r="R397" s="8" t="n">
        <v>32</v>
      </c>
      <c r="S397" s="8" t="n">
        <v>18</v>
      </c>
      <c r="T397" s="23" t="n">
        <v>99.472561</v>
      </c>
      <c r="U397" s="23" t="n">
        <v>81.12566</v>
      </c>
      <c r="V397" s="28" t="n">
        <v>4.45316</v>
      </c>
      <c r="W397" s="39" t="n">
        <v>0.896063</v>
      </c>
      <c r="X397" s="24" t="n">
        <f aca="false">P397*RHO_VANE/2700*(1+SCRAP)*PRICE_VANE</f>
        <v>75.23876367</v>
      </c>
      <c r="Y397" s="24" t="n">
        <f aca="false">Q397*RHO_PLATE/2700*(1+SCRAP)*PRICE_PLATE</f>
        <v>73.10385432</v>
      </c>
      <c r="Z397" s="24" t="n">
        <f aca="false">T397*CUT_M+(R397+S397)*CUT_SET</f>
        <v>199.2088415</v>
      </c>
      <c r="AA397" s="24" t="n">
        <f aca="false">U397*ROUND_M</f>
        <v>405.6283</v>
      </c>
      <c r="AB397" s="24" t="n">
        <f aca="false">(R397+S397)*FINISH_PART</f>
        <v>400</v>
      </c>
      <c r="AC397" s="24" t="n">
        <f aca="false">R397*SPACER_VANE+(R397+S397)*ASM_H*LABOUR</f>
        <v>658.5</v>
      </c>
      <c r="AD397" s="24" t="n">
        <f aca="false">V397*G10_CAGE+W397*G10_SLEEVE</f>
        <v>320.95338</v>
      </c>
      <c r="AE397" s="24" t="n">
        <f aca="false">N397/1000*SHAFT_M+SHAFT_SET</f>
        <v>211.52</v>
      </c>
      <c r="AF397" s="24" t="n">
        <f aca="false">2*ROUNDUP(G397*1000/V_ZENER,0)*PRICE_Z+5*ROUNDUP(G397*DIODE_SAFETY/V_STICK,0)*PRICE_STICK</f>
        <v>127</v>
      </c>
      <c r="AG397" s="24" t="n">
        <f aca="false">SUM(X397:AF397)</f>
        <v>2471.15313949</v>
      </c>
      <c r="AH397" s="20" t="n">
        <f aca="false">FIXED_BOM</f>
        <v>3461</v>
      </c>
      <c r="AI397" s="24" t="n">
        <f aca="false">(AG397+AH397)*(1+CONT)</f>
        <v>6821.9761104135</v>
      </c>
      <c r="AJ397" s="24" t="n">
        <f aca="false">IF(L397&gt;0,AI397/L397,1000000000000)</f>
        <v>2163.48689548168</v>
      </c>
      <c r="AK397" s="8" t="n">
        <f aca="false">IF(AND(G397&gt;=V_NEED,L397&gt;=P_MIN,K397&gt;=Z_MIN,F397&lt;=N_CAP,D397&lt;=R_MAX,OR(CORONA_REQ=0,O397&gt;=G397)),1,0)</f>
        <v>0</v>
      </c>
      <c r="AL397" s="28" t="n">
        <f aca="false">IF(AK397=1,IF(OBJECTIVE=1,AI397,AJ397),1000000000000)+ROW()*0.000000001</f>
        <v>1000000000000</v>
      </c>
    </row>
    <row r="398" customFormat="false" ht="15" hidden="false" customHeight="false" outlineLevel="0" collapsed="false">
      <c r="A398" s="8" t="n">
        <v>394</v>
      </c>
      <c r="B398" s="23" t="n">
        <v>8</v>
      </c>
      <c r="C398" s="23" t="n">
        <v>2</v>
      </c>
      <c r="D398" s="8" t="n">
        <v>150</v>
      </c>
      <c r="E398" s="8" t="n">
        <v>26</v>
      </c>
      <c r="F398" s="8" t="n">
        <v>10</v>
      </c>
      <c r="G398" s="28" t="n">
        <v>16.907073</v>
      </c>
      <c r="H398" s="8" t="n">
        <v>138.857921</v>
      </c>
      <c r="I398" s="8" t="n">
        <v>628.856534</v>
      </c>
      <c r="J398" s="28" t="n">
        <v>4.528777</v>
      </c>
      <c r="K398" s="39" t="n">
        <v>1.21731</v>
      </c>
      <c r="L398" s="28" t="n">
        <v>4.20635</v>
      </c>
      <c r="M398" s="8" t="n">
        <v>302</v>
      </c>
      <c r="N398" s="8" t="n">
        <v>1216</v>
      </c>
      <c r="O398" s="28" t="n">
        <v>14.275455</v>
      </c>
      <c r="P398" s="28" t="n">
        <v>7.857013</v>
      </c>
      <c r="Q398" s="28" t="n">
        <v>7.464424</v>
      </c>
      <c r="R398" s="8" t="n">
        <v>40</v>
      </c>
      <c r="S398" s="8" t="n">
        <v>22</v>
      </c>
      <c r="T398" s="23" t="n">
        <v>123.712383</v>
      </c>
      <c r="U398" s="23" t="n">
        <v>100.778757</v>
      </c>
      <c r="V398" s="28" t="n">
        <v>5.368193</v>
      </c>
      <c r="W398" s="39" t="n">
        <v>1.080185</v>
      </c>
      <c r="X398" s="24" t="n">
        <f aca="false">P398*RHO_VANE/2700*(1+SCRAP)*PRICE_VANE</f>
        <v>94.04844561</v>
      </c>
      <c r="Y398" s="24" t="n">
        <f aca="false">Q398*RHO_PLATE/2700*(1+SCRAP)*PRICE_PLATE</f>
        <v>89.34915528</v>
      </c>
      <c r="Z398" s="24" t="n">
        <f aca="false">T398*CUT_M+(R398+S398)*CUT_SET</f>
        <v>247.5685745</v>
      </c>
      <c r="AA398" s="24" t="n">
        <f aca="false">U398*ROUND_M</f>
        <v>503.893785</v>
      </c>
      <c r="AB398" s="24" t="n">
        <f aca="false">(R398+S398)*FINISH_PART</f>
        <v>496</v>
      </c>
      <c r="AC398" s="24" t="n">
        <f aca="false">R398*SPACER_VANE+(R398+S398)*ASM_H*LABOUR</f>
        <v>817.5</v>
      </c>
      <c r="AD398" s="24" t="n">
        <f aca="false">V398*G10_CAGE+W398*G10_SLEEVE</f>
        <v>386.90268</v>
      </c>
      <c r="AE398" s="24" t="n">
        <f aca="false">N398/1000*SHAFT_M+SHAFT_SET</f>
        <v>225.92</v>
      </c>
      <c r="AF398" s="24" t="n">
        <f aca="false">2*ROUNDUP(G398*1000/V_ZENER,0)*PRICE_Z+5*ROUNDUP(G398*DIODE_SAFETY/V_STICK,0)*PRICE_STICK</f>
        <v>127</v>
      </c>
      <c r="AG398" s="24" t="n">
        <f aca="false">SUM(X398:AF398)</f>
        <v>2988.18264039</v>
      </c>
      <c r="AH398" s="20" t="n">
        <f aca="false">FIXED_BOM</f>
        <v>3461</v>
      </c>
      <c r="AI398" s="24" t="n">
        <f aca="false">(AG398+AH398)*(1+CONT)</f>
        <v>7416.5600364485</v>
      </c>
      <c r="AJ398" s="24" t="n">
        <f aca="false">IF(L398&gt;0,AI398/L398,1000000000000)</f>
        <v>1763.18186466854</v>
      </c>
      <c r="AK398" s="8" t="n">
        <f aca="false">IF(AND(G398&gt;=V_NEED,L398&gt;=P_MIN,K398&gt;=Z_MIN,F398&lt;=N_CAP,D398&lt;=R_MAX,OR(CORONA_REQ=0,O398&gt;=G398)),1,0)</f>
        <v>0</v>
      </c>
      <c r="AL398" s="28" t="n">
        <f aca="false">IF(AK398=1,IF(OBJECTIVE=1,AI398,AJ398),1000000000000)+ROW()*0.000000001</f>
        <v>1000000000000</v>
      </c>
    </row>
    <row r="399" customFormat="false" ht="15" hidden="false" customHeight="false" outlineLevel="0" collapsed="false">
      <c r="A399" s="8" t="n">
        <v>395</v>
      </c>
      <c r="B399" s="23" t="n">
        <v>8</v>
      </c>
      <c r="C399" s="23" t="n">
        <v>2</v>
      </c>
      <c r="D399" s="8" t="n">
        <v>150</v>
      </c>
      <c r="E399" s="8" t="n">
        <v>26</v>
      </c>
      <c r="F399" s="8" t="n">
        <v>12</v>
      </c>
      <c r="G399" s="28" t="n">
        <v>16.907073</v>
      </c>
      <c r="H399" s="8" t="n">
        <v>167.670115</v>
      </c>
      <c r="I399" s="8" t="n">
        <v>761.247383</v>
      </c>
      <c r="J399" s="28" t="n">
        <v>4.540149</v>
      </c>
      <c r="K399" s="39" t="n">
        <v>1.226567</v>
      </c>
      <c r="L399" s="28" t="n">
        <v>5.258338</v>
      </c>
      <c r="M399" s="8" t="n">
        <v>372</v>
      </c>
      <c r="N399" s="8" t="n">
        <v>1356</v>
      </c>
      <c r="O399" s="28" t="n">
        <v>14.275455</v>
      </c>
      <c r="P399" s="28" t="n">
        <v>9.428416</v>
      </c>
      <c r="Q399" s="28" t="n">
        <v>9.500176</v>
      </c>
      <c r="R399" s="8" t="n">
        <v>48</v>
      </c>
      <c r="S399" s="8" t="n">
        <v>28</v>
      </c>
      <c r="T399" s="23" t="n">
        <v>150.465479</v>
      </c>
      <c r="U399" s="23" t="n">
        <v>122.945127</v>
      </c>
      <c r="V399" s="28" t="n">
        <v>6.435731</v>
      </c>
      <c r="W399" s="39" t="n">
        <v>1.294995</v>
      </c>
      <c r="X399" s="24" t="n">
        <f aca="false">P399*RHO_VANE/2700*(1+SCRAP)*PRICE_VANE</f>
        <v>112.85813952</v>
      </c>
      <c r="Y399" s="24" t="n">
        <f aca="false">Q399*RHO_PLATE/2700*(1+SCRAP)*PRICE_PLATE</f>
        <v>113.71710672</v>
      </c>
      <c r="Z399" s="24" t="n">
        <f aca="false">T399*CUT_M+(R399+S399)*CUT_SET</f>
        <v>301.6982185</v>
      </c>
      <c r="AA399" s="24" t="n">
        <f aca="false">U399*ROUND_M</f>
        <v>614.725635</v>
      </c>
      <c r="AB399" s="24" t="n">
        <f aca="false">(R399+S399)*FINISH_PART</f>
        <v>608</v>
      </c>
      <c r="AC399" s="24" t="n">
        <f aca="false">R399*SPACER_VANE+(R399+S399)*ASM_H*LABOUR</f>
        <v>999</v>
      </c>
      <c r="AD399" s="24" t="n">
        <f aca="false">V399*G10_CAGE+W399*G10_SLEEVE</f>
        <v>463.84356</v>
      </c>
      <c r="AE399" s="24" t="n">
        <f aca="false">N399/1000*SHAFT_M+SHAFT_SET</f>
        <v>242.72</v>
      </c>
      <c r="AF399" s="24" t="n">
        <f aca="false">2*ROUNDUP(G399*1000/V_ZENER,0)*PRICE_Z+5*ROUNDUP(G399*DIODE_SAFETY/V_STICK,0)*PRICE_STICK</f>
        <v>127</v>
      </c>
      <c r="AG399" s="24" t="n">
        <f aca="false">SUM(X399:AF399)</f>
        <v>3583.56265974</v>
      </c>
      <c r="AH399" s="20" t="n">
        <f aca="false">FIXED_BOM</f>
        <v>3461</v>
      </c>
      <c r="AI399" s="24" t="n">
        <f aca="false">(AG399+AH399)*(1+CONT)</f>
        <v>8101.247058701</v>
      </c>
      <c r="AJ399" s="24" t="n">
        <f aca="false">IF(L399&gt;0,AI399/L399,1000000000000)</f>
        <v>1540.6478356281</v>
      </c>
      <c r="AK399" s="8" t="n">
        <f aca="false">IF(AND(G399&gt;=V_NEED,L399&gt;=P_MIN,K399&gt;=Z_MIN,F399&lt;=N_CAP,D399&lt;=R_MAX,OR(CORONA_REQ=0,O399&gt;=G399)),1,0)</f>
        <v>0</v>
      </c>
      <c r="AL399" s="28" t="n">
        <f aca="false">IF(AK399=1,IF(OBJECTIVE=1,AI399,AJ399),1000000000000)+ROW()*0.000000001</f>
        <v>1000000000000</v>
      </c>
    </row>
    <row r="400" customFormat="false" ht="15" hidden="false" customHeight="false" outlineLevel="0" collapsed="false">
      <c r="A400" s="8" t="n">
        <v>396</v>
      </c>
      <c r="B400" s="23" t="n">
        <v>8</v>
      </c>
      <c r="C400" s="23" t="n">
        <v>2</v>
      </c>
      <c r="D400" s="8" t="n">
        <v>150</v>
      </c>
      <c r="E400" s="8" t="n">
        <v>26</v>
      </c>
      <c r="F400" s="8" t="n">
        <v>16</v>
      </c>
      <c r="G400" s="28" t="n">
        <v>16.907073</v>
      </c>
      <c r="H400" s="8" t="n">
        <v>225.294502</v>
      </c>
      <c r="I400" s="8" t="n">
        <v>1026.029082</v>
      </c>
      <c r="J400" s="28" t="n">
        <v>4.554168</v>
      </c>
      <c r="K400" s="39" t="n">
        <v>1.238241</v>
      </c>
      <c r="L400" s="28" t="n">
        <v>7.369748</v>
      </c>
      <c r="M400" s="8" t="n">
        <v>492</v>
      </c>
      <c r="N400" s="8" t="n">
        <v>1596</v>
      </c>
      <c r="O400" s="28" t="n">
        <v>14.275455</v>
      </c>
      <c r="P400" s="28" t="n">
        <v>12.571221</v>
      </c>
      <c r="Q400" s="28" t="n">
        <v>12.214512</v>
      </c>
      <c r="R400" s="8" t="n">
        <v>64</v>
      </c>
      <c r="S400" s="8" t="n">
        <v>36</v>
      </c>
      <c r="T400" s="23" t="n">
        <v>198.945122</v>
      </c>
      <c r="U400" s="23" t="n">
        <v>162.25132</v>
      </c>
      <c r="V400" s="28" t="n">
        <v>8.265797</v>
      </c>
      <c r="W400" s="39" t="n">
        <v>1.66324</v>
      </c>
      <c r="X400" s="24" t="n">
        <f aca="false">P400*RHO_VANE/2700*(1+SCRAP)*PRICE_VANE</f>
        <v>150.47751537</v>
      </c>
      <c r="Y400" s="24" t="n">
        <f aca="false">Q400*RHO_PLATE/2700*(1+SCRAP)*PRICE_PLATE</f>
        <v>146.20770864</v>
      </c>
      <c r="Z400" s="24" t="n">
        <f aca="false">T400*CUT_M+(R400+S400)*CUT_SET</f>
        <v>398.417683</v>
      </c>
      <c r="AA400" s="24" t="n">
        <f aca="false">U400*ROUND_M</f>
        <v>811.2566</v>
      </c>
      <c r="AB400" s="24" t="n">
        <f aca="false">(R400+S400)*FINISH_PART</f>
        <v>800</v>
      </c>
      <c r="AC400" s="24" t="n">
        <f aca="false">R400*SPACER_VANE+(R400+S400)*ASM_H*LABOUR</f>
        <v>1317</v>
      </c>
      <c r="AD400" s="24" t="n">
        <f aca="false">V400*G10_CAGE+W400*G10_SLEEVE</f>
        <v>595.74222</v>
      </c>
      <c r="AE400" s="24" t="n">
        <f aca="false">N400/1000*SHAFT_M+SHAFT_SET</f>
        <v>271.52</v>
      </c>
      <c r="AF400" s="24" t="n">
        <f aca="false">2*ROUNDUP(G400*1000/V_ZENER,0)*PRICE_Z+5*ROUNDUP(G400*DIODE_SAFETY/V_STICK,0)*PRICE_STICK</f>
        <v>127</v>
      </c>
      <c r="AG400" s="24" t="n">
        <f aca="false">SUM(X400:AF400)</f>
        <v>4617.62172701</v>
      </c>
      <c r="AH400" s="20" t="n">
        <f aca="false">FIXED_BOM</f>
        <v>3461</v>
      </c>
      <c r="AI400" s="24" t="n">
        <f aca="false">(AG400+AH400)*(1+CONT)</f>
        <v>9290.4149860615</v>
      </c>
      <c r="AJ400" s="24" t="n">
        <f aca="false">IF(L400&gt;0,AI400/L400,1000000000000)</f>
        <v>1260.6150150672</v>
      </c>
      <c r="AK400" s="8" t="n">
        <f aca="false">IF(AND(G400&gt;=V_NEED,L400&gt;=P_MIN,K400&gt;=Z_MIN,F400&lt;=N_CAP,D400&lt;=R_MAX,OR(CORONA_REQ=0,O400&gt;=G400)),1,0)</f>
        <v>0</v>
      </c>
      <c r="AL400" s="28" t="n">
        <f aca="false">IF(AK400=1,IF(OBJECTIVE=1,AI400,AJ400),1000000000000)+ROW()*0.000000001</f>
        <v>1000000000000</v>
      </c>
    </row>
    <row r="401" customFormat="false" ht="15" hidden="false" customHeight="false" outlineLevel="0" collapsed="false">
      <c r="A401" s="8" t="n">
        <v>397</v>
      </c>
      <c r="B401" s="23" t="n">
        <v>8</v>
      </c>
      <c r="C401" s="23" t="n">
        <v>2.5</v>
      </c>
      <c r="D401" s="8" t="n">
        <v>150</v>
      </c>
      <c r="E401" s="8" t="n">
        <v>18</v>
      </c>
      <c r="F401" s="8" t="n">
        <v>4</v>
      </c>
      <c r="G401" s="28" t="n">
        <v>16.907073</v>
      </c>
      <c r="H401" s="8" t="n">
        <v>29.690796</v>
      </c>
      <c r="I401" s="8" t="n">
        <v>167.620586</v>
      </c>
      <c r="J401" s="28" t="n">
        <v>5.64554</v>
      </c>
      <c r="K401" s="39" t="n">
        <v>1.146203</v>
      </c>
      <c r="L401" s="28" t="n">
        <v>0.809185</v>
      </c>
      <c r="M401" s="8" t="n">
        <v>118</v>
      </c>
      <c r="N401" s="8" t="n">
        <v>848</v>
      </c>
      <c r="O401" s="28" t="n">
        <v>15.22784</v>
      </c>
      <c r="P401" s="28" t="n">
        <v>3.023728</v>
      </c>
      <c r="Q401" s="28" t="n">
        <v>3.39292</v>
      </c>
      <c r="R401" s="8" t="n">
        <v>16</v>
      </c>
      <c r="S401" s="8" t="n">
        <v>8</v>
      </c>
      <c r="T401" s="23" t="n">
        <v>48.479644</v>
      </c>
      <c r="U401" s="23" t="n">
        <v>39.306193</v>
      </c>
      <c r="V401" s="28" t="n">
        <v>2.562092</v>
      </c>
      <c r="W401" s="39" t="n">
        <v>0.515543</v>
      </c>
      <c r="X401" s="24" t="n">
        <f aca="false">P401*RHO_VANE/2700*(1+SCRAP)*PRICE_VANE</f>
        <v>36.19402416</v>
      </c>
      <c r="Y401" s="24" t="n">
        <f aca="false">Q401*RHO_PLATE/2700*(1+SCRAP)*PRICE_PLATE</f>
        <v>40.6132524</v>
      </c>
      <c r="Z401" s="24" t="n">
        <f aca="false">T401*CUT_M+(R401+S401)*CUT_SET</f>
        <v>96.719466</v>
      </c>
      <c r="AA401" s="24" t="n">
        <f aca="false">U401*ROUND_M</f>
        <v>196.530965</v>
      </c>
      <c r="AB401" s="24" t="n">
        <f aca="false">(R401+S401)*FINISH_PART</f>
        <v>192</v>
      </c>
      <c r="AC401" s="24" t="n">
        <f aca="false">R401*SPACER_VANE+(R401+S401)*ASM_H*LABOUR</f>
        <v>318</v>
      </c>
      <c r="AD401" s="24" t="n">
        <f aca="false">V401*G10_CAGE+W401*G10_SLEEVE</f>
        <v>184.6581</v>
      </c>
      <c r="AE401" s="24" t="n">
        <f aca="false">N401/1000*SHAFT_M+SHAFT_SET</f>
        <v>181.76</v>
      </c>
      <c r="AF401" s="24" t="n">
        <f aca="false">2*ROUNDUP(G401*1000/V_ZENER,0)*PRICE_Z+5*ROUNDUP(G401*DIODE_SAFETY/V_STICK,0)*PRICE_STICK</f>
        <v>127</v>
      </c>
      <c r="AG401" s="24" t="n">
        <f aca="false">SUM(X401:AF401)</f>
        <v>1373.47580756</v>
      </c>
      <c r="AH401" s="20" t="n">
        <f aca="false">FIXED_BOM</f>
        <v>3461</v>
      </c>
      <c r="AI401" s="24" t="n">
        <f aca="false">(AG401+AH401)*(1+CONT)</f>
        <v>5559.647178694</v>
      </c>
      <c r="AJ401" s="24" t="n">
        <f aca="false">IF(L401&gt;0,AI401/L401,1000000000000)</f>
        <v>6870.67503561485</v>
      </c>
      <c r="AK401" s="8" t="n">
        <f aca="false">IF(AND(G401&gt;=V_NEED,L401&gt;=P_MIN,K401&gt;=Z_MIN,F401&lt;=N_CAP,D401&lt;=R_MAX,OR(CORONA_REQ=0,O401&gt;=G401)),1,0)</f>
        <v>0</v>
      </c>
      <c r="AL401" s="28" t="n">
        <f aca="false">IF(AK401=1,IF(OBJECTIVE=1,AI401,AJ401),1000000000000)+ROW()*0.000000001</f>
        <v>1000000000000</v>
      </c>
    </row>
    <row r="402" customFormat="false" ht="15" hidden="false" customHeight="false" outlineLevel="0" collapsed="false">
      <c r="A402" s="8" t="n">
        <v>398</v>
      </c>
      <c r="B402" s="23" t="n">
        <v>8</v>
      </c>
      <c r="C402" s="23" t="n">
        <v>2.5</v>
      </c>
      <c r="D402" s="8" t="n">
        <v>150</v>
      </c>
      <c r="E402" s="8" t="n">
        <v>18</v>
      </c>
      <c r="F402" s="8" t="n">
        <v>6</v>
      </c>
      <c r="G402" s="28" t="n">
        <v>16.907073</v>
      </c>
      <c r="H402" s="8" t="n">
        <v>45.514108</v>
      </c>
      <c r="I402" s="8" t="n">
        <v>263.403778</v>
      </c>
      <c r="J402" s="28" t="n">
        <v>5.7873</v>
      </c>
      <c r="K402" s="39" t="n">
        <v>1.210184</v>
      </c>
      <c r="L402" s="28" t="n">
        <v>1.704403</v>
      </c>
      <c r="M402" s="8" t="n">
        <v>181</v>
      </c>
      <c r="N402" s="8" t="n">
        <v>974</v>
      </c>
      <c r="O402" s="28" t="n">
        <v>15.22784</v>
      </c>
      <c r="P402" s="28" t="n">
        <v>4.535592</v>
      </c>
      <c r="Q402" s="28" t="n">
        <v>5.08938</v>
      </c>
      <c r="R402" s="8" t="n">
        <v>24</v>
      </c>
      <c r="S402" s="8" t="n">
        <v>12</v>
      </c>
      <c r="T402" s="23" t="n">
        <v>72.719465</v>
      </c>
      <c r="U402" s="23" t="n">
        <v>58.959289</v>
      </c>
      <c r="V402" s="28" t="n">
        <v>3.522876</v>
      </c>
      <c r="W402" s="39" t="n">
        <v>0.708871</v>
      </c>
      <c r="X402" s="24" t="n">
        <f aca="false">P402*RHO_VANE/2700*(1+SCRAP)*PRICE_VANE</f>
        <v>54.29103624</v>
      </c>
      <c r="Y402" s="24" t="n">
        <f aca="false">Q402*RHO_PLATE/2700*(1+SCRAP)*PRICE_PLATE</f>
        <v>60.9198786</v>
      </c>
      <c r="Z402" s="24" t="n">
        <f aca="false">T402*CUT_M+(R402+S402)*CUT_SET</f>
        <v>145.0791975</v>
      </c>
      <c r="AA402" s="24" t="n">
        <f aca="false">U402*ROUND_M</f>
        <v>294.796445</v>
      </c>
      <c r="AB402" s="24" t="n">
        <f aca="false">(R402+S402)*FINISH_PART</f>
        <v>288</v>
      </c>
      <c r="AC402" s="24" t="n">
        <f aca="false">R402*SPACER_VANE+(R402+S402)*ASM_H*LABOUR</f>
        <v>477</v>
      </c>
      <c r="AD402" s="24" t="n">
        <f aca="false">V402*G10_CAGE+W402*G10_SLEEVE</f>
        <v>253.90482</v>
      </c>
      <c r="AE402" s="24" t="n">
        <f aca="false">N402/1000*SHAFT_M+SHAFT_SET</f>
        <v>196.88</v>
      </c>
      <c r="AF402" s="24" t="n">
        <f aca="false">2*ROUNDUP(G402*1000/V_ZENER,0)*PRICE_Z+5*ROUNDUP(G402*DIODE_SAFETY/V_STICK,0)*PRICE_STICK</f>
        <v>127</v>
      </c>
      <c r="AG402" s="24" t="n">
        <f aca="false">SUM(X402:AF402)</f>
        <v>1897.87137734</v>
      </c>
      <c r="AH402" s="20" t="n">
        <f aca="false">FIXED_BOM</f>
        <v>3461</v>
      </c>
      <c r="AI402" s="24" t="n">
        <f aca="false">(AG402+AH402)*(1+CONT)</f>
        <v>6162.702083941</v>
      </c>
      <c r="AJ402" s="24" t="n">
        <f aca="false">IF(L402&gt;0,AI402/L402,1000000000000)</f>
        <v>3615.75406986552</v>
      </c>
      <c r="AK402" s="8" t="n">
        <f aca="false">IF(AND(G402&gt;=V_NEED,L402&gt;=P_MIN,K402&gt;=Z_MIN,F402&lt;=N_CAP,D402&lt;=R_MAX,OR(CORONA_REQ=0,O402&gt;=G402)),1,0)</f>
        <v>0</v>
      </c>
      <c r="AL402" s="28" t="n">
        <f aca="false">IF(AK402=1,IF(OBJECTIVE=1,AI402,AJ402),1000000000000)+ROW()*0.000000001</f>
        <v>1000000000000</v>
      </c>
    </row>
    <row r="403" customFormat="false" ht="15" hidden="false" customHeight="false" outlineLevel="0" collapsed="false">
      <c r="A403" s="8" t="n">
        <v>399</v>
      </c>
      <c r="B403" s="23" t="n">
        <v>8</v>
      </c>
      <c r="C403" s="23" t="n">
        <v>2.5</v>
      </c>
      <c r="D403" s="8" t="n">
        <v>150</v>
      </c>
      <c r="E403" s="8" t="n">
        <v>18</v>
      </c>
      <c r="F403" s="8" t="n">
        <v>8</v>
      </c>
      <c r="G403" s="28" t="n">
        <v>16.907073</v>
      </c>
      <c r="H403" s="8" t="n">
        <v>61.33742</v>
      </c>
      <c r="I403" s="8" t="n">
        <v>359.18697</v>
      </c>
      <c r="J403" s="28" t="n">
        <v>5.855919</v>
      </c>
      <c r="K403" s="39" t="n">
        <v>1.244293</v>
      </c>
      <c r="L403" s="28" t="n">
        <v>2.610263</v>
      </c>
      <c r="M403" s="8" t="n">
        <v>233.5</v>
      </c>
      <c r="N403" s="8" t="n">
        <v>1079</v>
      </c>
      <c r="O403" s="28" t="n">
        <v>15.22784</v>
      </c>
      <c r="P403" s="28" t="n">
        <v>6.047456</v>
      </c>
      <c r="Q403" s="28" t="n">
        <v>5.93761</v>
      </c>
      <c r="R403" s="8" t="n">
        <v>32</v>
      </c>
      <c r="S403" s="8" t="n">
        <v>14</v>
      </c>
      <c r="T403" s="23" t="n">
        <v>94.446013</v>
      </c>
      <c r="U403" s="23" t="n">
        <v>76.099112</v>
      </c>
      <c r="V403" s="28" t="n">
        <v>4.32353</v>
      </c>
      <c r="W403" s="39" t="n">
        <v>0.869979</v>
      </c>
      <c r="X403" s="24" t="n">
        <f aca="false">P403*RHO_VANE/2700*(1+SCRAP)*PRICE_VANE</f>
        <v>72.38804832</v>
      </c>
      <c r="Y403" s="24" t="n">
        <f aca="false">Q403*RHO_PLATE/2700*(1+SCRAP)*PRICE_PLATE</f>
        <v>71.0731917</v>
      </c>
      <c r="Z403" s="24" t="n">
        <f aca="false">T403*CUT_M+(R403+S403)*CUT_SET</f>
        <v>187.6690195</v>
      </c>
      <c r="AA403" s="24" t="n">
        <f aca="false">U403*ROUND_M</f>
        <v>380.49556</v>
      </c>
      <c r="AB403" s="24" t="n">
        <f aca="false">(R403+S403)*FINISH_PART</f>
        <v>368</v>
      </c>
      <c r="AC403" s="24" t="n">
        <f aca="false">R403*SPACER_VANE+(R403+S403)*ASM_H*LABOUR</f>
        <v>613.5</v>
      </c>
      <c r="AD403" s="24" t="n">
        <f aca="false">V403*G10_CAGE+W403*G10_SLEEVE</f>
        <v>311.61054</v>
      </c>
      <c r="AE403" s="24" t="n">
        <f aca="false">N403/1000*SHAFT_M+SHAFT_SET</f>
        <v>209.48</v>
      </c>
      <c r="AF403" s="24" t="n">
        <f aca="false">2*ROUNDUP(G403*1000/V_ZENER,0)*PRICE_Z+5*ROUNDUP(G403*DIODE_SAFETY/V_STICK,0)*PRICE_STICK</f>
        <v>127</v>
      </c>
      <c r="AG403" s="24" t="n">
        <f aca="false">SUM(X403:AF403)</f>
        <v>2341.21635952</v>
      </c>
      <c r="AH403" s="20" t="n">
        <f aca="false">FIXED_BOM</f>
        <v>3461</v>
      </c>
      <c r="AI403" s="24" t="n">
        <f aca="false">(AG403+AH403)*(1+CONT)</f>
        <v>6672.548813448</v>
      </c>
      <c r="AJ403" s="24" t="n">
        <f aca="false">IF(L403&gt;0,AI403/L403,1000000000000)</f>
        <v>2556.27452614851</v>
      </c>
      <c r="AK403" s="8" t="n">
        <f aca="false">IF(AND(G403&gt;=V_NEED,L403&gt;=P_MIN,K403&gt;=Z_MIN,F403&lt;=N_CAP,D403&lt;=R_MAX,OR(CORONA_REQ=0,O403&gt;=G403)),1,0)</f>
        <v>0</v>
      </c>
      <c r="AL403" s="28" t="n">
        <f aca="false">IF(AK403=1,IF(OBJECTIVE=1,AI403,AJ403),1000000000000)+ROW()*0.000000001</f>
        <v>1000000000000</v>
      </c>
    </row>
    <row r="404" customFormat="false" ht="15" hidden="false" customHeight="false" outlineLevel="0" collapsed="false">
      <c r="A404" s="8" t="n">
        <v>400</v>
      </c>
      <c r="B404" s="23" t="n">
        <v>8</v>
      </c>
      <c r="C404" s="23" t="n">
        <v>2.5</v>
      </c>
      <c r="D404" s="8" t="n">
        <v>150</v>
      </c>
      <c r="E404" s="8" t="n">
        <v>18</v>
      </c>
      <c r="F404" s="8" t="n">
        <v>10</v>
      </c>
      <c r="G404" s="28" t="n">
        <v>16.907073</v>
      </c>
      <c r="H404" s="8" t="n">
        <v>77.160732</v>
      </c>
      <c r="I404" s="8" t="n">
        <v>454.970162</v>
      </c>
      <c r="J404" s="28" t="n">
        <v>5.896395</v>
      </c>
      <c r="K404" s="39" t="n">
        <v>1.265476</v>
      </c>
      <c r="L404" s="28" t="n">
        <v>3.523618</v>
      </c>
      <c r="M404" s="8" t="n">
        <v>296.5</v>
      </c>
      <c r="N404" s="8" t="n">
        <v>1205</v>
      </c>
      <c r="O404" s="28" t="n">
        <v>15.22784</v>
      </c>
      <c r="P404" s="28" t="n">
        <v>7.55932</v>
      </c>
      <c r="Q404" s="28" t="n">
        <v>7.63407</v>
      </c>
      <c r="R404" s="8" t="n">
        <v>40</v>
      </c>
      <c r="S404" s="8" t="n">
        <v>18</v>
      </c>
      <c r="T404" s="23" t="n">
        <v>118.685835</v>
      </c>
      <c r="U404" s="23" t="n">
        <v>95.752208</v>
      </c>
      <c r="V404" s="28" t="n">
        <v>5.284315</v>
      </c>
      <c r="W404" s="39" t="n">
        <v>1.063307</v>
      </c>
      <c r="X404" s="24" t="n">
        <f aca="false">P404*RHO_VANE/2700*(1+SCRAP)*PRICE_VANE</f>
        <v>90.4850604</v>
      </c>
      <c r="Y404" s="24" t="n">
        <f aca="false">Q404*RHO_PLATE/2700*(1+SCRAP)*PRICE_PLATE</f>
        <v>91.3798179</v>
      </c>
      <c r="Z404" s="24" t="n">
        <f aca="false">T404*CUT_M+(R404+S404)*CUT_SET</f>
        <v>236.0287525</v>
      </c>
      <c r="AA404" s="24" t="n">
        <f aca="false">U404*ROUND_M</f>
        <v>478.76104</v>
      </c>
      <c r="AB404" s="24" t="n">
        <f aca="false">(R404+S404)*FINISH_PART</f>
        <v>464</v>
      </c>
      <c r="AC404" s="24" t="n">
        <f aca="false">R404*SPACER_VANE+(R404+S404)*ASM_H*LABOUR</f>
        <v>772.5</v>
      </c>
      <c r="AD404" s="24" t="n">
        <f aca="false">V404*G10_CAGE+W404*G10_SLEEVE</f>
        <v>380.85732</v>
      </c>
      <c r="AE404" s="24" t="n">
        <f aca="false">N404/1000*SHAFT_M+SHAFT_SET</f>
        <v>224.6</v>
      </c>
      <c r="AF404" s="24" t="n">
        <f aca="false">2*ROUNDUP(G404*1000/V_ZENER,0)*PRICE_Z+5*ROUNDUP(G404*DIODE_SAFETY/V_STICK,0)*PRICE_STICK</f>
        <v>127</v>
      </c>
      <c r="AG404" s="24" t="n">
        <f aca="false">SUM(X404:AF404)</f>
        <v>2865.6119908</v>
      </c>
      <c r="AH404" s="20" t="n">
        <f aca="false">FIXED_BOM</f>
        <v>3461</v>
      </c>
      <c r="AI404" s="24" t="n">
        <f aca="false">(AG404+AH404)*(1+CONT)</f>
        <v>7275.60378942</v>
      </c>
      <c r="AJ404" s="24" t="n">
        <f aca="false">IF(L404&gt;0,AI404/L404,1000000000000)</f>
        <v>2064.81059791952</v>
      </c>
      <c r="AK404" s="8" t="n">
        <f aca="false">IF(AND(G404&gt;=V_NEED,L404&gt;=P_MIN,K404&gt;=Z_MIN,F404&lt;=N_CAP,D404&lt;=R_MAX,OR(CORONA_REQ=0,O404&gt;=G404)),1,0)</f>
        <v>0</v>
      </c>
      <c r="AL404" s="28" t="n">
        <f aca="false">IF(AK404=1,IF(OBJECTIVE=1,AI404,AJ404),1000000000000)+ROW()*0.000000001</f>
        <v>1000000000000</v>
      </c>
    </row>
    <row r="405" customFormat="false" ht="15" hidden="false" customHeight="false" outlineLevel="0" collapsed="false">
      <c r="A405" s="8" t="n">
        <v>401</v>
      </c>
      <c r="B405" s="23" t="n">
        <v>8</v>
      </c>
      <c r="C405" s="23" t="n">
        <v>2.5</v>
      </c>
      <c r="D405" s="8" t="n">
        <v>150</v>
      </c>
      <c r="E405" s="8" t="n">
        <v>18</v>
      </c>
      <c r="F405" s="8" t="n">
        <v>12</v>
      </c>
      <c r="G405" s="28" t="n">
        <v>16.907073</v>
      </c>
      <c r="H405" s="8" t="n">
        <v>92.984045</v>
      </c>
      <c r="I405" s="8" t="n">
        <v>550.753355</v>
      </c>
      <c r="J405" s="28" t="n">
        <v>5.923095</v>
      </c>
      <c r="K405" s="39" t="n">
        <v>1.279831</v>
      </c>
      <c r="L405" s="28" t="n">
        <v>4.440305</v>
      </c>
      <c r="M405" s="8" t="n">
        <v>349</v>
      </c>
      <c r="N405" s="8" t="n">
        <v>1310</v>
      </c>
      <c r="O405" s="28" t="n">
        <v>15.22784</v>
      </c>
      <c r="P405" s="28" t="n">
        <v>9.071184</v>
      </c>
      <c r="Q405" s="28" t="n">
        <v>8.4823</v>
      </c>
      <c r="R405" s="8" t="n">
        <v>48</v>
      </c>
      <c r="S405" s="8" t="n">
        <v>20</v>
      </c>
      <c r="T405" s="23" t="n">
        <v>140.412382</v>
      </c>
      <c r="U405" s="23" t="n">
        <v>112.892031</v>
      </c>
      <c r="V405" s="28" t="n">
        <v>6.084968</v>
      </c>
      <c r="W405" s="39" t="n">
        <v>1.224414</v>
      </c>
      <c r="X405" s="24" t="n">
        <f aca="false">P405*RHO_VANE/2700*(1+SCRAP)*PRICE_VANE</f>
        <v>108.58207248</v>
      </c>
      <c r="Y405" s="24" t="n">
        <f aca="false">Q405*RHO_PLATE/2700*(1+SCRAP)*PRICE_PLATE</f>
        <v>101.533131</v>
      </c>
      <c r="Z405" s="24" t="n">
        <f aca="false">T405*CUT_M+(R405+S405)*CUT_SET</f>
        <v>278.618573</v>
      </c>
      <c r="AA405" s="24" t="n">
        <f aca="false">U405*ROUND_M</f>
        <v>564.460155</v>
      </c>
      <c r="AB405" s="24" t="n">
        <f aca="false">(R405+S405)*FINISH_PART</f>
        <v>544</v>
      </c>
      <c r="AC405" s="24" t="n">
        <f aca="false">R405*SPACER_VANE+(R405+S405)*ASM_H*LABOUR</f>
        <v>909</v>
      </c>
      <c r="AD405" s="24" t="n">
        <f aca="false">V405*G10_CAGE+W405*G10_SLEEVE</f>
        <v>438.56292</v>
      </c>
      <c r="AE405" s="24" t="n">
        <f aca="false">N405/1000*SHAFT_M+SHAFT_SET</f>
        <v>237.2</v>
      </c>
      <c r="AF405" s="24" t="n">
        <f aca="false">2*ROUNDUP(G405*1000/V_ZENER,0)*PRICE_Z+5*ROUNDUP(G405*DIODE_SAFETY/V_STICK,0)*PRICE_STICK</f>
        <v>127</v>
      </c>
      <c r="AG405" s="24" t="n">
        <f aca="false">SUM(X405:AF405)</f>
        <v>3308.95685148</v>
      </c>
      <c r="AH405" s="20" t="n">
        <f aca="false">FIXED_BOM</f>
        <v>3461</v>
      </c>
      <c r="AI405" s="24" t="n">
        <f aca="false">(AG405+AH405)*(1+CONT)</f>
        <v>7785.450379202</v>
      </c>
      <c r="AJ405" s="24" t="n">
        <f aca="false">IF(L405&gt;0,AI405/L405,1000000000000)</f>
        <v>1753.35937040406</v>
      </c>
      <c r="AK405" s="8" t="n">
        <f aca="false">IF(AND(G405&gt;=V_NEED,L405&gt;=P_MIN,K405&gt;=Z_MIN,F405&lt;=N_CAP,D405&lt;=R_MAX,OR(CORONA_REQ=0,O405&gt;=G405)),1,0)</f>
        <v>0</v>
      </c>
      <c r="AL405" s="28" t="n">
        <f aca="false">IF(AK405=1,IF(OBJECTIVE=1,AI405,AJ405),1000000000000)+ROW()*0.000000001</f>
        <v>1000000000000</v>
      </c>
    </row>
    <row r="406" customFormat="false" ht="15" hidden="false" customHeight="false" outlineLevel="0" collapsed="false">
      <c r="A406" s="8" t="n">
        <v>402</v>
      </c>
      <c r="B406" s="23" t="n">
        <v>8</v>
      </c>
      <c r="C406" s="23" t="n">
        <v>2.5</v>
      </c>
      <c r="D406" s="8" t="n">
        <v>150</v>
      </c>
      <c r="E406" s="8" t="n">
        <v>18</v>
      </c>
      <c r="F406" s="8" t="n">
        <v>16</v>
      </c>
      <c r="G406" s="28" t="n">
        <v>16.907073</v>
      </c>
      <c r="H406" s="8" t="n">
        <v>124.630669</v>
      </c>
      <c r="I406" s="8" t="n">
        <v>742.319739</v>
      </c>
      <c r="J406" s="28" t="n">
        <v>5.956156</v>
      </c>
      <c r="K406" s="39" t="n">
        <v>1.298482</v>
      </c>
      <c r="L406" s="28" t="n">
        <v>6.275753</v>
      </c>
      <c r="M406" s="8" t="n">
        <v>464.5</v>
      </c>
      <c r="N406" s="8" t="n">
        <v>1541</v>
      </c>
      <c r="O406" s="28" t="n">
        <v>15.22784</v>
      </c>
      <c r="P406" s="28" t="n">
        <v>12.094912</v>
      </c>
      <c r="Q406" s="28" t="n">
        <v>11.02699</v>
      </c>
      <c r="R406" s="8" t="n">
        <v>64</v>
      </c>
      <c r="S406" s="8" t="n">
        <v>26</v>
      </c>
      <c r="T406" s="23" t="n">
        <v>186.378752</v>
      </c>
      <c r="U406" s="23" t="n">
        <v>149.68495</v>
      </c>
      <c r="V406" s="28" t="n">
        <v>7.846407</v>
      </c>
      <c r="W406" s="39" t="n">
        <v>1.57885</v>
      </c>
      <c r="X406" s="24" t="n">
        <f aca="false">P406*RHO_VANE/2700*(1+SCRAP)*PRICE_VANE</f>
        <v>144.77609664</v>
      </c>
      <c r="Y406" s="24" t="n">
        <f aca="false">Q406*RHO_PLATE/2700*(1+SCRAP)*PRICE_PLATE</f>
        <v>131.9930703</v>
      </c>
      <c r="Z406" s="24" t="n">
        <f aca="false">T406*CUT_M+(R406+S406)*CUT_SET</f>
        <v>369.568128</v>
      </c>
      <c r="AA406" s="24" t="n">
        <f aca="false">U406*ROUND_M</f>
        <v>748.42475</v>
      </c>
      <c r="AB406" s="24" t="n">
        <f aca="false">(R406+S406)*FINISH_PART</f>
        <v>720</v>
      </c>
      <c r="AC406" s="24" t="n">
        <f aca="false">R406*SPACER_VANE+(R406+S406)*ASM_H*LABOUR</f>
        <v>1204.5</v>
      </c>
      <c r="AD406" s="24" t="n">
        <f aca="false">V406*G10_CAGE+W406*G10_SLEEVE</f>
        <v>565.51542</v>
      </c>
      <c r="AE406" s="24" t="n">
        <f aca="false">N406/1000*SHAFT_M+SHAFT_SET</f>
        <v>264.92</v>
      </c>
      <c r="AF406" s="24" t="n">
        <f aca="false">2*ROUNDUP(G406*1000/V_ZENER,0)*PRICE_Z+5*ROUNDUP(G406*DIODE_SAFETY/V_STICK,0)*PRICE_STICK</f>
        <v>127</v>
      </c>
      <c r="AG406" s="24" t="n">
        <f aca="false">SUM(X406:AF406)</f>
        <v>4276.69746494</v>
      </c>
      <c r="AH406" s="20" t="n">
        <f aca="false">FIXED_BOM</f>
        <v>3461</v>
      </c>
      <c r="AI406" s="24" t="n">
        <f aca="false">(AG406+AH406)*(1+CONT)</f>
        <v>8898.352084681</v>
      </c>
      <c r="AJ406" s="24" t="n">
        <f aca="false">IF(L406&gt;0,AI406/L406,1000000000000)</f>
        <v>1417.8939299684</v>
      </c>
      <c r="AK406" s="8" t="n">
        <f aca="false">IF(AND(G406&gt;=V_NEED,L406&gt;=P_MIN,K406&gt;=Z_MIN,F406&lt;=N_CAP,D406&lt;=R_MAX,OR(CORONA_REQ=0,O406&gt;=G406)),1,0)</f>
        <v>0</v>
      </c>
      <c r="AL406" s="28" t="n">
        <f aca="false">IF(AK406=1,IF(OBJECTIVE=1,AI406,AJ406),1000000000000)+ROW()*0.000000001</f>
        <v>1000000000000</v>
      </c>
    </row>
    <row r="407" customFormat="false" ht="15" hidden="false" customHeight="false" outlineLevel="0" collapsed="false">
      <c r="A407" s="8" t="n">
        <v>403</v>
      </c>
      <c r="B407" s="23" t="n">
        <v>8</v>
      </c>
      <c r="C407" s="23" t="n">
        <v>2.5</v>
      </c>
      <c r="D407" s="8" t="n">
        <v>150</v>
      </c>
      <c r="E407" s="8" t="n">
        <v>22</v>
      </c>
      <c r="F407" s="8" t="n">
        <v>4</v>
      </c>
      <c r="G407" s="28" t="n">
        <v>16.907073</v>
      </c>
      <c r="H407" s="8" t="n">
        <v>38.43738</v>
      </c>
      <c r="I407" s="8" t="n">
        <v>200.180665</v>
      </c>
      <c r="J407" s="28" t="n">
        <v>5.207969</v>
      </c>
      <c r="K407" s="39" t="n">
        <v>1.155295</v>
      </c>
      <c r="L407" s="28" t="n">
        <v>1.018</v>
      </c>
      <c r="M407" s="8" t="n">
        <v>128.5</v>
      </c>
      <c r="N407" s="8" t="n">
        <v>869</v>
      </c>
      <c r="O407" s="28" t="n">
        <v>15.22784</v>
      </c>
      <c r="P407" s="28" t="n">
        <v>3.476117</v>
      </c>
      <c r="Q407" s="28" t="n">
        <v>4.24115</v>
      </c>
      <c r="R407" s="8" t="n">
        <v>16</v>
      </c>
      <c r="S407" s="8" t="n">
        <v>10</v>
      </c>
      <c r="T407" s="23" t="n">
        <v>50.992918</v>
      </c>
      <c r="U407" s="23" t="n">
        <v>41.819467</v>
      </c>
      <c r="V407" s="28" t="n">
        <v>2.722223</v>
      </c>
      <c r="W407" s="39" t="n">
        <v>0.547764</v>
      </c>
      <c r="X407" s="24" t="n">
        <f aca="false">P407*RHO_VANE/2700*(1+SCRAP)*PRICE_VANE</f>
        <v>41.60912049</v>
      </c>
      <c r="Y407" s="24" t="n">
        <f aca="false">Q407*RHO_PLATE/2700*(1+SCRAP)*PRICE_PLATE</f>
        <v>50.7665655</v>
      </c>
      <c r="Z407" s="24" t="n">
        <f aca="false">T407*CUT_M+(R407+S407)*CUT_SET</f>
        <v>102.489377</v>
      </c>
      <c r="AA407" s="24" t="n">
        <f aca="false">U407*ROUND_M</f>
        <v>209.097335</v>
      </c>
      <c r="AB407" s="24" t="n">
        <f aca="false">(R407+S407)*FINISH_PART</f>
        <v>208</v>
      </c>
      <c r="AC407" s="24" t="n">
        <f aca="false">R407*SPACER_VANE+(R407+S407)*ASM_H*LABOUR</f>
        <v>340.5</v>
      </c>
      <c r="AD407" s="24" t="n">
        <f aca="false">V407*G10_CAGE+W407*G10_SLEEVE</f>
        <v>196.19922</v>
      </c>
      <c r="AE407" s="24" t="n">
        <f aca="false">N407/1000*SHAFT_M+SHAFT_SET</f>
        <v>184.28</v>
      </c>
      <c r="AF407" s="24" t="n">
        <f aca="false">2*ROUNDUP(G407*1000/V_ZENER,0)*PRICE_Z+5*ROUNDUP(G407*DIODE_SAFETY/V_STICK,0)*PRICE_STICK</f>
        <v>127</v>
      </c>
      <c r="AG407" s="24" t="n">
        <f aca="false">SUM(X407:AF407)</f>
        <v>1459.94161799</v>
      </c>
      <c r="AH407" s="20" t="n">
        <f aca="false">FIXED_BOM</f>
        <v>3461</v>
      </c>
      <c r="AI407" s="24" t="n">
        <f aca="false">(AG407+AH407)*(1+CONT)</f>
        <v>5659.0828606885</v>
      </c>
      <c r="AJ407" s="24" t="n">
        <f aca="false">IF(L407&gt;0,AI407/L407,1000000000000)</f>
        <v>5559.02049183546</v>
      </c>
      <c r="AK407" s="8" t="n">
        <f aca="false">IF(AND(G407&gt;=V_NEED,L407&gt;=P_MIN,K407&gt;=Z_MIN,F407&lt;=N_CAP,D407&lt;=R_MAX,OR(CORONA_REQ=0,O407&gt;=G407)),1,0)</f>
        <v>0</v>
      </c>
      <c r="AL407" s="28" t="n">
        <f aca="false">IF(AK407=1,IF(OBJECTIVE=1,AI407,AJ407),1000000000000)+ROW()*0.000000001</f>
        <v>1000000000000</v>
      </c>
    </row>
    <row r="408" customFormat="false" ht="15" hidden="false" customHeight="false" outlineLevel="0" collapsed="false">
      <c r="A408" s="8" t="n">
        <v>404</v>
      </c>
      <c r="B408" s="23" t="n">
        <v>8</v>
      </c>
      <c r="C408" s="23" t="n">
        <v>2.5</v>
      </c>
      <c r="D408" s="8" t="n">
        <v>150</v>
      </c>
      <c r="E408" s="8" t="n">
        <v>22</v>
      </c>
      <c r="F408" s="8" t="n">
        <v>6</v>
      </c>
      <c r="G408" s="28" t="n">
        <v>16.907073</v>
      </c>
      <c r="H408" s="8" t="n">
        <v>59.25874</v>
      </c>
      <c r="I408" s="8" t="n">
        <v>314.569617</v>
      </c>
      <c r="J408" s="28" t="n">
        <v>5.308409</v>
      </c>
      <c r="K408" s="39" t="n">
        <v>1.209554</v>
      </c>
      <c r="L408" s="28" t="n">
        <v>2.035189</v>
      </c>
      <c r="M408" s="8" t="n">
        <v>181</v>
      </c>
      <c r="N408" s="8" t="n">
        <v>974</v>
      </c>
      <c r="O408" s="28" t="n">
        <v>15.22784</v>
      </c>
      <c r="P408" s="28" t="n">
        <v>5.214176</v>
      </c>
      <c r="Q408" s="28" t="n">
        <v>5.08938</v>
      </c>
      <c r="R408" s="8" t="n">
        <v>24</v>
      </c>
      <c r="S408" s="8" t="n">
        <v>12</v>
      </c>
      <c r="T408" s="23" t="n">
        <v>72.719465</v>
      </c>
      <c r="U408" s="23" t="n">
        <v>58.959289</v>
      </c>
      <c r="V408" s="28" t="n">
        <v>3.522876</v>
      </c>
      <c r="W408" s="39" t="n">
        <v>0.708871</v>
      </c>
      <c r="X408" s="24" t="n">
        <f aca="false">P408*RHO_VANE/2700*(1+SCRAP)*PRICE_VANE</f>
        <v>62.41368672</v>
      </c>
      <c r="Y408" s="24" t="n">
        <f aca="false">Q408*RHO_PLATE/2700*(1+SCRAP)*PRICE_PLATE</f>
        <v>60.9198786</v>
      </c>
      <c r="Z408" s="24" t="n">
        <f aca="false">T408*CUT_M+(R408+S408)*CUT_SET</f>
        <v>145.0791975</v>
      </c>
      <c r="AA408" s="24" t="n">
        <f aca="false">U408*ROUND_M</f>
        <v>294.796445</v>
      </c>
      <c r="AB408" s="24" t="n">
        <f aca="false">(R408+S408)*FINISH_PART</f>
        <v>288</v>
      </c>
      <c r="AC408" s="24" t="n">
        <f aca="false">R408*SPACER_VANE+(R408+S408)*ASM_H*LABOUR</f>
        <v>477</v>
      </c>
      <c r="AD408" s="24" t="n">
        <f aca="false">V408*G10_CAGE+W408*G10_SLEEVE</f>
        <v>253.90482</v>
      </c>
      <c r="AE408" s="24" t="n">
        <f aca="false">N408/1000*SHAFT_M+SHAFT_SET</f>
        <v>196.88</v>
      </c>
      <c r="AF408" s="24" t="n">
        <f aca="false">2*ROUNDUP(G408*1000/V_ZENER,0)*PRICE_Z+5*ROUNDUP(G408*DIODE_SAFETY/V_STICK,0)*PRICE_STICK</f>
        <v>127</v>
      </c>
      <c r="AG408" s="24" t="n">
        <f aca="false">SUM(X408:AF408)</f>
        <v>1905.99402782</v>
      </c>
      <c r="AH408" s="20" t="n">
        <f aca="false">FIXED_BOM</f>
        <v>3461</v>
      </c>
      <c r="AI408" s="24" t="n">
        <f aca="false">(AG408+AH408)*(1+CONT)</f>
        <v>6172.043131993</v>
      </c>
      <c r="AJ408" s="24" t="n">
        <f aca="false">IF(L408&gt;0,AI408/L408,1000000000000)</f>
        <v>3032.66337032728</v>
      </c>
      <c r="AK408" s="8" t="n">
        <f aca="false">IF(AND(G408&gt;=V_NEED,L408&gt;=P_MIN,K408&gt;=Z_MIN,F408&lt;=N_CAP,D408&lt;=R_MAX,OR(CORONA_REQ=0,O408&gt;=G408)),1,0)</f>
        <v>0</v>
      </c>
      <c r="AL408" s="28" t="n">
        <f aca="false">IF(AK408=1,IF(OBJECTIVE=1,AI408,AJ408),1000000000000)+ROW()*0.000000001</f>
        <v>1000000000000</v>
      </c>
    </row>
    <row r="409" customFormat="false" ht="15" hidden="false" customHeight="false" outlineLevel="0" collapsed="false">
      <c r="A409" s="8" t="n">
        <v>405</v>
      </c>
      <c r="B409" s="23" t="n">
        <v>8</v>
      </c>
      <c r="C409" s="23" t="n">
        <v>2.5</v>
      </c>
      <c r="D409" s="8" t="n">
        <v>150</v>
      </c>
      <c r="E409" s="8" t="n">
        <v>22</v>
      </c>
      <c r="F409" s="8" t="n">
        <v>8</v>
      </c>
      <c r="G409" s="28" t="n">
        <v>16.907073</v>
      </c>
      <c r="H409" s="8" t="n">
        <v>80.0801</v>
      </c>
      <c r="I409" s="8" t="n">
        <v>428.958568</v>
      </c>
      <c r="J409" s="28" t="n">
        <v>5.356619</v>
      </c>
      <c r="K409" s="39" t="n">
        <v>1.238089</v>
      </c>
      <c r="L409" s="28" t="n">
        <v>3.062262</v>
      </c>
      <c r="M409" s="8" t="n">
        <v>244</v>
      </c>
      <c r="N409" s="8" t="n">
        <v>1100</v>
      </c>
      <c r="O409" s="28" t="n">
        <v>15.22784</v>
      </c>
      <c r="P409" s="28" t="n">
        <v>6.952235</v>
      </c>
      <c r="Q409" s="28" t="n">
        <v>6.78584</v>
      </c>
      <c r="R409" s="8" t="n">
        <v>32</v>
      </c>
      <c r="S409" s="8" t="n">
        <v>16</v>
      </c>
      <c r="T409" s="23" t="n">
        <v>96.959287</v>
      </c>
      <c r="U409" s="23" t="n">
        <v>78.612386</v>
      </c>
      <c r="V409" s="28" t="n">
        <v>4.483661</v>
      </c>
      <c r="W409" s="39" t="n">
        <v>0.9022</v>
      </c>
      <c r="X409" s="24" t="n">
        <f aca="false">P409*RHO_VANE/2700*(1+SCRAP)*PRICE_VANE</f>
        <v>83.21825295</v>
      </c>
      <c r="Y409" s="24" t="n">
        <f aca="false">Q409*RHO_PLATE/2700*(1+SCRAP)*PRICE_PLATE</f>
        <v>81.2265048</v>
      </c>
      <c r="Z409" s="24" t="n">
        <f aca="false">T409*CUT_M+(R409+S409)*CUT_SET</f>
        <v>193.4389305</v>
      </c>
      <c r="AA409" s="24" t="n">
        <f aca="false">U409*ROUND_M</f>
        <v>393.06193</v>
      </c>
      <c r="AB409" s="24" t="n">
        <f aca="false">(R409+S409)*FINISH_PART</f>
        <v>384</v>
      </c>
      <c r="AC409" s="24" t="n">
        <f aca="false">R409*SPACER_VANE+(R409+S409)*ASM_H*LABOUR</f>
        <v>636</v>
      </c>
      <c r="AD409" s="24" t="n">
        <f aca="false">V409*G10_CAGE+W409*G10_SLEEVE</f>
        <v>323.15166</v>
      </c>
      <c r="AE409" s="24" t="n">
        <f aca="false">N409/1000*SHAFT_M+SHAFT_SET</f>
        <v>212</v>
      </c>
      <c r="AF409" s="24" t="n">
        <f aca="false">2*ROUNDUP(G409*1000/V_ZENER,0)*PRICE_Z+5*ROUNDUP(G409*DIODE_SAFETY/V_STICK,0)*PRICE_STICK</f>
        <v>127</v>
      </c>
      <c r="AG409" s="24" t="n">
        <f aca="false">SUM(X409:AF409)</f>
        <v>2433.09727825</v>
      </c>
      <c r="AH409" s="20" t="n">
        <f aca="false">FIXED_BOM</f>
        <v>3461</v>
      </c>
      <c r="AI409" s="24" t="n">
        <f aca="false">(AG409+AH409)*(1+CONT)</f>
        <v>6778.2118699875</v>
      </c>
      <c r="AJ409" s="24" t="n">
        <f aca="false">IF(L409&gt;0,AI409/L409,1000000000000)</f>
        <v>2213.46568973768</v>
      </c>
      <c r="AK409" s="8" t="n">
        <f aca="false">IF(AND(G409&gt;=V_NEED,L409&gt;=P_MIN,K409&gt;=Z_MIN,F409&lt;=N_CAP,D409&lt;=R_MAX,OR(CORONA_REQ=0,O409&gt;=G409)),1,0)</f>
        <v>0</v>
      </c>
      <c r="AL409" s="28" t="n">
        <f aca="false">IF(AK409=1,IF(OBJECTIVE=1,AI409,AJ409),1000000000000)+ROW()*0.000000001</f>
        <v>1000000000000</v>
      </c>
    </row>
    <row r="410" customFormat="false" ht="15" hidden="false" customHeight="false" outlineLevel="0" collapsed="false">
      <c r="A410" s="8" t="n">
        <v>406</v>
      </c>
      <c r="B410" s="23" t="n">
        <v>8</v>
      </c>
      <c r="C410" s="23" t="n">
        <v>2.5</v>
      </c>
      <c r="D410" s="8" t="n">
        <v>150</v>
      </c>
      <c r="E410" s="8" t="n">
        <v>22</v>
      </c>
      <c r="F410" s="8" t="n">
        <v>10</v>
      </c>
      <c r="G410" s="28" t="n">
        <v>16.907073</v>
      </c>
      <c r="H410" s="8" t="n">
        <v>100.90146</v>
      </c>
      <c r="I410" s="8" t="n">
        <v>543.34752</v>
      </c>
      <c r="J410" s="28" t="n">
        <v>5.384932</v>
      </c>
      <c r="K410" s="39" t="n">
        <v>1.255271</v>
      </c>
      <c r="L410" s="28" t="n">
        <v>4.094723</v>
      </c>
      <c r="M410" s="8" t="n">
        <v>307</v>
      </c>
      <c r="N410" s="8" t="n">
        <v>1226</v>
      </c>
      <c r="O410" s="28" t="n">
        <v>15.22784</v>
      </c>
      <c r="P410" s="28" t="n">
        <v>8.690293</v>
      </c>
      <c r="Q410" s="28" t="n">
        <v>8.4823</v>
      </c>
      <c r="R410" s="8" t="n">
        <v>40</v>
      </c>
      <c r="S410" s="8" t="n">
        <v>20</v>
      </c>
      <c r="T410" s="23" t="n">
        <v>121.199109</v>
      </c>
      <c r="U410" s="23" t="n">
        <v>98.265482</v>
      </c>
      <c r="V410" s="28" t="n">
        <v>5.444445</v>
      </c>
      <c r="W410" s="39" t="n">
        <v>1.095529</v>
      </c>
      <c r="X410" s="24" t="n">
        <f aca="false">P410*RHO_VANE/2700*(1+SCRAP)*PRICE_VANE</f>
        <v>104.02280721</v>
      </c>
      <c r="Y410" s="24" t="n">
        <f aca="false">Q410*RHO_PLATE/2700*(1+SCRAP)*PRICE_PLATE</f>
        <v>101.533131</v>
      </c>
      <c r="Z410" s="24" t="n">
        <f aca="false">T410*CUT_M+(R410+S410)*CUT_SET</f>
        <v>241.7986635</v>
      </c>
      <c r="AA410" s="24" t="n">
        <f aca="false">U410*ROUND_M</f>
        <v>491.32741</v>
      </c>
      <c r="AB410" s="24" t="n">
        <f aca="false">(R410+S410)*FINISH_PART</f>
        <v>480</v>
      </c>
      <c r="AC410" s="24" t="n">
        <f aca="false">R410*SPACER_VANE+(R410+S410)*ASM_H*LABOUR</f>
        <v>795</v>
      </c>
      <c r="AD410" s="24" t="n">
        <f aca="false">V410*G10_CAGE+W410*G10_SLEEVE</f>
        <v>392.39844</v>
      </c>
      <c r="AE410" s="24" t="n">
        <f aca="false">N410/1000*SHAFT_M+SHAFT_SET</f>
        <v>227.12</v>
      </c>
      <c r="AF410" s="24" t="n">
        <f aca="false">2*ROUNDUP(G410*1000/V_ZENER,0)*PRICE_Z+5*ROUNDUP(G410*DIODE_SAFETY/V_STICK,0)*PRICE_STICK</f>
        <v>127</v>
      </c>
      <c r="AG410" s="24" t="n">
        <f aca="false">SUM(X410:AF410)</f>
        <v>2960.20045171</v>
      </c>
      <c r="AH410" s="20" t="n">
        <f aca="false">FIXED_BOM</f>
        <v>3461</v>
      </c>
      <c r="AI410" s="24" t="n">
        <f aca="false">(AG410+AH410)*(1+CONT)</f>
        <v>7384.3805194665</v>
      </c>
      <c r="AJ410" s="24" t="n">
        <f aca="false">IF(L410&gt;0,AI410/L410,1000000000000)</f>
        <v>1803.38951364146</v>
      </c>
      <c r="AK410" s="8" t="n">
        <f aca="false">IF(AND(G410&gt;=V_NEED,L410&gt;=P_MIN,K410&gt;=Z_MIN,F410&lt;=N_CAP,D410&lt;=R_MAX,OR(CORONA_REQ=0,O410&gt;=G410)),1,0)</f>
        <v>0</v>
      </c>
      <c r="AL410" s="28" t="n">
        <f aca="false">IF(AK410=1,IF(OBJECTIVE=1,AI410,AJ410),1000000000000)+ROW()*0.000000001</f>
        <v>1000000000000</v>
      </c>
    </row>
    <row r="411" customFormat="false" ht="15" hidden="false" customHeight="false" outlineLevel="0" collapsed="false">
      <c r="A411" s="8" t="n">
        <v>407</v>
      </c>
      <c r="B411" s="23" t="n">
        <v>8</v>
      </c>
      <c r="C411" s="23" t="n">
        <v>2.5</v>
      </c>
      <c r="D411" s="8" t="n">
        <v>150</v>
      </c>
      <c r="E411" s="8" t="n">
        <v>22</v>
      </c>
      <c r="F411" s="8" t="n">
        <v>12</v>
      </c>
      <c r="G411" s="28" t="n">
        <v>16.907073</v>
      </c>
      <c r="H411" s="8" t="n">
        <v>121.72282</v>
      </c>
      <c r="I411" s="8" t="n">
        <v>657.736471</v>
      </c>
      <c r="J411" s="28" t="n">
        <v>5.403559</v>
      </c>
      <c r="K411" s="39" t="n">
        <v>1.267069</v>
      </c>
      <c r="L411" s="28" t="n">
        <v>5.129727</v>
      </c>
      <c r="M411" s="8" t="n">
        <v>370</v>
      </c>
      <c r="N411" s="8" t="n">
        <v>1352</v>
      </c>
      <c r="O411" s="28" t="n">
        <v>15.22784</v>
      </c>
      <c r="P411" s="28" t="n">
        <v>10.428352</v>
      </c>
      <c r="Q411" s="28" t="n">
        <v>10.17876</v>
      </c>
      <c r="R411" s="8" t="n">
        <v>48</v>
      </c>
      <c r="S411" s="8" t="n">
        <v>24</v>
      </c>
      <c r="T411" s="23" t="n">
        <v>145.438931</v>
      </c>
      <c r="U411" s="23" t="n">
        <v>117.918579</v>
      </c>
      <c r="V411" s="28" t="n">
        <v>6.40523</v>
      </c>
      <c r="W411" s="39" t="n">
        <v>1.288857</v>
      </c>
      <c r="X411" s="24" t="n">
        <f aca="false">P411*RHO_VANE/2700*(1+SCRAP)*PRICE_VANE</f>
        <v>124.82737344</v>
      </c>
      <c r="Y411" s="24" t="n">
        <f aca="false">Q411*RHO_PLATE/2700*(1+SCRAP)*PRICE_PLATE</f>
        <v>121.8397572</v>
      </c>
      <c r="Z411" s="24" t="n">
        <f aca="false">T411*CUT_M+(R411+S411)*CUT_SET</f>
        <v>290.1583965</v>
      </c>
      <c r="AA411" s="24" t="n">
        <f aca="false">U411*ROUND_M</f>
        <v>589.592895</v>
      </c>
      <c r="AB411" s="24" t="n">
        <f aca="false">(R411+S411)*FINISH_PART</f>
        <v>576</v>
      </c>
      <c r="AC411" s="24" t="n">
        <f aca="false">R411*SPACER_VANE+(R411+S411)*ASM_H*LABOUR</f>
        <v>954</v>
      </c>
      <c r="AD411" s="24" t="n">
        <f aca="false">V411*G10_CAGE+W411*G10_SLEEVE</f>
        <v>461.64522</v>
      </c>
      <c r="AE411" s="24" t="n">
        <f aca="false">N411/1000*SHAFT_M+SHAFT_SET</f>
        <v>242.24</v>
      </c>
      <c r="AF411" s="24" t="n">
        <f aca="false">2*ROUNDUP(G411*1000/V_ZENER,0)*PRICE_Z+5*ROUNDUP(G411*DIODE_SAFETY/V_STICK,0)*PRICE_STICK</f>
        <v>127</v>
      </c>
      <c r="AG411" s="24" t="n">
        <f aca="false">SUM(X411:AF411)</f>
        <v>3487.30364214</v>
      </c>
      <c r="AH411" s="20" t="n">
        <f aca="false">FIXED_BOM</f>
        <v>3461</v>
      </c>
      <c r="AI411" s="24" t="n">
        <f aca="false">(AG411+AH411)*(1+CONT)</f>
        <v>7990.549188461</v>
      </c>
      <c r="AJ411" s="24" t="n">
        <f aca="false">IF(L411&gt;0,AI411/L411,1000000000000)</f>
        <v>1557.69482244591</v>
      </c>
      <c r="AK411" s="8" t="n">
        <f aca="false">IF(AND(G411&gt;=V_NEED,L411&gt;=P_MIN,K411&gt;=Z_MIN,F411&lt;=N_CAP,D411&lt;=R_MAX,OR(CORONA_REQ=0,O411&gt;=G411)),1,0)</f>
        <v>0</v>
      </c>
      <c r="AL411" s="28" t="n">
        <f aca="false">IF(AK411=1,IF(OBJECTIVE=1,AI411,AJ411),1000000000000)+ROW()*0.000000001</f>
        <v>1000000000000</v>
      </c>
    </row>
    <row r="412" customFormat="false" ht="15" hidden="false" customHeight="false" outlineLevel="0" collapsed="false">
      <c r="A412" s="8" t="n">
        <v>408</v>
      </c>
      <c r="B412" s="23" t="n">
        <v>8</v>
      </c>
      <c r="C412" s="23" t="n">
        <v>2.5</v>
      </c>
      <c r="D412" s="8" t="n">
        <v>150</v>
      </c>
      <c r="E412" s="8" t="n">
        <v>22</v>
      </c>
      <c r="F412" s="8" t="n">
        <v>16</v>
      </c>
      <c r="G412" s="28" t="n">
        <v>16.907073</v>
      </c>
      <c r="H412" s="8" t="n">
        <v>163.365539</v>
      </c>
      <c r="I412" s="8" t="n">
        <v>886.514374</v>
      </c>
      <c r="J412" s="28" t="n">
        <v>5.426569</v>
      </c>
      <c r="K412" s="39" t="n">
        <v>1.282149</v>
      </c>
      <c r="L412" s="28" t="n">
        <v>7.206217</v>
      </c>
      <c r="M412" s="8" t="n">
        <v>496</v>
      </c>
      <c r="N412" s="8" t="n">
        <v>1604</v>
      </c>
      <c r="O412" s="28" t="n">
        <v>15.22784</v>
      </c>
      <c r="P412" s="28" t="n">
        <v>13.904469</v>
      </c>
      <c r="Q412" s="28" t="n">
        <v>13.57168</v>
      </c>
      <c r="R412" s="8" t="n">
        <v>64</v>
      </c>
      <c r="S412" s="8" t="n">
        <v>32</v>
      </c>
      <c r="T412" s="23" t="n">
        <v>193.918574</v>
      </c>
      <c r="U412" s="23" t="n">
        <v>157.224772</v>
      </c>
      <c r="V412" s="28" t="n">
        <v>8.326799</v>
      </c>
      <c r="W412" s="39" t="n">
        <v>1.675514</v>
      </c>
      <c r="X412" s="24" t="n">
        <f aca="false">P412*RHO_VANE/2700*(1+SCRAP)*PRICE_VANE</f>
        <v>166.43649393</v>
      </c>
      <c r="Y412" s="24" t="n">
        <f aca="false">Q412*RHO_PLATE/2700*(1+SCRAP)*PRICE_PLATE</f>
        <v>162.4530096</v>
      </c>
      <c r="Z412" s="24" t="n">
        <f aca="false">T412*CUT_M+(R412+S412)*CUT_SET</f>
        <v>386.877861</v>
      </c>
      <c r="AA412" s="24" t="n">
        <f aca="false">U412*ROUND_M</f>
        <v>786.12386</v>
      </c>
      <c r="AB412" s="24" t="n">
        <f aca="false">(R412+S412)*FINISH_PART</f>
        <v>768</v>
      </c>
      <c r="AC412" s="24" t="n">
        <f aca="false">R412*SPACER_VANE+(R412+S412)*ASM_H*LABOUR</f>
        <v>1272</v>
      </c>
      <c r="AD412" s="24" t="n">
        <f aca="false">V412*G10_CAGE+W412*G10_SLEEVE</f>
        <v>600.13878</v>
      </c>
      <c r="AE412" s="24" t="n">
        <f aca="false">N412/1000*SHAFT_M+SHAFT_SET</f>
        <v>272.48</v>
      </c>
      <c r="AF412" s="24" t="n">
        <f aca="false">2*ROUNDUP(G412*1000/V_ZENER,0)*PRICE_Z+5*ROUNDUP(G412*DIODE_SAFETY/V_STICK,0)*PRICE_STICK</f>
        <v>127</v>
      </c>
      <c r="AG412" s="24" t="n">
        <f aca="false">SUM(X412:AF412)</f>
        <v>4541.51000453</v>
      </c>
      <c r="AH412" s="20" t="n">
        <f aca="false">FIXED_BOM</f>
        <v>3461</v>
      </c>
      <c r="AI412" s="24" t="n">
        <f aca="false">(AG412+AH412)*(1+CONT)</f>
        <v>9202.8865052095</v>
      </c>
      <c r="AJ412" s="24" t="n">
        <f aca="false">IF(L412&gt;0,AI412/L412,1000000000000)</f>
        <v>1277.07596166054</v>
      </c>
      <c r="AK412" s="8" t="n">
        <f aca="false">IF(AND(G412&gt;=V_NEED,L412&gt;=P_MIN,K412&gt;=Z_MIN,F412&lt;=N_CAP,D412&lt;=R_MAX,OR(CORONA_REQ=0,O412&gt;=G412)),1,0)</f>
        <v>0</v>
      </c>
      <c r="AL412" s="28" t="n">
        <f aca="false">IF(AK412=1,IF(OBJECTIVE=1,AI412,AJ412),1000000000000)+ROW()*0.000000001</f>
        <v>1000000000000</v>
      </c>
    </row>
    <row r="413" customFormat="false" ht="15" hidden="false" customHeight="false" outlineLevel="0" collapsed="false">
      <c r="A413" s="8" t="n">
        <v>409</v>
      </c>
      <c r="B413" s="23" t="n">
        <v>8</v>
      </c>
      <c r="C413" s="23" t="n">
        <v>2.5</v>
      </c>
      <c r="D413" s="8" t="n">
        <v>150</v>
      </c>
      <c r="E413" s="8" t="n">
        <v>26</v>
      </c>
      <c r="F413" s="8" t="n">
        <v>4</v>
      </c>
      <c r="G413" s="28" t="n">
        <v>16.907073</v>
      </c>
      <c r="H413" s="8" t="n">
        <v>54.685084</v>
      </c>
      <c r="I413" s="8" t="n">
        <v>232.669542</v>
      </c>
      <c r="J413" s="28" t="n">
        <v>4.254717</v>
      </c>
      <c r="K413" s="39" t="n">
        <v>1.128405</v>
      </c>
      <c r="L413" s="28" t="n">
        <v>1.016676</v>
      </c>
      <c r="M413" s="8" t="n">
        <v>128.5</v>
      </c>
      <c r="N413" s="8" t="n">
        <v>869</v>
      </c>
      <c r="O413" s="28" t="n">
        <v>15.22784</v>
      </c>
      <c r="P413" s="28" t="n">
        <v>3.928507</v>
      </c>
      <c r="Q413" s="28" t="n">
        <v>4.24115</v>
      </c>
      <c r="R413" s="8" t="n">
        <v>16</v>
      </c>
      <c r="S413" s="8" t="n">
        <v>10</v>
      </c>
      <c r="T413" s="23" t="n">
        <v>50.992918</v>
      </c>
      <c r="U413" s="23" t="n">
        <v>41.819467</v>
      </c>
      <c r="V413" s="28" t="n">
        <v>2.722223</v>
      </c>
      <c r="W413" s="39" t="n">
        <v>0.547764</v>
      </c>
      <c r="X413" s="24" t="n">
        <f aca="false">P413*RHO_VANE/2700*(1+SCRAP)*PRICE_VANE</f>
        <v>47.02422879</v>
      </c>
      <c r="Y413" s="24" t="n">
        <f aca="false">Q413*RHO_PLATE/2700*(1+SCRAP)*PRICE_PLATE</f>
        <v>50.7665655</v>
      </c>
      <c r="Z413" s="24" t="n">
        <f aca="false">T413*CUT_M+(R413+S413)*CUT_SET</f>
        <v>102.489377</v>
      </c>
      <c r="AA413" s="24" t="n">
        <f aca="false">U413*ROUND_M</f>
        <v>209.097335</v>
      </c>
      <c r="AB413" s="24" t="n">
        <f aca="false">(R413+S413)*FINISH_PART</f>
        <v>208</v>
      </c>
      <c r="AC413" s="24" t="n">
        <f aca="false">R413*SPACER_VANE+(R413+S413)*ASM_H*LABOUR</f>
        <v>340.5</v>
      </c>
      <c r="AD413" s="24" t="n">
        <f aca="false">V413*G10_CAGE+W413*G10_SLEEVE</f>
        <v>196.19922</v>
      </c>
      <c r="AE413" s="24" t="n">
        <f aca="false">N413/1000*SHAFT_M+SHAFT_SET</f>
        <v>184.28</v>
      </c>
      <c r="AF413" s="24" t="n">
        <f aca="false">2*ROUNDUP(G413*1000/V_ZENER,0)*PRICE_Z+5*ROUNDUP(G413*DIODE_SAFETY/V_STICK,0)*PRICE_STICK</f>
        <v>127</v>
      </c>
      <c r="AG413" s="24" t="n">
        <f aca="false">SUM(X413:AF413)</f>
        <v>1465.35672629</v>
      </c>
      <c r="AH413" s="20" t="n">
        <f aca="false">FIXED_BOM</f>
        <v>3461</v>
      </c>
      <c r="AI413" s="24" t="n">
        <f aca="false">(AG413+AH413)*(1+CONT)</f>
        <v>5665.3102352335</v>
      </c>
      <c r="AJ413" s="24" t="n">
        <f aca="false">IF(L413&gt;0,AI413/L413,1000000000000)</f>
        <v>5572.38514062838</v>
      </c>
      <c r="AK413" s="8" t="n">
        <f aca="false">IF(AND(G413&gt;=V_NEED,L413&gt;=P_MIN,K413&gt;=Z_MIN,F413&lt;=N_CAP,D413&lt;=R_MAX,OR(CORONA_REQ=0,O413&gt;=G413)),1,0)</f>
        <v>0</v>
      </c>
      <c r="AL413" s="28" t="n">
        <f aca="false">IF(AK413=1,IF(OBJECTIVE=1,AI413,AJ413),1000000000000)+ROW()*0.000000001</f>
        <v>1000000000000</v>
      </c>
    </row>
    <row r="414" customFormat="false" ht="15" hidden="false" customHeight="false" outlineLevel="0" collapsed="false">
      <c r="A414" s="8" t="n">
        <v>410</v>
      </c>
      <c r="B414" s="23" t="n">
        <v>8</v>
      </c>
      <c r="C414" s="23" t="n">
        <v>2.5</v>
      </c>
      <c r="D414" s="8" t="n">
        <v>150</v>
      </c>
      <c r="E414" s="8" t="n">
        <v>26</v>
      </c>
      <c r="F414" s="8" t="n">
        <v>6</v>
      </c>
      <c r="G414" s="28" t="n">
        <v>16.907073</v>
      </c>
      <c r="H414" s="8" t="n">
        <v>84.790846</v>
      </c>
      <c r="I414" s="8" t="n">
        <v>365.623566</v>
      </c>
      <c r="J414" s="28" t="n">
        <v>4.312064</v>
      </c>
      <c r="K414" s="39" t="n">
        <v>1.171387</v>
      </c>
      <c r="L414" s="28" t="n">
        <v>2.027389</v>
      </c>
      <c r="M414" s="8" t="n">
        <v>191.5</v>
      </c>
      <c r="N414" s="8" t="n">
        <v>995</v>
      </c>
      <c r="O414" s="28" t="n">
        <v>15.22784</v>
      </c>
      <c r="P414" s="28" t="n">
        <v>5.89276</v>
      </c>
      <c r="Q414" s="28" t="n">
        <v>5.93761</v>
      </c>
      <c r="R414" s="8" t="n">
        <v>24</v>
      </c>
      <c r="S414" s="8" t="n">
        <v>14</v>
      </c>
      <c r="T414" s="23" t="n">
        <v>75.232739</v>
      </c>
      <c r="U414" s="23" t="n">
        <v>61.472564</v>
      </c>
      <c r="V414" s="28" t="n">
        <v>3.683007</v>
      </c>
      <c r="W414" s="39" t="n">
        <v>0.741093</v>
      </c>
      <c r="X414" s="24" t="n">
        <f aca="false">P414*RHO_VANE/2700*(1+SCRAP)*PRICE_VANE</f>
        <v>70.5363372</v>
      </c>
      <c r="Y414" s="24" t="n">
        <f aca="false">Q414*RHO_PLATE/2700*(1+SCRAP)*PRICE_PLATE</f>
        <v>71.0731917</v>
      </c>
      <c r="Z414" s="24" t="n">
        <f aca="false">T414*CUT_M+(R414+S414)*CUT_SET</f>
        <v>150.8491085</v>
      </c>
      <c r="AA414" s="24" t="n">
        <f aca="false">U414*ROUND_M</f>
        <v>307.36282</v>
      </c>
      <c r="AB414" s="24" t="n">
        <f aca="false">(R414+S414)*FINISH_PART</f>
        <v>304</v>
      </c>
      <c r="AC414" s="24" t="n">
        <f aca="false">R414*SPACER_VANE+(R414+S414)*ASM_H*LABOUR</f>
        <v>499.5</v>
      </c>
      <c r="AD414" s="24" t="n">
        <f aca="false">V414*G10_CAGE+W414*G10_SLEEVE</f>
        <v>265.446</v>
      </c>
      <c r="AE414" s="24" t="n">
        <f aca="false">N414/1000*SHAFT_M+SHAFT_SET</f>
        <v>199.4</v>
      </c>
      <c r="AF414" s="24" t="n">
        <f aca="false">2*ROUNDUP(G414*1000/V_ZENER,0)*PRICE_Z+5*ROUNDUP(G414*DIODE_SAFETY/V_STICK,0)*PRICE_STICK</f>
        <v>127</v>
      </c>
      <c r="AG414" s="24" t="n">
        <f aca="false">SUM(X414:AF414)</f>
        <v>1995.1674574</v>
      </c>
      <c r="AH414" s="20" t="n">
        <f aca="false">FIXED_BOM</f>
        <v>3461</v>
      </c>
      <c r="AI414" s="24" t="n">
        <f aca="false">(AG414+AH414)*(1+CONT)</f>
        <v>6274.59257601</v>
      </c>
      <c r="AJ414" s="24" t="n">
        <f aca="false">IF(L414&gt;0,AI414/L414,1000000000000)</f>
        <v>3094.91300190047</v>
      </c>
      <c r="AK414" s="8" t="n">
        <f aca="false">IF(AND(G414&gt;=V_NEED,L414&gt;=P_MIN,K414&gt;=Z_MIN,F414&lt;=N_CAP,D414&lt;=R_MAX,OR(CORONA_REQ=0,O414&gt;=G414)),1,0)</f>
        <v>0</v>
      </c>
      <c r="AL414" s="28" t="n">
        <f aca="false">IF(AK414=1,IF(OBJECTIVE=1,AI414,AJ414),1000000000000)+ROW()*0.000000001</f>
        <v>1000000000000</v>
      </c>
    </row>
    <row r="415" customFormat="false" ht="15" hidden="false" customHeight="false" outlineLevel="0" collapsed="false">
      <c r="A415" s="8" t="n">
        <v>411</v>
      </c>
      <c r="B415" s="23" t="n">
        <v>8</v>
      </c>
      <c r="C415" s="23" t="n">
        <v>2.5</v>
      </c>
      <c r="D415" s="8" t="n">
        <v>150</v>
      </c>
      <c r="E415" s="8" t="n">
        <v>26</v>
      </c>
      <c r="F415" s="8" t="n">
        <v>8</v>
      </c>
      <c r="G415" s="28" t="n">
        <v>16.907073</v>
      </c>
      <c r="H415" s="8" t="n">
        <v>114.896609</v>
      </c>
      <c r="I415" s="8" t="n">
        <v>498.577589</v>
      </c>
      <c r="J415" s="28" t="n">
        <v>4.339359</v>
      </c>
      <c r="K415" s="39" t="n">
        <v>1.193106</v>
      </c>
      <c r="L415" s="28" t="n">
        <v>3.043833</v>
      </c>
      <c r="M415" s="8" t="n">
        <v>254.5</v>
      </c>
      <c r="N415" s="8" t="n">
        <v>1121</v>
      </c>
      <c r="O415" s="28" t="n">
        <v>15.22784</v>
      </c>
      <c r="P415" s="28" t="n">
        <v>7.857013</v>
      </c>
      <c r="Q415" s="28" t="n">
        <v>7.63407</v>
      </c>
      <c r="R415" s="8" t="n">
        <v>32</v>
      </c>
      <c r="S415" s="8" t="n">
        <v>18</v>
      </c>
      <c r="T415" s="23" t="n">
        <v>99.472561</v>
      </c>
      <c r="U415" s="23" t="n">
        <v>81.12566</v>
      </c>
      <c r="V415" s="28" t="n">
        <v>4.643792</v>
      </c>
      <c r="W415" s="39" t="n">
        <v>0.934421</v>
      </c>
      <c r="X415" s="24" t="n">
        <f aca="false">P415*RHO_VANE/2700*(1+SCRAP)*PRICE_VANE</f>
        <v>94.04844561</v>
      </c>
      <c r="Y415" s="24" t="n">
        <f aca="false">Q415*RHO_PLATE/2700*(1+SCRAP)*PRICE_PLATE</f>
        <v>91.3798179</v>
      </c>
      <c r="Z415" s="24" t="n">
        <f aca="false">T415*CUT_M+(R415+S415)*CUT_SET</f>
        <v>199.2088415</v>
      </c>
      <c r="AA415" s="24" t="n">
        <f aca="false">U415*ROUND_M</f>
        <v>405.6283</v>
      </c>
      <c r="AB415" s="24" t="n">
        <f aca="false">(R415+S415)*FINISH_PART</f>
        <v>400</v>
      </c>
      <c r="AC415" s="24" t="n">
        <f aca="false">R415*SPACER_VANE+(R415+S415)*ASM_H*LABOUR</f>
        <v>658.5</v>
      </c>
      <c r="AD415" s="24" t="n">
        <f aca="false">V415*G10_CAGE+W415*G10_SLEEVE</f>
        <v>334.69278</v>
      </c>
      <c r="AE415" s="24" t="n">
        <f aca="false">N415/1000*SHAFT_M+SHAFT_SET</f>
        <v>214.52</v>
      </c>
      <c r="AF415" s="24" t="n">
        <f aca="false">2*ROUNDUP(G415*1000/V_ZENER,0)*PRICE_Z+5*ROUNDUP(G415*DIODE_SAFETY/V_STICK,0)*PRICE_STICK</f>
        <v>127</v>
      </c>
      <c r="AG415" s="24" t="n">
        <f aca="false">SUM(X415:AF415)</f>
        <v>2524.97818501</v>
      </c>
      <c r="AH415" s="20" t="n">
        <f aca="false">FIXED_BOM</f>
        <v>3461</v>
      </c>
      <c r="AI415" s="24" t="n">
        <f aca="false">(AG415+AH415)*(1+CONT)</f>
        <v>6883.8749127615</v>
      </c>
      <c r="AJ415" s="24" t="n">
        <f aca="false">IF(L415&gt;0,AI415/L415,1000000000000)</f>
        <v>2261.58101077211</v>
      </c>
      <c r="AK415" s="8" t="n">
        <f aca="false">IF(AND(G415&gt;=V_NEED,L415&gt;=P_MIN,K415&gt;=Z_MIN,F415&lt;=N_CAP,D415&lt;=R_MAX,OR(CORONA_REQ=0,O415&gt;=G415)),1,0)</f>
        <v>0</v>
      </c>
      <c r="AL415" s="28" t="n">
        <f aca="false">IF(AK415=1,IF(OBJECTIVE=1,AI415,AJ415),1000000000000)+ROW()*0.000000001</f>
        <v>1000000000000</v>
      </c>
    </row>
    <row r="416" customFormat="false" ht="15" hidden="false" customHeight="false" outlineLevel="0" collapsed="false">
      <c r="A416" s="8" t="n">
        <v>412</v>
      </c>
      <c r="B416" s="23" t="n">
        <v>8</v>
      </c>
      <c r="C416" s="23" t="n">
        <v>2.5</v>
      </c>
      <c r="D416" s="8" t="n">
        <v>150</v>
      </c>
      <c r="E416" s="8" t="n">
        <v>26</v>
      </c>
      <c r="F416" s="8" t="n">
        <v>10</v>
      </c>
      <c r="G416" s="28" t="n">
        <v>16.907073</v>
      </c>
      <c r="H416" s="8" t="n">
        <v>145.002371</v>
      </c>
      <c r="I416" s="8" t="n">
        <v>631.531613</v>
      </c>
      <c r="J416" s="28" t="n">
        <v>4.355319</v>
      </c>
      <c r="K416" s="39" t="n">
        <v>1.206736</v>
      </c>
      <c r="L416" s="28" t="n">
        <v>4.063326</v>
      </c>
      <c r="M416" s="8" t="n">
        <v>317.5</v>
      </c>
      <c r="N416" s="8" t="n">
        <v>1247</v>
      </c>
      <c r="O416" s="28" t="n">
        <v>15.22784</v>
      </c>
      <c r="P416" s="28" t="n">
        <v>9.821267</v>
      </c>
      <c r="Q416" s="28" t="n">
        <v>9.33053</v>
      </c>
      <c r="R416" s="8" t="n">
        <v>40</v>
      </c>
      <c r="S416" s="8" t="n">
        <v>22</v>
      </c>
      <c r="T416" s="23" t="n">
        <v>123.712383</v>
      </c>
      <c r="U416" s="23" t="n">
        <v>100.778757</v>
      </c>
      <c r="V416" s="28" t="n">
        <v>5.604576</v>
      </c>
      <c r="W416" s="39" t="n">
        <v>1.12775</v>
      </c>
      <c r="X416" s="24" t="n">
        <f aca="false">P416*RHO_VANE/2700*(1+SCRAP)*PRICE_VANE</f>
        <v>117.56056599</v>
      </c>
      <c r="Y416" s="24" t="n">
        <f aca="false">Q416*RHO_PLATE/2700*(1+SCRAP)*PRICE_PLATE</f>
        <v>111.6864441</v>
      </c>
      <c r="Z416" s="24" t="n">
        <f aca="false">T416*CUT_M+(R416+S416)*CUT_SET</f>
        <v>247.5685745</v>
      </c>
      <c r="AA416" s="24" t="n">
        <f aca="false">U416*ROUND_M</f>
        <v>503.893785</v>
      </c>
      <c r="AB416" s="24" t="n">
        <f aca="false">(R416+S416)*FINISH_PART</f>
        <v>496</v>
      </c>
      <c r="AC416" s="24" t="n">
        <f aca="false">R416*SPACER_VANE+(R416+S416)*ASM_H*LABOUR</f>
        <v>817.5</v>
      </c>
      <c r="AD416" s="24" t="n">
        <f aca="false">V416*G10_CAGE+W416*G10_SLEEVE</f>
        <v>403.93956</v>
      </c>
      <c r="AE416" s="24" t="n">
        <f aca="false">N416/1000*SHAFT_M+SHAFT_SET</f>
        <v>229.64</v>
      </c>
      <c r="AF416" s="24" t="n">
        <f aca="false">2*ROUNDUP(G416*1000/V_ZENER,0)*PRICE_Z+5*ROUNDUP(G416*DIODE_SAFETY/V_STICK,0)*PRICE_STICK</f>
        <v>127</v>
      </c>
      <c r="AG416" s="24" t="n">
        <f aca="false">SUM(X416:AF416)</f>
        <v>3054.78892959</v>
      </c>
      <c r="AH416" s="20" t="n">
        <f aca="false">FIXED_BOM</f>
        <v>3461</v>
      </c>
      <c r="AI416" s="24" t="n">
        <f aca="false">(AG416+AH416)*(1+CONT)</f>
        <v>7493.1572690285</v>
      </c>
      <c r="AJ416" s="24" t="n">
        <f aca="false">IF(L416&gt;0,AI416/L416,1000000000000)</f>
        <v>1844.0945346321</v>
      </c>
      <c r="AK416" s="8" t="n">
        <f aca="false">IF(AND(G416&gt;=V_NEED,L416&gt;=P_MIN,K416&gt;=Z_MIN,F416&lt;=N_CAP,D416&lt;=R_MAX,OR(CORONA_REQ=0,O416&gt;=G416)),1,0)</f>
        <v>0</v>
      </c>
      <c r="AL416" s="28" t="n">
        <f aca="false">IF(AK416=1,IF(OBJECTIVE=1,AI416,AJ416),1000000000000)+ROW()*0.000000001</f>
        <v>1000000000000</v>
      </c>
    </row>
    <row r="417" customFormat="false" ht="15" hidden="false" customHeight="false" outlineLevel="0" collapsed="false">
      <c r="A417" s="8" t="n">
        <v>413</v>
      </c>
      <c r="B417" s="23" t="n">
        <v>8</v>
      </c>
      <c r="C417" s="23" t="n">
        <v>2.5</v>
      </c>
      <c r="D417" s="8" t="n">
        <v>150</v>
      </c>
      <c r="E417" s="8" t="n">
        <v>26</v>
      </c>
      <c r="F417" s="8" t="n">
        <v>12</v>
      </c>
      <c r="G417" s="28" t="n">
        <v>16.907073</v>
      </c>
      <c r="H417" s="8" t="n">
        <v>175.108133</v>
      </c>
      <c r="I417" s="8" t="n">
        <v>764.485637</v>
      </c>
      <c r="J417" s="28" t="n">
        <v>4.365792</v>
      </c>
      <c r="K417" s="39" t="n">
        <v>1.215728</v>
      </c>
      <c r="L417" s="28" t="n">
        <v>5.08859</v>
      </c>
      <c r="M417" s="8" t="n">
        <v>391</v>
      </c>
      <c r="N417" s="8" t="n">
        <v>1394</v>
      </c>
      <c r="O417" s="28" t="n">
        <v>15.22784</v>
      </c>
      <c r="P417" s="28" t="n">
        <v>11.78552</v>
      </c>
      <c r="Q417" s="28" t="n">
        <v>11.87522</v>
      </c>
      <c r="R417" s="8" t="n">
        <v>48</v>
      </c>
      <c r="S417" s="8" t="n">
        <v>28</v>
      </c>
      <c r="T417" s="23" t="n">
        <v>150.465479</v>
      </c>
      <c r="U417" s="23" t="n">
        <v>122.945127</v>
      </c>
      <c r="V417" s="28" t="n">
        <v>6.725491</v>
      </c>
      <c r="W417" s="39" t="n">
        <v>1.3533</v>
      </c>
      <c r="X417" s="24" t="n">
        <f aca="false">P417*RHO_VANE/2700*(1+SCRAP)*PRICE_VANE</f>
        <v>141.0726744</v>
      </c>
      <c r="Y417" s="24" t="n">
        <f aca="false">Q417*RHO_PLATE/2700*(1+SCRAP)*PRICE_PLATE</f>
        <v>142.1463834</v>
      </c>
      <c r="Z417" s="24" t="n">
        <f aca="false">T417*CUT_M+(R417+S417)*CUT_SET</f>
        <v>301.6982185</v>
      </c>
      <c r="AA417" s="24" t="n">
        <f aca="false">U417*ROUND_M</f>
        <v>614.725635</v>
      </c>
      <c r="AB417" s="24" t="n">
        <f aca="false">(R417+S417)*FINISH_PART</f>
        <v>608</v>
      </c>
      <c r="AC417" s="24" t="n">
        <f aca="false">R417*SPACER_VANE+(R417+S417)*ASM_H*LABOUR</f>
        <v>999</v>
      </c>
      <c r="AD417" s="24" t="n">
        <f aca="false">V417*G10_CAGE+W417*G10_SLEEVE</f>
        <v>484.72746</v>
      </c>
      <c r="AE417" s="24" t="n">
        <f aca="false">N417/1000*SHAFT_M+SHAFT_SET</f>
        <v>247.28</v>
      </c>
      <c r="AF417" s="24" t="n">
        <f aca="false">2*ROUNDUP(G417*1000/V_ZENER,0)*PRICE_Z+5*ROUNDUP(G417*DIODE_SAFETY/V_STICK,0)*PRICE_STICK</f>
        <v>127</v>
      </c>
      <c r="AG417" s="24" t="n">
        <f aca="false">SUM(X417:AF417)</f>
        <v>3665.6503713</v>
      </c>
      <c r="AH417" s="20" t="n">
        <f aca="false">FIXED_BOM</f>
        <v>3461</v>
      </c>
      <c r="AI417" s="24" t="n">
        <f aca="false">(AG417+AH417)*(1+CONT)</f>
        <v>8195.647926995</v>
      </c>
      <c r="AJ417" s="24" t="n">
        <f aca="false">IF(L417&gt;0,AI417/L417,1000000000000)</f>
        <v>1610.59309690798</v>
      </c>
      <c r="AK417" s="8" t="n">
        <f aca="false">IF(AND(G417&gt;=V_NEED,L417&gt;=P_MIN,K417&gt;=Z_MIN,F417&lt;=N_CAP,D417&lt;=R_MAX,OR(CORONA_REQ=0,O417&gt;=G417)),1,0)</f>
        <v>0</v>
      </c>
      <c r="AL417" s="28" t="n">
        <f aca="false">IF(AK417=1,IF(OBJECTIVE=1,AI417,AJ417),1000000000000)+ROW()*0.000000001</f>
        <v>1000000000000</v>
      </c>
    </row>
    <row r="418" customFormat="false" ht="15" hidden="false" customHeight="false" outlineLevel="0" collapsed="false">
      <c r="A418" s="8" t="n">
        <v>414</v>
      </c>
      <c r="B418" s="23" t="n">
        <v>8</v>
      </c>
      <c r="C418" s="23" t="n">
        <v>2.5</v>
      </c>
      <c r="D418" s="8" t="n">
        <v>150</v>
      </c>
      <c r="E418" s="8" t="n">
        <v>26</v>
      </c>
      <c r="F418" s="8" t="n">
        <v>16</v>
      </c>
      <c r="G418" s="28" t="n">
        <v>16.907073</v>
      </c>
      <c r="H418" s="8" t="n">
        <v>235.319658</v>
      </c>
      <c r="I418" s="8" t="n">
        <v>1030.393685</v>
      </c>
      <c r="J418" s="28" t="n">
        <v>4.378698</v>
      </c>
      <c r="K418" s="39" t="n">
        <v>1.22706</v>
      </c>
      <c r="L418" s="28" t="n">
        <v>7.133177</v>
      </c>
      <c r="M418" s="8" t="n">
        <v>517</v>
      </c>
      <c r="N418" s="8" t="n">
        <v>1646</v>
      </c>
      <c r="O418" s="28" t="n">
        <v>15.22784</v>
      </c>
      <c r="P418" s="28" t="n">
        <v>15.714027</v>
      </c>
      <c r="Q418" s="28" t="n">
        <v>15.26814</v>
      </c>
      <c r="R418" s="8" t="n">
        <v>64</v>
      </c>
      <c r="S418" s="8" t="n">
        <v>36</v>
      </c>
      <c r="T418" s="23" t="n">
        <v>198.945122</v>
      </c>
      <c r="U418" s="23" t="n">
        <v>162.25132</v>
      </c>
      <c r="V418" s="28" t="n">
        <v>8.64706</v>
      </c>
      <c r="W418" s="39" t="n">
        <v>1.739957</v>
      </c>
      <c r="X418" s="24" t="n">
        <f aca="false">P418*RHO_VANE/2700*(1+SCRAP)*PRICE_VANE</f>
        <v>188.09690319</v>
      </c>
      <c r="Y418" s="24" t="n">
        <f aca="false">Q418*RHO_PLATE/2700*(1+SCRAP)*PRICE_PLATE</f>
        <v>182.7596358</v>
      </c>
      <c r="Z418" s="24" t="n">
        <f aca="false">T418*CUT_M+(R418+S418)*CUT_SET</f>
        <v>398.417683</v>
      </c>
      <c r="AA418" s="24" t="n">
        <f aca="false">U418*ROUND_M</f>
        <v>811.2566</v>
      </c>
      <c r="AB418" s="24" t="n">
        <f aca="false">(R418+S418)*FINISH_PART</f>
        <v>800</v>
      </c>
      <c r="AC418" s="24" t="n">
        <f aca="false">R418*SPACER_VANE+(R418+S418)*ASM_H*LABOUR</f>
        <v>1317</v>
      </c>
      <c r="AD418" s="24" t="n">
        <f aca="false">V418*G10_CAGE+W418*G10_SLEEVE</f>
        <v>623.22102</v>
      </c>
      <c r="AE418" s="24" t="n">
        <f aca="false">N418/1000*SHAFT_M+SHAFT_SET</f>
        <v>277.52</v>
      </c>
      <c r="AF418" s="24" t="n">
        <f aca="false">2*ROUNDUP(G418*1000/V_ZENER,0)*PRICE_Z+5*ROUNDUP(G418*DIODE_SAFETY/V_STICK,0)*PRICE_STICK</f>
        <v>127</v>
      </c>
      <c r="AG418" s="24" t="n">
        <f aca="false">SUM(X418:AF418)</f>
        <v>4725.27184199</v>
      </c>
      <c r="AH418" s="20" t="n">
        <f aca="false">FIXED_BOM</f>
        <v>3461</v>
      </c>
      <c r="AI418" s="24" t="n">
        <f aca="false">(AG418+AH418)*(1+CONT)</f>
        <v>9414.2126182885</v>
      </c>
      <c r="AJ418" s="24" t="n">
        <f aca="false">IF(L418&gt;0,AI418/L418,1000000000000)</f>
        <v>1319.7783565848</v>
      </c>
      <c r="AK418" s="8" t="n">
        <f aca="false">IF(AND(G418&gt;=V_NEED,L418&gt;=P_MIN,K418&gt;=Z_MIN,F418&lt;=N_CAP,D418&lt;=R_MAX,OR(CORONA_REQ=0,O418&gt;=G418)),1,0)</f>
        <v>0</v>
      </c>
      <c r="AL418" s="28" t="n">
        <f aca="false">IF(AK418=1,IF(OBJECTIVE=1,AI418,AJ418),1000000000000)+ROW()*0.000000001</f>
        <v>1000000000000</v>
      </c>
    </row>
    <row r="419" customFormat="false" ht="15" hidden="false" customHeight="false" outlineLevel="0" collapsed="false">
      <c r="A419" s="8" t="n">
        <v>415</v>
      </c>
      <c r="B419" s="23" t="n">
        <v>8</v>
      </c>
      <c r="C419" s="23" t="n">
        <v>3</v>
      </c>
      <c r="D419" s="8" t="n">
        <v>150</v>
      </c>
      <c r="E419" s="8" t="n">
        <v>18</v>
      </c>
      <c r="F419" s="8" t="n">
        <v>4</v>
      </c>
      <c r="G419" s="28" t="n">
        <v>16.907073</v>
      </c>
      <c r="H419" s="8" t="n">
        <v>30.904854</v>
      </c>
      <c r="I419" s="8" t="n">
        <v>168.393959</v>
      </c>
      <c r="J419" s="28" t="n">
        <v>5.448787</v>
      </c>
      <c r="K419" s="39" t="n">
        <v>1.140399</v>
      </c>
      <c r="L419" s="28" t="n">
        <v>0.786671</v>
      </c>
      <c r="M419" s="8" t="n">
        <v>124</v>
      </c>
      <c r="N419" s="8" t="n">
        <v>860</v>
      </c>
      <c r="O419" s="28" t="n">
        <v>16.128223</v>
      </c>
      <c r="P419" s="28" t="n">
        <v>3.628474</v>
      </c>
      <c r="Q419" s="28" t="n">
        <v>4.071504</v>
      </c>
      <c r="R419" s="8" t="n">
        <v>16</v>
      </c>
      <c r="S419" s="8" t="n">
        <v>8</v>
      </c>
      <c r="T419" s="23" t="n">
        <v>48.479644</v>
      </c>
      <c r="U419" s="23" t="n">
        <v>39.306193</v>
      </c>
      <c r="V419" s="28" t="n">
        <v>2.653595</v>
      </c>
      <c r="W419" s="39" t="n">
        <v>0.533955</v>
      </c>
      <c r="X419" s="24" t="n">
        <f aca="false">P419*RHO_VANE/2700*(1+SCRAP)*PRICE_VANE</f>
        <v>43.43283378</v>
      </c>
      <c r="Y419" s="24" t="n">
        <f aca="false">Q419*RHO_PLATE/2700*(1+SCRAP)*PRICE_PLATE</f>
        <v>48.73590288</v>
      </c>
      <c r="Z419" s="24" t="n">
        <f aca="false">T419*CUT_M+(R419+S419)*CUT_SET</f>
        <v>96.719466</v>
      </c>
      <c r="AA419" s="24" t="n">
        <f aca="false">U419*ROUND_M</f>
        <v>196.530965</v>
      </c>
      <c r="AB419" s="24" t="n">
        <f aca="false">(R419+S419)*FINISH_PART</f>
        <v>192</v>
      </c>
      <c r="AC419" s="24" t="n">
        <f aca="false">R419*SPACER_VANE+(R419+S419)*ASM_H*LABOUR</f>
        <v>318</v>
      </c>
      <c r="AD419" s="24" t="n">
        <f aca="false">V419*G10_CAGE+W419*G10_SLEEVE</f>
        <v>191.253</v>
      </c>
      <c r="AE419" s="24" t="n">
        <f aca="false">N419/1000*SHAFT_M+SHAFT_SET</f>
        <v>183.2</v>
      </c>
      <c r="AF419" s="24" t="n">
        <f aca="false">2*ROUNDUP(G419*1000/V_ZENER,0)*PRICE_Z+5*ROUNDUP(G419*DIODE_SAFETY/V_STICK,0)*PRICE_STICK</f>
        <v>127</v>
      </c>
      <c r="AG419" s="24" t="n">
        <f aca="false">SUM(X419:AF419)</f>
        <v>1396.87216766</v>
      </c>
      <c r="AH419" s="20" t="n">
        <f aca="false">FIXED_BOM</f>
        <v>3461</v>
      </c>
      <c r="AI419" s="24" t="n">
        <f aca="false">(AG419+AH419)*(1+CONT)</f>
        <v>5586.552992809</v>
      </c>
      <c r="AJ419" s="24" t="n">
        <f aca="false">IF(L419&gt;0,AI419/L419,1000000000000)</f>
        <v>7101.51129609328</v>
      </c>
      <c r="AK419" s="8" t="n">
        <f aca="false">IF(AND(G419&gt;=V_NEED,L419&gt;=P_MIN,K419&gt;=Z_MIN,F419&lt;=N_CAP,D419&lt;=R_MAX,OR(CORONA_REQ=0,O419&gt;=G419)),1,0)</f>
        <v>0</v>
      </c>
      <c r="AL419" s="28" t="n">
        <f aca="false">IF(AK419=1,IF(OBJECTIVE=1,AI419,AJ419),1000000000000)+ROW()*0.000000001</f>
        <v>1000000000000</v>
      </c>
    </row>
    <row r="420" customFormat="false" ht="15" hidden="false" customHeight="false" outlineLevel="0" collapsed="false">
      <c r="A420" s="8" t="n">
        <v>416</v>
      </c>
      <c r="B420" s="23" t="n">
        <v>8</v>
      </c>
      <c r="C420" s="23" t="n">
        <v>3</v>
      </c>
      <c r="D420" s="8" t="n">
        <v>150</v>
      </c>
      <c r="E420" s="8" t="n">
        <v>18</v>
      </c>
      <c r="F420" s="8" t="n">
        <v>6</v>
      </c>
      <c r="G420" s="28" t="n">
        <v>16.907073</v>
      </c>
      <c r="H420" s="8" t="n">
        <v>47.421914</v>
      </c>
      <c r="I420" s="8" t="n">
        <v>264.619079</v>
      </c>
      <c r="J420" s="28" t="n">
        <v>5.580101</v>
      </c>
      <c r="K420" s="39" t="n">
        <v>1.203156</v>
      </c>
      <c r="L420" s="28" t="n">
        <v>1.667107</v>
      </c>
      <c r="M420" s="8" t="n">
        <v>190</v>
      </c>
      <c r="N420" s="8" t="n">
        <v>992</v>
      </c>
      <c r="O420" s="28" t="n">
        <v>16.128223</v>
      </c>
      <c r="P420" s="28" t="n">
        <v>5.44271</v>
      </c>
      <c r="Q420" s="28" t="n">
        <v>6.107256</v>
      </c>
      <c r="R420" s="8" t="n">
        <v>24</v>
      </c>
      <c r="S420" s="8" t="n">
        <v>12</v>
      </c>
      <c r="T420" s="23" t="n">
        <v>72.719465</v>
      </c>
      <c r="U420" s="23" t="n">
        <v>58.959289</v>
      </c>
      <c r="V420" s="28" t="n">
        <v>3.660131</v>
      </c>
      <c r="W420" s="39" t="n">
        <v>0.73649</v>
      </c>
      <c r="X420" s="24" t="n">
        <f aca="false">P420*RHO_VANE/2700*(1+SCRAP)*PRICE_VANE</f>
        <v>65.1492387</v>
      </c>
      <c r="Y420" s="24" t="n">
        <f aca="false">Q420*RHO_PLATE/2700*(1+SCRAP)*PRICE_PLATE</f>
        <v>73.10385432</v>
      </c>
      <c r="Z420" s="24" t="n">
        <f aca="false">T420*CUT_M+(R420+S420)*CUT_SET</f>
        <v>145.0791975</v>
      </c>
      <c r="AA420" s="24" t="n">
        <f aca="false">U420*ROUND_M</f>
        <v>294.796445</v>
      </c>
      <c r="AB420" s="24" t="n">
        <f aca="false">(R420+S420)*FINISH_PART</f>
        <v>288</v>
      </c>
      <c r="AC420" s="24" t="n">
        <f aca="false">R420*SPACER_VANE+(R420+S420)*ASM_H*LABOUR</f>
        <v>477</v>
      </c>
      <c r="AD420" s="24" t="n">
        <f aca="false">V420*G10_CAGE+W420*G10_SLEEVE</f>
        <v>263.79726</v>
      </c>
      <c r="AE420" s="24" t="n">
        <f aca="false">N420/1000*SHAFT_M+SHAFT_SET</f>
        <v>199.04</v>
      </c>
      <c r="AF420" s="24" t="n">
        <f aca="false">2*ROUNDUP(G420*1000/V_ZENER,0)*PRICE_Z+5*ROUNDUP(G420*DIODE_SAFETY/V_STICK,0)*PRICE_STICK</f>
        <v>127</v>
      </c>
      <c r="AG420" s="24" t="n">
        <f aca="false">SUM(X420:AF420)</f>
        <v>1932.96599552</v>
      </c>
      <c r="AH420" s="20" t="n">
        <f aca="false">FIXED_BOM</f>
        <v>3461</v>
      </c>
      <c r="AI420" s="24" t="n">
        <f aca="false">(AG420+AH420)*(1+CONT)</f>
        <v>6203.060894848</v>
      </c>
      <c r="AJ420" s="24" t="n">
        <f aca="false">IF(L420&gt;0,AI420/L420,1000000000000)</f>
        <v>3720.85348741742</v>
      </c>
      <c r="AK420" s="8" t="n">
        <f aca="false">IF(AND(G420&gt;=V_NEED,L420&gt;=P_MIN,K420&gt;=Z_MIN,F420&lt;=N_CAP,D420&lt;=R_MAX,OR(CORONA_REQ=0,O420&gt;=G420)),1,0)</f>
        <v>0</v>
      </c>
      <c r="AL420" s="28" t="n">
        <f aca="false">IF(AK420=1,IF(OBJECTIVE=1,AI420,AJ420),1000000000000)+ROW()*0.000000001</f>
        <v>1000000000000</v>
      </c>
    </row>
    <row r="421" customFormat="false" ht="15" hidden="false" customHeight="false" outlineLevel="0" collapsed="false">
      <c r="A421" s="8" t="n">
        <v>417</v>
      </c>
      <c r="B421" s="23" t="n">
        <v>8</v>
      </c>
      <c r="C421" s="23" t="n">
        <v>3</v>
      </c>
      <c r="D421" s="8" t="n">
        <v>150</v>
      </c>
      <c r="E421" s="8" t="n">
        <v>18</v>
      </c>
      <c r="F421" s="8" t="n">
        <v>8</v>
      </c>
      <c r="G421" s="28" t="n">
        <v>16.907073</v>
      </c>
      <c r="H421" s="8" t="n">
        <v>63.938973</v>
      </c>
      <c r="I421" s="8" t="n">
        <v>360.844198</v>
      </c>
      <c r="J421" s="28" t="n">
        <v>5.643572</v>
      </c>
      <c r="K421" s="39" t="n">
        <v>1.236185</v>
      </c>
      <c r="L421" s="28" t="n">
        <v>2.558721</v>
      </c>
      <c r="M421" s="8" t="n">
        <v>245</v>
      </c>
      <c r="N421" s="8" t="n">
        <v>1102</v>
      </c>
      <c r="O421" s="28" t="n">
        <v>16.128223</v>
      </c>
      <c r="P421" s="28" t="n">
        <v>7.256947</v>
      </c>
      <c r="Q421" s="28" t="n">
        <v>7.125132</v>
      </c>
      <c r="R421" s="8" t="n">
        <v>32</v>
      </c>
      <c r="S421" s="8" t="n">
        <v>14</v>
      </c>
      <c r="T421" s="23" t="n">
        <v>94.446013</v>
      </c>
      <c r="U421" s="23" t="n">
        <v>76.099112</v>
      </c>
      <c r="V421" s="28" t="n">
        <v>4.498911</v>
      </c>
      <c r="W421" s="39" t="n">
        <v>0.905269</v>
      </c>
      <c r="X421" s="24" t="n">
        <f aca="false">P421*RHO_VANE/2700*(1+SCRAP)*PRICE_VANE</f>
        <v>86.86565559</v>
      </c>
      <c r="Y421" s="24" t="n">
        <f aca="false">Q421*RHO_PLATE/2700*(1+SCRAP)*PRICE_PLATE</f>
        <v>85.28783004</v>
      </c>
      <c r="Z421" s="24" t="n">
        <f aca="false">T421*CUT_M+(R421+S421)*CUT_SET</f>
        <v>187.6690195</v>
      </c>
      <c r="AA421" s="24" t="n">
        <f aca="false">U421*ROUND_M</f>
        <v>380.49556</v>
      </c>
      <c r="AB421" s="24" t="n">
        <f aca="false">(R421+S421)*FINISH_PART</f>
        <v>368</v>
      </c>
      <c r="AC421" s="24" t="n">
        <f aca="false">R421*SPACER_VANE+(R421+S421)*ASM_H*LABOUR</f>
        <v>613.5</v>
      </c>
      <c r="AD421" s="24" t="n">
        <f aca="false">V421*G10_CAGE+W421*G10_SLEEVE</f>
        <v>324.2508</v>
      </c>
      <c r="AE421" s="24" t="n">
        <f aca="false">N421/1000*SHAFT_M+SHAFT_SET</f>
        <v>212.24</v>
      </c>
      <c r="AF421" s="24" t="n">
        <f aca="false">2*ROUNDUP(G421*1000/V_ZENER,0)*PRICE_Z+5*ROUNDUP(G421*DIODE_SAFETY/V_STICK,0)*PRICE_STICK</f>
        <v>127</v>
      </c>
      <c r="AG421" s="24" t="n">
        <f aca="false">SUM(X421:AF421)</f>
        <v>2385.30886513</v>
      </c>
      <c r="AH421" s="20" t="n">
        <f aca="false">FIXED_BOM</f>
        <v>3461</v>
      </c>
      <c r="AI421" s="24" t="n">
        <f aca="false">(AG421+AH421)*(1+CONT)</f>
        <v>6723.2551948995</v>
      </c>
      <c r="AJ421" s="24" t="n">
        <f aca="false">IF(L421&gt;0,AI421/L421,1000000000000)</f>
        <v>2627.58432627063</v>
      </c>
      <c r="AK421" s="8" t="n">
        <f aca="false">IF(AND(G421&gt;=V_NEED,L421&gt;=P_MIN,K421&gt;=Z_MIN,F421&lt;=N_CAP,D421&lt;=R_MAX,OR(CORONA_REQ=0,O421&gt;=G421)),1,0)</f>
        <v>0</v>
      </c>
      <c r="AL421" s="28" t="n">
        <f aca="false">IF(AK421=1,IF(OBJECTIVE=1,AI421,AJ421),1000000000000)+ROW()*0.000000001</f>
        <v>1000000000000</v>
      </c>
    </row>
    <row r="422" customFormat="false" ht="15" hidden="false" customHeight="false" outlineLevel="0" collapsed="false">
      <c r="A422" s="8" t="n">
        <v>418</v>
      </c>
      <c r="B422" s="23" t="n">
        <v>8</v>
      </c>
      <c r="C422" s="23" t="n">
        <v>3</v>
      </c>
      <c r="D422" s="8" t="n">
        <v>150</v>
      </c>
      <c r="E422" s="8" t="n">
        <v>18</v>
      </c>
      <c r="F422" s="8" t="n">
        <v>10</v>
      </c>
      <c r="G422" s="28" t="n">
        <v>16.907073</v>
      </c>
      <c r="H422" s="8" t="n">
        <v>80.456033</v>
      </c>
      <c r="I422" s="8" t="n">
        <v>457.069318</v>
      </c>
      <c r="J422" s="28" t="n">
        <v>5.680983</v>
      </c>
      <c r="K422" s="39" t="n">
        <v>1.256861</v>
      </c>
      <c r="L422" s="28" t="n">
        <v>3.456122</v>
      </c>
      <c r="M422" s="8" t="n">
        <v>311</v>
      </c>
      <c r="N422" s="8" t="n">
        <v>1234</v>
      </c>
      <c r="O422" s="28" t="n">
        <v>16.128223</v>
      </c>
      <c r="P422" s="28" t="n">
        <v>9.071184</v>
      </c>
      <c r="Q422" s="28" t="n">
        <v>9.160884</v>
      </c>
      <c r="R422" s="8" t="n">
        <v>40</v>
      </c>
      <c r="S422" s="8" t="n">
        <v>18</v>
      </c>
      <c r="T422" s="23" t="n">
        <v>118.685835</v>
      </c>
      <c r="U422" s="23" t="n">
        <v>95.752208</v>
      </c>
      <c r="V422" s="28" t="n">
        <v>5.505448</v>
      </c>
      <c r="W422" s="39" t="n">
        <v>1.107803</v>
      </c>
      <c r="X422" s="24" t="n">
        <f aca="false">P422*RHO_VANE/2700*(1+SCRAP)*PRICE_VANE</f>
        <v>108.58207248</v>
      </c>
      <c r="Y422" s="24" t="n">
        <f aca="false">Q422*RHO_PLATE/2700*(1+SCRAP)*PRICE_PLATE</f>
        <v>109.65578148</v>
      </c>
      <c r="Z422" s="24" t="n">
        <f aca="false">T422*CUT_M+(R422+S422)*CUT_SET</f>
        <v>236.0287525</v>
      </c>
      <c r="AA422" s="24" t="n">
        <f aca="false">U422*ROUND_M</f>
        <v>478.76104</v>
      </c>
      <c r="AB422" s="24" t="n">
        <f aca="false">(R422+S422)*FINISH_PART</f>
        <v>464</v>
      </c>
      <c r="AC422" s="24" t="n">
        <f aca="false">R422*SPACER_VANE+(R422+S422)*ASM_H*LABOUR</f>
        <v>772.5</v>
      </c>
      <c r="AD422" s="24" t="n">
        <f aca="false">V422*G10_CAGE+W422*G10_SLEEVE</f>
        <v>396.79506</v>
      </c>
      <c r="AE422" s="24" t="n">
        <f aca="false">N422/1000*SHAFT_M+SHAFT_SET</f>
        <v>228.08</v>
      </c>
      <c r="AF422" s="24" t="n">
        <f aca="false">2*ROUNDUP(G422*1000/V_ZENER,0)*PRICE_Z+5*ROUNDUP(G422*DIODE_SAFETY/V_STICK,0)*PRICE_STICK</f>
        <v>127</v>
      </c>
      <c r="AG422" s="24" t="n">
        <f aca="false">SUM(X422:AF422)</f>
        <v>2921.40270646</v>
      </c>
      <c r="AH422" s="20" t="n">
        <f aca="false">FIXED_BOM</f>
        <v>3461</v>
      </c>
      <c r="AI422" s="24" t="n">
        <f aca="false">(AG422+AH422)*(1+CONT)</f>
        <v>7339.763112429</v>
      </c>
      <c r="AJ422" s="24" t="n">
        <f aca="false">IF(L422&gt;0,AI422/L422,1000000000000)</f>
        <v>2123.69908019132</v>
      </c>
      <c r="AK422" s="8" t="n">
        <f aca="false">IF(AND(G422&gt;=V_NEED,L422&gt;=P_MIN,K422&gt;=Z_MIN,F422&lt;=N_CAP,D422&lt;=R_MAX,OR(CORONA_REQ=0,O422&gt;=G422)),1,0)</f>
        <v>0</v>
      </c>
      <c r="AL422" s="28" t="n">
        <f aca="false">IF(AK422=1,IF(OBJECTIVE=1,AI422,AJ422),1000000000000)+ROW()*0.000000001</f>
        <v>1000000000000</v>
      </c>
    </row>
    <row r="423" customFormat="false" ht="15" hidden="false" customHeight="false" outlineLevel="0" collapsed="false">
      <c r="A423" s="8" t="n">
        <v>419</v>
      </c>
      <c r="B423" s="23" t="n">
        <v>8</v>
      </c>
      <c r="C423" s="23" t="n">
        <v>3</v>
      </c>
      <c r="D423" s="8" t="n">
        <v>150</v>
      </c>
      <c r="E423" s="8" t="n">
        <v>18</v>
      </c>
      <c r="F423" s="8" t="n">
        <v>12</v>
      </c>
      <c r="G423" s="28" t="n">
        <v>16.907073</v>
      </c>
      <c r="H423" s="8" t="n">
        <v>96.973092</v>
      </c>
      <c r="I423" s="8" t="n">
        <v>553.294437</v>
      </c>
      <c r="J423" s="28" t="n">
        <v>5.705649</v>
      </c>
      <c r="K423" s="39" t="n">
        <v>1.270859</v>
      </c>
      <c r="L423" s="28" t="n">
        <v>4.355399</v>
      </c>
      <c r="M423" s="8" t="n">
        <v>366</v>
      </c>
      <c r="N423" s="8" t="n">
        <v>1344</v>
      </c>
      <c r="O423" s="28" t="n">
        <v>16.128223</v>
      </c>
      <c r="P423" s="28" t="n">
        <v>10.885421</v>
      </c>
      <c r="Q423" s="28" t="n">
        <v>10.17876</v>
      </c>
      <c r="R423" s="8" t="n">
        <v>48</v>
      </c>
      <c r="S423" s="8" t="n">
        <v>20</v>
      </c>
      <c r="T423" s="23" t="n">
        <v>140.412382</v>
      </c>
      <c r="U423" s="23" t="n">
        <v>112.892031</v>
      </c>
      <c r="V423" s="28" t="n">
        <v>6.344228</v>
      </c>
      <c r="W423" s="39" t="n">
        <v>1.276582</v>
      </c>
      <c r="X423" s="24" t="n">
        <f aca="false">P423*RHO_VANE/2700*(1+SCRAP)*PRICE_VANE</f>
        <v>130.29848937</v>
      </c>
      <c r="Y423" s="24" t="n">
        <f aca="false">Q423*RHO_PLATE/2700*(1+SCRAP)*PRICE_PLATE</f>
        <v>121.8397572</v>
      </c>
      <c r="Z423" s="24" t="n">
        <f aca="false">T423*CUT_M+(R423+S423)*CUT_SET</f>
        <v>278.618573</v>
      </c>
      <c r="AA423" s="24" t="n">
        <f aca="false">U423*ROUND_M</f>
        <v>564.460155</v>
      </c>
      <c r="AB423" s="24" t="n">
        <f aca="false">(R423+S423)*FINISH_PART</f>
        <v>544</v>
      </c>
      <c r="AC423" s="24" t="n">
        <f aca="false">R423*SPACER_VANE+(R423+S423)*ASM_H*LABOUR</f>
        <v>909</v>
      </c>
      <c r="AD423" s="24" t="n">
        <f aca="false">V423*G10_CAGE+W423*G10_SLEEVE</f>
        <v>457.2486</v>
      </c>
      <c r="AE423" s="24" t="n">
        <f aca="false">N423/1000*SHAFT_M+SHAFT_SET</f>
        <v>241.28</v>
      </c>
      <c r="AF423" s="24" t="n">
        <f aca="false">2*ROUNDUP(G423*1000/V_ZENER,0)*PRICE_Z+5*ROUNDUP(G423*DIODE_SAFETY/V_STICK,0)*PRICE_STICK</f>
        <v>127</v>
      </c>
      <c r="AG423" s="24" t="n">
        <f aca="false">SUM(X423:AF423)</f>
        <v>3373.74557457</v>
      </c>
      <c r="AH423" s="20" t="n">
        <f aca="false">FIXED_BOM</f>
        <v>3461</v>
      </c>
      <c r="AI423" s="24" t="n">
        <f aca="false">(AG423+AH423)*(1+CONT)</f>
        <v>7859.9574107555</v>
      </c>
      <c r="AJ423" s="24" t="n">
        <f aca="false">IF(L423&gt;0,AI423/L423,1000000000000)</f>
        <v>1804.6469245999</v>
      </c>
      <c r="AK423" s="8" t="n">
        <f aca="false">IF(AND(G423&gt;=V_NEED,L423&gt;=P_MIN,K423&gt;=Z_MIN,F423&lt;=N_CAP,D423&lt;=R_MAX,OR(CORONA_REQ=0,O423&gt;=G423)),1,0)</f>
        <v>0</v>
      </c>
      <c r="AL423" s="28" t="n">
        <f aca="false">IF(AK423=1,IF(OBJECTIVE=1,AI423,AJ423),1000000000000)+ROW()*0.000000001</f>
        <v>1000000000000</v>
      </c>
    </row>
    <row r="424" customFormat="false" ht="15" hidden="false" customHeight="false" outlineLevel="0" collapsed="false">
      <c r="A424" s="8" t="n">
        <v>420</v>
      </c>
      <c r="B424" s="23" t="n">
        <v>8</v>
      </c>
      <c r="C424" s="23" t="n">
        <v>3</v>
      </c>
      <c r="D424" s="8" t="n">
        <v>150</v>
      </c>
      <c r="E424" s="8" t="n">
        <v>18</v>
      </c>
      <c r="F424" s="8" t="n">
        <v>16</v>
      </c>
      <c r="G424" s="28" t="n">
        <v>16.907073</v>
      </c>
      <c r="H424" s="8" t="n">
        <v>130.007211</v>
      </c>
      <c r="I424" s="8" t="n">
        <v>745.744676</v>
      </c>
      <c r="J424" s="28" t="n">
        <v>5.736179</v>
      </c>
      <c r="K424" s="39" t="n">
        <v>1.289032</v>
      </c>
      <c r="L424" s="28" t="n">
        <v>6.163961</v>
      </c>
      <c r="M424" s="8" t="n">
        <v>487</v>
      </c>
      <c r="N424" s="8" t="n">
        <v>1586</v>
      </c>
      <c r="O424" s="28" t="n">
        <v>16.128223</v>
      </c>
      <c r="P424" s="28" t="n">
        <v>14.513894</v>
      </c>
      <c r="Q424" s="28" t="n">
        <v>13.232388</v>
      </c>
      <c r="R424" s="8" t="n">
        <v>64</v>
      </c>
      <c r="S424" s="8" t="n">
        <v>26</v>
      </c>
      <c r="T424" s="23" t="n">
        <v>186.378752</v>
      </c>
      <c r="U424" s="23" t="n">
        <v>149.68495</v>
      </c>
      <c r="V424" s="28" t="n">
        <v>8.189544</v>
      </c>
      <c r="W424" s="39" t="n">
        <v>1.647896</v>
      </c>
      <c r="X424" s="24" t="n">
        <f aca="false">P424*RHO_VANE/2700*(1+SCRAP)*PRICE_VANE</f>
        <v>173.73131118</v>
      </c>
      <c r="Y424" s="24" t="n">
        <f aca="false">Q424*RHO_PLATE/2700*(1+SCRAP)*PRICE_PLATE</f>
        <v>158.39168436</v>
      </c>
      <c r="Z424" s="24" t="n">
        <f aca="false">T424*CUT_M+(R424+S424)*CUT_SET</f>
        <v>369.568128</v>
      </c>
      <c r="AA424" s="24" t="n">
        <f aca="false">U424*ROUND_M</f>
        <v>748.42475</v>
      </c>
      <c r="AB424" s="24" t="n">
        <f aca="false">(R424+S424)*FINISH_PART</f>
        <v>720</v>
      </c>
      <c r="AC424" s="24" t="n">
        <f aca="false">R424*SPACER_VANE+(R424+S424)*ASM_H*LABOUR</f>
        <v>1204.5</v>
      </c>
      <c r="AD424" s="24" t="n">
        <f aca="false">V424*G10_CAGE+W424*G10_SLEEVE</f>
        <v>590.2464</v>
      </c>
      <c r="AE424" s="24" t="n">
        <f aca="false">N424/1000*SHAFT_M+SHAFT_SET</f>
        <v>270.32</v>
      </c>
      <c r="AF424" s="24" t="n">
        <f aca="false">2*ROUNDUP(G424*1000/V_ZENER,0)*PRICE_Z+5*ROUNDUP(G424*DIODE_SAFETY/V_STICK,0)*PRICE_STICK</f>
        <v>127</v>
      </c>
      <c r="AG424" s="24" t="n">
        <f aca="false">SUM(X424:AF424)</f>
        <v>4362.18227354</v>
      </c>
      <c r="AH424" s="20" t="n">
        <f aca="false">FIXED_BOM</f>
        <v>3461</v>
      </c>
      <c r="AI424" s="24" t="n">
        <f aca="false">(AG424+AH424)*(1+CONT)</f>
        <v>8996.659614571</v>
      </c>
      <c r="AJ424" s="24" t="n">
        <f aca="false">IF(L424&gt;0,AI424/L424,1000000000000)</f>
        <v>1459.5581663432</v>
      </c>
      <c r="AK424" s="8" t="n">
        <f aca="false">IF(AND(G424&gt;=V_NEED,L424&gt;=P_MIN,K424&gt;=Z_MIN,F424&lt;=N_CAP,D424&lt;=R_MAX,OR(CORONA_REQ=0,O424&gt;=G424)),1,0)</f>
        <v>0</v>
      </c>
      <c r="AL424" s="28" t="n">
        <f aca="false">IF(AK424=1,IF(OBJECTIVE=1,AI424,AJ424),1000000000000)+ROW()*0.000000001</f>
        <v>1000000000000</v>
      </c>
    </row>
    <row r="425" customFormat="false" ht="15" hidden="false" customHeight="false" outlineLevel="0" collapsed="false">
      <c r="A425" s="8" t="n">
        <v>421</v>
      </c>
      <c r="B425" s="23" t="n">
        <v>8</v>
      </c>
      <c r="C425" s="23" t="n">
        <v>3</v>
      </c>
      <c r="D425" s="8" t="n">
        <v>150</v>
      </c>
      <c r="E425" s="8" t="n">
        <v>22</v>
      </c>
      <c r="F425" s="8" t="n">
        <v>4</v>
      </c>
      <c r="G425" s="28" t="n">
        <v>16.907073</v>
      </c>
      <c r="H425" s="8" t="n">
        <v>39.992231</v>
      </c>
      <c r="I425" s="8" t="n">
        <v>200.801683</v>
      </c>
      <c r="J425" s="28" t="n">
        <v>5.021017</v>
      </c>
      <c r="K425" s="39" t="n">
        <v>1.148007</v>
      </c>
      <c r="L425" s="28" t="n">
        <v>0.98237</v>
      </c>
      <c r="M425" s="8" t="n">
        <v>135</v>
      </c>
      <c r="N425" s="8" t="n">
        <v>882</v>
      </c>
      <c r="O425" s="28" t="n">
        <v>16.128223</v>
      </c>
      <c r="P425" s="28" t="n">
        <v>4.171341</v>
      </c>
      <c r="Q425" s="28" t="n">
        <v>5.08938</v>
      </c>
      <c r="R425" s="8" t="n">
        <v>16</v>
      </c>
      <c r="S425" s="8" t="n">
        <v>10</v>
      </c>
      <c r="T425" s="23" t="n">
        <v>50.992918</v>
      </c>
      <c r="U425" s="23" t="n">
        <v>41.819467</v>
      </c>
      <c r="V425" s="28" t="n">
        <v>2.821351</v>
      </c>
      <c r="W425" s="39" t="n">
        <v>0.567711</v>
      </c>
      <c r="X425" s="24" t="n">
        <f aca="false">P425*RHO_VANE/2700*(1+SCRAP)*PRICE_VANE</f>
        <v>49.93095177</v>
      </c>
      <c r="Y425" s="24" t="n">
        <f aca="false">Q425*RHO_PLATE/2700*(1+SCRAP)*PRICE_PLATE</f>
        <v>60.9198786</v>
      </c>
      <c r="Z425" s="24" t="n">
        <f aca="false">T425*CUT_M+(R425+S425)*CUT_SET</f>
        <v>102.489377</v>
      </c>
      <c r="AA425" s="24" t="n">
        <f aca="false">U425*ROUND_M</f>
        <v>209.097335</v>
      </c>
      <c r="AB425" s="24" t="n">
        <f aca="false">(R425+S425)*FINISH_PART</f>
        <v>208</v>
      </c>
      <c r="AC425" s="24" t="n">
        <f aca="false">R425*SPACER_VANE+(R425+S425)*ASM_H*LABOUR</f>
        <v>340.5</v>
      </c>
      <c r="AD425" s="24" t="n">
        <f aca="false">V425*G10_CAGE+W425*G10_SLEEVE</f>
        <v>203.34372</v>
      </c>
      <c r="AE425" s="24" t="n">
        <f aca="false">N425/1000*SHAFT_M+SHAFT_SET</f>
        <v>185.84</v>
      </c>
      <c r="AF425" s="24" t="n">
        <f aca="false">2*ROUNDUP(G425*1000/V_ZENER,0)*PRICE_Z+5*ROUNDUP(G425*DIODE_SAFETY/V_STICK,0)*PRICE_STICK</f>
        <v>127</v>
      </c>
      <c r="AG425" s="24" t="n">
        <f aca="false">SUM(X425:AF425)</f>
        <v>1487.12126237</v>
      </c>
      <c r="AH425" s="20" t="n">
        <f aca="false">FIXED_BOM</f>
        <v>3461</v>
      </c>
      <c r="AI425" s="24" t="n">
        <f aca="false">(AG425+AH425)*(1+CONT)</f>
        <v>5690.3394517255</v>
      </c>
      <c r="AJ425" s="24" t="n">
        <f aca="false">IF(L425&gt;0,AI425/L425,1000000000000)</f>
        <v>5792.460530885</v>
      </c>
      <c r="AK425" s="8" t="n">
        <f aca="false">IF(AND(G425&gt;=V_NEED,L425&gt;=P_MIN,K425&gt;=Z_MIN,F425&lt;=N_CAP,D425&lt;=R_MAX,OR(CORONA_REQ=0,O425&gt;=G425)),1,0)</f>
        <v>0</v>
      </c>
      <c r="AL425" s="28" t="n">
        <f aca="false">IF(AK425=1,IF(OBJECTIVE=1,AI425,AJ425),1000000000000)+ROW()*0.000000001</f>
        <v>1000000000000</v>
      </c>
    </row>
    <row r="426" customFormat="false" ht="15" hidden="false" customHeight="false" outlineLevel="0" collapsed="false">
      <c r="A426" s="8" t="n">
        <v>422</v>
      </c>
      <c r="B426" s="23" t="n">
        <v>8</v>
      </c>
      <c r="C426" s="23" t="n">
        <v>3</v>
      </c>
      <c r="D426" s="8" t="n">
        <v>150</v>
      </c>
      <c r="E426" s="8" t="n">
        <v>22</v>
      </c>
      <c r="F426" s="8" t="n">
        <v>6</v>
      </c>
      <c r="G426" s="28" t="n">
        <v>16.907073</v>
      </c>
      <c r="H426" s="8" t="n">
        <v>61.702077</v>
      </c>
      <c r="I426" s="8" t="n">
        <v>315.545501</v>
      </c>
      <c r="J426" s="28" t="n">
        <v>5.114017</v>
      </c>
      <c r="K426" s="39" t="n">
        <v>1.201124</v>
      </c>
      <c r="L426" s="28" t="n">
        <v>1.978389</v>
      </c>
      <c r="M426" s="8" t="n">
        <v>190</v>
      </c>
      <c r="N426" s="8" t="n">
        <v>992</v>
      </c>
      <c r="O426" s="28" t="n">
        <v>16.128223</v>
      </c>
      <c r="P426" s="28" t="n">
        <v>6.257011</v>
      </c>
      <c r="Q426" s="28" t="n">
        <v>6.107256</v>
      </c>
      <c r="R426" s="8" t="n">
        <v>24</v>
      </c>
      <c r="S426" s="8" t="n">
        <v>12</v>
      </c>
      <c r="T426" s="23" t="n">
        <v>72.719465</v>
      </c>
      <c r="U426" s="23" t="n">
        <v>58.959289</v>
      </c>
      <c r="V426" s="28" t="n">
        <v>3.660131</v>
      </c>
      <c r="W426" s="39" t="n">
        <v>0.73649</v>
      </c>
      <c r="X426" s="24" t="n">
        <f aca="false">P426*RHO_VANE/2700*(1+SCRAP)*PRICE_VANE</f>
        <v>74.89642167</v>
      </c>
      <c r="Y426" s="24" t="n">
        <f aca="false">Q426*RHO_PLATE/2700*(1+SCRAP)*PRICE_PLATE</f>
        <v>73.10385432</v>
      </c>
      <c r="Z426" s="24" t="n">
        <f aca="false">T426*CUT_M+(R426+S426)*CUT_SET</f>
        <v>145.0791975</v>
      </c>
      <c r="AA426" s="24" t="n">
        <f aca="false">U426*ROUND_M</f>
        <v>294.796445</v>
      </c>
      <c r="AB426" s="24" t="n">
        <f aca="false">(R426+S426)*FINISH_PART</f>
        <v>288</v>
      </c>
      <c r="AC426" s="24" t="n">
        <f aca="false">R426*SPACER_VANE+(R426+S426)*ASM_H*LABOUR</f>
        <v>477</v>
      </c>
      <c r="AD426" s="24" t="n">
        <f aca="false">V426*G10_CAGE+W426*G10_SLEEVE</f>
        <v>263.79726</v>
      </c>
      <c r="AE426" s="24" t="n">
        <f aca="false">N426/1000*SHAFT_M+SHAFT_SET</f>
        <v>199.04</v>
      </c>
      <c r="AF426" s="24" t="n">
        <f aca="false">2*ROUNDUP(G426*1000/V_ZENER,0)*PRICE_Z+5*ROUNDUP(G426*DIODE_SAFETY/V_STICK,0)*PRICE_STICK</f>
        <v>127</v>
      </c>
      <c r="AG426" s="24" t="n">
        <f aca="false">SUM(X426:AF426)</f>
        <v>1942.71317849</v>
      </c>
      <c r="AH426" s="20" t="n">
        <f aca="false">FIXED_BOM</f>
        <v>3461</v>
      </c>
      <c r="AI426" s="24" t="n">
        <f aca="false">(AG426+AH426)*(1+CONT)</f>
        <v>6214.2701552635</v>
      </c>
      <c r="AJ426" s="24" t="n">
        <f aca="false">IF(L426&gt;0,AI426/L426,1000000000000)</f>
        <v>3141.07597406956</v>
      </c>
      <c r="AK426" s="8" t="n">
        <f aca="false">IF(AND(G426&gt;=V_NEED,L426&gt;=P_MIN,K426&gt;=Z_MIN,F426&lt;=N_CAP,D426&lt;=R_MAX,OR(CORONA_REQ=0,O426&gt;=G426)),1,0)</f>
        <v>0</v>
      </c>
      <c r="AL426" s="28" t="n">
        <f aca="false">IF(AK426=1,IF(OBJECTIVE=1,AI426,AJ426),1000000000000)+ROW()*0.000000001</f>
        <v>1000000000000</v>
      </c>
    </row>
    <row r="427" customFormat="false" ht="15" hidden="false" customHeight="false" outlineLevel="0" collapsed="false">
      <c r="A427" s="8" t="n">
        <v>423</v>
      </c>
      <c r="B427" s="23" t="n">
        <v>8</v>
      </c>
      <c r="C427" s="23" t="n">
        <v>3</v>
      </c>
      <c r="D427" s="8" t="n">
        <v>150</v>
      </c>
      <c r="E427" s="8" t="n">
        <v>22</v>
      </c>
      <c r="F427" s="8" t="n">
        <v>8</v>
      </c>
      <c r="G427" s="28" t="n">
        <v>16.907073</v>
      </c>
      <c r="H427" s="8" t="n">
        <v>83.411923</v>
      </c>
      <c r="I427" s="8" t="n">
        <v>430.28932</v>
      </c>
      <c r="J427" s="28" t="n">
        <v>5.158607</v>
      </c>
      <c r="K427" s="39" t="n">
        <v>1.229001</v>
      </c>
      <c r="L427" s="28" t="n">
        <v>2.983622</v>
      </c>
      <c r="M427" s="8" t="n">
        <v>256</v>
      </c>
      <c r="N427" s="8" t="n">
        <v>1124</v>
      </c>
      <c r="O427" s="28" t="n">
        <v>16.128223</v>
      </c>
      <c r="P427" s="28" t="n">
        <v>8.342682</v>
      </c>
      <c r="Q427" s="28" t="n">
        <v>8.143008</v>
      </c>
      <c r="R427" s="8" t="n">
        <v>32</v>
      </c>
      <c r="S427" s="8" t="n">
        <v>16</v>
      </c>
      <c r="T427" s="23" t="n">
        <v>96.959287</v>
      </c>
      <c r="U427" s="23" t="n">
        <v>78.612386</v>
      </c>
      <c r="V427" s="28" t="n">
        <v>4.666667</v>
      </c>
      <c r="W427" s="39" t="n">
        <v>0.939025</v>
      </c>
      <c r="X427" s="24" t="n">
        <f aca="false">P427*RHO_VANE/2700*(1+SCRAP)*PRICE_VANE</f>
        <v>99.86190354</v>
      </c>
      <c r="Y427" s="24" t="n">
        <f aca="false">Q427*RHO_PLATE/2700*(1+SCRAP)*PRICE_PLATE</f>
        <v>97.47180576</v>
      </c>
      <c r="Z427" s="24" t="n">
        <f aca="false">T427*CUT_M+(R427+S427)*CUT_SET</f>
        <v>193.4389305</v>
      </c>
      <c r="AA427" s="24" t="n">
        <f aca="false">U427*ROUND_M</f>
        <v>393.06193</v>
      </c>
      <c r="AB427" s="24" t="n">
        <f aca="false">(R427+S427)*FINISH_PART</f>
        <v>384</v>
      </c>
      <c r="AC427" s="24" t="n">
        <f aca="false">R427*SPACER_VANE+(R427+S427)*ASM_H*LABOUR</f>
        <v>636</v>
      </c>
      <c r="AD427" s="24" t="n">
        <f aca="false">V427*G10_CAGE+W427*G10_SLEEVE</f>
        <v>336.34152</v>
      </c>
      <c r="AE427" s="24" t="n">
        <f aca="false">N427/1000*SHAFT_M+SHAFT_SET</f>
        <v>214.88</v>
      </c>
      <c r="AF427" s="24" t="n">
        <f aca="false">2*ROUNDUP(G427*1000/V_ZENER,0)*PRICE_Z+5*ROUNDUP(G427*DIODE_SAFETY/V_STICK,0)*PRICE_STICK</f>
        <v>127</v>
      </c>
      <c r="AG427" s="24" t="n">
        <f aca="false">SUM(X427:AF427)</f>
        <v>2482.0560898</v>
      </c>
      <c r="AH427" s="20" t="n">
        <f aca="false">FIXED_BOM</f>
        <v>3461</v>
      </c>
      <c r="AI427" s="24" t="n">
        <f aca="false">(AG427+AH427)*(1+CONT)</f>
        <v>6834.51450327</v>
      </c>
      <c r="AJ427" s="24" t="n">
        <f aca="false">IF(L427&gt;0,AI427/L427,1000000000000)</f>
        <v>2290.6770707784</v>
      </c>
      <c r="AK427" s="8" t="n">
        <f aca="false">IF(AND(G427&gt;=V_NEED,L427&gt;=P_MIN,K427&gt;=Z_MIN,F427&lt;=N_CAP,D427&lt;=R_MAX,OR(CORONA_REQ=0,O427&gt;=G427)),1,0)</f>
        <v>0</v>
      </c>
      <c r="AL427" s="28" t="n">
        <f aca="false">IF(AK427=1,IF(OBJECTIVE=1,AI427,AJ427),1000000000000)+ROW()*0.000000001</f>
        <v>1000000000000</v>
      </c>
    </row>
    <row r="428" customFormat="false" ht="15" hidden="false" customHeight="false" outlineLevel="0" collapsed="false">
      <c r="A428" s="8" t="n">
        <v>424</v>
      </c>
      <c r="B428" s="23" t="n">
        <v>8</v>
      </c>
      <c r="C428" s="23" t="n">
        <v>3</v>
      </c>
      <c r="D428" s="8" t="n">
        <v>150</v>
      </c>
      <c r="E428" s="8" t="n">
        <v>22</v>
      </c>
      <c r="F428" s="8" t="n">
        <v>10</v>
      </c>
      <c r="G428" s="28" t="n">
        <v>16.907073</v>
      </c>
      <c r="H428" s="8" t="n">
        <v>105.121769</v>
      </c>
      <c r="I428" s="8" t="n">
        <v>545.033139</v>
      </c>
      <c r="J428" s="28" t="n">
        <v>5.184779</v>
      </c>
      <c r="K428" s="39" t="n">
        <v>1.24577</v>
      </c>
      <c r="L428" s="28" t="n">
        <v>3.993893</v>
      </c>
      <c r="M428" s="8" t="n">
        <v>322</v>
      </c>
      <c r="N428" s="8" t="n">
        <v>1256</v>
      </c>
      <c r="O428" s="28" t="n">
        <v>16.128223</v>
      </c>
      <c r="P428" s="28" t="n">
        <v>10.428352</v>
      </c>
      <c r="Q428" s="28" t="n">
        <v>10.17876</v>
      </c>
      <c r="R428" s="8" t="n">
        <v>40</v>
      </c>
      <c r="S428" s="8" t="n">
        <v>20</v>
      </c>
      <c r="T428" s="23" t="n">
        <v>121.199109</v>
      </c>
      <c r="U428" s="23" t="n">
        <v>98.265482</v>
      </c>
      <c r="V428" s="28" t="n">
        <v>5.673204</v>
      </c>
      <c r="W428" s="39" t="n">
        <v>1.141559</v>
      </c>
      <c r="X428" s="24" t="n">
        <f aca="false">P428*RHO_VANE/2700*(1+SCRAP)*PRICE_VANE</f>
        <v>124.82737344</v>
      </c>
      <c r="Y428" s="24" t="n">
        <f aca="false">Q428*RHO_PLATE/2700*(1+SCRAP)*PRICE_PLATE</f>
        <v>121.8397572</v>
      </c>
      <c r="Z428" s="24" t="n">
        <f aca="false">T428*CUT_M+(R428+S428)*CUT_SET</f>
        <v>241.7986635</v>
      </c>
      <c r="AA428" s="24" t="n">
        <f aca="false">U428*ROUND_M</f>
        <v>491.32741</v>
      </c>
      <c r="AB428" s="24" t="n">
        <f aca="false">(R428+S428)*FINISH_PART</f>
        <v>480</v>
      </c>
      <c r="AC428" s="24" t="n">
        <f aca="false">R428*SPACER_VANE+(R428+S428)*ASM_H*LABOUR</f>
        <v>795</v>
      </c>
      <c r="AD428" s="24" t="n">
        <f aca="false">V428*G10_CAGE+W428*G10_SLEEVE</f>
        <v>408.88578</v>
      </c>
      <c r="AE428" s="24" t="n">
        <f aca="false">N428/1000*SHAFT_M+SHAFT_SET</f>
        <v>230.72</v>
      </c>
      <c r="AF428" s="24" t="n">
        <f aca="false">2*ROUNDUP(G428*1000/V_ZENER,0)*PRICE_Z+5*ROUNDUP(G428*DIODE_SAFETY/V_STICK,0)*PRICE_STICK</f>
        <v>127</v>
      </c>
      <c r="AG428" s="24" t="n">
        <f aca="false">SUM(X428:AF428)</f>
        <v>3021.39898414</v>
      </c>
      <c r="AH428" s="20" t="n">
        <f aca="false">FIXED_BOM</f>
        <v>3461</v>
      </c>
      <c r="AI428" s="24" t="n">
        <f aca="false">(AG428+AH428)*(1+CONT)</f>
        <v>7454.758831761</v>
      </c>
      <c r="AJ428" s="24" t="n">
        <f aca="false">IF(L428&gt;0,AI428/L428,1000000000000)</f>
        <v>1866.53944704102</v>
      </c>
      <c r="AK428" s="8" t="n">
        <f aca="false">IF(AND(G428&gt;=V_NEED,L428&gt;=P_MIN,K428&gt;=Z_MIN,F428&lt;=N_CAP,D428&lt;=R_MAX,OR(CORONA_REQ=0,O428&gt;=G428)),1,0)</f>
        <v>0</v>
      </c>
      <c r="AL428" s="28" t="n">
        <f aca="false">IF(AK428=1,IF(OBJECTIVE=1,AI428,AJ428),1000000000000)+ROW()*0.000000001</f>
        <v>1000000000000</v>
      </c>
    </row>
    <row r="429" customFormat="false" ht="15" hidden="false" customHeight="false" outlineLevel="0" collapsed="false">
      <c r="A429" s="8" t="n">
        <v>425</v>
      </c>
      <c r="B429" s="23" t="n">
        <v>8</v>
      </c>
      <c r="C429" s="23" t="n">
        <v>3</v>
      </c>
      <c r="D429" s="8" t="n">
        <v>150</v>
      </c>
      <c r="E429" s="8" t="n">
        <v>22</v>
      </c>
      <c r="F429" s="8" t="n">
        <v>12</v>
      </c>
      <c r="G429" s="28" t="n">
        <v>16.907073</v>
      </c>
      <c r="H429" s="8" t="n">
        <v>126.831616</v>
      </c>
      <c r="I429" s="8" t="n">
        <v>659.776957</v>
      </c>
      <c r="J429" s="28" t="n">
        <v>5.201991</v>
      </c>
      <c r="K429" s="39" t="n">
        <v>1.257276</v>
      </c>
      <c r="L429" s="28" t="n">
        <v>5.006547</v>
      </c>
      <c r="M429" s="8" t="n">
        <v>388</v>
      </c>
      <c r="N429" s="8" t="n">
        <v>1388</v>
      </c>
      <c r="O429" s="28" t="n">
        <v>16.128223</v>
      </c>
      <c r="P429" s="28" t="n">
        <v>12.514022</v>
      </c>
      <c r="Q429" s="28" t="n">
        <v>12.214512</v>
      </c>
      <c r="R429" s="8" t="n">
        <v>48</v>
      </c>
      <c r="S429" s="8" t="n">
        <v>24</v>
      </c>
      <c r="T429" s="23" t="n">
        <v>145.438931</v>
      </c>
      <c r="U429" s="23" t="n">
        <v>117.918579</v>
      </c>
      <c r="V429" s="28" t="n">
        <v>6.67974</v>
      </c>
      <c r="W429" s="39" t="n">
        <v>1.344094</v>
      </c>
      <c r="X429" s="24" t="n">
        <f aca="false">P429*RHO_VANE/2700*(1+SCRAP)*PRICE_VANE</f>
        <v>149.79284334</v>
      </c>
      <c r="Y429" s="24" t="n">
        <f aca="false">Q429*RHO_PLATE/2700*(1+SCRAP)*PRICE_PLATE</f>
        <v>146.20770864</v>
      </c>
      <c r="Z429" s="24" t="n">
        <f aca="false">T429*CUT_M+(R429+S429)*CUT_SET</f>
        <v>290.1583965</v>
      </c>
      <c r="AA429" s="24" t="n">
        <f aca="false">U429*ROUND_M</f>
        <v>589.592895</v>
      </c>
      <c r="AB429" s="24" t="n">
        <f aca="false">(R429+S429)*FINISH_PART</f>
        <v>576</v>
      </c>
      <c r="AC429" s="24" t="n">
        <f aca="false">R429*SPACER_VANE+(R429+S429)*ASM_H*LABOUR</f>
        <v>954</v>
      </c>
      <c r="AD429" s="24" t="n">
        <f aca="false">V429*G10_CAGE+W429*G10_SLEEVE</f>
        <v>481.43004</v>
      </c>
      <c r="AE429" s="24" t="n">
        <f aca="false">N429/1000*SHAFT_M+SHAFT_SET</f>
        <v>246.56</v>
      </c>
      <c r="AF429" s="24" t="n">
        <f aca="false">2*ROUNDUP(G429*1000/V_ZENER,0)*PRICE_Z+5*ROUNDUP(G429*DIODE_SAFETY/V_STICK,0)*PRICE_STICK</f>
        <v>127</v>
      </c>
      <c r="AG429" s="24" t="n">
        <f aca="false">SUM(X429:AF429)</f>
        <v>3560.74188348</v>
      </c>
      <c r="AH429" s="20" t="n">
        <f aca="false">FIXED_BOM</f>
        <v>3461</v>
      </c>
      <c r="AI429" s="24" t="n">
        <f aca="false">(AG429+AH429)*(1+CONT)</f>
        <v>8075.003166002</v>
      </c>
      <c r="AJ429" s="24" t="n">
        <f aca="false">IF(L429&gt;0,AI429/L429,1000000000000)</f>
        <v>1612.88871671473</v>
      </c>
      <c r="AK429" s="8" t="n">
        <f aca="false">IF(AND(G429&gt;=V_NEED,L429&gt;=P_MIN,K429&gt;=Z_MIN,F429&lt;=N_CAP,D429&lt;=R_MAX,OR(CORONA_REQ=0,O429&gt;=G429)),1,0)</f>
        <v>0</v>
      </c>
      <c r="AL429" s="28" t="n">
        <f aca="false">IF(AK429=1,IF(OBJECTIVE=1,AI429,AJ429),1000000000000)+ROW()*0.000000001</f>
        <v>1000000000000</v>
      </c>
    </row>
    <row r="430" customFormat="false" ht="15" hidden="false" customHeight="false" outlineLevel="0" collapsed="false">
      <c r="A430" s="8" t="n">
        <v>426</v>
      </c>
      <c r="B430" s="23" t="n">
        <v>8</v>
      </c>
      <c r="C430" s="23" t="n">
        <v>3</v>
      </c>
      <c r="D430" s="8" t="n">
        <v>150</v>
      </c>
      <c r="E430" s="8" t="n">
        <v>22</v>
      </c>
      <c r="F430" s="8" t="n">
        <v>16</v>
      </c>
      <c r="G430" s="28" t="n">
        <v>16.907073</v>
      </c>
      <c r="H430" s="8" t="n">
        <v>170.251308</v>
      </c>
      <c r="I430" s="8" t="n">
        <v>889.264595</v>
      </c>
      <c r="J430" s="28" t="n">
        <v>5.223247</v>
      </c>
      <c r="K430" s="39" t="n">
        <v>1.271972</v>
      </c>
      <c r="L430" s="28" t="n">
        <v>7.038021</v>
      </c>
      <c r="M430" s="8" t="n">
        <v>520</v>
      </c>
      <c r="N430" s="8" t="n">
        <v>1652</v>
      </c>
      <c r="O430" s="28" t="n">
        <v>16.128223</v>
      </c>
      <c r="P430" s="28" t="n">
        <v>16.685363</v>
      </c>
      <c r="Q430" s="28" t="n">
        <v>16.286016</v>
      </c>
      <c r="R430" s="8" t="n">
        <v>64</v>
      </c>
      <c r="S430" s="8" t="n">
        <v>32</v>
      </c>
      <c r="T430" s="23" t="n">
        <v>193.918574</v>
      </c>
      <c r="U430" s="23" t="n">
        <v>157.224772</v>
      </c>
      <c r="V430" s="28" t="n">
        <v>8.692812</v>
      </c>
      <c r="W430" s="39" t="n">
        <v>1.749163</v>
      </c>
      <c r="X430" s="24" t="n">
        <f aca="false">P430*RHO_VANE/2700*(1+SCRAP)*PRICE_VANE</f>
        <v>199.72379511</v>
      </c>
      <c r="Y430" s="24" t="n">
        <f aca="false">Q430*RHO_PLATE/2700*(1+SCRAP)*PRICE_PLATE</f>
        <v>194.94361152</v>
      </c>
      <c r="Z430" s="24" t="n">
        <f aca="false">T430*CUT_M+(R430+S430)*CUT_SET</f>
        <v>386.877861</v>
      </c>
      <c r="AA430" s="24" t="n">
        <f aca="false">U430*ROUND_M</f>
        <v>786.12386</v>
      </c>
      <c r="AB430" s="24" t="n">
        <f aca="false">(R430+S430)*FINISH_PART</f>
        <v>768</v>
      </c>
      <c r="AC430" s="24" t="n">
        <f aca="false">R430*SPACER_VANE+(R430+S430)*ASM_H*LABOUR</f>
        <v>1272</v>
      </c>
      <c r="AD430" s="24" t="n">
        <f aca="false">V430*G10_CAGE+W430*G10_SLEEVE</f>
        <v>626.5185</v>
      </c>
      <c r="AE430" s="24" t="n">
        <f aca="false">N430/1000*SHAFT_M+SHAFT_SET</f>
        <v>278.24</v>
      </c>
      <c r="AF430" s="24" t="n">
        <f aca="false">2*ROUNDUP(G430*1000/V_ZENER,0)*PRICE_Z+5*ROUNDUP(G430*DIODE_SAFETY/V_STICK,0)*PRICE_STICK</f>
        <v>127</v>
      </c>
      <c r="AG430" s="24" t="n">
        <f aca="false">SUM(X430:AF430)</f>
        <v>4639.42762763</v>
      </c>
      <c r="AH430" s="20" t="n">
        <f aca="false">FIXED_BOM</f>
        <v>3461</v>
      </c>
      <c r="AI430" s="24" t="n">
        <f aca="false">(AG430+AH430)*(1+CONT)</f>
        <v>9315.4917717745</v>
      </c>
      <c r="AJ430" s="24" t="n">
        <f aca="false">IF(L430&gt;0,AI430/L430,1000000000000)</f>
        <v>1323.59533621376</v>
      </c>
      <c r="AK430" s="8" t="n">
        <f aca="false">IF(AND(G430&gt;=V_NEED,L430&gt;=P_MIN,K430&gt;=Z_MIN,F430&lt;=N_CAP,D430&lt;=R_MAX,OR(CORONA_REQ=0,O430&gt;=G430)),1,0)</f>
        <v>0</v>
      </c>
      <c r="AL430" s="28" t="n">
        <f aca="false">IF(AK430=1,IF(OBJECTIVE=1,AI430,AJ430),1000000000000)+ROW()*0.000000001</f>
        <v>1000000000000</v>
      </c>
    </row>
    <row r="431" customFormat="false" ht="15" hidden="false" customHeight="false" outlineLevel="0" collapsed="false">
      <c r="A431" s="8" t="n">
        <v>427</v>
      </c>
      <c r="B431" s="23" t="n">
        <v>8</v>
      </c>
      <c r="C431" s="23" t="n">
        <v>3</v>
      </c>
      <c r="D431" s="8" t="n">
        <v>150</v>
      </c>
      <c r="E431" s="8" t="n">
        <v>26</v>
      </c>
      <c r="F431" s="8" t="n">
        <v>4</v>
      </c>
      <c r="G431" s="28" t="n">
        <v>16.907073</v>
      </c>
      <c r="H431" s="8" t="n">
        <v>56.745671</v>
      </c>
      <c r="I431" s="8" t="n">
        <v>233.361381</v>
      </c>
      <c r="J431" s="28" t="n">
        <v>4.112408</v>
      </c>
      <c r="K431" s="39" t="n">
        <v>1.121087</v>
      </c>
      <c r="L431" s="28" t="n">
        <v>0.970407</v>
      </c>
      <c r="M431" s="8" t="n">
        <v>135</v>
      </c>
      <c r="N431" s="8" t="n">
        <v>882</v>
      </c>
      <c r="O431" s="28" t="n">
        <v>16.128223</v>
      </c>
      <c r="P431" s="28" t="n">
        <v>4.714208</v>
      </c>
      <c r="Q431" s="28" t="n">
        <v>5.08938</v>
      </c>
      <c r="R431" s="8" t="n">
        <v>16</v>
      </c>
      <c r="S431" s="8" t="n">
        <v>10</v>
      </c>
      <c r="T431" s="23" t="n">
        <v>50.992918</v>
      </c>
      <c r="U431" s="23" t="n">
        <v>41.819467</v>
      </c>
      <c r="V431" s="28" t="n">
        <v>2.821351</v>
      </c>
      <c r="W431" s="39" t="n">
        <v>0.567711</v>
      </c>
      <c r="X431" s="24" t="n">
        <f aca="false">P431*RHO_VANE/2700*(1+SCRAP)*PRICE_VANE</f>
        <v>56.42906976</v>
      </c>
      <c r="Y431" s="24" t="n">
        <f aca="false">Q431*RHO_PLATE/2700*(1+SCRAP)*PRICE_PLATE</f>
        <v>60.9198786</v>
      </c>
      <c r="Z431" s="24" t="n">
        <f aca="false">T431*CUT_M+(R431+S431)*CUT_SET</f>
        <v>102.489377</v>
      </c>
      <c r="AA431" s="24" t="n">
        <f aca="false">U431*ROUND_M</f>
        <v>209.097335</v>
      </c>
      <c r="AB431" s="24" t="n">
        <f aca="false">(R431+S431)*FINISH_PART</f>
        <v>208</v>
      </c>
      <c r="AC431" s="24" t="n">
        <f aca="false">R431*SPACER_VANE+(R431+S431)*ASM_H*LABOUR</f>
        <v>340.5</v>
      </c>
      <c r="AD431" s="24" t="n">
        <f aca="false">V431*G10_CAGE+W431*G10_SLEEVE</f>
        <v>203.34372</v>
      </c>
      <c r="AE431" s="24" t="n">
        <f aca="false">N431/1000*SHAFT_M+SHAFT_SET</f>
        <v>185.84</v>
      </c>
      <c r="AF431" s="24" t="n">
        <f aca="false">2*ROUNDUP(G431*1000/V_ZENER,0)*PRICE_Z+5*ROUNDUP(G431*DIODE_SAFETY/V_STICK,0)*PRICE_STICK</f>
        <v>127</v>
      </c>
      <c r="AG431" s="24" t="n">
        <f aca="false">SUM(X431:AF431)</f>
        <v>1493.61938036</v>
      </c>
      <c r="AH431" s="20" t="n">
        <f aca="false">FIXED_BOM</f>
        <v>3461</v>
      </c>
      <c r="AI431" s="24" t="n">
        <f aca="false">(AG431+AH431)*(1+CONT)</f>
        <v>5697.812287414</v>
      </c>
      <c r="AJ431" s="24" t="n">
        <f aca="false">IF(L431&gt;0,AI431/L431,1000000000000)</f>
        <v>5871.56964800749</v>
      </c>
      <c r="AK431" s="8" t="n">
        <f aca="false">IF(AND(G431&gt;=V_NEED,L431&gt;=P_MIN,K431&gt;=Z_MIN,F431&lt;=N_CAP,D431&lt;=R_MAX,OR(CORONA_REQ=0,O431&gt;=G431)),1,0)</f>
        <v>0</v>
      </c>
      <c r="AL431" s="28" t="n">
        <f aca="false">IF(AK431=1,IF(OBJECTIVE=1,AI431,AJ431),1000000000000)+ROW()*0.000000001</f>
        <v>1000000000000</v>
      </c>
    </row>
    <row r="432" customFormat="false" ht="15" hidden="false" customHeight="false" outlineLevel="0" collapsed="false">
      <c r="A432" s="8" t="n">
        <v>428</v>
      </c>
      <c r="B432" s="23" t="n">
        <v>8</v>
      </c>
      <c r="C432" s="23" t="n">
        <v>3</v>
      </c>
      <c r="D432" s="8" t="n">
        <v>150</v>
      </c>
      <c r="E432" s="8" t="n">
        <v>26</v>
      </c>
      <c r="F432" s="8" t="n">
        <v>6</v>
      </c>
      <c r="G432" s="28" t="n">
        <v>16.907073</v>
      </c>
      <c r="H432" s="8" t="n">
        <v>88.028912</v>
      </c>
      <c r="I432" s="8" t="n">
        <v>366.710741</v>
      </c>
      <c r="J432" s="28" t="n">
        <v>4.165799</v>
      </c>
      <c r="K432" s="39" t="n">
        <v>1.162731</v>
      </c>
      <c r="L432" s="28" t="n">
        <v>1.949835</v>
      </c>
      <c r="M432" s="8" t="n">
        <v>201</v>
      </c>
      <c r="N432" s="8" t="n">
        <v>1014</v>
      </c>
      <c r="O432" s="28" t="n">
        <v>16.128223</v>
      </c>
      <c r="P432" s="28" t="n">
        <v>7.071312</v>
      </c>
      <c r="Q432" s="28" t="n">
        <v>7.125132</v>
      </c>
      <c r="R432" s="8" t="n">
        <v>24</v>
      </c>
      <c r="S432" s="8" t="n">
        <v>14</v>
      </c>
      <c r="T432" s="23" t="n">
        <v>75.232739</v>
      </c>
      <c r="U432" s="23" t="n">
        <v>61.472564</v>
      </c>
      <c r="V432" s="28" t="n">
        <v>3.827887</v>
      </c>
      <c r="W432" s="39" t="n">
        <v>0.770246</v>
      </c>
      <c r="X432" s="24" t="n">
        <f aca="false">P432*RHO_VANE/2700*(1+SCRAP)*PRICE_VANE</f>
        <v>84.64360464</v>
      </c>
      <c r="Y432" s="24" t="n">
        <f aca="false">Q432*RHO_PLATE/2700*(1+SCRAP)*PRICE_PLATE</f>
        <v>85.28783004</v>
      </c>
      <c r="Z432" s="24" t="n">
        <f aca="false">T432*CUT_M+(R432+S432)*CUT_SET</f>
        <v>150.8491085</v>
      </c>
      <c r="AA432" s="24" t="n">
        <f aca="false">U432*ROUND_M</f>
        <v>307.36282</v>
      </c>
      <c r="AB432" s="24" t="n">
        <f aca="false">(R432+S432)*FINISH_PART</f>
        <v>304</v>
      </c>
      <c r="AC432" s="24" t="n">
        <f aca="false">R432*SPACER_VANE+(R432+S432)*ASM_H*LABOUR</f>
        <v>499.5</v>
      </c>
      <c r="AD432" s="24" t="n">
        <f aca="false">V432*G10_CAGE+W432*G10_SLEEVE</f>
        <v>275.88798</v>
      </c>
      <c r="AE432" s="24" t="n">
        <f aca="false">N432/1000*SHAFT_M+SHAFT_SET</f>
        <v>201.68</v>
      </c>
      <c r="AF432" s="24" t="n">
        <f aca="false">2*ROUNDUP(G432*1000/V_ZENER,0)*PRICE_Z+5*ROUNDUP(G432*DIODE_SAFETY/V_STICK,0)*PRICE_STICK</f>
        <v>127</v>
      </c>
      <c r="AG432" s="24" t="n">
        <f aca="false">SUM(X432:AF432)</f>
        <v>2036.21134318</v>
      </c>
      <c r="AH432" s="20" t="n">
        <f aca="false">FIXED_BOM</f>
        <v>3461</v>
      </c>
      <c r="AI432" s="24" t="n">
        <f aca="false">(AG432+AH432)*(1+CONT)</f>
        <v>6321.793044657</v>
      </c>
      <c r="AJ432" s="24" t="n">
        <f aca="false">IF(L432&gt;0,AI432/L432,1000000000000)</f>
        <v>3242.21949275554</v>
      </c>
      <c r="AK432" s="8" t="n">
        <f aca="false">IF(AND(G432&gt;=V_NEED,L432&gt;=P_MIN,K432&gt;=Z_MIN,F432&lt;=N_CAP,D432&lt;=R_MAX,OR(CORONA_REQ=0,O432&gt;=G432)),1,0)</f>
        <v>0</v>
      </c>
      <c r="AL432" s="28" t="n">
        <f aca="false">IF(AK432=1,IF(OBJECTIVE=1,AI432,AJ432),1000000000000)+ROW()*0.000000001</f>
        <v>1000000000000</v>
      </c>
    </row>
    <row r="433" customFormat="false" ht="15" hidden="false" customHeight="false" outlineLevel="0" collapsed="false">
      <c r="A433" s="8" t="n">
        <v>429</v>
      </c>
      <c r="B433" s="23" t="n">
        <v>8</v>
      </c>
      <c r="C433" s="23" t="n">
        <v>3</v>
      </c>
      <c r="D433" s="8" t="n">
        <v>150</v>
      </c>
      <c r="E433" s="8" t="n">
        <v>26</v>
      </c>
      <c r="F433" s="8" t="n">
        <v>8</v>
      </c>
      <c r="G433" s="28" t="n">
        <v>16.907073</v>
      </c>
      <c r="H433" s="8" t="n">
        <v>119.312153</v>
      </c>
      <c r="I433" s="8" t="n">
        <v>500.060102</v>
      </c>
      <c r="J433" s="28" t="n">
        <v>4.191192</v>
      </c>
      <c r="K433" s="39" t="n">
        <v>1.183958</v>
      </c>
      <c r="L433" s="28" t="n">
        <v>2.937395</v>
      </c>
      <c r="M433" s="8" t="n">
        <v>267</v>
      </c>
      <c r="N433" s="8" t="n">
        <v>1146</v>
      </c>
      <c r="O433" s="28" t="n">
        <v>16.128223</v>
      </c>
      <c r="P433" s="28" t="n">
        <v>9.428416</v>
      </c>
      <c r="Q433" s="28" t="n">
        <v>9.160884</v>
      </c>
      <c r="R433" s="8" t="n">
        <v>32</v>
      </c>
      <c r="S433" s="8" t="n">
        <v>18</v>
      </c>
      <c r="T433" s="23" t="n">
        <v>99.472561</v>
      </c>
      <c r="U433" s="23" t="n">
        <v>81.12566</v>
      </c>
      <c r="V433" s="28" t="n">
        <v>4.834424</v>
      </c>
      <c r="W433" s="39" t="n">
        <v>0.97278</v>
      </c>
      <c r="X433" s="24" t="n">
        <f aca="false">P433*RHO_VANE/2700*(1+SCRAP)*PRICE_VANE</f>
        <v>112.85813952</v>
      </c>
      <c r="Y433" s="24" t="n">
        <f aca="false">Q433*RHO_PLATE/2700*(1+SCRAP)*PRICE_PLATE</f>
        <v>109.65578148</v>
      </c>
      <c r="Z433" s="24" t="n">
        <f aca="false">T433*CUT_M+(R433+S433)*CUT_SET</f>
        <v>199.2088415</v>
      </c>
      <c r="AA433" s="24" t="n">
        <f aca="false">U433*ROUND_M</f>
        <v>405.6283</v>
      </c>
      <c r="AB433" s="24" t="n">
        <f aca="false">(R433+S433)*FINISH_PART</f>
        <v>400</v>
      </c>
      <c r="AC433" s="24" t="n">
        <f aca="false">R433*SPACER_VANE+(R433+S433)*ASM_H*LABOUR</f>
        <v>658.5</v>
      </c>
      <c r="AD433" s="24" t="n">
        <f aca="false">V433*G10_CAGE+W433*G10_SLEEVE</f>
        <v>348.43224</v>
      </c>
      <c r="AE433" s="24" t="n">
        <f aca="false">N433/1000*SHAFT_M+SHAFT_SET</f>
        <v>217.52</v>
      </c>
      <c r="AF433" s="24" t="n">
        <f aca="false">2*ROUNDUP(G433*1000/V_ZENER,0)*PRICE_Z+5*ROUNDUP(G433*DIODE_SAFETY/V_STICK,0)*PRICE_STICK</f>
        <v>127</v>
      </c>
      <c r="AG433" s="24" t="n">
        <f aca="false">SUM(X433:AF433)</f>
        <v>2578.8033025</v>
      </c>
      <c r="AH433" s="20" t="n">
        <f aca="false">FIXED_BOM</f>
        <v>3461</v>
      </c>
      <c r="AI433" s="24" t="n">
        <f aca="false">(AG433+AH433)*(1+CONT)</f>
        <v>6945.773797875</v>
      </c>
      <c r="AJ433" s="24" t="n">
        <f aca="false">IF(L433&gt;0,AI433/L433,1000000000000)</f>
        <v>2364.60326169106</v>
      </c>
      <c r="AK433" s="8" t="n">
        <f aca="false">IF(AND(G433&gt;=V_NEED,L433&gt;=P_MIN,K433&gt;=Z_MIN,F433&lt;=N_CAP,D433&lt;=R_MAX,OR(CORONA_REQ=0,O433&gt;=G433)),1,0)</f>
        <v>0</v>
      </c>
      <c r="AL433" s="28" t="n">
        <f aca="false">IF(AK433=1,IF(OBJECTIVE=1,AI433,AJ433),1000000000000)+ROW()*0.000000001</f>
        <v>1000000000000</v>
      </c>
    </row>
    <row r="434" customFormat="false" ht="15" hidden="false" customHeight="false" outlineLevel="0" collapsed="false">
      <c r="A434" s="8" t="n">
        <v>430</v>
      </c>
      <c r="B434" s="23" t="n">
        <v>8</v>
      </c>
      <c r="C434" s="23" t="n">
        <v>3</v>
      </c>
      <c r="D434" s="8" t="n">
        <v>150</v>
      </c>
      <c r="E434" s="8" t="n">
        <v>26</v>
      </c>
      <c r="F434" s="8" t="n">
        <v>10</v>
      </c>
      <c r="G434" s="28" t="n">
        <v>16.907073</v>
      </c>
      <c r="H434" s="8" t="n">
        <v>150.595394</v>
      </c>
      <c r="I434" s="8" t="n">
        <v>633.409463</v>
      </c>
      <c r="J434" s="28" t="n">
        <v>4.206035</v>
      </c>
      <c r="K434" s="39" t="n">
        <v>1.196948</v>
      </c>
      <c r="L434" s="28" t="n">
        <v>3.928553</v>
      </c>
      <c r="M434" s="8" t="n">
        <v>344</v>
      </c>
      <c r="N434" s="8" t="n">
        <v>1300</v>
      </c>
      <c r="O434" s="28" t="n">
        <v>16.128223</v>
      </c>
      <c r="P434" s="28" t="n">
        <v>11.78552</v>
      </c>
      <c r="Q434" s="28" t="n">
        <v>12.214512</v>
      </c>
      <c r="R434" s="8" t="n">
        <v>40</v>
      </c>
      <c r="S434" s="8" t="n">
        <v>24</v>
      </c>
      <c r="T434" s="23" t="n">
        <v>126.225657</v>
      </c>
      <c r="U434" s="23" t="n">
        <v>103.292031</v>
      </c>
      <c r="V434" s="28" t="n">
        <v>6.008716</v>
      </c>
      <c r="W434" s="39" t="n">
        <v>1.209071</v>
      </c>
      <c r="X434" s="24" t="n">
        <f aca="false">P434*RHO_VANE/2700*(1+SCRAP)*PRICE_VANE</f>
        <v>141.0726744</v>
      </c>
      <c r="Y434" s="24" t="n">
        <f aca="false">Q434*RHO_PLATE/2700*(1+SCRAP)*PRICE_PLATE</f>
        <v>146.20770864</v>
      </c>
      <c r="Z434" s="24" t="n">
        <f aca="false">T434*CUT_M+(R434+S434)*CUT_SET</f>
        <v>253.3384855</v>
      </c>
      <c r="AA434" s="24" t="n">
        <f aca="false">U434*ROUND_M</f>
        <v>516.460155</v>
      </c>
      <c r="AB434" s="24" t="n">
        <f aca="false">(R434+S434)*FINISH_PART</f>
        <v>512</v>
      </c>
      <c r="AC434" s="24" t="n">
        <f aca="false">R434*SPACER_VANE+(R434+S434)*ASM_H*LABOUR</f>
        <v>840</v>
      </c>
      <c r="AD434" s="24" t="n">
        <f aca="false">V434*G10_CAGE+W434*G10_SLEEVE</f>
        <v>433.06722</v>
      </c>
      <c r="AE434" s="24" t="n">
        <f aca="false">N434/1000*SHAFT_M+SHAFT_SET</f>
        <v>236</v>
      </c>
      <c r="AF434" s="24" t="n">
        <f aca="false">2*ROUNDUP(G434*1000/V_ZENER,0)*PRICE_Z+5*ROUNDUP(G434*DIODE_SAFETY/V_STICK,0)*PRICE_STICK</f>
        <v>127</v>
      </c>
      <c r="AG434" s="24" t="n">
        <f aca="false">SUM(X434:AF434)</f>
        <v>3205.14624354</v>
      </c>
      <c r="AH434" s="20" t="n">
        <f aca="false">FIXED_BOM</f>
        <v>3461</v>
      </c>
      <c r="AI434" s="24" t="n">
        <f aca="false">(AG434+AH434)*(1+CONT)</f>
        <v>7666.068180071</v>
      </c>
      <c r="AJ434" s="24" t="n">
        <f aca="false">IF(L434&gt;0,AI434/L434,1000000000000)</f>
        <v>1951.3719631811</v>
      </c>
      <c r="AK434" s="8" t="n">
        <f aca="false">IF(AND(G434&gt;=V_NEED,L434&gt;=P_MIN,K434&gt;=Z_MIN,F434&lt;=N_CAP,D434&lt;=R_MAX,OR(CORONA_REQ=0,O434&gt;=G434)),1,0)</f>
        <v>0</v>
      </c>
      <c r="AL434" s="28" t="n">
        <f aca="false">IF(AK434=1,IF(OBJECTIVE=1,AI434,AJ434),1000000000000)+ROW()*0.000000001</f>
        <v>1000000000000</v>
      </c>
    </row>
    <row r="435" customFormat="false" ht="15" hidden="false" customHeight="false" outlineLevel="0" collapsed="false">
      <c r="A435" s="8" t="n">
        <v>431</v>
      </c>
      <c r="B435" s="23" t="n">
        <v>8</v>
      </c>
      <c r="C435" s="23" t="n">
        <v>3</v>
      </c>
      <c r="D435" s="8" t="n">
        <v>150</v>
      </c>
      <c r="E435" s="8" t="n">
        <v>26</v>
      </c>
      <c r="F435" s="8" t="n">
        <v>12</v>
      </c>
      <c r="G435" s="28" t="n">
        <v>16.907073</v>
      </c>
      <c r="H435" s="8" t="n">
        <v>181.878635</v>
      </c>
      <c r="I435" s="8" t="n">
        <v>766.758823</v>
      </c>
      <c r="J435" s="28" t="n">
        <v>4.215772</v>
      </c>
      <c r="K435" s="39" t="n">
        <v>1.206033</v>
      </c>
      <c r="L435" s="28" t="n">
        <v>4.923752</v>
      </c>
      <c r="M435" s="8" t="n">
        <v>410</v>
      </c>
      <c r="N435" s="8" t="n">
        <v>1432</v>
      </c>
      <c r="O435" s="28" t="n">
        <v>16.128223</v>
      </c>
      <c r="P435" s="28" t="n">
        <v>14.142624</v>
      </c>
      <c r="Q435" s="28" t="n">
        <v>14.250264</v>
      </c>
      <c r="R435" s="8" t="n">
        <v>48</v>
      </c>
      <c r="S435" s="8" t="n">
        <v>28</v>
      </c>
      <c r="T435" s="23" t="n">
        <v>150.465479</v>
      </c>
      <c r="U435" s="23" t="n">
        <v>122.945127</v>
      </c>
      <c r="V435" s="28" t="n">
        <v>7.015252</v>
      </c>
      <c r="W435" s="39" t="n">
        <v>1.411606</v>
      </c>
      <c r="X435" s="24" t="n">
        <f aca="false">P435*RHO_VANE/2700*(1+SCRAP)*PRICE_VANE</f>
        <v>169.28720928</v>
      </c>
      <c r="Y435" s="24" t="n">
        <f aca="false">Q435*RHO_PLATE/2700*(1+SCRAP)*PRICE_PLATE</f>
        <v>170.57566008</v>
      </c>
      <c r="Z435" s="24" t="n">
        <f aca="false">T435*CUT_M+(R435+S435)*CUT_SET</f>
        <v>301.6982185</v>
      </c>
      <c r="AA435" s="24" t="n">
        <f aca="false">U435*ROUND_M</f>
        <v>614.725635</v>
      </c>
      <c r="AB435" s="24" t="n">
        <f aca="false">(R435+S435)*FINISH_PART</f>
        <v>608</v>
      </c>
      <c r="AC435" s="24" t="n">
        <f aca="false">R435*SPACER_VANE+(R435+S435)*ASM_H*LABOUR</f>
        <v>999</v>
      </c>
      <c r="AD435" s="24" t="n">
        <f aca="false">V435*G10_CAGE+W435*G10_SLEEVE</f>
        <v>505.61148</v>
      </c>
      <c r="AE435" s="24" t="n">
        <f aca="false">N435/1000*SHAFT_M+SHAFT_SET</f>
        <v>251.84</v>
      </c>
      <c r="AF435" s="24" t="n">
        <f aca="false">2*ROUNDUP(G435*1000/V_ZENER,0)*PRICE_Z+5*ROUNDUP(G435*DIODE_SAFETY/V_STICK,0)*PRICE_STICK</f>
        <v>127</v>
      </c>
      <c r="AG435" s="24" t="n">
        <f aca="false">SUM(X435:AF435)</f>
        <v>3747.73820286</v>
      </c>
      <c r="AH435" s="20" t="n">
        <f aca="false">FIXED_BOM</f>
        <v>3461</v>
      </c>
      <c r="AI435" s="24" t="n">
        <f aca="false">(AG435+AH435)*(1+CONT)</f>
        <v>8290.048933289</v>
      </c>
      <c r="AJ435" s="24" t="n">
        <f aca="false">IF(L435&gt;0,AI435/L435,1000000000000)</f>
        <v>1683.68531422561</v>
      </c>
      <c r="AK435" s="8" t="n">
        <f aca="false">IF(AND(G435&gt;=V_NEED,L435&gt;=P_MIN,K435&gt;=Z_MIN,F435&lt;=N_CAP,D435&lt;=R_MAX,OR(CORONA_REQ=0,O435&gt;=G435)),1,0)</f>
        <v>0</v>
      </c>
      <c r="AL435" s="28" t="n">
        <f aca="false">IF(AK435=1,IF(OBJECTIVE=1,AI435,AJ435),1000000000000)+ROW()*0.000000001</f>
        <v>1000000000000</v>
      </c>
    </row>
    <row r="436" customFormat="false" ht="15" hidden="false" customHeight="false" outlineLevel="0" collapsed="false">
      <c r="A436" s="8" t="n">
        <v>432</v>
      </c>
      <c r="B436" s="23" t="n">
        <v>8</v>
      </c>
      <c r="C436" s="23" t="n">
        <v>3</v>
      </c>
      <c r="D436" s="8" t="n">
        <v>150</v>
      </c>
      <c r="E436" s="8" t="n">
        <v>26</v>
      </c>
      <c r="F436" s="8" t="n">
        <v>16</v>
      </c>
      <c r="G436" s="28" t="n">
        <v>16.907073</v>
      </c>
      <c r="H436" s="8" t="n">
        <v>244.445117</v>
      </c>
      <c r="I436" s="8" t="n">
        <v>1033.457544</v>
      </c>
      <c r="J436" s="28" t="n">
        <v>4.227769</v>
      </c>
      <c r="K436" s="39" t="n">
        <v>1.216743</v>
      </c>
      <c r="L436" s="28" t="n">
        <v>6.911245</v>
      </c>
      <c r="M436" s="8" t="n">
        <v>542</v>
      </c>
      <c r="N436" s="8" t="n">
        <v>1696</v>
      </c>
      <c r="O436" s="28" t="n">
        <v>16.128223</v>
      </c>
      <c r="P436" s="28" t="n">
        <v>18.856832</v>
      </c>
      <c r="Q436" s="28" t="n">
        <v>18.321768</v>
      </c>
      <c r="R436" s="8" t="n">
        <v>64</v>
      </c>
      <c r="S436" s="8" t="n">
        <v>36</v>
      </c>
      <c r="T436" s="23" t="n">
        <v>198.945122</v>
      </c>
      <c r="U436" s="23" t="n">
        <v>162.25132</v>
      </c>
      <c r="V436" s="28" t="n">
        <v>9.028324</v>
      </c>
      <c r="W436" s="39" t="n">
        <v>1.816675</v>
      </c>
      <c r="X436" s="24" t="n">
        <f aca="false">P436*RHO_VANE/2700*(1+SCRAP)*PRICE_VANE</f>
        <v>225.71627904</v>
      </c>
      <c r="Y436" s="24" t="n">
        <f aca="false">Q436*RHO_PLATE/2700*(1+SCRAP)*PRICE_PLATE</f>
        <v>219.31156296</v>
      </c>
      <c r="Z436" s="24" t="n">
        <f aca="false">T436*CUT_M+(R436+S436)*CUT_SET</f>
        <v>398.417683</v>
      </c>
      <c r="AA436" s="24" t="n">
        <f aca="false">U436*ROUND_M</f>
        <v>811.2566</v>
      </c>
      <c r="AB436" s="24" t="n">
        <f aca="false">(R436+S436)*FINISH_PART</f>
        <v>800</v>
      </c>
      <c r="AC436" s="24" t="n">
        <f aca="false">R436*SPACER_VANE+(R436+S436)*ASM_H*LABOUR</f>
        <v>1317</v>
      </c>
      <c r="AD436" s="24" t="n">
        <f aca="false">V436*G10_CAGE+W436*G10_SLEEVE</f>
        <v>650.69994</v>
      </c>
      <c r="AE436" s="24" t="n">
        <f aca="false">N436/1000*SHAFT_M+SHAFT_SET</f>
        <v>283.52</v>
      </c>
      <c r="AF436" s="24" t="n">
        <f aca="false">2*ROUNDUP(G436*1000/V_ZENER,0)*PRICE_Z+5*ROUNDUP(G436*DIODE_SAFETY/V_STICK,0)*PRICE_STICK</f>
        <v>127</v>
      </c>
      <c r="AG436" s="24" t="n">
        <f aca="false">SUM(X436:AF436)</f>
        <v>4832.922065</v>
      </c>
      <c r="AH436" s="20" t="n">
        <f aca="false">FIXED_BOM</f>
        <v>3461</v>
      </c>
      <c r="AI436" s="24" t="n">
        <f aca="false">(AG436+AH436)*(1+CONT)</f>
        <v>9538.01037475</v>
      </c>
      <c r="AJ436" s="24" t="n">
        <f aca="false">IF(L436&gt;0,AI436/L436,1000000000000)</f>
        <v>1380.07122808553</v>
      </c>
      <c r="AK436" s="8" t="n">
        <f aca="false">IF(AND(G436&gt;=V_NEED,L436&gt;=P_MIN,K436&gt;=Z_MIN,F436&lt;=N_CAP,D436&lt;=R_MAX,OR(CORONA_REQ=0,O436&gt;=G436)),1,0)</f>
        <v>0</v>
      </c>
      <c r="AL436" s="28" t="n">
        <f aca="false">IF(AK436=1,IF(OBJECTIVE=1,AI436,AJ436),1000000000000)+ROW()*0.000000001</f>
        <v>1000000000000</v>
      </c>
    </row>
    <row r="437" customFormat="false" ht="15" hidden="false" customHeight="false" outlineLevel="0" collapsed="false">
      <c r="A437" s="8" t="n">
        <v>433</v>
      </c>
      <c r="B437" s="23" t="n">
        <v>8</v>
      </c>
      <c r="C437" s="23" t="n">
        <v>4</v>
      </c>
      <c r="D437" s="8" t="n">
        <v>150</v>
      </c>
      <c r="E437" s="8" t="n">
        <v>18</v>
      </c>
      <c r="F437" s="8" t="n">
        <v>4</v>
      </c>
      <c r="G437" s="28" t="n">
        <v>16.907073</v>
      </c>
      <c r="H437" s="8" t="n">
        <v>33.316073</v>
      </c>
      <c r="I437" s="8" t="n">
        <v>169.558535</v>
      </c>
      <c r="J437" s="28" t="n">
        <v>5.089391</v>
      </c>
      <c r="K437" s="39" t="n">
        <v>1.128344</v>
      </c>
      <c r="L437" s="28" t="n">
        <v>0.735932</v>
      </c>
      <c r="M437" s="8" t="n">
        <v>136</v>
      </c>
      <c r="N437" s="8" t="n">
        <v>884</v>
      </c>
      <c r="O437" s="28" t="n">
        <v>17.542188</v>
      </c>
      <c r="P437" s="28" t="n">
        <v>4.837965</v>
      </c>
      <c r="Q437" s="28" t="n">
        <v>5.428672</v>
      </c>
      <c r="R437" s="8" t="n">
        <v>16</v>
      </c>
      <c r="S437" s="8" t="n">
        <v>8</v>
      </c>
      <c r="T437" s="23" t="n">
        <v>48.479644</v>
      </c>
      <c r="U437" s="23" t="n">
        <v>39.306193</v>
      </c>
      <c r="V437" s="28" t="n">
        <v>2.836602</v>
      </c>
      <c r="W437" s="39" t="n">
        <v>0.57078</v>
      </c>
      <c r="X437" s="24" t="n">
        <f aca="false">P437*RHO_VANE/2700*(1+SCRAP)*PRICE_VANE</f>
        <v>57.91044105</v>
      </c>
      <c r="Y437" s="24" t="n">
        <f aca="false">Q437*RHO_PLATE/2700*(1+SCRAP)*PRICE_PLATE</f>
        <v>64.98120384</v>
      </c>
      <c r="Z437" s="24" t="n">
        <f aca="false">T437*CUT_M+(R437+S437)*CUT_SET</f>
        <v>96.719466</v>
      </c>
      <c r="AA437" s="24" t="n">
        <f aca="false">U437*ROUND_M</f>
        <v>196.530965</v>
      </c>
      <c r="AB437" s="24" t="n">
        <f aca="false">(R437+S437)*FINISH_PART</f>
        <v>192</v>
      </c>
      <c r="AC437" s="24" t="n">
        <f aca="false">R437*SPACER_VANE+(R437+S437)*ASM_H*LABOUR</f>
        <v>318</v>
      </c>
      <c r="AD437" s="24" t="n">
        <f aca="false">V437*G10_CAGE+W437*G10_SLEEVE</f>
        <v>204.44292</v>
      </c>
      <c r="AE437" s="24" t="n">
        <f aca="false">N437/1000*SHAFT_M+SHAFT_SET</f>
        <v>186.08</v>
      </c>
      <c r="AF437" s="24" t="n">
        <f aca="false">2*ROUNDUP(G437*1000/V_ZENER,0)*PRICE_Z+5*ROUNDUP(G437*DIODE_SAFETY/V_STICK,0)*PRICE_STICK</f>
        <v>127</v>
      </c>
      <c r="AG437" s="24" t="n">
        <f aca="false">SUM(X437:AF437)</f>
        <v>1443.66499589</v>
      </c>
      <c r="AH437" s="20" t="n">
        <f aca="false">FIXED_BOM</f>
        <v>3461</v>
      </c>
      <c r="AI437" s="24" t="n">
        <f aca="false">(AG437+AH437)*(1+CONT)</f>
        <v>5640.3647452735</v>
      </c>
      <c r="AJ437" s="24" t="n">
        <f aca="false">IF(L437&gt;0,AI437/L437,1000000000000)</f>
        <v>7664.24716587062</v>
      </c>
      <c r="AK437" s="8" t="n">
        <f aca="false">IF(AND(G437&gt;=V_NEED,L437&gt;=P_MIN,K437&gt;=Z_MIN,F437&lt;=N_CAP,D437&lt;=R_MAX,OR(CORONA_REQ=0,O437&gt;=G437)),1,0)</f>
        <v>0</v>
      </c>
      <c r="AL437" s="28" t="n">
        <f aca="false">IF(AK437=1,IF(OBJECTIVE=1,AI437,AJ437),1000000000000)+ROW()*0.000000001</f>
        <v>1000000000000</v>
      </c>
    </row>
    <row r="438" customFormat="false" ht="15" hidden="false" customHeight="false" outlineLevel="0" collapsed="false">
      <c r="A438" s="8" t="n">
        <v>434</v>
      </c>
      <c r="B438" s="23" t="n">
        <v>8</v>
      </c>
      <c r="C438" s="23" t="n">
        <v>4</v>
      </c>
      <c r="D438" s="8" t="n">
        <v>150</v>
      </c>
      <c r="E438" s="8" t="n">
        <v>18</v>
      </c>
      <c r="F438" s="8" t="n">
        <v>6</v>
      </c>
      <c r="G438" s="28" t="n">
        <v>16.907073</v>
      </c>
      <c r="H438" s="8" t="n">
        <v>51.210971</v>
      </c>
      <c r="I438" s="8" t="n">
        <v>266.449126</v>
      </c>
      <c r="J438" s="28" t="n">
        <v>5.20297</v>
      </c>
      <c r="K438" s="39" t="n">
        <v>1.188239</v>
      </c>
      <c r="L438" s="28" t="n">
        <v>1.584061</v>
      </c>
      <c r="M438" s="8" t="n">
        <v>208</v>
      </c>
      <c r="N438" s="8" t="n">
        <v>1028</v>
      </c>
      <c r="O438" s="28" t="n">
        <v>17.542188</v>
      </c>
      <c r="P438" s="28" t="n">
        <v>7.256947</v>
      </c>
      <c r="Q438" s="28" t="n">
        <v>8.143008</v>
      </c>
      <c r="R438" s="8" t="n">
        <v>24</v>
      </c>
      <c r="S438" s="8" t="n">
        <v>12</v>
      </c>
      <c r="T438" s="23" t="n">
        <v>72.719465</v>
      </c>
      <c r="U438" s="23" t="n">
        <v>58.959289</v>
      </c>
      <c r="V438" s="28" t="n">
        <v>3.934641</v>
      </c>
      <c r="W438" s="39" t="n">
        <v>0.791727</v>
      </c>
      <c r="X438" s="24" t="n">
        <f aca="false">P438*RHO_VANE/2700*(1+SCRAP)*PRICE_VANE</f>
        <v>86.86565559</v>
      </c>
      <c r="Y438" s="24" t="n">
        <f aca="false">Q438*RHO_PLATE/2700*(1+SCRAP)*PRICE_PLATE</f>
        <v>97.47180576</v>
      </c>
      <c r="Z438" s="24" t="n">
        <f aca="false">T438*CUT_M+(R438+S438)*CUT_SET</f>
        <v>145.0791975</v>
      </c>
      <c r="AA438" s="24" t="n">
        <f aca="false">U438*ROUND_M</f>
        <v>294.796445</v>
      </c>
      <c r="AB438" s="24" t="n">
        <f aca="false">(R438+S438)*FINISH_PART</f>
        <v>288</v>
      </c>
      <c r="AC438" s="24" t="n">
        <f aca="false">R438*SPACER_VANE+(R438+S438)*ASM_H*LABOUR</f>
        <v>477</v>
      </c>
      <c r="AD438" s="24" t="n">
        <f aca="false">V438*G10_CAGE+W438*G10_SLEEVE</f>
        <v>283.58208</v>
      </c>
      <c r="AE438" s="24" t="n">
        <f aca="false">N438/1000*SHAFT_M+SHAFT_SET</f>
        <v>203.36</v>
      </c>
      <c r="AF438" s="24" t="n">
        <f aca="false">2*ROUNDUP(G438*1000/V_ZENER,0)*PRICE_Z+5*ROUNDUP(G438*DIODE_SAFETY/V_STICK,0)*PRICE_STICK</f>
        <v>127</v>
      </c>
      <c r="AG438" s="24" t="n">
        <f aca="false">SUM(X438:AF438)</f>
        <v>2003.15518385</v>
      </c>
      <c r="AH438" s="20" t="n">
        <f aca="false">FIXED_BOM</f>
        <v>3461</v>
      </c>
      <c r="AI438" s="24" t="n">
        <f aca="false">(AG438+AH438)*(1+CONT)</f>
        <v>6283.7784614275</v>
      </c>
      <c r="AJ438" s="24" t="n">
        <f aca="false">IF(L438&gt;0,AI438/L438,1000000000000)</f>
        <v>3966.87909204728</v>
      </c>
      <c r="AK438" s="8" t="n">
        <f aca="false">IF(AND(G438&gt;=V_NEED,L438&gt;=P_MIN,K438&gt;=Z_MIN,F438&lt;=N_CAP,D438&lt;=R_MAX,OR(CORONA_REQ=0,O438&gt;=G438)),1,0)</f>
        <v>0</v>
      </c>
      <c r="AL438" s="28" t="n">
        <f aca="false">IF(AK438=1,IF(OBJECTIVE=1,AI438,AJ438),1000000000000)+ROW()*0.000000001</f>
        <v>1000000000000</v>
      </c>
    </row>
    <row r="439" customFormat="false" ht="15" hidden="false" customHeight="false" outlineLevel="0" collapsed="false">
      <c r="A439" s="8" t="n">
        <v>435</v>
      </c>
      <c r="B439" s="23" t="n">
        <v>8</v>
      </c>
      <c r="C439" s="23" t="n">
        <v>4</v>
      </c>
      <c r="D439" s="8" t="n">
        <v>150</v>
      </c>
      <c r="E439" s="8" t="n">
        <v>18</v>
      </c>
      <c r="F439" s="8" t="n">
        <v>8</v>
      </c>
      <c r="G439" s="28" t="n">
        <v>16.907073</v>
      </c>
      <c r="H439" s="8" t="n">
        <v>69.10587</v>
      </c>
      <c r="I439" s="8" t="n">
        <v>363.339718</v>
      </c>
      <c r="J439" s="28" t="n">
        <v>5.257726</v>
      </c>
      <c r="K439" s="39" t="n">
        <v>1.220195</v>
      </c>
      <c r="L439" s="28" t="n">
        <v>2.443682</v>
      </c>
      <c r="M439" s="8" t="n">
        <v>268</v>
      </c>
      <c r="N439" s="8" t="n">
        <v>1148</v>
      </c>
      <c r="O439" s="28" t="n">
        <v>17.542188</v>
      </c>
      <c r="P439" s="28" t="n">
        <v>9.675929</v>
      </c>
      <c r="Q439" s="28" t="n">
        <v>9.500176</v>
      </c>
      <c r="R439" s="8" t="n">
        <v>32</v>
      </c>
      <c r="S439" s="8" t="n">
        <v>14</v>
      </c>
      <c r="T439" s="23" t="n">
        <v>94.446013</v>
      </c>
      <c r="U439" s="23" t="n">
        <v>76.099112</v>
      </c>
      <c r="V439" s="28" t="n">
        <v>4.849674</v>
      </c>
      <c r="W439" s="39" t="n">
        <v>0.975849</v>
      </c>
      <c r="X439" s="24" t="n">
        <f aca="false">P439*RHO_VANE/2700*(1+SCRAP)*PRICE_VANE</f>
        <v>115.82087013</v>
      </c>
      <c r="Y439" s="24" t="n">
        <f aca="false">Q439*RHO_PLATE/2700*(1+SCRAP)*PRICE_PLATE</f>
        <v>113.71710672</v>
      </c>
      <c r="Z439" s="24" t="n">
        <f aca="false">T439*CUT_M+(R439+S439)*CUT_SET</f>
        <v>187.6690195</v>
      </c>
      <c r="AA439" s="24" t="n">
        <f aca="false">U439*ROUND_M</f>
        <v>380.49556</v>
      </c>
      <c r="AB439" s="24" t="n">
        <f aca="false">(R439+S439)*FINISH_PART</f>
        <v>368</v>
      </c>
      <c r="AC439" s="24" t="n">
        <f aca="false">R439*SPACER_VANE+(R439+S439)*ASM_H*LABOUR</f>
        <v>613.5</v>
      </c>
      <c r="AD439" s="24" t="n">
        <f aca="false">V439*G10_CAGE+W439*G10_SLEEVE</f>
        <v>349.53138</v>
      </c>
      <c r="AE439" s="24" t="n">
        <f aca="false">N439/1000*SHAFT_M+SHAFT_SET</f>
        <v>217.76</v>
      </c>
      <c r="AF439" s="24" t="n">
        <f aca="false">2*ROUNDUP(G439*1000/V_ZENER,0)*PRICE_Z+5*ROUNDUP(G439*DIODE_SAFETY/V_STICK,0)*PRICE_STICK</f>
        <v>127</v>
      </c>
      <c r="AG439" s="24" t="n">
        <f aca="false">SUM(X439:AF439)</f>
        <v>2473.49393635</v>
      </c>
      <c r="AH439" s="20" t="n">
        <f aca="false">FIXED_BOM</f>
        <v>3461</v>
      </c>
      <c r="AI439" s="24" t="n">
        <f aca="false">(AG439+AH439)*(1+CONT)</f>
        <v>6824.6680268025</v>
      </c>
      <c r="AJ439" s="24" t="n">
        <f aca="false">IF(L439&gt;0,AI439/L439,1000000000000)</f>
        <v>2792.78074103034</v>
      </c>
      <c r="AK439" s="8" t="n">
        <f aca="false">IF(AND(G439&gt;=V_NEED,L439&gt;=P_MIN,K439&gt;=Z_MIN,F439&lt;=N_CAP,D439&lt;=R_MAX,OR(CORONA_REQ=0,O439&gt;=G439)),1,0)</f>
        <v>0</v>
      </c>
      <c r="AL439" s="28" t="n">
        <f aca="false">IF(AK439=1,IF(OBJECTIVE=1,AI439,AJ439),1000000000000)+ROW()*0.000000001</f>
        <v>1000000000000</v>
      </c>
    </row>
    <row r="440" customFormat="false" ht="15" hidden="false" customHeight="false" outlineLevel="0" collapsed="false">
      <c r="A440" s="8" t="n">
        <v>436</v>
      </c>
      <c r="B440" s="23" t="n">
        <v>8</v>
      </c>
      <c r="C440" s="23" t="n">
        <v>4</v>
      </c>
      <c r="D440" s="8" t="n">
        <v>150</v>
      </c>
      <c r="E440" s="8" t="n">
        <v>18</v>
      </c>
      <c r="F440" s="8" t="n">
        <v>10</v>
      </c>
      <c r="G440" s="28" t="n">
        <v>16.907073</v>
      </c>
      <c r="H440" s="8" t="n">
        <v>87.000769</v>
      </c>
      <c r="I440" s="8" t="n">
        <v>460.230309</v>
      </c>
      <c r="J440" s="28" t="n">
        <v>5.289957</v>
      </c>
      <c r="K440" s="39" t="n">
        <v>1.239606</v>
      </c>
      <c r="L440" s="28" t="n">
        <v>3.305417</v>
      </c>
      <c r="M440" s="8" t="n">
        <v>340</v>
      </c>
      <c r="N440" s="8" t="n">
        <v>1292</v>
      </c>
      <c r="O440" s="28" t="n">
        <v>17.542188</v>
      </c>
      <c r="P440" s="28" t="n">
        <v>12.094912</v>
      </c>
      <c r="Q440" s="28" t="n">
        <v>12.214512</v>
      </c>
      <c r="R440" s="8" t="n">
        <v>40</v>
      </c>
      <c r="S440" s="8" t="n">
        <v>18</v>
      </c>
      <c r="T440" s="23" t="n">
        <v>118.685835</v>
      </c>
      <c r="U440" s="23" t="n">
        <v>95.752208</v>
      </c>
      <c r="V440" s="28" t="n">
        <v>5.947713</v>
      </c>
      <c r="W440" s="39" t="n">
        <v>1.196796</v>
      </c>
      <c r="X440" s="24" t="n">
        <f aca="false">P440*RHO_VANE/2700*(1+SCRAP)*PRICE_VANE</f>
        <v>144.77609664</v>
      </c>
      <c r="Y440" s="24" t="n">
        <f aca="false">Q440*RHO_PLATE/2700*(1+SCRAP)*PRICE_PLATE</f>
        <v>146.20770864</v>
      </c>
      <c r="Z440" s="24" t="n">
        <f aca="false">T440*CUT_M+(R440+S440)*CUT_SET</f>
        <v>236.0287525</v>
      </c>
      <c r="AA440" s="24" t="n">
        <f aca="false">U440*ROUND_M</f>
        <v>478.76104</v>
      </c>
      <c r="AB440" s="24" t="n">
        <f aca="false">(R440+S440)*FINISH_PART</f>
        <v>464</v>
      </c>
      <c r="AC440" s="24" t="n">
        <f aca="false">R440*SPACER_VANE+(R440+S440)*ASM_H*LABOUR</f>
        <v>772.5</v>
      </c>
      <c r="AD440" s="24" t="n">
        <f aca="false">V440*G10_CAGE+W440*G10_SLEEVE</f>
        <v>428.67054</v>
      </c>
      <c r="AE440" s="24" t="n">
        <f aca="false">N440/1000*SHAFT_M+SHAFT_SET</f>
        <v>235.04</v>
      </c>
      <c r="AF440" s="24" t="n">
        <f aca="false">2*ROUNDUP(G440*1000/V_ZENER,0)*PRICE_Z+5*ROUNDUP(G440*DIODE_SAFETY/V_STICK,0)*PRICE_STICK</f>
        <v>127</v>
      </c>
      <c r="AG440" s="24" t="n">
        <f aca="false">SUM(X440:AF440)</f>
        <v>3032.98413778</v>
      </c>
      <c r="AH440" s="20" t="n">
        <f aca="false">FIXED_BOM</f>
        <v>3461</v>
      </c>
      <c r="AI440" s="24" t="n">
        <f aca="false">(AG440+AH440)*(1+CONT)</f>
        <v>7468.081758447</v>
      </c>
      <c r="AJ440" s="24" t="n">
        <f aca="false">IF(L440&gt;0,AI440/L440,1000000000000)</f>
        <v>2259.34632708884</v>
      </c>
      <c r="AK440" s="8" t="n">
        <f aca="false">IF(AND(G440&gt;=V_NEED,L440&gt;=P_MIN,K440&gt;=Z_MIN,F440&lt;=N_CAP,D440&lt;=R_MAX,OR(CORONA_REQ=0,O440&gt;=G440)),1,0)</f>
        <v>0</v>
      </c>
      <c r="AL440" s="28" t="n">
        <f aca="false">IF(AK440=1,IF(OBJECTIVE=1,AI440,AJ440),1000000000000)+ROW()*0.000000001</f>
        <v>1000000000000</v>
      </c>
    </row>
    <row r="441" customFormat="false" ht="15" hidden="false" customHeight="false" outlineLevel="0" collapsed="false">
      <c r="A441" s="8" t="n">
        <v>437</v>
      </c>
      <c r="B441" s="23" t="n">
        <v>8</v>
      </c>
      <c r="C441" s="23" t="n">
        <v>4</v>
      </c>
      <c r="D441" s="8" t="n">
        <v>150</v>
      </c>
      <c r="E441" s="8" t="n">
        <v>18</v>
      </c>
      <c r="F441" s="8" t="n">
        <v>12</v>
      </c>
      <c r="G441" s="28" t="n">
        <v>16.907073</v>
      </c>
      <c r="H441" s="8" t="n">
        <v>104.895668</v>
      </c>
      <c r="I441" s="8" t="n">
        <v>557.120901</v>
      </c>
      <c r="J441" s="28" t="n">
        <v>5.311191</v>
      </c>
      <c r="K441" s="39" t="n">
        <v>1.25333</v>
      </c>
      <c r="L441" s="28" t="n">
        <v>4.174597</v>
      </c>
      <c r="M441" s="8" t="n">
        <v>400</v>
      </c>
      <c r="N441" s="8" t="n">
        <v>1412</v>
      </c>
      <c r="O441" s="28" t="n">
        <v>17.542188</v>
      </c>
      <c r="P441" s="28" t="n">
        <v>14.513894</v>
      </c>
      <c r="Q441" s="28" t="n">
        <v>13.57168</v>
      </c>
      <c r="R441" s="8" t="n">
        <v>48</v>
      </c>
      <c r="S441" s="8" t="n">
        <v>20</v>
      </c>
      <c r="T441" s="23" t="n">
        <v>140.412382</v>
      </c>
      <c r="U441" s="23" t="n">
        <v>112.892031</v>
      </c>
      <c r="V441" s="28" t="n">
        <v>6.862746</v>
      </c>
      <c r="W441" s="39" t="n">
        <v>1.380918</v>
      </c>
      <c r="X441" s="24" t="n">
        <f aca="false">P441*RHO_VANE/2700*(1+SCRAP)*PRICE_VANE</f>
        <v>173.73131118</v>
      </c>
      <c r="Y441" s="24" t="n">
        <f aca="false">Q441*RHO_PLATE/2700*(1+SCRAP)*PRICE_PLATE</f>
        <v>162.4530096</v>
      </c>
      <c r="Z441" s="24" t="n">
        <f aca="false">T441*CUT_M+(R441+S441)*CUT_SET</f>
        <v>278.618573</v>
      </c>
      <c r="AA441" s="24" t="n">
        <f aca="false">U441*ROUND_M</f>
        <v>564.460155</v>
      </c>
      <c r="AB441" s="24" t="n">
        <f aca="false">(R441+S441)*FINISH_PART</f>
        <v>544</v>
      </c>
      <c r="AC441" s="24" t="n">
        <f aca="false">R441*SPACER_VANE+(R441+S441)*ASM_H*LABOUR</f>
        <v>909</v>
      </c>
      <c r="AD441" s="24" t="n">
        <f aca="false">V441*G10_CAGE+W441*G10_SLEEVE</f>
        <v>494.61984</v>
      </c>
      <c r="AE441" s="24" t="n">
        <f aca="false">N441/1000*SHAFT_M+SHAFT_SET</f>
        <v>249.44</v>
      </c>
      <c r="AF441" s="24" t="n">
        <f aca="false">2*ROUNDUP(G441*1000/V_ZENER,0)*PRICE_Z+5*ROUNDUP(G441*DIODE_SAFETY/V_STICK,0)*PRICE_STICK</f>
        <v>127</v>
      </c>
      <c r="AG441" s="24" t="n">
        <f aca="false">SUM(X441:AF441)</f>
        <v>3503.32288878</v>
      </c>
      <c r="AH441" s="20" t="n">
        <f aca="false">FIXED_BOM</f>
        <v>3461</v>
      </c>
      <c r="AI441" s="24" t="n">
        <f aca="false">(AG441+AH441)*(1+CONT)</f>
        <v>8008.971322097</v>
      </c>
      <c r="AJ441" s="24" t="n">
        <f aca="false">IF(L441&gt;0,AI441/L441,1000000000000)</f>
        <v>1918.50167144206</v>
      </c>
      <c r="AK441" s="8" t="n">
        <f aca="false">IF(AND(G441&gt;=V_NEED,L441&gt;=P_MIN,K441&gt;=Z_MIN,F441&lt;=N_CAP,D441&lt;=R_MAX,OR(CORONA_REQ=0,O441&gt;=G441)),1,0)</f>
        <v>0</v>
      </c>
      <c r="AL441" s="28" t="n">
        <f aca="false">IF(AK441=1,IF(OBJECTIVE=1,AI441,AJ441),1000000000000)+ROW()*0.000000001</f>
        <v>1000000000000</v>
      </c>
    </row>
    <row r="442" customFormat="false" ht="15" hidden="false" customHeight="false" outlineLevel="0" collapsed="false">
      <c r="A442" s="8" t="n">
        <v>438</v>
      </c>
      <c r="B442" s="23" t="n">
        <v>8</v>
      </c>
      <c r="C442" s="23" t="n">
        <v>4</v>
      </c>
      <c r="D442" s="8" t="n">
        <v>150</v>
      </c>
      <c r="E442" s="8" t="n">
        <v>18</v>
      </c>
      <c r="F442" s="8" t="n">
        <v>16</v>
      </c>
      <c r="G442" s="28" t="n">
        <v>16.907073</v>
      </c>
      <c r="H442" s="8" t="n">
        <v>140.685465</v>
      </c>
      <c r="I442" s="8" t="n">
        <v>750.902084</v>
      </c>
      <c r="J442" s="28" t="n">
        <v>5.337453</v>
      </c>
      <c r="K442" s="39" t="n">
        <v>1.270251</v>
      </c>
      <c r="L442" s="28" t="n">
        <v>5.911078</v>
      </c>
      <c r="M442" s="8" t="n">
        <v>532</v>
      </c>
      <c r="N442" s="8" t="n">
        <v>1676</v>
      </c>
      <c r="O442" s="28" t="n">
        <v>17.542188</v>
      </c>
      <c r="P442" s="28" t="n">
        <v>19.351859</v>
      </c>
      <c r="Q442" s="28" t="n">
        <v>17.643184</v>
      </c>
      <c r="R442" s="8" t="n">
        <v>64</v>
      </c>
      <c r="S442" s="8" t="n">
        <v>26</v>
      </c>
      <c r="T442" s="23" t="n">
        <v>186.378752</v>
      </c>
      <c r="U442" s="23" t="n">
        <v>149.68495</v>
      </c>
      <c r="V442" s="28" t="n">
        <v>8.875819</v>
      </c>
      <c r="W442" s="39" t="n">
        <v>1.785988</v>
      </c>
      <c r="X442" s="24" t="n">
        <f aca="false">P442*RHO_VANE/2700*(1+SCRAP)*PRICE_VANE</f>
        <v>231.64175223</v>
      </c>
      <c r="Y442" s="24" t="n">
        <f aca="false">Q442*RHO_PLATE/2700*(1+SCRAP)*PRICE_PLATE</f>
        <v>211.18891248</v>
      </c>
      <c r="Z442" s="24" t="n">
        <f aca="false">T442*CUT_M+(R442+S442)*CUT_SET</f>
        <v>369.568128</v>
      </c>
      <c r="AA442" s="24" t="n">
        <f aca="false">U442*ROUND_M</f>
        <v>748.42475</v>
      </c>
      <c r="AB442" s="24" t="n">
        <f aca="false">(R442+S442)*FINISH_PART</f>
        <v>720</v>
      </c>
      <c r="AC442" s="24" t="n">
        <f aca="false">R442*SPACER_VANE+(R442+S442)*ASM_H*LABOUR</f>
        <v>1204.5</v>
      </c>
      <c r="AD442" s="24" t="n">
        <f aca="false">V442*G10_CAGE+W442*G10_SLEEVE</f>
        <v>639.70842</v>
      </c>
      <c r="AE442" s="24" t="n">
        <f aca="false">N442/1000*SHAFT_M+SHAFT_SET</f>
        <v>281.12</v>
      </c>
      <c r="AF442" s="24" t="n">
        <f aca="false">2*ROUNDUP(G442*1000/V_ZENER,0)*PRICE_Z+5*ROUNDUP(G442*DIODE_SAFETY/V_STICK,0)*PRICE_STICK</f>
        <v>127</v>
      </c>
      <c r="AG442" s="24" t="n">
        <f aca="false">SUM(X442:AF442)</f>
        <v>4533.15196271</v>
      </c>
      <c r="AH442" s="20" t="n">
        <f aca="false">FIXED_BOM</f>
        <v>3461</v>
      </c>
      <c r="AI442" s="24" t="n">
        <f aca="false">(AG442+AH442)*(1+CONT)</f>
        <v>9193.2747571165</v>
      </c>
      <c r="AJ442" s="24" t="n">
        <f aca="false">IF(L442&gt;0,AI442/L442,1000000000000)</f>
        <v>1555.26196019009</v>
      </c>
      <c r="AK442" s="8" t="n">
        <f aca="false">IF(AND(G442&gt;=V_NEED,L442&gt;=P_MIN,K442&gt;=Z_MIN,F442&lt;=N_CAP,D442&lt;=R_MAX,OR(CORONA_REQ=0,O442&gt;=G442)),1,0)</f>
        <v>0</v>
      </c>
      <c r="AL442" s="28" t="n">
        <f aca="false">IF(AK442=1,IF(OBJECTIVE=1,AI442,AJ442),1000000000000)+ROW()*0.000000001</f>
        <v>1000000000000</v>
      </c>
    </row>
    <row r="443" customFormat="false" ht="15" hidden="false" customHeight="false" outlineLevel="0" collapsed="false">
      <c r="A443" s="8" t="n">
        <v>439</v>
      </c>
      <c r="B443" s="23" t="n">
        <v>8</v>
      </c>
      <c r="C443" s="23" t="n">
        <v>4</v>
      </c>
      <c r="D443" s="8" t="n">
        <v>150</v>
      </c>
      <c r="E443" s="8" t="n">
        <v>22</v>
      </c>
      <c r="F443" s="8" t="n">
        <v>4</v>
      </c>
      <c r="G443" s="28" t="n">
        <v>16.907073</v>
      </c>
      <c r="H443" s="8" t="n">
        <v>43.036378</v>
      </c>
      <c r="I443" s="8" t="n">
        <v>202.015283</v>
      </c>
      <c r="J443" s="28" t="n">
        <v>4.694059</v>
      </c>
      <c r="K443" s="39" t="n">
        <v>1.134719</v>
      </c>
      <c r="L443" s="28" t="n">
        <v>0.915474</v>
      </c>
      <c r="M443" s="8" t="n">
        <v>148</v>
      </c>
      <c r="N443" s="8" t="n">
        <v>908</v>
      </c>
      <c r="O443" s="28" t="n">
        <v>17.542188</v>
      </c>
      <c r="P443" s="28" t="n">
        <v>5.561788</v>
      </c>
      <c r="Q443" s="28" t="n">
        <v>6.78584</v>
      </c>
      <c r="R443" s="8" t="n">
        <v>16</v>
      </c>
      <c r="S443" s="8" t="n">
        <v>10</v>
      </c>
      <c r="T443" s="23" t="n">
        <v>50.992918</v>
      </c>
      <c r="U443" s="23" t="n">
        <v>41.819467</v>
      </c>
      <c r="V443" s="28" t="n">
        <v>3.019608</v>
      </c>
      <c r="W443" s="39" t="n">
        <v>0.607604</v>
      </c>
      <c r="X443" s="24" t="n">
        <f aca="false">P443*RHO_VANE/2700*(1+SCRAP)*PRICE_VANE</f>
        <v>66.57460236</v>
      </c>
      <c r="Y443" s="24" t="n">
        <f aca="false">Q443*RHO_PLATE/2700*(1+SCRAP)*PRICE_PLATE</f>
        <v>81.2265048</v>
      </c>
      <c r="Z443" s="24" t="n">
        <f aca="false">T443*CUT_M+(R443+S443)*CUT_SET</f>
        <v>102.489377</v>
      </c>
      <c r="AA443" s="24" t="n">
        <f aca="false">U443*ROUND_M</f>
        <v>209.097335</v>
      </c>
      <c r="AB443" s="24" t="n">
        <f aca="false">(R443+S443)*FINISH_PART</f>
        <v>208</v>
      </c>
      <c r="AC443" s="24" t="n">
        <f aca="false">R443*SPACER_VANE+(R443+S443)*ASM_H*LABOUR</f>
        <v>340.5</v>
      </c>
      <c r="AD443" s="24" t="n">
        <f aca="false">V443*G10_CAGE+W443*G10_SLEEVE</f>
        <v>217.63272</v>
      </c>
      <c r="AE443" s="24" t="n">
        <f aca="false">N443/1000*SHAFT_M+SHAFT_SET</f>
        <v>188.96</v>
      </c>
      <c r="AF443" s="24" t="n">
        <f aca="false">2*ROUNDUP(G443*1000/V_ZENER,0)*PRICE_Z+5*ROUNDUP(G443*DIODE_SAFETY/V_STICK,0)*PRICE_STICK</f>
        <v>127</v>
      </c>
      <c r="AG443" s="24" t="n">
        <f aca="false">SUM(X443:AF443)</f>
        <v>1541.48053916</v>
      </c>
      <c r="AH443" s="20" t="n">
        <f aca="false">FIXED_BOM</f>
        <v>3461</v>
      </c>
      <c r="AI443" s="24" t="n">
        <f aca="false">(AG443+AH443)*(1+CONT)</f>
        <v>5752.852620034</v>
      </c>
      <c r="AJ443" s="24" t="n">
        <f aca="false">IF(L443&gt;0,AI443/L443,1000000000000)</f>
        <v>6284.01529703083</v>
      </c>
      <c r="AK443" s="8" t="n">
        <f aca="false">IF(AND(G443&gt;=V_NEED,L443&gt;=P_MIN,K443&gt;=Z_MIN,F443&lt;=N_CAP,D443&lt;=R_MAX,OR(CORONA_REQ=0,O443&gt;=G443)),1,0)</f>
        <v>0</v>
      </c>
      <c r="AL443" s="28" t="n">
        <f aca="false">IF(AK443=1,IF(OBJECTIVE=1,AI443,AJ443),1000000000000)+ROW()*0.000000001</f>
        <v>1000000000000</v>
      </c>
    </row>
    <row r="444" customFormat="false" ht="15" hidden="false" customHeight="false" outlineLevel="0" collapsed="false">
      <c r="A444" s="8" t="n">
        <v>440</v>
      </c>
      <c r="B444" s="23" t="n">
        <v>8</v>
      </c>
      <c r="C444" s="23" t="n">
        <v>4</v>
      </c>
      <c r="D444" s="8" t="n">
        <v>150</v>
      </c>
      <c r="E444" s="8" t="n">
        <v>22</v>
      </c>
      <c r="F444" s="8" t="n">
        <v>6</v>
      </c>
      <c r="G444" s="28" t="n">
        <v>16.907073</v>
      </c>
      <c r="H444" s="8" t="n">
        <v>66.485737</v>
      </c>
      <c r="I444" s="8" t="n">
        <v>317.452587</v>
      </c>
      <c r="J444" s="28" t="n">
        <v>4.774747</v>
      </c>
      <c r="K444" s="39" t="n">
        <v>1.18528</v>
      </c>
      <c r="L444" s="28" t="n">
        <v>1.867998</v>
      </c>
      <c r="M444" s="8" t="n">
        <v>220</v>
      </c>
      <c r="N444" s="8" t="n">
        <v>1052</v>
      </c>
      <c r="O444" s="28" t="n">
        <v>17.542188</v>
      </c>
      <c r="P444" s="28" t="n">
        <v>8.342682</v>
      </c>
      <c r="Q444" s="28" t="n">
        <v>9.500176</v>
      </c>
      <c r="R444" s="8" t="n">
        <v>24</v>
      </c>
      <c r="S444" s="8" t="n">
        <v>14</v>
      </c>
      <c r="T444" s="23" t="n">
        <v>75.232739</v>
      </c>
      <c r="U444" s="23" t="n">
        <v>61.472564</v>
      </c>
      <c r="V444" s="28" t="n">
        <v>4.117648</v>
      </c>
      <c r="W444" s="39" t="n">
        <v>0.828551</v>
      </c>
      <c r="X444" s="24" t="n">
        <f aca="false">P444*RHO_VANE/2700*(1+SCRAP)*PRICE_VANE</f>
        <v>99.86190354</v>
      </c>
      <c r="Y444" s="24" t="n">
        <f aca="false">Q444*RHO_PLATE/2700*(1+SCRAP)*PRICE_PLATE</f>
        <v>113.71710672</v>
      </c>
      <c r="Z444" s="24" t="n">
        <f aca="false">T444*CUT_M+(R444+S444)*CUT_SET</f>
        <v>150.8491085</v>
      </c>
      <c r="AA444" s="24" t="n">
        <f aca="false">U444*ROUND_M</f>
        <v>307.36282</v>
      </c>
      <c r="AB444" s="24" t="n">
        <f aca="false">(R444+S444)*FINISH_PART</f>
        <v>304</v>
      </c>
      <c r="AC444" s="24" t="n">
        <f aca="false">R444*SPACER_VANE+(R444+S444)*ASM_H*LABOUR</f>
        <v>499.5</v>
      </c>
      <c r="AD444" s="24" t="n">
        <f aca="false">V444*G10_CAGE+W444*G10_SLEEVE</f>
        <v>296.77194</v>
      </c>
      <c r="AE444" s="24" t="n">
        <f aca="false">N444/1000*SHAFT_M+SHAFT_SET</f>
        <v>206.24</v>
      </c>
      <c r="AF444" s="24" t="n">
        <f aca="false">2*ROUNDUP(G444*1000/V_ZENER,0)*PRICE_Z+5*ROUNDUP(G444*DIODE_SAFETY/V_STICK,0)*PRICE_STICK</f>
        <v>127</v>
      </c>
      <c r="AG444" s="24" t="n">
        <f aca="false">SUM(X444:AF444)</f>
        <v>2105.30287876</v>
      </c>
      <c r="AH444" s="20" t="n">
        <f aca="false">FIXED_BOM</f>
        <v>3461</v>
      </c>
      <c r="AI444" s="24" t="n">
        <f aca="false">(AG444+AH444)*(1+CONT)</f>
        <v>6401.248310574</v>
      </c>
      <c r="AJ444" s="24" t="n">
        <f aca="false">IF(L444&gt;0,AI444/L444,1000000000000)</f>
        <v>3426.79612642733</v>
      </c>
      <c r="AK444" s="8" t="n">
        <f aca="false">IF(AND(G444&gt;=V_NEED,L444&gt;=P_MIN,K444&gt;=Z_MIN,F444&lt;=N_CAP,D444&lt;=R_MAX,OR(CORONA_REQ=0,O444&gt;=G444)),1,0)</f>
        <v>0</v>
      </c>
      <c r="AL444" s="28" t="n">
        <f aca="false">IF(AK444=1,IF(OBJECTIVE=1,AI444,AJ444),1000000000000)+ROW()*0.000000001</f>
        <v>1000000000000</v>
      </c>
    </row>
    <row r="445" customFormat="false" ht="15" hidden="false" customHeight="false" outlineLevel="0" collapsed="false">
      <c r="A445" s="8" t="n">
        <v>441</v>
      </c>
      <c r="B445" s="23" t="n">
        <v>8</v>
      </c>
      <c r="C445" s="23" t="n">
        <v>4</v>
      </c>
      <c r="D445" s="8" t="n">
        <v>150</v>
      </c>
      <c r="E445" s="8" t="n">
        <v>22</v>
      </c>
      <c r="F445" s="8" t="n">
        <v>8</v>
      </c>
      <c r="G445" s="28" t="n">
        <v>16.907073</v>
      </c>
      <c r="H445" s="8" t="n">
        <v>89.935096</v>
      </c>
      <c r="I445" s="8" t="n">
        <v>432.889892</v>
      </c>
      <c r="J445" s="28" t="n">
        <v>4.813359</v>
      </c>
      <c r="K445" s="39" t="n">
        <v>1.211956</v>
      </c>
      <c r="L445" s="28" t="n">
        <v>2.831185</v>
      </c>
      <c r="M445" s="8" t="n">
        <v>280</v>
      </c>
      <c r="N445" s="8" t="n">
        <v>1172</v>
      </c>
      <c r="O445" s="28" t="n">
        <v>17.542188</v>
      </c>
      <c r="P445" s="28" t="n">
        <v>11.123575</v>
      </c>
      <c r="Q445" s="28" t="n">
        <v>10.857344</v>
      </c>
      <c r="R445" s="8" t="n">
        <v>32</v>
      </c>
      <c r="S445" s="8" t="n">
        <v>16</v>
      </c>
      <c r="T445" s="23" t="n">
        <v>96.959287</v>
      </c>
      <c r="U445" s="23" t="n">
        <v>78.612386</v>
      </c>
      <c r="V445" s="28" t="n">
        <v>5.032681</v>
      </c>
      <c r="W445" s="39" t="n">
        <v>1.012674</v>
      </c>
      <c r="X445" s="24" t="n">
        <f aca="false">P445*RHO_VANE/2700*(1+SCRAP)*PRICE_VANE</f>
        <v>133.14919275</v>
      </c>
      <c r="Y445" s="24" t="n">
        <f aca="false">Q445*RHO_PLATE/2700*(1+SCRAP)*PRICE_PLATE</f>
        <v>129.96240768</v>
      </c>
      <c r="Z445" s="24" t="n">
        <f aca="false">T445*CUT_M+(R445+S445)*CUT_SET</f>
        <v>193.4389305</v>
      </c>
      <c r="AA445" s="24" t="n">
        <f aca="false">U445*ROUND_M</f>
        <v>393.06193</v>
      </c>
      <c r="AB445" s="24" t="n">
        <f aca="false">(R445+S445)*FINISH_PART</f>
        <v>384</v>
      </c>
      <c r="AC445" s="24" t="n">
        <f aca="false">R445*SPACER_VANE+(R445+S445)*ASM_H*LABOUR</f>
        <v>636</v>
      </c>
      <c r="AD445" s="24" t="n">
        <f aca="false">V445*G10_CAGE+W445*G10_SLEEVE</f>
        <v>362.7213</v>
      </c>
      <c r="AE445" s="24" t="n">
        <f aca="false">N445/1000*SHAFT_M+SHAFT_SET</f>
        <v>220.64</v>
      </c>
      <c r="AF445" s="24" t="n">
        <f aca="false">2*ROUNDUP(G445*1000/V_ZENER,0)*PRICE_Z+5*ROUNDUP(G445*DIODE_SAFETY/V_STICK,0)*PRICE_STICK</f>
        <v>127</v>
      </c>
      <c r="AG445" s="24" t="n">
        <f aca="false">SUM(X445:AF445)</f>
        <v>2579.97376093</v>
      </c>
      <c r="AH445" s="20" t="n">
        <f aca="false">FIXED_BOM</f>
        <v>3461</v>
      </c>
      <c r="AI445" s="24" t="n">
        <f aca="false">(AG445+AH445)*(1+CONT)</f>
        <v>6947.1198250695</v>
      </c>
      <c r="AJ445" s="24" t="n">
        <f aca="false">IF(L445&gt;0,AI445/L445,1000000000000)</f>
        <v>2453.78519067793</v>
      </c>
      <c r="AK445" s="8" t="n">
        <f aca="false">IF(AND(G445&gt;=V_NEED,L445&gt;=P_MIN,K445&gt;=Z_MIN,F445&lt;=N_CAP,D445&lt;=R_MAX,OR(CORONA_REQ=0,O445&gt;=G445)),1,0)</f>
        <v>0</v>
      </c>
      <c r="AL445" s="28" t="n">
        <f aca="false">IF(AK445=1,IF(OBJECTIVE=1,AI445,AJ445),1000000000000)+ROW()*0.000000001</f>
        <v>1000000000000</v>
      </c>
    </row>
    <row r="446" customFormat="false" ht="15" hidden="false" customHeight="false" outlineLevel="0" collapsed="false">
      <c r="A446" s="8" t="n">
        <v>442</v>
      </c>
      <c r="B446" s="23" t="n">
        <v>8</v>
      </c>
      <c r="C446" s="23" t="n">
        <v>4</v>
      </c>
      <c r="D446" s="8" t="n">
        <v>150</v>
      </c>
      <c r="E446" s="8" t="n">
        <v>22</v>
      </c>
      <c r="F446" s="8" t="n">
        <v>10</v>
      </c>
      <c r="G446" s="28" t="n">
        <v>16.907073</v>
      </c>
      <c r="H446" s="8" t="n">
        <v>113.384455</v>
      </c>
      <c r="I446" s="8" t="n">
        <v>548.327197</v>
      </c>
      <c r="J446" s="28" t="n">
        <v>4.836</v>
      </c>
      <c r="K446" s="39" t="n">
        <v>1.227973</v>
      </c>
      <c r="L446" s="28" t="n">
        <v>3.798776</v>
      </c>
      <c r="M446" s="8" t="n">
        <v>352</v>
      </c>
      <c r="N446" s="8" t="n">
        <v>1316</v>
      </c>
      <c r="O446" s="28" t="n">
        <v>17.542188</v>
      </c>
      <c r="P446" s="28" t="n">
        <v>13.904469</v>
      </c>
      <c r="Q446" s="28" t="n">
        <v>13.57168</v>
      </c>
      <c r="R446" s="8" t="n">
        <v>40</v>
      </c>
      <c r="S446" s="8" t="n">
        <v>20</v>
      </c>
      <c r="T446" s="23" t="n">
        <v>121.199109</v>
      </c>
      <c r="U446" s="23" t="n">
        <v>98.265482</v>
      </c>
      <c r="V446" s="28" t="n">
        <v>6.13072</v>
      </c>
      <c r="W446" s="39" t="n">
        <v>1.23362</v>
      </c>
      <c r="X446" s="24" t="n">
        <f aca="false">P446*RHO_VANE/2700*(1+SCRAP)*PRICE_VANE</f>
        <v>166.43649393</v>
      </c>
      <c r="Y446" s="24" t="n">
        <f aca="false">Q446*RHO_PLATE/2700*(1+SCRAP)*PRICE_PLATE</f>
        <v>162.4530096</v>
      </c>
      <c r="Z446" s="24" t="n">
        <f aca="false">T446*CUT_M+(R446+S446)*CUT_SET</f>
        <v>241.7986635</v>
      </c>
      <c r="AA446" s="24" t="n">
        <f aca="false">U446*ROUND_M</f>
        <v>491.32741</v>
      </c>
      <c r="AB446" s="24" t="n">
        <f aca="false">(R446+S446)*FINISH_PART</f>
        <v>480</v>
      </c>
      <c r="AC446" s="24" t="n">
        <f aca="false">R446*SPACER_VANE+(R446+S446)*ASM_H*LABOUR</f>
        <v>795</v>
      </c>
      <c r="AD446" s="24" t="n">
        <f aca="false">V446*G10_CAGE+W446*G10_SLEEVE</f>
        <v>441.8604</v>
      </c>
      <c r="AE446" s="24" t="n">
        <f aca="false">N446/1000*SHAFT_M+SHAFT_SET</f>
        <v>237.92</v>
      </c>
      <c r="AF446" s="24" t="n">
        <f aca="false">2*ROUNDUP(G446*1000/V_ZENER,0)*PRICE_Z+5*ROUNDUP(G446*DIODE_SAFETY/V_STICK,0)*PRICE_STICK</f>
        <v>127</v>
      </c>
      <c r="AG446" s="24" t="n">
        <f aca="false">SUM(X446:AF446)</f>
        <v>3143.79597703</v>
      </c>
      <c r="AH446" s="20" t="n">
        <f aca="false">FIXED_BOM</f>
        <v>3461</v>
      </c>
      <c r="AI446" s="24" t="n">
        <f aca="false">(AG446+AH446)*(1+CONT)</f>
        <v>7595.5153735845</v>
      </c>
      <c r="AJ446" s="24" t="n">
        <f aca="false">IF(L446&gt;0,AI446/L446,1000000000000)</f>
        <v>1999.4638729908</v>
      </c>
      <c r="AK446" s="8" t="n">
        <f aca="false">IF(AND(G446&gt;=V_NEED,L446&gt;=P_MIN,K446&gt;=Z_MIN,F446&lt;=N_CAP,D446&lt;=R_MAX,OR(CORONA_REQ=0,O446&gt;=G446)),1,0)</f>
        <v>0</v>
      </c>
      <c r="AL446" s="28" t="n">
        <f aca="false">IF(AK446=1,IF(OBJECTIVE=1,AI446,AJ446),1000000000000)+ROW()*0.000000001</f>
        <v>1000000000000</v>
      </c>
    </row>
    <row r="447" customFormat="false" ht="15" hidden="false" customHeight="false" outlineLevel="0" collapsed="false">
      <c r="A447" s="8" t="n">
        <v>443</v>
      </c>
      <c r="B447" s="23" t="n">
        <v>8</v>
      </c>
      <c r="C447" s="23" t="n">
        <v>4</v>
      </c>
      <c r="D447" s="8" t="n">
        <v>150</v>
      </c>
      <c r="E447" s="8" t="n">
        <v>22</v>
      </c>
      <c r="F447" s="8" t="n">
        <v>12</v>
      </c>
      <c r="G447" s="28" t="n">
        <v>16.907073</v>
      </c>
      <c r="H447" s="8" t="n">
        <v>136.833814</v>
      </c>
      <c r="I447" s="8" t="n">
        <v>663.764501</v>
      </c>
      <c r="J447" s="28" t="n">
        <v>4.850881</v>
      </c>
      <c r="K447" s="39" t="n">
        <v>1.238945</v>
      </c>
      <c r="L447" s="28" t="n">
        <v>4.768461</v>
      </c>
      <c r="M447" s="8" t="n">
        <v>424</v>
      </c>
      <c r="N447" s="8" t="n">
        <v>1460</v>
      </c>
      <c r="O447" s="28" t="n">
        <v>17.542188</v>
      </c>
      <c r="P447" s="28" t="n">
        <v>16.685363</v>
      </c>
      <c r="Q447" s="28" t="n">
        <v>16.286016</v>
      </c>
      <c r="R447" s="8" t="n">
        <v>48</v>
      </c>
      <c r="S447" s="8" t="n">
        <v>24</v>
      </c>
      <c r="T447" s="23" t="n">
        <v>145.438931</v>
      </c>
      <c r="U447" s="23" t="n">
        <v>117.918579</v>
      </c>
      <c r="V447" s="28" t="n">
        <v>7.228759</v>
      </c>
      <c r="W447" s="39" t="n">
        <v>1.454567</v>
      </c>
      <c r="X447" s="24" t="n">
        <f aca="false">P447*RHO_VANE/2700*(1+SCRAP)*PRICE_VANE</f>
        <v>199.72379511</v>
      </c>
      <c r="Y447" s="24" t="n">
        <f aca="false">Q447*RHO_PLATE/2700*(1+SCRAP)*PRICE_PLATE</f>
        <v>194.94361152</v>
      </c>
      <c r="Z447" s="24" t="n">
        <f aca="false">T447*CUT_M+(R447+S447)*CUT_SET</f>
        <v>290.1583965</v>
      </c>
      <c r="AA447" s="24" t="n">
        <f aca="false">U447*ROUND_M</f>
        <v>589.592895</v>
      </c>
      <c r="AB447" s="24" t="n">
        <f aca="false">(R447+S447)*FINISH_PART</f>
        <v>576</v>
      </c>
      <c r="AC447" s="24" t="n">
        <f aca="false">R447*SPACER_VANE+(R447+S447)*ASM_H*LABOUR</f>
        <v>954</v>
      </c>
      <c r="AD447" s="24" t="n">
        <f aca="false">V447*G10_CAGE+W447*G10_SLEEVE</f>
        <v>520.99956</v>
      </c>
      <c r="AE447" s="24" t="n">
        <f aca="false">N447/1000*SHAFT_M+SHAFT_SET</f>
        <v>255.2</v>
      </c>
      <c r="AF447" s="24" t="n">
        <f aca="false">2*ROUNDUP(G447*1000/V_ZENER,0)*PRICE_Z+5*ROUNDUP(G447*DIODE_SAFETY/V_STICK,0)*PRICE_STICK</f>
        <v>127</v>
      </c>
      <c r="AG447" s="24" t="n">
        <f aca="false">SUM(X447:AF447)</f>
        <v>3707.61825813</v>
      </c>
      <c r="AH447" s="20" t="n">
        <f aca="false">FIXED_BOM</f>
        <v>3461</v>
      </c>
      <c r="AI447" s="24" t="n">
        <f aca="false">(AG447+AH447)*(1+CONT)</f>
        <v>8243.9109968495</v>
      </c>
      <c r="AJ447" s="24" t="n">
        <f aca="false">IF(L447&gt;0,AI447/L447,1000000000000)</f>
        <v>1728.84102372852</v>
      </c>
      <c r="AK447" s="8" t="n">
        <f aca="false">IF(AND(G447&gt;=V_NEED,L447&gt;=P_MIN,K447&gt;=Z_MIN,F447&lt;=N_CAP,D447&lt;=R_MAX,OR(CORONA_REQ=0,O447&gt;=G447)),1,0)</f>
        <v>0</v>
      </c>
      <c r="AL447" s="28" t="n">
        <f aca="false">IF(AK447=1,IF(OBJECTIVE=1,AI447,AJ447),1000000000000)+ROW()*0.000000001</f>
        <v>1000000000000</v>
      </c>
    </row>
    <row r="448" customFormat="false" ht="15" hidden="false" customHeight="false" outlineLevel="0" collapsed="false">
      <c r="A448" s="8" t="n">
        <v>444</v>
      </c>
      <c r="B448" s="23" t="n">
        <v>8</v>
      </c>
      <c r="C448" s="23" t="n">
        <v>4</v>
      </c>
      <c r="D448" s="8" t="n">
        <v>150</v>
      </c>
      <c r="E448" s="8" t="n">
        <v>22</v>
      </c>
      <c r="F448" s="8" t="n">
        <v>16</v>
      </c>
      <c r="G448" s="28" t="n">
        <v>16.907073</v>
      </c>
      <c r="H448" s="8" t="n">
        <v>183.732532</v>
      </c>
      <c r="I448" s="8" t="n">
        <v>894.63911</v>
      </c>
      <c r="J448" s="28" t="n">
        <v>4.869247</v>
      </c>
      <c r="K448" s="39" t="n">
        <v>1.252941</v>
      </c>
      <c r="L448" s="28" t="n">
        <v>6.707977</v>
      </c>
      <c r="M448" s="8" t="n">
        <v>568</v>
      </c>
      <c r="N448" s="8" t="n">
        <v>1748</v>
      </c>
      <c r="O448" s="28" t="n">
        <v>17.542188</v>
      </c>
      <c r="P448" s="28" t="n">
        <v>22.247151</v>
      </c>
      <c r="Q448" s="28" t="n">
        <v>21.714688</v>
      </c>
      <c r="R448" s="8" t="n">
        <v>64</v>
      </c>
      <c r="S448" s="8" t="n">
        <v>32</v>
      </c>
      <c r="T448" s="23" t="n">
        <v>193.918574</v>
      </c>
      <c r="U448" s="23" t="n">
        <v>157.224772</v>
      </c>
      <c r="V448" s="28" t="n">
        <v>9.424838</v>
      </c>
      <c r="W448" s="39" t="n">
        <v>1.896461</v>
      </c>
      <c r="X448" s="24" t="n">
        <f aca="false">P448*RHO_VANE/2700*(1+SCRAP)*PRICE_VANE</f>
        <v>266.29839747</v>
      </c>
      <c r="Y448" s="24" t="n">
        <f aca="false">Q448*RHO_PLATE/2700*(1+SCRAP)*PRICE_PLATE</f>
        <v>259.92481536</v>
      </c>
      <c r="Z448" s="24" t="n">
        <f aca="false">T448*CUT_M+(R448+S448)*CUT_SET</f>
        <v>386.877861</v>
      </c>
      <c r="AA448" s="24" t="n">
        <f aca="false">U448*ROUND_M</f>
        <v>786.12386</v>
      </c>
      <c r="AB448" s="24" t="n">
        <f aca="false">(R448+S448)*FINISH_PART</f>
        <v>768</v>
      </c>
      <c r="AC448" s="24" t="n">
        <f aca="false">R448*SPACER_VANE+(R448+S448)*ASM_H*LABOUR</f>
        <v>1272</v>
      </c>
      <c r="AD448" s="24" t="n">
        <f aca="false">V448*G10_CAGE+W448*G10_SLEEVE</f>
        <v>679.27794</v>
      </c>
      <c r="AE448" s="24" t="n">
        <f aca="false">N448/1000*SHAFT_M+SHAFT_SET</f>
        <v>289.76</v>
      </c>
      <c r="AF448" s="24" t="n">
        <f aca="false">2*ROUNDUP(G448*1000/V_ZENER,0)*PRICE_Z+5*ROUNDUP(G448*DIODE_SAFETY/V_STICK,0)*PRICE_STICK</f>
        <v>127</v>
      </c>
      <c r="AG448" s="24" t="n">
        <f aca="false">SUM(X448:AF448)</f>
        <v>4835.26287383</v>
      </c>
      <c r="AH448" s="20" t="n">
        <f aca="false">FIXED_BOM</f>
        <v>3461</v>
      </c>
      <c r="AI448" s="24" t="n">
        <f aca="false">(AG448+AH448)*(1+CONT)</f>
        <v>9540.7023049045</v>
      </c>
      <c r="AJ448" s="24" t="n">
        <f aca="false">IF(L448&gt;0,AI448/L448,1000000000000)</f>
        <v>1422.29204198293</v>
      </c>
      <c r="AK448" s="8" t="n">
        <f aca="false">IF(AND(G448&gt;=V_NEED,L448&gt;=P_MIN,K448&gt;=Z_MIN,F448&lt;=N_CAP,D448&lt;=R_MAX,OR(CORONA_REQ=0,O448&gt;=G448)),1,0)</f>
        <v>0</v>
      </c>
      <c r="AL448" s="28" t="n">
        <f aca="false">IF(AK448=1,IF(OBJECTIVE=1,AI448,AJ448),1000000000000)+ROW()*0.000000001</f>
        <v>1000000000000</v>
      </c>
    </row>
    <row r="449" customFormat="false" ht="15" hidden="false" customHeight="false" outlineLevel="0" collapsed="false">
      <c r="A449" s="8" t="n">
        <v>445</v>
      </c>
      <c r="B449" s="23" t="n">
        <v>8</v>
      </c>
      <c r="C449" s="23" t="n">
        <v>4</v>
      </c>
      <c r="D449" s="8" t="n">
        <v>150</v>
      </c>
      <c r="E449" s="8" t="n">
        <v>26</v>
      </c>
      <c r="F449" s="8" t="n">
        <v>4</v>
      </c>
      <c r="G449" s="28" t="n">
        <v>16.907073</v>
      </c>
      <c r="H449" s="8" t="n">
        <v>60.609498</v>
      </c>
      <c r="I449" s="8" t="n">
        <v>234.385977</v>
      </c>
      <c r="J449" s="28" t="n">
        <v>3.867149</v>
      </c>
      <c r="K449" s="39" t="n">
        <v>1.106688</v>
      </c>
      <c r="L449" s="28" t="n">
        <v>0.877269</v>
      </c>
      <c r="M449" s="8" t="n">
        <v>148</v>
      </c>
      <c r="N449" s="8" t="n">
        <v>908</v>
      </c>
      <c r="O449" s="28" t="n">
        <v>17.542188</v>
      </c>
      <c r="P449" s="28" t="n">
        <v>6.285611</v>
      </c>
      <c r="Q449" s="28" t="n">
        <v>6.78584</v>
      </c>
      <c r="R449" s="8" t="n">
        <v>16</v>
      </c>
      <c r="S449" s="8" t="n">
        <v>10</v>
      </c>
      <c r="T449" s="23" t="n">
        <v>50.992918</v>
      </c>
      <c r="U449" s="23" t="n">
        <v>41.819467</v>
      </c>
      <c r="V449" s="28" t="n">
        <v>3.019608</v>
      </c>
      <c r="W449" s="39" t="n">
        <v>0.607604</v>
      </c>
      <c r="X449" s="24" t="n">
        <f aca="false">P449*RHO_VANE/2700*(1+SCRAP)*PRICE_VANE</f>
        <v>75.23876367</v>
      </c>
      <c r="Y449" s="24" t="n">
        <f aca="false">Q449*RHO_PLATE/2700*(1+SCRAP)*PRICE_PLATE</f>
        <v>81.2265048</v>
      </c>
      <c r="Z449" s="24" t="n">
        <f aca="false">T449*CUT_M+(R449+S449)*CUT_SET</f>
        <v>102.489377</v>
      </c>
      <c r="AA449" s="24" t="n">
        <f aca="false">U449*ROUND_M</f>
        <v>209.097335</v>
      </c>
      <c r="AB449" s="24" t="n">
        <f aca="false">(R449+S449)*FINISH_PART</f>
        <v>208</v>
      </c>
      <c r="AC449" s="24" t="n">
        <f aca="false">R449*SPACER_VANE+(R449+S449)*ASM_H*LABOUR</f>
        <v>340.5</v>
      </c>
      <c r="AD449" s="24" t="n">
        <f aca="false">V449*G10_CAGE+W449*G10_SLEEVE</f>
        <v>217.63272</v>
      </c>
      <c r="AE449" s="24" t="n">
        <f aca="false">N449/1000*SHAFT_M+SHAFT_SET</f>
        <v>188.96</v>
      </c>
      <c r="AF449" s="24" t="n">
        <f aca="false">2*ROUNDUP(G449*1000/V_ZENER,0)*PRICE_Z+5*ROUNDUP(G449*DIODE_SAFETY/V_STICK,0)*PRICE_STICK</f>
        <v>127</v>
      </c>
      <c r="AG449" s="24" t="n">
        <f aca="false">SUM(X449:AF449)</f>
        <v>1550.14470047</v>
      </c>
      <c r="AH449" s="20" t="n">
        <f aca="false">FIXED_BOM</f>
        <v>3461</v>
      </c>
      <c r="AI449" s="24" t="n">
        <f aca="false">(AG449+AH449)*(1+CONT)</f>
        <v>5762.8164055405</v>
      </c>
      <c r="AJ449" s="24" t="n">
        <f aca="false">IF(L449&gt;0,AI449/L449,1000000000000)</f>
        <v>6569.04142918592</v>
      </c>
      <c r="AK449" s="8" t="n">
        <f aca="false">IF(AND(G449&gt;=V_NEED,L449&gt;=P_MIN,K449&gt;=Z_MIN,F449&lt;=N_CAP,D449&lt;=R_MAX,OR(CORONA_REQ=0,O449&gt;=G449)),1,0)</f>
        <v>0</v>
      </c>
      <c r="AL449" s="28" t="n">
        <f aca="false">IF(AK449=1,IF(OBJECTIVE=1,AI449,AJ449),1000000000000)+ROW()*0.000000001</f>
        <v>1000000000000</v>
      </c>
    </row>
    <row r="450" customFormat="false" ht="15" hidden="false" customHeight="false" outlineLevel="0" collapsed="false">
      <c r="A450" s="8" t="n">
        <v>446</v>
      </c>
      <c r="B450" s="23" t="n">
        <v>8</v>
      </c>
      <c r="C450" s="23" t="n">
        <v>4</v>
      </c>
      <c r="D450" s="8" t="n">
        <v>150</v>
      </c>
      <c r="E450" s="8" t="n">
        <v>26</v>
      </c>
      <c r="F450" s="8" t="n">
        <v>6</v>
      </c>
      <c r="G450" s="28" t="n">
        <v>16.907073</v>
      </c>
      <c r="H450" s="8" t="n">
        <v>94.10064</v>
      </c>
      <c r="I450" s="8" t="n">
        <v>368.32082</v>
      </c>
      <c r="J450" s="28" t="n">
        <v>3.914116</v>
      </c>
      <c r="K450" s="39" t="n">
        <v>1.146565</v>
      </c>
      <c r="L450" s="28" t="n">
        <v>1.801338</v>
      </c>
      <c r="M450" s="8" t="n">
        <v>220</v>
      </c>
      <c r="N450" s="8" t="n">
        <v>1052</v>
      </c>
      <c r="O450" s="28" t="n">
        <v>17.542188</v>
      </c>
      <c r="P450" s="28" t="n">
        <v>9.428416</v>
      </c>
      <c r="Q450" s="28" t="n">
        <v>9.500176</v>
      </c>
      <c r="R450" s="8" t="n">
        <v>24</v>
      </c>
      <c r="S450" s="8" t="n">
        <v>14</v>
      </c>
      <c r="T450" s="23" t="n">
        <v>75.232739</v>
      </c>
      <c r="U450" s="23" t="n">
        <v>61.472564</v>
      </c>
      <c r="V450" s="28" t="n">
        <v>4.117648</v>
      </c>
      <c r="W450" s="39" t="n">
        <v>0.828551</v>
      </c>
      <c r="X450" s="24" t="n">
        <f aca="false">P450*RHO_VANE/2700*(1+SCRAP)*PRICE_VANE</f>
        <v>112.85813952</v>
      </c>
      <c r="Y450" s="24" t="n">
        <f aca="false">Q450*RHO_PLATE/2700*(1+SCRAP)*PRICE_PLATE</f>
        <v>113.71710672</v>
      </c>
      <c r="Z450" s="24" t="n">
        <f aca="false">T450*CUT_M+(R450+S450)*CUT_SET</f>
        <v>150.8491085</v>
      </c>
      <c r="AA450" s="24" t="n">
        <f aca="false">U450*ROUND_M</f>
        <v>307.36282</v>
      </c>
      <c r="AB450" s="24" t="n">
        <f aca="false">(R450+S450)*FINISH_PART</f>
        <v>304</v>
      </c>
      <c r="AC450" s="24" t="n">
        <f aca="false">R450*SPACER_VANE+(R450+S450)*ASM_H*LABOUR</f>
        <v>499.5</v>
      </c>
      <c r="AD450" s="24" t="n">
        <f aca="false">V450*G10_CAGE+W450*G10_SLEEVE</f>
        <v>296.77194</v>
      </c>
      <c r="AE450" s="24" t="n">
        <f aca="false">N450/1000*SHAFT_M+SHAFT_SET</f>
        <v>206.24</v>
      </c>
      <c r="AF450" s="24" t="n">
        <f aca="false">2*ROUNDUP(G450*1000/V_ZENER,0)*PRICE_Z+5*ROUNDUP(G450*DIODE_SAFETY/V_STICK,0)*PRICE_STICK</f>
        <v>127</v>
      </c>
      <c r="AG450" s="24" t="n">
        <f aca="false">SUM(X450:AF450)</f>
        <v>2118.29911474</v>
      </c>
      <c r="AH450" s="20" t="n">
        <f aca="false">FIXED_BOM</f>
        <v>3461</v>
      </c>
      <c r="AI450" s="24" t="n">
        <f aca="false">(AG450+AH450)*(1+CONT)</f>
        <v>6416.193981951</v>
      </c>
      <c r="AJ450" s="24" t="n">
        <f aca="false">IF(L450&gt;0,AI450/L450,1000000000000)</f>
        <v>3561.90452982783</v>
      </c>
      <c r="AK450" s="8" t="n">
        <f aca="false">IF(AND(G450&gt;=V_NEED,L450&gt;=P_MIN,K450&gt;=Z_MIN,F450&lt;=N_CAP,D450&lt;=R_MAX,OR(CORONA_REQ=0,O450&gt;=G450)),1,0)</f>
        <v>0</v>
      </c>
      <c r="AL450" s="28" t="n">
        <f aca="false">IF(AK450=1,IF(OBJECTIVE=1,AI450,AJ450),1000000000000)+ROW()*0.000000001</f>
        <v>1000000000000</v>
      </c>
    </row>
    <row r="451" customFormat="false" ht="15" hidden="false" customHeight="false" outlineLevel="0" collapsed="false">
      <c r="A451" s="8" t="n">
        <v>447</v>
      </c>
      <c r="B451" s="23" t="n">
        <v>8</v>
      </c>
      <c r="C451" s="23" t="n">
        <v>4</v>
      </c>
      <c r="D451" s="8" t="n">
        <v>150</v>
      </c>
      <c r="E451" s="8" t="n">
        <v>26</v>
      </c>
      <c r="F451" s="8" t="n">
        <v>8</v>
      </c>
      <c r="G451" s="28" t="n">
        <v>16.907073</v>
      </c>
      <c r="H451" s="8" t="n">
        <v>127.591781</v>
      </c>
      <c r="I451" s="8" t="n">
        <v>502.255664</v>
      </c>
      <c r="J451" s="28" t="n">
        <v>3.936426</v>
      </c>
      <c r="K451" s="39" t="n">
        <v>1.167204</v>
      </c>
      <c r="L451" s="28" t="n">
        <v>2.734318</v>
      </c>
      <c r="M451" s="8" t="n">
        <v>292</v>
      </c>
      <c r="N451" s="8" t="n">
        <v>1196</v>
      </c>
      <c r="O451" s="28" t="n">
        <v>17.542188</v>
      </c>
      <c r="P451" s="28" t="n">
        <v>12.571221</v>
      </c>
      <c r="Q451" s="28" t="n">
        <v>12.214512</v>
      </c>
      <c r="R451" s="8" t="n">
        <v>32</v>
      </c>
      <c r="S451" s="8" t="n">
        <v>18</v>
      </c>
      <c r="T451" s="23" t="n">
        <v>99.472561</v>
      </c>
      <c r="U451" s="23" t="n">
        <v>81.12566</v>
      </c>
      <c r="V451" s="28" t="n">
        <v>5.215687</v>
      </c>
      <c r="W451" s="39" t="n">
        <v>1.049498</v>
      </c>
      <c r="X451" s="24" t="n">
        <f aca="false">P451*RHO_VANE/2700*(1+SCRAP)*PRICE_VANE</f>
        <v>150.47751537</v>
      </c>
      <c r="Y451" s="24" t="n">
        <f aca="false">Q451*RHO_PLATE/2700*(1+SCRAP)*PRICE_PLATE</f>
        <v>146.20770864</v>
      </c>
      <c r="Z451" s="24" t="n">
        <f aca="false">T451*CUT_M+(R451+S451)*CUT_SET</f>
        <v>199.2088415</v>
      </c>
      <c r="AA451" s="24" t="n">
        <f aca="false">U451*ROUND_M</f>
        <v>405.6283</v>
      </c>
      <c r="AB451" s="24" t="n">
        <f aca="false">(R451+S451)*FINISH_PART</f>
        <v>400</v>
      </c>
      <c r="AC451" s="24" t="n">
        <f aca="false">R451*SPACER_VANE+(R451+S451)*ASM_H*LABOUR</f>
        <v>658.5</v>
      </c>
      <c r="AD451" s="24" t="n">
        <f aca="false">V451*G10_CAGE+W451*G10_SLEEVE</f>
        <v>375.9111</v>
      </c>
      <c r="AE451" s="24" t="n">
        <f aca="false">N451/1000*SHAFT_M+SHAFT_SET</f>
        <v>223.52</v>
      </c>
      <c r="AF451" s="24" t="n">
        <f aca="false">2*ROUNDUP(G451*1000/V_ZENER,0)*PRICE_Z+5*ROUNDUP(G451*DIODE_SAFETY/V_STICK,0)*PRICE_STICK</f>
        <v>127</v>
      </c>
      <c r="AG451" s="24" t="n">
        <f aca="false">SUM(X451:AF451)</f>
        <v>2686.45346551</v>
      </c>
      <c r="AH451" s="20" t="n">
        <f aca="false">FIXED_BOM</f>
        <v>3461</v>
      </c>
      <c r="AI451" s="24" t="n">
        <f aca="false">(AG451+AH451)*(1+CONT)</f>
        <v>7069.5714853365</v>
      </c>
      <c r="AJ451" s="24" t="n">
        <f aca="false">IF(L451&gt;0,AI451/L451,1000000000000)</f>
        <v>2585.49718260147</v>
      </c>
      <c r="AK451" s="8" t="n">
        <f aca="false">IF(AND(G451&gt;=V_NEED,L451&gt;=P_MIN,K451&gt;=Z_MIN,F451&lt;=N_CAP,D451&lt;=R_MAX,OR(CORONA_REQ=0,O451&gt;=G451)),1,0)</f>
        <v>0</v>
      </c>
      <c r="AL451" s="28" t="n">
        <f aca="false">IF(AK451=1,IF(OBJECTIVE=1,AI451,AJ451),1000000000000)+ROW()*0.000000001</f>
        <v>1000000000000</v>
      </c>
    </row>
    <row r="452" customFormat="false" ht="15" hidden="false" customHeight="false" outlineLevel="0" collapsed="false">
      <c r="A452" s="8" t="n">
        <v>448</v>
      </c>
      <c r="B452" s="23" t="n">
        <v>8</v>
      </c>
      <c r="C452" s="23" t="n">
        <v>4</v>
      </c>
      <c r="D452" s="8" t="n">
        <v>150</v>
      </c>
      <c r="E452" s="8" t="n">
        <v>26</v>
      </c>
      <c r="F452" s="8" t="n">
        <v>10</v>
      </c>
      <c r="G452" s="28" t="n">
        <v>16.907073</v>
      </c>
      <c r="H452" s="8" t="n">
        <v>161.082923</v>
      </c>
      <c r="I452" s="8" t="n">
        <v>636.190508</v>
      </c>
      <c r="J452" s="28" t="n">
        <v>3.94946</v>
      </c>
      <c r="K452" s="39" t="n">
        <v>1.179364</v>
      </c>
      <c r="L452" s="28" t="n">
        <v>3.671045</v>
      </c>
      <c r="M452" s="8" t="n">
        <v>376</v>
      </c>
      <c r="N452" s="8" t="n">
        <v>1364</v>
      </c>
      <c r="O452" s="28" t="n">
        <v>17.542188</v>
      </c>
      <c r="P452" s="28" t="n">
        <v>15.714027</v>
      </c>
      <c r="Q452" s="28" t="n">
        <v>16.286016</v>
      </c>
      <c r="R452" s="8" t="n">
        <v>40</v>
      </c>
      <c r="S452" s="8" t="n">
        <v>24</v>
      </c>
      <c r="T452" s="23" t="n">
        <v>126.225657</v>
      </c>
      <c r="U452" s="23" t="n">
        <v>103.292031</v>
      </c>
      <c r="V452" s="28" t="n">
        <v>6.496733</v>
      </c>
      <c r="W452" s="39" t="n">
        <v>1.307269</v>
      </c>
      <c r="X452" s="24" t="n">
        <f aca="false">P452*RHO_VANE/2700*(1+SCRAP)*PRICE_VANE</f>
        <v>188.09690319</v>
      </c>
      <c r="Y452" s="24" t="n">
        <f aca="false">Q452*RHO_PLATE/2700*(1+SCRAP)*PRICE_PLATE</f>
        <v>194.94361152</v>
      </c>
      <c r="Z452" s="24" t="n">
        <f aca="false">T452*CUT_M+(R452+S452)*CUT_SET</f>
        <v>253.3384855</v>
      </c>
      <c r="AA452" s="24" t="n">
        <f aca="false">U452*ROUND_M</f>
        <v>516.460155</v>
      </c>
      <c r="AB452" s="24" t="n">
        <f aca="false">(R452+S452)*FINISH_PART</f>
        <v>512</v>
      </c>
      <c r="AC452" s="24" t="n">
        <f aca="false">R452*SPACER_VANE+(R452+S452)*ASM_H*LABOUR</f>
        <v>840</v>
      </c>
      <c r="AD452" s="24" t="n">
        <f aca="false">V452*G10_CAGE+W452*G10_SLEEVE</f>
        <v>468.24012</v>
      </c>
      <c r="AE452" s="24" t="n">
        <f aca="false">N452/1000*SHAFT_M+SHAFT_SET</f>
        <v>243.68</v>
      </c>
      <c r="AF452" s="24" t="n">
        <f aca="false">2*ROUNDUP(G452*1000/V_ZENER,0)*PRICE_Z+5*ROUNDUP(G452*DIODE_SAFETY/V_STICK,0)*PRICE_STICK</f>
        <v>127</v>
      </c>
      <c r="AG452" s="24" t="n">
        <f aca="false">SUM(X452:AF452)</f>
        <v>3343.75927521</v>
      </c>
      <c r="AH452" s="20" t="n">
        <f aca="false">FIXED_BOM</f>
        <v>3461</v>
      </c>
      <c r="AI452" s="24" t="n">
        <f aca="false">(AG452+AH452)*(1+CONT)</f>
        <v>7825.4731664915</v>
      </c>
      <c r="AJ452" s="24" t="n">
        <f aca="false">IF(L452&gt;0,AI452/L452,1000000000000)</f>
        <v>2131.67454130677</v>
      </c>
      <c r="AK452" s="8" t="n">
        <f aca="false">IF(AND(G452&gt;=V_NEED,L452&gt;=P_MIN,K452&gt;=Z_MIN,F452&lt;=N_CAP,D452&lt;=R_MAX,OR(CORONA_REQ=0,O452&gt;=G452)),1,0)</f>
        <v>0</v>
      </c>
      <c r="AL452" s="28" t="n">
        <f aca="false">IF(AK452=1,IF(OBJECTIVE=1,AI452,AJ452),1000000000000)+ROW()*0.000000001</f>
        <v>1000000000000</v>
      </c>
    </row>
    <row r="453" customFormat="false" ht="15" hidden="false" customHeight="false" outlineLevel="0" collapsed="false">
      <c r="A453" s="8" t="n">
        <v>449</v>
      </c>
      <c r="B453" s="23" t="n">
        <v>8</v>
      </c>
      <c r="C453" s="23" t="n">
        <v>4</v>
      </c>
      <c r="D453" s="8" t="n">
        <v>150</v>
      </c>
      <c r="E453" s="8" t="n">
        <v>26</v>
      </c>
      <c r="F453" s="8" t="n">
        <v>12</v>
      </c>
      <c r="G453" s="28" t="n">
        <v>16.907073</v>
      </c>
      <c r="H453" s="8" t="n">
        <v>194.574064</v>
      </c>
      <c r="I453" s="8" t="n">
        <v>770.125352</v>
      </c>
      <c r="J453" s="28" t="n">
        <v>3.958006</v>
      </c>
      <c r="K453" s="39" t="n">
        <v>1.187742</v>
      </c>
      <c r="L453" s="28" t="n">
        <v>4.606789</v>
      </c>
      <c r="M453" s="8" t="n">
        <v>448</v>
      </c>
      <c r="N453" s="8" t="n">
        <v>1508</v>
      </c>
      <c r="O453" s="28" t="n">
        <v>17.542188</v>
      </c>
      <c r="P453" s="28" t="n">
        <v>18.856832</v>
      </c>
      <c r="Q453" s="28" t="n">
        <v>19.000352</v>
      </c>
      <c r="R453" s="8" t="n">
        <v>48</v>
      </c>
      <c r="S453" s="8" t="n">
        <v>28</v>
      </c>
      <c r="T453" s="23" t="n">
        <v>150.465479</v>
      </c>
      <c r="U453" s="23" t="n">
        <v>122.945127</v>
      </c>
      <c r="V453" s="28" t="n">
        <v>7.594773</v>
      </c>
      <c r="W453" s="39" t="n">
        <v>1.528216</v>
      </c>
      <c r="X453" s="24" t="n">
        <f aca="false">P453*RHO_VANE/2700*(1+SCRAP)*PRICE_VANE</f>
        <v>225.71627904</v>
      </c>
      <c r="Y453" s="24" t="n">
        <f aca="false">Q453*RHO_PLATE/2700*(1+SCRAP)*PRICE_PLATE</f>
        <v>227.43421344</v>
      </c>
      <c r="Z453" s="24" t="n">
        <f aca="false">T453*CUT_M+(R453+S453)*CUT_SET</f>
        <v>301.6982185</v>
      </c>
      <c r="AA453" s="24" t="n">
        <f aca="false">U453*ROUND_M</f>
        <v>614.725635</v>
      </c>
      <c r="AB453" s="24" t="n">
        <f aca="false">(R453+S453)*FINISH_PART</f>
        <v>608</v>
      </c>
      <c r="AC453" s="24" t="n">
        <f aca="false">R453*SPACER_VANE+(R453+S453)*ASM_H*LABOUR</f>
        <v>999</v>
      </c>
      <c r="AD453" s="24" t="n">
        <f aca="false">V453*G10_CAGE+W453*G10_SLEEVE</f>
        <v>547.37934</v>
      </c>
      <c r="AE453" s="24" t="n">
        <f aca="false">N453/1000*SHAFT_M+SHAFT_SET</f>
        <v>260.96</v>
      </c>
      <c r="AF453" s="24" t="n">
        <f aca="false">2*ROUNDUP(G453*1000/V_ZENER,0)*PRICE_Z+5*ROUNDUP(G453*DIODE_SAFETY/V_STICK,0)*PRICE_STICK</f>
        <v>127</v>
      </c>
      <c r="AG453" s="24" t="n">
        <f aca="false">SUM(X453:AF453)</f>
        <v>3911.91368598</v>
      </c>
      <c r="AH453" s="20" t="n">
        <f aca="false">FIXED_BOM</f>
        <v>3461</v>
      </c>
      <c r="AI453" s="24" t="n">
        <f aca="false">(AG453+AH453)*(1+CONT)</f>
        <v>8478.850738877</v>
      </c>
      <c r="AJ453" s="24" t="n">
        <f aca="false">IF(L453&gt;0,AI453/L453,1000000000000)</f>
        <v>1840.51206575274</v>
      </c>
      <c r="AK453" s="8" t="n">
        <f aca="false">IF(AND(G453&gt;=V_NEED,L453&gt;=P_MIN,K453&gt;=Z_MIN,F453&lt;=N_CAP,D453&lt;=R_MAX,OR(CORONA_REQ=0,O453&gt;=G453)),1,0)</f>
        <v>0</v>
      </c>
      <c r="AL453" s="28" t="n">
        <f aca="false">IF(AK453=1,IF(OBJECTIVE=1,AI453,AJ453),1000000000000)+ROW()*0.000000001</f>
        <v>1000000000000</v>
      </c>
    </row>
    <row r="454" customFormat="false" ht="15" hidden="false" customHeight="false" outlineLevel="0" collapsed="false">
      <c r="A454" s="8" t="n">
        <v>450</v>
      </c>
      <c r="B454" s="23" t="n">
        <v>8</v>
      </c>
      <c r="C454" s="23" t="n">
        <v>4</v>
      </c>
      <c r="D454" s="8" t="n">
        <v>150</v>
      </c>
      <c r="E454" s="8" t="n">
        <v>26</v>
      </c>
      <c r="F454" s="8" t="n">
        <v>16</v>
      </c>
      <c r="G454" s="28" t="n">
        <v>16.907073</v>
      </c>
      <c r="H454" s="8" t="n">
        <v>261.556348</v>
      </c>
      <c r="I454" s="8" t="n">
        <v>1037.99504</v>
      </c>
      <c r="J454" s="28" t="n">
        <v>3.968533</v>
      </c>
      <c r="K454" s="39" t="n">
        <v>1.197967</v>
      </c>
      <c r="L454" s="28" t="n">
        <v>6.476615</v>
      </c>
      <c r="M454" s="8" t="n">
        <v>592</v>
      </c>
      <c r="N454" s="8" t="n">
        <v>1796</v>
      </c>
      <c r="O454" s="28" t="n">
        <v>17.542188</v>
      </c>
      <c r="P454" s="28" t="n">
        <v>25.142442</v>
      </c>
      <c r="Q454" s="28" t="n">
        <v>24.429024</v>
      </c>
      <c r="R454" s="8" t="n">
        <v>64</v>
      </c>
      <c r="S454" s="8" t="n">
        <v>36</v>
      </c>
      <c r="T454" s="23" t="n">
        <v>198.945122</v>
      </c>
      <c r="U454" s="23" t="n">
        <v>162.25132</v>
      </c>
      <c r="V454" s="28" t="n">
        <v>9.790851</v>
      </c>
      <c r="W454" s="39" t="n">
        <v>1.97011</v>
      </c>
      <c r="X454" s="24" t="n">
        <f aca="false">P454*RHO_VANE/2700*(1+SCRAP)*PRICE_VANE</f>
        <v>300.95503074</v>
      </c>
      <c r="Y454" s="24" t="n">
        <f aca="false">Q454*RHO_PLATE/2700*(1+SCRAP)*PRICE_PLATE</f>
        <v>292.41541728</v>
      </c>
      <c r="Z454" s="24" t="n">
        <f aca="false">T454*CUT_M+(R454+S454)*CUT_SET</f>
        <v>398.417683</v>
      </c>
      <c r="AA454" s="24" t="n">
        <f aca="false">U454*ROUND_M</f>
        <v>811.2566</v>
      </c>
      <c r="AB454" s="24" t="n">
        <f aca="false">(R454+S454)*FINISH_PART</f>
        <v>800</v>
      </c>
      <c r="AC454" s="24" t="n">
        <f aca="false">R454*SPACER_VANE+(R454+S454)*ASM_H*LABOUR</f>
        <v>1317</v>
      </c>
      <c r="AD454" s="24" t="n">
        <f aca="false">V454*G10_CAGE+W454*G10_SLEEVE</f>
        <v>705.65766</v>
      </c>
      <c r="AE454" s="24" t="n">
        <f aca="false">N454/1000*SHAFT_M+SHAFT_SET</f>
        <v>295.52</v>
      </c>
      <c r="AF454" s="24" t="n">
        <f aca="false">2*ROUNDUP(G454*1000/V_ZENER,0)*PRICE_Z+5*ROUNDUP(G454*DIODE_SAFETY/V_STICK,0)*PRICE_STICK</f>
        <v>127</v>
      </c>
      <c r="AG454" s="24" t="n">
        <f aca="false">SUM(X454:AF454)</f>
        <v>5048.22239102</v>
      </c>
      <c r="AH454" s="20" t="n">
        <f aca="false">FIXED_BOM</f>
        <v>3461</v>
      </c>
      <c r="AI454" s="24" t="n">
        <f aca="false">(AG454+AH454)*(1+CONT)</f>
        <v>9785.605749673</v>
      </c>
      <c r="AJ454" s="24" t="n">
        <f aca="false">IF(L454&gt;0,AI454/L454,1000000000000)</f>
        <v>1510.91360991398</v>
      </c>
      <c r="AK454" s="8" t="n">
        <f aca="false">IF(AND(G454&gt;=V_NEED,L454&gt;=P_MIN,K454&gt;=Z_MIN,F454&lt;=N_CAP,D454&lt;=R_MAX,OR(CORONA_REQ=0,O454&gt;=G454)),1,0)</f>
        <v>0</v>
      </c>
      <c r="AL454" s="28" t="n">
        <f aca="false">IF(AK454=1,IF(OBJECTIVE=1,AI454,AJ454),1000000000000)+ROW()*0.000000001</f>
        <v>1000000000000</v>
      </c>
    </row>
    <row r="455" customFormat="false" ht="15" hidden="false" customHeight="false" outlineLevel="0" collapsed="false">
      <c r="A455" s="8" t="n">
        <v>451</v>
      </c>
      <c r="B455" s="23" t="n">
        <v>10</v>
      </c>
      <c r="C455" s="23" t="n">
        <v>1.5</v>
      </c>
      <c r="D455" s="8" t="n">
        <v>150</v>
      </c>
      <c r="E455" s="8" t="n">
        <v>18</v>
      </c>
      <c r="F455" s="8" t="n">
        <v>4</v>
      </c>
      <c r="G455" s="28" t="n">
        <v>20.62</v>
      </c>
      <c r="H455" s="8" t="n">
        <v>30.443534</v>
      </c>
      <c r="I455" s="8" t="n">
        <v>135.895736</v>
      </c>
      <c r="J455" s="28" t="n">
        <v>4.463862</v>
      </c>
      <c r="K455" s="39" t="n">
        <v>1.07189</v>
      </c>
      <c r="L455" s="28" t="n">
        <v>0.532019</v>
      </c>
      <c r="M455" s="8" t="n">
        <v>128</v>
      </c>
      <c r="N455" s="8" t="n">
        <v>876</v>
      </c>
      <c r="O455" s="28" t="n">
        <v>14.585527</v>
      </c>
      <c r="P455" s="28" t="n">
        <v>1.814237</v>
      </c>
      <c r="Q455" s="28" t="n">
        <v>2.035752</v>
      </c>
      <c r="R455" s="8" t="n">
        <v>16</v>
      </c>
      <c r="S455" s="8" t="n">
        <v>8</v>
      </c>
      <c r="T455" s="23" t="n">
        <v>48.479644</v>
      </c>
      <c r="U455" s="23" t="n">
        <v>39.306193</v>
      </c>
      <c r="V455" s="28" t="n">
        <v>2.714597</v>
      </c>
      <c r="W455" s="39" t="n">
        <v>0.54623</v>
      </c>
      <c r="X455" s="24" t="n">
        <f aca="false">P455*RHO_VANE/2700*(1+SCRAP)*PRICE_VANE</f>
        <v>21.71641689</v>
      </c>
      <c r="Y455" s="24" t="n">
        <f aca="false">Q455*RHO_PLATE/2700*(1+SCRAP)*PRICE_PLATE</f>
        <v>24.36795144</v>
      </c>
      <c r="Z455" s="24" t="n">
        <f aca="false">T455*CUT_M+(R455+S455)*CUT_SET</f>
        <v>96.719466</v>
      </c>
      <c r="AA455" s="24" t="n">
        <f aca="false">U455*ROUND_M</f>
        <v>196.530965</v>
      </c>
      <c r="AB455" s="24" t="n">
        <f aca="false">(R455+S455)*FINISH_PART</f>
        <v>192</v>
      </c>
      <c r="AC455" s="24" t="n">
        <f aca="false">R455*SPACER_VANE+(R455+S455)*ASM_H*LABOUR</f>
        <v>318</v>
      </c>
      <c r="AD455" s="24" t="n">
        <f aca="false">V455*G10_CAGE+W455*G10_SLEEVE</f>
        <v>195.64962</v>
      </c>
      <c r="AE455" s="24" t="n">
        <f aca="false">N455/1000*SHAFT_M+SHAFT_SET</f>
        <v>185.12</v>
      </c>
      <c r="AF455" s="24" t="n">
        <f aca="false">2*ROUNDUP(G455*1000/V_ZENER,0)*PRICE_Z+5*ROUNDUP(G455*DIODE_SAFETY/V_STICK,0)*PRICE_STICK</f>
        <v>149.8</v>
      </c>
      <c r="AG455" s="24" t="n">
        <f aca="false">SUM(X455:AF455)</f>
        <v>1379.90441933</v>
      </c>
      <c r="AH455" s="20" t="n">
        <f aca="false">FIXED_BOM</f>
        <v>3461</v>
      </c>
      <c r="AI455" s="24" t="n">
        <f aca="false">(AG455+AH455)*(1+CONT)</f>
        <v>5567.0400822295</v>
      </c>
      <c r="AJ455" s="24" t="n">
        <f aca="false">IF(L455&gt;0,AI455/L455,1000000000000)</f>
        <v>10463.9873429887</v>
      </c>
      <c r="AK455" s="8" t="n">
        <f aca="false">IF(AND(G455&gt;=V_NEED,L455&gt;=P_MIN,K455&gt;=Z_MIN,F455&lt;=N_CAP,D455&lt;=R_MAX,OR(CORONA_REQ=0,O455&gt;=G455)),1,0)</f>
        <v>0</v>
      </c>
      <c r="AL455" s="28" t="n">
        <f aca="false">IF(AK455=1,IF(OBJECTIVE=1,AI455,AJ455),1000000000000)+ROW()*0.000000001</f>
        <v>1000000000000</v>
      </c>
    </row>
    <row r="456" customFormat="false" ht="15" hidden="false" customHeight="false" outlineLevel="0" collapsed="false">
      <c r="A456" s="8" t="n">
        <v>452</v>
      </c>
      <c r="B456" s="23" t="n">
        <v>10</v>
      </c>
      <c r="C456" s="23" t="n">
        <v>1.5</v>
      </c>
      <c r="D456" s="8" t="n">
        <v>150</v>
      </c>
      <c r="E456" s="8" t="n">
        <v>18</v>
      </c>
      <c r="F456" s="8" t="n">
        <v>6</v>
      </c>
      <c r="G456" s="28" t="n">
        <v>20.62</v>
      </c>
      <c r="H456" s="8" t="n">
        <v>46.696983</v>
      </c>
      <c r="I456" s="8" t="n">
        <v>213.550442</v>
      </c>
      <c r="J456" s="28" t="n">
        <v>4.57311</v>
      </c>
      <c r="K456" s="39" t="n">
        <v>1.135682</v>
      </c>
      <c r="L456" s="28" t="n">
        <v>1.449262</v>
      </c>
      <c r="M456" s="8" t="n">
        <v>197</v>
      </c>
      <c r="N456" s="8" t="n">
        <v>1014</v>
      </c>
      <c r="O456" s="28" t="n">
        <v>14.585527</v>
      </c>
      <c r="P456" s="28" t="n">
        <v>2.721355</v>
      </c>
      <c r="Q456" s="28" t="n">
        <v>3.053628</v>
      </c>
      <c r="R456" s="8" t="n">
        <v>24</v>
      </c>
      <c r="S456" s="8" t="n">
        <v>12</v>
      </c>
      <c r="T456" s="23" t="n">
        <v>72.719465</v>
      </c>
      <c r="U456" s="23" t="n">
        <v>58.959289</v>
      </c>
      <c r="V456" s="28" t="n">
        <v>3.766885</v>
      </c>
      <c r="W456" s="39" t="n">
        <v>0.757971</v>
      </c>
      <c r="X456" s="24" t="n">
        <f aca="false">P456*RHO_VANE/2700*(1+SCRAP)*PRICE_VANE</f>
        <v>32.57461935</v>
      </c>
      <c r="Y456" s="24" t="n">
        <f aca="false">Q456*RHO_PLATE/2700*(1+SCRAP)*PRICE_PLATE</f>
        <v>36.55192716</v>
      </c>
      <c r="Z456" s="24" t="n">
        <f aca="false">T456*CUT_M+(R456+S456)*CUT_SET</f>
        <v>145.0791975</v>
      </c>
      <c r="AA456" s="24" t="n">
        <f aca="false">U456*ROUND_M</f>
        <v>294.796445</v>
      </c>
      <c r="AB456" s="24" t="n">
        <f aca="false">(R456+S456)*FINISH_PART</f>
        <v>288</v>
      </c>
      <c r="AC456" s="24" t="n">
        <f aca="false">R456*SPACER_VANE+(R456+S456)*ASM_H*LABOUR</f>
        <v>477</v>
      </c>
      <c r="AD456" s="24" t="n">
        <f aca="false">V456*G10_CAGE+W456*G10_SLEEVE</f>
        <v>271.49136</v>
      </c>
      <c r="AE456" s="24" t="n">
        <f aca="false">N456/1000*SHAFT_M+SHAFT_SET</f>
        <v>201.68</v>
      </c>
      <c r="AF456" s="24" t="n">
        <f aca="false">2*ROUNDUP(G456*1000/V_ZENER,0)*PRICE_Z+5*ROUNDUP(G456*DIODE_SAFETY/V_STICK,0)*PRICE_STICK</f>
        <v>149.8</v>
      </c>
      <c r="AG456" s="24" t="n">
        <f aca="false">SUM(X456:AF456)</f>
        <v>1896.97354901</v>
      </c>
      <c r="AH456" s="20" t="n">
        <f aca="false">FIXED_BOM</f>
        <v>3461</v>
      </c>
      <c r="AI456" s="24" t="n">
        <f aca="false">(AG456+AH456)*(1+CONT)</f>
        <v>6161.6695813615</v>
      </c>
      <c r="AJ456" s="24" t="n">
        <f aca="false">IF(L456&gt;0,AI456/L456,1000000000000)</f>
        <v>4251.5912108104</v>
      </c>
      <c r="AK456" s="8" t="n">
        <f aca="false">IF(AND(G456&gt;=V_NEED,L456&gt;=P_MIN,K456&gt;=Z_MIN,F456&lt;=N_CAP,D456&lt;=R_MAX,OR(CORONA_REQ=0,O456&gt;=G456)),1,0)</f>
        <v>0</v>
      </c>
      <c r="AL456" s="28" t="n">
        <f aca="false">IF(AK456=1,IF(OBJECTIVE=1,AI456,AJ456),1000000000000)+ROW()*0.000000001</f>
        <v>1000000000000</v>
      </c>
    </row>
    <row r="457" customFormat="false" ht="15" hidden="false" customHeight="false" outlineLevel="0" collapsed="false">
      <c r="A457" s="8" t="n">
        <v>453</v>
      </c>
      <c r="B457" s="23" t="n">
        <v>10</v>
      </c>
      <c r="C457" s="23" t="n">
        <v>1.5</v>
      </c>
      <c r="D457" s="8" t="n">
        <v>150</v>
      </c>
      <c r="E457" s="8" t="n">
        <v>18</v>
      </c>
      <c r="F457" s="8" t="n">
        <v>8</v>
      </c>
      <c r="G457" s="28" t="n">
        <v>20.62</v>
      </c>
      <c r="H457" s="8" t="n">
        <v>62.950431</v>
      </c>
      <c r="I457" s="8" t="n">
        <v>291.205148</v>
      </c>
      <c r="J457" s="28" t="n">
        <v>4.625944</v>
      </c>
      <c r="K457" s="39" t="n">
        <v>1.170148</v>
      </c>
      <c r="L457" s="28" t="n">
        <v>2.381677</v>
      </c>
      <c r="M457" s="8" t="n">
        <v>254.5</v>
      </c>
      <c r="N457" s="8" t="n">
        <v>1129</v>
      </c>
      <c r="O457" s="28" t="n">
        <v>14.585527</v>
      </c>
      <c r="P457" s="28" t="n">
        <v>3.628474</v>
      </c>
      <c r="Q457" s="28" t="n">
        <v>3.562566</v>
      </c>
      <c r="R457" s="8" t="n">
        <v>32</v>
      </c>
      <c r="S457" s="8" t="n">
        <v>14</v>
      </c>
      <c r="T457" s="23" t="n">
        <v>94.446013</v>
      </c>
      <c r="U457" s="23" t="n">
        <v>76.099112</v>
      </c>
      <c r="V457" s="28" t="n">
        <v>4.643792</v>
      </c>
      <c r="W457" s="39" t="n">
        <v>0.934421</v>
      </c>
      <c r="X457" s="24" t="n">
        <f aca="false">P457*RHO_VANE/2700*(1+SCRAP)*PRICE_VANE</f>
        <v>43.43283378</v>
      </c>
      <c r="Y457" s="24" t="n">
        <f aca="false">Q457*RHO_PLATE/2700*(1+SCRAP)*PRICE_PLATE</f>
        <v>42.64391502</v>
      </c>
      <c r="Z457" s="24" t="n">
        <f aca="false">T457*CUT_M+(R457+S457)*CUT_SET</f>
        <v>187.6690195</v>
      </c>
      <c r="AA457" s="24" t="n">
        <f aca="false">U457*ROUND_M</f>
        <v>380.49556</v>
      </c>
      <c r="AB457" s="24" t="n">
        <f aca="false">(R457+S457)*FINISH_PART</f>
        <v>368</v>
      </c>
      <c r="AC457" s="24" t="n">
        <f aca="false">R457*SPACER_VANE+(R457+S457)*ASM_H*LABOUR</f>
        <v>613.5</v>
      </c>
      <c r="AD457" s="24" t="n">
        <f aca="false">V457*G10_CAGE+W457*G10_SLEEVE</f>
        <v>334.69278</v>
      </c>
      <c r="AE457" s="24" t="n">
        <f aca="false">N457/1000*SHAFT_M+SHAFT_SET</f>
        <v>215.48</v>
      </c>
      <c r="AF457" s="24" t="n">
        <f aca="false">2*ROUNDUP(G457*1000/V_ZENER,0)*PRICE_Z+5*ROUNDUP(G457*DIODE_SAFETY/V_STICK,0)*PRICE_STICK</f>
        <v>149.8</v>
      </c>
      <c r="AG457" s="24" t="n">
        <f aca="false">SUM(X457:AF457)</f>
        <v>2335.7141083</v>
      </c>
      <c r="AH457" s="20" t="n">
        <f aca="false">FIXED_BOM</f>
        <v>3461</v>
      </c>
      <c r="AI457" s="24" t="n">
        <f aca="false">(AG457+AH457)*(1+CONT)</f>
        <v>6666.221224545</v>
      </c>
      <c r="AJ457" s="24" t="n">
        <f aca="false">IF(L457&gt;0,AI457/L457,1000000000000)</f>
        <v>2798.96107849427</v>
      </c>
      <c r="AK457" s="8" t="n">
        <f aca="false">IF(AND(G457&gt;=V_NEED,L457&gt;=P_MIN,K457&gt;=Z_MIN,F457&lt;=N_CAP,D457&lt;=R_MAX,OR(CORONA_REQ=0,O457&gt;=G457)),1,0)</f>
        <v>0</v>
      </c>
      <c r="AL457" s="28" t="n">
        <f aca="false">IF(AK457=1,IF(OBJECTIVE=1,AI457,AJ457),1000000000000)+ROW()*0.000000001</f>
        <v>1000000000000</v>
      </c>
    </row>
    <row r="458" customFormat="false" ht="15" hidden="false" customHeight="false" outlineLevel="0" collapsed="false">
      <c r="A458" s="8" t="n">
        <v>454</v>
      </c>
      <c r="B458" s="23" t="n">
        <v>10</v>
      </c>
      <c r="C458" s="23" t="n">
        <v>1.5</v>
      </c>
      <c r="D458" s="8" t="n">
        <v>150</v>
      </c>
      <c r="E458" s="8" t="n">
        <v>18</v>
      </c>
      <c r="F458" s="8" t="n">
        <v>10</v>
      </c>
      <c r="G458" s="28" t="n">
        <v>20.62</v>
      </c>
      <c r="H458" s="8" t="n">
        <v>79.203879</v>
      </c>
      <c r="I458" s="8" t="n">
        <v>368.859854</v>
      </c>
      <c r="J458" s="28" t="n">
        <v>4.657093</v>
      </c>
      <c r="K458" s="39" t="n">
        <v>1.191666</v>
      </c>
      <c r="L458" s="28" t="n">
        <v>3.319617</v>
      </c>
      <c r="M458" s="8" t="n">
        <v>323.5</v>
      </c>
      <c r="N458" s="8" t="n">
        <v>1267</v>
      </c>
      <c r="O458" s="28" t="n">
        <v>14.585527</v>
      </c>
      <c r="P458" s="28" t="n">
        <v>4.535592</v>
      </c>
      <c r="Q458" s="28" t="n">
        <v>4.580442</v>
      </c>
      <c r="R458" s="8" t="n">
        <v>40</v>
      </c>
      <c r="S458" s="8" t="n">
        <v>18</v>
      </c>
      <c r="T458" s="23" t="n">
        <v>118.685835</v>
      </c>
      <c r="U458" s="23" t="n">
        <v>95.752208</v>
      </c>
      <c r="V458" s="28" t="n">
        <v>5.696079</v>
      </c>
      <c r="W458" s="39" t="n">
        <v>1.146162</v>
      </c>
      <c r="X458" s="24" t="n">
        <f aca="false">P458*RHO_VANE/2700*(1+SCRAP)*PRICE_VANE</f>
        <v>54.29103624</v>
      </c>
      <c r="Y458" s="24" t="n">
        <f aca="false">Q458*RHO_PLATE/2700*(1+SCRAP)*PRICE_PLATE</f>
        <v>54.82789074</v>
      </c>
      <c r="Z458" s="24" t="n">
        <f aca="false">T458*CUT_M+(R458+S458)*CUT_SET</f>
        <v>236.0287525</v>
      </c>
      <c r="AA458" s="24" t="n">
        <f aca="false">U458*ROUND_M</f>
        <v>478.76104</v>
      </c>
      <c r="AB458" s="24" t="n">
        <f aca="false">(R458+S458)*FINISH_PART</f>
        <v>464</v>
      </c>
      <c r="AC458" s="24" t="n">
        <f aca="false">R458*SPACER_VANE+(R458+S458)*ASM_H*LABOUR</f>
        <v>772.5</v>
      </c>
      <c r="AD458" s="24" t="n">
        <f aca="false">V458*G10_CAGE+W458*G10_SLEEVE</f>
        <v>410.53446</v>
      </c>
      <c r="AE458" s="24" t="n">
        <f aca="false">N458/1000*SHAFT_M+SHAFT_SET</f>
        <v>232.04</v>
      </c>
      <c r="AF458" s="24" t="n">
        <f aca="false">2*ROUNDUP(G458*1000/V_ZENER,0)*PRICE_Z+5*ROUNDUP(G458*DIODE_SAFETY/V_STICK,0)*PRICE_STICK</f>
        <v>149.8</v>
      </c>
      <c r="AG458" s="24" t="n">
        <f aca="false">SUM(X458:AF458)</f>
        <v>2852.78317948</v>
      </c>
      <c r="AH458" s="20" t="n">
        <f aca="false">FIXED_BOM</f>
        <v>3461</v>
      </c>
      <c r="AI458" s="24" t="n">
        <f aca="false">(AG458+AH458)*(1+CONT)</f>
        <v>7260.850656402</v>
      </c>
      <c r="AJ458" s="24" t="n">
        <f aca="false">IF(L458&gt;0,AI458/L458,1000000000000)</f>
        <v>2187.25553472042</v>
      </c>
      <c r="AK458" s="8" t="n">
        <f aca="false">IF(AND(G458&gt;=V_NEED,L458&gt;=P_MIN,K458&gt;=Z_MIN,F458&lt;=N_CAP,D458&lt;=R_MAX,OR(CORONA_REQ=0,O458&gt;=G458)),1,0)</f>
        <v>0</v>
      </c>
      <c r="AL458" s="28" t="n">
        <f aca="false">IF(AK458=1,IF(OBJECTIVE=1,AI458,AJ458),1000000000000)+ROW()*0.000000001</f>
        <v>1000000000000</v>
      </c>
    </row>
    <row r="459" customFormat="false" ht="15" hidden="false" customHeight="false" outlineLevel="0" collapsed="false">
      <c r="A459" s="8" t="n">
        <v>455</v>
      </c>
      <c r="B459" s="23" t="n">
        <v>10</v>
      </c>
      <c r="C459" s="23" t="n">
        <v>1.5</v>
      </c>
      <c r="D459" s="8" t="n">
        <v>150</v>
      </c>
      <c r="E459" s="8" t="n">
        <v>18</v>
      </c>
      <c r="F459" s="8" t="n">
        <v>12</v>
      </c>
      <c r="G459" s="28" t="n">
        <v>20.62</v>
      </c>
      <c r="H459" s="8" t="n">
        <v>95.457327</v>
      </c>
      <c r="I459" s="8" t="n">
        <v>446.51456</v>
      </c>
      <c r="J459" s="28" t="n">
        <v>4.677635</v>
      </c>
      <c r="K459" s="39" t="n">
        <v>1.206258</v>
      </c>
      <c r="L459" s="28" t="n">
        <v>4.258726</v>
      </c>
      <c r="M459" s="8" t="n">
        <v>381</v>
      </c>
      <c r="N459" s="8" t="n">
        <v>1382</v>
      </c>
      <c r="O459" s="28" t="n">
        <v>14.585527</v>
      </c>
      <c r="P459" s="28" t="n">
        <v>5.44271</v>
      </c>
      <c r="Q459" s="28" t="n">
        <v>5.08938</v>
      </c>
      <c r="R459" s="8" t="n">
        <v>48</v>
      </c>
      <c r="S459" s="8" t="n">
        <v>20</v>
      </c>
      <c r="T459" s="23" t="n">
        <v>140.412382</v>
      </c>
      <c r="U459" s="23" t="n">
        <v>112.892031</v>
      </c>
      <c r="V459" s="28" t="n">
        <v>6.572986</v>
      </c>
      <c r="W459" s="39" t="n">
        <v>1.322613</v>
      </c>
      <c r="X459" s="24" t="n">
        <f aca="false">P459*RHO_VANE/2700*(1+SCRAP)*PRICE_VANE</f>
        <v>65.1492387</v>
      </c>
      <c r="Y459" s="24" t="n">
        <f aca="false">Q459*RHO_PLATE/2700*(1+SCRAP)*PRICE_PLATE</f>
        <v>60.9198786</v>
      </c>
      <c r="Z459" s="24" t="n">
        <f aca="false">T459*CUT_M+(R459+S459)*CUT_SET</f>
        <v>278.618573</v>
      </c>
      <c r="AA459" s="24" t="n">
        <f aca="false">U459*ROUND_M</f>
        <v>564.460155</v>
      </c>
      <c r="AB459" s="24" t="n">
        <f aca="false">(R459+S459)*FINISH_PART</f>
        <v>544</v>
      </c>
      <c r="AC459" s="24" t="n">
        <f aca="false">R459*SPACER_VANE+(R459+S459)*ASM_H*LABOUR</f>
        <v>909</v>
      </c>
      <c r="AD459" s="24" t="n">
        <f aca="false">V459*G10_CAGE+W459*G10_SLEEVE</f>
        <v>473.73594</v>
      </c>
      <c r="AE459" s="24" t="n">
        <f aca="false">N459/1000*SHAFT_M+SHAFT_SET</f>
        <v>245.84</v>
      </c>
      <c r="AF459" s="24" t="n">
        <f aca="false">2*ROUNDUP(G459*1000/V_ZENER,0)*PRICE_Z+5*ROUNDUP(G459*DIODE_SAFETY/V_STICK,0)*PRICE_STICK</f>
        <v>149.8</v>
      </c>
      <c r="AG459" s="24" t="n">
        <f aca="false">SUM(X459:AF459)</f>
        <v>3291.5237853</v>
      </c>
      <c r="AH459" s="20" t="n">
        <f aca="false">FIXED_BOM</f>
        <v>3461</v>
      </c>
      <c r="AI459" s="24" t="n">
        <f aca="false">(AG459+AH459)*(1+CONT)</f>
        <v>7765.402353095</v>
      </c>
      <c r="AJ459" s="24" t="n">
        <f aca="false">IF(L459&gt;0,AI459/L459,1000000000000)</f>
        <v>1823.40971292706</v>
      </c>
      <c r="AK459" s="8" t="n">
        <f aca="false">IF(AND(G459&gt;=V_NEED,L459&gt;=P_MIN,K459&gt;=Z_MIN,F459&lt;=N_CAP,D459&lt;=R_MAX,OR(CORONA_REQ=0,O459&gt;=G459)),1,0)</f>
        <v>0</v>
      </c>
      <c r="AL459" s="28" t="n">
        <f aca="false">IF(AK459=1,IF(OBJECTIVE=1,AI459,AJ459),1000000000000)+ROW()*0.000000001</f>
        <v>1000000000000</v>
      </c>
    </row>
    <row r="460" customFormat="false" ht="15" hidden="false" customHeight="false" outlineLevel="0" collapsed="false">
      <c r="A460" s="8" t="n">
        <v>456</v>
      </c>
      <c r="B460" s="23" t="n">
        <v>10</v>
      </c>
      <c r="C460" s="23" t="n">
        <v>1.5</v>
      </c>
      <c r="D460" s="8" t="n">
        <v>150</v>
      </c>
      <c r="E460" s="8" t="n">
        <v>18</v>
      </c>
      <c r="F460" s="8" t="n">
        <v>16</v>
      </c>
      <c r="G460" s="28" t="n">
        <v>20.62</v>
      </c>
      <c r="H460" s="8" t="n">
        <v>127.964224</v>
      </c>
      <c r="I460" s="8" t="n">
        <v>601.823972</v>
      </c>
      <c r="J460" s="28" t="n">
        <v>4.703064</v>
      </c>
      <c r="K460" s="39" t="n">
        <v>1.225481</v>
      </c>
      <c r="L460" s="28" t="n">
        <v>6.153954</v>
      </c>
      <c r="M460" s="8" t="n">
        <v>507.5</v>
      </c>
      <c r="N460" s="8" t="n">
        <v>1635</v>
      </c>
      <c r="O460" s="28" t="n">
        <v>14.585527</v>
      </c>
      <c r="P460" s="28" t="n">
        <v>7.256947</v>
      </c>
      <c r="Q460" s="28" t="n">
        <v>6.616194</v>
      </c>
      <c r="R460" s="8" t="n">
        <v>64</v>
      </c>
      <c r="S460" s="8" t="n">
        <v>26</v>
      </c>
      <c r="T460" s="23" t="n">
        <v>186.378752</v>
      </c>
      <c r="U460" s="23" t="n">
        <v>149.68495</v>
      </c>
      <c r="V460" s="28" t="n">
        <v>8.50218</v>
      </c>
      <c r="W460" s="39" t="n">
        <v>1.710805</v>
      </c>
      <c r="X460" s="24" t="n">
        <f aca="false">P460*RHO_VANE/2700*(1+SCRAP)*PRICE_VANE</f>
        <v>86.86565559</v>
      </c>
      <c r="Y460" s="24" t="n">
        <f aca="false">Q460*RHO_PLATE/2700*(1+SCRAP)*PRICE_PLATE</f>
        <v>79.19584218</v>
      </c>
      <c r="Z460" s="24" t="n">
        <f aca="false">T460*CUT_M+(R460+S460)*CUT_SET</f>
        <v>369.568128</v>
      </c>
      <c r="AA460" s="24" t="n">
        <f aca="false">U460*ROUND_M</f>
        <v>748.42475</v>
      </c>
      <c r="AB460" s="24" t="n">
        <f aca="false">(R460+S460)*FINISH_PART</f>
        <v>720</v>
      </c>
      <c r="AC460" s="24" t="n">
        <f aca="false">R460*SPACER_VANE+(R460+S460)*ASM_H*LABOUR</f>
        <v>1204.5</v>
      </c>
      <c r="AD460" s="24" t="n">
        <f aca="false">V460*G10_CAGE+W460*G10_SLEEVE</f>
        <v>612.7791</v>
      </c>
      <c r="AE460" s="24" t="n">
        <f aca="false">N460/1000*SHAFT_M+SHAFT_SET</f>
        <v>276.2</v>
      </c>
      <c r="AF460" s="24" t="n">
        <f aca="false">2*ROUNDUP(G460*1000/V_ZENER,0)*PRICE_Z+5*ROUNDUP(G460*DIODE_SAFETY/V_STICK,0)*PRICE_STICK</f>
        <v>149.8</v>
      </c>
      <c r="AG460" s="24" t="n">
        <f aca="false">SUM(X460:AF460)</f>
        <v>4247.33347577</v>
      </c>
      <c r="AH460" s="20" t="n">
        <f aca="false">FIXED_BOM</f>
        <v>3461</v>
      </c>
      <c r="AI460" s="24" t="n">
        <f aca="false">(AG460+AH460)*(1+CONT)</f>
        <v>8864.5834971355</v>
      </c>
      <c r="AJ460" s="24" t="n">
        <f aca="false">IF(L460&gt;0,AI460/L460,1000000000000)</f>
        <v>1440.46957405523</v>
      </c>
      <c r="AK460" s="8" t="n">
        <f aca="false">IF(AND(G460&gt;=V_NEED,L460&gt;=P_MIN,K460&gt;=Z_MIN,F460&lt;=N_CAP,D460&lt;=R_MAX,OR(CORONA_REQ=0,O460&gt;=G460)),1,0)</f>
        <v>0</v>
      </c>
      <c r="AL460" s="28" t="n">
        <f aca="false">IF(AK460=1,IF(OBJECTIVE=1,AI460,AJ460),1000000000000)+ROW()*0.000000001</f>
        <v>1000000000000</v>
      </c>
    </row>
    <row r="461" customFormat="false" ht="15" hidden="false" customHeight="false" outlineLevel="0" collapsed="false">
      <c r="A461" s="8" t="n">
        <v>457</v>
      </c>
      <c r="B461" s="23" t="n">
        <v>10</v>
      </c>
      <c r="C461" s="23" t="n">
        <v>1.5</v>
      </c>
      <c r="D461" s="8" t="n">
        <v>150</v>
      </c>
      <c r="E461" s="8" t="n">
        <v>22</v>
      </c>
      <c r="F461" s="8" t="n">
        <v>4</v>
      </c>
      <c r="G461" s="28" t="n">
        <v>20.62</v>
      </c>
      <c r="H461" s="8" t="n">
        <v>38.852085</v>
      </c>
      <c r="I461" s="8" t="n">
        <v>161.943852</v>
      </c>
      <c r="J461" s="28" t="n">
        <v>4.168215</v>
      </c>
      <c r="K461" s="39" t="n">
        <v>1.082458</v>
      </c>
      <c r="L461" s="28" t="n">
        <v>0.717356</v>
      </c>
      <c r="M461" s="8" t="n">
        <v>139.5</v>
      </c>
      <c r="N461" s="8" t="n">
        <v>899</v>
      </c>
      <c r="O461" s="28" t="n">
        <v>14.585527</v>
      </c>
      <c r="P461" s="28" t="n">
        <v>2.08567</v>
      </c>
      <c r="Q461" s="28" t="n">
        <v>2.54469</v>
      </c>
      <c r="R461" s="8" t="n">
        <v>16</v>
      </c>
      <c r="S461" s="8" t="n">
        <v>10</v>
      </c>
      <c r="T461" s="23" t="n">
        <v>50.992918</v>
      </c>
      <c r="U461" s="23" t="n">
        <v>41.819467</v>
      </c>
      <c r="V461" s="28" t="n">
        <v>2.889979</v>
      </c>
      <c r="W461" s="39" t="n">
        <v>0.58152</v>
      </c>
      <c r="X461" s="24" t="n">
        <f aca="false">P461*RHO_VANE/2700*(1+SCRAP)*PRICE_VANE</f>
        <v>24.9654699</v>
      </c>
      <c r="Y461" s="24" t="n">
        <f aca="false">Q461*RHO_PLATE/2700*(1+SCRAP)*PRICE_PLATE</f>
        <v>30.4599393</v>
      </c>
      <c r="Z461" s="24" t="n">
        <f aca="false">T461*CUT_M+(R461+S461)*CUT_SET</f>
        <v>102.489377</v>
      </c>
      <c r="AA461" s="24" t="n">
        <f aca="false">U461*ROUND_M</f>
        <v>209.097335</v>
      </c>
      <c r="AB461" s="24" t="n">
        <f aca="false">(R461+S461)*FINISH_PART</f>
        <v>208</v>
      </c>
      <c r="AC461" s="24" t="n">
        <f aca="false">R461*SPACER_VANE+(R461+S461)*ASM_H*LABOUR</f>
        <v>340.5</v>
      </c>
      <c r="AD461" s="24" t="n">
        <f aca="false">V461*G10_CAGE+W461*G10_SLEEVE</f>
        <v>208.28994</v>
      </c>
      <c r="AE461" s="24" t="n">
        <f aca="false">N461/1000*SHAFT_M+SHAFT_SET</f>
        <v>187.88</v>
      </c>
      <c r="AF461" s="24" t="n">
        <f aca="false">2*ROUNDUP(G461*1000/V_ZENER,0)*PRICE_Z+5*ROUNDUP(G461*DIODE_SAFETY/V_STICK,0)*PRICE_STICK</f>
        <v>149.8</v>
      </c>
      <c r="AG461" s="24" t="n">
        <f aca="false">SUM(X461:AF461)</f>
        <v>1461.4820612</v>
      </c>
      <c r="AH461" s="20" t="n">
        <f aca="false">FIXED_BOM</f>
        <v>3461</v>
      </c>
      <c r="AI461" s="24" t="n">
        <f aca="false">(AG461+AH461)*(1+CONT)</f>
        <v>5660.85437038</v>
      </c>
      <c r="AJ461" s="24" t="n">
        <f aca="false">IF(L461&gt;0,AI461/L461,1000000000000)</f>
        <v>7891.27625667033</v>
      </c>
      <c r="AK461" s="8" t="n">
        <f aca="false">IF(AND(G461&gt;=V_NEED,L461&gt;=P_MIN,K461&gt;=Z_MIN,F461&lt;=N_CAP,D461&lt;=R_MAX,OR(CORONA_REQ=0,O461&gt;=G461)),1,0)</f>
        <v>0</v>
      </c>
      <c r="AL461" s="28" t="n">
        <f aca="false">IF(AK461=1,IF(OBJECTIVE=1,AI461,AJ461),1000000000000)+ROW()*0.000000001</f>
        <v>1000000000000</v>
      </c>
    </row>
    <row r="462" customFormat="false" ht="15" hidden="false" customHeight="false" outlineLevel="0" collapsed="false">
      <c r="A462" s="8" t="n">
        <v>458</v>
      </c>
      <c r="B462" s="23" t="n">
        <v>10</v>
      </c>
      <c r="C462" s="23" t="n">
        <v>1.5</v>
      </c>
      <c r="D462" s="8" t="n">
        <v>150</v>
      </c>
      <c r="E462" s="8" t="n">
        <v>22</v>
      </c>
      <c r="F462" s="8" t="n">
        <v>6</v>
      </c>
      <c r="G462" s="28" t="n">
        <v>20.62</v>
      </c>
      <c r="H462" s="8" t="n">
        <v>59.910419</v>
      </c>
      <c r="I462" s="8" t="n">
        <v>254.483196</v>
      </c>
      <c r="J462" s="28" t="n">
        <v>4.247729</v>
      </c>
      <c r="K462" s="39" t="n">
        <v>1.136821</v>
      </c>
      <c r="L462" s="28" t="n">
        <v>1.744871</v>
      </c>
      <c r="M462" s="8" t="n">
        <v>208.5</v>
      </c>
      <c r="N462" s="8" t="n">
        <v>1037</v>
      </c>
      <c r="O462" s="28" t="n">
        <v>14.585527</v>
      </c>
      <c r="P462" s="28" t="n">
        <v>3.128506</v>
      </c>
      <c r="Q462" s="28" t="n">
        <v>3.562566</v>
      </c>
      <c r="R462" s="8" t="n">
        <v>24</v>
      </c>
      <c r="S462" s="8" t="n">
        <v>14</v>
      </c>
      <c r="T462" s="23" t="n">
        <v>75.232739</v>
      </c>
      <c r="U462" s="23" t="n">
        <v>61.472564</v>
      </c>
      <c r="V462" s="28" t="n">
        <v>3.942266</v>
      </c>
      <c r="W462" s="39" t="n">
        <v>0.793261</v>
      </c>
      <c r="X462" s="24" t="n">
        <f aca="false">P462*RHO_VANE/2700*(1+SCRAP)*PRICE_VANE</f>
        <v>37.44821682</v>
      </c>
      <c r="Y462" s="24" t="n">
        <f aca="false">Q462*RHO_PLATE/2700*(1+SCRAP)*PRICE_PLATE</f>
        <v>42.64391502</v>
      </c>
      <c r="Z462" s="24" t="n">
        <f aca="false">T462*CUT_M+(R462+S462)*CUT_SET</f>
        <v>150.8491085</v>
      </c>
      <c r="AA462" s="24" t="n">
        <f aca="false">U462*ROUND_M</f>
        <v>307.36282</v>
      </c>
      <c r="AB462" s="24" t="n">
        <f aca="false">(R462+S462)*FINISH_PART</f>
        <v>304</v>
      </c>
      <c r="AC462" s="24" t="n">
        <f aca="false">R462*SPACER_VANE+(R462+S462)*ASM_H*LABOUR</f>
        <v>499.5</v>
      </c>
      <c r="AD462" s="24" t="n">
        <f aca="false">V462*G10_CAGE+W462*G10_SLEEVE</f>
        <v>284.13162</v>
      </c>
      <c r="AE462" s="24" t="n">
        <f aca="false">N462/1000*SHAFT_M+SHAFT_SET</f>
        <v>204.44</v>
      </c>
      <c r="AF462" s="24" t="n">
        <f aca="false">2*ROUNDUP(G462*1000/V_ZENER,0)*PRICE_Z+5*ROUNDUP(G462*DIODE_SAFETY/V_STICK,0)*PRICE_STICK</f>
        <v>149.8</v>
      </c>
      <c r="AG462" s="24" t="n">
        <f aca="false">SUM(X462:AF462)</f>
        <v>1980.17568034</v>
      </c>
      <c r="AH462" s="20" t="n">
        <f aca="false">FIXED_BOM</f>
        <v>3461</v>
      </c>
      <c r="AI462" s="24" t="n">
        <f aca="false">(AG462+AH462)*(1+CONT)</f>
        <v>6257.352032391</v>
      </c>
      <c r="AJ462" s="24" t="n">
        <f aca="false">IF(L462&gt;0,AI462/L462,1000000000000)</f>
        <v>3586.14019740772</v>
      </c>
      <c r="AK462" s="8" t="n">
        <f aca="false">IF(AND(G462&gt;=V_NEED,L462&gt;=P_MIN,K462&gt;=Z_MIN,F462&lt;=N_CAP,D462&lt;=R_MAX,OR(CORONA_REQ=0,O462&gt;=G462)),1,0)</f>
        <v>0</v>
      </c>
      <c r="AL462" s="28" t="n">
        <f aca="false">IF(AK462=1,IF(OBJECTIVE=1,AI462,AJ462),1000000000000)+ROW()*0.000000001</f>
        <v>1000000000000</v>
      </c>
    </row>
    <row r="463" customFormat="false" ht="15" hidden="false" customHeight="false" outlineLevel="0" collapsed="false">
      <c r="A463" s="8" t="n">
        <v>459</v>
      </c>
      <c r="B463" s="23" t="n">
        <v>10</v>
      </c>
      <c r="C463" s="23" t="n">
        <v>1.5</v>
      </c>
      <c r="D463" s="8" t="n">
        <v>150</v>
      </c>
      <c r="E463" s="8" t="n">
        <v>22</v>
      </c>
      <c r="F463" s="8" t="n">
        <v>8</v>
      </c>
      <c r="G463" s="28" t="n">
        <v>20.62</v>
      </c>
      <c r="H463" s="8" t="n">
        <v>80.968754</v>
      </c>
      <c r="I463" s="8" t="n">
        <v>347.022539</v>
      </c>
      <c r="J463" s="28" t="n">
        <v>4.285882</v>
      </c>
      <c r="K463" s="39" t="n">
        <v>1.166169</v>
      </c>
      <c r="L463" s="28" t="n">
        <v>2.788145</v>
      </c>
      <c r="M463" s="8" t="n">
        <v>266</v>
      </c>
      <c r="N463" s="8" t="n">
        <v>1152</v>
      </c>
      <c r="O463" s="28" t="n">
        <v>14.585527</v>
      </c>
      <c r="P463" s="28" t="n">
        <v>4.171341</v>
      </c>
      <c r="Q463" s="28" t="n">
        <v>4.071504</v>
      </c>
      <c r="R463" s="8" t="n">
        <v>32</v>
      </c>
      <c r="S463" s="8" t="n">
        <v>16</v>
      </c>
      <c r="T463" s="23" t="n">
        <v>96.959287</v>
      </c>
      <c r="U463" s="23" t="n">
        <v>78.612386</v>
      </c>
      <c r="V463" s="28" t="n">
        <v>4.819173</v>
      </c>
      <c r="W463" s="39" t="n">
        <v>0.969712</v>
      </c>
      <c r="X463" s="24" t="n">
        <f aca="false">P463*RHO_VANE/2700*(1+SCRAP)*PRICE_VANE</f>
        <v>49.93095177</v>
      </c>
      <c r="Y463" s="24" t="n">
        <f aca="false">Q463*RHO_PLATE/2700*(1+SCRAP)*PRICE_PLATE</f>
        <v>48.73590288</v>
      </c>
      <c r="Z463" s="24" t="n">
        <f aca="false">T463*CUT_M+(R463+S463)*CUT_SET</f>
        <v>193.4389305</v>
      </c>
      <c r="AA463" s="24" t="n">
        <f aca="false">U463*ROUND_M</f>
        <v>393.06193</v>
      </c>
      <c r="AB463" s="24" t="n">
        <f aca="false">(R463+S463)*FINISH_PART</f>
        <v>384</v>
      </c>
      <c r="AC463" s="24" t="n">
        <f aca="false">R463*SPACER_VANE+(R463+S463)*ASM_H*LABOUR</f>
        <v>636</v>
      </c>
      <c r="AD463" s="24" t="n">
        <f aca="false">V463*G10_CAGE+W463*G10_SLEEVE</f>
        <v>347.3331</v>
      </c>
      <c r="AE463" s="24" t="n">
        <f aca="false">N463/1000*SHAFT_M+SHAFT_SET</f>
        <v>218.24</v>
      </c>
      <c r="AF463" s="24" t="n">
        <f aca="false">2*ROUNDUP(G463*1000/V_ZENER,0)*PRICE_Z+5*ROUNDUP(G463*DIODE_SAFETY/V_STICK,0)*PRICE_STICK</f>
        <v>149.8</v>
      </c>
      <c r="AG463" s="24" t="n">
        <f aca="false">SUM(X463:AF463)</f>
        <v>2420.54081515</v>
      </c>
      <c r="AH463" s="20" t="n">
        <f aca="false">FIXED_BOM</f>
        <v>3461</v>
      </c>
      <c r="AI463" s="24" t="n">
        <f aca="false">(AG463+AH463)*(1+CONT)</f>
        <v>6763.7719374225</v>
      </c>
      <c r="AJ463" s="24" t="n">
        <f aca="false">IF(L463&gt;0,AI463/L463,1000000000000)</f>
        <v>2425.90393879174</v>
      </c>
      <c r="AK463" s="8" t="n">
        <f aca="false">IF(AND(G463&gt;=V_NEED,L463&gt;=P_MIN,K463&gt;=Z_MIN,F463&lt;=N_CAP,D463&lt;=R_MAX,OR(CORONA_REQ=0,O463&gt;=G463)),1,0)</f>
        <v>0</v>
      </c>
      <c r="AL463" s="28" t="n">
        <f aca="false">IF(AK463=1,IF(OBJECTIVE=1,AI463,AJ463),1000000000000)+ROW()*0.000000001</f>
        <v>1000000000000</v>
      </c>
    </row>
    <row r="464" customFormat="false" ht="15" hidden="false" customHeight="false" outlineLevel="0" collapsed="false">
      <c r="A464" s="8" t="n">
        <v>460</v>
      </c>
      <c r="B464" s="23" t="n">
        <v>10</v>
      </c>
      <c r="C464" s="23" t="n">
        <v>1.5</v>
      </c>
      <c r="D464" s="8" t="n">
        <v>150</v>
      </c>
      <c r="E464" s="8" t="n">
        <v>22</v>
      </c>
      <c r="F464" s="8" t="n">
        <v>10</v>
      </c>
      <c r="G464" s="28" t="n">
        <v>20.62</v>
      </c>
      <c r="H464" s="8" t="n">
        <v>102.027088</v>
      </c>
      <c r="I464" s="8" t="n">
        <v>439.561883</v>
      </c>
      <c r="J464" s="28" t="n">
        <v>4.308286</v>
      </c>
      <c r="K464" s="39" t="n">
        <v>1.183862</v>
      </c>
      <c r="L464" s="28" t="n">
        <v>3.83361</v>
      </c>
      <c r="M464" s="8" t="n">
        <v>335</v>
      </c>
      <c r="N464" s="8" t="n">
        <v>1290</v>
      </c>
      <c r="O464" s="28" t="n">
        <v>14.585527</v>
      </c>
      <c r="P464" s="28" t="n">
        <v>5.214176</v>
      </c>
      <c r="Q464" s="28" t="n">
        <v>5.08938</v>
      </c>
      <c r="R464" s="8" t="n">
        <v>40</v>
      </c>
      <c r="S464" s="8" t="n">
        <v>20</v>
      </c>
      <c r="T464" s="23" t="n">
        <v>121.199109</v>
      </c>
      <c r="U464" s="23" t="n">
        <v>98.265482</v>
      </c>
      <c r="V464" s="28" t="n">
        <v>5.871461</v>
      </c>
      <c r="W464" s="39" t="n">
        <v>1.181452</v>
      </c>
      <c r="X464" s="24" t="n">
        <f aca="false">P464*RHO_VANE/2700*(1+SCRAP)*PRICE_VANE</f>
        <v>62.41368672</v>
      </c>
      <c r="Y464" s="24" t="n">
        <f aca="false">Q464*RHO_PLATE/2700*(1+SCRAP)*PRICE_PLATE</f>
        <v>60.9198786</v>
      </c>
      <c r="Z464" s="24" t="n">
        <f aca="false">T464*CUT_M+(R464+S464)*CUT_SET</f>
        <v>241.7986635</v>
      </c>
      <c r="AA464" s="24" t="n">
        <f aca="false">U464*ROUND_M</f>
        <v>491.32741</v>
      </c>
      <c r="AB464" s="24" t="n">
        <f aca="false">(R464+S464)*FINISH_PART</f>
        <v>480</v>
      </c>
      <c r="AC464" s="24" t="n">
        <f aca="false">R464*SPACER_VANE+(R464+S464)*ASM_H*LABOUR</f>
        <v>795</v>
      </c>
      <c r="AD464" s="24" t="n">
        <f aca="false">V464*G10_CAGE+W464*G10_SLEEVE</f>
        <v>423.17478</v>
      </c>
      <c r="AE464" s="24" t="n">
        <f aca="false">N464/1000*SHAFT_M+SHAFT_SET</f>
        <v>234.8</v>
      </c>
      <c r="AF464" s="24" t="n">
        <f aca="false">2*ROUNDUP(G464*1000/V_ZENER,0)*PRICE_Z+5*ROUNDUP(G464*DIODE_SAFETY/V_STICK,0)*PRICE_STICK</f>
        <v>149.8</v>
      </c>
      <c r="AG464" s="24" t="n">
        <f aca="false">SUM(X464:AF464)</f>
        <v>2939.23441882</v>
      </c>
      <c r="AH464" s="20" t="n">
        <f aca="false">FIXED_BOM</f>
        <v>3461</v>
      </c>
      <c r="AI464" s="24" t="n">
        <f aca="false">(AG464+AH464)*(1+CONT)</f>
        <v>7360.269581643</v>
      </c>
      <c r="AJ464" s="24" t="n">
        <f aca="false">IF(L464&gt;0,AI464/L464,1000000000000)</f>
        <v>1919.93175665835</v>
      </c>
      <c r="AK464" s="8" t="n">
        <f aca="false">IF(AND(G464&gt;=V_NEED,L464&gt;=P_MIN,K464&gt;=Z_MIN,F464&lt;=N_CAP,D464&lt;=R_MAX,OR(CORONA_REQ=0,O464&gt;=G464)),1,0)</f>
        <v>0</v>
      </c>
      <c r="AL464" s="28" t="n">
        <f aca="false">IF(AK464=1,IF(OBJECTIVE=1,AI464,AJ464),1000000000000)+ROW()*0.000000001</f>
        <v>1000000000000</v>
      </c>
    </row>
    <row r="465" customFormat="false" ht="15" hidden="false" customHeight="false" outlineLevel="0" collapsed="false">
      <c r="A465" s="8" t="n">
        <v>461</v>
      </c>
      <c r="B465" s="23" t="n">
        <v>10</v>
      </c>
      <c r="C465" s="23" t="n">
        <v>1.5</v>
      </c>
      <c r="D465" s="8" t="n">
        <v>150</v>
      </c>
      <c r="E465" s="8" t="n">
        <v>22</v>
      </c>
      <c r="F465" s="8" t="n">
        <v>12</v>
      </c>
      <c r="G465" s="28" t="n">
        <v>20.62</v>
      </c>
      <c r="H465" s="8" t="n">
        <v>123.085422</v>
      </c>
      <c r="I465" s="8" t="n">
        <v>532.101227</v>
      </c>
      <c r="J465" s="28" t="n">
        <v>4.323024</v>
      </c>
      <c r="K465" s="39" t="n">
        <v>1.196063</v>
      </c>
      <c r="L465" s="28" t="n">
        <v>4.88706</v>
      </c>
      <c r="M465" s="8" t="n">
        <v>404</v>
      </c>
      <c r="N465" s="8" t="n">
        <v>1428</v>
      </c>
      <c r="O465" s="28" t="n">
        <v>14.585527</v>
      </c>
      <c r="P465" s="28" t="n">
        <v>6.257011</v>
      </c>
      <c r="Q465" s="28" t="n">
        <v>6.107256</v>
      </c>
      <c r="R465" s="8" t="n">
        <v>48</v>
      </c>
      <c r="S465" s="8" t="n">
        <v>24</v>
      </c>
      <c r="T465" s="23" t="n">
        <v>145.438931</v>
      </c>
      <c r="U465" s="23" t="n">
        <v>117.918579</v>
      </c>
      <c r="V465" s="28" t="n">
        <v>6.923749</v>
      </c>
      <c r="W465" s="39" t="n">
        <v>1.393193</v>
      </c>
      <c r="X465" s="24" t="n">
        <f aca="false">P465*RHO_VANE/2700*(1+SCRAP)*PRICE_VANE</f>
        <v>74.89642167</v>
      </c>
      <c r="Y465" s="24" t="n">
        <f aca="false">Q465*RHO_PLATE/2700*(1+SCRAP)*PRICE_PLATE</f>
        <v>73.10385432</v>
      </c>
      <c r="Z465" s="24" t="n">
        <f aca="false">T465*CUT_M+(R465+S465)*CUT_SET</f>
        <v>290.1583965</v>
      </c>
      <c r="AA465" s="24" t="n">
        <f aca="false">U465*ROUND_M</f>
        <v>589.592895</v>
      </c>
      <c r="AB465" s="24" t="n">
        <f aca="false">(R465+S465)*FINISH_PART</f>
        <v>576</v>
      </c>
      <c r="AC465" s="24" t="n">
        <f aca="false">R465*SPACER_VANE+(R465+S465)*ASM_H*LABOUR</f>
        <v>954</v>
      </c>
      <c r="AD465" s="24" t="n">
        <f aca="false">V465*G10_CAGE+W465*G10_SLEEVE</f>
        <v>499.01652</v>
      </c>
      <c r="AE465" s="24" t="n">
        <f aca="false">N465/1000*SHAFT_M+SHAFT_SET</f>
        <v>251.36</v>
      </c>
      <c r="AF465" s="24" t="n">
        <f aca="false">2*ROUNDUP(G465*1000/V_ZENER,0)*PRICE_Z+5*ROUNDUP(G465*DIODE_SAFETY/V_STICK,0)*PRICE_STICK</f>
        <v>149.8</v>
      </c>
      <c r="AG465" s="24" t="n">
        <f aca="false">SUM(X465:AF465)</f>
        <v>3457.92808749</v>
      </c>
      <c r="AH465" s="20" t="n">
        <f aca="false">FIXED_BOM</f>
        <v>3461</v>
      </c>
      <c r="AI465" s="24" t="n">
        <f aca="false">(AG465+AH465)*(1+CONT)</f>
        <v>7956.7673006135</v>
      </c>
      <c r="AJ465" s="24" t="n">
        <f aca="false">IF(L465&gt;0,AI465/L465,1000000000000)</f>
        <v>1628.1296527183</v>
      </c>
      <c r="AK465" s="8" t="n">
        <f aca="false">IF(AND(G465&gt;=V_NEED,L465&gt;=P_MIN,K465&gt;=Z_MIN,F465&lt;=N_CAP,D465&lt;=R_MAX,OR(CORONA_REQ=0,O465&gt;=G465)),1,0)</f>
        <v>0</v>
      </c>
      <c r="AL465" s="28" t="n">
        <f aca="false">IF(AK465=1,IF(OBJECTIVE=1,AI465,AJ465),1000000000000)+ROW()*0.000000001</f>
        <v>1000000000000</v>
      </c>
    </row>
    <row r="466" customFormat="false" ht="15" hidden="false" customHeight="false" outlineLevel="0" collapsed="false">
      <c r="A466" s="8" t="n">
        <v>462</v>
      </c>
      <c r="B466" s="23" t="n">
        <v>10</v>
      </c>
      <c r="C466" s="23" t="n">
        <v>1.5</v>
      </c>
      <c r="D466" s="8" t="n">
        <v>150</v>
      </c>
      <c r="E466" s="8" t="n">
        <v>22</v>
      </c>
      <c r="F466" s="8" t="n">
        <v>16</v>
      </c>
      <c r="G466" s="28" t="n">
        <v>20.62</v>
      </c>
      <c r="H466" s="8" t="n">
        <v>165.202091</v>
      </c>
      <c r="I466" s="8" t="n">
        <v>717.179915</v>
      </c>
      <c r="J466" s="28" t="n">
        <v>4.341228</v>
      </c>
      <c r="K466" s="39" t="n">
        <v>1.211553</v>
      </c>
      <c r="L466" s="28" t="n">
        <v>6.993826</v>
      </c>
      <c r="M466" s="8" t="n">
        <v>542</v>
      </c>
      <c r="N466" s="8" t="n">
        <v>1704</v>
      </c>
      <c r="O466" s="28" t="n">
        <v>14.585527</v>
      </c>
      <c r="P466" s="28" t="n">
        <v>8.342682</v>
      </c>
      <c r="Q466" s="28" t="n">
        <v>8.143008</v>
      </c>
      <c r="R466" s="8" t="n">
        <v>64</v>
      </c>
      <c r="S466" s="8" t="n">
        <v>32</v>
      </c>
      <c r="T466" s="23" t="n">
        <v>193.918574</v>
      </c>
      <c r="U466" s="23" t="n">
        <v>157.224772</v>
      </c>
      <c r="V466" s="28" t="n">
        <v>9.028324</v>
      </c>
      <c r="W466" s="39" t="n">
        <v>1.816675</v>
      </c>
      <c r="X466" s="24" t="n">
        <f aca="false">P466*RHO_VANE/2700*(1+SCRAP)*PRICE_VANE</f>
        <v>99.86190354</v>
      </c>
      <c r="Y466" s="24" t="n">
        <f aca="false">Q466*RHO_PLATE/2700*(1+SCRAP)*PRICE_PLATE</f>
        <v>97.47180576</v>
      </c>
      <c r="Z466" s="24" t="n">
        <f aca="false">T466*CUT_M+(R466+S466)*CUT_SET</f>
        <v>386.877861</v>
      </c>
      <c r="AA466" s="24" t="n">
        <f aca="false">U466*ROUND_M</f>
        <v>786.12386</v>
      </c>
      <c r="AB466" s="24" t="n">
        <f aca="false">(R466+S466)*FINISH_PART</f>
        <v>768</v>
      </c>
      <c r="AC466" s="24" t="n">
        <f aca="false">R466*SPACER_VANE+(R466+S466)*ASM_H*LABOUR</f>
        <v>1272</v>
      </c>
      <c r="AD466" s="24" t="n">
        <f aca="false">V466*G10_CAGE+W466*G10_SLEEVE</f>
        <v>650.69994</v>
      </c>
      <c r="AE466" s="24" t="n">
        <f aca="false">N466/1000*SHAFT_M+SHAFT_SET</f>
        <v>284.48</v>
      </c>
      <c r="AF466" s="24" t="n">
        <f aca="false">2*ROUNDUP(G466*1000/V_ZENER,0)*PRICE_Z+5*ROUNDUP(G466*DIODE_SAFETY/V_STICK,0)*PRICE_STICK</f>
        <v>149.8</v>
      </c>
      <c r="AG466" s="24" t="n">
        <f aca="false">SUM(X466:AF466)</f>
        <v>4495.3153703</v>
      </c>
      <c r="AH466" s="20" t="n">
        <f aca="false">FIXED_BOM</f>
        <v>3461</v>
      </c>
      <c r="AI466" s="24" t="n">
        <f aca="false">(AG466+AH466)*(1+CONT)</f>
        <v>9149.762675845</v>
      </c>
      <c r="AJ466" s="24" t="n">
        <f aca="false">IF(L466&gt;0,AI466/L466,1000000000000)</f>
        <v>1308.26284151836</v>
      </c>
      <c r="AK466" s="8" t="n">
        <f aca="false">IF(AND(G466&gt;=V_NEED,L466&gt;=P_MIN,K466&gt;=Z_MIN,F466&lt;=N_CAP,D466&lt;=R_MAX,OR(CORONA_REQ=0,O466&gt;=G466)),1,0)</f>
        <v>0</v>
      </c>
      <c r="AL466" s="28" t="n">
        <f aca="false">IF(AK466=1,IF(OBJECTIVE=1,AI466,AJ466),1000000000000)+ROW()*0.000000001</f>
        <v>1000000000000</v>
      </c>
    </row>
    <row r="467" customFormat="false" ht="15" hidden="false" customHeight="false" outlineLevel="0" collapsed="false">
      <c r="A467" s="8" t="n">
        <v>463</v>
      </c>
      <c r="B467" s="23" t="n">
        <v>10</v>
      </c>
      <c r="C467" s="23" t="n">
        <v>1.5</v>
      </c>
      <c r="D467" s="8" t="n">
        <v>150</v>
      </c>
      <c r="E467" s="8" t="n">
        <v>26</v>
      </c>
      <c r="F467" s="8" t="n">
        <v>4</v>
      </c>
      <c r="G467" s="28" t="n">
        <v>20.62</v>
      </c>
      <c r="H467" s="8" t="n">
        <v>53.587414</v>
      </c>
      <c r="I467" s="8" t="n">
        <v>187.991409</v>
      </c>
      <c r="J467" s="28" t="n">
        <v>3.508126</v>
      </c>
      <c r="K467" s="39" t="n">
        <v>1.062171</v>
      </c>
      <c r="L467" s="28" t="n">
        <v>0.650313</v>
      </c>
      <c r="M467" s="8" t="n">
        <v>139.5</v>
      </c>
      <c r="N467" s="8" t="n">
        <v>899</v>
      </c>
      <c r="O467" s="28" t="n">
        <v>14.585527</v>
      </c>
      <c r="P467" s="28" t="n">
        <v>2.357104</v>
      </c>
      <c r="Q467" s="28" t="n">
        <v>2.54469</v>
      </c>
      <c r="R467" s="8" t="n">
        <v>16</v>
      </c>
      <c r="S467" s="8" t="n">
        <v>10</v>
      </c>
      <c r="T467" s="23" t="n">
        <v>50.992918</v>
      </c>
      <c r="U467" s="23" t="n">
        <v>41.819467</v>
      </c>
      <c r="V467" s="28" t="n">
        <v>2.889979</v>
      </c>
      <c r="W467" s="39" t="n">
        <v>0.58152</v>
      </c>
      <c r="X467" s="24" t="n">
        <f aca="false">P467*RHO_VANE/2700*(1+SCRAP)*PRICE_VANE</f>
        <v>28.21453488</v>
      </c>
      <c r="Y467" s="24" t="n">
        <f aca="false">Q467*RHO_PLATE/2700*(1+SCRAP)*PRICE_PLATE</f>
        <v>30.4599393</v>
      </c>
      <c r="Z467" s="24" t="n">
        <f aca="false">T467*CUT_M+(R467+S467)*CUT_SET</f>
        <v>102.489377</v>
      </c>
      <c r="AA467" s="24" t="n">
        <f aca="false">U467*ROUND_M</f>
        <v>209.097335</v>
      </c>
      <c r="AB467" s="24" t="n">
        <f aca="false">(R467+S467)*FINISH_PART</f>
        <v>208</v>
      </c>
      <c r="AC467" s="24" t="n">
        <f aca="false">R467*SPACER_VANE+(R467+S467)*ASM_H*LABOUR</f>
        <v>340.5</v>
      </c>
      <c r="AD467" s="24" t="n">
        <f aca="false">V467*G10_CAGE+W467*G10_SLEEVE</f>
        <v>208.28994</v>
      </c>
      <c r="AE467" s="24" t="n">
        <f aca="false">N467/1000*SHAFT_M+SHAFT_SET</f>
        <v>187.88</v>
      </c>
      <c r="AF467" s="24" t="n">
        <f aca="false">2*ROUNDUP(G467*1000/V_ZENER,0)*PRICE_Z+5*ROUNDUP(G467*DIODE_SAFETY/V_STICK,0)*PRICE_STICK</f>
        <v>149.8</v>
      </c>
      <c r="AG467" s="24" t="n">
        <f aca="false">SUM(X467:AF467)</f>
        <v>1464.73112618</v>
      </c>
      <c r="AH467" s="20" t="n">
        <f aca="false">FIXED_BOM</f>
        <v>3461</v>
      </c>
      <c r="AI467" s="24" t="n">
        <f aca="false">(AG467+AH467)*(1+CONT)</f>
        <v>5664.590795107</v>
      </c>
      <c r="AJ467" s="24" t="n">
        <f aca="false">IF(L467&gt;0,AI467/L467,1000000000000)</f>
        <v>8710.56059944519</v>
      </c>
      <c r="AK467" s="8" t="n">
        <f aca="false">IF(AND(G467&gt;=V_NEED,L467&gt;=P_MIN,K467&gt;=Z_MIN,F467&lt;=N_CAP,D467&lt;=R_MAX,OR(CORONA_REQ=0,O467&gt;=G467)),1,0)</f>
        <v>0</v>
      </c>
      <c r="AL467" s="28" t="n">
        <f aca="false">IF(AK467=1,IF(OBJECTIVE=1,AI467,AJ467),1000000000000)+ROW()*0.000000001</f>
        <v>1000000000000</v>
      </c>
    </row>
    <row r="468" customFormat="false" ht="15" hidden="false" customHeight="false" outlineLevel="0" collapsed="false">
      <c r="A468" s="8" t="n">
        <v>464</v>
      </c>
      <c r="B468" s="23" t="n">
        <v>10</v>
      </c>
      <c r="C468" s="23" t="n">
        <v>1.5</v>
      </c>
      <c r="D468" s="8" t="n">
        <v>150</v>
      </c>
      <c r="E468" s="8" t="n">
        <v>26</v>
      </c>
      <c r="F468" s="8" t="n">
        <v>6</v>
      </c>
      <c r="G468" s="28" t="n">
        <v>20.62</v>
      </c>
      <c r="H468" s="8" t="n">
        <v>83.065936</v>
      </c>
      <c r="I468" s="8" t="n">
        <v>295.415071</v>
      </c>
      <c r="J468" s="28" t="n">
        <v>3.556392</v>
      </c>
      <c r="K468" s="39" t="n">
        <v>1.105545</v>
      </c>
      <c r="L468" s="28" t="n">
        <v>1.634322</v>
      </c>
      <c r="M468" s="8" t="n">
        <v>208.5</v>
      </c>
      <c r="N468" s="8" t="n">
        <v>1037</v>
      </c>
      <c r="O468" s="28" t="n">
        <v>14.585527</v>
      </c>
      <c r="P468" s="28" t="n">
        <v>3.535656</v>
      </c>
      <c r="Q468" s="28" t="n">
        <v>3.562566</v>
      </c>
      <c r="R468" s="8" t="n">
        <v>24</v>
      </c>
      <c r="S468" s="8" t="n">
        <v>14</v>
      </c>
      <c r="T468" s="23" t="n">
        <v>75.232739</v>
      </c>
      <c r="U468" s="23" t="n">
        <v>61.472564</v>
      </c>
      <c r="V468" s="28" t="n">
        <v>3.942266</v>
      </c>
      <c r="W468" s="39" t="n">
        <v>0.793261</v>
      </c>
      <c r="X468" s="24" t="n">
        <f aca="false">P468*RHO_VANE/2700*(1+SCRAP)*PRICE_VANE</f>
        <v>42.32180232</v>
      </c>
      <c r="Y468" s="24" t="n">
        <f aca="false">Q468*RHO_PLATE/2700*(1+SCRAP)*PRICE_PLATE</f>
        <v>42.64391502</v>
      </c>
      <c r="Z468" s="24" t="n">
        <f aca="false">T468*CUT_M+(R468+S468)*CUT_SET</f>
        <v>150.8491085</v>
      </c>
      <c r="AA468" s="24" t="n">
        <f aca="false">U468*ROUND_M</f>
        <v>307.36282</v>
      </c>
      <c r="AB468" s="24" t="n">
        <f aca="false">(R468+S468)*FINISH_PART</f>
        <v>304</v>
      </c>
      <c r="AC468" s="24" t="n">
        <f aca="false">R468*SPACER_VANE+(R468+S468)*ASM_H*LABOUR</f>
        <v>499.5</v>
      </c>
      <c r="AD468" s="24" t="n">
        <f aca="false">V468*G10_CAGE+W468*G10_SLEEVE</f>
        <v>284.13162</v>
      </c>
      <c r="AE468" s="24" t="n">
        <f aca="false">N468/1000*SHAFT_M+SHAFT_SET</f>
        <v>204.44</v>
      </c>
      <c r="AF468" s="24" t="n">
        <f aca="false">2*ROUNDUP(G468*1000/V_ZENER,0)*PRICE_Z+5*ROUNDUP(G468*DIODE_SAFETY/V_STICK,0)*PRICE_STICK</f>
        <v>149.8</v>
      </c>
      <c r="AG468" s="24" t="n">
        <f aca="false">SUM(X468:AF468)</f>
        <v>1985.04926584</v>
      </c>
      <c r="AH468" s="20" t="n">
        <f aca="false">FIXED_BOM</f>
        <v>3461</v>
      </c>
      <c r="AI468" s="24" t="n">
        <f aca="false">(AG468+AH468)*(1+CONT)</f>
        <v>6262.956655716</v>
      </c>
      <c r="AJ468" s="24" t="n">
        <f aca="false">IF(L468&gt;0,AI468/L468,1000000000000)</f>
        <v>3832.14363859509</v>
      </c>
      <c r="AK468" s="8" t="n">
        <f aca="false">IF(AND(G468&gt;=V_NEED,L468&gt;=P_MIN,K468&gt;=Z_MIN,F468&lt;=N_CAP,D468&lt;=R_MAX,OR(CORONA_REQ=0,O468&gt;=G468)),1,0)</f>
        <v>0</v>
      </c>
      <c r="AL468" s="28" t="n">
        <f aca="false">IF(AK468=1,IF(OBJECTIVE=1,AI468,AJ468),1000000000000)+ROW()*0.000000001</f>
        <v>1000000000000</v>
      </c>
    </row>
    <row r="469" customFormat="false" ht="15" hidden="false" customHeight="false" outlineLevel="0" collapsed="false">
      <c r="A469" s="8" t="n">
        <v>465</v>
      </c>
      <c r="B469" s="23" t="n">
        <v>10</v>
      </c>
      <c r="C469" s="23" t="n">
        <v>1.5</v>
      </c>
      <c r="D469" s="8" t="n">
        <v>150</v>
      </c>
      <c r="E469" s="8" t="n">
        <v>26</v>
      </c>
      <c r="F469" s="8" t="n">
        <v>8</v>
      </c>
      <c r="G469" s="28" t="n">
        <v>20.62</v>
      </c>
      <c r="H469" s="8" t="n">
        <v>112.544458</v>
      </c>
      <c r="I469" s="8" t="n">
        <v>402.838734</v>
      </c>
      <c r="J469" s="28" t="n">
        <v>3.579374</v>
      </c>
      <c r="K469" s="39" t="n">
        <v>1.128351</v>
      </c>
      <c r="L469" s="28" t="n">
        <v>2.629309</v>
      </c>
      <c r="M469" s="8" t="n">
        <v>277.5</v>
      </c>
      <c r="N469" s="8" t="n">
        <v>1175</v>
      </c>
      <c r="O469" s="28" t="n">
        <v>14.585527</v>
      </c>
      <c r="P469" s="28" t="n">
        <v>4.714208</v>
      </c>
      <c r="Q469" s="28" t="n">
        <v>4.580442</v>
      </c>
      <c r="R469" s="8" t="n">
        <v>32</v>
      </c>
      <c r="S469" s="8" t="n">
        <v>18</v>
      </c>
      <c r="T469" s="23" t="n">
        <v>99.472561</v>
      </c>
      <c r="U469" s="23" t="n">
        <v>81.12566</v>
      </c>
      <c r="V469" s="28" t="n">
        <v>4.994554</v>
      </c>
      <c r="W469" s="39" t="n">
        <v>1.005002</v>
      </c>
      <c r="X469" s="24" t="n">
        <f aca="false">P469*RHO_VANE/2700*(1+SCRAP)*PRICE_VANE</f>
        <v>56.42906976</v>
      </c>
      <c r="Y469" s="24" t="n">
        <f aca="false">Q469*RHO_PLATE/2700*(1+SCRAP)*PRICE_PLATE</f>
        <v>54.82789074</v>
      </c>
      <c r="Z469" s="24" t="n">
        <f aca="false">T469*CUT_M+(R469+S469)*CUT_SET</f>
        <v>199.2088415</v>
      </c>
      <c r="AA469" s="24" t="n">
        <f aca="false">U469*ROUND_M</f>
        <v>405.6283</v>
      </c>
      <c r="AB469" s="24" t="n">
        <f aca="false">(R469+S469)*FINISH_PART</f>
        <v>400</v>
      </c>
      <c r="AC469" s="24" t="n">
        <f aca="false">R469*SPACER_VANE+(R469+S469)*ASM_H*LABOUR</f>
        <v>658.5</v>
      </c>
      <c r="AD469" s="24" t="n">
        <f aca="false">V469*G10_CAGE+W469*G10_SLEEVE</f>
        <v>359.97336</v>
      </c>
      <c r="AE469" s="24" t="n">
        <f aca="false">N469/1000*SHAFT_M+SHAFT_SET</f>
        <v>221</v>
      </c>
      <c r="AF469" s="24" t="n">
        <f aca="false">2*ROUNDUP(G469*1000/V_ZENER,0)*PRICE_Z+5*ROUNDUP(G469*DIODE_SAFETY/V_STICK,0)*PRICE_STICK</f>
        <v>149.8</v>
      </c>
      <c r="AG469" s="24" t="n">
        <f aca="false">SUM(X469:AF469)</f>
        <v>2505.367462</v>
      </c>
      <c r="AH469" s="20" t="n">
        <f aca="false">FIXED_BOM</f>
        <v>3461</v>
      </c>
      <c r="AI469" s="24" t="n">
        <f aca="false">(AG469+AH469)*(1+CONT)</f>
        <v>6861.3225813</v>
      </c>
      <c r="AJ469" s="24" t="n">
        <f aca="false">IF(L469&gt;0,AI469/L469,1000000000000)</f>
        <v>2609.55352957754</v>
      </c>
      <c r="AK469" s="8" t="n">
        <f aca="false">IF(AND(G469&gt;=V_NEED,L469&gt;=P_MIN,K469&gt;=Z_MIN,F469&lt;=N_CAP,D469&lt;=R_MAX,OR(CORONA_REQ=0,O469&gt;=G469)),1,0)</f>
        <v>0</v>
      </c>
      <c r="AL469" s="28" t="n">
        <f aca="false">IF(AK469=1,IF(OBJECTIVE=1,AI469,AJ469),1000000000000)+ROW()*0.000000001</f>
        <v>1000000000000</v>
      </c>
    </row>
    <row r="470" customFormat="false" ht="15" hidden="false" customHeight="false" outlineLevel="0" collapsed="false">
      <c r="A470" s="8" t="n">
        <v>466</v>
      </c>
      <c r="B470" s="23" t="n">
        <v>10</v>
      </c>
      <c r="C470" s="23" t="n">
        <v>1.5</v>
      </c>
      <c r="D470" s="8" t="n">
        <v>150</v>
      </c>
      <c r="E470" s="8" t="n">
        <v>26</v>
      </c>
      <c r="F470" s="8" t="n">
        <v>10</v>
      </c>
      <c r="G470" s="28" t="n">
        <v>20.62</v>
      </c>
      <c r="H470" s="8" t="n">
        <v>142.02298</v>
      </c>
      <c r="I470" s="8" t="n">
        <v>510.262396</v>
      </c>
      <c r="J470" s="28" t="n">
        <v>3.592816</v>
      </c>
      <c r="K470" s="39" t="n">
        <v>1.142197</v>
      </c>
      <c r="L470" s="28" t="n">
        <v>3.630714</v>
      </c>
      <c r="M470" s="8" t="n">
        <v>358</v>
      </c>
      <c r="N470" s="8" t="n">
        <v>1336</v>
      </c>
      <c r="O470" s="28" t="n">
        <v>14.585527</v>
      </c>
      <c r="P470" s="28" t="n">
        <v>5.89276</v>
      </c>
      <c r="Q470" s="28" t="n">
        <v>6.107256</v>
      </c>
      <c r="R470" s="8" t="n">
        <v>40</v>
      </c>
      <c r="S470" s="8" t="n">
        <v>24</v>
      </c>
      <c r="T470" s="23" t="n">
        <v>126.225657</v>
      </c>
      <c r="U470" s="23" t="n">
        <v>103.292031</v>
      </c>
      <c r="V470" s="28" t="n">
        <v>6.222223</v>
      </c>
      <c r="W470" s="39" t="n">
        <v>1.252033</v>
      </c>
      <c r="X470" s="24" t="n">
        <f aca="false">P470*RHO_VANE/2700*(1+SCRAP)*PRICE_VANE</f>
        <v>70.5363372</v>
      </c>
      <c r="Y470" s="24" t="n">
        <f aca="false">Q470*RHO_PLATE/2700*(1+SCRAP)*PRICE_PLATE</f>
        <v>73.10385432</v>
      </c>
      <c r="Z470" s="24" t="n">
        <f aca="false">T470*CUT_M+(R470+S470)*CUT_SET</f>
        <v>253.3384855</v>
      </c>
      <c r="AA470" s="24" t="n">
        <f aca="false">U470*ROUND_M</f>
        <v>516.460155</v>
      </c>
      <c r="AB470" s="24" t="n">
        <f aca="false">(R470+S470)*FINISH_PART</f>
        <v>512</v>
      </c>
      <c r="AC470" s="24" t="n">
        <f aca="false">R470*SPACER_VANE+(R470+S470)*ASM_H*LABOUR</f>
        <v>840</v>
      </c>
      <c r="AD470" s="24" t="n">
        <f aca="false">V470*G10_CAGE+W470*G10_SLEEVE</f>
        <v>448.45536</v>
      </c>
      <c r="AE470" s="24" t="n">
        <f aca="false">N470/1000*SHAFT_M+SHAFT_SET</f>
        <v>240.32</v>
      </c>
      <c r="AF470" s="24" t="n">
        <f aca="false">2*ROUNDUP(G470*1000/V_ZENER,0)*PRICE_Z+5*ROUNDUP(G470*DIODE_SAFETY/V_STICK,0)*PRICE_STICK</f>
        <v>149.8</v>
      </c>
      <c r="AG470" s="24" t="n">
        <f aca="false">SUM(X470:AF470)</f>
        <v>3104.01419202</v>
      </c>
      <c r="AH470" s="20" t="n">
        <f aca="false">FIXED_BOM</f>
        <v>3461</v>
      </c>
      <c r="AI470" s="24" t="n">
        <f aca="false">(AG470+AH470)*(1+CONT)</f>
        <v>7549.766320823</v>
      </c>
      <c r="AJ470" s="24" t="n">
        <f aca="false">IF(L470&gt;0,AI470/L470,1000000000000)</f>
        <v>2079.41642355278</v>
      </c>
      <c r="AK470" s="8" t="n">
        <f aca="false">IF(AND(G470&gt;=V_NEED,L470&gt;=P_MIN,K470&gt;=Z_MIN,F470&lt;=N_CAP,D470&lt;=R_MAX,OR(CORONA_REQ=0,O470&gt;=G470)),1,0)</f>
        <v>0</v>
      </c>
      <c r="AL470" s="28" t="n">
        <f aca="false">IF(AK470=1,IF(OBJECTIVE=1,AI470,AJ470),1000000000000)+ROW()*0.000000001</f>
        <v>1000000000000</v>
      </c>
    </row>
    <row r="471" customFormat="false" ht="15" hidden="false" customHeight="false" outlineLevel="0" collapsed="false">
      <c r="A471" s="8" t="n">
        <v>467</v>
      </c>
      <c r="B471" s="23" t="n">
        <v>10</v>
      </c>
      <c r="C471" s="23" t="n">
        <v>1.5</v>
      </c>
      <c r="D471" s="8" t="n">
        <v>150</v>
      </c>
      <c r="E471" s="8" t="n">
        <v>26</v>
      </c>
      <c r="F471" s="8" t="n">
        <v>12</v>
      </c>
      <c r="G471" s="28" t="n">
        <v>20.62</v>
      </c>
      <c r="H471" s="8" t="n">
        <v>171.501502</v>
      </c>
      <c r="I471" s="8" t="n">
        <v>617.686059</v>
      </c>
      <c r="J471" s="28" t="n">
        <v>3.601636</v>
      </c>
      <c r="K471" s="39" t="n">
        <v>1.151336</v>
      </c>
      <c r="L471" s="28" t="n">
        <v>4.629553</v>
      </c>
      <c r="M471" s="8" t="n">
        <v>427</v>
      </c>
      <c r="N471" s="8" t="n">
        <v>1474</v>
      </c>
      <c r="O471" s="28" t="n">
        <v>14.585527</v>
      </c>
      <c r="P471" s="28" t="n">
        <v>7.071312</v>
      </c>
      <c r="Q471" s="28" t="n">
        <v>7.125132</v>
      </c>
      <c r="R471" s="8" t="n">
        <v>48</v>
      </c>
      <c r="S471" s="8" t="n">
        <v>28</v>
      </c>
      <c r="T471" s="23" t="n">
        <v>150.465479</v>
      </c>
      <c r="U471" s="23" t="n">
        <v>122.945127</v>
      </c>
      <c r="V471" s="28" t="n">
        <v>7.274511</v>
      </c>
      <c r="W471" s="39" t="n">
        <v>1.463774</v>
      </c>
      <c r="X471" s="24" t="n">
        <f aca="false">P471*RHO_VANE/2700*(1+SCRAP)*PRICE_VANE</f>
        <v>84.64360464</v>
      </c>
      <c r="Y471" s="24" t="n">
        <f aca="false">Q471*RHO_PLATE/2700*(1+SCRAP)*PRICE_PLATE</f>
        <v>85.28783004</v>
      </c>
      <c r="Z471" s="24" t="n">
        <f aca="false">T471*CUT_M+(R471+S471)*CUT_SET</f>
        <v>301.6982185</v>
      </c>
      <c r="AA471" s="24" t="n">
        <f aca="false">U471*ROUND_M</f>
        <v>614.725635</v>
      </c>
      <c r="AB471" s="24" t="n">
        <f aca="false">(R471+S471)*FINISH_PART</f>
        <v>608</v>
      </c>
      <c r="AC471" s="24" t="n">
        <f aca="false">R471*SPACER_VANE+(R471+S471)*ASM_H*LABOUR</f>
        <v>999</v>
      </c>
      <c r="AD471" s="24" t="n">
        <f aca="false">V471*G10_CAGE+W471*G10_SLEEVE</f>
        <v>524.2971</v>
      </c>
      <c r="AE471" s="24" t="n">
        <f aca="false">N471/1000*SHAFT_M+SHAFT_SET</f>
        <v>256.88</v>
      </c>
      <c r="AF471" s="24" t="n">
        <f aca="false">2*ROUNDUP(G471*1000/V_ZENER,0)*PRICE_Z+5*ROUNDUP(G471*DIODE_SAFETY/V_STICK,0)*PRICE_STICK</f>
        <v>149.8</v>
      </c>
      <c r="AG471" s="24" t="n">
        <f aca="false">SUM(X471:AF471)</f>
        <v>3624.33238818</v>
      </c>
      <c r="AH471" s="20" t="n">
        <f aca="false">FIXED_BOM</f>
        <v>3461</v>
      </c>
      <c r="AI471" s="24" t="n">
        <f aca="false">(AG471+AH471)*(1+CONT)</f>
        <v>8148.132246407</v>
      </c>
      <c r="AJ471" s="24" t="n">
        <f aca="false">IF(L471&gt;0,AI471/L471,1000000000000)</f>
        <v>1760.02569716925</v>
      </c>
      <c r="AK471" s="8" t="n">
        <f aca="false">IF(AND(G471&gt;=V_NEED,L471&gt;=P_MIN,K471&gt;=Z_MIN,F471&lt;=N_CAP,D471&lt;=R_MAX,OR(CORONA_REQ=0,O471&gt;=G471)),1,0)</f>
        <v>0</v>
      </c>
      <c r="AL471" s="28" t="n">
        <f aca="false">IF(AK471=1,IF(OBJECTIVE=1,AI471,AJ471),1000000000000)+ROW()*0.000000001</f>
        <v>1000000000000</v>
      </c>
    </row>
    <row r="472" customFormat="false" ht="15" hidden="false" customHeight="false" outlineLevel="0" collapsed="false">
      <c r="A472" s="8" t="n">
        <v>468</v>
      </c>
      <c r="B472" s="23" t="n">
        <v>10</v>
      </c>
      <c r="C472" s="23" t="n">
        <v>1.5</v>
      </c>
      <c r="D472" s="8" t="n">
        <v>150</v>
      </c>
      <c r="E472" s="8" t="n">
        <v>26</v>
      </c>
      <c r="F472" s="8" t="n">
        <v>16</v>
      </c>
      <c r="G472" s="28" t="n">
        <v>20.62</v>
      </c>
      <c r="H472" s="8" t="n">
        <v>230.458547</v>
      </c>
      <c r="I472" s="8" t="n">
        <v>832.533383</v>
      </c>
      <c r="J472" s="28" t="n">
        <v>3.612508</v>
      </c>
      <c r="K472" s="39" t="n">
        <v>1.163085</v>
      </c>
      <c r="L472" s="28" t="n">
        <v>6.631935</v>
      </c>
      <c r="M472" s="8" t="n">
        <v>565</v>
      </c>
      <c r="N472" s="8" t="n">
        <v>1750</v>
      </c>
      <c r="O472" s="28" t="n">
        <v>14.585527</v>
      </c>
      <c r="P472" s="28" t="n">
        <v>9.428416</v>
      </c>
      <c r="Q472" s="28" t="n">
        <v>9.160884</v>
      </c>
      <c r="R472" s="8" t="n">
        <v>64</v>
      </c>
      <c r="S472" s="8" t="n">
        <v>36</v>
      </c>
      <c r="T472" s="23" t="n">
        <v>198.945122</v>
      </c>
      <c r="U472" s="23" t="n">
        <v>162.25132</v>
      </c>
      <c r="V472" s="28" t="n">
        <v>9.379087</v>
      </c>
      <c r="W472" s="39" t="n">
        <v>1.887255</v>
      </c>
      <c r="X472" s="24" t="n">
        <f aca="false">P472*RHO_VANE/2700*(1+SCRAP)*PRICE_VANE</f>
        <v>112.85813952</v>
      </c>
      <c r="Y472" s="24" t="n">
        <f aca="false">Q472*RHO_PLATE/2700*(1+SCRAP)*PRICE_PLATE</f>
        <v>109.65578148</v>
      </c>
      <c r="Z472" s="24" t="n">
        <f aca="false">T472*CUT_M+(R472+S472)*CUT_SET</f>
        <v>398.417683</v>
      </c>
      <c r="AA472" s="24" t="n">
        <f aca="false">U472*ROUND_M</f>
        <v>811.2566</v>
      </c>
      <c r="AB472" s="24" t="n">
        <f aca="false">(R472+S472)*FINISH_PART</f>
        <v>800</v>
      </c>
      <c r="AC472" s="24" t="n">
        <f aca="false">R472*SPACER_VANE+(R472+S472)*ASM_H*LABOUR</f>
        <v>1317</v>
      </c>
      <c r="AD472" s="24" t="n">
        <f aca="false">V472*G10_CAGE+W472*G10_SLEEVE</f>
        <v>675.98052</v>
      </c>
      <c r="AE472" s="24" t="n">
        <f aca="false">N472/1000*SHAFT_M+SHAFT_SET</f>
        <v>290</v>
      </c>
      <c r="AF472" s="24" t="n">
        <f aca="false">2*ROUNDUP(G472*1000/V_ZENER,0)*PRICE_Z+5*ROUNDUP(G472*DIODE_SAFETY/V_STICK,0)*PRICE_STICK</f>
        <v>149.8</v>
      </c>
      <c r="AG472" s="24" t="n">
        <f aca="false">SUM(X472:AF472)</f>
        <v>4664.968724</v>
      </c>
      <c r="AH472" s="20" t="n">
        <f aca="false">FIXED_BOM</f>
        <v>3461</v>
      </c>
      <c r="AI472" s="24" t="n">
        <f aca="false">(AG472+AH472)*(1+CONT)</f>
        <v>9344.8640326</v>
      </c>
      <c r="AJ472" s="24" t="n">
        <f aca="false">IF(L472&gt;0,AI472/L472,1000000000000)</f>
        <v>1409.07050997937</v>
      </c>
      <c r="AK472" s="8" t="n">
        <f aca="false">IF(AND(G472&gt;=V_NEED,L472&gt;=P_MIN,K472&gt;=Z_MIN,F472&lt;=N_CAP,D472&lt;=R_MAX,OR(CORONA_REQ=0,O472&gt;=G472)),1,0)</f>
        <v>0</v>
      </c>
      <c r="AL472" s="28" t="n">
        <f aca="false">IF(AK472=1,IF(OBJECTIVE=1,AI472,AJ472),1000000000000)+ROW()*0.000000001</f>
        <v>1000000000000</v>
      </c>
    </row>
    <row r="473" customFormat="false" ht="15" hidden="false" customHeight="false" outlineLevel="0" collapsed="false">
      <c r="A473" s="8" t="n">
        <v>469</v>
      </c>
      <c r="B473" s="23" t="n">
        <v>10</v>
      </c>
      <c r="C473" s="23" t="n">
        <v>2</v>
      </c>
      <c r="D473" s="8" t="n">
        <v>150</v>
      </c>
      <c r="E473" s="8" t="n">
        <v>18</v>
      </c>
      <c r="F473" s="8" t="n">
        <v>4</v>
      </c>
      <c r="G473" s="28" t="n">
        <v>20.62</v>
      </c>
      <c r="H473" s="8" t="n">
        <v>31.67111</v>
      </c>
      <c r="I473" s="8" t="n">
        <v>136.956972</v>
      </c>
      <c r="J473" s="28" t="n">
        <v>4.32435</v>
      </c>
      <c r="K473" s="39" t="n">
        <v>1.067181</v>
      </c>
      <c r="L473" s="28" t="n">
        <v>0.50459</v>
      </c>
      <c r="M473" s="8" t="n">
        <v>134</v>
      </c>
      <c r="N473" s="8" t="n">
        <v>888</v>
      </c>
      <c r="O473" s="28" t="n">
        <v>15.86467</v>
      </c>
      <c r="P473" s="28" t="n">
        <v>2.418982</v>
      </c>
      <c r="Q473" s="28" t="n">
        <v>2.714336</v>
      </c>
      <c r="R473" s="8" t="n">
        <v>16</v>
      </c>
      <c r="S473" s="8" t="n">
        <v>8</v>
      </c>
      <c r="T473" s="23" t="n">
        <v>48.479644</v>
      </c>
      <c r="U473" s="23" t="n">
        <v>39.306193</v>
      </c>
      <c r="V473" s="28" t="n">
        <v>2.806101</v>
      </c>
      <c r="W473" s="39" t="n">
        <v>0.564642</v>
      </c>
      <c r="X473" s="24" t="n">
        <f aca="false">P473*RHO_VANE/2700*(1+SCRAP)*PRICE_VANE</f>
        <v>28.95521454</v>
      </c>
      <c r="Y473" s="24" t="n">
        <f aca="false">Q473*RHO_PLATE/2700*(1+SCRAP)*PRICE_PLATE</f>
        <v>32.49060192</v>
      </c>
      <c r="Z473" s="24" t="n">
        <f aca="false">T473*CUT_M+(R473+S473)*CUT_SET</f>
        <v>96.719466</v>
      </c>
      <c r="AA473" s="24" t="n">
        <f aca="false">U473*ROUND_M</f>
        <v>196.530965</v>
      </c>
      <c r="AB473" s="24" t="n">
        <f aca="false">(R473+S473)*FINISH_PART</f>
        <v>192</v>
      </c>
      <c r="AC473" s="24" t="n">
        <f aca="false">R473*SPACER_VANE+(R473+S473)*ASM_H*LABOUR</f>
        <v>318</v>
      </c>
      <c r="AD473" s="24" t="n">
        <f aca="false">V473*G10_CAGE+W473*G10_SLEEVE</f>
        <v>202.24458</v>
      </c>
      <c r="AE473" s="24" t="n">
        <f aca="false">N473/1000*SHAFT_M+SHAFT_SET</f>
        <v>186.56</v>
      </c>
      <c r="AF473" s="24" t="n">
        <f aca="false">2*ROUNDUP(G473*1000/V_ZENER,0)*PRICE_Z+5*ROUNDUP(G473*DIODE_SAFETY/V_STICK,0)*PRICE_STICK</f>
        <v>149.8</v>
      </c>
      <c r="AG473" s="24" t="n">
        <f aca="false">SUM(X473:AF473)</f>
        <v>1403.30082746</v>
      </c>
      <c r="AH473" s="20" t="n">
        <f aca="false">FIXED_BOM</f>
        <v>3461</v>
      </c>
      <c r="AI473" s="24" t="n">
        <f aca="false">(AG473+AH473)*(1+CONT)</f>
        <v>5593.945951579</v>
      </c>
      <c r="AJ473" s="24" t="n">
        <f aca="false">IF(L473&gt;0,AI473/L473,1000000000000)</f>
        <v>11086.1213095365</v>
      </c>
      <c r="AK473" s="8" t="n">
        <f aca="false">IF(AND(G473&gt;=V_NEED,L473&gt;=P_MIN,K473&gt;=Z_MIN,F473&lt;=N_CAP,D473&lt;=R_MAX,OR(CORONA_REQ=0,O473&gt;=G473)),1,0)</f>
        <v>0</v>
      </c>
      <c r="AL473" s="28" t="n">
        <f aca="false">IF(AK473=1,IF(OBJECTIVE=1,AI473,AJ473),1000000000000)+ROW()*0.000000001</f>
        <v>1000000000000</v>
      </c>
    </row>
    <row r="474" customFormat="false" ht="15" hidden="false" customHeight="false" outlineLevel="0" collapsed="false">
      <c r="A474" s="8" t="n">
        <v>470</v>
      </c>
      <c r="B474" s="23" t="n">
        <v>10</v>
      </c>
      <c r="C474" s="23" t="n">
        <v>2</v>
      </c>
      <c r="D474" s="8" t="n">
        <v>150</v>
      </c>
      <c r="E474" s="8" t="n">
        <v>18</v>
      </c>
      <c r="F474" s="8" t="n">
        <v>6</v>
      </c>
      <c r="G474" s="28" t="n">
        <v>20.62</v>
      </c>
      <c r="H474" s="8" t="n">
        <v>48.62603</v>
      </c>
      <c r="I474" s="8" t="n">
        <v>215.218099</v>
      </c>
      <c r="J474" s="28" t="n">
        <v>4.425985</v>
      </c>
      <c r="K474" s="39" t="n">
        <v>1.129173</v>
      </c>
      <c r="L474" s="28" t="n">
        <v>1.402787</v>
      </c>
      <c r="M474" s="8" t="n">
        <v>206</v>
      </c>
      <c r="N474" s="8" t="n">
        <v>1032</v>
      </c>
      <c r="O474" s="28" t="n">
        <v>15.86467</v>
      </c>
      <c r="P474" s="28" t="n">
        <v>3.628474</v>
      </c>
      <c r="Q474" s="28" t="n">
        <v>4.071504</v>
      </c>
      <c r="R474" s="8" t="n">
        <v>24</v>
      </c>
      <c r="S474" s="8" t="n">
        <v>12</v>
      </c>
      <c r="T474" s="23" t="n">
        <v>72.719465</v>
      </c>
      <c r="U474" s="23" t="n">
        <v>58.959289</v>
      </c>
      <c r="V474" s="28" t="n">
        <v>3.90414</v>
      </c>
      <c r="W474" s="39" t="n">
        <v>0.785589</v>
      </c>
      <c r="X474" s="24" t="n">
        <f aca="false">P474*RHO_VANE/2700*(1+SCRAP)*PRICE_VANE</f>
        <v>43.43283378</v>
      </c>
      <c r="Y474" s="24" t="n">
        <f aca="false">Q474*RHO_PLATE/2700*(1+SCRAP)*PRICE_PLATE</f>
        <v>48.73590288</v>
      </c>
      <c r="Z474" s="24" t="n">
        <f aca="false">T474*CUT_M+(R474+S474)*CUT_SET</f>
        <v>145.0791975</v>
      </c>
      <c r="AA474" s="24" t="n">
        <f aca="false">U474*ROUND_M</f>
        <v>294.796445</v>
      </c>
      <c r="AB474" s="24" t="n">
        <f aca="false">(R474+S474)*FINISH_PART</f>
        <v>288</v>
      </c>
      <c r="AC474" s="24" t="n">
        <f aca="false">R474*SPACER_VANE+(R474+S474)*ASM_H*LABOUR</f>
        <v>477</v>
      </c>
      <c r="AD474" s="24" t="n">
        <f aca="false">V474*G10_CAGE+W474*G10_SLEEVE</f>
        <v>281.38374</v>
      </c>
      <c r="AE474" s="24" t="n">
        <f aca="false">N474/1000*SHAFT_M+SHAFT_SET</f>
        <v>203.84</v>
      </c>
      <c r="AF474" s="24" t="n">
        <f aca="false">2*ROUNDUP(G474*1000/V_ZENER,0)*PRICE_Z+5*ROUNDUP(G474*DIODE_SAFETY/V_STICK,0)*PRICE_STICK</f>
        <v>149.8</v>
      </c>
      <c r="AG474" s="24" t="n">
        <f aca="false">SUM(X474:AF474)</f>
        <v>1932.06811916</v>
      </c>
      <c r="AH474" s="20" t="n">
        <f aca="false">FIXED_BOM</f>
        <v>3461</v>
      </c>
      <c r="AI474" s="24" t="n">
        <f aca="false">(AG474+AH474)*(1+CONT)</f>
        <v>6202.028337034</v>
      </c>
      <c r="AJ474" s="24" t="n">
        <f aca="false">IF(L474&gt;0,AI474/L474,1000000000000)</f>
        <v>4421.21885719928</v>
      </c>
      <c r="AK474" s="8" t="n">
        <f aca="false">IF(AND(G474&gt;=V_NEED,L474&gt;=P_MIN,K474&gt;=Z_MIN,F474&lt;=N_CAP,D474&lt;=R_MAX,OR(CORONA_REQ=0,O474&gt;=G474)),1,0)</f>
        <v>0</v>
      </c>
      <c r="AL474" s="28" t="n">
        <f aca="false">IF(AK474=1,IF(OBJECTIVE=1,AI474,AJ474),1000000000000)+ROW()*0.000000001</f>
        <v>1000000000000</v>
      </c>
    </row>
    <row r="475" customFormat="false" ht="15" hidden="false" customHeight="false" outlineLevel="0" collapsed="false">
      <c r="A475" s="8" t="n">
        <v>471</v>
      </c>
      <c r="B475" s="23" t="n">
        <v>10</v>
      </c>
      <c r="C475" s="23" t="n">
        <v>2</v>
      </c>
      <c r="D475" s="8" t="n">
        <v>150</v>
      </c>
      <c r="E475" s="8" t="n">
        <v>18</v>
      </c>
      <c r="F475" s="8" t="n">
        <v>8</v>
      </c>
      <c r="G475" s="28" t="n">
        <v>20.62</v>
      </c>
      <c r="H475" s="8" t="n">
        <v>65.58095</v>
      </c>
      <c r="I475" s="8" t="n">
        <v>293.479225</v>
      </c>
      <c r="J475" s="28" t="n">
        <v>4.475068</v>
      </c>
      <c r="K475" s="39" t="n">
        <v>1.162792</v>
      </c>
      <c r="L475" s="28" t="n">
        <v>2.31769</v>
      </c>
      <c r="M475" s="8" t="n">
        <v>266</v>
      </c>
      <c r="N475" s="8" t="n">
        <v>1152</v>
      </c>
      <c r="O475" s="28" t="n">
        <v>15.86467</v>
      </c>
      <c r="P475" s="28" t="n">
        <v>4.837965</v>
      </c>
      <c r="Q475" s="28" t="n">
        <v>4.750088</v>
      </c>
      <c r="R475" s="8" t="n">
        <v>32</v>
      </c>
      <c r="S475" s="8" t="n">
        <v>14</v>
      </c>
      <c r="T475" s="23" t="n">
        <v>94.446013</v>
      </c>
      <c r="U475" s="23" t="n">
        <v>76.099112</v>
      </c>
      <c r="V475" s="28" t="n">
        <v>4.819173</v>
      </c>
      <c r="W475" s="39" t="n">
        <v>0.969712</v>
      </c>
      <c r="X475" s="24" t="n">
        <f aca="false">P475*RHO_VANE/2700*(1+SCRAP)*PRICE_VANE</f>
        <v>57.91044105</v>
      </c>
      <c r="Y475" s="24" t="n">
        <f aca="false">Q475*RHO_PLATE/2700*(1+SCRAP)*PRICE_PLATE</f>
        <v>56.85855336</v>
      </c>
      <c r="Z475" s="24" t="n">
        <f aca="false">T475*CUT_M+(R475+S475)*CUT_SET</f>
        <v>187.6690195</v>
      </c>
      <c r="AA475" s="24" t="n">
        <f aca="false">U475*ROUND_M</f>
        <v>380.49556</v>
      </c>
      <c r="AB475" s="24" t="n">
        <f aca="false">(R475+S475)*FINISH_PART</f>
        <v>368</v>
      </c>
      <c r="AC475" s="24" t="n">
        <f aca="false">R475*SPACER_VANE+(R475+S475)*ASM_H*LABOUR</f>
        <v>613.5</v>
      </c>
      <c r="AD475" s="24" t="n">
        <f aca="false">V475*G10_CAGE+W475*G10_SLEEVE</f>
        <v>347.3331</v>
      </c>
      <c r="AE475" s="24" t="n">
        <f aca="false">N475/1000*SHAFT_M+SHAFT_SET</f>
        <v>218.24</v>
      </c>
      <c r="AF475" s="24" t="n">
        <f aca="false">2*ROUNDUP(G475*1000/V_ZENER,0)*PRICE_Z+5*ROUNDUP(G475*DIODE_SAFETY/V_STICK,0)*PRICE_STICK</f>
        <v>149.8</v>
      </c>
      <c r="AG475" s="24" t="n">
        <f aca="false">SUM(X475:AF475)</f>
        <v>2379.80667391</v>
      </c>
      <c r="AH475" s="20" t="n">
        <f aca="false">FIXED_BOM</f>
        <v>3461</v>
      </c>
      <c r="AI475" s="24" t="n">
        <f aca="false">(AG475+AH475)*(1+CONT)</f>
        <v>6716.9276749965</v>
      </c>
      <c r="AJ475" s="24" t="n">
        <f aca="false">IF(L475&gt;0,AI475/L475,1000000000000)</f>
        <v>2898.11306731983</v>
      </c>
      <c r="AK475" s="8" t="n">
        <f aca="false">IF(AND(G475&gt;=V_NEED,L475&gt;=P_MIN,K475&gt;=Z_MIN,F475&lt;=N_CAP,D475&lt;=R_MAX,OR(CORONA_REQ=0,O475&gt;=G475)),1,0)</f>
        <v>0</v>
      </c>
      <c r="AL475" s="28" t="n">
        <f aca="false">IF(AK475=1,IF(OBJECTIVE=1,AI475,AJ475),1000000000000)+ROW()*0.000000001</f>
        <v>1000000000000</v>
      </c>
    </row>
    <row r="476" customFormat="false" ht="15" hidden="false" customHeight="false" outlineLevel="0" collapsed="false">
      <c r="A476" s="8" t="n">
        <v>472</v>
      </c>
      <c r="B476" s="23" t="n">
        <v>10</v>
      </c>
      <c r="C476" s="23" t="n">
        <v>2</v>
      </c>
      <c r="D476" s="8" t="n">
        <v>150</v>
      </c>
      <c r="E476" s="8" t="n">
        <v>18</v>
      </c>
      <c r="F476" s="8" t="n">
        <v>10</v>
      </c>
      <c r="G476" s="28" t="n">
        <v>20.62</v>
      </c>
      <c r="H476" s="8" t="n">
        <v>82.53587</v>
      </c>
      <c r="I476" s="8" t="n">
        <v>371.740352</v>
      </c>
      <c r="J476" s="28" t="n">
        <v>4.503985</v>
      </c>
      <c r="K476" s="39" t="n">
        <v>1.183741</v>
      </c>
      <c r="L476" s="28" t="n">
        <v>3.237636</v>
      </c>
      <c r="M476" s="8" t="n">
        <v>338</v>
      </c>
      <c r="N476" s="8" t="n">
        <v>1296</v>
      </c>
      <c r="O476" s="28" t="n">
        <v>15.86467</v>
      </c>
      <c r="P476" s="28" t="n">
        <v>6.047456</v>
      </c>
      <c r="Q476" s="28" t="n">
        <v>6.107256</v>
      </c>
      <c r="R476" s="8" t="n">
        <v>40</v>
      </c>
      <c r="S476" s="8" t="n">
        <v>18</v>
      </c>
      <c r="T476" s="23" t="n">
        <v>118.685835</v>
      </c>
      <c r="U476" s="23" t="n">
        <v>95.752208</v>
      </c>
      <c r="V476" s="28" t="n">
        <v>5.917212</v>
      </c>
      <c r="W476" s="39" t="n">
        <v>1.190659</v>
      </c>
      <c r="X476" s="24" t="n">
        <f aca="false">P476*RHO_VANE/2700*(1+SCRAP)*PRICE_VANE</f>
        <v>72.38804832</v>
      </c>
      <c r="Y476" s="24" t="n">
        <f aca="false">Q476*RHO_PLATE/2700*(1+SCRAP)*PRICE_PLATE</f>
        <v>73.10385432</v>
      </c>
      <c r="Z476" s="24" t="n">
        <f aca="false">T476*CUT_M+(R476+S476)*CUT_SET</f>
        <v>236.0287525</v>
      </c>
      <c r="AA476" s="24" t="n">
        <f aca="false">U476*ROUND_M</f>
        <v>478.76104</v>
      </c>
      <c r="AB476" s="24" t="n">
        <f aca="false">(R476+S476)*FINISH_PART</f>
        <v>464</v>
      </c>
      <c r="AC476" s="24" t="n">
        <f aca="false">R476*SPACER_VANE+(R476+S476)*ASM_H*LABOUR</f>
        <v>772.5</v>
      </c>
      <c r="AD476" s="24" t="n">
        <f aca="false">V476*G10_CAGE+W476*G10_SLEEVE</f>
        <v>426.47226</v>
      </c>
      <c r="AE476" s="24" t="n">
        <f aca="false">N476/1000*SHAFT_M+SHAFT_SET</f>
        <v>235.52</v>
      </c>
      <c r="AF476" s="24" t="n">
        <f aca="false">2*ROUNDUP(G476*1000/V_ZENER,0)*PRICE_Z+5*ROUNDUP(G476*DIODE_SAFETY/V_STICK,0)*PRICE_STICK</f>
        <v>149.8</v>
      </c>
      <c r="AG476" s="24" t="n">
        <f aca="false">SUM(X476:AF476)</f>
        <v>2908.57395514</v>
      </c>
      <c r="AH476" s="20" t="n">
        <f aca="false">FIXED_BOM</f>
        <v>3461</v>
      </c>
      <c r="AI476" s="24" t="n">
        <f aca="false">(AG476+AH476)*(1+CONT)</f>
        <v>7325.010048411</v>
      </c>
      <c r="AJ476" s="24" t="n">
        <f aca="false">IF(L476&gt;0,AI476/L476,1000000000000)</f>
        <v>2262.45632566817</v>
      </c>
      <c r="AK476" s="8" t="n">
        <f aca="false">IF(AND(G476&gt;=V_NEED,L476&gt;=P_MIN,K476&gt;=Z_MIN,F476&lt;=N_CAP,D476&lt;=R_MAX,OR(CORONA_REQ=0,O476&gt;=G476)),1,0)</f>
        <v>0</v>
      </c>
      <c r="AL476" s="28" t="n">
        <f aca="false">IF(AK476=1,IF(OBJECTIVE=1,AI476,AJ476),1000000000000)+ROW()*0.000000001</f>
        <v>1000000000000</v>
      </c>
    </row>
    <row r="477" customFormat="false" ht="15" hidden="false" customHeight="false" outlineLevel="0" collapsed="false">
      <c r="A477" s="8" t="n">
        <v>473</v>
      </c>
      <c r="B477" s="23" t="n">
        <v>10</v>
      </c>
      <c r="C477" s="23" t="n">
        <v>2</v>
      </c>
      <c r="D477" s="8" t="n">
        <v>150</v>
      </c>
      <c r="E477" s="8" t="n">
        <v>18</v>
      </c>
      <c r="F477" s="8" t="n">
        <v>12</v>
      </c>
      <c r="G477" s="28" t="n">
        <v>20.62</v>
      </c>
      <c r="H477" s="8" t="n">
        <v>99.49079</v>
      </c>
      <c r="I477" s="8" t="n">
        <v>450.001479</v>
      </c>
      <c r="J477" s="28" t="n">
        <v>4.523047</v>
      </c>
      <c r="K477" s="39" t="n">
        <v>1.19793</v>
      </c>
      <c r="L477" s="28" t="n">
        <v>4.162023</v>
      </c>
      <c r="M477" s="8" t="n">
        <v>398</v>
      </c>
      <c r="N477" s="8" t="n">
        <v>1416</v>
      </c>
      <c r="O477" s="28" t="n">
        <v>15.86467</v>
      </c>
      <c r="P477" s="28" t="n">
        <v>7.256947</v>
      </c>
      <c r="Q477" s="28" t="n">
        <v>6.78584</v>
      </c>
      <c r="R477" s="8" t="n">
        <v>48</v>
      </c>
      <c r="S477" s="8" t="n">
        <v>20</v>
      </c>
      <c r="T477" s="23" t="n">
        <v>140.412382</v>
      </c>
      <c r="U477" s="23" t="n">
        <v>112.892031</v>
      </c>
      <c r="V477" s="28" t="n">
        <v>6.832245</v>
      </c>
      <c r="W477" s="39" t="n">
        <v>1.374781</v>
      </c>
      <c r="X477" s="24" t="n">
        <f aca="false">P477*RHO_VANE/2700*(1+SCRAP)*PRICE_VANE</f>
        <v>86.86565559</v>
      </c>
      <c r="Y477" s="24" t="n">
        <f aca="false">Q477*RHO_PLATE/2700*(1+SCRAP)*PRICE_PLATE</f>
        <v>81.2265048</v>
      </c>
      <c r="Z477" s="24" t="n">
        <f aca="false">T477*CUT_M+(R477+S477)*CUT_SET</f>
        <v>278.618573</v>
      </c>
      <c r="AA477" s="24" t="n">
        <f aca="false">U477*ROUND_M</f>
        <v>564.460155</v>
      </c>
      <c r="AB477" s="24" t="n">
        <f aca="false">(R477+S477)*FINISH_PART</f>
        <v>544</v>
      </c>
      <c r="AC477" s="24" t="n">
        <f aca="false">R477*SPACER_VANE+(R477+S477)*ASM_H*LABOUR</f>
        <v>909</v>
      </c>
      <c r="AD477" s="24" t="n">
        <f aca="false">V477*G10_CAGE+W477*G10_SLEEVE</f>
        <v>492.42156</v>
      </c>
      <c r="AE477" s="24" t="n">
        <f aca="false">N477/1000*SHAFT_M+SHAFT_SET</f>
        <v>249.92</v>
      </c>
      <c r="AF477" s="24" t="n">
        <f aca="false">2*ROUNDUP(G477*1000/V_ZENER,0)*PRICE_Z+5*ROUNDUP(G477*DIODE_SAFETY/V_STICK,0)*PRICE_STICK</f>
        <v>149.8</v>
      </c>
      <c r="AG477" s="24" t="n">
        <f aca="false">SUM(X477:AF477)</f>
        <v>3356.31244839</v>
      </c>
      <c r="AH477" s="20" t="n">
        <f aca="false">FIXED_BOM</f>
        <v>3461</v>
      </c>
      <c r="AI477" s="24" t="n">
        <f aca="false">(AG477+AH477)*(1+CONT)</f>
        <v>7839.9093156485</v>
      </c>
      <c r="AJ477" s="24" t="n">
        <f aca="false">IF(L477&gt;0,AI477/L477,1000000000000)</f>
        <v>1883.67755671905</v>
      </c>
      <c r="AK477" s="8" t="n">
        <f aca="false">IF(AND(G477&gt;=V_NEED,L477&gt;=P_MIN,K477&gt;=Z_MIN,F477&lt;=N_CAP,D477&lt;=R_MAX,OR(CORONA_REQ=0,O477&gt;=G477)),1,0)</f>
        <v>0</v>
      </c>
      <c r="AL477" s="28" t="n">
        <f aca="false">IF(AK477=1,IF(OBJECTIVE=1,AI477,AJ477),1000000000000)+ROW()*0.000000001</f>
        <v>1000000000000</v>
      </c>
    </row>
    <row r="478" customFormat="false" ht="15" hidden="false" customHeight="false" outlineLevel="0" collapsed="false">
      <c r="A478" s="8" t="n">
        <v>474</v>
      </c>
      <c r="B478" s="23" t="n">
        <v>10</v>
      </c>
      <c r="C478" s="23" t="n">
        <v>2</v>
      </c>
      <c r="D478" s="8" t="n">
        <v>150</v>
      </c>
      <c r="E478" s="8" t="n">
        <v>18</v>
      </c>
      <c r="F478" s="8" t="n">
        <v>16</v>
      </c>
      <c r="G478" s="28" t="n">
        <v>20.62</v>
      </c>
      <c r="H478" s="8" t="n">
        <v>133.40063</v>
      </c>
      <c r="I478" s="8" t="n">
        <v>606.523733</v>
      </c>
      <c r="J478" s="28" t="n">
        <v>4.546633</v>
      </c>
      <c r="K478" s="39" t="n">
        <v>1.2166</v>
      </c>
      <c r="L478" s="28" t="n">
        <v>6.01661</v>
      </c>
      <c r="M478" s="8" t="n">
        <v>530</v>
      </c>
      <c r="N478" s="8" t="n">
        <v>1680</v>
      </c>
      <c r="O478" s="28" t="n">
        <v>15.86467</v>
      </c>
      <c r="P478" s="28" t="n">
        <v>9.675929</v>
      </c>
      <c r="Q478" s="28" t="n">
        <v>8.821592</v>
      </c>
      <c r="R478" s="8" t="n">
        <v>64</v>
      </c>
      <c r="S478" s="8" t="n">
        <v>26</v>
      </c>
      <c r="T478" s="23" t="n">
        <v>186.378752</v>
      </c>
      <c r="U478" s="23" t="n">
        <v>149.68495</v>
      </c>
      <c r="V478" s="28" t="n">
        <v>8.845317</v>
      </c>
      <c r="W478" s="39" t="n">
        <v>1.77985</v>
      </c>
      <c r="X478" s="24" t="n">
        <f aca="false">P478*RHO_VANE/2700*(1+SCRAP)*PRICE_VANE</f>
        <v>115.82087013</v>
      </c>
      <c r="Y478" s="24" t="n">
        <f aca="false">Q478*RHO_PLATE/2700*(1+SCRAP)*PRICE_PLATE</f>
        <v>105.59445624</v>
      </c>
      <c r="Z478" s="24" t="n">
        <f aca="false">T478*CUT_M+(R478+S478)*CUT_SET</f>
        <v>369.568128</v>
      </c>
      <c r="AA478" s="24" t="n">
        <f aca="false">U478*ROUND_M</f>
        <v>748.42475</v>
      </c>
      <c r="AB478" s="24" t="n">
        <f aca="false">(R478+S478)*FINISH_PART</f>
        <v>720</v>
      </c>
      <c r="AC478" s="24" t="n">
        <f aca="false">R478*SPACER_VANE+(R478+S478)*ASM_H*LABOUR</f>
        <v>1204.5</v>
      </c>
      <c r="AD478" s="24" t="n">
        <f aca="false">V478*G10_CAGE+W478*G10_SLEEVE</f>
        <v>637.51002</v>
      </c>
      <c r="AE478" s="24" t="n">
        <f aca="false">N478/1000*SHAFT_M+SHAFT_SET</f>
        <v>281.6</v>
      </c>
      <c r="AF478" s="24" t="n">
        <f aca="false">2*ROUNDUP(G478*1000/V_ZENER,0)*PRICE_Z+5*ROUNDUP(G478*DIODE_SAFETY/V_STICK,0)*PRICE_STICK</f>
        <v>149.8</v>
      </c>
      <c r="AG478" s="24" t="n">
        <f aca="false">SUM(X478:AF478)</f>
        <v>4332.81822437</v>
      </c>
      <c r="AH478" s="20" t="n">
        <f aca="false">FIXED_BOM</f>
        <v>3461</v>
      </c>
      <c r="AI478" s="24" t="n">
        <f aca="false">(AG478+AH478)*(1+CONT)</f>
        <v>8962.8909580255</v>
      </c>
      <c r="AJ478" s="24" t="n">
        <f aca="false">IF(L478&gt;0,AI478/L478,1000000000000)</f>
        <v>1489.69119787148</v>
      </c>
      <c r="AK478" s="8" t="n">
        <f aca="false">IF(AND(G478&gt;=V_NEED,L478&gt;=P_MIN,K478&gt;=Z_MIN,F478&lt;=N_CAP,D478&lt;=R_MAX,OR(CORONA_REQ=0,O478&gt;=G478)),1,0)</f>
        <v>0</v>
      </c>
      <c r="AL478" s="28" t="n">
        <f aca="false">IF(AK478=1,IF(OBJECTIVE=1,AI478,AJ478),1000000000000)+ROW()*0.000000001</f>
        <v>1000000000000</v>
      </c>
    </row>
    <row r="479" customFormat="false" ht="15" hidden="false" customHeight="false" outlineLevel="0" collapsed="false">
      <c r="A479" s="8" t="n">
        <v>475</v>
      </c>
      <c r="B479" s="23" t="n">
        <v>10</v>
      </c>
      <c r="C479" s="23" t="n">
        <v>2</v>
      </c>
      <c r="D479" s="8" t="n">
        <v>150</v>
      </c>
      <c r="E479" s="8" t="n">
        <v>22</v>
      </c>
      <c r="F479" s="8" t="n">
        <v>4</v>
      </c>
      <c r="G479" s="28" t="n">
        <v>20.62</v>
      </c>
      <c r="H479" s="8" t="n">
        <v>40.439535</v>
      </c>
      <c r="I479" s="8" t="n">
        <v>163.005023</v>
      </c>
      <c r="J479" s="28" t="n">
        <v>4.030833</v>
      </c>
      <c r="K479" s="39" t="n">
        <v>1.076386</v>
      </c>
      <c r="L479" s="28" t="n">
        <v>0.675373</v>
      </c>
      <c r="M479" s="8" t="n">
        <v>146</v>
      </c>
      <c r="N479" s="8" t="n">
        <v>912</v>
      </c>
      <c r="O479" s="28" t="n">
        <v>15.86467</v>
      </c>
      <c r="P479" s="28" t="n">
        <v>2.780894</v>
      </c>
      <c r="Q479" s="28" t="n">
        <v>3.39292</v>
      </c>
      <c r="R479" s="8" t="n">
        <v>16</v>
      </c>
      <c r="S479" s="8" t="n">
        <v>10</v>
      </c>
      <c r="T479" s="23" t="n">
        <v>50.992918</v>
      </c>
      <c r="U479" s="23" t="n">
        <v>41.819467</v>
      </c>
      <c r="V479" s="28" t="n">
        <v>2.989107</v>
      </c>
      <c r="W479" s="39" t="n">
        <v>0.601467</v>
      </c>
      <c r="X479" s="24" t="n">
        <f aca="false">P479*RHO_VANE/2700*(1+SCRAP)*PRICE_VANE</f>
        <v>33.28730118</v>
      </c>
      <c r="Y479" s="24" t="n">
        <f aca="false">Q479*RHO_PLATE/2700*(1+SCRAP)*PRICE_PLATE</f>
        <v>40.6132524</v>
      </c>
      <c r="Z479" s="24" t="n">
        <f aca="false">T479*CUT_M+(R479+S479)*CUT_SET</f>
        <v>102.489377</v>
      </c>
      <c r="AA479" s="24" t="n">
        <f aca="false">U479*ROUND_M</f>
        <v>209.097335</v>
      </c>
      <c r="AB479" s="24" t="n">
        <f aca="false">(R479+S479)*FINISH_PART</f>
        <v>208</v>
      </c>
      <c r="AC479" s="24" t="n">
        <f aca="false">R479*SPACER_VANE+(R479+S479)*ASM_H*LABOUR</f>
        <v>340.5</v>
      </c>
      <c r="AD479" s="24" t="n">
        <f aca="false">V479*G10_CAGE+W479*G10_SLEEVE</f>
        <v>215.43444</v>
      </c>
      <c r="AE479" s="24" t="n">
        <f aca="false">N479/1000*SHAFT_M+SHAFT_SET</f>
        <v>189.44</v>
      </c>
      <c r="AF479" s="24" t="n">
        <f aca="false">2*ROUNDUP(G479*1000/V_ZENER,0)*PRICE_Z+5*ROUNDUP(G479*DIODE_SAFETY/V_STICK,0)*PRICE_STICK</f>
        <v>149.8</v>
      </c>
      <c r="AG479" s="24" t="n">
        <f aca="false">SUM(X479:AF479)</f>
        <v>1488.66170558</v>
      </c>
      <c r="AH479" s="20" t="n">
        <f aca="false">FIXED_BOM</f>
        <v>3461</v>
      </c>
      <c r="AI479" s="24" t="n">
        <f aca="false">(AG479+AH479)*(1+CONT)</f>
        <v>5692.110961417</v>
      </c>
      <c r="AJ479" s="24" t="n">
        <f aca="false">IF(L479&gt;0,AI479/L479,1000000000000)</f>
        <v>8428.09967442731</v>
      </c>
      <c r="AK479" s="8" t="n">
        <f aca="false">IF(AND(G479&gt;=V_NEED,L479&gt;=P_MIN,K479&gt;=Z_MIN,F479&lt;=N_CAP,D479&lt;=R_MAX,OR(CORONA_REQ=0,O479&gt;=G479)),1,0)</f>
        <v>0</v>
      </c>
      <c r="AL479" s="28" t="n">
        <f aca="false">IF(AK479=1,IF(OBJECTIVE=1,AI479,AJ479),1000000000000)+ROW()*0.000000001</f>
        <v>1000000000000</v>
      </c>
    </row>
    <row r="480" customFormat="false" ht="15" hidden="false" customHeight="false" outlineLevel="0" collapsed="false">
      <c r="A480" s="8" t="n">
        <v>476</v>
      </c>
      <c r="B480" s="23" t="n">
        <v>10</v>
      </c>
      <c r="C480" s="23" t="n">
        <v>2</v>
      </c>
      <c r="D480" s="8" t="n">
        <v>150</v>
      </c>
      <c r="E480" s="8" t="n">
        <v>22</v>
      </c>
      <c r="F480" s="8" t="n">
        <v>6</v>
      </c>
      <c r="G480" s="28" t="n">
        <v>20.62</v>
      </c>
      <c r="H480" s="8" t="n">
        <v>62.404984</v>
      </c>
      <c r="I480" s="8" t="n">
        <v>256.150751</v>
      </c>
      <c r="J480" s="28" t="n">
        <v>4.104652</v>
      </c>
      <c r="K480" s="39" t="n">
        <v>1.129476</v>
      </c>
      <c r="L480" s="28" t="n">
        <v>1.677788</v>
      </c>
      <c r="M480" s="8" t="n">
        <v>218</v>
      </c>
      <c r="N480" s="8" t="n">
        <v>1056</v>
      </c>
      <c r="O480" s="28" t="n">
        <v>15.86467</v>
      </c>
      <c r="P480" s="28" t="n">
        <v>4.171341</v>
      </c>
      <c r="Q480" s="28" t="n">
        <v>4.750088</v>
      </c>
      <c r="R480" s="8" t="n">
        <v>24</v>
      </c>
      <c r="S480" s="8" t="n">
        <v>14</v>
      </c>
      <c r="T480" s="23" t="n">
        <v>75.232739</v>
      </c>
      <c r="U480" s="23" t="n">
        <v>61.472564</v>
      </c>
      <c r="V480" s="28" t="n">
        <v>4.087147</v>
      </c>
      <c r="W480" s="39" t="n">
        <v>0.822414</v>
      </c>
      <c r="X480" s="24" t="n">
        <f aca="false">P480*RHO_VANE/2700*(1+SCRAP)*PRICE_VANE</f>
        <v>49.93095177</v>
      </c>
      <c r="Y480" s="24" t="n">
        <f aca="false">Q480*RHO_PLATE/2700*(1+SCRAP)*PRICE_PLATE</f>
        <v>56.85855336</v>
      </c>
      <c r="Z480" s="24" t="n">
        <f aca="false">T480*CUT_M+(R480+S480)*CUT_SET</f>
        <v>150.8491085</v>
      </c>
      <c r="AA480" s="24" t="n">
        <f aca="false">U480*ROUND_M</f>
        <v>307.36282</v>
      </c>
      <c r="AB480" s="24" t="n">
        <f aca="false">(R480+S480)*FINISH_PART</f>
        <v>304</v>
      </c>
      <c r="AC480" s="24" t="n">
        <f aca="false">R480*SPACER_VANE+(R480+S480)*ASM_H*LABOUR</f>
        <v>499.5</v>
      </c>
      <c r="AD480" s="24" t="n">
        <f aca="false">V480*G10_CAGE+W480*G10_SLEEVE</f>
        <v>294.57366</v>
      </c>
      <c r="AE480" s="24" t="n">
        <f aca="false">N480/1000*SHAFT_M+SHAFT_SET</f>
        <v>206.72</v>
      </c>
      <c r="AF480" s="24" t="n">
        <f aca="false">2*ROUNDUP(G480*1000/V_ZENER,0)*PRICE_Z+5*ROUNDUP(G480*DIODE_SAFETY/V_STICK,0)*PRICE_STICK</f>
        <v>149.8</v>
      </c>
      <c r="AG480" s="24" t="n">
        <f aca="false">SUM(X480:AF480)</f>
        <v>2019.59509363</v>
      </c>
      <c r="AH480" s="20" t="n">
        <f aca="false">FIXED_BOM</f>
        <v>3461</v>
      </c>
      <c r="AI480" s="24" t="n">
        <f aca="false">(AG480+AH480)*(1+CONT)</f>
        <v>6302.6843576745</v>
      </c>
      <c r="AJ480" s="24" t="n">
        <f aca="false">IF(L480&gt;0,AI480/L480,1000000000000)</f>
        <v>3756.5439481475</v>
      </c>
      <c r="AK480" s="8" t="n">
        <f aca="false">IF(AND(G480&gt;=V_NEED,L480&gt;=P_MIN,K480&gt;=Z_MIN,F480&lt;=N_CAP,D480&lt;=R_MAX,OR(CORONA_REQ=0,O480&gt;=G480)),1,0)</f>
        <v>0</v>
      </c>
      <c r="AL480" s="28" t="n">
        <f aca="false">IF(AK480=1,IF(OBJECTIVE=1,AI480,AJ480),1000000000000)+ROW()*0.000000001</f>
        <v>1000000000000</v>
      </c>
    </row>
    <row r="481" customFormat="false" ht="15" hidden="false" customHeight="false" outlineLevel="0" collapsed="false">
      <c r="A481" s="8" t="n">
        <v>477</v>
      </c>
      <c r="B481" s="23" t="n">
        <v>10</v>
      </c>
      <c r="C481" s="23" t="n">
        <v>2</v>
      </c>
      <c r="D481" s="8" t="n">
        <v>150</v>
      </c>
      <c r="E481" s="8" t="n">
        <v>22</v>
      </c>
      <c r="F481" s="8" t="n">
        <v>8</v>
      </c>
      <c r="G481" s="28" t="n">
        <v>20.62</v>
      </c>
      <c r="H481" s="8" t="n">
        <v>84.370432</v>
      </c>
      <c r="I481" s="8" t="n">
        <v>349.296478</v>
      </c>
      <c r="J481" s="28" t="n">
        <v>4.140034</v>
      </c>
      <c r="K481" s="39" t="n">
        <v>1.157603</v>
      </c>
      <c r="L481" s="28" t="n">
        <v>2.691559</v>
      </c>
      <c r="M481" s="8" t="n">
        <v>278</v>
      </c>
      <c r="N481" s="8" t="n">
        <v>1176</v>
      </c>
      <c r="O481" s="28" t="n">
        <v>15.86467</v>
      </c>
      <c r="P481" s="28" t="n">
        <v>5.561788</v>
      </c>
      <c r="Q481" s="28" t="n">
        <v>5.428672</v>
      </c>
      <c r="R481" s="8" t="n">
        <v>32</v>
      </c>
      <c r="S481" s="8" t="n">
        <v>16</v>
      </c>
      <c r="T481" s="23" t="n">
        <v>96.959287</v>
      </c>
      <c r="U481" s="23" t="n">
        <v>78.612386</v>
      </c>
      <c r="V481" s="28" t="n">
        <v>5.00218</v>
      </c>
      <c r="W481" s="39" t="n">
        <v>1.006536</v>
      </c>
      <c r="X481" s="24" t="n">
        <f aca="false">P481*RHO_VANE/2700*(1+SCRAP)*PRICE_VANE</f>
        <v>66.57460236</v>
      </c>
      <c r="Y481" s="24" t="n">
        <f aca="false">Q481*RHO_PLATE/2700*(1+SCRAP)*PRICE_PLATE</f>
        <v>64.98120384</v>
      </c>
      <c r="Z481" s="24" t="n">
        <f aca="false">T481*CUT_M+(R481+S481)*CUT_SET</f>
        <v>193.4389305</v>
      </c>
      <c r="AA481" s="24" t="n">
        <f aca="false">U481*ROUND_M</f>
        <v>393.06193</v>
      </c>
      <c r="AB481" s="24" t="n">
        <f aca="false">(R481+S481)*FINISH_PART</f>
        <v>384</v>
      </c>
      <c r="AC481" s="24" t="n">
        <f aca="false">R481*SPACER_VANE+(R481+S481)*ASM_H*LABOUR</f>
        <v>636</v>
      </c>
      <c r="AD481" s="24" t="n">
        <f aca="false">V481*G10_CAGE+W481*G10_SLEEVE</f>
        <v>360.52296</v>
      </c>
      <c r="AE481" s="24" t="n">
        <f aca="false">N481/1000*SHAFT_M+SHAFT_SET</f>
        <v>221.12</v>
      </c>
      <c r="AF481" s="24" t="n">
        <f aca="false">2*ROUNDUP(G481*1000/V_ZENER,0)*PRICE_Z+5*ROUNDUP(G481*DIODE_SAFETY/V_STICK,0)*PRICE_STICK</f>
        <v>149.8</v>
      </c>
      <c r="AG481" s="24" t="n">
        <f aca="false">SUM(X481:AF481)</f>
        <v>2469.4996267</v>
      </c>
      <c r="AH481" s="20" t="n">
        <f aca="false">FIXED_BOM</f>
        <v>3461</v>
      </c>
      <c r="AI481" s="24" t="n">
        <f aca="false">(AG481+AH481)*(1+CONT)</f>
        <v>6820.074570705</v>
      </c>
      <c r="AJ481" s="24" t="n">
        <f aca="false">IF(L481&gt;0,AI481/L481,1000000000000)</f>
        <v>2533.87518932522</v>
      </c>
      <c r="AK481" s="8" t="n">
        <f aca="false">IF(AND(G481&gt;=V_NEED,L481&gt;=P_MIN,K481&gt;=Z_MIN,F481&lt;=N_CAP,D481&lt;=R_MAX,OR(CORONA_REQ=0,O481&gt;=G481)),1,0)</f>
        <v>0</v>
      </c>
      <c r="AL481" s="28" t="n">
        <f aca="false">IF(AK481=1,IF(OBJECTIVE=1,AI481,AJ481),1000000000000)+ROW()*0.000000001</f>
        <v>1000000000000</v>
      </c>
    </row>
    <row r="482" customFormat="false" ht="15" hidden="false" customHeight="false" outlineLevel="0" collapsed="false">
      <c r="A482" s="8" t="n">
        <v>478</v>
      </c>
      <c r="B482" s="23" t="n">
        <v>10</v>
      </c>
      <c r="C482" s="23" t="n">
        <v>2</v>
      </c>
      <c r="D482" s="8" t="n">
        <v>150</v>
      </c>
      <c r="E482" s="8" t="n">
        <v>22</v>
      </c>
      <c r="F482" s="8" t="n">
        <v>10</v>
      </c>
      <c r="G482" s="28" t="n">
        <v>20.62</v>
      </c>
      <c r="H482" s="8" t="n">
        <v>106.335881</v>
      </c>
      <c r="I482" s="8" t="n">
        <v>442.442206</v>
      </c>
      <c r="J482" s="28" t="n">
        <v>4.160799</v>
      </c>
      <c r="K482" s="39" t="n">
        <v>1.174811</v>
      </c>
      <c r="L482" s="28" t="n">
        <v>3.711026</v>
      </c>
      <c r="M482" s="8" t="n">
        <v>350</v>
      </c>
      <c r="N482" s="8" t="n">
        <v>1320</v>
      </c>
      <c r="O482" s="28" t="n">
        <v>15.86467</v>
      </c>
      <c r="P482" s="28" t="n">
        <v>6.952235</v>
      </c>
      <c r="Q482" s="28" t="n">
        <v>6.78584</v>
      </c>
      <c r="R482" s="8" t="n">
        <v>40</v>
      </c>
      <c r="S482" s="8" t="n">
        <v>20</v>
      </c>
      <c r="T482" s="23" t="n">
        <v>121.199109</v>
      </c>
      <c r="U482" s="23" t="n">
        <v>98.265482</v>
      </c>
      <c r="V482" s="28" t="n">
        <v>6.100219</v>
      </c>
      <c r="W482" s="39" t="n">
        <v>1.227483</v>
      </c>
      <c r="X482" s="24" t="n">
        <f aca="false">P482*RHO_VANE/2700*(1+SCRAP)*PRICE_VANE</f>
        <v>83.21825295</v>
      </c>
      <c r="Y482" s="24" t="n">
        <f aca="false">Q482*RHO_PLATE/2700*(1+SCRAP)*PRICE_PLATE</f>
        <v>81.2265048</v>
      </c>
      <c r="Z482" s="24" t="n">
        <f aca="false">T482*CUT_M+(R482+S482)*CUT_SET</f>
        <v>241.7986635</v>
      </c>
      <c r="AA482" s="24" t="n">
        <f aca="false">U482*ROUND_M</f>
        <v>491.32741</v>
      </c>
      <c r="AB482" s="24" t="n">
        <f aca="false">(R482+S482)*FINISH_PART</f>
        <v>480</v>
      </c>
      <c r="AC482" s="24" t="n">
        <f aca="false">R482*SPACER_VANE+(R482+S482)*ASM_H*LABOUR</f>
        <v>795</v>
      </c>
      <c r="AD482" s="24" t="n">
        <f aca="false">V482*G10_CAGE+W482*G10_SLEEVE</f>
        <v>439.66212</v>
      </c>
      <c r="AE482" s="24" t="n">
        <f aca="false">N482/1000*SHAFT_M+SHAFT_SET</f>
        <v>238.4</v>
      </c>
      <c r="AF482" s="24" t="n">
        <f aca="false">2*ROUNDUP(G482*1000/V_ZENER,0)*PRICE_Z+5*ROUNDUP(G482*DIODE_SAFETY/V_STICK,0)*PRICE_STICK</f>
        <v>149.8</v>
      </c>
      <c r="AG482" s="24" t="n">
        <f aca="false">SUM(X482:AF482)</f>
        <v>3000.43295125</v>
      </c>
      <c r="AH482" s="20" t="n">
        <f aca="false">FIXED_BOM</f>
        <v>3461</v>
      </c>
      <c r="AI482" s="24" t="n">
        <f aca="false">(AG482+AH482)*(1+CONT)</f>
        <v>7430.6478939375</v>
      </c>
      <c r="AJ482" s="24" t="n">
        <f aca="false">IF(L482&gt;0,AI482/L482,1000000000000)</f>
        <v>2002.31631196804</v>
      </c>
      <c r="AK482" s="8" t="n">
        <f aca="false">IF(AND(G482&gt;=V_NEED,L482&gt;=P_MIN,K482&gt;=Z_MIN,F482&lt;=N_CAP,D482&lt;=R_MAX,OR(CORONA_REQ=0,O482&gt;=G482)),1,0)</f>
        <v>0</v>
      </c>
      <c r="AL482" s="28" t="n">
        <f aca="false">IF(AK482=1,IF(OBJECTIVE=1,AI482,AJ482),1000000000000)+ROW()*0.000000001</f>
        <v>1000000000000</v>
      </c>
    </row>
    <row r="483" customFormat="false" ht="15" hidden="false" customHeight="false" outlineLevel="0" collapsed="false">
      <c r="A483" s="8" t="n">
        <v>479</v>
      </c>
      <c r="B483" s="23" t="n">
        <v>10</v>
      </c>
      <c r="C483" s="23" t="n">
        <v>2</v>
      </c>
      <c r="D483" s="8" t="n">
        <v>150</v>
      </c>
      <c r="E483" s="8" t="n">
        <v>22</v>
      </c>
      <c r="F483" s="8" t="n">
        <v>12</v>
      </c>
      <c r="G483" s="28" t="n">
        <v>20.62</v>
      </c>
      <c r="H483" s="8" t="n">
        <v>128.30133</v>
      </c>
      <c r="I483" s="8" t="n">
        <v>535.587933</v>
      </c>
      <c r="J483" s="28" t="n">
        <v>4.174453</v>
      </c>
      <c r="K483" s="39" t="n">
        <v>1.186663</v>
      </c>
      <c r="L483" s="28" t="n">
        <v>4.736907</v>
      </c>
      <c r="M483" s="8" t="n">
        <v>422</v>
      </c>
      <c r="N483" s="8" t="n">
        <v>1464</v>
      </c>
      <c r="O483" s="28" t="n">
        <v>15.86467</v>
      </c>
      <c r="P483" s="28" t="n">
        <v>8.342682</v>
      </c>
      <c r="Q483" s="28" t="n">
        <v>8.143008</v>
      </c>
      <c r="R483" s="8" t="n">
        <v>48</v>
      </c>
      <c r="S483" s="8" t="n">
        <v>24</v>
      </c>
      <c r="T483" s="23" t="n">
        <v>145.438931</v>
      </c>
      <c r="U483" s="23" t="n">
        <v>117.918579</v>
      </c>
      <c r="V483" s="28" t="n">
        <v>7.198258</v>
      </c>
      <c r="W483" s="39" t="n">
        <v>1.44843</v>
      </c>
      <c r="X483" s="24" t="n">
        <f aca="false">P483*RHO_VANE/2700*(1+SCRAP)*PRICE_VANE</f>
        <v>99.86190354</v>
      </c>
      <c r="Y483" s="24" t="n">
        <f aca="false">Q483*RHO_PLATE/2700*(1+SCRAP)*PRICE_PLATE</f>
        <v>97.47180576</v>
      </c>
      <c r="Z483" s="24" t="n">
        <f aca="false">T483*CUT_M+(R483+S483)*CUT_SET</f>
        <v>290.1583965</v>
      </c>
      <c r="AA483" s="24" t="n">
        <f aca="false">U483*ROUND_M</f>
        <v>589.592895</v>
      </c>
      <c r="AB483" s="24" t="n">
        <f aca="false">(R483+S483)*FINISH_PART</f>
        <v>576</v>
      </c>
      <c r="AC483" s="24" t="n">
        <f aca="false">R483*SPACER_VANE+(R483+S483)*ASM_H*LABOUR</f>
        <v>954</v>
      </c>
      <c r="AD483" s="24" t="n">
        <f aca="false">V483*G10_CAGE+W483*G10_SLEEVE</f>
        <v>518.80128</v>
      </c>
      <c r="AE483" s="24" t="n">
        <f aca="false">N483/1000*SHAFT_M+SHAFT_SET</f>
        <v>255.68</v>
      </c>
      <c r="AF483" s="24" t="n">
        <f aca="false">2*ROUNDUP(G483*1000/V_ZENER,0)*PRICE_Z+5*ROUNDUP(G483*DIODE_SAFETY/V_STICK,0)*PRICE_STICK</f>
        <v>149.8</v>
      </c>
      <c r="AG483" s="24" t="n">
        <f aca="false">SUM(X483:AF483)</f>
        <v>3531.3662808</v>
      </c>
      <c r="AH483" s="20" t="n">
        <f aca="false">FIXED_BOM</f>
        <v>3461</v>
      </c>
      <c r="AI483" s="24" t="n">
        <f aca="false">(AG483+AH483)*(1+CONT)</f>
        <v>8041.22122292</v>
      </c>
      <c r="AJ483" s="24" t="n">
        <f aca="false">IF(L483&gt;0,AI483/L483,1000000000000)</f>
        <v>1697.56789038079</v>
      </c>
      <c r="AK483" s="8" t="n">
        <f aca="false">IF(AND(G483&gt;=V_NEED,L483&gt;=P_MIN,K483&gt;=Z_MIN,F483&lt;=N_CAP,D483&lt;=R_MAX,OR(CORONA_REQ=0,O483&gt;=G483)),1,0)</f>
        <v>0</v>
      </c>
      <c r="AL483" s="28" t="n">
        <f aca="false">IF(AK483=1,IF(OBJECTIVE=1,AI483,AJ483),1000000000000)+ROW()*0.000000001</f>
        <v>1000000000000</v>
      </c>
    </row>
    <row r="484" customFormat="false" ht="15" hidden="false" customHeight="false" outlineLevel="0" collapsed="false">
      <c r="A484" s="8" t="n">
        <v>480</v>
      </c>
      <c r="B484" s="23" t="n">
        <v>10</v>
      </c>
      <c r="C484" s="23" t="n">
        <v>2</v>
      </c>
      <c r="D484" s="8" t="n">
        <v>150</v>
      </c>
      <c r="E484" s="8" t="n">
        <v>22</v>
      </c>
      <c r="F484" s="8" t="n">
        <v>16</v>
      </c>
      <c r="G484" s="28" t="n">
        <v>20.62</v>
      </c>
      <c r="H484" s="8" t="n">
        <v>172.232227</v>
      </c>
      <c r="I484" s="8" t="n">
        <v>721.879388</v>
      </c>
      <c r="J484" s="28" t="n">
        <v>4.191314</v>
      </c>
      <c r="K484" s="39" t="n">
        <v>1.201695</v>
      </c>
      <c r="L484" s="28" t="n">
        <v>6.790995</v>
      </c>
      <c r="M484" s="8" t="n">
        <v>566</v>
      </c>
      <c r="N484" s="8" t="n">
        <v>1752</v>
      </c>
      <c r="O484" s="28" t="n">
        <v>15.86467</v>
      </c>
      <c r="P484" s="28" t="n">
        <v>11.123575</v>
      </c>
      <c r="Q484" s="28" t="n">
        <v>10.857344</v>
      </c>
      <c r="R484" s="8" t="n">
        <v>64</v>
      </c>
      <c r="S484" s="8" t="n">
        <v>32</v>
      </c>
      <c r="T484" s="23" t="n">
        <v>193.918574</v>
      </c>
      <c r="U484" s="23" t="n">
        <v>157.224772</v>
      </c>
      <c r="V484" s="28" t="n">
        <v>9.394337</v>
      </c>
      <c r="W484" s="39" t="n">
        <v>1.890324</v>
      </c>
      <c r="X484" s="24" t="n">
        <f aca="false">P484*RHO_VANE/2700*(1+SCRAP)*PRICE_VANE</f>
        <v>133.14919275</v>
      </c>
      <c r="Y484" s="24" t="n">
        <f aca="false">Q484*RHO_PLATE/2700*(1+SCRAP)*PRICE_PLATE</f>
        <v>129.96240768</v>
      </c>
      <c r="Z484" s="24" t="n">
        <f aca="false">T484*CUT_M+(R484+S484)*CUT_SET</f>
        <v>386.877861</v>
      </c>
      <c r="AA484" s="24" t="n">
        <f aca="false">U484*ROUND_M</f>
        <v>786.12386</v>
      </c>
      <c r="AB484" s="24" t="n">
        <f aca="false">(R484+S484)*FINISH_PART</f>
        <v>768</v>
      </c>
      <c r="AC484" s="24" t="n">
        <f aca="false">R484*SPACER_VANE+(R484+S484)*ASM_H*LABOUR</f>
        <v>1272</v>
      </c>
      <c r="AD484" s="24" t="n">
        <f aca="false">V484*G10_CAGE+W484*G10_SLEEVE</f>
        <v>677.07966</v>
      </c>
      <c r="AE484" s="24" t="n">
        <f aca="false">N484/1000*SHAFT_M+SHAFT_SET</f>
        <v>290.24</v>
      </c>
      <c r="AF484" s="24" t="n">
        <f aca="false">2*ROUNDUP(G484*1000/V_ZENER,0)*PRICE_Z+5*ROUNDUP(G484*DIODE_SAFETY/V_STICK,0)*PRICE_STICK</f>
        <v>149.8</v>
      </c>
      <c r="AG484" s="24" t="n">
        <f aca="false">SUM(X484:AF484)</f>
        <v>4593.23298143</v>
      </c>
      <c r="AH484" s="20" t="n">
        <f aca="false">FIXED_BOM</f>
        <v>3461</v>
      </c>
      <c r="AI484" s="24" t="n">
        <f aca="false">(AG484+AH484)*(1+CONT)</f>
        <v>9262.3679286445</v>
      </c>
      <c r="AJ484" s="24" t="n">
        <f aca="false">IF(L484&gt;0,AI484/L484,1000000000000)</f>
        <v>1363.91912063615</v>
      </c>
      <c r="AK484" s="8" t="n">
        <f aca="false">IF(AND(G484&gt;=V_NEED,L484&gt;=P_MIN,K484&gt;=Z_MIN,F484&lt;=N_CAP,D484&lt;=R_MAX,OR(CORONA_REQ=0,O484&gt;=G484)),1,0)</f>
        <v>0</v>
      </c>
      <c r="AL484" s="28" t="n">
        <f aca="false">IF(AK484=1,IF(OBJECTIVE=1,AI484,AJ484),1000000000000)+ROW()*0.000000001</f>
        <v>1000000000000</v>
      </c>
    </row>
    <row r="485" customFormat="false" ht="15" hidden="false" customHeight="false" outlineLevel="0" collapsed="false">
      <c r="A485" s="8" t="n">
        <v>481</v>
      </c>
      <c r="B485" s="23" t="n">
        <v>10</v>
      </c>
      <c r="C485" s="23" t="n">
        <v>2</v>
      </c>
      <c r="D485" s="8" t="n">
        <v>150</v>
      </c>
      <c r="E485" s="8" t="n">
        <v>26</v>
      </c>
      <c r="F485" s="8" t="n">
        <v>4</v>
      </c>
      <c r="G485" s="28" t="n">
        <v>20.62</v>
      </c>
      <c r="H485" s="8" t="n">
        <v>55.669913</v>
      </c>
      <c r="I485" s="8" t="n">
        <v>189.052281</v>
      </c>
      <c r="J485" s="28" t="n">
        <v>3.395951</v>
      </c>
      <c r="K485" s="39" t="n">
        <v>1.055117</v>
      </c>
      <c r="L485" s="28" t="n">
        <v>0.587196</v>
      </c>
      <c r="M485" s="8" t="n">
        <v>146</v>
      </c>
      <c r="N485" s="8" t="n">
        <v>912</v>
      </c>
      <c r="O485" s="28" t="n">
        <v>15.86467</v>
      </c>
      <c r="P485" s="28" t="n">
        <v>3.142805</v>
      </c>
      <c r="Q485" s="28" t="n">
        <v>3.39292</v>
      </c>
      <c r="R485" s="8" t="n">
        <v>16</v>
      </c>
      <c r="S485" s="8" t="n">
        <v>10</v>
      </c>
      <c r="T485" s="23" t="n">
        <v>50.992918</v>
      </c>
      <c r="U485" s="23" t="n">
        <v>41.819467</v>
      </c>
      <c r="V485" s="28" t="n">
        <v>2.989107</v>
      </c>
      <c r="W485" s="39" t="n">
        <v>0.601467</v>
      </c>
      <c r="X485" s="24" t="n">
        <f aca="false">P485*RHO_VANE/2700*(1+SCRAP)*PRICE_VANE</f>
        <v>37.61937585</v>
      </c>
      <c r="Y485" s="24" t="n">
        <f aca="false">Q485*RHO_PLATE/2700*(1+SCRAP)*PRICE_PLATE</f>
        <v>40.6132524</v>
      </c>
      <c r="Z485" s="24" t="n">
        <f aca="false">T485*CUT_M+(R485+S485)*CUT_SET</f>
        <v>102.489377</v>
      </c>
      <c r="AA485" s="24" t="n">
        <f aca="false">U485*ROUND_M</f>
        <v>209.097335</v>
      </c>
      <c r="AB485" s="24" t="n">
        <f aca="false">(R485+S485)*FINISH_PART</f>
        <v>208</v>
      </c>
      <c r="AC485" s="24" t="n">
        <f aca="false">R485*SPACER_VANE+(R485+S485)*ASM_H*LABOUR</f>
        <v>340.5</v>
      </c>
      <c r="AD485" s="24" t="n">
        <f aca="false">V485*G10_CAGE+W485*G10_SLEEVE</f>
        <v>215.43444</v>
      </c>
      <c r="AE485" s="24" t="n">
        <f aca="false">N485/1000*SHAFT_M+SHAFT_SET</f>
        <v>189.44</v>
      </c>
      <c r="AF485" s="24" t="n">
        <f aca="false">2*ROUNDUP(G485*1000/V_ZENER,0)*PRICE_Z+5*ROUNDUP(G485*DIODE_SAFETY/V_STICK,0)*PRICE_STICK</f>
        <v>149.8</v>
      </c>
      <c r="AG485" s="24" t="n">
        <f aca="false">SUM(X485:AF485)</f>
        <v>1492.99378025</v>
      </c>
      <c r="AH485" s="20" t="n">
        <f aca="false">FIXED_BOM</f>
        <v>3461</v>
      </c>
      <c r="AI485" s="24" t="n">
        <f aca="false">(AG485+AH485)*(1+CONT)</f>
        <v>5697.0928472875</v>
      </c>
      <c r="AJ485" s="24" t="n">
        <f aca="false">IF(L485&gt;0,AI485/L485,1000000000000)</f>
        <v>9702.19968679538</v>
      </c>
      <c r="AK485" s="8" t="n">
        <f aca="false">IF(AND(G485&gt;=V_NEED,L485&gt;=P_MIN,K485&gt;=Z_MIN,F485&lt;=N_CAP,D485&lt;=R_MAX,OR(CORONA_REQ=0,O485&gt;=G485)),1,0)</f>
        <v>0</v>
      </c>
      <c r="AL485" s="28" t="n">
        <f aca="false">IF(AK485=1,IF(OBJECTIVE=1,AI485,AJ485),1000000000000)+ROW()*0.000000001</f>
        <v>1000000000000</v>
      </c>
    </row>
    <row r="486" customFormat="false" ht="15" hidden="false" customHeight="false" outlineLevel="0" collapsed="false">
      <c r="A486" s="8" t="n">
        <v>482</v>
      </c>
      <c r="B486" s="23" t="n">
        <v>10</v>
      </c>
      <c r="C486" s="23" t="n">
        <v>2</v>
      </c>
      <c r="D486" s="8" t="n">
        <v>150</v>
      </c>
      <c r="E486" s="8" t="n">
        <v>26</v>
      </c>
      <c r="F486" s="8" t="n">
        <v>6</v>
      </c>
      <c r="G486" s="28" t="n">
        <v>20.62</v>
      </c>
      <c r="H486" s="8" t="n">
        <v>86.338434</v>
      </c>
      <c r="I486" s="8" t="n">
        <v>297.082156</v>
      </c>
      <c r="J486" s="28" t="n">
        <v>3.440903</v>
      </c>
      <c r="K486" s="39" t="n">
        <v>1.097554</v>
      </c>
      <c r="L486" s="28" t="n">
        <v>1.535435</v>
      </c>
      <c r="M486" s="8" t="n">
        <v>218</v>
      </c>
      <c r="N486" s="8" t="n">
        <v>1056</v>
      </c>
      <c r="O486" s="28" t="n">
        <v>15.86467</v>
      </c>
      <c r="P486" s="28" t="n">
        <v>4.714208</v>
      </c>
      <c r="Q486" s="28" t="n">
        <v>4.750088</v>
      </c>
      <c r="R486" s="8" t="n">
        <v>24</v>
      </c>
      <c r="S486" s="8" t="n">
        <v>14</v>
      </c>
      <c r="T486" s="23" t="n">
        <v>75.232739</v>
      </c>
      <c r="U486" s="23" t="n">
        <v>61.472564</v>
      </c>
      <c r="V486" s="28" t="n">
        <v>4.087147</v>
      </c>
      <c r="W486" s="39" t="n">
        <v>0.822414</v>
      </c>
      <c r="X486" s="24" t="n">
        <f aca="false">P486*RHO_VANE/2700*(1+SCRAP)*PRICE_VANE</f>
        <v>56.42906976</v>
      </c>
      <c r="Y486" s="24" t="n">
        <f aca="false">Q486*RHO_PLATE/2700*(1+SCRAP)*PRICE_PLATE</f>
        <v>56.85855336</v>
      </c>
      <c r="Z486" s="24" t="n">
        <f aca="false">T486*CUT_M+(R486+S486)*CUT_SET</f>
        <v>150.8491085</v>
      </c>
      <c r="AA486" s="24" t="n">
        <f aca="false">U486*ROUND_M</f>
        <v>307.36282</v>
      </c>
      <c r="AB486" s="24" t="n">
        <f aca="false">(R486+S486)*FINISH_PART</f>
        <v>304</v>
      </c>
      <c r="AC486" s="24" t="n">
        <f aca="false">R486*SPACER_VANE+(R486+S486)*ASM_H*LABOUR</f>
        <v>499.5</v>
      </c>
      <c r="AD486" s="24" t="n">
        <f aca="false">V486*G10_CAGE+W486*G10_SLEEVE</f>
        <v>294.57366</v>
      </c>
      <c r="AE486" s="24" t="n">
        <f aca="false">N486/1000*SHAFT_M+SHAFT_SET</f>
        <v>206.72</v>
      </c>
      <c r="AF486" s="24" t="n">
        <f aca="false">2*ROUNDUP(G486*1000/V_ZENER,0)*PRICE_Z+5*ROUNDUP(G486*DIODE_SAFETY/V_STICK,0)*PRICE_STICK</f>
        <v>149.8</v>
      </c>
      <c r="AG486" s="24" t="n">
        <f aca="false">SUM(X486:AF486)</f>
        <v>2026.09321162</v>
      </c>
      <c r="AH486" s="20" t="n">
        <f aca="false">FIXED_BOM</f>
        <v>3461</v>
      </c>
      <c r="AI486" s="24" t="n">
        <f aca="false">(AG486+AH486)*(1+CONT)</f>
        <v>6310.157193363</v>
      </c>
      <c r="AJ486" s="24" t="n">
        <f aca="false">IF(L486&gt;0,AI486/L486,1000000000000)</f>
        <v>4109.6869573528</v>
      </c>
      <c r="AK486" s="8" t="n">
        <f aca="false">IF(AND(G486&gt;=V_NEED,L486&gt;=P_MIN,K486&gt;=Z_MIN,F486&lt;=N_CAP,D486&lt;=R_MAX,OR(CORONA_REQ=0,O486&gt;=G486)),1,0)</f>
        <v>0</v>
      </c>
      <c r="AL486" s="28" t="n">
        <f aca="false">IF(AK486=1,IF(OBJECTIVE=1,AI486,AJ486),1000000000000)+ROW()*0.000000001</f>
        <v>1000000000000</v>
      </c>
    </row>
    <row r="487" customFormat="false" ht="15" hidden="false" customHeight="false" outlineLevel="0" collapsed="false">
      <c r="A487" s="8" t="n">
        <v>483</v>
      </c>
      <c r="B487" s="23" t="n">
        <v>10</v>
      </c>
      <c r="C487" s="23" t="n">
        <v>2</v>
      </c>
      <c r="D487" s="8" t="n">
        <v>150</v>
      </c>
      <c r="E487" s="8" t="n">
        <v>26</v>
      </c>
      <c r="F487" s="8" t="n">
        <v>8</v>
      </c>
      <c r="G487" s="28" t="n">
        <v>20.62</v>
      </c>
      <c r="H487" s="8" t="n">
        <v>117.006955</v>
      </c>
      <c r="I487" s="8" t="n">
        <v>405.112031</v>
      </c>
      <c r="J487" s="28" t="n">
        <v>3.46229</v>
      </c>
      <c r="K487" s="39" t="n">
        <v>1.119421</v>
      </c>
      <c r="L487" s="28" t="n">
        <v>2.492797</v>
      </c>
      <c r="M487" s="8" t="n">
        <v>302</v>
      </c>
      <c r="N487" s="8" t="n">
        <v>1224</v>
      </c>
      <c r="O487" s="28" t="n">
        <v>15.86467</v>
      </c>
      <c r="P487" s="28" t="n">
        <v>6.285611</v>
      </c>
      <c r="Q487" s="28" t="n">
        <v>6.78584</v>
      </c>
      <c r="R487" s="8" t="n">
        <v>32</v>
      </c>
      <c r="S487" s="8" t="n">
        <v>20</v>
      </c>
      <c r="T487" s="23" t="n">
        <v>101.985835</v>
      </c>
      <c r="U487" s="23" t="n">
        <v>83.638934</v>
      </c>
      <c r="V487" s="28" t="n">
        <v>5.368193</v>
      </c>
      <c r="W487" s="39" t="n">
        <v>1.080185</v>
      </c>
      <c r="X487" s="24" t="n">
        <f aca="false">P487*RHO_VANE/2700*(1+SCRAP)*PRICE_VANE</f>
        <v>75.23876367</v>
      </c>
      <c r="Y487" s="24" t="n">
        <f aca="false">Q487*RHO_PLATE/2700*(1+SCRAP)*PRICE_PLATE</f>
        <v>81.2265048</v>
      </c>
      <c r="Z487" s="24" t="n">
        <f aca="false">T487*CUT_M+(R487+S487)*CUT_SET</f>
        <v>204.9787525</v>
      </c>
      <c r="AA487" s="24" t="n">
        <f aca="false">U487*ROUND_M</f>
        <v>418.19467</v>
      </c>
      <c r="AB487" s="24" t="n">
        <f aca="false">(R487+S487)*FINISH_PART</f>
        <v>416</v>
      </c>
      <c r="AC487" s="24" t="n">
        <f aca="false">R487*SPACER_VANE+(R487+S487)*ASM_H*LABOUR</f>
        <v>681</v>
      </c>
      <c r="AD487" s="24" t="n">
        <f aca="false">V487*G10_CAGE+W487*G10_SLEEVE</f>
        <v>386.90268</v>
      </c>
      <c r="AE487" s="24" t="n">
        <f aca="false">N487/1000*SHAFT_M+SHAFT_SET</f>
        <v>226.88</v>
      </c>
      <c r="AF487" s="24" t="n">
        <f aca="false">2*ROUNDUP(G487*1000/V_ZENER,0)*PRICE_Z+5*ROUNDUP(G487*DIODE_SAFETY/V_STICK,0)*PRICE_STICK</f>
        <v>149.8</v>
      </c>
      <c r="AG487" s="24" t="n">
        <f aca="false">SUM(X487:AF487)</f>
        <v>2640.22137097</v>
      </c>
      <c r="AH487" s="20" t="n">
        <f aca="false">FIXED_BOM</f>
        <v>3461</v>
      </c>
      <c r="AI487" s="24" t="n">
        <f aca="false">(AG487+AH487)*(1+CONT)</f>
        <v>7016.4045766155</v>
      </c>
      <c r="AJ487" s="24" t="n">
        <f aca="false">IF(L487&gt;0,AI487/L487,1000000000000)</f>
        <v>2814.6714620627</v>
      </c>
      <c r="AK487" s="8" t="n">
        <f aca="false">IF(AND(G487&gt;=V_NEED,L487&gt;=P_MIN,K487&gt;=Z_MIN,F487&lt;=N_CAP,D487&lt;=R_MAX,OR(CORONA_REQ=0,O487&gt;=G487)),1,0)</f>
        <v>0</v>
      </c>
      <c r="AL487" s="28" t="n">
        <f aca="false">IF(AK487=1,IF(OBJECTIVE=1,AI487,AJ487),1000000000000)+ROW()*0.000000001</f>
        <v>1000000000000</v>
      </c>
    </row>
    <row r="488" customFormat="false" ht="15" hidden="false" customHeight="false" outlineLevel="0" collapsed="false">
      <c r="A488" s="8" t="n">
        <v>484</v>
      </c>
      <c r="B488" s="23" t="n">
        <v>10</v>
      </c>
      <c r="C488" s="23" t="n">
        <v>2</v>
      </c>
      <c r="D488" s="8" t="n">
        <v>150</v>
      </c>
      <c r="E488" s="8" t="n">
        <v>26</v>
      </c>
      <c r="F488" s="8" t="n">
        <v>10</v>
      </c>
      <c r="G488" s="28" t="n">
        <v>20.62</v>
      </c>
      <c r="H488" s="8" t="n">
        <v>147.675477</v>
      </c>
      <c r="I488" s="8" t="n">
        <v>513.141906</v>
      </c>
      <c r="J488" s="28" t="n">
        <v>3.474794</v>
      </c>
      <c r="K488" s="39" t="n">
        <v>1.13291</v>
      </c>
      <c r="L488" s="28" t="n">
        <v>3.454788</v>
      </c>
      <c r="M488" s="8" t="n">
        <v>374</v>
      </c>
      <c r="N488" s="8" t="n">
        <v>1368</v>
      </c>
      <c r="O488" s="28" t="n">
        <v>15.86467</v>
      </c>
      <c r="P488" s="28" t="n">
        <v>7.857013</v>
      </c>
      <c r="Q488" s="28" t="n">
        <v>8.143008</v>
      </c>
      <c r="R488" s="8" t="n">
        <v>40</v>
      </c>
      <c r="S488" s="8" t="n">
        <v>24</v>
      </c>
      <c r="T488" s="23" t="n">
        <v>126.225657</v>
      </c>
      <c r="U488" s="23" t="n">
        <v>103.292031</v>
      </c>
      <c r="V488" s="28" t="n">
        <v>6.466232</v>
      </c>
      <c r="W488" s="39" t="n">
        <v>1.301132</v>
      </c>
      <c r="X488" s="24" t="n">
        <f aca="false">P488*RHO_VANE/2700*(1+SCRAP)*PRICE_VANE</f>
        <v>94.04844561</v>
      </c>
      <c r="Y488" s="24" t="n">
        <f aca="false">Q488*RHO_PLATE/2700*(1+SCRAP)*PRICE_PLATE</f>
        <v>97.47180576</v>
      </c>
      <c r="Z488" s="24" t="n">
        <f aca="false">T488*CUT_M+(R488+S488)*CUT_SET</f>
        <v>253.3384855</v>
      </c>
      <c r="AA488" s="24" t="n">
        <f aca="false">U488*ROUND_M</f>
        <v>516.460155</v>
      </c>
      <c r="AB488" s="24" t="n">
        <f aca="false">(R488+S488)*FINISH_PART</f>
        <v>512</v>
      </c>
      <c r="AC488" s="24" t="n">
        <f aca="false">R488*SPACER_VANE+(R488+S488)*ASM_H*LABOUR</f>
        <v>840</v>
      </c>
      <c r="AD488" s="24" t="n">
        <f aca="false">V488*G10_CAGE+W488*G10_SLEEVE</f>
        <v>466.04184</v>
      </c>
      <c r="AE488" s="24" t="n">
        <f aca="false">N488/1000*SHAFT_M+SHAFT_SET</f>
        <v>244.16</v>
      </c>
      <c r="AF488" s="24" t="n">
        <f aca="false">2*ROUNDUP(G488*1000/V_ZENER,0)*PRICE_Z+5*ROUNDUP(G488*DIODE_SAFETY/V_STICK,0)*PRICE_STICK</f>
        <v>149.8</v>
      </c>
      <c r="AG488" s="24" t="n">
        <f aca="false">SUM(X488:AF488)</f>
        <v>3173.32073187</v>
      </c>
      <c r="AH488" s="20" t="n">
        <f aca="false">FIXED_BOM</f>
        <v>3461</v>
      </c>
      <c r="AI488" s="24" t="n">
        <f aca="false">(AG488+AH488)*(1+CONT)</f>
        <v>7629.4688416505</v>
      </c>
      <c r="AJ488" s="24" t="n">
        <f aca="false">IF(L488&gt;0,AI488/L488,1000000000000)</f>
        <v>2208.37540296264</v>
      </c>
      <c r="AK488" s="8" t="n">
        <f aca="false">IF(AND(G488&gt;=V_NEED,L488&gt;=P_MIN,K488&gt;=Z_MIN,F488&lt;=N_CAP,D488&lt;=R_MAX,OR(CORONA_REQ=0,O488&gt;=G488)),1,0)</f>
        <v>0</v>
      </c>
      <c r="AL488" s="28" t="n">
        <f aca="false">IF(AK488=1,IF(OBJECTIVE=1,AI488,AJ488),1000000000000)+ROW()*0.000000001</f>
        <v>1000000000000</v>
      </c>
    </row>
    <row r="489" customFormat="false" ht="15" hidden="false" customHeight="false" outlineLevel="0" collapsed="false">
      <c r="A489" s="8" t="n">
        <v>485</v>
      </c>
      <c r="B489" s="23" t="n">
        <v>10</v>
      </c>
      <c r="C489" s="23" t="n">
        <v>2</v>
      </c>
      <c r="D489" s="8" t="n">
        <v>150</v>
      </c>
      <c r="E489" s="8" t="n">
        <v>26</v>
      </c>
      <c r="F489" s="8" t="n">
        <v>12</v>
      </c>
      <c r="G489" s="28" t="n">
        <v>20.62</v>
      </c>
      <c r="H489" s="8" t="n">
        <v>178.343998</v>
      </c>
      <c r="I489" s="8" t="n">
        <v>621.171781</v>
      </c>
      <c r="J489" s="28" t="n">
        <v>3.482998</v>
      </c>
      <c r="K489" s="39" t="n">
        <v>1.14181</v>
      </c>
      <c r="L489" s="28" t="n">
        <v>4.416945</v>
      </c>
      <c r="M489" s="8" t="n">
        <v>446</v>
      </c>
      <c r="N489" s="8" t="n">
        <v>1512</v>
      </c>
      <c r="O489" s="28" t="n">
        <v>15.86467</v>
      </c>
      <c r="P489" s="28" t="n">
        <v>9.428416</v>
      </c>
      <c r="Q489" s="28" t="n">
        <v>9.500176</v>
      </c>
      <c r="R489" s="8" t="n">
        <v>48</v>
      </c>
      <c r="S489" s="8" t="n">
        <v>28</v>
      </c>
      <c r="T489" s="23" t="n">
        <v>150.465479</v>
      </c>
      <c r="U489" s="23" t="n">
        <v>122.945127</v>
      </c>
      <c r="V489" s="28" t="n">
        <v>7.564271</v>
      </c>
      <c r="W489" s="39" t="n">
        <v>1.522079</v>
      </c>
      <c r="X489" s="24" t="n">
        <f aca="false">P489*RHO_VANE/2700*(1+SCRAP)*PRICE_VANE</f>
        <v>112.85813952</v>
      </c>
      <c r="Y489" s="24" t="n">
        <f aca="false">Q489*RHO_PLATE/2700*(1+SCRAP)*PRICE_PLATE</f>
        <v>113.71710672</v>
      </c>
      <c r="Z489" s="24" t="n">
        <f aca="false">T489*CUT_M+(R489+S489)*CUT_SET</f>
        <v>301.6982185</v>
      </c>
      <c r="AA489" s="24" t="n">
        <f aca="false">U489*ROUND_M</f>
        <v>614.725635</v>
      </c>
      <c r="AB489" s="24" t="n">
        <f aca="false">(R489+S489)*FINISH_PART</f>
        <v>608</v>
      </c>
      <c r="AC489" s="24" t="n">
        <f aca="false">R489*SPACER_VANE+(R489+S489)*ASM_H*LABOUR</f>
        <v>999</v>
      </c>
      <c r="AD489" s="24" t="n">
        <f aca="false">V489*G10_CAGE+W489*G10_SLEEVE</f>
        <v>545.181</v>
      </c>
      <c r="AE489" s="24" t="n">
        <f aca="false">N489/1000*SHAFT_M+SHAFT_SET</f>
        <v>261.44</v>
      </c>
      <c r="AF489" s="24" t="n">
        <f aca="false">2*ROUNDUP(G489*1000/V_ZENER,0)*PRICE_Z+5*ROUNDUP(G489*DIODE_SAFETY/V_STICK,0)*PRICE_STICK</f>
        <v>149.8</v>
      </c>
      <c r="AG489" s="24" t="n">
        <f aca="false">SUM(X489:AF489)</f>
        <v>3706.42009974</v>
      </c>
      <c r="AH489" s="20" t="n">
        <f aca="false">FIXED_BOM</f>
        <v>3461</v>
      </c>
      <c r="AI489" s="24" t="n">
        <f aca="false">(AG489+AH489)*(1+CONT)</f>
        <v>8242.533114701</v>
      </c>
      <c r="AJ489" s="24" t="n">
        <f aca="false">IF(L489&gt;0,AI489/L489,1000000000000)</f>
        <v>1866.11631222508</v>
      </c>
      <c r="AK489" s="8" t="n">
        <f aca="false">IF(AND(G489&gt;=V_NEED,L489&gt;=P_MIN,K489&gt;=Z_MIN,F489&lt;=N_CAP,D489&lt;=R_MAX,OR(CORONA_REQ=0,O489&gt;=G489)),1,0)</f>
        <v>0</v>
      </c>
      <c r="AL489" s="28" t="n">
        <f aca="false">IF(AK489=1,IF(OBJECTIVE=1,AI489,AJ489),1000000000000)+ROW()*0.000000001</f>
        <v>1000000000000</v>
      </c>
    </row>
    <row r="490" customFormat="false" ht="15" hidden="false" customHeight="false" outlineLevel="0" collapsed="false">
      <c r="A490" s="8" t="n">
        <v>486</v>
      </c>
      <c r="B490" s="23" t="n">
        <v>10</v>
      </c>
      <c r="C490" s="23" t="n">
        <v>2</v>
      </c>
      <c r="D490" s="8" t="n">
        <v>150</v>
      </c>
      <c r="E490" s="8" t="n">
        <v>26</v>
      </c>
      <c r="F490" s="8" t="n">
        <v>16</v>
      </c>
      <c r="G490" s="28" t="n">
        <v>20.62</v>
      </c>
      <c r="H490" s="8" t="n">
        <v>239.681041</v>
      </c>
      <c r="I490" s="8" t="n">
        <v>837.231532</v>
      </c>
      <c r="J490" s="28" t="n">
        <v>3.493107</v>
      </c>
      <c r="K490" s="39" t="n">
        <v>1.153238</v>
      </c>
      <c r="L490" s="28" t="n">
        <v>6.344816</v>
      </c>
      <c r="M490" s="8" t="n">
        <v>590</v>
      </c>
      <c r="N490" s="8" t="n">
        <v>1800</v>
      </c>
      <c r="O490" s="28" t="n">
        <v>15.86467</v>
      </c>
      <c r="P490" s="28" t="n">
        <v>12.571221</v>
      </c>
      <c r="Q490" s="28" t="n">
        <v>12.214512</v>
      </c>
      <c r="R490" s="8" t="n">
        <v>64</v>
      </c>
      <c r="S490" s="8" t="n">
        <v>36</v>
      </c>
      <c r="T490" s="23" t="n">
        <v>198.945122</v>
      </c>
      <c r="U490" s="23" t="n">
        <v>162.25132</v>
      </c>
      <c r="V490" s="28" t="n">
        <v>9.76035</v>
      </c>
      <c r="W490" s="39" t="n">
        <v>1.963973</v>
      </c>
      <c r="X490" s="24" t="n">
        <f aca="false">P490*RHO_VANE/2700*(1+SCRAP)*PRICE_VANE</f>
        <v>150.47751537</v>
      </c>
      <c r="Y490" s="24" t="n">
        <f aca="false">Q490*RHO_PLATE/2700*(1+SCRAP)*PRICE_PLATE</f>
        <v>146.20770864</v>
      </c>
      <c r="Z490" s="24" t="n">
        <f aca="false">T490*CUT_M+(R490+S490)*CUT_SET</f>
        <v>398.417683</v>
      </c>
      <c r="AA490" s="24" t="n">
        <f aca="false">U490*ROUND_M</f>
        <v>811.2566</v>
      </c>
      <c r="AB490" s="24" t="n">
        <f aca="false">(R490+S490)*FINISH_PART</f>
        <v>800</v>
      </c>
      <c r="AC490" s="24" t="n">
        <f aca="false">R490*SPACER_VANE+(R490+S490)*ASM_H*LABOUR</f>
        <v>1317</v>
      </c>
      <c r="AD490" s="24" t="n">
        <f aca="false">V490*G10_CAGE+W490*G10_SLEEVE</f>
        <v>703.45938</v>
      </c>
      <c r="AE490" s="24" t="n">
        <f aca="false">N490/1000*SHAFT_M+SHAFT_SET</f>
        <v>296</v>
      </c>
      <c r="AF490" s="24" t="n">
        <f aca="false">2*ROUNDUP(G490*1000/V_ZENER,0)*PRICE_Z+5*ROUNDUP(G490*DIODE_SAFETY/V_STICK,0)*PRICE_STICK</f>
        <v>149.8</v>
      </c>
      <c r="AG490" s="24" t="n">
        <f aca="false">SUM(X490:AF490)</f>
        <v>4772.61888701</v>
      </c>
      <c r="AH490" s="20" t="n">
        <f aca="false">FIXED_BOM</f>
        <v>3461</v>
      </c>
      <c r="AI490" s="24" t="n">
        <f aca="false">(AG490+AH490)*(1+CONT)</f>
        <v>9468.6617200615</v>
      </c>
      <c r="AJ490" s="24" t="n">
        <f aca="false">IF(L490&gt;0,AI490/L490,1000000000000)</f>
        <v>1492.3461484244</v>
      </c>
      <c r="AK490" s="8" t="n">
        <f aca="false">IF(AND(G490&gt;=V_NEED,L490&gt;=P_MIN,K490&gt;=Z_MIN,F490&lt;=N_CAP,D490&lt;=R_MAX,OR(CORONA_REQ=0,O490&gt;=G490)),1,0)</f>
        <v>0</v>
      </c>
      <c r="AL490" s="28" t="n">
        <f aca="false">IF(AK490=1,IF(OBJECTIVE=1,AI490,AJ490),1000000000000)+ROW()*0.000000001</f>
        <v>1000000000000</v>
      </c>
    </row>
    <row r="491" customFormat="false" ht="15" hidden="false" customHeight="false" outlineLevel="0" collapsed="false">
      <c r="A491" s="8" t="n">
        <v>487</v>
      </c>
      <c r="B491" s="23" t="n">
        <v>10</v>
      </c>
      <c r="C491" s="23" t="n">
        <v>2.5</v>
      </c>
      <c r="D491" s="8" t="n">
        <v>150</v>
      </c>
      <c r="E491" s="8" t="n">
        <v>18</v>
      </c>
      <c r="F491" s="8" t="n">
        <v>4</v>
      </c>
      <c r="G491" s="28" t="n">
        <v>20.62</v>
      </c>
      <c r="H491" s="8" t="n">
        <v>32.907176</v>
      </c>
      <c r="I491" s="8" t="n">
        <v>137.942415</v>
      </c>
      <c r="J491" s="28" t="n">
        <v>4.191864</v>
      </c>
      <c r="K491" s="39" t="n">
        <v>1.062142</v>
      </c>
      <c r="L491" s="28" t="n">
        <v>0.474042</v>
      </c>
      <c r="M491" s="8" t="n">
        <v>140</v>
      </c>
      <c r="N491" s="8" t="n">
        <v>900</v>
      </c>
      <c r="O491" s="28" t="n">
        <v>16.903932</v>
      </c>
      <c r="P491" s="28" t="n">
        <v>3.023728</v>
      </c>
      <c r="Q491" s="28" t="n">
        <v>3.39292</v>
      </c>
      <c r="R491" s="8" t="n">
        <v>16</v>
      </c>
      <c r="S491" s="8" t="n">
        <v>8</v>
      </c>
      <c r="T491" s="23" t="n">
        <v>48.479644</v>
      </c>
      <c r="U491" s="23" t="n">
        <v>39.306193</v>
      </c>
      <c r="V491" s="28" t="n">
        <v>2.897604</v>
      </c>
      <c r="W491" s="39" t="n">
        <v>0.583054</v>
      </c>
      <c r="X491" s="24" t="n">
        <f aca="false">P491*RHO_VANE/2700*(1+SCRAP)*PRICE_VANE</f>
        <v>36.19402416</v>
      </c>
      <c r="Y491" s="24" t="n">
        <f aca="false">Q491*RHO_PLATE/2700*(1+SCRAP)*PRICE_PLATE</f>
        <v>40.6132524</v>
      </c>
      <c r="Z491" s="24" t="n">
        <f aca="false">T491*CUT_M+(R491+S491)*CUT_SET</f>
        <v>96.719466</v>
      </c>
      <c r="AA491" s="24" t="n">
        <f aca="false">U491*ROUND_M</f>
        <v>196.530965</v>
      </c>
      <c r="AB491" s="24" t="n">
        <f aca="false">(R491+S491)*FINISH_PART</f>
        <v>192</v>
      </c>
      <c r="AC491" s="24" t="n">
        <f aca="false">R491*SPACER_VANE+(R491+S491)*ASM_H*LABOUR</f>
        <v>318</v>
      </c>
      <c r="AD491" s="24" t="n">
        <f aca="false">V491*G10_CAGE+W491*G10_SLEEVE</f>
        <v>208.83948</v>
      </c>
      <c r="AE491" s="24" t="n">
        <f aca="false">N491/1000*SHAFT_M+SHAFT_SET</f>
        <v>188</v>
      </c>
      <c r="AF491" s="24" t="n">
        <f aca="false">2*ROUNDUP(G491*1000/V_ZENER,0)*PRICE_Z+5*ROUNDUP(G491*DIODE_SAFETY/V_STICK,0)*PRICE_STICK</f>
        <v>149.8</v>
      </c>
      <c r="AG491" s="24" t="n">
        <f aca="false">SUM(X491:AF491)</f>
        <v>1426.69718756</v>
      </c>
      <c r="AH491" s="20" t="n">
        <f aca="false">FIXED_BOM</f>
        <v>3461</v>
      </c>
      <c r="AI491" s="24" t="n">
        <f aca="false">(AG491+AH491)*(1+CONT)</f>
        <v>5620.851765694</v>
      </c>
      <c r="AJ491" s="24" t="n">
        <f aca="false">IF(L491&gt;0,AI491/L491,1000000000000)</f>
        <v>11857.2864127946</v>
      </c>
      <c r="AK491" s="8" t="n">
        <f aca="false">IF(AND(G491&gt;=V_NEED,L491&gt;=P_MIN,K491&gt;=Z_MIN,F491&lt;=N_CAP,D491&lt;=R_MAX,OR(CORONA_REQ=0,O491&gt;=G491)),1,0)</f>
        <v>0</v>
      </c>
      <c r="AL491" s="28" t="n">
        <f aca="false">IF(AK491=1,IF(OBJECTIVE=1,AI491,AJ491),1000000000000)+ROW()*0.000000001</f>
        <v>1000000000000</v>
      </c>
    </row>
    <row r="492" customFormat="false" ht="15" hidden="false" customHeight="false" outlineLevel="0" collapsed="false">
      <c r="A492" s="8" t="n">
        <v>488</v>
      </c>
      <c r="B492" s="23" t="n">
        <v>10</v>
      </c>
      <c r="C492" s="23" t="n">
        <v>2.5</v>
      </c>
      <c r="D492" s="8" t="n">
        <v>150</v>
      </c>
      <c r="E492" s="8" t="n">
        <v>18</v>
      </c>
      <c r="F492" s="8" t="n">
        <v>6</v>
      </c>
      <c r="G492" s="28" t="n">
        <v>20.62</v>
      </c>
      <c r="H492" s="8" t="n">
        <v>50.56842</v>
      </c>
      <c r="I492" s="8" t="n">
        <v>216.766652</v>
      </c>
      <c r="J492" s="28" t="n">
        <v>4.286601</v>
      </c>
      <c r="K492" s="39" t="n">
        <v>1.122777</v>
      </c>
      <c r="L492" s="28" t="n">
        <v>1.35544</v>
      </c>
      <c r="M492" s="8" t="n">
        <v>215</v>
      </c>
      <c r="N492" s="8" t="n">
        <v>1050</v>
      </c>
      <c r="O492" s="28" t="n">
        <v>16.903932</v>
      </c>
      <c r="P492" s="28" t="n">
        <v>4.535592</v>
      </c>
      <c r="Q492" s="28" t="n">
        <v>5.08938</v>
      </c>
      <c r="R492" s="8" t="n">
        <v>24</v>
      </c>
      <c r="S492" s="8" t="n">
        <v>12</v>
      </c>
      <c r="T492" s="23" t="n">
        <v>72.719465</v>
      </c>
      <c r="U492" s="23" t="n">
        <v>58.959289</v>
      </c>
      <c r="V492" s="28" t="n">
        <v>4.041395</v>
      </c>
      <c r="W492" s="39" t="n">
        <v>0.813208</v>
      </c>
      <c r="X492" s="24" t="n">
        <f aca="false">P492*RHO_VANE/2700*(1+SCRAP)*PRICE_VANE</f>
        <v>54.29103624</v>
      </c>
      <c r="Y492" s="24" t="n">
        <f aca="false">Q492*RHO_PLATE/2700*(1+SCRAP)*PRICE_PLATE</f>
        <v>60.9198786</v>
      </c>
      <c r="Z492" s="24" t="n">
        <f aca="false">T492*CUT_M+(R492+S492)*CUT_SET</f>
        <v>145.0791975</v>
      </c>
      <c r="AA492" s="24" t="n">
        <f aca="false">U492*ROUND_M</f>
        <v>294.796445</v>
      </c>
      <c r="AB492" s="24" t="n">
        <f aca="false">(R492+S492)*FINISH_PART</f>
        <v>288</v>
      </c>
      <c r="AC492" s="24" t="n">
        <f aca="false">R492*SPACER_VANE+(R492+S492)*ASM_H*LABOUR</f>
        <v>477</v>
      </c>
      <c r="AD492" s="24" t="n">
        <f aca="false">V492*G10_CAGE+W492*G10_SLEEVE</f>
        <v>291.27618</v>
      </c>
      <c r="AE492" s="24" t="n">
        <f aca="false">N492/1000*SHAFT_M+SHAFT_SET</f>
        <v>206</v>
      </c>
      <c r="AF492" s="24" t="n">
        <f aca="false">2*ROUNDUP(G492*1000/V_ZENER,0)*PRICE_Z+5*ROUNDUP(G492*DIODE_SAFETY/V_STICK,0)*PRICE_STICK</f>
        <v>149.8</v>
      </c>
      <c r="AG492" s="24" t="n">
        <f aca="false">SUM(X492:AF492)</f>
        <v>1967.16273734</v>
      </c>
      <c r="AH492" s="20" t="n">
        <f aca="false">FIXED_BOM</f>
        <v>3461</v>
      </c>
      <c r="AI492" s="24" t="n">
        <f aca="false">(AG492+AH492)*(1+CONT)</f>
        <v>6242.387147941</v>
      </c>
      <c r="AJ492" s="24" t="n">
        <f aca="false">IF(L492&gt;0,AI492/L492,1000000000000)</f>
        <v>4605.43229352904</v>
      </c>
      <c r="AK492" s="8" t="n">
        <f aca="false">IF(AND(G492&gt;=V_NEED,L492&gt;=P_MIN,K492&gt;=Z_MIN,F492&lt;=N_CAP,D492&lt;=R_MAX,OR(CORONA_REQ=0,O492&gt;=G492)),1,0)</f>
        <v>0</v>
      </c>
      <c r="AL492" s="28" t="n">
        <f aca="false">IF(AK492=1,IF(OBJECTIVE=1,AI492,AJ492),1000000000000)+ROW()*0.000000001</f>
        <v>1000000000000</v>
      </c>
    </row>
    <row r="493" customFormat="false" ht="15" hidden="false" customHeight="false" outlineLevel="0" collapsed="false">
      <c r="A493" s="8" t="n">
        <v>489</v>
      </c>
      <c r="B493" s="23" t="n">
        <v>10</v>
      </c>
      <c r="C493" s="23" t="n">
        <v>2.5</v>
      </c>
      <c r="D493" s="8" t="n">
        <v>150</v>
      </c>
      <c r="E493" s="8" t="n">
        <v>18</v>
      </c>
      <c r="F493" s="8" t="n">
        <v>8</v>
      </c>
      <c r="G493" s="28" t="n">
        <v>20.62</v>
      </c>
      <c r="H493" s="8" t="n">
        <v>68.229664</v>
      </c>
      <c r="I493" s="8" t="n">
        <v>295.590889</v>
      </c>
      <c r="J493" s="28" t="n">
        <v>4.332293</v>
      </c>
      <c r="K493" s="39" t="n">
        <v>1.155367</v>
      </c>
      <c r="L493" s="28" t="n">
        <v>2.248932</v>
      </c>
      <c r="M493" s="8" t="n">
        <v>277.5</v>
      </c>
      <c r="N493" s="8" t="n">
        <v>1175</v>
      </c>
      <c r="O493" s="28" t="n">
        <v>16.903932</v>
      </c>
      <c r="P493" s="28" t="n">
        <v>6.047456</v>
      </c>
      <c r="Q493" s="28" t="n">
        <v>5.93761</v>
      </c>
      <c r="R493" s="8" t="n">
        <v>32</v>
      </c>
      <c r="S493" s="8" t="n">
        <v>14</v>
      </c>
      <c r="T493" s="23" t="n">
        <v>94.446013</v>
      </c>
      <c r="U493" s="23" t="n">
        <v>76.099112</v>
      </c>
      <c r="V493" s="28" t="n">
        <v>4.994554</v>
      </c>
      <c r="W493" s="39" t="n">
        <v>1.005002</v>
      </c>
      <c r="X493" s="24" t="n">
        <f aca="false">P493*RHO_VANE/2700*(1+SCRAP)*PRICE_VANE</f>
        <v>72.38804832</v>
      </c>
      <c r="Y493" s="24" t="n">
        <f aca="false">Q493*RHO_PLATE/2700*(1+SCRAP)*PRICE_PLATE</f>
        <v>71.0731917</v>
      </c>
      <c r="Z493" s="24" t="n">
        <f aca="false">T493*CUT_M+(R493+S493)*CUT_SET</f>
        <v>187.6690195</v>
      </c>
      <c r="AA493" s="24" t="n">
        <f aca="false">U493*ROUND_M</f>
        <v>380.49556</v>
      </c>
      <c r="AB493" s="24" t="n">
        <f aca="false">(R493+S493)*FINISH_PART</f>
        <v>368</v>
      </c>
      <c r="AC493" s="24" t="n">
        <f aca="false">R493*SPACER_VANE+(R493+S493)*ASM_H*LABOUR</f>
        <v>613.5</v>
      </c>
      <c r="AD493" s="24" t="n">
        <f aca="false">V493*G10_CAGE+W493*G10_SLEEVE</f>
        <v>359.97336</v>
      </c>
      <c r="AE493" s="24" t="n">
        <f aca="false">N493/1000*SHAFT_M+SHAFT_SET</f>
        <v>221</v>
      </c>
      <c r="AF493" s="24" t="n">
        <f aca="false">2*ROUNDUP(G493*1000/V_ZENER,0)*PRICE_Z+5*ROUNDUP(G493*DIODE_SAFETY/V_STICK,0)*PRICE_STICK</f>
        <v>149.8</v>
      </c>
      <c r="AG493" s="24" t="n">
        <f aca="false">SUM(X493:AF493)</f>
        <v>2423.89917952</v>
      </c>
      <c r="AH493" s="20" t="n">
        <f aca="false">FIXED_BOM</f>
        <v>3461</v>
      </c>
      <c r="AI493" s="24" t="n">
        <f aca="false">(AG493+AH493)*(1+CONT)</f>
        <v>6767.634056448</v>
      </c>
      <c r="AJ493" s="24" t="n">
        <f aca="false">IF(L493&gt;0,AI493/L493,1000000000000)</f>
        <v>3009.26575656712</v>
      </c>
      <c r="AK493" s="8" t="n">
        <f aca="false">IF(AND(G493&gt;=V_NEED,L493&gt;=P_MIN,K493&gt;=Z_MIN,F493&lt;=N_CAP,D493&lt;=R_MAX,OR(CORONA_REQ=0,O493&gt;=G493)),1,0)</f>
        <v>0</v>
      </c>
      <c r="AL493" s="28" t="n">
        <f aca="false">IF(AK493=1,IF(OBJECTIVE=1,AI493,AJ493),1000000000000)+ROW()*0.000000001</f>
        <v>1000000000000</v>
      </c>
    </row>
    <row r="494" customFormat="false" ht="15" hidden="false" customHeight="false" outlineLevel="0" collapsed="false">
      <c r="A494" s="8" t="n">
        <v>490</v>
      </c>
      <c r="B494" s="23" t="n">
        <v>10</v>
      </c>
      <c r="C494" s="23" t="n">
        <v>2.5</v>
      </c>
      <c r="D494" s="8" t="n">
        <v>150</v>
      </c>
      <c r="E494" s="8" t="n">
        <v>18</v>
      </c>
      <c r="F494" s="8" t="n">
        <v>10</v>
      </c>
      <c r="G494" s="28" t="n">
        <v>20.62</v>
      </c>
      <c r="H494" s="8" t="n">
        <v>85.890907</v>
      </c>
      <c r="I494" s="8" t="n">
        <v>374.415126</v>
      </c>
      <c r="J494" s="28" t="n">
        <v>4.359194</v>
      </c>
      <c r="K494" s="39" t="n">
        <v>1.175774</v>
      </c>
      <c r="L494" s="28" t="n">
        <v>3.149738</v>
      </c>
      <c r="M494" s="8" t="n">
        <v>352.5</v>
      </c>
      <c r="N494" s="8" t="n">
        <v>1325</v>
      </c>
      <c r="O494" s="28" t="n">
        <v>16.903932</v>
      </c>
      <c r="P494" s="28" t="n">
        <v>7.55932</v>
      </c>
      <c r="Q494" s="28" t="n">
        <v>7.63407</v>
      </c>
      <c r="R494" s="8" t="n">
        <v>40</v>
      </c>
      <c r="S494" s="8" t="n">
        <v>18</v>
      </c>
      <c r="T494" s="23" t="n">
        <v>118.685835</v>
      </c>
      <c r="U494" s="23" t="n">
        <v>95.752208</v>
      </c>
      <c r="V494" s="28" t="n">
        <v>6.138345</v>
      </c>
      <c r="W494" s="39" t="n">
        <v>1.235155</v>
      </c>
      <c r="X494" s="24" t="n">
        <f aca="false">P494*RHO_VANE/2700*(1+SCRAP)*PRICE_VANE</f>
        <v>90.4850604</v>
      </c>
      <c r="Y494" s="24" t="n">
        <f aca="false">Q494*RHO_PLATE/2700*(1+SCRAP)*PRICE_PLATE</f>
        <v>91.3798179</v>
      </c>
      <c r="Z494" s="24" t="n">
        <f aca="false">T494*CUT_M+(R494+S494)*CUT_SET</f>
        <v>236.0287525</v>
      </c>
      <c r="AA494" s="24" t="n">
        <f aca="false">U494*ROUND_M</f>
        <v>478.76104</v>
      </c>
      <c r="AB494" s="24" t="n">
        <f aca="false">(R494+S494)*FINISH_PART</f>
        <v>464</v>
      </c>
      <c r="AC494" s="24" t="n">
        <f aca="false">R494*SPACER_VANE+(R494+S494)*ASM_H*LABOUR</f>
        <v>772.5</v>
      </c>
      <c r="AD494" s="24" t="n">
        <f aca="false">V494*G10_CAGE+W494*G10_SLEEVE</f>
        <v>442.41</v>
      </c>
      <c r="AE494" s="24" t="n">
        <f aca="false">N494/1000*SHAFT_M+SHAFT_SET</f>
        <v>239</v>
      </c>
      <c r="AF494" s="24" t="n">
        <f aca="false">2*ROUNDUP(G494*1000/V_ZENER,0)*PRICE_Z+5*ROUNDUP(G494*DIODE_SAFETY/V_STICK,0)*PRICE_STICK</f>
        <v>149.8</v>
      </c>
      <c r="AG494" s="24" t="n">
        <f aca="false">SUM(X494:AF494)</f>
        <v>2964.3646708</v>
      </c>
      <c r="AH494" s="20" t="n">
        <f aca="false">FIXED_BOM</f>
        <v>3461</v>
      </c>
      <c r="AI494" s="24" t="n">
        <f aca="false">(AG494+AH494)*(1+CONT)</f>
        <v>7389.16937142</v>
      </c>
      <c r="AJ494" s="24" t="n">
        <f aca="false">IF(L494&gt;0,AI494/L494,1000000000000)</f>
        <v>2345.96317897552</v>
      </c>
      <c r="AK494" s="8" t="n">
        <f aca="false">IF(AND(G494&gt;=V_NEED,L494&gt;=P_MIN,K494&gt;=Z_MIN,F494&lt;=N_CAP,D494&lt;=R_MAX,OR(CORONA_REQ=0,O494&gt;=G494)),1,0)</f>
        <v>0</v>
      </c>
      <c r="AL494" s="28" t="n">
        <f aca="false">IF(AK494=1,IF(OBJECTIVE=1,AI494,AJ494),1000000000000)+ROW()*0.000000001</f>
        <v>1000000000000</v>
      </c>
    </row>
    <row r="495" customFormat="false" ht="15" hidden="false" customHeight="false" outlineLevel="0" collapsed="false">
      <c r="A495" s="8" t="n">
        <v>491</v>
      </c>
      <c r="B495" s="23" t="n">
        <v>10</v>
      </c>
      <c r="C495" s="23" t="n">
        <v>2.5</v>
      </c>
      <c r="D495" s="8" t="n">
        <v>150</v>
      </c>
      <c r="E495" s="8" t="n">
        <v>18</v>
      </c>
      <c r="F495" s="8" t="n">
        <v>12</v>
      </c>
      <c r="G495" s="28" t="n">
        <v>20.62</v>
      </c>
      <c r="H495" s="8" t="n">
        <v>103.552151</v>
      </c>
      <c r="I495" s="8" t="n">
        <v>453.239363</v>
      </c>
      <c r="J495" s="28" t="n">
        <v>4.376919</v>
      </c>
      <c r="K495" s="39" t="n">
        <v>1.189882</v>
      </c>
      <c r="L495" s="28" t="n">
        <v>4.05767</v>
      </c>
      <c r="M495" s="8" t="n">
        <v>415</v>
      </c>
      <c r="N495" s="8" t="n">
        <v>1450</v>
      </c>
      <c r="O495" s="28" t="n">
        <v>16.903932</v>
      </c>
      <c r="P495" s="28" t="n">
        <v>9.071184</v>
      </c>
      <c r="Q495" s="28" t="n">
        <v>8.4823</v>
      </c>
      <c r="R495" s="8" t="n">
        <v>48</v>
      </c>
      <c r="S495" s="8" t="n">
        <v>20</v>
      </c>
      <c r="T495" s="23" t="n">
        <v>140.412382</v>
      </c>
      <c r="U495" s="23" t="n">
        <v>112.892031</v>
      </c>
      <c r="V495" s="28" t="n">
        <v>7.091505</v>
      </c>
      <c r="W495" s="39" t="n">
        <v>1.426949</v>
      </c>
      <c r="X495" s="24" t="n">
        <f aca="false">P495*RHO_VANE/2700*(1+SCRAP)*PRICE_VANE</f>
        <v>108.58207248</v>
      </c>
      <c r="Y495" s="24" t="n">
        <f aca="false">Q495*RHO_PLATE/2700*(1+SCRAP)*PRICE_PLATE</f>
        <v>101.533131</v>
      </c>
      <c r="Z495" s="24" t="n">
        <f aca="false">T495*CUT_M+(R495+S495)*CUT_SET</f>
        <v>278.618573</v>
      </c>
      <c r="AA495" s="24" t="n">
        <f aca="false">U495*ROUND_M</f>
        <v>564.460155</v>
      </c>
      <c r="AB495" s="24" t="n">
        <f aca="false">(R495+S495)*FINISH_PART</f>
        <v>544</v>
      </c>
      <c r="AC495" s="24" t="n">
        <f aca="false">R495*SPACER_VANE+(R495+S495)*ASM_H*LABOUR</f>
        <v>909</v>
      </c>
      <c r="AD495" s="24" t="n">
        <f aca="false">V495*G10_CAGE+W495*G10_SLEEVE</f>
        <v>511.10724</v>
      </c>
      <c r="AE495" s="24" t="n">
        <f aca="false">N495/1000*SHAFT_M+SHAFT_SET</f>
        <v>254</v>
      </c>
      <c r="AF495" s="24" t="n">
        <f aca="false">2*ROUNDUP(G495*1000/V_ZENER,0)*PRICE_Z+5*ROUNDUP(G495*DIODE_SAFETY/V_STICK,0)*PRICE_STICK</f>
        <v>149.8</v>
      </c>
      <c r="AG495" s="24" t="n">
        <f aca="false">SUM(X495:AF495)</f>
        <v>3421.10117148</v>
      </c>
      <c r="AH495" s="20" t="n">
        <f aca="false">FIXED_BOM</f>
        <v>3461</v>
      </c>
      <c r="AI495" s="24" t="n">
        <f aca="false">(AG495+AH495)*(1+CONT)</f>
        <v>7914.416347202</v>
      </c>
      <c r="AJ495" s="24" t="n">
        <f aca="false">IF(L495&gt;0,AI495/L495,1000000000000)</f>
        <v>1950.48299817432</v>
      </c>
      <c r="AK495" s="8" t="n">
        <f aca="false">IF(AND(G495&gt;=V_NEED,L495&gt;=P_MIN,K495&gt;=Z_MIN,F495&lt;=N_CAP,D495&lt;=R_MAX,OR(CORONA_REQ=0,O495&gt;=G495)),1,0)</f>
        <v>0</v>
      </c>
      <c r="AL495" s="28" t="n">
        <f aca="false">IF(AK495=1,IF(OBJECTIVE=1,AI495,AJ495),1000000000000)+ROW()*0.000000001</f>
        <v>1000000000000</v>
      </c>
    </row>
    <row r="496" customFormat="false" ht="15" hidden="false" customHeight="false" outlineLevel="0" collapsed="false">
      <c r="A496" s="8" t="n">
        <v>492</v>
      </c>
      <c r="B496" s="23" t="n">
        <v>10</v>
      </c>
      <c r="C496" s="23" t="n">
        <v>2.5</v>
      </c>
      <c r="D496" s="8" t="n">
        <v>150</v>
      </c>
      <c r="E496" s="8" t="n">
        <v>18</v>
      </c>
      <c r="F496" s="8" t="n">
        <v>16</v>
      </c>
      <c r="G496" s="28" t="n">
        <v>20.62</v>
      </c>
      <c r="H496" s="8" t="n">
        <v>138.874638</v>
      </c>
      <c r="I496" s="8" t="n">
        <v>610.887837</v>
      </c>
      <c r="J496" s="28" t="n">
        <v>4.398844</v>
      </c>
      <c r="K496" s="39" t="n">
        <v>1.207723</v>
      </c>
      <c r="L496" s="28" t="n">
        <v>5.869971</v>
      </c>
      <c r="M496" s="8" t="n">
        <v>565</v>
      </c>
      <c r="N496" s="8" t="n">
        <v>1750</v>
      </c>
      <c r="O496" s="28" t="n">
        <v>16.903932</v>
      </c>
      <c r="P496" s="28" t="n">
        <v>12.094912</v>
      </c>
      <c r="Q496" s="28" t="n">
        <v>11.87522</v>
      </c>
      <c r="R496" s="8" t="n">
        <v>64</v>
      </c>
      <c r="S496" s="8" t="n">
        <v>28</v>
      </c>
      <c r="T496" s="23" t="n">
        <v>188.892026</v>
      </c>
      <c r="U496" s="23" t="n">
        <v>152.198224</v>
      </c>
      <c r="V496" s="28" t="n">
        <v>9.379087</v>
      </c>
      <c r="W496" s="39" t="n">
        <v>1.887255</v>
      </c>
      <c r="X496" s="24" t="n">
        <f aca="false">P496*RHO_VANE/2700*(1+SCRAP)*PRICE_VANE</f>
        <v>144.77609664</v>
      </c>
      <c r="Y496" s="24" t="n">
        <f aca="false">Q496*RHO_PLATE/2700*(1+SCRAP)*PRICE_PLATE</f>
        <v>142.1463834</v>
      </c>
      <c r="Z496" s="24" t="n">
        <f aca="false">T496*CUT_M+(R496+S496)*CUT_SET</f>
        <v>375.338039</v>
      </c>
      <c r="AA496" s="24" t="n">
        <f aca="false">U496*ROUND_M</f>
        <v>760.99112</v>
      </c>
      <c r="AB496" s="24" t="n">
        <f aca="false">(R496+S496)*FINISH_PART</f>
        <v>736</v>
      </c>
      <c r="AC496" s="24" t="n">
        <f aca="false">R496*SPACER_VANE+(R496+S496)*ASM_H*LABOUR</f>
        <v>1227</v>
      </c>
      <c r="AD496" s="24" t="n">
        <f aca="false">V496*G10_CAGE+W496*G10_SLEEVE</f>
        <v>675.98052</v>
      </c>
      <c r="AE496" s="24" t="n">
        <f aca="false">N496/1000*SHAFT_M+SHAFT_SET</f>
        <v>290</v>
      </c>
      <c r="AF496" s="24" t="n">
        <f aca="false">2*ROUNDUP(G496*1000/V_ZENER,0)*PRICE_Z+5*ROUNDUP(G496*DIODE_SAFETY/V_STICK,0)*PRICE_STICK</f>
        <v>149.8</v>
      </c>
      <c r="AG496" s="24" t="n">
        <f aca="false">SUM(X496:AF496)</f>
        <v>4502.03215904</v>
      </c>
      <c r="AH496" s="20" t="n">
        <f aca="false">FIXED_BOM</f>
        <v>3461</v>
      </c>
      <c r="AI496" s="24" t="n">
        <f aca="false">(AG496+AH496)*(1+CONT)</f>
        <v>9157.486982896</v>
      </c>
      <c r="AJ496" s="24" t="n">
        <f aca="false">IF(L496&gt;0,AI496/L496,1000000000000)</f>
        <v>1560.0565970251</v>
      </c>
      <c r="AK496" s="8" t="n">
        <f aca="false">IF(AND(G496&gt;=V_NEED,L496&gt;=P_MIN,K496&gt;=Z_MIN,F496&lt;=N_CAP,D496&lt;=R_MAX,OR(CORONA_REQ=0,O496&gt;=G496)),1,0)</f>
        <v>0</v>
      </c>
      <c r="AL496" s="28" t="n">
        <f aca="false">IF(AK496=1,IF(OBJECTIVE=1,AI496,AJ496),1000000000000)+ROW()*0.000000001</f>
        <v>1000000000000</v>
      </c>
    </row>
    <row r="497" customFormat="false" ht="15" hidden="false" customHeight="false" outlineLevel="0" collapsed="false">
      <c r="A497" s="8" t="n">
        <v>493</v>
      </c>
      <c r="B497" s="23" t="n">
        <v>10</v>
      </c>
      <c r="C497" s="23" t="n">
        <v>2.5</v>
      </c>
      <c r="D497" s="8" t="n">
        <v>150</v>
      </c>
      <c r="E497" s="8" t="n">
        <v>22</v>
      </c>
      <c r="F497" s="8" t="n">
        <v>4</v>
      </c>
      <c r="G497" s="28" t="n">
        <v>20.62</v>
      </c>
      <c r="H497" s="8" t="n">
        <v>41.924126</v>
      </c>
      <c r="I497" s="8" t="n">
        <v>163.933738</v>
      </c>
      <c r="J497" s="28" t="n">
        <v>3.910248</v>
      </c>
      <c r="K497" s="39" t="n">
        <v>1.07077</v>
      </c>
      <c r="L497" s="28" t="n">
        <v>0.635018</v>
      </c>
      <c r="M497" s="8" t="n">
        <v>152.5</v>
      </c>
      <c r="N497" s="8" t="n">
        <v>925</v>
      </c>
      <c r="O497" s="28" t="n">
        <v>16.903932</v>
      </c>
      <c r="P497" s="28" t="n">
        <v>3.476117</v>
      </c>
      <c r="Q497" s="28" t="n">
        <v>4.24115</v>
      </c>
      <c r="R497" s="8" t="n">
        <v>16</v>
      </c>
      <c r="S497" s="8" t="n">
        <v>10</v>
      </c>
      <c r="T497" s="23" t="n">
        <v>50.992918</v>
      </c>
      <c r="U497" s="23" t="n">
        <v>41.819467</v>
      </c>
      <c r="V497" s="28" t="n">
        <v>3.088236</v>
      </c>
      <c r="W497" s="39" t="n">
        <v>0.621413</v>
      </c>
      <c r="X497" s="24" t="n">
        <f aca="false">P497*RHO_VANE/2700*(1+SCRAP)*PRICE_VANE</f>
        <v>41.60912049</v>
      </c>
      <c r="Y497" s="24" t="n">
        <f aca="false">Q497*RHO_PLATE/2700*(1+SCRAP)*PRICE_PLATE</f>
        <v>50.7665655</v>
      </c>
      <c r="Z497" s="24" t="n">
        <f aca="false">T497*CUT_M+(R497+S497)*CUT_SET</f>
        <v>102.489377</v>
      </c>
      <c r="AA497" s="24" t="n">
        <f aca="false">U497*ROUND_M</f>
        <v>209.097335</v>
      </c>
      <c r="AB497" s="24" t="n">
        <f aca="false">(R497+S497)*FINISH_PART</f>
        <v>208</v>
      </c>
      <c r="AC497" s="24" t="n">
        <f aca="false">R497*SPACER_VANE+(R497+S497)*ASM_H*LABOUR</f>
        <v>340.5</v>
      </c>
      <c r="AD497" s="24" t="n">
        <f aca="false">V497*G10_CAGE+W497*G10_SLEEVE</f>
        <v>222.57894</v>
      </c>
      <c r="AE497" s="24" t="n">
        <f aca="false">N497/1000*SHAFT_M+SHAFT_SET</f>
        <v>191</v>
      </c>
      <c r="AF497" s="24" t="n">
        <f aca="false">2*ROUNDUP(G497*1000/V_ZENER,0)*PRICE_Z+5*ROUNDUP(G497*DIODE_SAFETY/V_STICK,0)*PRICE_STICK</f>
        <v>149.8</v>
      </c>
      <c r="AG497" s="24" t="n">
        <f aca="false">SUM(X497:AF497)</f>
        <v>1515.84133799</v>
      </c>
      <c r="AH497" s="20" t="n">
        <f aca="false">FIXED_BOM</f>
        <v>3461</v>
      </c>
      <c r="AI497" s="24" t="n">
        <f aca="false">(AG497+AH497)*(1+CONT)</f>
        <v>5723.3675386885</v>
      </c>
      <c r="AJ497" s="24" t="n">
        <f aca="false">IF(L497&gt;0,AI497/L497,1000000000000)</f>
        <v>9012.92174188527</v>
      </c>
      <c r="AK497" s="8" t="n">
        <f aca="false">IF(AND(G497&gt;=V_NEED,L497&gt;=P_MIN,K497&gt;=Z_MIN,F497&lt;=N_CAP,D497&lt;=R_MAX,OR(CORONA_REQ=0,O497&gt;=G497)),1,0)</f>
        <v>0</v>
      </c>
      <c r="AL497" s="28" t="n">
        <f aca="false">IF(AK497=1,IF(OBJECTIVE=1,AI497,AJ497),1000000000000)+ROW()*0.000000001</f>
        <v>1000000000000</v>
      </c>
    </row>
    <row r="498" customFormat="false" ht="15" hidden="false" customHeight="false" outlineLevel="0" collapsed="false">
      <c r="A498" s="8" t="n">
        <v>494</v>
      </c>
      <c r="B498" s="23" t="n">
        <v>10</v>
      </c>
      <c r="C498" s="23" t="n">
        <v>2.5</v>
      </c>
      <c r="D498" s="8" t="n">
        <v>150</v>
      </c>
      <c r="E498" s="8" t="n">
        <v>22</v>
      </c>
      <c r="F498" s="8" t="n">
        <v>6</v>
      </c>
      <c r="G498" s="28" t="n">
        <v>20.62</v>
      </c>
      <c r="H498" s="8" t="n">
        <v>64.737913</v>
      </c>
      <c r="I498" s="8" t="n">
        <v>257.61016</v>
      </c>
      <c r="J498" s="28" t="n">
        <v>3.979278</v>
      </c>
      <c r="K498" s="39" t="n">
        <v>1.12254</v>
      </c>
      <c r="L498" s="28" t="n">
        <v>1.610575</v>
      </c>
      <c r="M498" s="8" t="n">
        <v>227.5</v>
      </c>
      <c r="N498" s="8" t="n">
        <v>1075</v>
      </c>
      <c r="O498" s="28" t="n">
        <v>16.903932</v>
      </c>
      <c r="P498" s="28" t="n">
        <v>5.214176</v>
      </c>
      <c r="Q498" s="28" t="n">
        <v>5.93761</v>
      </c>
      <c r="R498" s="8" t="n">
        <v>24</v>
      </c>
      <c r="S498" s="8" t="n">
        <v>14</v>
      </c>
      <c r="T498" s="23" t="n">
        <v>75.232739</v>
      </c>
      <c r="U498" s="23" t="n">
        <v>61.472564</v>
      </c>
      <c r="V498" s="28" t="n">
        <v>4.232027</v>
      </c>
      <c r="W498" s="39" t="n">
        <v>0.851566</v>
      </c>
      <c r="X498" s="24" t="n">
        <f aca="false">P498*RHO_VANE/2700*(1+SCRAP)*PRICE_VANE</f>
        <v>62.41368672</v>
      </c>
      <c r="Y498" s="24" t="n">
        <f aca="false">Q498*RHO_PLATE/2700*(1+SCRAP)*PRICE_PLATE</f>
        <v>71.0731917</v>
      </c>
      <c r="Z498" s="24" t="n">
        <f aca="false">T498*CUT_M+(R498+S498)*CUT_SET</f>
        <v>150.8491085</v>
      </c>
      <c r="AA498" s="24" t="n">
        <f aca="false">U498*ROUND_M</f>
        <v>307.36282</v>
      </c>
      <c r="AB498" s="24" t="n">
        <f aca="false">(R498+S498)*FINISH_PART</f>
        <v>304</v>
      </c>
      <c r="AC498" s="24" t="n">
        <f aca="false">R498*SPACER_VANE+(R498+S498)*ASM_H*LABOUR</f>
        <v>499.5</v>
      </c>
      <c r="AD498" s="24" t="n">
        <f aca="false">V498*G10_CAGE+W498*G10_SLEEVE</f>
        <v>305.01558</v>
      </c>
      <c r="AE498" s="24" t="n">
        <f aca="false">N498/1000*SHAFT_M+SHAFT_SET</f>
        <v>209</v>
      </c>
      <c r="AF498" s="24" t="n">
        <f aca="false">2*ROUNDUP(G498*1000/V_ZENER,0)*PRICE_Z+5*ROUNDUP(G498*DIODE_SAFETY/V_STICK,0)*PRICE_STICK</f>
        <v>149.8</v>
      </c>
      <c r="AG498" s="24" t="n">
        <f aca="false">SUM(X498:AF498)</f>
        <v>2059.01438692</v>
      </c>
      <c r="AH498" s="20" t="n">
        <f aca="false">FIXED_BOM</f>
        <v>3461</v>
      </c>
      <c r="AI498" s="24" t="n">
        <f aca="false">(AG498+AH498)*(1+CONT)</f>
        <v>6348.016544958</v>
      </c>
      <c r="AJ498" s="24" t="n">
        <f aca="false">IF(L498&gt;0,AI498/L498,1000000000000)</f>
        <v>3941.45975503035</v>
      </c>
      <c r="AK498" s="8" t="n">
        <f aca="false">IF(AND(G498&gt;=V_NEED,L498&gt;=P_MIN,K498&gt;=Z_MIN,F498&lt;=N_CAP,D498&lt;=R_MAX,OR(CORONA_REQ=0,O498&gt;=G498)),1,0)</f>
        <v>0</v>
      </c>
      <c r="AL498" s="28" t="n">
        <f aca="false">IF(AK498=1,IF(OBJECTIVE=1,AI498,AJ498),1000000000000)+ROW()*0.000000001</f>
        <v>1000000000000</v>
      </c>
    </row>
    <row r="499" customFormat="false" ht="15" hidden="false" customHeight="false" outlineLevel="0" collapsed="false">
      <c r="A499" s="8" t="n">
        <v>495</v>
      </c>
      <c r="B499" s="23" t="n">
        <v>10</v>
      </c>
      <c r="C499" s="23" t="n">
        <v>2.5</v>
      </c>
      <c r="D499" s="8" t="n">
        <v>150</v>
      </c>
      <c r="E499" s="8" t="n">
        <v>22</v>
      </c>
      <c r="F499" s="8" t="n">
        <v>8</v>
      </c>
      <c r="G499" s="28" t="n">
        <v>20.62</v>
      </c>
      <c r="H499" s="8" t="n">
        <v>87.551699</v>
      </c>
      <c r="I499" s="8" t="n">
        <v>351.286581</v>
      </c>
      <c r="J499" s="28" t="n">
        <v>4.012333</v>
      </c>
      <c r="K499" s="39" t="n">
        <v>1.149799</v>
      </c>
      <c r="L499" s="28" t="n">
        <v>2.599907</v>
      </c>
      <c r="M499" s="8" t="n">
        <v>290</v>
      </c>
      <c r="N499" s="8" t="n">
        <v>1200</v>
      </c>
      <c r="O499" s="28" t="n">
        <v>16.903932</v>
      </c>
      <c r="P499" s="28" t="n">
        <v>6.952235</v>
      </c>
      <c r="Q499" s="28" t="n">
        <v>6.78584</v>
      </c>
      <c r="R499" s="8" t="n">
        <v>32</v>
      </c>
      <c r="S499" s="8" t="n">
        <v>16</v>
      </c>
      <c r="T499" s="23" t="n">
        <v>96.959287</v>
      </c>
      <c r="U499" s="23" t="n">
        <v>78.612386</v>
      </c>
      <c r="V499" s="28" t="n">
        <v>5.185186</v>
      </c>
      <c r="W499" s="39" t="n">
        <v>1.043361</v>
      </c>
      <c r="X499" s="24" t="n">
        <f aca="false">P499*RHO_VANE/2700*(1+SCRAP)*PRICE_VANE</f>
        <v>83.21825295</v>
      </c>
      <c r="Y499" s="24" t="n">
        <f aca="false">Q499*RHO_PLATE/2700*(1+SCRAP)*PRICE_PLATE</f>
        <v>81.2265048</v>
      </c>
      <c r="Z499" s="24" t="n">
        <f aca="false">T499*CUT_M+(R499+S499)*CUT_SET</f>
        <v>193.4389305</v>
      </c>
      <c r="AA499" s="24" t="n">
        <f aca="false">U499*ROUND_M</f>
        <v>393.06193</v>
      </c>
      <c r="AB499" s="24" t="n">
        <f aca="false">(R499+S499)*FINISH_PART</f>
        <v>384</v>
      </c>
      <c r="AC499" s="24" t="n">
        <f aca="false">R499*SPACER_VANE+(R499+S499)*ASM_H*LABOUR</f>
        <v>636</v>
      </c>
      <c r="AD499" s="24" t="n">
        <f aca="false">V499*G10_CAGE+W499*G10_SLEEVE</f>
        <v>373.71282</v>
      </c>
      <c r="AE499" s="24" t="n">
        <f aca="false">N499/1000*SHAFT_M+SHAFT_SET</f>
        <v>224</v>
      </c>
      <c r="AF499" s="24" t="n">
        <f aca="false">2*ROUNDUP(G499*1000/V_ZENER,0)*PRICE_Z+5*ROUNDUP(G499*DIODE_SAFETY/V_STICK,0)*PRICE_STICK</f>
        <v>149.8</v>
      </c>
      <c r="AG499" s="24" t="n">
        <f aca="false">SUM(X499:AF499)</f>
        <v>2518.45843825</v>
      </c>
      <c r="AH499" s="20" t="n">
        <f aca="false">FIXED_BOM</f>
        <v>3461</v>
      </c>
      <c r="AI499" s="24" t="n">
        <f aca="false">(AG499+AH499)*(1+CONT)</f>
        <v>6876.3772039875</v>
      </c>
      <c r="AJ499" s="24" t="n">
        <f aca="false">IF(L499&gt;0,AI499/L499,1000000000000)</f>
        <v>2644.85506750338</v>
      </c>
      <c r="AK499" s="8" t="n">
        <f aca="false">IF(AND(G499&gt;=V_NEED,L499&gt;=P_MIN,K499&gt;=Z_MIN,F499&lt;=N_CAP,D499&lt;=R_MAX,OR(CORONA_REQ=0,O499&gt;=G499)),1,0)</f>
        <v>0</v>
      </c>
      <c r="AL499" s="28" t="n">
        <f aca="false">IF(AK499=1,IF(OBJECTIVE=1,AI499,AJ499),1000000000000)+ROW()*0.000000001</f>
        <v>1000000000000</v>
      </c>
    </row>
    <row r="500" customFormat="false" ht="15" hidden="false" customHeight="false" outlineLevel="0" collapsed="false">
      <c r="A500" s="8" t="n">
        <v>496</v>
      </c>
      <c r="B500" s="23" t="n">
        <v>10</v>
      </c>
      <c r="C500" s="23" t="n">
        <v>2.5</v>
      </c>
      <c r="D500" s="8" t="n">
        <v>150</v>
      </c>
      <c r="E500" s="8" t="n">
        <v>22</v>
      </c>
      <c r="F500" s="8" t="n">
        <v>10</v>
      </c>
      <c r="G500" s="28" t="n">
        <v>20.62</v>
      </c>
      <c r="H500" s="8" t="n">
        <v>110.365486</v>
      </c>
      <c r="I500" s="8" t="n">
        <v>444.963003</v>
      </c>
      <c r="J500" s="28" t="n">
        <v>4.031722</v>
      </c>
      <c r="K500" s="39" t="n">
        <v>1.166861</v>
      </c>
      <c r="L500" s="28" t="n">
        <v>3.597519</v>
      </c>
      <c r="M500" s="8" t="n">
        <v>365</v>
      </c>
      <c r="N500" s="8" t="n">
        <v>1350</v>
      </c>
      <c r="O500" s="28" t="n">
        <v>16.903932</v>
      </c>
      <c r="P500" s="28" t="n">
        <v>8.690293</v>
      </c>
      <c r="Q500" s="28" t="n">
        <v>8.4823</v>
      </c>
      <c r="R500" s="8" t="n">
        <v>40</v>
      </c>
      <c r="S500" s="8" t="n">
        <v>20</v>
      </c>
      <c r="T500" s="23" t="n">
        <v>121.199109</v>
      </c>
      <c r="U500" s="23" t="n">
        <v>98.265482</v>
      </c>
      <c r="V500" s="28" t="n">
        <v>6.328977</v>
      </c>
      <c r="W500" s="39" t="n">
        <v>1.273514</v>
      </c>
      <c r="X500" s="24" t="n">
        <f aca="false">P500*RHO_VANE/2700*(1+SCRAP)*PRICE_VANE</f>
        <v>104.02280721</v>
      </c>
      <c r="Y500" s="24" t="n">
        <f aca="false">Q500*RHO_PLATE/2700*(1+SCRAP)*PRICE_PLATE</f>
        <v>101.533131</v>
      </c>
      <c r="Z500" s="24" t="n">
        <f aca="false">T500*CUT_M+(R500+S500)*CUT_SET</f>
        <v>241.7986635</v>
      </c>
      <c r="AA500" s="24" t="n">
        <f aca="false">U500*ROUND_M</f>
        <v>491.32741</v>
      </c>
      <c r="AB500" s="24" t="n">
        <f aca="false">(R500+S500)*FINISH_PART</f>
        <v>480</v>
      </c>
      <c r="AC500" s="24" t="n">
        <f aca="false">R500*SPACER_VANE+(R500+S500)*ASM_H*LABOUR</f>
        <v>795</v>
      </c>
      <c r="AD500" s="24" t="n">
        <f aca="false">V500*G10_CAGE+W500*G10_SLEEVE</f>
        <v>456.14946</v>
      </c>
      <c r="AE500" s="24" t="n">
        <f aca="false">N500/1000*SHAFT_M+SHAFT_SET</f>
        <v>242</v>
      </c>
      <c r="AF500" s="24" t="n">
        <f aca="false">2*ROUNDUP(G500*1000/V_ZENER,0)*PRICE_Z+5*ROUNDUP(G500*DIODE_SAFETY/V_STICK,0)*PRICE_STICK</f>
        <v>149.8</v>
      </c>
      <c r="AG500" s="24" t="n">
        <f aca="false">SUM(X500:AF500)</f>
        <v>3061.63147171</v>
      </c>
      <c r="AH500" s="20" t="n">
        <f aca="false">FIXED_BOM</f>
        <v>3461</v>
      </c>
      <c r="AI500" s="24" t="n">
        <f aca="false">(AG500+AH500)*(1+CONT)</f>
        <v>7501.0261924665</v>
      </c>
      <c r="AJ500" s="24" t="n">
        <f aca="false">IF(L500&gt;0,AI500/L500,1000000000000)</f>
        <v>2085.05533743296</v>
      </c>
      <c r="AK500" s="8" t="n">
        <f aca="false">IF(AND(G500&gt;=V_NEED,L500&gt;=P_MIN,K500&gt;=Z_MIN,F500&lt;=N_CAP,D500&lt;=R_MAX,OR(CORONA_REQ=0,O500&gt;=G500)),1,0)</f>
        <v>0</v>
      </c>
      <c r="AL500" s="28" t="n">
        <f aca="false">IF(AK500=1,IF(OBJECTIVE=1,AI500,AJ500),1000000000000)+ROW()*0.000000001</f>
        <v>1000000000000</v>
      </c>
    </row>
    <row r="501" customFormat="false" ht="15" hidden="false" customHeight="false" outlineLevel="0" collapsed="false">
      <c r="A501" s="8" t="n">
        <v>497</v>
      </c>
      <c r="B501" s="23" t="n">
        <v>10</v>
      </c>
      <c r="C501" s="23" t="n">
        <v>2.5</v>
      </c>
      <c r="D501" s="8" t="n">
        <v>150</v>
      </c>
      <c r="E501" s="8" t="n">
        <v>22</v>
      </c>
      <c r="F501" s="8" t="n">
        <v>12</v>
      </c>
      <c r="G501" s="28" t="n">
        <v>20.62</v>
      </c>
      <c r="H501" s="8" t="n">
        <v>133.179272</v>
      </c>
      <c r="I501" s="8" t="n">
        <v>538.639425</v>
      </c>
      <c r="J501" s="28" t="n">
        <v>4.044469</v>
      </c>
      <c r="K501" s="39" t="n">
        <v>1.178136</v>
      </c>
      <c r="L501" s="28" t="n">
        <v>4.591448</v>
      </c>
      <c r="M501" s="8" t="n">
        <v>440</v>
      </c>
      <c r="N501" s="8" t="n">
        <v>1500</v>
      </c>
      <c r="O501" s="28" t="n">
        <v>16.903932</v>
      </c>
      <c r="P501" s="28" t="n">
        <v>10.428352</v>
      </c>
      <c r="Q501" s="28" t="n">
        <v>10.17876</v>
      </c>
      <c r="R501" s="8" t="n">
        <v>48</v>
      </c>
      <c r="S501" s="8" t="n">
        <v>24</v>
      </c>
      <c r="T501" s="23" t="n">
        <v>145.438931</v>
      </c>
      <c r="U501" s="23" t="n">
        <v>117.918579</v>
      </c>
      <c r="V501" s="28" t="n">
        <v>7.472768</v>
      </c>
      <c r="W501" s="39" t="n">
        <v>1.503667</v>
      </c>
      <c r="X501" s="24" t="n">
        <f aca="false">P501*RHO_VANE/2700*(1+SCRAP)*PRICE_VANE</f>
        <v>124.82737344</v>
      </c>
      <c r="Y501" s="24" t="n">
        <f aca="false">Q501*RHO_PLATE/2700*(1+SCRAP)*PRICE_PLATE</f>
        <v>121.8397572</v>
      </c>
      <c r="Z501" s="24" t="n">
        <f aca="false">T501*CUT_M+(R501+S501)*CUT_SET</f>
        <v>290.1583965</v>
      </c>
      <c r="AA501" s="24" t="n">
        <f aca="false">U501*ROUND_M</f>
        <v>589.592895</v>
      </c>
      <c r="AB501" s="24" t="n">
        <f aca="false">(R501+S501)*FINISH_PART</f>
        <v>576</v>
      </c>
      <c r="AC501" s="24" t="n">
        <f aca="false">R501*SPACER_VANE+(R501+S501)*ASM_H*LABOUR</f>
        <v>954</v>
      </c>
      <c r="AD501" s="24" t="n">
        <f aca="false">V501*G10_CAGE+W501*G10_SLEEVE</f>
        <v>538.5861</v>
      </c>
      <c r="AE501" s="24" t="n">
        <f aca="false">N501/1000*SHAFT_M+SHAFT_SET</f>
        <v>260</v>
      </c>
      <c r="AF501" s="24" t="n">
        <f aca="false">2*ROUNDUP(G501*1000/V_ZENER,0)*PRICE_Z+5*ROUNDUP(G501*DIODE_SAFETY/V_STICK,0)*PRICE_STICK</f>
        <v>149.8</v>
      </c>
      <c r="AG501" s="24" t="n">
        <f aca="false">SUM(X501:AF501)</f>
        <v>3604.80452214</v>
      </c>
      <c r="AH501" s="20" t="n">
        <f aca="false">FIXED_BOM</f>
        <v>3461</v>
      </c>
      <c r="AI501" s="24" t="n">
        <f aca="false">(AG501+AH501)*(1+CONT)</f>
        <v>8125.675200461</v>
      </c>
      <c r="AJ501" s="24" t="n">
        <f aca="false">IF(L501&gt;0,AI501/L501,1000000000000)</f>
        <v>1769.74131046698</v>
      </c>
      <c r="AK501" s="8" t="n">
        <f aca="false">IF(AND(G501&gt;=V_NEED,L501&gt;=P_MIN,K501&gt;=Z_MIN,F501&lt;=N_CAP,D501&lt;=R_MAX,OR(CORONA_REQ=0,O501&gt;=G501)),1,0)</f>
        <v>0</v>
      </c>
      <c r="AL501" s="28" t="n">
        <f aca="false">IF(AK501=1,IF(OBJECTIVE=1,AI501,AJ501),1000000000000)+ROW()*0.000000001</f>
        <v>1000000000000</v>
      </c>
    </row>
    <row r="502" customFormat="false" ht="15" hidden="false" customHeight="false" outlineLevel="0" collapsed="false">
      <c r="A502" s="8" t="n">
        <v>498</v>
      </c>
      <c r="B502" s="23" t="n">
        <v>10</v>
      </c>
      <c r="C502" s="23" t="n">
        <v>2.5</v>
      </c>
      <c r="D502" s="8" t="n">
        <v>150</v>
      </c>
      <c r="E502" s="8" t="n">
        <v>22</v>
      </c>
      <c r="F502" s="8" t="n">
        <v>16</v>
      </c>
      <c r="G502" s="28" t="n">
        <v>20.62</v>
      </c>
      <c r="H502" s="8" t="n">
        <v>178.806845</v>
      </c>
      <c r="I502" s="8" t="n">
        <v>725.992268</v>
      </c>
      <c r="J502" s="28" t="n">
        <v>4.060204</v>
      </c>
      <c r="K502" s="39" t="n">
        <v>1.192773</v>
      </c>
      <c r="L502" s="28" t="n">
        <v>6.591956</v>
      </c>
      <c r="M502" s="8" t="n">
        <v>590</v>
      </c>
      <c r="N502" s="8" t="n">
        <v>1800</v>
      </c>
      <c r="O502" s="28" t="n">
        <v>16.903932</v>
      </c>
      <c r="P502" s="28" t="n">
        <v>13.904469</v>
      </c>
      <c r="Q502" s="28" t="n">
        <v>13.57168</v>
      </c>
      <c r="R502" s="8" t="n">
        <v>64</v>
      </c>
      <c r="S502" s="8" t="n">
        <v>32</v>
      </c>
      <c r="T502" s="23" t="n">
        <v>193.918574</v>
      </c>
      <c r="U502" s="23" t="n">
        <v>157.224772</v>
      </c>
      <c r="V502" s="28" t="n">
        <v>9.76035</v>
      </c>
      <c r="W502" s="39" t="n">
        <v>1.963973</v>
      </c>
      <c r="X502" s="24" t="n">
        <f aca="false">P502*RHO_VANE/2700*(1+SCRAP)*PRICE_VANE</f>
        <v>166.43649393</v>
      </c>
      <c r="Y502" s="24" t="n">
        <f aca="false">Q502*RHO_PLATE/2700*(1+SCRAP)*PRICE_PLATE</f>
        <v>162.4530096</v>
      </c>
      <c r="Z502" s="24" t="n">
        <f aca="false">T502*CUT_M+(R502+S502)*CUT_SET</f>
        <v>386.877861</v>
      </c>
      <c r="AA502" s="24" t="n">
        <f aca="false">U502*ROUND_M</f>
        <v>786.12386</v>
      </c>
      <c r="AB502" s="24" t="n">
        <f aca="false">(R502+S502)*FINISH_PART</f>
        <v>768</v>
      </c>
      <c r="AC502" s="24" t="n">
        <f aca="false">R502*SPACER_VANE+(R502+S502)*ASM_H*LABOUR</f>
        <v>1272</v>
      </c>
      <c r="AD502" s="24" t="n">
        <f aca="false">V502*G10_CAGE+W502*G10_SLEEVE</f>
        <v>703.45938</v>
      </c>
      <c r="AE502" s="24" t="n">
        <f aca="false">N502/1000*SHAFT_M+SHAFT_SET</f>
        <v>296</v>
      </c>
      <c r="AF502" s="24" t="n">
        <f aca="false">2*ROUNDUP(G502*1000/V_ZENER,0)*PRICE_Z+5*ROUNDUP(G502*DIODE_SAFETY/V_STICK,0)*PRICE_STICK</f>
        <v>149.8</v>
      </c>
      <c r="AG502" s="24" t="n">
        <f aca="false">SUM(X502:AF502)</f>
        <v>4691.15060453</v>
      </c>
      <c r="AH502" s="20" t="n">
        <f aca="false">FIXED_BOM</f>
        <v>3461</v>
      </c>
      <c r="AI502" s="24" t="n">
        <f aca="false">(AG502+AH502)*(1+CONT)</f>
        <v>9374.9731952095</v>
      </c>
      <c r="AJ502" s="24" t="n">
        <f aca="false">IF(L502&gt;0,AI502/L502,1000000000000)</f>
        <v>1422.1838245294</v>
      </c>
      <c r="AK502" s="8" t="n">
        <f aca="false">IF(AND(G502&gt;=V_NEED,L502&gt;=P_MIN,K502&gt;=Z_MIN,F502&lt;=N_CAP,D502&lt;=R_MAX,OR(CORONA_REQ=0,O502&gt;=G502)),1,0)</f>
        <v>0</v>
      </c>
      <c r="AL502" s="28" t="n">
        <f aca="false">IF(AK502=1,IF(OBJECTIVE=1,AI502,AJ502),1000000000000)+ROW()*0.000000001</f>
        <v>1000000000000</v>
      </c>
    </row>
    <row r="503" customFormat="false" ht="15" hidden="false" customHeight="false" outlineLevel="0" collapsed="false">
      <c r="A503" s="8" t="n">
        <v>499</v>
      </c>
      <c r="B503" s="23" t="n">
        <v>10</v>
      </c>
      <c r="C503" s="23" t="n">
        <v>2.5</v>
      </c>
      <c r="D503" s="8" t="n">
        <v>150</v>
      </c>
      <c r="E503" s="8" t="n">
        <v>26</v>
      </c>
      <c r="F503" s="8" t="n">
        <v>4</v>
      </c>
      <c r="G503" s="28" t="n">
        <v>20.62</v>
      </c>
      <c r="H503" s="8" t="n">
        <v>57.681407</v>
      </c>
      <c r="I503" s="8" t="n">
        <v>189.980854</v>
      </c>
      <c r="J503" s="28" t="n">
        <v>3.293624</v>
      </c>
      <c r="K503" s="39" t="n">
        <v>1.04853</v>
      </c>
      <c r="L503" s="28" t="n">
        <v>0.524941</v>
      </c>
      <c r="M503" s="8" t="n">
        <v>152.5</v>
      </c>
      <c r="N503" s="8" t="n">
        <v>925</v>
      </c>
      <c r="O503" s="28" t="n">
        <v>16.903932</v>
      </c>
      <c r="P503" s="28" t="n">
        <v>3.928507</v>
      </c>
      <c r="Q503" s="28" t="n">
        <v>4.24115</v>
      </c>
      <c r="R503" s="8" t="n">
        <v>16</v>
      </c>
      <c r="S503" s="8" t="n">
        <v>10</v>
      </c>
      <c r="T503" s="23" t="n">
        <v>50.992918</v>
      </c>
      <c r="U503" s="23" t="n">
        <v>41.819467</v>
      </c>
      <c r="V503" s="28" t="n">
        <v>3.088236</v>
      </c>
      <c r="W503" s="39" t="n">
        <v>0.621413</v>
      </c>
      <c r="X503" s="24" t="n">
        <f aca="false">P503*RHO_VANE/2700*(1+SCRAP)*PRICE_VANE</f>
        <v>47.02422879</v>
      </c>
      <c r="Y503" s="24" t="n">
        <f aca="false">Q503*RHO_PLATE/2700*(1+SCRAP)*PRICE_PLATE</f>
        <v>50.7665655</v>
      </c>
      <c r="Z503" s="24" t="n">
        <f aca="false">T503*CUT_M+(R503+S503)*CUT_SET</f>
        <v>102.489377</v>
      </c>
      <c r="AA503" s="24" t="n">
        <f aca="false">U503*ROUND_M</f>
        <v>209.097335</v>
      </c>
      <c r="AB503" s="24" t="n">
        <f aca="false">(R503+S503)*FINISH_PART</f>
        <v>208</v>
      </c>
      <c r="AC503" s="24" t="n">
        <f aca="false">R503*SPACER_VANE+(R503+S503)*ASM_H*LABOUR</f>
        <v>340.5</v>
      </c>
      <c r="AD503" s="24" t="n">
        <f aca="false">V503*G10_CAGE+W503*G10_SLEEVE</f>
        <v>222.57894</v>
      </c>
      <c r="AE503" s="24" t="n">
        <f aca="false">N503/1000*SHAFT_M+SHAFT_SET</f>
        <v>191</v>
      </c>
      <c r="AF503" s="24" t="n">
        <f aca="false">2*ROUNDUP(G503*1000/V_ZENER,0)*PRICE_Z+5*ROUNDUP(G503*DIODE_SAFETY/V_STICK,0)*PRICE_STICK</f>
        <v>149.8</v>
      </c>
      <c r="AG503" s="24" t="n">
        <f aca="false">SUM(X503:AF503)</f>
        <v>1521.25644629</v>
      </c>
      <c r="AH503" s="20" t="n">
        <f aca="false">FIXED_BOM</f>
        <v>3461</v>
      </c>
      <c r="AI503" s="24" t="n">
        <f aca="false">(AG503+AH503)*(1+CONT)</f>
        <v>5729.5949132335</v>
      </c>
      <c r="AJ503" s="24" t="n">
        <f aca="false">IF(L503&gt;0,AI503/L503,1000000000000)</f>
        <v>10914.7407294029</v>
      </c>
      <c r="AK503" s="8" t="n">
        <f aca="false">IF(AND(G503&gt;=V_NEED,L503&gt;=P_MIN,K503&gt;=Z_MIN,F503&lt;=N_CAP,D503&lt;=R_MAX,OR(CORONA_REQ=0,O503&gt;=G503)),1,0)</f>
        <v>0</v>
      </c>
      <c r="AL503" s="28" t="n">
        <f aca="false">IF(AK503=1,IF(OBJECTIVE=1,AI503,AJ503),1000000000000)+ROW()*0.000000001</f>
        <v>1000000000000</v>
      </c>
    </row>
    <row r="504" customFormat="false" ht="15" hidden="false" customHeight="false" outlineLevel="0" collapsed="false">
      <c r="A504" s="8" t="n">
        <v>500</v>
      </c>
      <c r="B504" s="23" t="n">
        <v>10</v>
      </c>
      <c r="C504" s="23" t="n">
        <v>2.5</v>
      </c>
      <c r="D504" s="8" t="n">
        <v>150</v>
      </c>
      <c r="E504" s="8" t="n">
        <v>26</v>
      </c>
      <c r="F504" s="8" t="n">
        <v>6</v>
      </c>
      <c r="G504" s="28" t="n">
        <v>20.62</v>
      </c>
      <c r="H504" s="8" t="n">
        <v>89.499355</v>
      </c>
      <c r="I504" s="8" t="n">
        <v>298.541342</v>
      </c>
      <c r="J504" s="28" t="n">
        <v>3.335682</v>
      </c>
      <c r="K504" s="39" t="n">
        <v>1.089703</v>
      </c>
      <c r="L504" s="28" t="n">
        <v>1.436503</v>
      </c>
      <c r="M504" s="8" t="n">
        <v>227.5</v>
      </c>
      <c r="N504" s="8" t="n">
        <v>1075</v>
      </c>
      <c r="O504" s="28" t="n">
        <v>16.903932</v>
      </c>
      <c r="P504" s="28" t="n">
        <v>5.89276</v>
      </c>
      <c r="Q504" s="28" t="n">
        <v>5.93761</v>
      </c>
      <c r="R504" s="8" t="n">
        <v>24</v>
      </c>
      <c r="S504" s="8" t="n">
        <v>14</v>
      </c>
      <c r="T504" s="23" t="n">
        <v>75.232739</v>
      </c>
      <c r="U504" s="23" t="n">
        <v>61.472564</v>
      </c>
      <c r="V504" s="28" t="n">
        <v>4.232027</v>
      </c>
      <c r="W504" s="39" t="n">
        <v>0.851566</v>
      </c>
      <c r="X504" s="24" t="n">
        <f aca="false">P504*RHO_VANE/2700*(1+SCRAP)*PRICE_VANE</f>
        <v>70.5363372</v>
      </c>
      <c r="Y504" s="24" t="n">
        <f aca="false">Q504*RHO_PLATE/2700*(1+SCRAP)*PRICE_PLATE</f>
        <v>71.0731917</v>
      </c>
      <c r="Z504" s="24" t="n">
        <f aca="false">T504*CUT_M+(R504+S504)*CUT_SET</f>
        <v>150.8491085</v>
      </c>
      <c r="AA504" s="24" t="n">
        <f aca="false">U504*ROUND_M</f>
        <v>307.36282</v>
      </c>
      <c r="AB504" s="24" t="n">
        <f aca="false">(R504+S504)*FINISH_PART</f>
        <v>304</v>
      </c>
      <c r="AC504" s="24" t="n">
        <f aca="false">R504*SPACER_VANE+(R504+S504)*ASM_H*LABOUR</f>
        <v>499.5</v>
      </c>
      <c r="AD504" s="24" t="n">
        <f aca="false">V504*G10_CAGE+W504*G10_SLEEVE</f>
        <v>305.01558</v>
      </c>
      <c r="AE504" s="24" t="n">
        <f aca="false">N504/1000*SHAFT_M+SHAFT_SET</f>
        <v>209</v>
      </c>
      <c r="AF504" s="24" t="n">
        <f aca="false">2*ROUNDUP(G504*1000/V_ZENER,0)*PRICE_Z+5*ROUNDUP(G504*DIODE_SAFETY/V_STICK,0)*PRICE_STICK</f>
        <v>149.8</v>
      </c>
      <c r="AG504" s="24" t="n">
        <f aca="false">SUM(X504:AF504)</f>
        <v>2067.1370374</v>
      </c>
      <c r="AH504" s="20" t="n">
        <f aca="false">FIXED_BOM</f>
        <v>3461</v>
      </c>
      <c r="AI504" s="24" t="n">
        <f aca="false">(AG504+AH504)*(1+CONT)</f>
        <v>6357.35759301</v>
      </c>
      <c r="AJ504" s="24" t="n">
        <f aca="false">IF(L504&gt;0,AI504/L504,1000000000000)</f>
        <v>4425.57905762118</v>
      </c>
      <c r="AK504" s="8" t="n">
        <f aca="false">IF(AND(G504&gt;=V_NEED,L504&gt;=P_MIN,K504&gt;=Z_MIN,F504&lt;=N_CAP,D504&lt;=R_MAX,OR(CORONA_REQ=0,O504&gt;=G504)),1,0)</f>
        <v>0</v>
      </c>
      <c r="AL504" s="28" t="n">
        <f aca="false">IF(AK504=1,IF(OBJECTIVE=1,AI504,AJ504),1000000000000)+ROW()*0.000000001</f>
        <v>1000000000000</v>
      </c>
    </row>
    <row r="505" customFormat="false" ht="15" hidden="false" customHeight="false" outlineLevel="0" collapsed="false">
      <c r="A505" s="8" t="n">
        <v>501</v>
      </c>
      <c r="B505" s="23" t="n">
        <v>10</v>
      </c>
      <c r="C505" s="23" t="n">
        <v>2.5</v>
      </c>
      <c r="D505" s="8" t="n">
        <v>150</v>
      </c>
      <c r="E505" s="8" t="n">
        <v>26</v>
      </c>
      <c r="F505" s="8" t="n">
        <v>8</v>
      </c>
      <c r="G505" s="28" t="n">
        <v>20.62</v>
      </c>
      <c r="H505" s="8" t="n">
        <v>121.317302</v>
      </c>
      <c r="I505" s="8" t="n">
        <v>407.10183</v>
      </c>
      <c r="J505" s="28" t="n">
        <v>3.355678</v>
      </c>
      <c r="K505" s="39" t="n">
        <v>1.111114</v>
      </c>
      <c r="L505" s="28" t="n">
        <v>2.356831</v>
      </c>
      <c r="M505" s="8" t="n">
        <v>315</v>
      </c>
      <c r="N505" s="8" t="n">
        <v>1250</v>
      </c>
      <c r="O505" s="28" t="n">
        <v>16.903932</v>
      </c>
      <c r="P505" s="28" t="n">
        <v>7.857013</v>
      </c>
      <c r="Q505" s="28" t="n">
        <v>8.4823</v>
      </c>
      <c r="R505" s="8" t="n">
        <v>32</v>
      </c>
      <c r="S505" s="8" t="n">
        <v>20</v>
      </c>
      <c r="T505" s="23" t="n">
        <v>101.985835</v>
      </c>
      <c r="U505" s="23" t="n">
        <v>83.638934</v>
      </c>
      <c r="V505" s="28" t="n">
        <v>5.56645</v>
      </c>
      <c r="W505" s="39" t="n">
        <v>1.120078</v>
      </c>
      <c r="X505" s="24" t="n">
        <f aca="false">P505*RHO_VANE/2700*(1+SCRAP)*PRICE_VANE</f>
        <v>94.04844561</v>
      </c>
      <c r="Y505" s="24" t="n">
        <f aca="false">Q505*RHO_PLATE/2700*(1+SCRAP)*PRICE_PLATE</f>
        <v>101.533131</v>
      </c>
      <c r="Z505" s="24" t="n">
        <f aca="false">T505*CUT_M+(R505+S505)*CUT_SET</f>
        <v>204.9787525</v>
      </c>
      <c r="AA505" s="24" t="n">
        <f aca="false">U505*ROUND_M</f>
        <v>418.19467</v>
      </c>
      <c r="AB505" s="24" t="n">
        <f aca="false">(R505+S505)*FINISH_PART</f>
        <v>416</v>
      </c>
      <c r="AC505" s="24" t="n">
        <f aca="false">R505*SPACER_VANE+(R505+S505)*ASM_H*LABOUR</f>
        <v>681</v>
      </c>
      <c r="AD505" s="24" t="n">
        <f aca="false">V505*G10_CAGE+W505*G10_SLEEVE</f>
        <v>401.19168</v>
      </c>
      <c r="AE505" s="24" t="n">
        <f aca="false">N505/1000*SHAFT_M+SHAFT_SET</f>
        <v>230</v>
      </c>
      <c r="AF505" s="24" t="n">
        <f aca="false">2*ROUNDUP(G505*1000/V_ZENER,0)*PRICE_Z+5*ROUNDUP(G505*DIODE_SAFETY/V_STICK,0)*PRICE_STICK</f>
        <v>149.8</v>
      </c>
      <c r="AG505" s="24" t="n">
        <f aca="false">SUM(X505:AF505)</f>
        <v>2696.74667911</v>
      </c>
      <c r="AH505" s="20" t="n">
        <f aca="false">FIXED_BOM</f>
        <v>3461</v>
      </c>
      <c r="AI505" s="24" t="n">
        <f aca="false">(AG505+AH505)*(1+CONT)</f>
        <v>7081.4086809765</v>
      </c>
      <c r="AJ505" s="24" t="n">
        <f aca="false">IF(L505&gt;0,AI505/L505,1000000000000)</f>
        <v>3004.63150772223</v>
      </c>
      <c r="AK505" s="8" t="n">
        <f aca="false">IF(AND(G505&gt;=V_NEED,L505&gt;=P_MIN,K505&gt;=Z_MIN,F505&lt;=N_CAP,D505&lt;=R_MAX,OR(CORONA_REQ=0,O505&gt;=G505)),1,0)</f>
        <v>0</v>
      </c>
      <c r="AL505" s="28" t="n">
        <f aca="false">IF(AK505=1,IF(OBJECTIVE=1,AI505,AJ505),1000000000000)+ROW()*0.000000001</f>
        <v>1000000000000</v>
      </c>
    </row>
    <row r="506" customFormat="false" ht="15" hidden="false" customHeight="false" outlineLevel="0" collapsed="false">
      <c r="A506" s="8" t="n">
        <v>502</v>
      </c>
      <c r="B506" s="23" t="n">
        <v>10</v>
      </c>
      <c r="C506" s="23" t="n">
        <v>2.5</v>
      </c>
      <c r="D506" s="8" t="n">
        <v>150</v>
      </c>
      <c r="E506" s="8" t="n">
        <v>26</v>
      </c>
      <c r="F506" s="8" t="n">
        <v>10</v>
      </c>
      <c r="G506" s="28" t="n">
        <v>20.62</v>
      </c>
      <c r="H506" s="8" t="n">
        <v>153.135249</v>
      </c>
      <c r="I506" s="8" t="n">
        <v>515.662318</v>
      </c>
      <c r="J506" s="28" t="n">
        <v>3.367365</v>
      </c>
      <c r="K506" s="39" t="n">
        <v>1.124074</v>
      </c>
      <c r="L506" s="28" t="n">
        <v>3.27966</v>
      </c>
      <c r="M506" s="8" t="n">
        <v>390</v>
      </c>
      <c r="N506" s="8" t="n">
        <v>1400</v>
      </c>
      <c r="O506" s="28" t="n">
        <v>16.903932</v>
      </c>
      <c r="P506" s="28" t="n">
        <v>9.821267</v>
      </c>
      <c r="Q506" s="28" t="n">
        <v>10.17876</v>
      </c>
      <c r="R506" s="8" t="n">
        <v>40</v>
      </c>
      <c r="S506" s="8" t="n">
        <v>24</v>
      </c>
      <c r="T506" s="23" t="n">
        <v>126.225657</v>
      </c>
      <c r="U506" s="23" t="n">
        <v>103.292031</v>
      </c>
      <c r="V506" s="28" t="n">
        <v>6.710241</v>
      </c>
      <c r="W506" s="39" t="n">
        <v>1.350231</v>
      </c>
      <c r="X506" s="24" t="n">
        <f aca="false">P506*RHO_VANE/2700*(1+SCRAP)*PRICE_VANE</f>
        <v>117.56056599</v>
      </c>
      <c r="Y506" s="24" t="n">
        <f aca="false">Q506*RHO_PLATE/2700*(1+SCRAP)*PRICE_PLATE</f>
        <v>121.8397572</v>
      </c>
      <c r="Z506" s="24" t="n">
        <f aca="false">T506*CUT_M+(R506+S506)*CUT_SET</f>
        <v>253.3384855</v>
      </c>
      <c r="AA506" s="24" t="n">
        <f aca="false">U506*ROUND_M</f>
        <v>516.460155</v>
      </c>
      <c r="AB506" s="24" t="n">
        <f aca="false">(R506+S506)*FINISH_PART</f>
        <v>512</v>
      </c>
      <c r="AC506" s="24" t="n">
        <f aca="false">R506*SPACER_VANE+(R506+S506)*ASM_H*LABOUR</f>
        <v>840</v>
      </c>
      <c r="AD506" s="24" t="n">
        <f aca="false">V506*G10_CAGE+W506*G10_SLEEVE</f>
        <v>483.62832</v>
      </c>
      <c r="AE506" s="24" t="n">
        <f aca="false">N506/1000*SHAFT_M+SHAFT_SET</f>
        <v>248</v>
      </c>
      <c r="AF506" s="24" t="n">
        <f aca="false">2*ROUNDUP(G506*1000/V_ZENER,0)*PRICE_Z+5*ROUNDUP(G506*DIODE_SAFETY/V_STICK,0)*PRICE_STICK</f>
        <v>149.8</v>
      </c>
      <c r="AG506" s="24" t="n">
        <f aca="false">SUM(X506:AF506)</f>
        <v>3242.62728369</v>
      </c>
      <c r="AH506" s="20" t="n">
        <f aca="false">FIXED_BOM</f>
        <v>3461</v>
      </c>
      <c r="AI506" s="24" t="n">
        <f aca="false">(AG506+AH506)*(1+CONT)</f>
        <v>7709.1713762435</v>
      </c>
      <c r="AJ506" s="24" t="n">
        <f aca="false">IF(L506&gt;0,AI506/L506,1000000000000)</f>
        <v>2350.60078674116</v>
      </c>
      <c r="AK506" s="8" t="n">
        <f aca="false">IF(AND(G506&gt;=V_NEED,L506&gt;=P_MIN,K506&gt;=Z_MIN,F506&lt;=N_CAP,D506&lt;=R_MAX,OR(CORONA_REQ=0,O506&gt;=G506)),1,0)</f>
        <v>0</v>
      </c>
      <c r="AL506" s="28" t="n">
        <f aca="false">IF(AK506=1,IF(OBJECTIVE=1,AI506,AJ506),1000000000000)+ROW()*0.000000001</f>
        <v>1000000000000</v>
      </c>
    </row>
    <row r="507" customFormat="false" ht="15" hidden="false" customHeight="false" outlineLevel="0" collapsed="false">
      <c r="A507" s="8" t="n">
        <v>503</v>
      </c>
      <c r="B507" s="23" t="n">
        <v>10</v>
      </c>
      <c r="C507" s="23" t="n">
        <v>2.5</v>
      </c>
      <c r="D507" s="8" t="n">
        <v>150</v>
      </c>
      <c r="E507" s="8" t="n">
        <v>26</v>
      </c>
      <c r="F507" s="8" t="n">
        <v>12</v>
      </c>
      <c r="G507" s="28" t="n">
        <v>20.62</v>
      </c>
      <c r="H507" s="8" t="n">
        <v>184.953196</v>
      </c>
      <c r="I507" s="8" t="n">
        <v>624.222806</v>
      </c>
      <c r="J507" s="28" t="n">
        <v>3.375031</v>
      </c>
      <c r="K507" s="39" t="n">
        <v>1.132759</v>
      </c>
      <c r="L507" s="28" t="n">
        <v>4.205308</v>
      </c>
      <c r="M507" s="8" t="n">
        <v>465</v>
      </c>
      <c r="N507" s="8" t="n">
        <v>1550</v>
      </c>
      <c r="O507" s="28" t="n">
        <v>16.903932</v>
      </c>
      <c r="P507" s="28" t="n">
        <v>11.78552</v>
      </c>
      <c r="Q507" s="28" t="n">
        <v>11.87522</v>
      </c>
      <c r="R507" s="8" t="n">
        <v>48</v>
      </c>
      <c r="S507" s="8" t="n">
        <v>28</v>
      </c>
      <c r="T507" s="23" t="n">
        <v>150.465479</v>
      </c>
      <c r="U507" s="23" t="n">
        <v>122.945127</v>
      </c>
      <c r="V507" s="28" t="n">
        <v>7.854032</v>
      </c>
      <c r="W507" s="39" t="n">
        <v>1.580384</v>
      </c>
      <c r="X507" s="24" t="n">
        <f aca="false">P507*RHO_VANE/2700*(1+SCRAP)*PRICE_VANE</f>
        <v>141.0726744</v>
      </c>
      <c r="Y507" s="24" t="n">
        <f aca="false">Q507*RHO_PLATE/2700*(1+SCRAP)*PRICE_PLATE</f>
        <v>142.1463834</v>
      </c>
      <c r="Z507" s="24" t="n">
        <f aca="false">T507*CUT_M+(R507+S507)*CUT_SET</f>
        <v>301.6982185</v>
      </c>
      <c r="AA507" s="24" t="n">
        <f aca="false">U507*ROUND_M</f>
        <v>614.725635</v>
      </c>
      <c r="AB507" s="24" t="n">
        <f aca="false">(R507+S507)*FINISH_PART</f>
        <v>608</v>
      </c>
      <c r="AC507" s="24" t="n">
        <f aca="false">R507*SPACER_VANE+(R507+S507)*ASM_H*LABOUR</f>
        <v>999</v>
      </c>
      <c r="AD507" s="24" t="n">
        <f aca="false">V507*G10_CAGE+W507*G10_SLEEVE</f>
        <v>566.06496</v>
      </c>
      <c r="AE507" s="24" t="n">
        <f aca="false">N507/1000*SHAFT_M+SHAFT_SET</f>
        <v>266</v>
      </c>
      <c r="AF507" s="24" t="n">
        <f aca="false">2*ROUNDUP(G507*1000/V_ZENER,0)*PRICE_Z+5*ROUNDUP(G507*DIODE_SAFETY/V_STICK,0)*PRICE_STICK</f>
        <v>149.8</v>
      </c>
      <c r="AG507" s="24" t="n">
        <f aca="false">SUM(X507:AF507)</f>
        <v>3788.5078713</v>
      </c>
      <c r="AH507" s="20" t="n">
        <f aca="false">FIXED_BOM</f>
        <v>3461</v>
      </c>
      <c r="AI507" s="24" t="n">
        <f aca="false">(AG507+AH507)*(1+CONT)</f>
        <v>8336.934051995</v>
      </c>
      <c r="AJ507" s="24" t="n">
        <f aca="false">IF(L507&gt;0,AI507/L507,1000000000000)</f>
        <v>1982.47882247745</v>
      </c>
      <c r="AK507" s="8" t="n">
        <f aca="false">IF(AND(G507&gt;=V_NEED,L507&gt;=P_MIN,K507&gt;=Z_MIN,F507&lt;=N_CAP,D507&lt;=R_MAX,OR(CORONA_REQ=0,O507&gt;=G507)),1,0)</f>
        <v>0</v>
      </c>
      <c r="AL507" s="28" t="n">
        <f aca="false">IF(AK507=1,IF(OBJECTIVE=1,AI507,AJ507),1000000000000)+ROW()*0.000000001</f>
        <v>1000000000000</v>
      </c>
    </row>
    <row r="508" customFormat="false" ht="15" hidden="false" customHeight="false" outlineLevel="0" collapsed="false">
      <c r="A508" s="8" t="n">
        <v>504</v>
      </c>
      <c r="B508" s="23" t="n">
        <v>10</v>
      </c>
      <c r="C508" s="23" t="n">
        <v>2.5</v>
      </c>
      <c r="D508" s="8" t="n">
        <v>150</v>
      </c>
      <c r="E508" s="8" t="n">
        <v>26</v>
      </c>
      <c r="F508" s="8" t="n">
        <v>16</v>
      </c>
      <c r="G508" s="28" t="n">
        <v>20.62</v>
      </c>
      <c r="H508" s="8" t="n">
        <v>248.58909</v>
      </c>
      <c r="I508" s="8" t="n">
        <v>841.343782</v>
      </c>
      <c r="J508" s="28" t="n">
        <v>3.384476</v>
      </c>
      <c r="K508" s="39" t="n">
        <v>1.143899</v>
      </c>
      <c r="L508" s="28" t="n">
        <v>6.059656</v>
      </c>
      <c r="M508" s="8" t="n">
        <v>615</v>
      </c>
      <c r="N508" s="8" t="n">
        <v>1850</v>
      </c>
      <c r="O508" s="28" t="n">
        <v>16.903932</v>
      </c>
      <c r="P508" s="28" t="n">
        <v>15.714027</v>
      </c>
      <c r="Q508" s="28" t="n">
        <v>15.26814</v>
      </c>
      <c r="R508" s="8" t="n">
        <v>64</v>
      </c>
      <c r="S508" s="8" t="n">
        <v>36</v>
      </c>
      <c r="T508" s="23" t="n">
        <v>198.945122</v>
      </c>
      <c r="U508" s="23" t="n">
        <v>162.25132</v>
      </c>
      <c r="V508" s="28" t="n">
        <v>10.141614</v>
      </c>
      <c r="W508" s="39" t="n">
        <v>2.040691</v>
      </c>
      <c r="X508" s="24" t="n">
        <f aca="false">P508*RHO_VANE/2700*(1+SCRAP)*PRICE_VANE</f>
        <v>188.09690319</v>
      </c>
      <c r="Y508" s="24" t="n">
        <f aca="false">Q508*RHO_PLATE/2700*(1+SCRAP)*PRICE_PLATE</f>
        <v>182.7596358</v>
      </c>
      <c r="Z508" s="24" t="n">
        <f aca="false">T508*CUT_M+(R508+S508)*CUT_SET</f>
        <v>398.417683</v>
      </c>
      <c r="AA508" s="24" t="n">
        <f aca="false">U508*ROUND_M</f>
        <v>811.2566</v>
      </c>
      <c r="AB508" s="24" t="n">
        <f aca="false">(R508+S508)*FINISH_PART</f>
        <v>800</v>
      </c>
      <c r="AC508" s="24" t="n">
        <f aca="false">R508*SPACER_VANE+(R508+S508)*ASM_H*LABOUR</f>
        <v>1317</v>
      </c>
      <c r="AD508" s="24" t="n">
        <f aca="false">V508*G10_CAGE+W508*G10_SLEEVE</f>
        <v>730.9383</v>
      </c>
      <c r="AE508" s="24" t="n">
        <f aca="false">N508/1000*SHAFT_M+SHAFT_SET</f>
        <v>302</v>
      </c>
      <c r="AF508" s="24" t="n">
        <f aca="false">2*ROUNDUP(G508*1000/V_ZENER,0)*PRICE_Z+5*ROUNDUP(G508*DIODE_SAFETY/V_STICK,0)*PRICE_STICK</f>
        <v>149.8</v>
      </c>
      <c r="AG508" s="24" t="n">
        <f aca="false">SUM(X508:AF508)</f>
        <v>4880.26912199</v>
      </c>
      <c r="AH508" s="20" t="n">
        <f aca="false">FIXED_BOM</f>
        <v>3461</v>
      </c>
      <c r="AI508" s="24" t="n">
        <f aca="false">(AG508+AH508)*(1+CONT)</f>
        <v>9592.4594902885</v>
      </c>
      <c r="AJ508" s="24" t="n">
        <f aca="false">IF(L508&gt;0,AI508/L508,1000000000000)</f>
        <v>1583.00396759956</v>
      </c>
      <c r="AK508" s="8" t="n">
        <f aca="false">IF(AND(G508&gt;=V_NEED,L508&gt;=P_MIN,K508&gt;=Z_MIN,F508&lt;=N_CAP,D508&lt;=R_MAX,OR(CORONA_REQ=0,O508&gt;=G508)),1,0)</f>
        <v>0</v>
      </c>
      <c r="AL508" s="28" t="n">
        <f aca="false">IF(AK508=1,IF(OBJECTIVE=1,AI508,AJ508),1000000000000)+ROW()*0.000000001</f>
        <v>1000000000000</v>
      </c>
    </row>
    <row r="509" customFormat="false" ht="15" hidden="false" customHeight="false" outlineLevel="0" collapsed="false">
      <c r="A509" s="8" t="n">
        <v>505</v>
      </c>
      <c r="B509" s="23" t="n">
        <v>10</v>
      </c>
      <c r="C509" s="23" t="n">
        <v>3</v>
      </c>
      <c r="D509" s="8" t="n">
        <v>150</v>
      </c>
      <c r="E509" s="8" t="n">
        <v>18</v>
      </c>
      <c r="F509" s="8" t="n">
        <v>4</v>
      </c>
      <c r="G509" s="28" t="n">
        <v>20.62</v>
      </c>
      <c r="H509" s="8" t="n">
        <v>34.028354</v>
      </c>
      <c r="I509" s="8" t="n">
        <v>138.647689</v>
      </c>
      <c r="J509" s="28" t="n">
        <v>4.074475</v>
      </c>
      <c r="K509" s="39" t="n">
        <v>1.057466</v>
      </c>
      <c r="L509" s="28" t="n">
        <v>0.444124</v>
      </c>
      <c r="M509" s="8" t="n">
        <v>146</v>
      </c>
      <c r="N509" s="8" t="n">
        <v>912</v>
      </c>
      <c r="O509" s="28" t="n">
        <v>17.912044</v>
      </c>
      <c r="P509" s="28" t="n">
        <v>3.628474</v>
      </c>
      <c r="Q509" s="28" t="n">
        <v>4.071504</v>
      </c>
      <c r="R509" s="8" t="n">
        <v>16</v>
      </c>
      <c r="S509" s="8" t="n">
        <v>8</v>
      </c>
      <c r="T509" s="23" t="n">
        <v>48.479644</v>
      </c>
      <c r="U509" s="23" t="n">
        <v>39.306193</v>
      </c>
      <c r="V509" s="28" t="n">
        <v>2.989107</v>
      </c>
      <c r="W509" s="39" t="n">
        <v>0.601467</v>
      </c>
      <c r="X509" s="24" t="n">
        <f aca="false">P509*RHO_VANE/2700*(1+SCRAP)*PRICE_VANE</f>
        <v>43.43283378</v>
      </c>
      <c r="Y509" s="24" t="n">
        <f aca="false">Q509*RHO_PLATE/2700*(1+SCRAP)*PRICE_PLATE</f>
        <v>48.73590288</v>
      </c>
      <c r="Z509" s="24" t="n">
        <f aca="false">T509*CUT_M+(R509+S509)*CUT_SET</f>
        <v>96.719466</v>
      </c>
      <c r="AA509" s="24" t="n">
        <f aca="false">U509*ROUND_M</f>
        <v>196.530965</v>
      </c>
      <c r="AB509" s="24" t="n">
        <f aca="false">(R509+S509)*FINISH_PART</f>
        <v>192</v>
      </c>
      <c r="AC509" s="24" t="n">
        <f aca="false">R509*SPACER_VANE+(R509+S509)*ASM_H*LABOUR</f>
        <v>318</v>
      </c>
      <c r="AD509" s="24" t="n">
        <f aca="false">V509*G10_CAGE+W509*G10_SLEEVE</f>
        <v>215.43444</v>
      </c>
      <c r="AE509" s="24" t="n">
        <f aca="false">N509/1000*SHAFT_M+SHAFT_SET</f>
        <v>189.44</v>
      </c>
      <c r="AF509" s="24" t="n">
        <f aca="false">2*ROUNDUP(G509*1000/V_ZENER,0)*PRICE_Z+5*ROUNDUP(G509*DIODE_SAFETY/V_STICK,0)*PRICE_STICK</f>
        <v>149.8</v>
      </c>
      <c r="AG509" s="24" t="n">
        <f aca="false">SUM(X509:AF509)</f>
        <v>1450.09360766</v>
      </c>
      <c r="AH509" s="20" t="n">
        <f aca="false">FIXED_BOM</f>
        <v>3461</v>
      </c>
      <c r="AI509" s="24" t="n">
        <f aca="false">(AG509+AH509)*(1+CONT)</f>
        <v>5647.757648809</v>
      </c>
      <c r="AJ509" s="24" t="n">
        <f aca="false">IF(L509&gt;0,AI509/L509,1000000000000)</f>
        <v>12716.6233952883</v>
      </c>
      <c r="AK509" s="8" t="n">
        <f aca="false">IF(AND(G509&gt;=V_NEED,L509&gt;=P_MIN,K509&gt;=Z_MIN,F509&lt;=N_CAP,D509&lt;=R_MAX,OR(CORONA_REQ=0,O509&gt;=G509)),1,0)</f>
        <v>0</v>
      </c>
      <c r="AL509" s="28" t="n">
        <f aca="false">IF(AK509=1,IF(OBJECTIVE=1,AI509,AJ509),1000000000000)+ROW()*0.000000001</f>
        <v>1000000000000</v>
      </c>
    </row>
    <row r="510" customFormat="false" ht="15" hidden="false" customHeight="false" outlineLevel="0" collapsed="false">
      <c r="A510" s="8" t="n">
        <v>506</v>
      </c>
      <c r="B510" s="23" t="n">
        <v>10</v>
      </c>
      <c r="C510" s="23" t="n">
        <v>3</v>
      </c>
      <c r="D510" s="8" t="n">
        <v>150</v>
      </c>
      <c r="E510" s="8" t="n">
        <v>18</v>
      </c>
      <c r="F510" s="8" t="n">
        <v>6</v>
      </c>
      <c r="G510" s="28" t="n">
        <v>20.62</v>
      </c>
      <c r="H510" s="8" t="n">
        <v>52.33027</v>
      </c>
      <c r="I510" s="8" t="n">
        <v>217.87494</v>
      </c>
      <c r="J510" s="28" t="n">
        <v>4.163459</v>
      </c>
      <c r="K510" s="39" t="n">
        <v>1.116698</v>
      </c>
      <c r="L510" s="28" t="n">
        <v>1.305364</v>
      </c>
      <c r="M510" s="8" t="n">
        <v>224</v>
      </c>
      <c r="N510" s="8" t="n">
        <v>1068</v>
      </c>
      <c r="O510" s="28" t="n">
        <v>17.912044</v>
      </c>
      <c r="P510" s="28" t="n">
        <v>5.44271</v>
      </c>
      <c r="Q510" s="28" t="n">
        <v>6.107256</v>
      </c>
      <c r="R510" s="8" t="n">
        <v>24</v>
      </c>
      <c r="S510" s="8" t="n">
        <v>12</v>
      </c>
      <c r="T510" s="23" t="n">
        <v>72.719465</v>
      </c>
      <c r="U510" s="23" t="n">
        <v>58.959289</v>
      </c>
      <c r="V510" s="28" t="n">
        <v>4.17865</v>
      </c>
      <c r="W510" s="39" t="n">
        <v>0.840826</v>
      </c>
      <c r="X510" s="24" t="n">
        <f aca="false">P510*RHO_VANE/2700*(1+SCRAP)*PRICE_VANE</f>
        <v>65.1492387</v>
      </c>
      <c r="Y510" s="24" t="n">
        <f aca="false">Q510*RHO_PLATE/2700*(1+SCRAP)*PRICE_PLATE</f>
        <v>73.10385432</v>
      </c>
      <c r="Z510" s="24" t="n">
        <f aca="false">T510*CUT_M+(R510+S510)*CUT_SET</f>
        <v>145.0791975</v>
      </c>
      <c r="AA510" s="24" t="n">
        <f aca="false">U510*ROUND_M</f>
        <v>294.796445</v>
      </c>
      <c r="AB510" s="24" t="n">
        <f aca="false">(R510+S510)*FINISH_PART</f>
        <v>288</v>
      </c>
      <c r="AC510" s="24" t="n">
        <f aca="false">R510*SPACER_VANE+(R510+S510)*ASM_H*LABOUR</f>
        <v>477</v>
      </c>
      <c r="AD510" s="24" t="n">
        <f aca="false">V510*G10_CAGE+W510*G10_SLEEVE</f>
        <v>301.16856</v>
      </c>
      <c r="AE510" s="24" t="n">
        <f aca="false">N510/1000*SHAFT_M+SHAFT_SET</f>
        <v>208.16</v>
      </c>
      <c r="AF510" s="24" t="n">
        <f aca="false">2*ROUNDUP(G510*1000/V_ZENER,0)*PRICE_Z+5*ROUNDUP(G510*DIODE_SAFETY/V_STICK,0)*PRICE_STICK</f>
        <v>149.8</v>
      </c>
      <c r="AG510" s="24" t="n">
        <f aca="false">SUM(X510:AF510)</f>
        <v>2002.25729552</v>
      </c>
      <c r="AH510" s="20" t="n">
        <f aca="false">FIXED_BOM</f>
        <v>3461</v>
      </c>
      <c r="AI510" s="24" t="n">
        <f aca="false">(AG510+AH510)*(1+CONT)</f>
        <v>6282.745889848</v>
      </c>
      <c r="AJ510" s="24" t="n">
        <f aca="false">IF(L510&gt;0,AI510/L510,1000000000000)</f>
        <v>4813.02218373419</v>
      </c>
      <c r="AK510" s="8" t="n">
        <f aca="false">IF(AND(G510&gt;=V_NEED,L510&gt;=P_MIN,K510&gt;=Z_MIN,F510&lt;=N_CAP,D510&lt;=R_MAX,OR(CORONA_REQ=0,O510&gt;=G510)),1,0)</f>
        <v>0</v>
      </c>
      <c r="AL510" s="28" t="n">
        <f aca="false">IF(AK510=1,IF(OBJECTIVE=1,AI510,AJ510),1000000000000)+ROW()*0.000000001</f>
        <v>1000000000000</v>
      </c>
    </row>
    <row r="511" customFormat="false" ht="15" hidden="false" customHeight="false" outlineLevel="0" collapsed="false">
      <c r="A511" s="8" t="n">
        <v>507</v>
      </c>
      <c r="B511" s="23" t="n">
        <v>10</v>
      </c>
      <c r="C511" s="23" t="n">
        <v>3</v>
      </c>
      <c r="D511" s="8" t="n">
        <v>150</v>
      </c>
      <c r="E511" s="8" t="n">
        <v>18</v>
      </c>
      <c r="F511" s="8" t="n">
        <v>8</v>
      </c>
      <c r="G511" s="28" t="n">
        <v>20.62</v>
      </c>
      <c r="H511" s="8" t="n">
        <v>70.632187</v>
      </c>
      <c r="I511" s="8" t="n">
        <v>297.102191</v>
      </c>
      <c r="J511" s="28" t="n">
        <v>4.206329</v>
      </c>
      <c r="K511" s="39" t="n">
        <v>1.148656</v>
      </c>
      <c r="L511" s="28" t="n">
        <v>2.182613</v>
      </c>
      <c r="M511" s="8" t="n">
        <v>289</v>
      </c>
      <c r="N511" s="8" t="n">
        <v>1198</v>
      </c>
      <c r="O511" s="28" t="n">
        <v>17.912044</v>
      </c>
      <c r="P511" s="28" t="n">
        <v>7.256947</v>
      </c>
      <c r="Q511" s="28" t="n">
        <v>7.125132</v>
      </c>
      <c r="R511" s="8" t="n">
        <v>32</v>
      </c>
      <c r="S511" s="8" t="n">
        <v>14</v>
      </c>
      <c r="T511" s="23" t="n">
        <v>94.446013</v>
      </c>
      <c r="U511" s="23" t="n">
        <v>76.099112</v>
      </c>
      <c r="V511" s="28" t="n">
        <v>5.169936</v>
      </c>
      <c r="W511" s="39" t="n">
        <v>1.040292</v>
      </c>
      <c r="X511" s="24" t="n">
        <f aca="false">P511*RHO_VANE/2700*(1+SCRAP)*PRICE_VANE</f>
        <v>86.86565559</v>
      </c>
      <c r="Y511" s="24" t="n">
        <f aca="false">Q511*RHO_PLATE/2700*(1+SCRAP)*PRICE_PLATE</f>
        <v>85.28783004</v>
      </c>
      <c r="Z511" s="24" t="n">
        <f aca="false">T511*CUT_M+(R511+S511)*CUT_SET</f>
        <v>187.6690195</v>
      </c>
      <c r="AA511" s="24" t="n">
        <f aca="false">U511*ROUND_M</f>
        <v>380.49556</v>
      </c>
      <c r="AB511" s="24" t="n">
        <f aca="false">(R511+S511)*FINISH_PART</f>
        <v>368</v>
      </c>
      <c r="AC511" s="24" t="n">
        <f aca="false">R511*SPACER_VANE+(R511+S511)*ASM_H*LABOUR</f>
        <v>613.5</v>
      </c>
      <c r="AD511" s="24" t="n">
        <f aca="false">V511*G10_CAGE+W511*G10_SLEEVE</f>
        <v>372.61368</v>
      </c>
      <c r="AE511" s="24" t="n">
        <f aca="false">N511/1000*SHAFT_M+SHAFT_SET</f>
        <v>223.76</v>
      </c>
      <c r="AF511" s="24" t="n">
        <f aca="false">2*ROUNDUP(G511*1000/V_ZENER,0)*PRICE_Z+5*ROUNDUP(G511*DIODE_SAFETY/V_STICK,0)*PRICE_STICK</f>
        <v>149.8</v>
      </c>
      <c r="AG511" s="24" t="n">
        <f aca="false">SUM(X511:AF511)</f>
        <v>2467.99174513</v>
      </c>
      <c r="AH511" s="20" t="n">
        <f aca="false">FIXED_BOM</f>
        <v>3461</v>
      </c>
      <c r="AI511" s="24" t="n">
        <f aca="false">(AG511+AH511)*(1+CONT)</f>
        <v>6818.3405068995</v>
      </c>
      <c r="AJ511" s="24" t="n">
        <f aca="false">IF(L511&gt;0,AI511/L511,1000000000000)</f>
        <v>3123.93470894726</v>
      </c>
      <c r="AK511" s="8" t="n">
        <f aca="false">IF(AND(G511&gt;=V_NEED,L511&gt;=P_MIN,K511&gt;=Z_MIN,F511&lt;=N_CAP,D511&lt;=R_MAX,OR(CORONA_REQ=0,O511&gt;=G511)),1,0)</f>
        <v>0</v>
      </c>
      <c r="AL511" s="28" t="n">
        <f aca="false">IF(AK511=1,IF(OBJECTIVE=1,AI511,AJ511),1000000000000)+ROW()*0.000000001</f>
        <v>1000000000000</v>
      </c>
    </row>
    <row r="512" customFormat="false" ht="15" hidden="false" customHeight="false" outlineLevel="0" collapsed="false">
      <c r="A512" s="8" t="n">
        <v>508</v>
      </c>
      <c r="B512" s="23" t="n">
        <v>10</v>
      </c>
      <c r="C512" s="23" t="n">
        <v>3</v>
      </c>
      <c r="D512" s="8" t="n">
        <v>150</v>
      </c>
      <c r="E512" s="8" t="n">
        <v>18</v>
      </c>
      <c r="F512" s="8" t="n">
        <v>10</v>
      </c>
      <c r="G512" s="28" t="n">
        <v>20.62</v>
      </c>
      <c r="H512" s="8" t="n">
        <v>88.934103</v>
      </c>
      <c r="I512" s="8" t="n">
        <v>376.329442</v>
      </c>
      <c r="J512" s="28" t="n">
        <v>4.231554</v>
      </c>
      <c r="K512" s="39" t="n">
        <v>1.168637</v>
      </c>
      <c r="L512" s="28" t="n">
        <v>3.065776</v>
      </c>
      <c r="M512" s="8" t="n">
        <v>367</v>
      </c>
      <c r="N512" s="8" t="n">
        <v>1354</v>
      </c>
      <c r="O512" s="28" t="n">
        <v>17.912044</v>
      </c>
      <c r="P512" s="28" t="n">
        <v>9.071184</v>
      </c>
      <c r="Q512" s="28" t="n">
        <v>9.160884</v>
      </c>
      <c r="R512" s="8" t="n">
        <v>40</v>
      </c>
      <c r="S512" s="8" t="n">
        <v>18</v>
      </c>
      <c r="T512" s="23" t="n">
        <v>118.685835</v>
      </c>
      <c r="U512" s="23" t="n">
        <v>95.752208</v>
      </c>
      <c r="V512" s="28" t="n">
        <v>6.359478</v>
      </c>
      <c r="W512" s="39" t="n">
        <v>1.279651</v>
      </c>
      <c r="X512" s="24" t="n">
        <f aca="false">P512*RHO_VANE/2700*(1+SCRAP)*PRICE_VANE</f>
        <v>108.58207248</v>
      </c>
      <c r="Y512" s="24" t="n">
        <f aca="false">Q512*RHO_PLATE/2700*(1+SCRAP)*PRICE_PLATE</f>
        <v>109.65578148</v>
      </c>
      <c r="Z512" s="24" t="n">
        <f aca="false">T512*CUT_M+(R512+S512)*CUT_SET</f>
        <v>236.0287525</v>
      </c>
      <c r="AA512" s="24" t="n">
        <f aca="false">U512*ROUND_M</f>
        <v>478.76104</v>
      </c>
      <c r="AB512" s="24" t="n">
        <f aca="false">(R512+S512)*FINISH_PART</f>
        <v>464</v>
      </c>
      <c r="AC512" s="24" t="n">
        <f aca="false">R512*SPACER_VANE+(R512+S512)*ASM_H*LABOUR</f>
        <v>772.5</v>
      </c>
      <c r="AD512" s="24" t="n">
        <f aca="false">V512*G10_CAGE+W512*G10_SLEEVE</f>
        <v>458.34774</v>
      </c>
      <c r="AE512" s="24" t="n">
        <f aca="false">N512/1000*SHAFT_M+SHAFT_SET</f>
        <v>242.48</v>
      </c>
      <c r="AF512" s="24" t="n">
        <f aca="false">2*ROUNDUP(G512*1000/V_ZENER,0)*PRICE_Z+5*ROUNDUP(G512*DIODE_SAFETY/V_STICK,0)*PRICE_STICK</f>
        <v>149.8</v>
      </c>
      <c r="AG512" s="24" t="n">
        <f aca="false">SUM(X512:AF512)</f>
        <v>3020.15538646</v>
      </c>
      <c r="AH512" s="20" t="n">
        <f aca="false">FIXED_BOM</f>
        <v>3461</v>
      </c>
      <c r="AI512" s="24" t="n">
        <f aca="false">(AG512+AH512)*(1+CONT)</f>
        <v>7453.328694429</v>
      </c>
      <c r="AJ512" s="24" t="n">
        <f aca="false">IF(L512&gt;0,AI512/L512,1000000000000)</f>
        <v>2431.13935735324</v>
      </c>
      <c r="AK512" s="8" t="n">
        <f aca="false">IF(AND(G512&gt;=V_NEED,L512&gt;=P_MIN,K512&gt;=Z_MIN,F512&lt;=N_CAP,D512&lt;=R_MAX,OR(CORONA_REQ=0,O512&gt;=G512)),1,0)</f>
        <v>0</v>
      </c>
      <c r="AL512" s="28" t="n">
        <f aca="false">IF(AK512=1,IF(OBJECTIVE=1,AI512,AJ512),1000000000000)+ROW()*0.000000001</f>
        <v>1000000000000</v>
      </c>
    </row>
    <row r="513" customFormat="false" ht="15" hidden="false" customHeight="false" outlineLevel="0" collapsed="false">
      <c r="A513" s="8" t="n">
        <v>509</v>
      </c>
      <c r="B513" s="23" t="n">
        <v>10</v>
      </c>
      <c r="C513" s="23" t="n">
        <v>3</v>
      </c>
      <c r="D513" s="8" t="n">
        <v>150</v>
      </c>
      <c r="E513" s="8" t="n">
        <v>18</v>
      </c>
      <c r="F513" s="8" t="n">
        <v>12</v>
      </c>
      <c r="G513" s="28" t="n">
        <v>20.62</v>
      </c>
      <c r="H513" s="8" t="n">
        <v>107.23602</v>
      </c>
      <c r="I513" s="8" t="n">
        <v>455.556694</v>
      </c>
      <c r="J513" s="28" t="n">
        <v>4.248169</v>
      </c>
      <c r="K513" s="39" t="n">
        <v>1.182437</v>
      </c>
      <c r="L513" s="28" t="n">
        <v>3.952169</v>
      </c>
      <c r="M513" s="8" t="n">
        <v>445</v>
      </c>
      <c r="N513" s="8" t="n">
        <v>1510</v>
      </c>
      <c r="O513" s="28" t="n">
        <v>17.912044</v>
      </c>
      <c r="P513" s="28" t="n">
        <v>10.885421</v>
      </c>
      <c r="Q513" s="28" t="n">
        <v>11.196636</v>
      </c>
      <c r="R513" s="8" t="n">
        <v>48</v>
      </c>
      <c r="S513" s="8" t="n">
        <v>22</v>
      </c>
      <c r="T513" s="23" t="n">
        <v>142.925656</v>
      </c>
      <c r="U513" s="23" t="n">
        <v>115.405305</v>
      </c>
      <c r="V513" s="28" t="n">
        <v>7.549021</v>
      </c>
      <c r="W513" s="39" t="n">
        <v>1.51901</v>
      </c>
      <c r="X513" s="24" t="n">
        <f aca="false">P513*RHO_VANE/2700*(1+SCRAP)*PRICE_VANE</f>
        <v>130.29848937</v>
      </c>
      <c r="Y513" s="24" t="n">
        <f aca="false">Q513*RHO_PLATE/2700*(1+SCRAP)*PRICE_PLATE</f>
        <v>134.02373292</v>
      </c>
      <c r="Z513" s="24" t="n">
        <f aca="false">T513*CUT_M+(R513+S513)*CUT_SET</f>
        <v>284.388484</v>
      </c>
      <c r="AA513" s="24" t="n">
        <f aca="false">U513*ROUND_M</f>
        <v>577.026525</v>
      </c>
      <c r="AB513" s="24" t="n">
        <f aca="false">(R513+S513)*FINISH_PART</f>
        <v>560</v>
      </c>
      <c r="AC513" s="24" t="n">
        <f aca="false">R513*SPACER_VANE+(R513+S513)*ASM_H*LABOUR</f>
        <v>931.5</v>
      </c>
      <c r="AD513" s="24" t="n">
        <f aca="false">V513*G10_CAGE+W513*G10_SLEEVE</f>
        <v>544.08186</v>
      </c>
      <c r="AE513" s="24" t="n">
        <f aca="false">N513/1000*SHAFT_M+SHAFT_SET</f>
        <v>261.2</v>
      </c>
      <c r="AF513" s="24" t="n">
        <f aca="false">2*ROUNDUP(G513*1000/V_ZENER,0)*PRICE_Z+5*ROUNDUP(G513*DIODE_SAFETY/V_STICK,0)*PRICE_STICK</f>
        <v>149.8</v>
      </c>
      <c r="AG513" s="24" t="n">
        <f aca="false">SUM(X513:AF513)</f>
        <v>3572.31909129</v>
      </c>
      <c r="AH513" s="20" t="n">
        <f aca="false">FIXED_BOM</f>
        <v>3461</v>
      </c>
      <c r="AI513" s="24" t="n">
        <f aca="false">(AG513+AH513)*(1+CONT)</f>
        <v>8088.3169549835</v>
      </c>
      <c r="AJ513" s="24" t="n">
        <f aca="false">IF(L513&gt;0,AI513/L513,1000000000000)</f>
        <v>2046.55138861306</v>
      </c>
      <c r="AK513" s="8" t="n">
        <f aca="false">IF(AND(G513&gt;=V_NEED,L513&gt;=P_MIN,K513&gt;=Z_MIN,F513&lt;=N_CAP,D513&lt;=R_MAX,OR(CORONA_REQ=0,O513&gt;=G513)),1,0)</f>
        <v>0</v>
      </c>
      <c r="AL513" s="28" t="n">
        <f aca="false">IF(AK513=1,IF(OBJECTIVE=1,AI513,AJ513),1000000000000)+ROW()*0.000000001</f>
        <v>1000000000000</v>
      </c>
    </row>
    <row r="514" customFormat="false" ht="15" hidden="false" customHeight="false" outlineLevel="0" collapsed="false">
      <c r="A514" s="8" t="n">
        <v>510</v>
      </c>
      <c r="B514" s="23" t="n">
        <v>10</v>
      </c>
      <c r="C514" s="23" t="n">
        <v>3</v>
      </c>
      <c r="D514" s="8" t="n">
        <v>150</v>
      </c>
      <c r="E514" s="8" t="n">
        <v>18</v>
      </c>
      <c r="F514" s="8" t="n">
        <v>16</v>
      </c>
      <c r="G514" s="28" t="n">
        <v>20.62</v>
      </c>
      <c r="H514" s="8" t="n">
        <v>143.839853</v>
      </c>
      <c r="I514" s="8" t="n">
        <v>614.011196</v>
      </c>
      <c r="J514" s="28" t="n">
        <v>4.268714</v>
      </c>
      <c r="K514" s="39" t="n">
        <v>1.199558</v>
      </c>
      <c r="L514" s="28" t="n">
        <v>5.726232</v>
      </c>
      <c r="M514" s="8" t="n">
        <v>588</v>
      </c>
      <c r="N514" s="8" t="n">
        <v>1796</v>
      </c>
      <c r="O514" s="28" t="n">
        <v>17.912044</v>
      </c>
      <c r="P514" s="28" t="n">
        <v>14.513894</v>
      </c>
      <c r="Q514" s="28" t="n">
        <v>14.250264</v>
      </c>
      <c r="R514" s="8" t="n">
        <v>64</v>
      </c>
      <c r="S514" s="8" t="n">
        <v>28</v>
      </c>
      <c r="T514" s="23" t="n">
        <v>188.892026</v>
      </c>
      <c r="U514" s="23" t="n">
        <v>152.198224</v>
      </c>
      <c r="V514" s="28" t="n">
        <v>9.729849</v>
      </c>
      <c r="W514" s="39" t="n">
        <v>1.957836</v>
      </c>
      <c r="X514" s="24" t="n">
        <f aca="false">P514*RHO_VANE/2700*(1+SCRAP)*PRICE_VANE</f>
        <v>173.73131118</v>
      </c>
      <c r="Y514" s="24" t="n">
        <f aca="false">Q514*RHO_PLATE/2700*(1+SCRAP)*PRICE_PLATE</f>
        <v>170.57566008</v>
      </c>
      <c r="Z514" s="24" t="n">
        <f aca="false">T514*CUT_M+(R514+S514)*CUT_SET</f>
        <v>375.338039</v>
      </c>
      <c r="AA514" s="24" t="n">
        <f aca="false">U514*ROUND_M</f>
        <v>760.99112</v>
      </c>
      <c r="AB514" s="24" t="n">
        <f aca="false">(R514+S514)*FINISH_PART</f>
        <v>736</v>
      </c>
      <c r="AC514" s="24" t="n">
        <f aca="false">R514*SPACER_VANE+(R514+S514)*ASM_H*LABOUR</f>
        <v>1227</v>
      </c>
      <c r="AD514" s="24" t="n">
        <f aca="false">V514*G10_CAGE+W514*G10_SLEEVE</f>
        <v>701.2611</v>
      </c>
      <c r="AE514" s="24" t="n">
        <f aca="false">N514/1000*SHAFT_M+SHAFT_SET</f>
        <v>295.52</v>
      </c>
      <c r="AF514" s="24" t="n">
        <f aca="false">2*ROUNDUP(G514*1000/V_ZENER,0)*PRICE_Z+5*ROUNDUP(G514*DIODE_SAFETY/V_STICK,0)*PRICE_STICK</f>
        <v>149.8</v>
      </c>
      <c r="AG514" s="24" t="n">
        <f aca="false">SUM(X514:AF514)</f>
        <v>4590.21723026</v>
      </c>
      <c r="AH514" s="20" t="n">
        <f aca="false">FIXED_BOM</f>
        <v>3461</v>
      </c>
      <c r="AI514" s="24" t="n">
        <f aca="false">(AG514+AH514)*(1+CONT)</f>
        <v>9258.899814799</v>
      </c>
      <c r="AJ514" s="24" t="n">
        <f aca="false">IF(L514&gt;0,AI514/L514,1000000000000)</f>
        <v>1616.92711975327</v>
      </c>
      <c r="AK514" s="8" t="n">
        <f aca="false">IF(AND(G514&gt;=V_NEED,L514&gt;=P_MIN,K514&gt;=Z_MIN,F514&lt;=N_CAP,D514&lt;=R_MAX,OR(CORONA_REQ=0,O514&gt;=G514)),1,0)</f>
        <v>0</v>
      </c>
      <c r="AL514" s="28" t="n">
        <f aca="false">IF(AK514=1,IF(OBJECTIVE=1,AI514,AJ514),1000000000000)+ROW()*0.000000001</f>
        <v>1000000000000</v>
      </c>
    </row>
    <row r="515" customFormat="false" ht="15" hidden="false" customHeight="false" outlineLevel="0" collapsed="false">
      <c r="A515" s="8" t="n">
        <v>511</v>
      </c>
      <c r="B515" s="23" t="n">
        <v>10</v>
      </c>
      <c r="C515" s="23" t="n">
        <v>3</v>
      </c>
      <c r="D515" s="8" t="n">
        <v>150</v>
      </c>
      <c r="E515" s="8" t="n">
        <v>22</v>
      </c>
      <c r="F515" s="8" t="n">
        <v>4</v>
      </c>
      <c r="G515" s="28" t="n">
        <v>20.62</v>
      </c>
      <c r="H515" s="8" t="n">
        <v>43.39285</v>
      </c>
      <c r="I515" s="8" t="n">
        <v>164.626626</v>
      </c>
      <c r="J515" s="28" t="n">
        <v>3.793865</v>
      </c>
      <c r="K515" s="39" t="n">
        <v>1.064753</v>
      </c>
      <c r="L515" s="28" t="n">
        <v>0.589218</v>
      </c>
      <c r="M515" s="8" t="n">
        <v>159</v>
      </c>
      <c r="N515" s="8" t="n">
        <v>938</v>
      </c>
      <c r="O515" s="28" t="n">
        <v>17.912044</v>
      </c>
      <c r="P515" s="28" t="n">
        <v>4.171341</v>
      </c>
      <c r="Q515" s="28" t="n">
        <v>5.08938</v>
      </c>
      <c r="R515" s="8" t="n">
        <v>16</v>
      </c>
      <c r="S515" s="8" t="n">
        <v>10</v>
      </c>
      <c r="T515" s="23" t="n">
        <v>50.992918</v>
      </c>
      <c r="U515" s="23" t="n">
        <v>41.819467</v>
      </c>
      <c r="V515" s="28" t="n">
        <v>3.187364</v>
      </c>
      <c r="W515" s="39" t="n">
        <v>0.64136</v>
      </c>
      <c r="X515" s="24" t="n">
        <f aca="false">P515*RHO_VANE/2700*(1+SCRAP)*PRICE_VANE</f>
        <v>49.93095177</v>
      </c>
      <c r="Y515" s="24" t="n">
        <f aca="false">Q515*RHO_PLATE/2700*(1+SCRAP)*PRICE_PLATE</f>
        <v>60.9198786</v>
      </c>
      <c r="Z515" s="24" t="n">
        <f aca="false">T515*CUT_M+(R515+S515)*CUT_SET</f>
        <v>102.489377</v>
      </c>
      <c r="AA515" s="24" t="n">
        <f aca="false">U515*ROUND_M</f>
        <v>209.097335</v>
      </c>
      <c r="AB515" s="24" t="n">
        <f aca="false">(R515+S515)*FINISH_PART</f>
        <v>208</v>
      </c>
      <c r="AC515" s="24" t="n">
        <f aca="false">R515*SPACER_VANE+(R515+S515)*ASM_H*LABOUR</f>
        <v>340.5</v>
      </c>
      <c r="AD515" s="24" t="n">
        <f aca="false">V515*G10_CAGE+W515*G10_SLEEVE</f>
        <v>229.72344</v>
      </c>
      <c r="AE515" s="24" t="n">
        <f aca="false">N515/1000*SHAFT_M+SHAFT_SET</f>
        <v>192.56</v>
      </c>
      <c r="AF515" s="24" t="n">
        <f aca="false">2*ROUNDUP(G515*1000/V_ZENER,0)*PRICE_Z+5*ROUNDUP(G515*DIODE_SAFETY/V_STICK,0)*PRICE_STICK</f>
        <v>149.8</v>
      </c>
      <c r="AG515" s="24" t="n">
        <f aca="false">SUM(X515:AF515)</f>
        <v>1543.02098237</v>
      </c>
      <c r="AH515" s="20" t="n">
        <f aca="false">FIXED_BOM</f>
        <v>3461</v>
      </c>
      <c r="AI515" s="24" t="n">
        <f aca="false">(AG515+AH515)*(1+CONT)</f>
        <v>5754.6241297255</v>
      </c>
      <c r="AJ515" s="24" t="n">
        <f aca="false">IF(L515&gt;0,AI515/L515,1000000000000)</f>
        <v>9766.54503040555</v>
      </c>
      <c r="AK515" s="8" t="n">
        <f aca="false">IF(AND(G515&gt;=V_NEED,L515&gt;=P_MIN,K515&gt;=Z_MIN,F515&lt;=N_CAP,D515&lt;=R_MAX,OR(CORONA_REQ=0,O515&gt;=G515)),1,0)</f>
        <v>0</v>
      </c>
      <c r="AL515" s="28" t="n">
        <f aca="false">IF(AK515=1,IF(OBJECTIVE=1,AI515,AJ515),1000000000000)+ROW()*0.000000001</f>
        <v>1000000000000</v>
      </c>
    </row>
    <row r="516" customFormat="false" ht="15" hidden="false" customHeight="false" outlineLevel="0" collapsed="false">
      <c r="A516" s="8" t="n">
        <v>512</v>
      </c>
      <c r="B516" s="23" t="n">
        <v>10</v>
      </c>
      <c r="C516" s="23" t="n">
        <v>3</v>
      </c>
      <c r="D516" s="8" t="n">
        <v>150</v>
      </c>
      <c r="E516" s="8" t="n">
        <v>22</v>
      </c>
      <c r="F516" s="8" t="n">
        <v>6</v>
      </c>
      <c r="G516" s="28" t="n">
        <v>20.62</v>
      </c>
      <c r="H516" s="8" t="n">
        <v>67.045907</v>
      </c>
      <c r="I516" s="8" t="n">
        <v>258.698984</v>
      </c>
      <c r="J516" s="28" t="n">
        <v>3.858535</v>
      </c>
      <c r="K516" s="39" t="n">
        <v>1.115502</v>
      </c>
      <c r="L516" s="28" t="n">
        <v>1.54033</v>
      </c>
      <c r="M516" s="8" t="n">
        <v>237</v>
      </c>
      <c r="N516" s="8" t="n">
        <v>1094</v>
      </c>
      <c r="O516" s="28" t="n">
        <v>17.912044</v>
      </c>
      <c r="P516" s="28" t="n">
        <v>6.257011</v>
      </c>
      <c r="Q516" s="28" t="n">
        <v>7.125132</v>
      </c>
      <c r="R516" s="8" t="n">
        <v>24</v>
      </c>
      <c r="S516" s="8" t="n">
        <v>14</v>
      </c>
      <c r="T516" s="23" t="n">
        <v>75.232739</v>
      </c>
      <c r="U516" s="23" t="n">
        <v>61.472564</v>
      </c>
      <c r="V516" s="28" t="n">
        <v>4.376907</v>
      </c>
      <c r="W516" s="39" t="n">
        <v>0.880719</v>
      </c>
      <c r="X516" s="24" t="n">
        <f aca="false">P516*RHO_VANE/2700*(1+SCRAP)*PRICE_VANE</f>
        <v>74.89642167</v>
      </c>
      <c r="Y516" s="24" t="n">
        <f aca="false">Q516*RHO_PLATE/2700*(1+SCRAP)*PRICE_PLATE</f>
        <v>85.28783004</v>
      </c>
      <c r="Z516" s="24" t="n">
        <f aca="false">T516*CUT_M+(R516+S516)*CUT_SET</f>
        <v>150.8491085</v>
      </c>
      <c r="AA516" s="24" t="n">
        <f aca="false">U516*ROUND_M</f>
        <v>307.36282</v>
      </c>
      <c r="AB516" s="24" t="n">
        <f aca="false">(R516+S516)*FINISH_PART</f>
        <v>304</v>
      </c>
      <c r="AC516" s="24" t="n">
        <f aca="false">R516*SPACER_VANE+(R516+S516)*ASM_H*LABOUR</f>
        <v>499.5</v>
      </c>
      <c r="AD516" s="24" t="n">
        <f aca="false">V516*G10_CAGE+W516*G10_SLEEVE</f>
        <v>315.45756</v>
      </c>
      <c r="AE516" s="24" t="n">
        <f aca="false">N516/1000*SHAFT_M+SHAFT_SET</f>
        <v>211.28</v>
      </c>
      <c r="AF516" s="24" t="n">
        <f aca="false">2*ROUNDUP(G516*1000/V_ZENER,0)*PRICE_Z+5*ROUNDUP(G516*DIODE_SAFETY/V_STICK,0)*PRICE_STICK</f>
        <v>149.8</v>
      </c>
      <c r="AG516" s="24" t="n">
        <f aca="false">SUM(X516:AF516)</f>
        <v>2098.43374021</v>
      </c>
      <c r="AH516" s="20" t="n">
        <f aca="false">FIXED_BOM</f>
        <v>3461</v>
      </c>
      <c r="AI516" s="24" t="n">
        <f aca="false">(AG516+AH516)*(1+CONT)</f>
        <v>6393.3488012415</v>
      </c>
      <c r="AJ516" s="24" t="n">
        <f aca="false">IF(L516&gt;0,AI516/L516,1000000000000)</f>
        <v>4150.63577365987</v>
      </c>
      <c r="AK516" s="8" t="n">
        <f aca="false">IF(AND(G516&gt;=V_NEED,L516&gt;=P_MIN,K516&gt;=Z_MIN,F516&lt;=N_CAP,D516&lt;=R_MAX,OR(CORONA_REQ=0,O516&gt;=G516)),1,0)</f>
        <v>0</v>
      </c>
      <c r="AL516" s="28" t="n">
        <f aca="false">IF(AK516=1,IF(OBJECTIVE=1,AI516,AJ516),1000000000000)+ROW()*0.000000001</f>
        <v>1000000000000</v>
      </c>
    </row>
    <row r="517" customFormat="false" ht="15" hidden="false" customHeight="false" outlineLevel="0" collapsed="false">
      <c r="A517" s="8" t="n">
        <v>513</v>
      </c>
      <c r="B517" s="23" t="n">
        <v>10</v>
      </c>
      <c r="C517" s="23" t="n">
        <v>3</v>
      </c>
      <c r="D517" s="8" t="n">
        <v>150</v>
      </c>
      <c r="E517" s="8" t="n">
        <v>22</v>
      </c>
      <c r="F517" s="8" t="n">
        <v>8</v>
      </c>
      <c r="G517" s="28" t="n">
        <v>20.62</v>
      </c>
      <c r="H517" s="8" t="n">
        <v>90.698964</v>
      </c>
      <c r="I517" s="8" t="n">
        <v>352.771342</v>
      </c>
      <c r="J517" s="28" t="n">
        <v>3.889475</v>
      </c>
      <c r="K517" s="39" t="n">
        <v>1.141984</v>
      </c>
      <c r="L517" s="28" t="n">
        <v>2.499913</v>
      </c>
      <c r="M517" s="8" t="n">
        <v>302</v>
      </c>
      <c r="N517" s="8" t="n">
        <v>1224</v>
      </c>
      <c r="O517" s="28" t="n">
        <v>17.912044</v>
      </c>
      <c r="P517" s="28" t="n">
        <v>8.342682</v>
      </c>
      <c r="Q517" s="28" t="n">
        <v>8.143008</v>
      </c>
      <c r="R517" s="8" t="n">
        <v>32</v>
      </c>
      <c r="S517" s="8" t="n">
        <v>16</v>
      </c>
      <c r="T517" s="23" t="n">
        <v>96.959287</v>
      </c>
      <c r="U517" s="23" t="n">
        <v>78.612386</v>
      </c>
      <c r="V517" s="28" t="n">
        <v>5.368193</v>
      </c>
      <c r="W517" s="39" t="n">
        <v>1.080185</v>
      </c>
      <c r="X517" s="24" t="n">
        <f aca="false">P517*RHO_VANE/2700*(1+SCRAP)*PRICE_VANE</f>
        <v>99.86190354</v>
      </c>
      <c r="Y517" s="24" t="n">
        <f aca="false">Q517*RHO_PLATE/2700*(1+SCRAP)*PRICE_PLATE</f>
        <v>97.47180576</v>
      </c>
      <c r="Z517" s="24" t="n">
        <f aca="false">T517*CUT_M+(R517+S517)*CUT_SET</f>
        <v>193.4389305</v>
      </c>
      <c r="AA517" s="24" t="n">
        <f aca="false">U517*ROUND_M</f>
        <v>393.06193</v>
      </c>
      <c r="AB517" s="24" t="n">
        <f aca="false">(R517+S517)*FINISH_PART</f>
        <v>384</v>
      </c>
      <c r="AC517" s="24" t="n">
        <f aca="false">R517*SPACER_VANE+(R517+S517)*ASM_H*LABOUR</f>
        <v>636</v>
      </c>
      <c r="AD517" s="24" t="n">
        <f aca="false">V517*G10_CAGE+W517*G10_SLEEVE</f>
        <v>386.90268</v>
      </c>
      <c r="AE517" s="24" t="n">
        <f aca="false">N517/1000*SHAFT_M+SHAFT_SET</f>
        <v>226.88</v>
      </c>
      <c r="AF517" s="24" t="n">
        <f aca="false">2*ROUNDUP(G517*1000/V_ZENER,0)*PRICE_Z+5*ROUNDUP(G517*DIODE_SAFETY/V_STICK,0)*PRICE_STICK</f>
        <v>149.8</v>
      </c>
      <c r="AG517" s="24" t="n">
        <f aca="false">SUM(X517:AF517)</f>
        <v>2567.4172498</v>
      </c>
      <c r="AH517" s="20" t="n">
        <f aca="false">FIXED_BOM</f>
        <v>3461</v>
      </c>
      <c r="AI517" s="24" t="n">
        <f aca="false">(AG517+AH517)*(1+CONT)</f>
        <v>6932.67983727</v>
      </c>
      <c r="AJ517" s="24" t="n">
        <f aca="false">IF(L517&gt;0,AI517/L517,1000000000000)</f>
        <v>2773.16844116975</v>
      </c>
      <c r="AK517" s="8" t="n">
        <f aca="false">IF(AND(G517&gt;=V_NEED,L517&gt;=P_MIN,K517&gt;=Z_MIN,F517&lt;=N_CAP,D517&lt;=R_MAX,OR(CORONA_REQ=0,O517&gt;=G517)),1,0)</f>
        <v>0</v>
      </c>
      <c r="AL517" s="28" t="n">
        <f aca="false">IF(AK517=1,IF(OBJECTIVE=1,AI517,AJ517),1000000000000)+ROW()*0.000000001</f>
        <v>1000000000000</v>
      </c>
    </row>
    <row r="518" customFormat="false" ht="15" hidden="false" customHeight="false" outlineLevel="0" collapsed="false">
      <c r="A518" s="8" t="n">
        <v>514</v>
      </c>
      <c r="B518" s="23" t="n">
        <v>10</v>
      </c>
      <c r="C518" s="23" t="n">
        <v>3</v>
      </c>
      <c r="D518" s="8" t="n">
        <v>150</v>
      </c>
      <c r="E518" s="8" t="n">
        <v>22</v>
      </c>
      <c r="F518" s="8" t="n">
        <v>10</v>
      </c>
      <c r="G518" s="28" t="n">
        <v>20.62</v>
      </c>
      <c r="H518" s="8" t="n">
        <v>114.352021</v>
      </c>
      <c r="I518" s="8" t="n">
        <v>446.843699</v>
      </c>
      <c r="J518" s="28" t="n">
        <v>3.907615</v>
      </c>
      <c r="K518" s="39" t="n">
        <v>1.158666</v>
      </c>
      <c r="L518" s="28" t="n">
        <v>3.467545</v>
      </c>
      <c r="M518" s="8" t="n">
        <v>380</v>
      </c>
      <c r="N518" s="8" t="n">
        <v>1380</v>
      </c>
      <c r="O518" s="28" t="n">
        <v>17.912044</v>
      </c>
      <c r="P518" s="28" t="n">
        <v>10.428352</v>
      </c>
      <c r="Q518" s="28" t="n">
        <v>10.17876</v>
      </c>
      <c r="R518" s="8" t="n">
        <v>40</v>
      </c>
      <c r="S518" s="8" t="n">
        <v>20</v>
      </c>
      <c r="T518" s="23" t="n">
        <v>121.199109</v>
      </c>
      <c r="U518" s="23" t="n">
        <v>98.265482</v>
      </c>
      <c r="V518" s="28" t="n">
        <v>6.557735</v>
      </c>
      <c r="W518" s="39" t="n">
        <v>1.319544</v>
      </c>
      <c r="X518" s="24" t="n">
        <f aca="false">P518*RHO_VANE/2700*(1+SCRAP)*PRICE_VANE</f>
        <v>124.82737344</v>
      </c>
      <c r="Y518" s="24" t="n">
        <f aca="false">Q518*RHO_PLATE/2700*(1+SCRAP)*PRICE_PLATE</f>
        <v>121.8397572</v>
      </c>
      <c r="Z518" s="24" t="n">
        <f aca="false">T518*CUT_M+(R518+S518)*CUT_SET</f>
        <v>241.7986635</v>
      </c>
      <c r="AA518" s="24" t="n">
        <f aca="false">U518*ROUND_M</f>
        <v>491.32741</v>
      </c>
      <c r="AB518" s="24" t="n">
        <f aca="false">(R518+S518)*FINISH_PART</f>
        <v>480</v>
      </c>
      <c r="AC518" s="24" t="n">
        <f aca="false">R518*SPACER_VANE+(R518+S518)*ASM_H*LABOUR</f>
        <v>795</v>
      </c>
      <c r="AD518" s="24" t="n">
        <f aca="false">V518*G10_CAGE+W518*G10_SLEEVE</f>
        <v>472.63674</v>
      </c>
      <c r="AE518" s="24" t="n">
        <f aca="false">N518/1000*SHAFT_M+SHAFT_SET</f>
        <v>245.6</v>
      </c>
      <c r="AF518" s="24" t="n">
        <f aca="false">2*ROUNDUP(G518*1000/V_ZENER,0)*PRICE_Z+5*ROUNDUP(G518*DIODE_SAFETY/V_STICK,0)*PRICE_STICK</f>
        <v>149.8</v>
      </c>
      <c r="AG518" s="24" t="n">
        <f aca="false">SUM(X518:AF518)</f>
        <v>3122.82994414</v>
      </c>
      <c r="AH518" s="20" t="n">
        <f aca="false">FIXED_BOM</f>
        <v>3461</v>
      </c>
      <c r="AI518" s="24" t="n">
        <f aca="false">(AG518+AH518)*(1+CONT)</f>
        <v>7571.404435761</v>
      </c>
      <c r="AJ518" s="24" t="n">
        <f aca="false">IF(L518&gt;0,AI518/L518,1000000000000)</f>
        <v>2183.50574708072</v>
      </c>
      <c r="AK518" s="8" t="n">
        <f aca="false">IF(AND(G518&gt;=V_NEED,L518&gt;=P_MIN,K518&gt;=Z_MIN,F518&lt;=N_CAP,D518&lt;=R_MAX,OR(CORONA_REQ=0,O518&gt;=G518)),1,0)</f>
        <v>0</v>
      </c>
      <c r="AL518" s="28" t="n">
        <f aca="false">IF(AK518=1,IF(OBJECTIVE=1,AI518,AJ518),1000000000000)+ROW()*0.000000001</f>
        <v>1000000000000</v>
      </c>
    </row>
    <row r="519" customFormat="false" ht="15" hidden="false" customHeight="false" outlineLevel="0" collapsed="false">
      <c r="A519" s="8" t="n">
        <v>515</v>
      </c>
      <c r="B519" s="23" t="n">
        <v>10</v>
      </c>
      <c r="C519" s="23" t="n">
        <v>3</v>
      </c>
      <c r="D519" s="8" t="n">
        <v>150</v>
      </c>
      <c r="E519" s="8" t="n">
        <v>22</v>
      </c>
      <c r="F519" s="8" t="n">
        <v>12</v>
      </c>
      <c r="G519" s="28" t="n">
        <v>20.62</v>
      </c>
      <c r="H519" s="8" t="n">
        <v>138.005077</v>
      </c>
      <c r="I519" s="8" t="n">
        <v>540.916057</v>
      </c>
      <c r="J519" s="28" t="n">
        <v>3.919537</v>
      </c>
      <c r="K519" s="39" t="n">
        <v>1.169685</v>
      </c>
      <c r="L519" s="28" t="n">
        <v>4.43763</v>
      </c>
      <c r="M519" s="8" t="n">
        <v>458</v>
      </c>
      <c r="N519" s="8" t="n">
        <v>1536</v>
      </c>
      <c r="O519" s="28" t="n">
        <v>17.912044</v>
      </c>
      <c r="P519" s="28" t="n">
        <v>12.514022</v>
      </c>
      <c r="Q519" s="28" t="n">
        <v>12.214512</v>
      </c>
      <c r="R519" s="8" t="n">
        <v>48</v>
      </c>
      <c r="S519" s="8" t="n">
        <v>24</v>
      </c>
      <c r="T519" s="23" t="n">
        <v>145.438931</v>
      </c>
      <c r="U519" s="23" t="n">
        <v>117.918579</v>
      </c>
      <c r="V519" s="28" t="n">
        <v>7.747278</v>
      </c>
      <c r="W519" s="39" t="n">
        <v>1.558904</v>
      </c>
      <c r="X519" s="24" t="n">
        <f aca="false">P519*RHO_VANE/2700*(1+SCRAP)*PRICE_VANE</f>
        <v>149.79284334</v>
      </c>
      <c r="Y519" s="24" t="n">
        <f aca="false">Q519*RHO_PLATE/2700*(1+SCRAP)*PRICE_PLATE</f>
        <v>146.20770864</v>
      </c>
      <c r="Z519" s="24" t="n">
        <f aca="false">T519*CUT_M+(R519+S519)*CUT_SET</f>
        <v>290.1583965</v>
      </c>
      <c r="AA519" s="24" t="n">
        <f aca="false">U519*ROUND_M</f>
        <v>589.592895</v>
      </c>
      <c r="AB519" s="24" t="n">
        <f aca="false">(R519+S519)*FINISH_PART</f>
        <v>576</v>
      </c>
      <c r="AC519" s="24" t="n">
        <f aca="false">R519*SPACER_VANE+(R519+S519)*ASM_H*LABOUR</f>
        <v>954</v>
      </c>
      <c r="AD519" s="24" t="n">
        <f aca="false">V519*G10_CAGE+W519*G10_SLEEVE</f>
        <v>558.37092</v>
      </c>
      <c r="AE519" s="24" t="n">
        <f aca="false">N519/1000*SHAFT_M+SHAFT_SET</f>
        <v>264.32</v>
      </c>
      <c r="AF519" s="24" t="n">
        <f aca="false">2*ROUNDUP(G519*1000/V_ZENER,0)*PRICE_Z+5*ROUNDUP(G519*DIODE_SAFETY/V_STICK,0)*PRICE_STICK</f>
        <v>149.8</v>
      </c>
      <c r="AG519" s="24" t="n">
        <f aca="false">SUM(X519:AF519)</f>
        <v>3678.24276348</v>
      </c>
      <c r="AH519" s="20" t="n">
        <f aca="false">FIXED_BOM</f>
        <v>3461</v>
      </c>
      <c r="AI519" s="24" t="n">
        <f aca="false">(AG519+AH519)*(1+CONT)</f>
        <v>8210.129178002</v>
      </c>
      <c r="AJ519" s="24" t="n">
        <f aca="false">IF(L519&gt;0,AI519/L519,1000000000000)</f>
        <v>1850.11575503185</v>
      </c>
      <c r="AK519" s="8" t="n">
        <f aca="false">IF(AND(G519&gt;=V_NEED,L519&gt;=P_MIN,K519&gt;=Z_MIN,F519&lt;=N_CAP,D519&lt;=R_MAX,OR(CORONA_REQ=0,O519&gt;=G519)),1,0)</f>
        <v>0</v>
      </c>
      <c r="AL519" s="28" t="n">
        <f aca="false">IF(AK519=1,IF(OBJECTIVE=1,AI519,AJ519),1000000000000)+ROW()*0.000000001</f>
        <v>1000000000000</v>
      </c>
    </row>
    <row r="520" customFormat="false" ht="15" hidden="false" customHeight="false" outlineLevel="0" collapsed="false">
      <c r="A520" s="8" t="n">
        <v>516</v>
      </c>
      <c r="B520" s="23" t="n">
        <v>10</v>
      </c>
      <c r="C520" s="23" t="n">
        <v>3</v>
      </c>
      <c r="D520" s="8" t="n">
        <v>150</v>
      </c>
      <c r="E520" s="8" t="n">
        <v>22</v>
      </c>
      <c r="F520" s="8" t="n">
        <v>16</v>
      </c>
      <c r="G520" s="28" t="n">
        <v>20.62</v>
      </c>
      <c r="H520" s="8" t="n">
        <v>185.311191</v>
      </c>
      <c r="I520" s="8" t="n">
        <v>729.060773</v>
      </c>
      <c r="J520" s="28" t="n">
        <v>3.934251</v>
      </c>
      <c r="K520" s="39" t="n">
        <v>1.183974</v>
      </c>
      <c r="L520" s="28" t="n">
        <v>6.383698</v>
      </c>
      <c r="M520" s="8" t="n">
        <v>614</v>
      </c>
      <c r="N520" s="8" t="n">
        <v>1848</v>
      </c>
      <c r="O520" s="28" t="n">
        <v>17.912044</v>
      </c>
      <c r="P520" s="28" t="n">
        <v>16.685363</v>
      </c>
      <c r="Q520" s="28" t="n">
        <v>16.286016</v>
      </c>
      <c r="R520" s="8" t="n">
        <v>64</v>
      </c>
      <c r="S520" s="8" t="n">
        <v>32</v>
      </c>
      <c r="T520" s="23" t="n">
        <v>193.918574</v>
      </c>
      <c r="U520" s="23" t="n">
        <v>157.224772</v>
      </c>
      <c r="V520" s="28" t="n">
        <v>10.126363</v>
      </c>
      <c r="W520" s="39" t="n">
        <v>2.037622</v>
      </c>
      <c r="X520" s="24" t="n">
        <f aca="false">P520*RHO_VANE/2700*(1+SCRAP)*PRICE_VANE</f>
        <v>199.72379511</v>
      </c>
      <c r="Y520" s="24" t="n">
        <f aca="false">Q520*RHO_PLATE/2700*(1+SCRAP)*PRICE_PLATE</f>
        <v>194.94361152</v>
      </c>
      <c r="Z520" s="24" t="n">
        <f aca="false">T520*CUT_M+(R520+S520)*CUT_SET</f>
        <v>386.877861</v>
      </c>
      <c r="AA520" s="24" t="n">
        <f aca="false">U520*ROUND_M</f>
        <v>786.12386</v>
      </c>
      <c r="AB520" s="24" t="n">
        <f aca="false">(R520+S520)*FINISH_PART</f>
        <v>768</v>
      </c>
      <c r="AC520" s="24" t="n">
        <f aca="false">R520*SPACER_VANE+(R520+S520)*ASM_H*LABOUR</f>
        <v>1272</v>
      </c>
      <c r="AD520" s="24" t="n">
        <f aca="false">V520*G10_CAGE+W520*G10_SLEEVE</f>
        <v>729.8391</v>
      </c>
      <c r="AE520" s="24" t="n">
        <f aca="false">N520/1000*SHAFT_M+SHAFT_SET</f>
        <v>301.76</v>
      </c>
      <c r="AF520" s="24" t="n">
        <f aca="false">2*ROUNDUP(G520*1000/V_ZENER,0)*PRICE_Z+5*ROUNDUP(G520*DIODE_SAFETY/V_STICK,0)*PRICE_STICK</f>
        <v>149.8</v>
      </c>
      <c r="AG520" s="24" t="n">
        <f aca="false">SUM(X520:AF520)</f>
        <v>4789.06822763</v>
      </c>
      <c r="AH520" s="20" t="n">
        <f aca="false">FIXED_BOM</f>
        <v>3461</v>
      </c>
      <c r="AI520" s="24" t="n">
        <f aca="false">(AG520+AH520)*(1+CONT)</f>
        <v>9487.5784617745</v>
      </c>
      <c r="AJ520" s="24" t="n">
        <f aca="false">IF(L520&gt;0,AI520/L520,1000000000000)</f>
        <v>1486.21981518776</v>
      </c>
      <c r="AK520" s="8" t="n">
        <f aca="false">IF(AND(G520&gt;=V_NEED,L520&gt;=P_MIN,K520&gt;=Z_MIN,F520&lt;=N_CAP,D520&lt;=R_MAX,OR(CORONA_REQ=0,O520&gt;=G520)),1,0)</f>
        <v>0</v>
      </c>
      <c r="AL520" s="28" t="n">
        <f aca="false">IF(AK520=1,IF(OBJECTIVE=1,AI520,AJ520),1000000000000)+ROW()*0.000000001</f>
        <v>1000000000000</v>
      </c>
    </row>
    <row r="521" customFormat="false" ht="15" hidden="false" customHeight="false" outlineLevel="0" collapsed="false">
      <c r="A521" s="8" t="n">
        <v>517</v>
      </c>
      <c r="B521" s="23" t="n">
        <v>10</v>
      </c>
      <c r="C521" s="23" t="n">
        <v>3</v>
      </c>
      <c r="D521" s="8" t="n">
        <v>150</v>
      </c>
      <c r="E521" s="8" t="n">
        <v>26</v>
      </c>
      <c r="F521" s="8" t="n">
        <v>4</v>
      </c>
      <c r="G521" s="28" t="n">
        <v>20.62</v>
      </c>
      <c r="H521" s="8" t="n">
        <v>59.510421</v>
      </c>
      <c r="I521" s="8" t="n">
        <v>190.673135</v>
      </c>
      <c r="J521" s="28" t="n">
        <v>3.204029</v>
      </c>
      <c r="K521" s="39" t="n">
        <v>1.042316</v>
      </c>
      <c r="L521" s="28" t="n">
        <v>0.46436</v>
      </c>
      <c r="M521" s="8" t="n">
        <v>159</v>
      </c>
      <c r="N521" s="8" t="n">
        <v>938</v>
      </c>
      <c r="O521" s="28" t="n">
        <v>17.912044</v>
      </c>
      <c r="P521" s="28" t="n">
        <v>4.714208</v>
      </c>
      <c r="Q521" s="28" t="n">
        <v>5.08938</v>
      </c>
      <c r="R521" s="8" t="n">
        <v>16</v>
      </c>
      <c r="S521" s="8" t="n">
        <v>10</v>
      </c>
      <c r="T521" s="23" t="n">
        <v>50.992918</v>
      </c>
      <c r="U521" s="23" t="n">
        <v>41.819467</v>
      </c>
      <c r="V521" s="28" t="n">
        <v>3.187364</v>
      </c>
      <c r="W521" s="39" t="n">
        <v>0.64136</v>
      </c>
      <c r="X521" s="24" t="n">
        <f aca="false">P521*RHO_VANE/2700*(1+SCRAP)*PRICE_VANE</f>
        <v>56.42906976</v>
      </c>
      <c r="Y521" s="24" t="n">
        <f aca="false">Q521*RHO_PLATE/2700*(1+SCRAP)*PRICE_PLATE</f>
        <v>60.9198786</v>
      </c>
      <c r="Z521" s="24" t="n">
        <f aca="false">T521*CUT_M+(R521+S521)*CUT_SET</f>
        <v>102.489377</v>
      </c>
      <c r="AA521" s="24" t="n">
        <f aca="false">U521*ROUND_M</f>
        <v>209.097335</v>
      </c>
      <c r="AB521" s="24" t="n">
        <f aca="false">(R521+S521)*FINISH_PART</f>
        <v>208</v>
      </c>
      <c r="AC521" s="24" t="n">
        <f aca="false">R521*SPACER_VANE+(R521+S521)*ASM_H*LABOUR</f>
        <v>340.5</v>
      </c>
      <c r="AD521" s="24" t="n">
        <f aca="false">V521*G10_CAGE+W521*G10_SLEEVE</f>
        <v>229.72344</v>
      </c>
      <c r="AE521" s="24" t="n">
        <f aca="false">N521/1000*SHAFT_M+SHAFT_SET</f>
        <v>192.56</v>
      </c>
      <c r="AF521" s="24" t="n">
        <f aca="false">2*ROUNDUP(G521*1000/V_ZENER,0)*PRICE_Z+5*ROUNDUP(G521*DIODE_SAFETY/V_STICK,0)*PRICE_STICK</f>
        <v>149.8</v>
      </c>
      <c r="AG521" s="24" t="n">
        <f aca="false">SUM(X521:AF521)</f>
        <v>1549.51910036</v>
      </c>
      <c r="AH521" s="20" t="n">
        <f aca="false">FIXED_BOM</f>
        <v>3461</v>
      </c>
      <c r="AI521" s="24" t="n">
        <f aca="false">(AG521+AH521)*(1+CONT)</f>
        <v>5762.096965414</v>
      </c>
      <c r="AJ521" s="24" t="n">
        <f aca="false">IF(L521&gt;0,AI521/L521,1000000000000)</f>
        <v>12408.6849974459</v>
      </c>
      <c r="AK521" s="8" t="n">
        <f aca="false">IF(AND(G521&gt;=V_NEED,L521&gt;=P_MIN,K521&gt;=Z_MIN,F521&lt;=N_CAP,D521&lt;=R_MAX,OR(CORONA_REQ=0,O521&gt;=G521)),1,0)</f>
        <v>0</v>
      </c>
      <c r="AL521" s="28" t="n">
        <f aca="false">IF(AK521=1,IF(OBJECTIVE=1,AI521,AJ521),1000000000000)+ROW()*0.000000001</f>
        <v>1000000000000</v>
      </c>
    </row>
    <row r="522" customFormat="false" ht="15" hidden="false" customHeight="false" outlineLevel="0" collapsed="false">
      <c r="A522" s="8" t="n">
        <v>518</v>
      </c>
      <c r="B522" s="23" t="n">
        <v>10</v>
      </c>
      <c r="C522" s="23" t="n">
        <v>3</v>
      </c>
      <c r="D522" s="8" t="n">
        <v>150</v>
      </c>
      <c r="E522" s="8" t="n">
        <v>26</v>
      </c>
      <c r="F522" s="8" t="n">
        <v>6</v>
      </c>
      <c r="G522" s="28" t="n">
        <v>20.62</v>
      </c>
      <c r="H522" s="8" t="n">
        <v>92.373518</v>
      </c>
      <c r="I522" s="8" t="n">
        <v>299.629213</v>
      </c>
      <c r="J522" s="28" t="n">
        <v>3.24367</v>
      </c>
      <c r="K522" s="39" t="n">
        <v>1.08256</v>
      </c>
      <c r="L522" s="28" t="n">
        <v>1.340634</v>
      </c>
      <c r="M522" s="8" t="n">
        <v>237</v>
      </c>
      <c r="N522" s="8" t="n">
        <v>1094</v>
      </c>
      <c r="O522" s="28" t="n">
        <v>17.912044</v>
      </c>
      <c r="P522" s="28" t="n">
        <v>7.071312</v>
      </c>
      <c r="Q522" s="28" t="n">
        <v>7.125132</v>
      </c>
      <c r="R522" s="8" t="n">
        <v>24</v>
      </c>
      <c r="S522" s="8" t="n">
        <v>14</v>
      </c>
      <c r="T522" s="23" t="n">
        <v>75.232739</v>
      </c>
      <c r="U522" s="23" t="n">
        <v>61.472564</v>
      </c>
      <c r="V522" s="28" t="n">
        <v>4.376907</v>
      </c>
      <c r="W522" s="39" t="n">
        <v>0.880719</v>
      </c>
      <c r="X522" s="24" t="n">
        <f aca="false">P522*RHO_VANE/2700*(1+SCRAP)*PRICE_VANE</f>
        <v>84.64360464</v>
      </c>
      <c r="Y522" s="24" t="n">
        <f aca="false">Q522*RHO_PLATE/2700*(1+SCRAP)*PRICE_PLATE</f>
        <v>85.28783004</v>
      </c>
      <c r="Z522" s="24" t="n">
        <f aca="false">T522*CUT_M+(R522+S522)*CUT_SET</f>
        <v>150.8491085</v>
      </c>
      <c r="AA522" s="24" t="n">
        <f aca="false">U522*ROUND_M</f>
        <v>307.36282</v>
      </c>
      <c r="AB522" s="24" t="n">
        <f aca="false">(R522+S522)*FINISH_PART</f>
        <v>304</v>
      </c>
      <c r="AC522" s="24" t="n">
        <f aca="false">R522*SPACER_VANE+(R522+S522)*ASM_H*LABOUR</f>
        <v>499.5</v>
      </c>
      <c r="AD522" s="24" t="n">
        <f aca="false">V522*G10_CAGE+W522*G10_SLEEVE</f>
        <v>315.45756</v>
      </c>
      <c r="AE522" s="24" t="n">
        <f aca="false">N522/1000*SHAFT_M+SHAFT_SET</f>
        <v>211.28</v>
      </c>
      <c r="AF522" s="24" t="n">
        <f aca="false">2*ROUNDUP(G522*1000/V_ZENER,0)*PRICE_Z+5*ROUNDUP(G522*DIODE_SAFETY/V_STICK,0)*PRICE_STICK</f>
        <v>149.8</v>
      </c>
      <c r="AG522" s="24" t="n">
        <f aca="false">SUM(X522:AF522)</f>
        <v>2108.18092318</v>
      </c>
      <c r="AH522" s="20" t="n">
        <f aca="false">FIXED_BOM</f>
        <v>3461</v>
      </c>
      <c r="AI522" s="24" t="n">
        <f aca="false">(AG522+AH522)*(1+CONT)</f>
        <v>6404.558061657</v>
      </c>
      <c r="AJ522" s="24" t="n">
        <f aca="false">IF(L522&gt;0,AI522/L522,1000000000000)</f>
        <v>4777.26065552343</v>
      </c>
      <c r="AK522" s="8" t="n">
        <f aca="false">IF(AND(G522&gt;=V_NEED,L522&gt;=P_MIN,K522&gt;=Z_MIN,F522&lt;=N_CAP,D522&lt;=R_MAX,OR(CORONA_REQ=0,O522&gt;=G522)),1,0)</f>
        <v>0</v>
      </c>
      <c r="AL522" s="28" t="n">
        <f aca="false">IF(AK522=1,IF(OBJECTIVE=1,AI522,AJ522),1000000000000)+ROW()*0.000000001</f>
        <v>1000000000000</v>
      </c>
    </row>
    <row r="523" customFormat="false" ht="15" hidden="false" customHeight="false" outlineLevel="0" collapsed="false">
      <c r="A523" s="8" t="n">
        <v>519</v>
      </c>
      <c r="B523" s="23" t="n">
        <v>10</v>
      </c>
      <c r="C523" s="23" t="n">
        <v>3</v>
      </c>
      <c r="D523" s="8" t="n">
        <v>150</v>
      </c>
      <c r="E523" s="8" t="n">
        <v>26</v>
      </c>
      <c r="F523" s="8" t="n">
        <v>8</v>
      </c>
      <c r="G523" s="28" t="n">
        <v>20.62</v>
      </c>
      <c r="H523" s="8" t="n">
        <v>125.236615</v>
      </c>
      <c r="I523" s="8" t="n">
        <v>408.58529</v>
      </c>
      <c r="J523" s="28" t="n">
        <v>3.262507</v>
      </c>
      <c r="K523" s="39" t="n">
        <v>1.103402</v>
      </c>
      <c r="L523" s="28" t="n">
        <v>2.225679</v>
      </c>
      <c r="M523" s="8" t="n">
        <v>328</v>
      </c>
      <c r="N523" s="8" t="n">
        <v>1276</v>
      </c>
      <c r="O523" s="28" t="n">
        <v>17.912044</v>
      </c>
      <c r="P523" s="28" t="n">
        <v>9.428416</v>
      </c>
      <c r="Q523" s="28" t="n">
        <v>10.17876</v>
      </c>
      <c r="R523" s="8" t="n">
        <v>32</v>
      </c>
      <c r="S523" s="8" t="n">
        <v>20</v>
      </c>
      <c r="T523" s="23" t="n">
        <v>101.985835</v>
      </c>
      <c r="U523" s="23" t="n">
        <v>83.638934</v>
      </c>
      <c r="V523" s="28" t="n">
        <v>5.764707</v>
      </c>
      <c r="W523" s="39" t="n">
        <v>1.159972</v>
      </c>
      <c r="X523" s="24" t="n">
        <f aca="false">P523*RHO_VANE/2700*(1+SCRAP)*PRICE_VANE</f>
        <v>112.85813952</v>
      </c>
      <c r="Y523" s="24" t="n">
        <f aca="false">Q523*RHO_PLATE/2700*(1+SCRAP)*PRICE_PLATE</f>
        <v>121.8397572</v>
      </c>
      <c r="Z523" s="24" t="n">
        <f aca="false">T523*CUT_M+(R523+S523)*CUT_SET</f>
        <v>204.9787525</v>
      </c>
      <c r="AA523" s="24" t="n">
        <f aca="false">U523*ROUND_M</f>
        <v>418.19467</v>
      </c>
      <c r="AB523" s="24" t="n">
        <f aca="false">(R523+S523)*FINISH_PART</f>
        <v>416</v>
      </c>
      <c r="AC523" s="24" t="n">
        <f aca="false">R523*SPACER_VANE+(R523+S523)*ASM_H*LABOUR</f>
        <v>681</v>
      </c>
      <c r="AD523" s="24" t="n">
        <f aca="false">V523*G10_CAGE+W523*G10_SLEEVE</f>
        <v>415.48074</v>
      </c>
      <c r="AE523" s="24" t="n">
        <f aca="false">N523/1000*SHAFT_M+SHAFT_SET</f>
        <v>233.12</v>
      </c>
      <c r="AF523" s="24" t="n">
        <f aca="false">2*ROUNDUP(G523*1000/V_ZENER,0)*PRICE_Z+5*ROUNDUP(G523*DIODE_SAFETY/V_STICK,0)*PRICE_STICK</f>
        <v>149.8</v>
      </c>
      <c r="AG523" s="24" t="n">
        <f aca="false">SUM(X523:AF523)</f>
        <v>2753.27205922</v>
      </c>
      <c r="AH523" s="20" t="n">
        <f aca="false">FIXED_BOM</f>
        <v>3461</v>
      </c>
      <c r="AI523" s="24" t="n">
        <f aca="false">(AG523+AH523)*(1+CONT)</f>
        <v>7146.412868103</v>
      </c>
      <c r="AJ523" s="24" t="n">
        <f aca="false">IF(L523&gt;0,AI523/L523,1000000000000)</f>
        <v>3210.89108901284</v>
      </c>
      <c r="AK523" s="8" t="n">
        <f aca="false">IF(AND(G523&gt;=V_NEED,L523&gt;=P_MIN,K523&gt;=Z_MIN,F523&lt;=N_CAP,D523&lt;=R_MAX,OR(CORONA_REQ=0,O523&gt;=G523)),1,0)</f>
        <v>0</v>
      </c>
      <c r="AL523" s="28" t="n">
        <f aca="false">IF(AK523=1,IF(OBJECTIVE=1,AI523,AJ523),1000000000000)+ROW()*0.000000001</f>
        <v>1000000000000</v>
      </c>
    </row>
    <row r="524" customFormat="false" ht="15" hidden="false" customHeight="false" outlineLevel="0" collapsed="false">
      <c r="A524" s="8" t="n">
        <v>520</v>
      </c>
      <c r="B524" s="23" t="n">
        <v>10</v>
      </c>
      <c r="C524" s="23" t="n">
        <v>3</v>
      </c>
      <c r="D524" s="8" t="n">
        <v>150</v>
      </c>
      <c r="E524" s="8" t="n">
        <v>26</v>
      </c>
      <c r="F524" s="8" t="n">
        <v>10</v>
      </c>
      <c r="G524" s="28" t="n">
        <v>20.62</v>
      </c>
      <c r="H524" s="8" t="n">
        <v>158.099713</v>
      </c>
      <c r="I524" s="8" t="n">
        <v>517.541367</v>
      </c>
      <c r="J524" s="28" t="n">
        <v>3.273512</v>
      </c>
      <c r="K524" s="39" t="n">
        <v>1.11611</v>
      </c>
      <c r="L524" s="28" t="n">
        <v>3.114203</v>
      </c>
      <c r="M524" s="8" t="n">
        <v>406</v>
      </c>
      <c r="N524" s="8" t="n">
        <v>1432</v>
      </c>
      <c r="O524" s="28" t="n">
        <v>17.912044</v>
      </c>
      <c r="P524" s="28" t="n">
        <v>11.78552</v>
      </c>
      <c r="Q524" s="28" t="n">
        <v>12.214512</v>
      </c>
      <c r="R524" s="8" t="n">
        <v>40</v>
      </c>
      <c r="S524" s="8" t="n">
        <v>24</v>
      </c>
      <c r="T524" s="23" t="n">
        <v>126.225657</v>
      </c>
      <c r="U524" s="23" t="n">
        <v>103.292031</v>
      </c>
      <c r="V524" s="28" t="n">
        <v>6.95425</v>
      </c>
      <c r="W524" s="39" t="n">
        <v>1.399331</v>
      </c>
      <c r="X524" s="24" t="n">
        <f aca="false">P524*RHO_VANE/2700*(1+SCRAP)*PRICE_VANE</f>
        <v>141.0726744</v>
      </c>
      <c r="Y524" s="24" t="n">
        <f aca="false">Q524*RHO_PLATE/2700*(1+SCRAP)*PRICE_PLATE</f>
        <v>146.20770864</v>
      </c>
      <c r="Z524" s="24" t="n">
        <f aca="false">T524*CUT_M+(R524+S524)*CUT_SET</f>
        <v>253.3384855</v>
      </c>
      <c r="AA524" s="24" t="n">
        <f aca="false">U524*ROUND_M</f>
        <v>516.460155</v>
      </c>
      <c r="AB524" s="24" t="n">
        <f aca="false">(R524+S524)*FINISH_PART</f>
        <v>512</v>
      </c>
      <c r="AC524" s="24" t="n">
        <f aca="false">R524*SPACER_VANE+(R524+S524)*ASM_H*LABOUR</f>
        <v>840</v>
      </c>
      <c r="AD524" s="24" t="n">
        <f aca="false">V524*G10_CAGE+W524*G10_SLEEVE</f>
        <v>501.21486</v>
      </c>
      <c r="AE524" s="24" t="n">
        <f aca="false">N524/1000*SHAFT_M+SHAFT_SET</f>
        <v>251.84</v>
      </c>
      <c r="AF524" s="24" t="n">
        <f aca="false">2*ROUNDUP(G524*1000/V_ZENER,0)*PRICE_Z+5*ROUNDUP(G524*DIODE_SAFETY/V_STICK,0)*PRICE_STICK</f>
        <v>149.8</v>
      </c>
      <c r="AG524" s="24" t="n">
        <f aca="false">SUM(X524:AF524)</f>
        <v>3311.93388354</v>
      </c>
      <c r="AH524" s="20" t="n">
        <f aca="false">FIXED_BOM</f>
        <v>3461</v>
      </c>
      <c r="AI524" s="24" t="n">
        <f aca="false">(AG524+AH524)*(1+CONT)</f>
        <v>7788.873966071</v>
      </c>
      <c r="AJ524" s="24" t="n">
        <f aca="false">IF(L524&gt;0,AI524/L524,1000000000000)</f>
        <v>2501.08100405497</v>
      </c>
      <c r="AK524" s="8" t="n">
        <f aca="false">IF(AND(G524&gt;=V_NEED,L524&gt;=P_MIN,K524&gt;=Z_MIN,F524&lt;=N_CAP,D524&lt;=R_MAX,OR(CORONA_REQ=0,O524&gt;=G524)),1,0)</f>
        <v>0</v>
      </c>
      <c r="AL524" s="28" t="n">
        <f aca="false">IF(AK524=1,IF(OBJECTIVE=1,AI524,AJ524),1000000000000)+ROW()*0.000000001</f>
        <v>1000000000000</v>
      </c>
    </row>
    <row r="525" customFormat="false" ht="15" hidden="false" customHeight="false" outlineLevel="0" collapsed="false">
      <c r="A525" s="8" t="n">
        <v>521</v>
      </c>
      <c r="B525" s="23" t="n">
        <v>10</v>
      </c>
      <c r="C525" s="23" t="n">
        <v>3</v>
      </c>
      <c r="D525" s="8" t="n">
        <v>150</v>
      </c>
      <c r="E525" s="8" t="n">
        <v>26</v>
      </c>
      <c r="F525" s="8" t="n">
        <v>12</v>
      </c>
      <c r="G525" s="28" t="n">
        <v>20.62</v>
      </c>
      <c r="H525" s="8" t="n">
        <v>190.96281</v>
      </c>
      <c r="I525" s="8" t="n">
        <v>626.497444</v>
      </c>
      <c r="J525" s="28" t="n">
        <v>3.28073</v>
      </c>
      <c r="K525" s="39" t="n">
        <v>1.124393</v>
      </c>
      <c r="L525" s="28" t="n">
        <v>3.99746</v>
      </c>
      <c r="M525" s="8" t="n">
        <v>484</v>
      </c>
      <c r="N525" s="8" t="n">
        <v>1588</v>
      </c>
      <c r="O525" s="28" t="n">
        <v>17.912044</v>
      </c>
      <c r="P525" s="28" t="n">
        <v>14.142624</v>
      </c>
      <c r="Q525" s="28" t="n">
        <v>14.250264</v>
      </c>
      <c r="R525" s="8" t="n">
        <v>48</v>
      </c>
      <c r="S525" s="8" t="n">
        <v>28</v>
      </c>
      <c r="T525" s="23" t="n">
        <v>150.465479</v>
      </c>
      <c r="U525" s="23" t="n">
        <v>122.945127</v>
      </c>
      <c r="V525" s="28" t="n">
        <v>8.143792</v>
      </c>
      <c r="W525" s="39" t="n">
        <v>1.63869</v>
      </c>
      <c r="X525" s="24" t="n">
        <f aca="false">P525*RHO_VANE/2700*(1+SCRAP)*PRICE_VANE</f>
        <v>169.28720928</v>
      </c>
      <c r="Y525" s="24" t="n">
        <f aca="false">Q525*RHO_PLATE/2700*(1+SCRAP)*PRICE_PLATE</f>
        <v>170.57566008</v>
      </c>
      <c r="Z525" s="24" t="n">
        <f aca="false">T525*CUT_M+(R525+S525)*CUT_SET</f>
        <v>301.6982185</v>
      </c>
      <c r="AA525" s="24" t="n">
        <f aca="false">U525*ROUND_M</f>
        <v>614.725635</v>
      </c>
      <c r="AB525" s="24" t="n">
        <f aca="false">(R525+S525)*FINISH_PART</f>
        <v>608</v>
      </c>
      <c r="AC525" s="24" t="n">
        <f aca="false">R525*SPACER_VANE+(R525+S525)*ASM_H*LABOUR</f>
        <v>999</v>
      </c>
      <c r="AD525" s="24" t="n">
        <f aca="false">V525*G10_CAGE+W525*G10_SLEEVE</f>
        <v>586.94892</v>
      </c>
      <c r="AE525" s="24" t="n">
        <f aca="false">N525/1000*SHAFT_M+SHAFT_SET</f>
        <v>270.56</v>
      </c>
      <c r="AF525" s="24" t="n">
        <f aca="false">2*ROUNDUP(G525*1000/V_ZENER,0)*PRICE_Z+5*ROUNDUP(G525*DIODE_SAFETY/V_STICK,0)*PRICE_STICK</f>
        <v>149.8</v>
      </c>
      <c r="AG525" s="24" t="n">
        <f aca="false">SUM(X525:AF525)</f>
        <v>3870.59564286</v>
      </c>
      <c r="AH525" s="20" t="n">
        <f aca="false">FIXED_BOM</f>
        <v>3461</v>
      </c>
      <c r="AI525" s="24" t="n">
        <f aca="false">(AG525+AH525)*(1+CONT)</f>
        <v>8431.334989289</v>
      </c>
      <c r="AJ525" s="24" t="n">
        <f aca="false">IF(L525&gt;0,AI525/L525,1000000000000)</f>
        <v>2109.17307222311</v>
      </c>
      <c r="AK525" s="8" t="n">
        <f aca="false">IF(AND(G525&gt;=V_NEED,L525&gt;=P_MIN,K525&gt;=Z_MIN,F525&lt;=N_CAP,D525&lt;=R_MAX,OR(CORONA_REQ=0,O525&gt;=G525)),1,0)</f>
        <v>0</v>
      </c>
      <c r="AL525" s="28" t="n">
        <f aca="false">IF(AK525=1,IF(OBJECTIVE=1,AI525,AJ525),1000000000000)+ROW()*0.000000001</f>
        <v>1000000000000</v>
      </c>
    </row>
    <row r="526" customFormat="false" ht="15" hidden="false" customHeight="false" outlineLevel="0" collapsed="false">
      <c r="A526" s="8" t="n">
        <v>522</v>
      </c>
      <c r="B526" s="23" t="n">
        <v>10</v>
      </c>
      <c r="C526" s="23" t="n">
        <v>3</v>
      </c>
      <c r="D526" s="8" t="n">
        <v>150</v>
      </c>
      <c r="E526" s="8" t="n">
        <v>26</v>
      </c>
      <c r="F526" s="8" t="n">
        <v>16</v>
      </c>
      <c r="G526" s="28" t="n">
        <v>20.62</v>
      </c>
      <c r="H526" s="8" t="n">
        <v>256.689005</v>
      </c>
      <c r="I526" s="8" t="n">
        <v>844.409599</v>
      </c>
      <c r="J526" s="28" t="n">
        <v>3.289621</v>
      </c>
      <c r="K526" s="39" t="n">
        <v>1.135283</v>
      </c>
      <c r="L526" s="28" t="n">
        <v>5.785589</v>
      </c>
      <c r="M526" s="8" t="n">
        <v>640</v>
      </c>
      <c r="N526" s="8" t="n">
        <v>1900</v>
      </c>
      <c r="O526" s="28" t="n">
        <v>17.912044</v>
      </c>
      <c r="P526" s="28" t="n">
        <v>18.856832</v>
      </c>
      <c r="Q526" s="28" t="n">
        <v>18.321768</v>
      </c>
      <c r="R526" s="8" t="n">
        <v>64</v>
      </c>
      <c r="S526" s="8" t="n">
        <v>36</v>
      </c>
      <c r="T526" s="23" t="n">
        <v>198.945122</v>
      </c>
      <c r="U526" s="23" t="n">
        <v>162.25132</v>
      </c>
      <c r="V526" s="28" t="n">
        <v>10.522878</v>
      </c>
      <c r="W526" s="39" t="n">
        <v>2.117408</v>
      </c>
      <c r="X526" s="24" t="n">
        <f aca="false">P526*RHO_VANE/2700*(1+SCRAP)*PRICE_VANE</f>
        <v>225.71627904</v>
      </c>
      <c r="Y526" s="24" t="n">
        <f aca="false">Q526*RHO_PLATE/2700*(1+SCRAP)*PRICE_PLATE</f>
        <v>219.31156296</v>
      </c>
      <c r="Z526" s="24" t="n">
        <f aca="false">T526*CUT_M+(R526+S526)*CUT_SET</f>
        <v>398.417683</v>
      </c>
      <c r="AA526" s="24" t="n">
        <f aca="false">U526*ROUND_M</f>
        <v>811.2566</v>
      </c>
      <c r="AB526" s="24" t="n">
        <f aca="false">(R526+S526)*FINISH_PART</f>
        <v>800</v>
      </c>
      <c r="AC526" s="24" t="n">
        <f aca="false">R526*SPACER_VANE+(R526+S526)*ASM_H*LABOUR</f>
        <v>1317</v>
      </c>
      <c r="AD526" s="24" t="n">
        <f aca="false">V526*G10_CAGE+W526*G10_SLEEVE</f>
        <v>758.41716</v>
      </c>
      <c r="AE526" s="24" t="n">
        <f aca="false">N526/1000*SHAFT_M+SHAFT_SET</f>
        <v>308</v>
      </c>
      <c r="AF526" s="24" t="n">
        <f aca="false">2*ROUNDUP(G526*1000/V_ZENER,0)*PRICE_Z+5*ROUNDUP(G526*DIODE_SAFETY/V_STICK,0)*PRICE_STICK</f>
        <v>149.8</v>
      </c>
      <c r="AG526" s="24" t="n">
        <f aca="false">SUM(X526:AF526)</f>
        <v>4987.919285</v>
      </c>
      <c r="AH526" s="20" t="n">
        <f aca="false">FIXED_BOM</f>
        <v>3461</v>
      </c>
      <c r="AI526" s="24" t="n">
        <f aca="false">(AG526+AH526)*(1+CONT)</f>
        <v>9716.25717775</v>
      </c>
      <c r="AJ526" s="24" t="n">
        <f aca="false">IF(L526&gt;0,AI526/L526,1000000000000)</f>
        <v>1679.38945848901</v>
      </c>
      <c r="AK526" s="8" t="n">
        <f aca="false">IF(AND(G526&gt;=V_NEED,L526&gt;=P_MIN,K526&gt;=Z_MIN,F526&lt;=N_CAP,D526&lt;=R_MAX,OR(CORONA_REQ=0,O526&gt;=G526)),1,0)</f>
        <v>0</v>
      </c>
      <c r="AL526" s="28" t="n">
        <f aca="false">IF(AK526=1,IF(OBJECTIVE=1,AI526,AJ526),1000000000000)+ROW()*0.000000001</f>
        <v>1000000000000</v>
      </c>
    </row>
    <row r="527" customFormat="false" ht="15" hidden="false" customHeight="false" outlineLevel="0" collapsed="false">
      <c r="A527" s="8" t="n">
        <v>523</v>
      </c>
      <c r="B527" s="23" t="n">
        <v>10</v>
      </c>
      <c r="C527" s="23" t="n">
        <v>4</v>
      </c>
      <c r="D527" s="8" t="n">
        <v>150</v>
      </c>
      <c r="E527" s="8" t="n">
        <v>18</v>
      </c>
      <c r="F527" s="8" t="n">
        <v>4</v>
      </c>
      <c r="G527" s="28" t="n">
        <v>20.62</v>
      </c>
      <c r="H527" s="8" t="n">
        <v>36.278572</v>
      </c>
      <c r="I527" s="8" t="n">
        <v>139.907997</v>
      </c>
      <c r="J527" s="28" t="n">
        <v>3.856491</v>
      </c>
      <c r="K527" s="39" t="n">
        <v>1.047806</v>
      </c>
      <c r="L527" s="28" t="n">
        <v>0.37904</v>
      </c>
      <c r="M527" s="8" t="n">
        <v>158</v>
      </c>
      <c r="N527" s="8" t="n">
        <v>936</v>
      </c>
      <c r="O527" s="28" t="n">
        <v>19.540911</v>
      </c>
      <c r="P527" s="28" t="n">
        <v>4.837965</v>
      </c>
      <c r="Q527" s="28" t="n">
        <v>5.428672</v>
      </c>
      <c r="R527" s="8" t="n">
        <v>16</v>
      </c>
      <c r="S527" s="8" t="n">
        <v>8</v>
      </c>
      <c r="T527" s="23" t="n">
        <v>48.479644</v>
      </c>
      <c r="U527" s="23" t="n">
        <v>39.306193</v>
      </c>
      <c r="V527" s="28" t="n">
        <v>3.172114</v>
      </c>
      <c r="W527" s="39" t="n">
        <v>0.638291</v>
      </c>
      <c r="X527" s="24" t="n">
        <f aca="false">P527*RHO_VANE/2700*(1+SCRAP)*PRICE_VANE</f>
        <v>57.91044105</v>
      </c>
      <c r="Y527" s="24" t="n">
        <f aca="false">Q527*RHO_PLATE/2700*(1+SCRAP)*PRICE_PLATE</f>
        <v>64.98120384</v>
      </c>
      <c r="Z527" s="24" t="n">
        <f aca="false">T527*CUT_M+(R527+S527)*CUT_SET</f>
        <v>96.719466</v>
      </c>
      <c r="AA527" s="24" t="n">
        <f aca="false">U527*ROUND_M</f>
        <v>196.530965</v>
      </c>
      <c r="AB527" s="24" t="n">
        <f aca="false">(R527+S527)*FINISH_PART</f>
        <v>192</v>
      </c>
      <c r="AC527" s="24" t="n">
        <f aca="false">R527*SPACER_VANE+(R527+S527)*ASM_H*LABOUR</f>
        <v>318</v>
      </c>
      <c r="AD527" s="24" t="n">
        <f aca="false">V527*G10_CAGE+W527*G10_SLEEVE</f>
        <v>228.6243</v>
      </c>
      <c r="AE527" s="24" t="n">
        <f aca="false">N527/1000*SHAFT_M+SHAFT_SET</f>
        <v>192.32</v>
      </c>
      <c r="AF527" s="24" t="n">
        <f aca="false">2*ROUNDUP(G527*1000/V_ZENER,0)*PRICE_Z+5*ROUNDUP(G527*DIODE_SAFETY/V_STICK,0)*PRICE_STICK</f>
        <v>149.8</v>
      </c>
      <c r="AG527" s="24" t="n">
        <f aca="false">SUM(X527:AF527)</f>
        <v>1496.88637589</v>
      </c>
      <c r="AH527" s="20" t="n">
        <f aca="false">FIXED_BOM</f>
        <v>3461</v>
      </c>
      <c r="AI527" s="24" t="n">
        <f aca="false">(AG527+AH527)*(1+CONT)</f>
        <v>5701.5693322735</v>
      </c>
      <c r="AJ527" s="24" t="n">
        <f aca="false">IF(L527&gt;0,AI527/L527,1000000000000)</f>
        <v>15042.1309948119</v>
      </c>
      <c r="AK527" s="8" t="n">
        <f aca="false">IF(AND(G527&gt;=V_NEED,L527&gt;=P_MIN,K527&gt;=Z_MIN,F527&lt;=N_CAP,D527&lt;=R_MAX,OR(CORONA_REQ=0,O527&gt;=G527)),1,0)</f>
        <v>0</v>
      </c>
      <c r="AL527" s="28" t="n">
        <f aca="false">IF(AK527=1,IF(OBJECTIVE=1,AI527,AJ527),1000000000000)+ROW()*0.000000001</f>
        <v>1000000000000</v>
      </c>
    </row>
    <row r="528" customFormat="false" ht="15" hidden="false" customHeight="false" outlineLevel="0" collapsed="false">
      <c r="A528" s="8" t="n">
        <v>524</v>
      </c>
      <c r="B528" s="23" t="n">
        <v>10</v>
      </c>
      <c r="C528" s="23" t="n">
        <v>4</v>
      </c>
      <c r="D528" s="8" t="n">
        <v>150</v>
      </c>
      <c r="E528" s="8" t="n">
        <v>18</v>
      </c>
      <c r="F528" s="8" t="n">
        <v>6</v>
      </c>
      <c r="G528" s="28" t="n">
        <v>20.62</v>
      </c>
      <c r="H528" s="8" t="n">
        <v>55.866327</v>
      </c>
      <c r="I528" s="8" t="n">
        <v>219.855424</v>
      </c>
      <c r="J528" s="28" t="n">
        <v>3.935384</v>
      </c>
      <c r="K528" s="39" t="n">
        <v>1.104632</v>
      </c>
      <c r="L528" s="28" t="n">
        <v>1.202207</v>
      </c>
      <c r="M528" s="8" t="n">
        <v>242</v>
      </c>
      <c r="N528" s="8" t="n">
        <v>1104</v>
      </c>
      <c r="O528" s="28" t="n">
        <v>19.540911</v>
      </c>
      <c r="P528" s="28" t="n">
        <v>7.256947</v>
      </c>
      <c r="Q528" s="28" t="n">
        <v>8.143008</v>
      </c>
      <c r="R528" s="8" t="n">
        <v>24</v>
      </c>
      <c r="S528" s="8" t="n">
        <v>12</v>
      </c>
      <c r="T528" s="23" t="n">
        <v>72.719465</v>
      </c>
      <c r="U528" s="23" t="n">
        <v>58.959289</v>
      </c>
      <c r="V528" s="28" t="n">
        <v>4.45316</v>
      </c>
      <c r="W528" s="39" t="n">
        <v>0.896063</v>
      </c>
      <c r="X528" s="24" t="n">
        <f aca="false">P528*RHO_VANE/2700*(1+SCRAP)*PRICE_VANE</f>
        <v>86.86565559</v>
      </c>
      <c r="Y528" s="24" t="n">
        <f aca="false">Q528*RHO_PLATE/2700*(1+SCRAP)*PRICE_PLATE</f>
        <v>97.47180576</v>
      </c>
      <c r="Z528" s="24" t="n">
        <f aca="false">T528*CUT_M+(R528+S528)*CUT_SET</f>
        <v>145.0791975</v>
      </c>
      <c r="AA528" s="24" t="n">
        <f aca="false">U528*ROUND_M</f>
        <v>294.796445</v>
      </c>
      <c r="AB528" s="24" t="n">
        <f aca="false">(R528+S528)*FINISH_PART</f>
        <v>288</v>
      </c>
      <c r="AC528" s="24" t="n">
        <f aca="false">R528*SPACER_VANE+(R528+S528)*ASM_H*LABOUR</f>
        <v>477</v>
      </c>
      <c r="AD528" s="24" t="n">
        <f aca="false">V528*G10_CAGE+W528*G10_SLEEVE</f>
        <v>320.95338</v>
      </c>
      <c r="AE528" s="24" t="n">
        <f aca="false">N528/1000*SHAFT_M+SHAFT_SET</f>
        <v>212.48</v>
      </c>
      <c r="AF528" s="24" t="n">
        <f aca="false">2*ROUNDUP(G528*1000/V_ZENER,0)*PRICE_Z+5*ROUNDUP(G528*DIODE_SAFETY/V_STICK,0)*PRICE_STICK</f>
        <v>149.8</v>
      </c>
      <c r="AG528" s="24" t="n">
        <f aca="false">SUM(X528:AF528)</f>
        <v>2072.44648385</v>
      </c>
      <c r="AH528" s="20" t="n">
        <f aca="false">FIXED_BOM</f>
        <v>3461</v>
      </c>
      <c r="AI528" s="24" t="n">
        <f aca="false">(AG528+AH528)*(1+CONT)</f>
        <v>6363.4634564275</v>
      </c>
      <c r="AJ528" s="24" t="n">
        <f aca="false">IF(L528&gt;0,AI528/L528,1000000000000)</f>
        <v>5293.15122639238</v>
      </c>
      <c r="AK528" s="8" t="n">
        <f aca="false">IF(AND(G528&gt;=V_NEED,L528&gt;=P_MIN,K528&gt;=Z_MIN,F528&lt;=N_CAP,D528&lt;=R_MAX,OR(CORONA_REQ=0,O528&gt;=G528)),1,0)</f>
        <v>0</v>
      </c>
      <c r="AL528" s="28" t="n">
        <f aca="false">IF(AK528=1,IF(OBJECTIVE=1,AI528,AJ528),1000000000000)+ROW()*0.000000001</f>
        <v>1000000000000</v>
      </c>
    </row>
    <row r="529" customFormat="false" ht="15" hidden="false" customHeight="false" outlineLevel="0" collapsed="false">
      <c r="A529" s="8" t="n">
        <v>525</v>
      </c>
      <c r="B529" s="23" t="n">
        <v>10</v>
      </c>
      <c r="C529" s="23" t="n">
        <v>4</v>
      </c>
      <c r="D529" s="8" t="n">
        <v>150</v>
      </c>
      <c r="E529" s="8" t="n">
        <v>18</v>
      </c>
      <c r="F529" s="8" t="n">
        <v>8</v>
      </c>
      <c r="G529" s="28" t="n">
        <v>20.62</v>
      </c>
      <c r="H529" s="8" t="n">
        <v>75.454082</v>
      </c>
      <c r="I529" s="8" t="n">
        <v>299.802851</v>
      </c>
      <c r="J529" s="28" t="n">
        <v>3.973315</v>
      </c>
      <c r="K529" s="39" t="n">
        <v>1.134969</v>
      </c>
      <c r="L529" s="28" t="n">
        <v>2.036785</v>
      </c>
      <c r="M529" s="8" t="n">
        <v>312</v>
      </c>
      <c r="N529" s="8" t="n">
        <v>1244</v>
      </c>
      <c r="O529" s="28" t="n">
        <v>19.540911</v>
      </c>
      <c r="P529" s="28" t="n">
        <v>9.675929</v>
      </c>
      <c r="Q529" s="28" t="n">
        <v>9.500176</v>
      </c>
      <c r="R529" s="8" t="n">
        <v>32</v>
      </c>
      <c r="S529" s="8" t="n">
        <v>14</v>
      </c>
      <c r="T529" s="23" t="n">
        <v>94.446013</v>
      </c>
      <c r="U529" s="23" t="n">
        <v>76.099112</v>
      </c>
      <c r="V529" s="28" t="n">
        <v>5.520698</v>
      </c>
      <c r="W529" s="39" t="n">
        <v>1.110872</v>
      </c>
      <c r="X529" s="24" t="n">
        <f aca="false">P529*RHO_VANE/2700*(1+SCRAP)*PRICE_VANE</f>
        <v>115.82087013</v>
      </c>
      <c r="Y529" s="24" t="n">
        <f aca="false">Q529*RHO_PLATE/2700*(1+SCRAP)*PRICE_PLATE</f>
        <v>113.71710672</v>
      </c>
      <c r="Z529" s="24" t="n">
        <f aca="false">T529*CUT_M+(R529+S529)*CUT_SET</f>
        <v>187.6690195</v>
      </c>
      <c r="AA529" s="24" t="n">
        <f aca="false">U529*ROUND_M</f>
        <v>380.49556</v>
      </c>
      <c r="AB529" s="24" t="n">
        <f aca="false">(R529+S529)*FINISH_PART</f>
        <v>368</v>
      </c>
      <c r="AC529" s="24" t="n">
        <f aca="false">R529*SPACER_VANE+(R529+S529)*ASM_H*LABOUR</f>
        <v>613.5</v>
      </c>
      <c r="AD529" s="24" t="n">
        <f aca="false">V529*G10_CAGE+W529*G10_SLEEVE</f>
        <v>397.8942</v>
      </c>
      <c r="AE529" s="24" t="n">
        <f aca="false">N529/1000*SHAFT_M+SHAFT_SET</f>
        <v>229.28</v>
      </c>
      <c r="AF529" s="24" t="n">
        <f aca="false">2*ROUNDUP(G529*1000/V_ZENER,0)*PRICE_Z+5*ROUNDUP(G529*DIODE_SAFETY/V_STICK,0)*PRICE_STICK</f>
        <v>149.8</v>
      </c>
      <c r="AG529" s="24" t="n">
        <f aca="false">SUM(X529:AF529)</f>
        <v>2556.17675635</v>
      </c>
      <c r="AH529" s="20" t="n">
        <f aca="false">FIXED_BOM</f>
        <v>3461</v>
      </c>
      <c r="AI529" s="24" t="n">
        <f aca="false">(AG529+AH529)*(1+CONT)</f>
        <v>6919.7532698025</v>
      </c>
      <c r="AJ529" s="24" t="n">
        <f aca="false">IF(L529&gt;0,AI529/L529,1000000000000)</f>
        <v>3397.39013680997</v>
      </c>
      <c r="AK529" s="8" t="n">
        <f aca="false">IF(AND(G529&gt;=V_NEED,L529&gt;=P_MIN,K529&gt;=Z_MIN,F529&lt;=N_CAP,D529&lt;=R_MAX,OR(CORONA_REQ=0,O529&gt;=G529)),1,0)</f>
        <v>0</v>
      </c>
      <c r="AL529" s="28" t="n">
        <f aca="false">IF(AK529=1,IF(OBJECTIVE=1,AI529,AJ529),1000000000000)+ROW()*0.000000001</f>
        <v>1000000000000</v>
      </c>
    </row>
    <row r="530" customFormat="false" ht="15" hidden="false" customHeight="false" outlineLevel="0" collapsed="false">
      <c r="A530" s="8" t="n">
        <v>526</v>
      </c>
      <c r="B530" s="23" t="n">
        <v>10</v>
      </c>
      <c r="C530" s="23" t="n">
        <v>4</v>
      </c>
      <c r="D530" s="8" t="n">
        <v>150</v>
      </c>
      <c r="E530" s="8" t="n">
        <v>18</v>
      </c>
      <c r="F530" s="8" t="n">
        <v>10</v>
      </c>
      <c r="G530" s="28" t="n">
        <v>20.62</v>
      </c>
      <c r="H530" s="8" t="n">
        <v>95.041838</v>
      </c>
      <c r="I530" s="8" t="n">
        <v>379.750277</v>
      </c>
      <c r="J530" s="28" t="n">
        <v>3.995612</v>
      </c>
      <c r="K530" s="39" t="n">
        <v>1.154127</v>
      </c>
      <c r="L530" s="28" t="n">
        <v>2.877862</v>
      </c>
      <c r="M530" s="8" t="n">
        <v>396</v>
      </c>
      <c r="N530" s="8" t="n">
        <v>1412</v>
      </c>
      <c r="O530" s="28" t="n">
        <v>19.540911</v>
      </c>
      <c r="P530" s="28" t="n">
        <v>12.094912</v>
      </c>
      <c r="Q530" s="28" t="n">
        <v>12.214512</v>
      </c>
      <c r="R530" s="8" t="n">
        <v>40</v>
      </c>
      <c r="S530" s="8" t="n">
        <v>18</v>
      </c>
      <c r="T530" s="23" t="n">
        <v>118.685835</v>
      </c>
      <c r="U530" s="23" t="n">
        <v>95.752208</v>
      </c>
      <c r="V530" s="28" t="n">
        <v>6.801744</v>
      </c>
      <c r="W530" s="39" t="n">
        <v>1.368644</v>
      </c>
      <c r="X530" s="24" t="n">
        <f aca="false">P530*RHO_VANE/2700*(1+SCRAP)*PRICE_VANE</f>
        <v>144.77609664</v>
      </c>
      <c r="Y530" s="24" t="n">
        <f aca="false">Q530*RHO_PLATE/2700*(1+SCRAP)*PRICE_PLATE</f>
        <v>146.20770864</v>
      </c>
      <c r="Z530" s="24" t="n">
        <f aca="false">T530*CUT_M+(R530+S530)*CUT_SET</f>
        <v>236.0287525</v>
      </c>
      <c r="AA530" s="24" t="n">
        <f aca="false">U530*ROUND_M</f>
        <v>478.76104</v>
      </c>
      <c r="AB530" s="24" t="n">
        <f aca="false">(R530+S530)*FINISH_PART</f>
        <v>464</v>
      </c>
      <c r="AC530" s="24" t="n">
        <f aca="false">R530*SPACER_VANE+(R530+S530)*ASM_H*LABOUR</f>
        <v>772.5</v>
      </c>
      <c r="AD530" s="24" t="n">
        <f aca="false">V530*G10_CAGE+W530*G10_SLEEVE</f>
        <v>490.22328</v>
      </c>
      <c r="AE530" s="24" t="n">
        <f aca="false">N530/1000*SHAFT_M+SHAFT_SET</f>
        <v>249.44</v>
      </c>
      <c r="AF530" s="24" t="n">
        <f aca="false">2*ROUNDUP(G530*1000/V_ZENER,0)*PRICE_Z+5*ROUNDUP(G530*DIODE_SAFETY/V_STICK,0)*PRICE_STICK</f>
        <v>149.8</v>
      </c>
      <c r="AG530" s="24" t="n">
        <f aca="false">SUM(X530:AF530)</f>
        <v>3131.73687778</v>
      </c>
      <c r="AH530" s="20" t="n">
        <f aca="false">FIXED_BOM</f>
        <v>3461</v>
      </c>
      <c r="AI530" s="24" t="n">
        <f aca="false">(AG530+AH530)*(1+CONT)</f>
        <v>7581.647409447</v>
      </c>
      <c r="AJ530" s="24" t="n">
        <f aca="false">IF(L530&gt;0,AI530/L530,1000000000000)</f>
        <v>2634.47219131668</v>
      </c>
      <c r="AK530" s="8" t="n">
        <f aca="false">IF(AND(G530&gt;=V_NEED,L530&gt;=P_MIN,K530&gt;=Z_MIN,F530&lt;=N_CAP,D530&lt;=R_MAX,OR(CORONA_REQ=0,O530&gt;=G530)),1,0)</f>
        <v>0</v>
      </c>
      <c r="AL530" s="28" t="n">
        <f aca="false">IF(AK530=1,IF(OBJECTIVE=1,AI530,AJ530),1000000000000)+ROW()*0.000000001</f>
        <v>1000000000000</v>
      </c>
    </row>
    <row r="531" customFormat="false" ht="15" hidden="false" customHeight="false" outlineLevel="0" collapsed="false">
      <c r="A531" s="8" t="n">
        <v>527</v>
      </c>
      <c r="B531" s="23" t="n">
        <v>10</v>
      </c>
      <c r="C531" s="23" t="n">
        <v>4</v>
      </c>
      <c r="D531" s="8" t="n">
        <v>150</v>
      </c>
      <c r="E531" s="8" t="n">
        <v>18</v>
      </c>
      <c r="F531" s="8" t="n">
        <v>12</v>
      </c>
      <c r="G531" s="28" t="n">
        <v>20.62</v>
      </c>
      <c r="H531" s="8" t="n">
        <v>114.629593</v>
      </c>
      <c r="I531" s="8" t="n">
        <v>459.697704</v>
      </c>
      <c r="J531" s="28" t="n">
        <v>4.010288</v>
      </c>
      <c r="K531" s="39" t="n">
        <v>1.167055</v>
      </c>
      <c r="L531" s="28" t="n">
        <v>3.720884</v>
      </c>
      <c r="M531" s="8" t="n">
        <v>480</v>
      </c>
      <c r="N531" s="8" t="n">
        <v>1580</v>
      </c>
      <c r="O531" s="28" t="n">
        <v>19.540911</v>
      </c>
      <c r="P531" s="28" t="n">
        <v>14.513894</v>
      </c>
      <c r="Q531" s="28" t="n">
        <v>14.928848</v>
      </c>
      <c r="R531" s="8" t="n">
        <v>48</v>
      </c>
      <c r="S531" s="8" t="n">
        <v>22</v>
      </c>
      <c r="T531" s="23" t="n">
        <v>142.925656</v>
      </c>
      <c r="U531" s="23" t="n">
        <v>115.405305</v>
      </c>
      <c r="V531" s="28" t="n">
        <v>8.08279</v>
      </c>
      <c r="W531" s="39" t="n">
        <v>1.626415</v>
      </c>
      <c r="X531" s="24" t="n">
        <f aca="false">P531*RHO_VANE/2700*(1+SCRAP)*PRICE_VANE</f>
        <v>173.73131118</v>
      </c>
      <c r="Y531" s="24" t="n">
        <f aca="false">Q531*RHO_PLATE/2700*(1+SCRAP)*PRICE_PLATE</f>
        <v>178.69831056</v>
      </c>
      <c r="Z531" s="24" t="n">
        <f aca="false">T531*CUT_M+(R531+S531)*CUT_SET</f>
        <v>284.388484</v>
      </c>
      <c r="AA531" s="24" t="n">
        <f aca="false">U531*ROUND_M</f>
        <v>577.026525</v>
      </c>
      <c r="AB531" s="24" t="n">
        <f aca="false">(R531+S531)*FINISH_PART</f>
        <v>560</v>
      </c>
      <c r="AC531" s="24" t="n">
        <f aca="false">R531*SPACER_VANE+(R531+S531)*ASM_H*LABOUR</f>
        <v>931.5</v>
      </c>
      <c r="AD531" s="24" t="n">
        <f aca="false">V531*G10_CAGE+W531*G10_SLEEVE</f>
        <v>582.5523</v>
      </c>
      <c r="AE531" s="24" t="n">
        <f aca="false">N531/1000*SHAFT_M+SHAFT_SET</f>
        <v>269.6</v>
      </c>
      <c r="AF531" s="24" t="n">
        <f aca="false">2*ROUNDUP(G531*1000/V_ZENER,0)*PRICE_Z+5*ROUNDUP(G531*DIODE_SAFETY/V_STICK,0)*PRICE_STICK</f>
        <v>149.8</v>
      </c>
      <c r="AG531" s="24" t="n">
        <f aca="false">SUM(X531:AF531)</f>
        <v>3707.29693074</v>
      </c>
      <c r="AH531" s="20" t="n">
        <f aca="false">FIXED_BOM</f>
        <v>3461</v>
      </c>
      <c r="AI531" s="24" t="n">
        <f aca="false">(AG531+AH531)*(1+CONT)</f>
        <v>8243.541470351</v>
      </c>
      <c r="AJ531" s="24" t="n">
        <f aca="false">IF(L531&gt;0,AI531/L531,1000000000000)</f>
        <v>2215.4792974871</v>
      </c>
      <c r="AK531" s="8" t="n">
        <f aca="false">IF(AND(G531&gt;=V_NEED,L531&gt;=P_MIN,K531&gt;=Z_MIN,F531&lt;=N_CAP,D531&lt;=R_MAX,OR(CORONA_REQ=0,O531&gt;=G531)),1,0)</f>
        <v>0</v>
      </c>
      <c r="AL531" s="28" t="n">
        <f aca="false">IF(AK531=1,IF(OBJECTIVE=1,AI531,AJ531),1000000000000)+ROW()*0.000000001</f>
        <v>1000000000000</v>
      </c>
    </row>
    <row r="532" customFormat="false" ht="15" hidden="false" customHeight="false" outlineLevel="0" collapsed="false">
      <c r="A532" s="8" t="n">
        <v>528</v>
      </c>
      <c r="B532" s="23" t="n">
        <v>10</v>
      </c>
      <c r="C532" s="23" t="n">
        <v>4</v>
      </c>
      <c r="D532" s="8" t="n">
        <v>150</v>
      </c>
      <c r="E532" s="8" t="n">
        <v>18</v>
      </c>
      <c r="F532" s="8" t="n">
        <v>16</v>
      </c>
      <c r="G532" s="28" t="n">
        <v>20.62</v>
      </c>
      <c r="H532" s="8" t="n">
        <v>153.805103</v>
      </c>
      <c r="I532" s="8" t="n">
        <v>619.592558</v>
      </c>
      <c r="J532" s="28" t="n">
        <v>4.028427</v>
      </c>
      <c r="K532" s="39" t="n">
        <v>1.183991</v>
      </c>
      <c r="L532" s="28" t="n">
        <v>5.421314</v>
      </c>
      <c r="M532" s="8" t="n">
        <v>634</v>
      </c>
      <c r="N532" s="8" t="n">
        <v>1888</v>
      </c>
      <c r="O532" s="28" t="n">
        <v>19.540911</v>
      </c>
      <c r="P532" s="28" t="n">
        <v>19.351859</v>
      </c>
      <c r="Q532" s="28" t="n">
        <v>19.000352</v>
      </c>
      <c r="R532" s="8" t="n">
        <v>64</v>
      </c>
      <c r="S532" s="8" t="n">
        <v>28</v>
      </c>
      <c r="T532" s="23" t="n">
        <v>188.892026</v>
      </c>
      <c r="U532" s="23" t="n">
        <v>152.198224</v>
      </c>
      <c r="V532" s="28" t="n">
        <v>10.431374</v>
      </c>
      <c r="W532" s="39" t="n">
        <v>2.098996</v>
      </c>
      <c r="X532" s="24" t="n">
        <f aca="false">P532*RHO_VANE/2700*(1+SCRAP)*PRICE_VANE</f>
        <v>231.64175223</v>
      </c>
      <c r="Y532" s="24" t="n">
        <f aca="false">Q532*RHO_PLATE/2700*(1+SCRAP)*PRICE_PLATE</f>
        <v>227.43421344</v>
      </c>
      <c r="Z532" s="24" t="n">
        <f aca="false">T532*CUT_M+(R532+S532)*CUT_SET</f>
        <v>375.338039</v>
      </c>
      <c r="AA532" s="24" t="n">
        <f aca="false">U532*ROUND_M</f>
        <v>760.99112</v>
      </c>
      <c r="AB532" s="24" t="n">
        <f aca="false">(R532+S532)*FINISH_PART</f>
        <v>736</v>
      </c>
      <c r="AC532" s="24" t="n">
        <f aca="false">R532*SPACER_VANE+(R532+S532)*ASM_H*LABOUR</f>
        <v>1227</v>
      </c>
      <c r="AD532" s="24" t="n">
        <f aca="false">V532*G10_CAGE+W532*G10_SLEEVE</f>
        <v>751.8222</v>
      </c>
      <c r="AE532" s="24" t="n">
        <f aca="false">N532/1000*SHAFT_M+SHAFT_SET</f>
        <v>306.56</v>
      </c>
      <c r="AF532" s="24" t="n">
        <f aca="false">2*ROUNDUP(G532*1000/V_ZENER,0)*PRICE_Z+5*ROUNDUP(G532*DIODE_SAFETY/V_STICK,0)*PRICE_STICK</f>
        <v>149.8</v>
      </c>
      <c r="AG532" s="24" t="n">
        <f aca="false">SUM(X532:AF532)</f>
        <v>4766.58732467</v>
      </c>
      <c r="AH532" s="20" t="n">
        <f aca="false">FIXED_BOM</f>
        <v>3461</v>
      </c>
      <c r="AI532" s="24" t="n">
        <f aca="false">(AG532+AH532)*(1+CONT)</f>
        <v>9461.7254233705</v>
      </c>
      <c r="AJ532" s="24" t="n">
        <f aca="false">IF(L532&gt;0,AI532/L532,1000000000000)</f>
        <v>1745.28267932285</v>
      </c>
      <c r="AK532" s="8" t="n">
        <f aca="false">IF(AND(G532&gt;=V_NEED,L532&gt;=P_MIN,K532&gt;=Z_MIN,F532&lt;=N_CAP,D532&lt;=R_MAX,OR(CORONA_REQ=0,O532&gt;=G532)),1,0)</f>
        <v>0</v>
      </c>
      <c r="AL532" s="28" t="n">
        <f aca="false">IF(AK532=1,IF(OBJECTIVE=1,AI532,AJ532),1000000000000)+ROW()*0.000000001</f>
        <v>1000000000000</v>
      </c>
    </row>
    <row r="533" customFormat="false" ht="15" hidden="false" customHeight="false" outlineLevel="0" collapsed="false">
      <c r="A533" s="8" t="n">
        <v>529</v>
      </c>
      <c r="B533" s="23" t="n">
        <v>10</v>
      </c>
      <c r="C533" s="23" t="n">
        <v>4</v>
      </c>
      <c r="D533" s="8" t="n">
        <v>150</v>
      </c>
      <c r="E533" s="8" t="n">
        <v>22</v>
      </c>
      <c r="F533" s="8" t="n">
        <v>4</v>
      </c>
      <c r="G533" s="28" t="n">
        <v>20.62</v>
      </c>
      <c r="H533" s="8" t="n">
        <v>46.168429</v>
      </c>
      <c r="I533" s="8" t="n">
        <v>165.830412</v>
      </c>
      <c r="J533" s="28" t="n">
        <v>3.591857</v>
      </c>
      <c r="K533" s="39" t="n">
        <v>1.053807</v>
      </c>
      <c r="L533" s="28" t="n">
        <v>0.502305</v>
      </c>
      <c r="M533" s="8" t="n">
        <v>172</v>
      </c>
      <c r="N533" s="8" t="n">
        <v>964</v>
      </c>
      <c r="O533" s="28" t="n">
        <v>19.540911</v>
      </c>
      <c r="P533" s="28" t="n">
        <v>5.561788</v>
      </c>
      <c r="Q533" s="28" t="n">
        <v>6.78584</v>
      </c>
      <c r="R533" s="8" t="n">
        <v>16</v>
      </c>
      <c r="S533" s="8" t="n">
        <v>10</v>
      </c>
      <c r="T533" s="23" t="n">
        <v>50.992918</v>
      </c>
      <c r="U533" s="23" t="n">
        <v>41.819467</v>
      </c>
      <c r="V533" s="28" t="n">
        <v>3.385622</v>
      </c>
      <c r="W533" s="39" t="n">
        <v>0.681253</v>
      </c>
      <c r="X533" s="24" t="n">
        <f aca="false">P533*RHO_VANE/2700*(1+SCRAP)*PRICE_VANE</f>
        <v>66.57460236</v>
      </c>
      <c r="Y533" s="24" t="n">
        <f aca="false">Q533*RHO_PLATE/2700*(1+SCRAP)*PRICE_PLATE</f>
        <v>81.2265048</v>
      </c>
      <c r="Z533" s="24" t="n">
        <f aca="false">T533*CUT_M+(R533+S533)*CUT_SET</f>
        <v>102.489377</v>
      </c>
      <c r="AA533" s="24" t="n">
        <f aca="false">U533*ROUND_M</f>
        <v>209.097335</v>
      </c>
      <c r="AB533" s="24" t="n">
        <f aca="false">(R533+S533)*FINISH_PART</f>
        <v>208</v>
      </c>
      <c r="AC533" s="24" t="n">
        <f aca="false">R533*SPACER_VANE+(R533+S533)*ASM_H*LABOUR</f>
        <v>340.5</v>
      </c>
      <c r="AD533" s="24" t="n">
        <f aca="false">V533*G10_CAGE+W533*G10_SLEEVE</f>
        <v>244.0125</v>
      </c>
      <c r="AE533" s="24" t="n">
        <f aca="false">N533/1000*SHAFT_M+SHAFT_SET</f>
        <v>195.68</v>
      </c>
      <c r="AF533" s="24" t="n">
        <f aca="false">2*ROUNDUP(G533*1000/V_ZENER,0)*PRICE_Z+5*ROUNDUP(G533*DIODE_SAFETY/V_STICK,0)*PRICE_STICK</f>
        <v>149.8</v>
      </c>
      <c r="AG533" s="24" t="n">
        <f aca="false">SUM(X533:AF533)</f>
        <v>1597.38031916</v>
      </c>
      <c r="AH533" s="20" t="n">
        <f aca="false">FIXED_BOM</f>
        <v>3461</v>
      </c>
      <c r="AI533" s="24" t="n">
        <f aca="false">(AG533+AH533)*(1+CONT)</f>
        <v>5817.137367034</v>
      </c>
      <c r="AJ533" s="24" t="n">
        <f aca="false">IF(L533&gt;0,AI533/L533,1000000000000)</f>
        <v>11580.8868457093</v>
      </c>
      <c r="AK533" s="8" t="n">
        <f aca="false">IF(AND(G533&gt;=V_NEED,L533&gt;=P_MIN,K533&gt;=Z_MIN,F533&lt;=N_CAP,D533&lt;=R_MAX,OR(CORONA_REQ=0,O533&gt;=G533)),1,0)</f>
        <v>0</v>
      </c>
      <c r="AL533" s="28" t="n">
        <f aca="false">IF(AK533=1,IF(OBJECTIVE=1,AI533,AJ533),1000000000000)+ROW()*0.000000001</f>
        <v>1000000000000</v>
      </c>
    </row>
    <row r="534" customFormat="false" ht="15" hidden="false" customHeight="false" outlineLevel="0" collapsed="false">
      <c r="A534" s="8" t="n">
        <v>530</v>
      </c>
      <c r="B534" s="23" t="n">
        <v>10</v>
      </c>
      <c r="C534" s="23" t="n">
        <v>4</v>
      </c>
      <c r="D534" s="8" t="n">
        <v>150</v>
      </c>
      <c r="E534" s="8" t="n">
        <v>22</v>
      </c>
      <c r="F534" s="8" t="n">
        <v>6</v>
      </c>
      <c r="G534" s="28" t="n">
        <v>20.62</v>
      </c>
      <c r="H534" s="8" t="n">
        <v>71.407531</v>
      </c>
      <c r="I534" s="8" t="n">
        <v>260.590648</v>
      </c>
      <c r="J534" s="28" t="n">
        <v>3.649344</v>
      </c>
      <c r="K534" s="39" t="n">
        <v>1.102153</v>
      </c>
      <c r="L534" s="28" t="n">
        <v>1.398757</v>
      </c>
      <c r="M534" s="8" t="n">
        <v>256</v>
      </c>
      <c r="N534" s="8" t="n">
        <v>1132</v>
      </c>
      <c r="O534" s="28" t="n">
        <v>19.540911</v>
      </c>
      <c r="P534" s="28" t="n">
        <v>8.342682</v>
      </c>
      <c r="Q534" s="28" t="n">
        <v>9.500176</v>
      </c>
      <c r="R534" s="8" t="n">
        <v>24</v>
      </c>
      <c r="S534" s="8" t="n">
        <v>14</v>
      </c>
      <c r="T534" s="23" t="n">
        <v>75.232739</v>
      </c>
      <c r="U534" s="23" t="n">
        <v>61.472564</v>
      </c>
      <c r="V534" s="28" t="n">
        <v>4.666667</v>
      </c>
      <c r="W534" s="39" t="n">
        <v>0.939025</v>
      </c>
      <c r="X534" s="24" t="n">
        <f aca="false">P534*RHO_VANE/2700*(1+SCRAP)*PRICE_VANE</f>
        <v>99.86190354</v>
      </c>
      <c r="Y534" s="24" t="n">
        <f aca="false">Q534*RHO_PLATE/2700*(1+SCRAP)*PRICE_PLATE</f>
        <v>113.71710672</v>
      </c>
      <c r="Z534" s="24" t="n">
        <f aca="false">T534*CUT_M+(R534+S534)*CUT_SET</f>
        <v>150.8491085</v>
      </c>
      <c r="AA534" s="24" t="n">
        <f aca="false">U534*ROUND_M</f>
        <v>307.36282</v>
      </c>
      <c r="AB534" s="24" t="n">
        <f aca="false">(R534+S534)*FINISH_PART</f>
        <v>304</v>
      </c>
      <c r="AC534" s="24" t="n">
        <f aca="false">R534*SPACER_VANE+(R534+S534)*ASM_H*LABOUR</f>
        <v>499.5</v>
      </c>
      <c r="AD534" s="24" t="n">
        <f aca="false">V534*G10_CAGE+W534*G10_SLEEVE</f>
        <v>336.34152</v>
      </c>
      <c r="AE534" s="24" t="n">
        <f aca="false">N534/1000*SHAFT_M+SHAFT_SET</f>
        <v>215.84</v>
      </c>
      <c r="AF534" s="24" t="n">
        <f aca="false">2*ROUNDUP(G534*1000/V_ZENER,0)*PRICE_Z+5*ROUNDUP(G534*DIODE_SAFETY/V_STICK,0)*PRICE_STICK</f>
        <v>149.8</v>
      </c>
      <c r="AG534" s="24" t="n">
        <f aca="false">SUM(X534:AF534)</f>
        <v>2177.27245876</v>
      </c>
      <c r="AH534" s="20" t="n">
        <f aca="false">FIXED_BOM</f>
        <v>3461</v>
      </c>
      <c r="AI534" s="24" t="n">
        <f aca="false">(AG534+AH534)*(1+CONT)</f>
        <v>6484.013327574</v>
      </c>
      <c r="AJ534" s="24" t="n">
        <f aca="false">IF(L534&gt;0,AI534/L534,1000000000000)</f>
        <v>4635.55380067732</v>
      </c>
      <c r="AK534" s="8" t="n">
        <f aca="false">IF(AND(G534&gt;=V_NEED,L534&gt;=P_MIN,K534&gt;=Z_MIN,F534&lt;=N_CAP,D534&lt;=R_MAX,OR(CORONA_REQ=0,O534&gt;=G534)),1,0)</f>
        <v>0</v>
      </c>
      <c r="AL534" s="28" t="n">
        <f aca="false">IF(AK534=1,IF(OBJECTIVE=1,AI534,AJ534),1000000000000)+ROW()*0.000000001</f>
        <v>1000000000000</v>
      </c>
    </row>
    <row r="535" customFormat="false" ht="15" hidden="false" customHeight="false" outlineLevel="0" collapsed="false">
      <c r="A535" s="8" t="n">
        <v>531</v>
      </c>
      <c r="B535" s="23" t="n">
        <v>10</v>
      </c>
      <c r="C535" s="23" t="n">
        <v>4</v>
      </c>
      <c r="D535" s="8" t="n">
        <v>150</v>
      </c>
      <c r="E535" s="8" t="n">
        <v>22</v>
      </c>
      <c r="F535" s="8" t="n">
        <v>8</v>
      </c>
      <c r="G535" s="28" t="n">
        <v>20.62</v>
      </c>
      <c r="H535" s="8" t="n">
        <v>96.646634</v>
      </c>
      <c r="I535" s="8" t="n">
        <v>355.350883</v>
      </c>
      <c r="J535" s="28" t="n">
        <v>3.676806</v>
      </c>
      <c r="K535" s="39" t="n">
        <v>1.127674</v>
      </c>
      <c r="L535" s="28" t="n">
        <v>2.307857</v>
      </c>
      <c r="M535" s="8" t="n">
        <v>340</v>
      </c>
      <c r="N535" s="8" t="n">
        <v>1300</v>
      </c>
      <c r="O535" s="28" t="n">
        <v>19.540911</v>
      </c>
      <c r="P535" s="28" t="n">
        <v>11.123575</v>
      </c>
      <c r="Q535" s="28" t="n">
        <v>12.214512</v>
      </c>
      <c r="R535" s="8" t="n">
        <v>32</v>
      </c>
      <c r="S535" s="8" t="n">
        <v>18</v>
      </c>
      <c r="T535" s="23" t="n">
        <v>99.472561</v>
      </c>
      <c r="U535" s="23" t="n">
        <v>81.12566</v>
      </c>
      <c r="V535" s="28" t="n">
        <v>5.947713</v>
      </c>
      <c r="W535" s="39" t="n">
        <v>1.196796</v>
      </c>
      <c r="X535" s="24" t="n">
        <f aca="false">P535*RHO_VANE/2700*(1+SCRAP)*PRICE_VANE</f>
        <v>133.14919275</v>
      </c>
      <c r="Y535" s="24" t="n">
        <f aca="false">Q535*RHO_PLATE/2700*(1+SCRAP)*PRICE_PLATE</f>
        <v>146.20770864</v>
      </c>
      <c r="Z535" s="24" t="n">
        <f aca="false">T535*CUT_M+(R535+S535)*CUT_SET</f>
        <v>199.2088415</v>
      </c>
      <c r="AA535" s="24" t="n">
        <f aca="false">U535*ROUND_M</f>
        <v>405.6283</v>
      </c>
      <c r="AB535" s="24" t="n">
        <f aca="false">(R535+S535)*FINISH_PART</f>
        <v>400</v>
      </c>
      <c r="AC535" s="24" t="n">
        <f aca="false">R535*SPACER_VANE+(R535+S535)*ASM_H*LABOUR</f>
        <v>658.5</v>
      </c>
      <c r="AD535" s="24" t="n">
        <f aca="false">V535*G10_CAGE+W535*G10_SLEEVE</f>
        <v>428.67054</v>
      </c>
      <c r="AE535" s="24" t="n">
        <f aca="false">N535/1000*SHAFT_M+SHAFT_SET</f>
        <v>236</v>
      </c>
      <c r="AF535" s="24" t="n">
        <f aca="false">2*ROUNDUP(G535*1000/V_ZENER,0)*PRICE_Z+5*ROUNDUP(G535*DIODE_SAFETY/V_STICK,0)*PRICE_STICK</f>
        <v>149.8</v>
      </c>
      <c r="AG535" s="24" t="n">
        <f aca="false">SUM(X535:AF535)</f>
        <v>2757.16458289</v>
      </c>
      <c r="AH535" s="20" t="n">
        <f aca="false">FIXED_BOM</f>
        <v>3461</v>
      </c>
      <c r="AI535" s="24" t="n">
        <f aca="false">(AG535+AH535)*(1+CONT)</f>
        <v>7150.8892703235</v>
      </c>
      <c r="AJ535" s="24" t="n">
        <f aca="false">IF(L535&gt;0,AI535/L535,1000000000000)</f>
        <v>3098.49755436472</v>
      </c>
      <c r="AK535" s="8" t="n">
        <f aca="false">IF(AND(G535&gt;=V_NEED,L535&gt;=P_MIN,K535&gt;=Z_MIN,F535&lt;=N_CAP,D535&lt;=R_MAX,OR(CORONA_REQ=0,O535&gt;=G535)),1,0)</f>
        <v>0</v>
      </c>
      <c r="AL535" s="28" t="n">
        <f aca="false">IF(AK535=1,IF(OBJECTIVE=1,AI535,AJ535),1000000000000)+ROW()*0.000000001</f>
        <v>1000000000000</v>
      </c>
    </row>
    <row r="536" customFormat="false" ht="15" hidden="false" customHeight="false" outlineLevel="0" collapsed="false">
      <c r="A536" s="8" t="n">
        <v>532</v>
      </c>
      <c r="B536" s="23" t="n">
        <v>10</v>
      </c>
      <c r="C536" s="23" t="n">
        <v>4</v>
      </c>
      <c r="D536" s="8" t="n">
        <v>150</v>
      </c>
      <c r="E536" s="8" t="n">
        <v>22</v>
      </c>
      <c r="F536" s="8" t="n">
        <v>10</v>
      </c>
      <c r="G536" s="28" t="n">
        <v>20.62</v>
      </c>
      <c r="H536" s="8" t="n">
        <v>121.885736</v>
      </c>
      <c r="I536" s="8" t="n">
        <v>450.111119</v>
      </c>
      <c r="J536" s="28" t="n">
        <v>3.692894</v>
      </c>
      <c r="K536" s="39" t="n">
        <v>1.143206</v>
      </c>
      <c r="L536" s="28" t="n">
        <v>3.218466</v>
      </c>
      <c r="M536" s="8" t="n">
        <v>410</v>
      </c>
      <c r="N536" s="8" t="n">
        <v>1440</v>
      </c>
      <c r="O536" s="28" t="n">
        <v>19.540911</v>
      </c>
      <c r="P536" s="28" t="n">
        <v>13.904469</v>
      </c>
      <c r="Q536" s="28" t="n">
        <v>13.57168</v>
      </c>
      <c r="R536" s="8" t="n">
        <v>40</v>
      </c>
      <c r="S536" s="8" t="n">
        <v>20</v>
      </c>
      <c r="T536" s="23" t="n">
        <v>121.199109</v>
      </c>
      <c r="U536" s="23" t="n">
        <v>98.265482</v>
      </c>
      <c r="V536" s="28" t="n">
        <v>7.015252</v>
      </c>
      <c r="W536" s="39" t="n">
        <v>1.411606</v>
      </c>
      <c r="X536" s="24" t="n">
        <f aca="false">P536*RHO_VANE/2700*(1+SCRAP)*PRICE_VANE</f>
        <v>166.43649393</v>
      </c>
      <c r="Y536" s="24" t="n">
        <f aca="false">Q536*RHO_PLATE/2700*(1+SCRAP)*PRICE_PLATE</f>
        <v>162.4530096</v>
      </c>
      <c r="Z536" s="24" t="n">
        <f aca="false">T536*CUT_M+(R536+S536)*CUT_SET</f>
        <v>241.7986635</v>
      </c>
      <c r="AA536" s="24" t="n">
        <f aca="false">U536*ROUND_M</f>
        <v>491.32741</v>
      </c>
      <c r="AB536" s="24" t="n">
        <f aca="false">(R536+S536)*FINISH_PART</f>
        <v>480</v>
      </c>
      <c r="AC536" s="24" t="n">
        <f aca="false">R536*SPACER_VANE+(R536+S536)*ASM_H*LABOUR</f>
        <v>795</v>
      </c>
      <c r="AD536" s="24" t="n">
        <f aca="false">V536*G10_CAGE+W536*G10_SLEEVE</f>
        <v>505.61148</v>
      </c>
      <c r="AE536" s="24" t="n">
        <f aca="false">N536/1000*SHAFT_M+SHAFT_SET</f>
        <v>252.8</v>
      </c>
      <c r="AF536" s="24" t="n">
        <f aca="false">2*ROUNDUP(G536*1000/V_ZENER,0)*PRICE_Z+5*ROUNDUP(G536*DIODE_SAFETY/V_STICK,0)*PRICE_STICK</f>
        <v>149.8</v>
      </c>
      <c r="AG536" s="24" t="n">
        <f aca="false">SUM(X536:AF536)</f>
        <v>3245.22705703</v>
      </c>
      <c r="AH536" s="20" t="n">
        <f aca="false">FIXED_BOM</f>
        <v>3461</v>
      </c>
      <c r="AI536" s="24" t="n">
        <f aca="false">(AG536+AH536)*(1+CONT)</f>
        <v>7712.1611155845</v>
      </c>
      <c r="AJ536" s="24" t="n">
        <f aca="false">IF(L536&gt;0,AI536/L536,1000000000000)</f>
        <v>2396.22264631178</v>
      </c>
      <c r="AK536" s="8" t="n">
        <f aca="false">IF(AND(G536&gt;=V_NEED,L536&gt;=P_MIN,K536&gt;=Z_MIN,F536&lt;=N_CAP,D536&lt;=R_MAX,OR(CORONA_REQ=0,O536&gt;=G536)),1,0)</f>
        <v>0</v>
      </c>
      <c r="AL536" s="28" t="n">
        <f aca="false">IF(AK536=1,IF(OBJECTIVE=1,AI536,AJ536),1000000000000)+ROW()*0.000000001</f>
        <v>1000000000000</v>
      </c>
    </row>
    <row r="537" customFormat="false" ht="15" hidden="false" customHeight="false" outlineLevel="0" collapsed="false">
      <c r="A537" s="8" t="n">
        <v>533</v>
      </c>
      <c r="B537" s="23" t="n">
        <v>10</v>
      </c>
      <c r="C537" s="23" t="n">
        <v>4</v>
      </c>
      <c r="D537" s="8" t="n">
        <v>150</v>
      </c>
      <c r="E537" s="8" t="n">
        <v>22</v>
      </c>
      <c r="F537" s="8" t="n">
        <v>12</v>
      </c>
      <c r="G537" s="28" t="n">
        <v>20.62</v>
      </c>
      <c r="H537" s="8" t="n">
        <v>147.124838</v>
      </c>
      <c r="I537" s="8" t="n">
        <v>544.871354</v>
      </c>
      <c r="J537" s="28" t="n">
        <v>3.703463</v>
      </c>
      <c r="K537" s="39" t="n">
        <v>1.153756</v>
      </c>
      <c r="L537" s="28" t="n">
        <v>4.131942</v>
      </c>
      <c r="M537" s="8" t="n">
        <v>494</v>
      </c>
      <c r="N537" s="8" t="n">
        <v>1608</v>
      </c>
      <c r="O537" s="28" t="n">
        <v>19.540911</v>
      </c>
      <c r="P537" s="28" t="n">
        <v>16.685363</v>
      </c>
      <c r="Q537" s="28" t="n">
        <v>16.286016</v>
      </c>
      <c r="R537" s="8" t="n">
        <v>48</v>
      </c>
      <c r="S537" s="8" t="n">
        <v>24</v>
      </c>
      <c r="T537" s="23" t="n">
        <v>145.438931</v>
      </c>
      <c r="U537" s="23" t="n">
        <v>117.918579</v>
      </c>
      <c r="V537" s="28" t="n">
        <v>8.296298</v>
      </c>
      <c r="W537" s="39" t="n">
        <v>1.669377</v>
      </c>
      <c r="X537" s="24" t="n">
        <f aca="false">P537*RHO_VANE/2700*(1+SCRAP)*PRICE_VANE</f>
        <v>199.72379511</v>
      </c>
      <c r="Y537" s="24" t="n">
        <f aca="false">Q537*RHO_PLATE/2700*(1+SCRAP)*PRICE_PLATE</f>
        <v>194.94361152</v>
      </c>
      <c r="Z537" s="24" t="n">
        <f aca="false">T537*CUT_M+(R537+S537)*CUT_SET</f>
        <v>290.1583965</v>
      </c>
      <c r="AA537" s="24" t="n">
        <f aca="false">U537*ROUND_M</f>
        <v>589.592895</v>
      </c>
      <c r="AB537" s="24" t="n">
        <f aca="false">(R537+S537)*FINISH_PART</f>
        <v>576</v>
      </c>
      <c r="AC537" s="24" t="n">
        <f aca="false">R537*SPACER_VANE+(R537+S537)*ASM_H*LABOUR</f>
        <v>954</v>
      </c>
      <c r="AD537" s="24" t="n">
        <f aca="false">V537*G10_CAGE+W537*G10_SLEEVE</f>
        <v>597.9405</v>
      </c>
      <c r="AE537" s="24" t="n">
        <f aca="false">N537/1000*SHAFT_M+SHAFT_SET</f>
        <v>272.96</v>
      </c>
      <c r="AF537" s="24" t="n">
        <f aca="false">2*ROUNDUP(G537*1000/V_ZENER,0)*PRICE_Z+5*ROUNDUP(G537*DIODE_SAFETY/V_STICK,0)*PRICE_STICK</f>
        <v>149.8</v>
      </c>
      <c r="AG537" s="24" t="n">
        <f aca="false">SUM(X537:AF537)</f>
        <v>3825.11919813</v>
      </c>
      <c r="AH537" s="20" t="n">
        <f aca="false">FIXED_BOM</f>
        <v>3461</v>
      </c>
      <c r="AI537" s="24" t="n">
        <f aca="false">(AG537+AH537)*(1+CONT)</f>
        <v>8379.0370778495</v>
      </c>
      <c r="AJ537" s="24" t="n">
        <f aca="false">IF(L537&gt;0,AI537/L537,1000000000000)</f>
        <v>2027.86899667263</v>
      </c>
      <c r="AK537" s="8" t="n">
        <f aca="false">IF(AND(G537&gt;=V_NEED,L537&gt;=P_MIN,K537&gt;=Z_MIN,F537&lt;=N_CAP,D537&lt;=R_MAX,OR(CORONA_REQ=0,O537&gt;=G537)),1,0)</f>
        <v>0</v>
      </c>
      <c r="AL537" s="28" t="n">
        <f aca="false">IF(AK537=1,IF(OBJECTIVE=1,AI537,AJ537),1000000000000)+ROW()*0.000000001</f>
        <v>1000000000000</v>
      </c>
    </row>
    <row r="538" customFormat="false" ht="15" hidden="false" customHeight="false" outlineLevel="0" collapsed="false">
      <c r="A538" s="8" t="n">
        <v>534</v>
      </c>
      <c r="B538" s="23" t="n">
        <v>10</v>
      </c>
      <c r="C538" s="23" t="n">
        <v>4</v>
      </c>
      <c r="D538" s="8" t="n">
        <v>150</v>
      </c>
      <c r="E538" s="8" t="n">
        <v>22</v>
      </c>
      <c r="F538" s="8" t="n">
        <v>16</v>
      </c>
      <c r="G538" s="28" t="n">
        <v>20.62</v>
      </c>
      <c r="H538" s="8" t="n">
        <v>197.603043</v>
      </c>
      <c r="I538" s="8" t="n">
        <v>734.391825</v>
      </c>
      <c r="J538" s="28" t="n">
        <v>3.716501</v>
      </c>
      <c r="K538" s="39" t="n">
        <v>1.167412</v>
      </c>
      <c r="L538" s="28" t="n">
        <v>5.970199</v>
      </c>
      <c r="M538" s="8" t="n">
        <v>662</v>
      </c>
      <c r="N538" s="8" t="n">
        <v>1944</v>
      </c>
      <c r="O538" s="28" t="n">
        <v>19.540911</v>
      </c>
      <c r="P538" s="28" t="n">
        <v>22.247151</v>
      </c>
      <c r="Q538" s="28" t="n">
        <v>21.714688</v>
      </c>
      <c r="R538" s="8" t="n">
        <v>64</v>
      </c>
      <c r="S538" s="8" t="n">
        <v>32</v>
      </c>
      <c r="T538" s="23" t="n">
        <v>193.918574</v>
      </c>
      <c r="U538" s="23" t="n">
        <v>157.224772</v>
      </c>
      <c r="V538" s="28" t="n">
        <v>10.85839</v>
      </c>
      <c r="W538" s="39" t="n">
        <v>2.18492</v>
      </c>
      <c r="X538" s="24" t="n">
        <f aca="false">P538*RHO_VANE/2700*(1+SCRAP)*PRICE_VANE</f>
        <v>266.29839747</v>
      </c>
      <c r="Y538" s="24" t="n">
        <f aca="false">Q538*RHO_PLATE/2700*(1+SCRAP)*PRICE_PLATE</f>
        <v>259.92481536</v>
      </c>
      <c r="Z538" s="24" t="n">
        <f aca="false">T538*CUT_M+(R538+S538)*CUT_SET</f>
        <v>386.877861</v>
      </c>
      <c r="AA538" s="24" t="n">
        <f aca="false">U538*ROUND_M</f>
        <v>786.12386</v>
      </c>
      <c r="AB538" s="24" t="n">
        <f aca="false">(R538+S538)*FINISH_PART</f>
        <v>768</v>
      </c>
      <c r="AC538" s="24" t="n">
        <f aca="false">R538*SPACER_VANE+(R538+S538)*ASM_H*LABOUR</f>
        <v>1272</v>
      </c>
      <c r="AD538" s="24" t="n">
        <f aca="false">V538*G10_CAGE+W538*G10_SLEEVE</f>
        <v>782.5986</v>
      </c>
      <c r="AE538" s="24" t="n">
        <f aca="false">N538/1000*SHAFT_M+SHAFT_SET</f>
        <v>313.28</v>
      </c>
      <c r="AF538" s="24" t="n">
        <f aca="false">2*ROUNDUP(G538*1000/V_ZENER,0)*PRICE_Z+5*ROUNDUP(G538*DIODE_SAFETY/V_STICK,0)*PRICE_STICK</f>
        <v>149.8</v>
      </c>
      <c r="AG538" s="24" t="n">
        <f aca="false">SUM(X538:AF538)</f>
        <v>4984.90353383</v>
      </c>
      <c r="AH538" s="20" t="n">
        <f aca="false">FIXED_BOM</f>
        <v>3461</v>
      </c>
      <c r="AI538" s="24" t="n">
        <f aca="false">(AG538+AH538)*(1+CONT)</f>
        <v>9712.7890639045</v>
      </c>
      <c r="AJ538" s="24" t="n">
        <f aca="false">IF(L538&gt;0,AI538/L538,1000000000000)</f>
        <v>1626.87861223797</v>
      </c>
      <c r="AK538" s="8" t="n">
        <f aca="false">IF(AND(G538&gt;=V_NEED,L538&gt;=P_MIN,K538&gt;=Z_MIN,F538&lt;=N_CAP,D538&lt;=R_MAX,OR(CORONA_REQ=0,O538&gt;=G538)),1,0)</f>
        <v>0</v>
      </c>
      <c r="AL538" s="28" t="n">
        <f aca="false">IF(AK538=1,IF(OBJECTIVE=1,AI538,AJ538),1000000000000)+ROW()*0.000000001</f>
        <v>1000000000000</v>
      </c>
    </row>
    <row r="539" customFormat="false" ht="15" hidden="false" customHeight="false" outlineLevel="0" collapsed="false">
      <c r="A539" s="8" t="n">
        <v>535</v>
      </c>
      <c r="B539" s="23" t="n">
        <v>10</v>
      </c>
      <c r="C539" s="23" t="n">
        <v>4</v>
      </c>
      <c r="D539" s="8" t="n">
        <v>150</v>
      </c>
      <c r="E539" s="8" t="n">
        <v>26</v>
      </c>
      <c r="F539" s="8" t="n">
        <v>4</v>
      </c>
      <c r="G539" s="28" t="n">
        <v>20.62</v>
      </c>
      <c r="H539" s="8" t="n">
        <v>62.868535</v>
      </c>
      <c r="I539" s="8" t="n">
        <v>191.744087</v>
      </c>
      <c r="J539" s="28" t="n">
        <v>3.049921</v>
      </c>
      <c r="K539" s="39" t="n">
        <v>1.03125</v>
      </c>
      <c r="L539" s="28" t="n">
        <v>0.35172</v>
      </c>
      <c r="M539" s="8" t="n">
        <v>172</v>
      </c>
      <c r="N539" s="8" t="n">
        <v>964</v>
      </c>
      <c r="O539" s="28" t="n">
        <v>19.540911</v>
      </c>
      <c r="P539" s="28" t="n">
        <v>6.285611</v>
      </c>
      <c r="Q539" s="28" t="n">
        <v>6.78584</v>
      </c>
      <c r="R539" s="8" t="n">
        <v>16</v>
      </c>
      <c r="S539" s="8" t="n">
        <v>10</v>
      </c>
      <c r="T539" s="23" t="n">
        <v>50.992918</v>
      </c>
      <c r="U539" s="23" t="n">
        <v>41.819467</v>
      </c>
      <c r="V539" s="28" t="n">
        <v>3.385622</v>
      </c>
      <c r="W539" s="39" t="n">
        <v>0.681253</v>
      </c>
      <c r="X539" s="24" t="n">
        <f aca="false">P539*RHO_VANE/2700*(1+SCRAP)*PRICE_VANE</f>
        <v>75.23876367</v>
      </c>
      <c r="Y539" s="24" t="n">
        <f aca="false">Q539*RHO_PLATE/2700*(1+SCRAP)*PRICE_PLATE</f>
        <v>81.2265048</v>
      </c>
      <c r="Z539" s="24" t="n">
        <f aca="false">T539*CUT_M+(R539+S539)*CUT_SET</f>
        <v>102.489377</v>
      </c>
      <c r="AA539" s="24" t="n">
        <f aca="false">U539*ROUND_M</f>
        <v>209.097335</v>
      </c>
      <c r="AB539" s="24" t="n">
        <f aca="false">(R539+S539)*FINISH_PART</f>
        <v>208</v>
      </c>
      <c r="AC539" s="24" t="n">
        <f aca="false">R539*SPACER_VANE+(R539+S539)*ASM_H*LABOUR</f>
        <v>340.5</v>
      </c>
      <c r="AD539" s="24" t="n">
        <f aca="false">V539*G10_CAGE+W539*G10_SLEEVE</f>
        <v>244.0125</v>
      </c>
      <c r="AE539" s="24" t="n">
        <f aca="false">N539/1000*SHAFT_M+SHAFT_SET</f>
        <v>195.68</v>
      </c>
      <c r="AF539" s="24" t="n">
        <f aca="false">2*ROUNDUP(G539*1000/V_ZENER,0)*PRICE_Z+5*ROUNDUP(G539*DIODE_SAFETY/V_STICK,0)*PRICE_STICK</f>
        <v>149.8</v>
      </c>
      <c r="AG539" s="24" t="n">
        <f aca="false">SUM(X539:AF539)</f>
        <v>1606.04448047</v>
      </c>
      <c r="AH539" s="20" t="n">
        <f aca="false">FIXED_BOM</f>
        <v>3461</v>
      </c>
      <c r="AI539" s="24" t="n">
        <f aca="false">(AG539+AH539)*(1+CONT)</f>
        <v>5827.1011525405</v>
      </c>
      <c r="AJ539" s="24" t="n">
        <f aca="false">IF(L539&gt;0,AI539/L539,1000000000000)</f>
        <v>16567.4432859675</v>
      </c>
      <c r="AK539" s="8" t="n">
        <f aca="false">IF(AND(G539&gt;=V_NEED,L539&gt;=P_MIN,K539&gt;=Z_MIN,F539&lt;=N_CAP,D539&lt;=R_MAX,OR(CORONA_REQ=0,O539&gt;=G539)),1,0)</f>
        <v>0</v>
      </c>
      <c r="AL539" s="28" t="n">
        <f aca="false">IF(AK539=1,IF(OBJECTIVE=1,AI539,AJ539),1000000000000)+ROW()*0.000000001</f>
        <v>1000000000000</v>
      </c>
    </row>
    <row r="540" customFormat="false" ht="15" hidden="false" customHeight="false" outlineLevel="0" collapsed="false">
      <c r="A540" s="8" t="n">
        <v>536</v>
      </c>
      <c r="B540" s="23" t="n">
        <v>10</v>
      </c>
      <c r="C540" s="23" t="n">
        <v>4</v>
      </c>
      <c r="D540" s="8" t="n">
        <v>150</v>
      </c>
      <c r="E540" s="8" t="n">
        <v>26</v>
      </c>
      <c r="F540" s="8" t="n">
        <v>6</v>
      </c>
      <c r="G540" s="28" t="n">
        <v>20.62</v>
      </c>
      <c r="H540" s="8" t="n">
        <v>97.650555</v>
      </c>
      <c r="I540" s="8" t="n">
        <v>301.312137</v>
      </c>
      <c r="J540" s="28" t="n">
        <v>3.085616</v>
      </c>
      <c r="K540" s="39" t="n">
        <v>1.069625</v>
      </c>
      <c r="L540" s="28" t="n">
        <v>1.160351</v>
      </c>
      <c r="M540" s="8" t="n">
        <v>256</v>
      </c>
      <c r="N540" s="8" t="n">
        <v>1132</v>
      </c>
      <c r="O540" s="28" t="n">
        <v>19.540911</v>
      </c>
      <c r="P540" s="28" t="n">
        <v>9.428416</v>
      </c>
      <c r="Q540" s="28" t="n">
        <v>9.500176</v>
      </c>
      <c r="R540" s="8" t="n">
        <v>24</v>
      </c>
      <c r="S540" s="8" t="n">
        <v>14</v>
      </c>
      <c r="T540" s="23" t="n">
        <v>75.232739</v>
      </c>
      <c r="U540" s="23" t="n">
        <v>61.472564</v>
      </c>
      <c r="V540" s="28" t="n">
        <v>4.666667</v>
      </c>
      <c r="W540" s="39" t="n">
        <v>0.939025</v>
      </c>
      <c r="X540" s="24" t="n">
        <f aca="false">P540*RHO_VANE/2700*(1+SCRAP)*PRICE_VANE</f>
        <v>112.85813952</v>
      </c>
      <c r="Y540" s="24" t="n">
        <f aca="false">Q540*RHO_PLATE/2700*(1+SCRAP)*PRICE_PLATE</f>
        <v>113.71710672</v>
      </c>
      <c r="Z540" s="24" t="n">
        <f aca="false">T540*CUT_M+(R540+S540)*CUT_SET</f>
        <v>150.8491085</v>
      </c>
      <c r="AA540" s="24" t="n">
        <f aca="false">U540*ROUND_M</f>
        <v>307.36282</v>
      </c>
      <c r="AB540" s="24" t="n">
        <f aca="false">(R540+S540)*FINISH_PART</f>
        <v>304</v>
      </c>
      <c r="AC540" s="24" t="n">
        <f aca="false">R540*SPACER_VANE+(R540+S540)*ASM_H*LABOUR</f>
        <v>499.5</v>
      </c>
      <c r="AD540" s="24" t="n">
        <f aca="false">V540*G10_CAGE+W540*G10_SLEEVE</f>
        <v>336.34152</v>
      </c>
      <c r="AE540" s="24" t="n">
        <f aca="false">N540/1000*SHAFT_M+SHAFT_SET</f>
        <v>215.84</v>
      </c>
      <c r="AF540" s="24" t="n">
        <f aca="false">2*ROUNDUP(G540*1000/V_ZENER,0)*PRICE_Z+5*ROUNDUP(G540*DIODE_SAFETY/V_STICK,0)*PRICE_STICK</f>
        <v>149.8</v>
      </c>
      <c r="AG540" s="24" t="n">
        <f aca="false">SUM(X540:AF540)</f>
        <v>2190.26869474</v>
      </c>
      <c r="AH540" s="20" t="n">
        <f aca="false">FIXED_BOM</f>
        <v>3461</v>
      </c>
      <c r="AI540" s="24" t="n">
        <f aca="false">(AG540+AH540)*(1+CONT)</f>
        <v>6498.958998951</v>
      </c>
      <c r="AJ540" s="24" t="n">
        <f aca="false">IF(L540&gt;0,AI540/L540,1000000000000)</f>
        <v>5600.85611935613</v>
      </c>
      <c r="AK540" s="8" t="n">
        <f aca="false">IF(AND(G540&gt;=V_NEED,L540&gt;=P_MIN,K540&gt;=Z_MIN,F540&lt;=N_CAP,D540&lt;=R_MAX,OR(CORONA_REQ=0,O540&gt;=G540)),1,0)</f>
        <v>0</v>
      </c>
      <c r="AL540" s="28" t="n">
        <f aca="false">IF(AK540=1,IF(OBJECTIVE=1,AI540,AJ540),1000000000000)+ROW()*0.000000001</f>
        <v>1000000000000</v>
      </c>
    </row>
    <row r="541" customFormat="false" ht="15" hidden="false" customHeight="false" outlineLevel="0" collapsed="false">
      <c r="A541" s="8" t="n">
        <v>537</v>
      </c>
      <c r="B541" s="23" t="n">
        <v>10</v>
      </c>
      <c r="C541" s="23" t="n">
        <v>4</v>
      </c>
      <c r="D541" s="8" t="n">
        <v>150</v>
      </c>
      <c r="E541" s="8" t="n">
        <v>26</v>
      </c>
      <c r="F541" s="8" t="n">
        <v>8</v>
      </c>
      <c r="G541" s="28" t="n">
        <v>20.62</v>
      </c>
      <c r="H541" s="8" t="n">
        <v>132.432576</v>
      </c>
      <c r="I541" s="8" t="n">
        <v>410.880187</v>
      </c>
      <c r="J541" s="28" t="n">
        <v>3.102561</v>
      </c>
      <c r="K541" s="39" t="n">
        <v>1.089528</v>
      </c>
      <c r="L541" s="28" t="n">
        <v>1.978011</v>
      </c>
      <c r="M541" s="8" t="n">
        <v>354</v>
      </c>
      <c r="N541" s="8" t="n">
        <v>1328</v>
      </c>
      <c r="O541" s="28" t="n">
        <v>19.540911</v>
      </c>
      <c r="P541" s="28" t="n">
        <v>12.571221</v>
      </c>
      <c r="Q541" s="28" t="n">
        <v>13.57168</v>
      </c>
      <c r="R541" s="8" t="n">
        <v>32</v>
      </c>
      <c r="S541" s="8" t="n">
        <v>20</v>
      </c>
      <c r="T541" s="23" t="n">
        <v>101.985835</v>
      </c>
      <c r="U541" s="23" t="n">
        <v>83.638934</v>
      </c>
      <c r="V541" s="28" t="n">
        <v>6.161221</v>
      </c>
      <c r="W541" s="39" t="n">
        <v>1.239758</v>
      </c>
      <c r="X541" s="24" t="n">
        <f aca="false">P541*RHO_VANE/2700*(1+SCRAP)*PRICE_VANE</f>
        <v>150.47751537</v>
      </c>
      <c r="Y541" s="24" t="n">
        <f aca="false">Q541*RHO_PLATE/2700*(1+SCRAP)*PRICE_PLATE</f>
        <v>162.4530096</v>
      </c>
      <c r="Z541" s="24" t="n">
        <f aca="false">T541*CUT_M+(R541+S541)*CUT_SET</f>
        <v>204.9787525</v>
      </c>
      <c r="AA541" s="24" t="n">
        <f aca="false">U541*ROUND_M</f>
        <v>418.19467</v>
      </c>
      <c r="AB541" s="24" t="n">
        <f aca="false">(R541+S541)*FINISH_PART</f>
        <v>416</v>
      </c>
      <c r="AC541" s="24" t="n">
        <f aca="false">R541*SPACER_VANE+(R541+S541)*ASM_H*LABOUR</f>
        <v>681</v>
      </c>
      <c r="AD541" s="24" t="n">
        <f aca="false">V541*G10_CAGE+W541*G10_SLEEVE</f>
        <v>444.05874</v>
      </c>
      <c r="AE541" s="24" t="n">
        <f aca="false">N541/1000*SHAFT_M+SHAFT_SET</f>
        <v>239.36</v>
      </c>
      <c r="AF541" s="24" t="n">
        <f aca="false">2*ROUNDUP(G541*1000/V_ZENER,0)*PRICE_Z+5*ROUNDUP(G541*DIODE_SAFETY/V_STICK,0)*PRICE_STICK</f>
        <v>149.8</v>
      </c>
      <c r="AG541" s="24" t="n">
        <f aca="false">SUM(X541:AF541)</f>
        <v>2866.32268747</v>
      </c>
      <c r="AH541" s="20" t="n">
        <f aca="false">FIXED_BOM</f>
        <v>3461</v>
      </c>
      <c r="AI541" s="24" t="n">
        <f aca="false">(AG541+AH541)*(1+CONT)</f>
        <v>7276.4210905905</v>
      </c>
      <c r="AJ541" s="24" t="n">
        <f aca="false">IF(L541&gt;0,AI541/L541,1000000000000)</f>
        <v>3678.6555234478</v>
      </c>
      <c r="AK541" s="8" t="n">
        <f aca="false">IF(AND(G541&gt;=V_NEED,L541&gt;=P_MIN,K541&gt;=Z_MIN,F541&lt;=N_CAP,D541&lt;=R_MAX,OR(CORONA_REQ=0,O541&gt;=G541)),1,0)</f>
        <v>0</v>
      </c>
      <c r="AL541" s="28" t="n">
        <f aca="false">IF(AK541=1,IF(OBJECTIVE=1,AI541,AJ541),1000000000000)+ROW()*0.000000001</f>
        <v>1000000000000</v>
      </c>
    </row>
    <row r="542" customFormat="false" ht="15" hidden="false" customHeight="false" outlineLevel="0" collapsed="false">
      <c r="A542" s="8" t="n">
        <v>538</v>
      </c>
      <c r="B542" s="23" t="n">
        <v>10</v>
      </c>
      <c r="C542" s="23" t="n">
        <v>4</v>
      </c>
      <c r="D542" s="8" t="n">
        <v>150</v>
      </c>
      <c r="E542" s="8" t="n">
        <v>26</v>
      </c>
      <c r="F542" s="8" t="n">
        <v>10</v>
      </c>
      <c r="G542" s="28" t="n">
        <v>20.62</v>
      </c>
      <c r="H542" s="8" t="n">
        <v>167.214596</v>
      </c>
      <c r="I542" s="8" t="n">
        <v>520.448237</v>
      </c>
      <c r="J542" s="28" t="n">
        <v>3.112457</v>
      </c>
      <c r="K542" s="39" t="n">
        <v>1.101429</v>
      </c>
      <c r="L542" s="28" t="n">
        <v>2.793383</v>
      </c>
      <c r="M542" s="8" t="n">
        <v>438</v>
      </c>
      <c r="N542" s="8" t="n">
        <v>1496</v>
      </c>
      <c r="O542" s="28" t="n">
        <v>19.540911</v>
      </c>
      <c r="P542" s="28" t="n">
        <v>15.714027</v>
      </c>
      <c r="Q542" s="28" t="n">
        <v>16.286016</v>
      </c>
      <c r="R542" s="8" t="n">
        <v>40</v>
      </c>
      <c r="S542" s="8" t="n">
        <v>24</v>
      </c>
      <c r="T542" s="23" t="n">
        <v>126.225657</v>
      </c>
      <c r="U542" s="23" t="n">
        <v>103.292031</v>
      </c>
      <c r="V542" s="28" t="n">
        <v>7.442267</v>
      </c>
      <c r="W542" s="39" t="n">
        <v>1.497529</v>
      </c>
      <c r="X542" s="24" t="n">
        <f aca="false">P542*RHO_VANE/2700*(1+SCRAP)*PRICE_VANE</f>
        <v>188.09690319</v>
      </c>
      <c r="Y542" s="24" t="n">
        <f aca="false">Q542*RHO_PLATE/2700*(1+SCRAP)*PRICE_PLATE</f>
        <v>194.94361152</v>
      </c>
      <c r="Z542" s="24" t="n">
        <f aca="false">T542*CUT_M+(R542+S542)*CUT_SET</f>
        <v>253.3384855</v>
      </c>
      <c r="AA542" s="24" t="n">
        <f aca="false">U542*ROUND_M</f>
        <v>516.460155</v>
      </c>
      <c r="AB542" s="24" t="n">
        <f aca="false">(R542+S542)*FINISH_PART</f>
        <v>512</v>
      </c>
      <c r="AC542" s="24" t="n">
        <f aca="false">R542*SPACER_VANE+(R542+S542)*ASM_H*LABOUR</f>
        <v>840</v>
      </c>
      <c r="AD542" s="24" t="n">
        <f aca="false">V542*G10_CAGE+W542*G10_SLEEVE</f>
        <v>536.38776</v>
      </c>
      <c r="AE542" s="24" t="n">
        <f aca="false">N542/1000*SHAFT_M+SHAFT_SET</f>
        <v>259.52</v>
      </c>
      <c r="AF542" s="24" t="n">
        <f aca="false">2*ROUNDUP(G542*1000/V_ZENER,0)*PRICE_Z+5*ROUNDUP(G542*DIODE_SAFETY/V_STICK,0)*PRICE_STICK</f>
        <v>149.8</v>
      </c>
      <c r="AG542" s="24" t="n">
        <f aca="false">SUM(X542:AF542)</f>
        <v>3450.54691521</v>
      </c>
      <c r="AH542" s="20" t="n">
        <f aca="false">FIXED_BOM</f>
        <v>3461</v>
      </c>
      <c r="AI542" s="24" t="n">
        <f aca="false">(AG542+AH542)*(1+CONT)</f>
        <v>7948.2789524915</v>
      </c>
      <c r="AJ542" s="24" t="n">
        <f aca="false">IF(L542&gt;0,AI542/L542,1000000000000)</f>
        <v>2845.39533336155</v>
      </c>
      <c r="AK542" s="8" t="n">
        <f aca="false">IF(AND(G542&gt;=V_NEED,L542&gt;=P_MIN,K542&gt;=Z_MIN,F542&lt;=N_CAP,D542&lt;=R_MAX,OR(CORONA_REQ=0,O542&gt;=G542)),1,0)</f>
        <v>0</v>
      </c>
      <c r="AL542" s="28" t="n">
        <f aca="false">IF(AK542=1,IF(OBJECTIVE=1,AI542,AJ542),1000000000000)+ROW()*0.000000001</f>
        <v>1000000000000</v>
      </c>
    </row>
    <row r="543" customFormat="false" ht="15" hidden="false" customHeight="false" outlineLevel="0" collapsed="false">
      <c r="A543" s="8" t="n">
        <v>539</v>
      </c>
      <c r="B543" s="23" t="n">
        <v>10</v>
      </c>
      <c r="C543" s="23" t="n">
        <v>4</v>
      </c>
      <c r="D543" s="8" t="n">
        <v>150</v>
      </c>
      <c r="E543" s="8" t="n">
        <v>26</v>
      </c>
      <c r="F543" s="8" t="n">
        <v>12</v>
      </c>
      <c r="G543" s="28" t="n">
        <v>20.62</v>
      </c>
      <c r="H543" s="8" t="n">
        <v>201.996616</v>
      </c>
      <c r="I543" s="8" t="n">
        <v>630.016287</v>
      </c>
      <c r="J543" s="28" t="n">
        <v>3.118945</v>
      </c>
      <c r="K543" s="39" t="n">
        <v>1.109633</v>
      </c>
      <c r="L543" s="28" t="n">
        <v>3.617775</v>
      </c>
      <c r="M543" s="8" t="n">
        <v>522</v>
      </c>
      <c r="N543" s="8" t="n">
        <v>1664</v>
      </c>
      <c r="O543" s="28" t="n">
        <v>19.540911</v>
      </c>
      <c r="P543" s="28" t="n">
        <v>18.856832</v>
      </c>
      <c r="Q543" s="28" t="n">
        <v>19.000352</v>
      </c>
      <c r="R543" s="8" t="n">
        <v>48</v>
      </c>
      <c r="S543" s="8" t="n">
        <v>28</v>
      </c>
      <c r="T543" s="23" t="n">
        <v>150.465479</v>
      </c>
      <c r="U543" s="23" t="n">
        <v>122.945127</v>
      </c>
      <c r="V543" s="28" t="n">
        <v>8.723313</v>
      </c>
      <c r="W543" s="39" t="n">
        <v>1.755301</v>
      </c>
      <c r="X543" s="24" t="n">
        <f aca="false">P543*RHO_VANE/2700*(1+SCRAP)*PRICE_VANE</f>
        <v>225.71627904</v>
      </c>
      <c r="Y543" s="24" t="n">
        <f aca="false">Q543*RHO_PLATE/2700*(1+SCRAP)*PRICE_PLATE</f>
        <v>227.43421344</v>
      </c>
      <c r="Z543" s="24" t="n">
        <f aca="false">T543*CUT_M+(R543+S543)*CUT_SET</f>
        <v>301.6982185</v>
      </c>
      <c r="AA543" s="24" t="n">
        <f aca="false">U543*ROUND_M</f>
        <v>614.725635</v>
      </c>
      <c r="AB543" s="24" t="n">
        <f aca="false">(R543+S543)*FINISH_PART</f>
        <v>608</v>
      </c>
      <c r="AC543" s="24" t="n">
        <f aca="false">R543*SPACER_VANE+(R543+S543)*ASM_H*LABOUR</f>
        <v>999</v>
      </c>
      <c r="AD543" s="24" t="n">
        <f aca="false">V543*G10_CAGE+W543*G10_SLEEVE</f>
        <v>628.71684</v>
      </c>
      <c r="AE543" s="24" t="n">
        <f aca="false">N543/1000*SHAFT_M+SHAFT_SET</f>
        <v>279.68</v>
      </c>
      <c r="AF543" s="24" t="n">
        <f aca="false">2*ROUNDUP(G543*1000/V_ZENER,0)*PRICE_Z+5*ROUNDUP(G543*DIODE_SAFETY/V_STICK,0)*PRICE_STICK</f>
        <v>149.8</v>
      </c>
      <c r="AG543" s="24" t="n">
        <f aca="false">SUM(X543:AF543)</f>
        <v>4034.77118598</v>
      </c>
      <c r="AH543" s="20" t="n">
        <f aca="false">FIXED_BOM</f>
        <v>3461</v>
      </c>
      <c r="AI543" s="24" t="n">
        <f aca="false">(AG543+AH543)*(1+CONT)</f>
        <v>8620.136863877</v>
      </c>
      <c r="AJ543" s="24" t="n">
        <f aca="false">IF(L543&gt;0,AI543/L543,1000000000000)</f>
        <v>2382.7177930847</v>
      </c>
      <c r="AK543" s="8" t="n">
        <f aca="false">IF(AND(G543&gt;=V_NEED,L543&gt;=P_MIN,K543&gt;=Z_MIN,F543&lt;=N_CAP,D543&lt;=R_MAX,OR(CORONA_REQ=0,O543&gt;=G543)),1,0)</f>
        <v>0</v>
      </c>
      <c r="AL543" s="28" t="n">
        <f aca="false">IF(AK543=1,IF(OBJECTIVE=1,AI543,AJ543),1000000000000)+ROW()*0.000000001</f>
        <v>1000000000000</v>
      </c>
    </row>
    <row r="544" customFormat="false" ht="15" hidden="false" customHeight="false" outlineLevel="0" collapsed="false">
      <c r="A544" s="8" t="n">
        <v>540</v>
      </c>
      <c r="B544" s="23" t="n">
        <v>10</v>
      </c>
      <c r="C544" s="23" t="n">
        <v>4</v>
      </c>
      <c r="D544" s="8" t="n">
        <v>150</v>
      </c>
      <c r="E544" s="8" t="n">
        <v>26</v>
      </c>
      <c r="F544" s="8" t="n">
        <v>16</v>
      </c>
      <c r="G544" s="28" t="n">
        <v>20.62</v>
      </c>
      <c r="H544" s="8" t="n">
        <v>271.560656</v>
      </c>
      <c r="I544" s="8" t="n">
        <v>849.152387</v>
      </c>
      <c r="J544" s="28" t="n">
        <v>3.126935</v>
      </c>
      <c r="K544" s="39" t="n">
        <v>1.119905</v>
      </c>
      <c r="L544" s="28" t="n">
        <v>5.264319</v>
      </c>
      <c r="M544" s="8" t="n">
        <v>690</v>
      </c>
      <c r="N544" s="8" t="n">
        <v>2000</v>
      </c>
      <c r="O544" s="28" t="n">
        <v>19.540911</v>
      </c>
      <c r="P544" s="28" t="n">
        <v>25.142442</v>
      </c>
      <c r="Q544" s="28" t="n">
        <v>24.429024</v>
      </c>
      <c r="R544" s="8" t="n">
        <v>64</v>
      </c>
      <c r="S544" s="8" t="n">
        <v>36</v>
      </c>
      <c r="T544" s="23" t="n">
        <v>198.945122</v>
      </c>
      <c r="U544" s="23" t="n">
        <v>162.25132</v>
      </c>
      <c r="V544" s="28" t="n">
        <v>11.285405</v>
      </c>
      <c r="W544" s="39" t="n">
        <v>2.270844</v>
      </c>
      <c r="X544" s="24" t="n">
        <f aca="false">P544*RHO_VANE/2700*(1+SCRAP)*PRICE_VANE</f>
        <v>300.95503074</v>
      </c>
      <c r="Y544" s="24" t="n">
        <f aca="false">Q544*RHO_PLATE/2700*(1+SCRAP)*PRICE_PLATE</f>
        <v>292.41541728</v>
      </c>
      <c r="Z544" s="24" t="n">
        <f aca="false">T544*CUT_M+(R544+S544)*CUT_SET</f>
        <v>398.417683</v>
      </c>
      <c r="AA544" s="24" t="n">
        <f aca="false">U544*ROUND_M</f>
        <v>811.2566</v>
      </c>
      <c r="AB544" s="24" t="n">
        <f aca="false">(R544+S544)*FINISH_PART</f>
        <v>800</v>
      </c>
      <c r="AC544" s="24" t="n">
        <f aca="false">R544*SPACER_VANE+(R544+S544)*ASM_H*LABOUR</f>
        <v>1317</v>
      </c>
      <c r="AD544" s="24" t="n">
        <f aca="false">V544*G10_CAGE+W544*G10_SLEEVE</f>
        <v>813.37494</v>
      </c>
      <c r="AE544" s="24" t="n">
        <f aca="false">N544/1000*SHAFT_M+SHAFT_SET</f>
        <v>320</v>
      </c>
      <c r="AF544" s="24" t="n">
        <f aca="false">2*ROUNDUP(G544*1000/V_ZENER,0)*PRICE_Z+5*ROUNDUP(G544*DIODE_SAFETY/V_STICK,0)*PRICE_STICK</f>
        <v>149.8</v>
      </c>
      <c r="AG544" s="24" t="n">
        <f aca="false">SUM(X544:AF544)</f>
        <v>5203.21967102</v>
      </c>
      <c r="AH544" s="20" t="n">
        <f aca="false">FIXED_BOM</f>
        <v>3461</v>
      </c>
      <c r="AI544" s="24" t="n">
        <f aca="false">(AG544+AH544)*(1+CONT)</f>
        <v>9963.852621673</v>
      </c>
      <c r="AJ544" s="24" t="n">
        <f aca="false">IF(L544&gt;0,AI544/L544,1000000000000)</f>
        <v>1892.71444638385</v>
      </c>
      <c r="AK544" s="8" t="n">
        <f aca="false">IF(AND(G544&gt;=V_NEED,L544&gt;=P_MIN,K544&gt;=Z_MIN,F544&lt;=N_CAP,D544&lt;=R_MAX,OR(CORONA_REQ=0,O544&gt;=G544)),1,0)</f>
        <v>0</v>
      </c>
      <c r="AL544" s="28" t="n">
        <f aca="false">IF(AK544=1,IF(OBJECTIVE=1,AI544,AJ544),1000000000000)+ROW()*0.000000001</f>
        <v>1000000000000</v>
      </c>
    </row>
    <row r="545" customFormat="false" ht="15" hidden="false" customHeight="false" outlineLevel="0" collapsed="false">
      <c r="A545" s="8" t="n">
        <v>541</v>
      </c>
      <c r="B545" s="23" t="n">
        <v>3</v>
      </c>
      <c r="C545" s="23" t="n">
        <v>1.5</v>
      </c>
      <c r="D545" s="8" t="n">
        <v>175</v>
      </c>
      <c r="E545" s="8" t="n">
        <v>18</v>
      </c>
      <c r="F545" s="8" t="n">
        <v>4</v>
      </c>
      <c r="G545" s="28" t="n">
        <v>7.264419</v>
      </c>
      <c r="H545" s="8" t="n">
        <v>17.403662</v>
      </c>
      <c r="I545" s="8" t="n">
        <v>572.766729</v>
      </c>
      <c r="J545" s="28" t="n">
        <v>32.910702</v>
      </c>
      <c r="K545" s="39" t="n">
        <v>1.544106</v>
      </c>
      <c r="L545" s="28" t="n">
        <v>1.349915</v>
      </c>
      <c r="M545" s="8" t="n">
        <v>51</v>
      </c>
      <c r="N545" s="8" t="n">
        <v>694</v>
      </c>
      <c r="O545" s="28" t="n">
        <v>8.205731</v>
      </c>
      <c r="P545" s="28" t="n">
        <v>2.371524</v>
      </c>
      <c r="Q545" s="28" t="n">
        <v>2.862776</v>
      </c>
      <c r="R545" s="8" t="n">
        <v>16</v>
      </c>
      <c r="S545" s="8" t="n">
        <v>8</v>
      </c>
      <c r="T545" s="23" t="n">
        <v>57.049555</v>
      </c>
      <c r="U545" s="23" t="n">
        <v>46.619467</v>
      </c>
      <c r="V545" s="28" t="n">
        <v>1.775108</v>
      </c>
      <c r="W545" s="39" t="n">
        <v>0.309939</v>
      </c>
      <c r="X545" s="24" t="n">
        <f aca="false">P545*RHO_VANE/2700*(1+SCRAP)*PRICE_VANE</f>
        <v>28.38714228</v>
      </c>
      <c r="Y545" s="24" t="n">
        <f aca="false">Q545*RHO_PLATE/2700*(1+SCRAP)*PRICE_PLATE</f>
        <v>34.26742872</v>
      </c>
      <c r="Z545" s="24" t="n">
        <f aca="false">T545*CUT_M+(R545+S545)*CUT_SET</f>
        <v>109.5743325</v>
      </c>
      <c r="AA545" s="24" t="n">
        <f aca="false">U545*ROUND_M</f>
        <v>233.097335</v>
      </c>
      <c r="AB545" s="24" t="n">
        <f aca="false">(R545+S545)*FINISH_PART</f>
        <v>192</v>
      </c>
      <c r="AC545" s="24" t="n">
        <f aca="false">R545*SPACER_VANE+(R545+S545)*ASM_H*LABOUR</f>
        <v>318</v>
      </c>
      <c r="AD545" s="24" t="n">
        <f aca="false">V545*G10_CAGE+W545*G10_SLEEVE</f>
        <v>125.10282</v>
      </c>
      <c r="AE545" s="24" t="n">
        <f aca="false">N545/1000*SHAFT_M+SHAFT_SET</f>
        <v>163.28</v>
      </c>
      <c r="AF545" s="24" t="n">
        <f aca="false">2*ROUNDUP(G545*1000/V_ZENER,0)*PRICE_Z+5*ROUNDUP(G545*DIODE_SAFETY/V_STICK,0)*PRICE_STICK</f>
        <v>56.9</v>
      </c>
      <c r="AG545" s="24" t="n">
        <f aca="false">SUM(X545:AF545)</f>
        <v>1260.6090585</v>
      </c>
      <c r="AH545" s="20" t="n">
        <f aca="false">FIXED_BOM</f>
        <v>3461</v>
      </c>
      <c r="AI545" s="24" t="n">
        <f aca="false">(AG545+AH545)*(1+CONT)</f>
        <v>5429.850417275</v>
      </c>
      <c r="AJ545" s="24" t="n">
        <f aca="false">IF(L545&gt;0,AI545/L545,1000000000000)</f>
        <v>4022.36468020209</v>
      </c>
      <c r="AK545" s="8" t="n">
        <f aca="false">IF(AND(G545&gt;=V_NEED,L545&gt;=P_MIN,K545&gt;=Z_MIN,F545&lt;=N_CAP,D545&lt;=R_MAX,OR(CORONA_REQ=0,O545&gt;=G545)),1,0)</f>
        <v>0</v>
      </c>
      <c r="AL545" s="28" t="n">
        <f aca="false">IF(AK545=1,IF(OBJECTIVE=1,AI545,AJ545),1000000000000)+ROW()*0.000000001</f>
        <v>1000000000000</v>
      </c>
    </row>
    <row r="546" customFormat="false" ht="15" hidden="false" customHeight="false" outlineLevel="0" collapsed="false">
      <c r="A546" s="8" t="n">
        <v>542</v>
      </c>
      <c r="B546" s="23" t="n">
        <v>3</v>
      </c>
      <c r="C546" s="23" t="n">
        <v>1.5</v>
      </c>
      <c r="D546" s="8" t="n">
        <v>175</v>
      </c>
      <c r="E546" s="8" t="n">
        <v>18</v>
      </c>
      <c r="F546" s="8" t="n">
        <v>6</v>
      </c>
      <c r="G546" s="28" t="n">
        <v>7.264419</v>
      </c>
      <c r="H546" s="8" t="n">
        <v>26.205755</v>
      </c>
      <c r="I546" s="8" t="n">
        <v>900.062002</v>
      </c>
      <c r="J546" s="28" t="n">
        <v>34.345968</v>
      </c>
      <c r="K546" s="39" t="n">
        <v>1.587939</v>
      </c>
      <c r="L546" s="28" t="n">
        <v>2.237859</v>
      </c>
      <c r="M546" s="8" t="n">
        <v>73.5</v>
      </c>
      <c r="N546" s="8" t="n">
        <v>739</v>
      </c>
      <c r="O546" s="28" t="n">
        <v>8.205731</v>
      </c>
      <c r="P546" s="28" t="n">
        <v>3.557286</v>
      </c>
      <c r="Q546" s="28" t="n">
        <v>3.57847</v>
      </c>
      <c r="R546" s="8" t="n">
        <v>24</v>
      </c>
      <c r="S546" s="8" t="n">
        <v>10</v>
      </c>
      <c r="T546" s="23" t="n">
        <v>82.746899</v>
      </c>
      <c r="U546" s="23" t="n">
        <v>67.101767</v>
      </c>
      <c r="V546" s="28" t="n">
        <v>2.170553</v>
      </c>
      <c r="W546" s="39" t="n">
        <v>0.378985</v>
      </c>
      <c r="X546" s="24" t="n">
        <f aca="false">P546*RHO_VANE/2700*(1+SCRAP)*PRICE_VANE</f>
        <v>42.58071342</v>
      </c>
      <c r="Y546" s="24" t="n">
        <f aca="false">Q546*RHO_PLATE/2700*(1+SCRAP)*PRICE_PLATE</f>
        <v>42.8342859</v>
      </c>
      <c r="Z546" s="24" t="n">
        <f aca="false">T546*CUT_M+(R546+S546)*CUT_SET</f>
        <v>158.1203485</v>
      </c>
      <c r="AA546" s="24" t="n">
        <f aca="false">U546*ROUND_M</f>
        <v>335.508835</v>
      </c>
      <c r="AB546" s="24" t="n">
        <f aca="false">(R546+S546)*FINISH_PART</f>
        <v>272</v>
      </c>
      <c r="AC546" s="24" t="n">
        <f aca="false">R546*SPACER_VANE+(R546+S546)*ASM_H*LABOUR</f>
        <v>454.5</v>
      </c>
      <c r="AD546" s="24" t="n">
        <f aca="false">V546*G10_CAGE+W546*G10_SLEEVE</f>
        <v>152.97228</v>
      </c>
      <c r="AE546" s="24" t="n">
        <f aca="false">N546/1000*SHAFT_M+SHAFT_SET</f>
        <v>168.68</v>
      </c>
      <c r="AF546" s="24" t="n">
        <f aca="false">2*ROUNDUP(G546*1000/V_ZENER,0)*PRICE_Z+5*ROUNDUP(G546*DIODE_SAFETY/V_STICK,0)*PRICE_STICK</f>
        <v>56.9</v>
      </c>
      <c r="AG546" s="24" t="n">
        <f aca="false">SUM(X546:AF546)</f>
        <v>1684.09646282</v>
      </c>
      <c r="AH546" s="20" t="n">
        <f aca="false">FIXED_BOM</f>
        <v>3461</v>
      </c>
      <c r="AI546" s="24" t="n">
        <f aca="false">(AG546+AH546)*(1+CONT)</f>
        <v>5916.860932243</v>
      </c>
      <c r="AJ546" s="24" t="n">
        <f aca="false">IF(L546&gt;0,AI546/L546,1000000000000)</f>
        <v>2643.98290162294</v>
      </c>
      <c r="AK546" s="8" t="n">
        <f aca="false">IF(AND(G546&gt;=V_NEED,L546&gt;=P_MIN,K546&gt;=Z_MIN,F546&lt;=N_CAP,D546&lt;=R_MAX,OR(CORONA_REQ=0,O546&gt;=G546)),1,0)</f>
        <v>0</v>
      </c>
      <c r="AL546" s="28" t="n">
        <f aca="false">IF(AK546=1,IF(OBJECTIVE=1,AI546,AJ546),1000000000000)+ROW()*0.000000001</f>
        <v>1000000000000</v>
      </c>
    </row>
    <row r="547" customFormat="false" ht="15" hidden="false" customHeight="false" outlineLevel="0" collapsed="false">
      <c r="A547" s="8" t="n">
        <v>543</v>
      </c>
      <c r="B547" s="23" t="n">
        <v>3</v>
      </c>
      <c r="C547" s="23" t="n">
        <v>1.5</v>
      </c>
      <c r="D547" s="8" t="n">
        <v>175</v>
      </c>
      <c r="E547" s="8" t="n">
        <v>18</v>
      </c>
      <c r="F547" s="8" t="n">
        <v>8</v>
      </c>
      <c r="G547" s="28" t="n">
        <v>7.264419</v>
      </c>
      <c r="H547" s="8" t="n">
        <v>35.007847</v>
      </c>
      <c r="I547" s="8" t="n">
        <v>1227.357275</v>
      </c>
      <c r="J547" s="28" t="n">
        <v>35.05949</v>
      </c>
      <c r="K547" s="39" t="n">
        <v>1.609759</v>
      </c>
      <c r="L547" s="28" t="n">
        <v>3.12585</v>
      </c>
      <c r="M547" s="8" t="n">
        <v>100.5</v>
      </c>
      <c r="N547" s="8" t="n">
        <v>793</v>
      </c>
      <c r="O547" s="28" t="n">
        <v>8.205731</v>
      </c>
      <c r="P547" s="28" t="n">
        <v>4.743048</v>
      </c>
      <c r="Q547" s="28" t="n">
        <v>5.009859</v>
      </c>
      <c r="R547" s="8" t="n">
        <v>32</v>
      </c>
      <c r="S547" s="8" t="n">
        <v>14</v>
      </c>
      <c r="T547" s="23" t="n">
        <v>111.271676</v>
      </c>
      <c r="U547" s="23" t="n">
        <v>90.411501</v>
      </c>
      <c r="V547" s="28" t="n">
        <v>2.645087</v>
      </c>
      <c r="W547" s="39" t="n">
        <v>0.461841</v>
      </c>
      <c r="X547" s="24" t="n">
        <f aca="false">P547*RHO_VANE/2700*(1+SCRAP)*PRICE_VANE</f>
        <v>56.77428456</v>
      </c>
      <c r="Y547" s="24" t="n">
        <f aca="false">Q547*RHO_PLATE/2700*(1+SCRAP)*PRICE_PLATE</f>
        <v>59.96801223</v>
      </c>
      <c r="Z547" s="24" t="n">
        <f aca="false">T547*CUT_M+(R547+S547)*CUT_SET</f>
        <v>212.907514</v>
      </c>
      <c r="AA547" s="24" t="n">
        <f aca="false">U547*ROUND_M</f>
        <v>452.057505</v>
      </c>
      <c r="AB547" s="24" t="n">
        <f aca="false">(R547+S547)*FINISH_PART</f>
        <v>368</v>
      </c>
      <c r="AC547" s="24" t="n">
        <f aca="false">R547*SPACER_VANE+(R547+S547)*ASM_H*LABOUR</f>
        <v>613.5</v>
      </c>
      <c r="AD547" s="24" t="n">
        <f aca="false">V547*G10_CAGE+W547*G10_SLEEVE</f>
        <v>186.41568</v>
      </c>
      <c r="AE547" s="24" t="n">
        <f aca="false">N547/1000*SHAFT_M+SHAFT_SET</f>
        <v>175.16</v>
      </c>
      <c r="AF547" s="24" t="n">
        <f aca="false">2*ROUNDUP(G547*1000/V_ZENER,0)*PRICE_Z+5*ROUNDUP(G547*DIODE_SAFETY/V_STICK,0)*PRICE_STICK</f>
        <v>56.9</v>
      </c>
      <c r="AG547" s="24" t="n">
        <f aca="false">SUM(X547:AF547)</f>
        <v>2181.68299579</v>
      </c>
      <c r="AH547" s="20" t="n">
        <f aca="false">FIXED_BOM</f>
        <v>3461</v>
      </c>
      <c r="AI547" s="24" t="n">
        <f aca="false">(AG547+AH547)*(1+CONT)</f>
        <v>6489.0854451585</v>
      </c>
      <c r="AJ547" s="24" t="n">
        <f aca="false">IF(L547&gt;0,AI547/L547,1000000000000)</f>
        <v>2075.94268604012</v>
      </c>
      <c r="AK547" s="8" t="n">
        <f aca="false">IF(AND(G547&gt;=V_NEED,L547&gt;=P_MIN,K547&gt;=Z_MIN,F547&lt;=N_CAP,D547&lt;=R_MAX,OR(CORONA_REQ=0,O547&gt;=G547)),1,0)</f>
        <v>0</v>
      </c>
      <c r="AL547" s="28" t="n">
        <f aca="false">IF(AK547=1,IF(OBJECTIVE=1,AI547,AJ547),1000000000000)+ROW()*0.000000001</f>
        <v>1000000000000</v>
      </c>
    </row>
    <row r="548" customFormat="false" ht="15" hidden="false" customHeight="false" outlineLevel="0" collapsed="false">
      <c r="A548" s="8" t="n">
        <v>544</v>
      </c>
      <c r="B548" s="23" t="n">
        <v>3</v>
      </c>
      <c r="C548" s="23" t="n">
        <v>1.5</v>
      </c>
      <c r="D548" s="8" t="n">
        <v>175</v>
      </c>
      <c r="E548" s="8" t="n">
        <v>18</v>
      </c>
      <c r="F548" s="8" t="n">
        <v>10</v>
      </c>
      <c r="G548" s="28" t="n">
        <v>7.264419</v>
      </c>
      <c r="H548" s="8" t="n">
        <v>43.80994</v>
      </c>
      <c r="I548" s="8" t="n">
        <v>1554.652549</v>
      </c>
      <c r="J548" s="28" t="n">
        <v>35.486297</v>
      </c>
      <c r="K548" s="39" t="n">
        <v>1.622193</v>
      </c>
      <c r="L548" s="28" t="n">
        <v>4.012787</v>
      </c>
      <c r="M548" s="8" t="n">
        <v>123</v>
      </c>
      <c r="N548" s="8" t="n">
        <v>838</v>
      </c>
      <c r="O548" s="28" t="n">
        <v>8.205731</v>
      </c>
      <c r="P548" s="28" t="n">
        <v>5.92881</v>
      </c>
      <c r="Q548" s="28" t="n">
        <v>5.725553</v>
      </c>
      <c r="R548" s="8" t="n">
        <v>40</v>
      </c>
      <c r="S548" s="8" t="n">
        <v>16</v>
      </c>
      <c r="T548" s="23" t="n">
        <v>136.96902</v>
      </c>
      <c r="U548" s="23" t="n">
        <v>110.893801</v>
      </c>
      <c r="V548" s="28" t="n">
        <v>3.040531</v>
      </c>
      <c r="W548" s="39" t="n">
        <v>0.530886</v>
      </c>
      <c r="X548" s="24" t="n">
        <f aca="false">P548*RHO_VANE/2700*(1+SCRAP)*PRICE_VANE</f>
        <v>70.9678557</v>
      </c>
      <c r="Y548" s="24" t="n">
        <f aca="false">Q548*RHO_PLATE/2700*(1+SCRAP)*PRICE_PLATE</f>
        <v>68.53486941</v>
      </c>
      <c r="Z548" s="24" t="n">
        <f aca="false">T548*CUT_M+(R548+S548)*CUT_SET</f>
        <v>261.45353</v>
      </c>
      <c r="AA548" s="24" t="n">
        <f aca="false">U548*ROUND_M</f>
        <v>554.469005</v>
      </c>
      <c r="AB548" s="24" t="n">
        <f aca="false">(R548+S548)*FINISH_PART</f>
        <v>448</v>
      </c>
      <c r="AC548" s="24" t="n">
        <f aca="false">R548*SPACER_VANE+(R548+S548)*ASM_H*LABOUR</f>
        <v>750</v>
      </c>
      <c r="AD548" s="24" t="n">
        <f aca="false">V548*G10_CAGE+W548*G10_SLEEVE</f>
        <v>214.28502</v>
      </c>
      <c r="AE548" s="24" t="n">
        <f aca="false">N548/1000*SHAFT_M+SHAFT_SET</f>
        <v>180.56</v>
      </c>
      <c r="AF548" s="24" t="n">
        <f aca="false">2*ROUNDUP(G548*1000/V_ZENER,0)*PRICE_Z+5*ROUNDUP(G548*DIODE_SAFETY/V_STICK,0)*PRICE_STICK</f>
        <v>56.9</v>
      </c>
      <c r="AG548" s="24" t="n">
        <f aca="false">SUM(X548:AF548)</f>
        <v>2605.17028011</v>
      </c>
      <c r="AH548" s="20" t="n">
        <f aca="false">FIXED_BOM</f>
        <v>3461</v>
      </c>
      <c r="AI548" s="24" t="n">
        <f aca="false">(AG548+AH548)*(1+CONT)</f>
        <v>6976.0958221265</v>
      </c>
      <c r="AJ548" s="24" t="n">
        <f aca="false">IF(L548&gt;0,AI548/L548,1000000000000)</f>
        <v>1738.46651270713</v>
      </c>
      <c r="AK548" s="8" t="n">
        <f aca="false">IF(AND(G548&gt;=V_NEED,L548&gt;=P_MIN,K548&gt;=Z_MIN,F548&lt;=N_CAP,D548&lt;=R_MAX,OR(CORONA_REQ=0,O548&gt;=G548)),1,0)</f>
        <v>0</v>
      </c>
      <c r="AL548" s="28" t="n">
        <f aca="false">IF(AK548=1,IF(OBJECTIVE=1,AI548,AJ548),1000000000000)+ROW()*0.000000001</f>
        <v>1000000000000</v>
      </c>
    </row>
    <row r="549" customFormat="false" ht="15" hidden="false" customHeight="false" outlineLevel="0" collapsed="false">
      <c r="A549" s="8" t="n">
        <v>545</v>
      </c>
      <c r="B549" s="23" t="n">
        <v>3</v>
      </c>
      <c r="C549" s="23" t="n">
        <v>1.5</v>
      </c>
      <c r="D549" s="8" t="n">
        <v>175</v>
      </c>
      <c r="E549" s="8" t="n">
        <v>18</v>
      </c>
      <c r="F549" s="8" t="n">
        <v>12</v>
      </c>
      <c r="G549" s="28" t="n">
        <v>7.264419</v>
      </c>
      <c r="H549" s="8" t="n">
        <v>52.612032</v>
      </c>
      <c r="I549" s="8" t="n">
        <v>1881.947822</v>
      </c>
      <c r="J549" s="28" t="n">
        <v>35.770293</v>
      </c>
      <c r="K549" s="39" t="n">
        <v>1.631265</v>
      </c>
      <c r="L549" s="28" t="n">
        <v>4.907754</v>
      </c>
      <c r="M549" s="8" t="n">
        <v>145.5</v>
      </c>
      <c r="N549" s="8" t="n">
        <v>883</v>
      </c>
      <c r="O549" s="28" t="n">
        <v>8.205731</v>
      </c>
      <c r="P549" s="28" t="n">
        <v>7.114572</v>
      </c>
      <c r="Q549" s="28" t="n">
        <v>6.441247</v>
      </c>
      <c r="R549" s="8" t="n">
        <v>48</v>
      </c>
      <c r="S549" s="8" t="n">
        <v>18</v>
      </c>
      <c r="T549" s="23" t="n">
        <v>162.666364</v>
      </c>
      <c r="U549" s="23" t="n">
        <v>131.376101</v>
      </c>
      <c r="V549" s="28" t="n">
        <v>3.435976</v>
      </c>
      <c r="W549" s="39" t="n">
        <v>0.599932</v>
      </c>
      <c r="X549" s="24" t="n">
        <f aca="false">P549*RHO_VANE/2700*(1+SCRAP)*PRICE_VANE</f>
        <v>85.16142684</v>
      </c>
      <c r="Y549" s="24" t="n">
        <f aca="false">Q549*RHO_PLATE/2700*(1+SCRAP)*PRICE_PLATE</f>
        <v>77.10172659</v>
      </c>
      <c r="Z549" s="24" t="n">
        <f aca="false">T549*CUT_M+(R549+S549)*CUT_SET</f>
        <v>309.999546</v>
      </c>
      <c r="AA549" s="24" t="n">
        <f aca="false">U549*ROUND_M</f>
        <v>656.880505</v>
      </c>
      <c r="AB549" s="24" t="n">
        <f aca="false">(R549+S549)*FINISH_PART</f>
        <v>528</v>
      </c>
      <c r="AC549" s="24" t="n">
        <f aca="false">R549*SPACER_VANE+(R549+S549)*ASM_H*LABOUR</f>
        <v>886.5</v>
      </c>
      <c r="AD549" s="24" t="n">
        <f aca="false">V549*G10_CAGE+W549*G10_SLEEVE</f>
        <v>242.15448</v>
      </c>
      <c r="AE549" s="24" t="n">
        <f aca="false">N549/1000*SHAFT_M+SHAFT_SET</f>
        <v>185.96</v>
      </c>
      <c r="AF549" s="24" t="n">
        <f aca="false">2*ROUNDUP(G549*1000/V_ZENER,0)*PRICE_Z+5*ROUNDUP(G549*DIODE_SAFETY/V_STICK,0)*PRICE_STICK</f>
        <v>56.9</v>
      </c>
      <c r="AG549" s="24" t="n">
        <f aca="false">SUM(X549:AF549)</f>
        <v>3028.65768443</v>
      </c>
      <c r="AH549" s="20" t="n">
        <f aca="false">FIXED_BOM</f>
        <v>3461</v>
      </c>
      <c r="AI549" s="24" t="n">
        <f aca="false">(AG549+AH549)*(1+CONT)</f>
        <v>7463.1063370945</v>
      </c>
      <c r="AJ549" s="24" t="n">
        <f aca="false">IF(L549&gt;0,AI549/L549,1000000000000)</f>
        <v>1520.67653290986</v>
      </c>
      <c r="AK549" s="8" t="n">
        <f aca="false">IF(AND(G549&gt;=V_NEED,L549&gt;=P_MIN,K549&gt;=Z_MIN,F549&lt;=N_CAP,D549&lt;=R_MAX,OR(CORONA_REQ=0,O549&gt;=G549)),1,0)</f>
        <v>0</v>
      </c>
      <c r="AL549" s="28" t="n">
        <f aca="false">IF(AK549=1,IF(OBJECTIVE=1,AI549,AJ549),1000000000000)+ROW()*0.000000001</f>
        <v>1000000000000</v>
      </c>
    </row>
    <row r="550" customFormat="false" ht="15" hidden="false" customHeight="false" outlineLevel="0" collapsed="false">
      <c r="A550" s="8" t="n">
        <v>546</v>
      </c>
      <c r="B550" s="23" t="n">
        <v>3</v>
      </c>
      <c r="C550" s="23" t="n">
        <v>1.5</v>
      </c>
      <c r="D550" s="8" t="n">
        <v>175</v>
      </c>
      <c r="E550" s="8" t="n">
        <v>18</v>
      </c>
      <c r="F550" s="8" t="n">
        <v>16</v>
      </c>
      <c r="G550" s="28" t="n">
        <v>7.264419</v>
      </c>
      <c r="H550" s="8" t="n">
        <v>70.216218</v>
      </c>
      <c r="I550" s="8" t="n">
        <v>2536.538369</v>
      </c>
      <c r="J550" s="28" t="n">
        <v>36.12468</v>
      </c>
      <c r="K550" s="39" t="n">
        <v>1.642339</v>
      </c>
      <c r="L550" s="28" t="n">
        <v>6.691417</v>
      </c>
      <c r="M550" s="8" t="n">
        <v>195</v>
      </c>
      <c r="N550" s="8" t="n">
        <v>982</v>
      </c>
      <c r="O550" s="28" t="n">
        <v>8.205731</v>
      </c>
      <c r="P550" s="28" t="n">
        <v>9.486096</v>
      </c>
      <c r="Q550" s="28" t="n">
        <v>8.588329</v>
      </c>
      <c r="R550" s="8" t="n">
        <v>64</v>
      </c>
      <c r="S550" s="8" t="n">
        <v>24</v>
      </c>
      <c r="T550" s="23" t="n">
        <v>216.888485</v>
      </c>
      <c r="U550" s="23" t="n">
        <v>175.168135</v>
      </c>
      <c r="V550" s="28" t="n">
        <v>4.305955</v>
      </c>
      <c r="W550" s="39" t="n">
        <v>0.751833</v>
      </c>
      <c r="X550" s="24" t="n">
        <f aca="false">P550*RHO_VANE/2700*(1+SCRAP)*PRICE_VANE</f>
        <v>113.54856912</v>
      </c>
      <c r="Y550" s="24" t="n">
        <f aca="false">Q550*RHO_PLATE/2700*(1+SCRAP)*PRICE_PLATE</f>
        <v>102.80229813</v>
      </c>
      <c r="Z550" s="24" t="n">
        <f aca="false">T550*CUT_M+(R550+S550)*CUT_SET</f>
        <v>413.3327275</v>
      </c>
      <c r="AA550" s="24" t="n">
        <f aca="false">U550*ROUND_M</f>
        <v>875.840675</v>
      </c>
      <c r="AB550" s="24" t="n">
        <f aca="false">(R550+S550)*FINISH_PART</f>
        <v>704</v>
      </c>
      <c r="AC550" s="24" t="n">
        <f aca="false">R550*SPACER_VANE+(R550+S550)*ASM_H*LABOUR</f>
        <v>1182</v>
      </c>
      <c r="AD550" s="24" t="n">
        <f aca="false">V550*G10_CAGE+W550*G10_SLEEVE</f>
        <v>303.46728</v>
      </c>
      <c r="AE550" s="24" t="n">
        <f aca="false">N550/1000*SHAFT_M+SHAFT_SET</f>
        <v>197.84</v>
      </c>
      <c r="AF550" s="24" t="n">
        <f aca="false">2*ROUNDUP(G550*1000/V_ZENER,0)*PRICE_Z+5*ROUNDUP(G550*DIODE_SAFETY/V_STICK,0)*PRICE_STICK</f>
        <v>56.9</v>
      </c>
      <c r="AG550" s="24" t="n">
        <f aca="false">SUM(X550:AF550)</f>
        <v>3949.73154975</v>
      </c>
      <c r="AH550" s="20" t="n">
        <f aca="false">FIXED_BOM</f>
        <v>3461</v>
      </c>
      <c r="AI550" s="24" t="n">
        <f aca="false">(AG550+AH550)*(1+CONT)</f>
        <v>8522.3412822125</v>
      </c>
      <c r="AJ550" s="24" t="n">
        <f aca="false">IF(L550&gt;0,AI550/L550,1000000000000)</f>
        <v>1273.62280399092</v>
      </c>
      <c r="AK550" s="8" t="n">
        <f aca="false">IF(AND(G550&gt;=V_NEED,L550&gt;=P_MIN,K550&gt;=Z_MIN,F550&lt;=N_CAP,D550&lt;=R_MAX,OR(CORONA_REQ=0,O550&gt;=G550)),1,0)</f>
        <v>0</v>
      </c>
      <c r="AL550" s="28" t="n">
        <f aca="false">IF(AK550=1,IF(OBJECTIVE=1,AI550,AJ550),1000000000000)+ROW()*0.000000001</f>
        <v>1000000000000</v>
      </c>
    </row>
    <row r="551" customFormat="false" ht="15" hidden="false" customHeight="false" outlineLevel="0" collapsed="false">
      <c r="A551" s="8" t="n">
        <v>547</v>
      </c>
      <c r="B551" s="23" t="n">
        <v>3</v>
      </c>
      <c r="C551" s="23" t="n">
        <v>1.5</v>
      </c>
      <c r="D551" s="8" t="n">
        <v>175</v>
      </c>
      <c r="E551" s="8" t="n">
        <v>22</v>
      </c>
      <c r="F551" s="8" t="n">
        <v>4</v>
      </c>
      <c r="G551" s="28" t="n">
        <v>7.264419</v>
      </c>
      <c r="H551" s="8" t="n">
        <v>23.587178</v>
      </c>
      <c r="I551" s="8" t="n">
        <v>695.188625</v>
      </c>
      <c r="J551" s="28" t="n">
        <v>29.473158</v>
      </c>
      <c r="K551" s="39" t="n">
        <v>1.554516</v>
      </c>
      <c r="L551" s="28" t="n">
        <v>1.660989</v>
      </c>
      <c r="M551" s="8" t="n">
        <v>51</v>
      </c>
      <c r="N551" s="8" t="n">
        <v>694</v>
      </c>
      <c r="O551" s="28" t="n">
        <v>8.205731</v>
      </c>
      <c r="P551" s="28" t="n">
        <v>2.753227</v>
      </c>
      <c r="Q551" s="28" t="n">
        <v>2.862776</v>
      </c>
      <c r="R551" s="8" t="n">
        <v>16</v>
      </c>
      <c r="S551" s="8" t="n">
        <v>8</v>
      </c>
      <c r="T551" s="23" t="n">
        <v>57.049555</v>
      </c>
      <c r="U551" s="23" t="n">
        <v>46.619467</v>
      </c>
      <c r="V551" s="28" t="n">
        <v>1.775108</v>
      </c>
      <c r="W551" s="39" t="n">
        <v>0.309939</v>
      </c>
      <c r="X551" s="24" t="n">
        <f aca="false">P551*RHO_VANE/2700*(1+SCRAP)*PRICE_VANE</f>
        <v>32.95612719</v>
      </c>
      <c r="Y551" s="24" t="n">
        <f aca="false">Q551*RHO_PLATE/2700*(1+SCRAP)*PRICE_PLATE</f>
        <v>34.26742872</v>
      </c>
      <c r="Z551" s="24" t="n">
        <f aca="false">T551*CUT_M+(R551+S551)*CUT_SET</f>
        <v>109.5743325</v>
      </c>
      <c r="AA551" s="24" t="n">
        <f aca="false">U551*ROUND_M</f>
        <v>233.097335</v>
      </c>
      <c r="AB551" s="24" t="n">
        <f aca="false">(R551+S551)*FINISH_PART</f>
        <v>192</v>
      </c>
      <c r="AC551" s="24" t="n">
        <f aca="false">R551*SPACER_VANE+(R551+S551)*ASM_H*LABOUR</f>
        <v>318</v>
      </c>
      <c r="AD551" s="24" t="n">
        <f aca="false">V551*G10_CAGE+W551*G10_SLEEVE</f>
        <v>125.10282</v>
      </c>
      <c r="AE551" s="24" t="n">
        <f aca="false">N551/1000*SHAFT_M+SHAFT_SET</f>
        <v>163.28</v>
      </c>
      <c r="AF551" s="24" t="n">
        <f aca="false">2*ROUNDUP(G551*1000/V_ZENER,0)*PRICE_Z+5*ROUNDUP(G551*DIODE_SAFETY/V_STICK,0)*PRICE_STICK</f>
        <v>56.9</v>
      </c>
      <c r="AG551" s="24" t="n">
        <f aca="false">SUM(X551:AF551)</f>
        <v>1265.17804341</v>
      </c>
      <c r="AH551" s="20" t="n">
        <f aca="false">FIXED_BOM</f>
        <v>3461</v>
      </c>
      <c r="AI551" s="24" t="n">
        <f aca="false">(AG551+AH551)*(1+CONT)</f>
        <v>5435.1047499215</v>
      </c>
      <c r="AJ551" s="24" t="n">
        <f aca="false">IF(L551&gt;0,AI551/L551,1000000000000)</f>
        <v>3272.20996040401</v>
      </c>
      <c r="AK551" s="8" t="n">
        <f aca="false">IF(AND(G551&gt;=V_NEED,L551&gt;=P_MIN,K551&gt;=Z_MIN,F551&lt;=N_CAP,D551&lt;=R_MAX,OR(CORONA_REQ=0,O551&gt;=G551)),1,0)</f>
        <v>0</v>
      </c>
      <c r="AL551" s="28" t="n">
        <f aca="false">IF(AK551=1,IF(OBJECTIVE=1,AI551,AJ551),1000000000000)+ROW()*0.000000001</f>
        <v>1000000000000</v>
      </c>
    </row>
    <row r="552" customFormat="false" ht="15" hidden="false" customHeight="false" outlineLevel="0" collapsed="false">
      <c r="A552" s="8" t="n">
        <v>548</v>
      </c>
      <c r="B552" s="23" t="n">
        <v>3</v>
      </c>
      <c r="C552" s="23" t="n">
        <v>1.5</v>
      </c>
      <c r="D552" s="8" t="n">
        <v>175</v>
      </c>
      <c r="E552" s="8" t="n">
        <v>22</v>
      </c>
      <c r="F552" s="8" t="n">
        <v>6</v>
      </c>
      <c r="G552" s="28" t="n">
        <v>7.264419</v>
      </c>
      <c r="H552" s="8" t="n">
        <v>35.922709</v>
      </c>
      <c r="I552" s="8" t="n">
        <v>1092.439269</v>
      </c>
      <c r="J552" s="28" t="n">
        <v>30.410827</v>
      </c>
      <c r="K552" s="39" t="n">
        <v>1.591017</v>
      </c>
      <c r="L552" s="28" t="n">
        <v>2.725861</v>
      </c>
      <c r="M552" s="8" t="n">
        <v>78</v>
      </c>
      <c r="N552" s="8" t="n">
        <v>748</v>
      </c>
      <c r="O552" s="28" t="n">
        <v>8.205731</v>
      </c>
      <c r="P552" s="28" t="n">
        <v>4.129841</v>
      </c>
      <c r="Q552" s="28" t="n">
        <v>4.294164</v>
      </c>
      <c r="R552" s="8" t="n">
        <v>24</v>
      </c>
      <c r="S552" s="8" t="n">
        <v>12</v>
      </c>
      <c r="T552" s="23" t="n">
        <v>85.574332</v>
      </c>
      <c r="U552" s="23" t="n">
        <v>69.929201</v>
      </c>
      <c r="V552" s="28" t="n">
        <v>2.249642</v>
      </c>
      <c r="W552" s="39" t="n">
        <v>0.392795</v>
      </c>
      <c r="X552" s="24" t="n">
        <f aca="false">P552*RHO_VANE/2700*(1+SCRAP)*PRICE_VANE</f>
        <v>49.43419677</v>
      </c>
      <c r="Y552" s="24" t="n">
        <f aca="false">Q552*RHO_PLATE/2700*(1+SCRAP)*PRICE_PLATE</f>
        <v>51.40114308</v>
      </c>
      <c r="Z552" s="24" t="n">
        <f aca="false">T552*CUT_M+(R552+S552)*CUT_SET</f>
        <v>164.361498</v>
      </c>
      <c r="AA552" s="24" t="n">
        <f aca="false">U552*ROUND_M</f>
        <v>349.646005</v>
      </c>
      <c r="AB552" s="24" t="n">
        <f aca="false">(R552+S552)*FINISH_PART</f>
        <v>288</v>
      </c>
      <c r="AC552" s="24" t="n">
        <f aca="false">R552*SPACER_VANE+(R552+S552)*ASM_H*LABOUR</f>
        <v>477</v>
      </c>
      <c r="AD552" s="24" t="n">
        <f aca="false">V552*G10_CAGE+W552*G10_SLEEVE</f>
        <v>158.54622</v>
      </c>
      <c r="AE552" s="24" t="n">
        <f aca="false">N552/1000*SHAFT_M+SHAFT_SET</f>
        <v>169.76</v>
      </c>
      <c r="AF552" s="24" t="n">
        <f aca="false">2*ROUNDUP(G552*1000/V_ZENER,0)*PRICE_Z+5*ROUNDUP(G552*DIODE_SAFETY/V_STICK,0)*PRICE_STICK</f>
        <v>56.9</v>
      </c>
      <c r="AG552" s="24" t="n">
        <f aca="false">SUM(X552:AF552)</f>
        <v>1765.04906285</v>
      </c>
      <c r="AH552" s="20" t="n">
        <f aca="false">FIXED_BOM</f>
        <v>3461</v>
      </c>
      <c r="AI552" s="24" t="n">
        <f aca="false">(AG552+AH552)*(1+CONT)</f>
        <v>6009.9564222775</v>
      </c>
      <c r="AJ552" s="24" t="n">
        <f aca="false">IF(L552&gt;0,AI552/L552,1000000000000)</f>
        <v>2204.791961981</v>
      </c>
      <c r="AK552" s="8" t="n">
        <f aca="false">IF(AND(G552&gt;=V_NEED,L552&gt;=P_MIN,K552&gt;=Z_MIN,F552&lt;=N_CAP,D552&lt;=R_MAX,OR(CORONA_REQ=0,O552&gt;=G552)),1,0)</f>
        <v>0</v>
      </c>
      <c r="AL552" s="28" t="n">
        <f aca="false">IF(AK552=1,IF(OBJECTIVE=1,AI552,AJ552),1000000000000)+ROW()*0.000000001</f>
        <v>1000000000000</v>
      </c>
    </row>
    <row r="553" customFormat="false" ht="15" hidden="false" customHeight="false" outlineLevel="0" collapsed="false">
      <c r="A553" s="8" t="n">
        <v>549</v>
      </c>
      <c r="B553" s="23" t="n">
        <v>3</v>
      </c>
      <c r="C553" s="23" t="n">
        <v>1.5</v>
      </c>
      <c r="D553" s="8" t="n">
        <v>175</v>
      </c>
      <c r="E553" s="8" t="n">
        <v>22</v>
      </c>
      <c r="F553" s="8" t="n">
        <v>8</v>
      </c>
      <c r="G553" s="28" t="n">
        <v>7.264419</v>
      </c>
      <c r="H553" s="8" t="n">
        <v>48.258239</v>
      </c>
      <c r="I553" s="8" t="n">
        <v>1489.689912</v>
      </c>
      <c r="J553" s="28" t="n">
        <v>30.869131</v>
      </c>
      <c r="K553" s="39" t="n">
        <v>1.608623</v>
      </c>
      <c r="L553" s="28" t="n">
        <v>3.791128</v>
      </c>
      <c r="M553" s="8" t="n">
        <v>105</v>
      </c>
      <c r="N553" s="8" t="n">
        <v>802</v>
      </c>
      <c r="O553" s="28" t="n">
        <v>8.205731</v>
      </c>
      <c r="P553" s="28" t="n">
        <v>5.506455</v>
      </c>
      <c r="Q553" s="28" t="n">
        <v>5.725553</v>
      </c>
      <c r="R553" s="8" t="n">
        <v>32</v>
      </c>
      <c r="S553" s="8" t="n">
        <v>16</v>
      </c>
      <c r="T553" s="23" t="n">
        <v>114.099109</v>
      </c>
      <c r="U553" s="23" t="n">
        <v>93.238934</v>
      </c>
      <c r="V553" s="28" t="n">
        <v>2.724176</v>
      </c>
      <c r="W553" s="39" t="n">
        <v>0.47565</v>
      </c>
      <c r="X553" s="24" t="n">
        <f aca="false">P553*RHO_VANE/2700*(1+SCRAP)*PRICE_VANE</f>
        <v>65.91226635</v>
      </c>
      <c r="Y553" s="24" t="n">
        <f aca="false">Q553*RHO_PLATE/2700*(1+SCRAP)*PRICE_PLATE</f>
        <v>68.53486941</v>
      </c>
      <c r="Z553" s="24" t="n">
        <f aca="false">T553*CUT_M+(R553+S553)*CUT_SET</f>
        <v>219.1486635</v>
      </c>
      <c r="AA553" s="24" t="n">
        <f aca="false">U553*ROUND_M</f>
        <v>466.19467</v>
      </c>
      <c r="AB553" s="24" t="n">
        <f aca="false">(R553+S553)*FINISH_PART</f>
        <v>384</v>
      </c>
      <c r="AC553" s="24" t="n">
        <f aca="false">R553*SPACER_VANE+(R553+S553)*ASM_H*LABOUR</f>
        <v>636</v>
      </c>
      <c r="AD553" s="24" t="n">
        <f aca="false">V553*G10_CAGE+W553*G10_SLEEVE</f>
        <v>191.98956</v>
      </c>
      <c r="AE553" s="24" t="n">
        <f aca="false">N553/1000*SHAFT_M+SHAFT_SET</f>
        <v>176.24</v>
      </c>
      <c r="AF553" s="24" t="n">
        <f aca="false">2*ROUNDUP(G553*1000/V_ZENER,0)*PRICE_Z+5*ROUNDUP(G553*DIODE_SAFETY/V_STICK,0)*PRICE_STICK</f>
        <v>56.9</v>
      </c>
      <c r="AG553" s="24" t="n">
        <f aca="false">SUM(X553:AF553)</f>
        <v>2264.92002926</v>
      </c>
      <c r="AH553" s="20" t="n">
        <f aca="false">FIXED_BOM</f>
        <v>3461</v>
      </c>
      <c r="AI553" s="24" t="n">
        <f aca="false">(AG553+AH553)*(1+CONT)</f>
        <v>6584.808033649</v>
      </c>
      <c r="AJ553" s="24" t="n">
        <f aca="false">IF(L553&gt;0,AI553/L553,1000000000000)</f>
        <v>1736.89942245395</v>
      </c>
      <c r="AK553" s="8" t="n">
        <f aca="false">IF(AND(G553&gt;=V_NEED,L553&gt;=P_MIN,K553&gt;=Z_MIN,F553&lt;=N_CAP,D553&lt;=R_MAX,OR(CORONA_REQ=0,O553&gt;=G553)),1,0)</f>
        <v>0</v>
      </c>
      <c r="AL553" s="28" t="n">
        <f aca="false">IF(AK553=1,IF(OBJECTIVE=1,AI553,AJ553),1000000000000)+ROW()*0.000000001</f>
        <v>1000000000000</v>
      </c>
    </row>
    <row r="554" customFormat="false" ht="15" hidden="false" customHeight="false" outlineLevel="0" collapsed="false">
      <c r="A554" s="8" t="n">
        <v>550</v>
      </c>
      <c r="B554" s="23" t="n">
        <v>3</v>
      </c>
      <c r="C554" s="23" t="n">
        <v>1.5</v>
      </c>
      <c r="D554" s="8" t="n">
        <v>175</v>
      </c>
      <c r="E554" s="8" t="n">
        <v>22</v>
      </c>
      <c r="F554" s="8" t="n">
        <v>10</v>
      </c>
      <c r="G554" s="28" t="n">
        <v>7.264419</v>
      </c>
      <c r="H554" s="8" t="n">
        <v>60.593769</v>
      </c>
      <c r="I554" s="8" t="n">
        <v>1886.940555</v>
      </c>
      <c r="J554" s="28" t="n">
        <v>31.140835</v>
      </c>
      <c r="K554" s="39" t="n">
        <v>1.619657</v>
      </c>
      <c r="L554" s="28" t="n">
        <v>4.86022</v>
      </c>
      <c r="M554" s="8" t="n">
        <v>127.5</v>
      </c>
      <c r="N554" s="8" t="n">
        <v>847</v>
      </c>
      <c r="O554" s="28" t="n">
        <v>8.205731</v>
      </c>
      <c r="P554" s="28" t="n">
        <v>6.883068</v>
      </c>
      <c r="Q554" s="28" t="n">
        <v>6.441247</v>
      </c>
      <c r="R554" s="8" t="n">
        <v>40</v>
      </c>
      <c r="S554" s="8" t="n">
        <v>18</v>
      </c>
      <c r="T554" s="23" t="n">
        <v>139.796453</v>
      </c>
      <c r="U554" s="23" t="n">
        <v>113.721234</v>
      </c>
      <c r="V554" s="28" t="n">
        <v>3.11962</v>
      </c>
      <c r="W554" s="39" t="n">
        <v>0.544696</v>
      </c>
      <c r="X554" s="24" t="n">
        <f aca="false">P554*RHO_VANE/2700*(1+SCRAP)*PRICE_VANE</f>
        <v>82.39032396</v>
      </c>
      <c r="Y554" s="24" t="n">
        <f aca="false">Q554*RHO_PLATE/2700*(1+SCRAP)*PRICE_PLATE</f>
        <v>77.10172659</v>
      </c>
      <c r="Z554" s="24" t="n">
        <f aca="false">T554*CUT_M+(R554+S554)*CUT_SET</f>
        <v>267.6946795</v>
      </c>
      <c r="AA554" s="24" t="n">
        <f aca="false">U554*ROUND_M</f>
        <v>568.60617</v>
      </c>
      <c r="AB554" s="24" t="n">
        <f aca="false">(R554+S554)*FINISH_PART</f>
        <v>464</v>
      </c>
      <c r="AC554" s="24" t="n">
        <f aca="false">R554*SPACER_VANE+(R554+S554)*ASM_H*LABOUR</f>
        <v>772.5</v>
      </c>
      <c r="AD554" s="24" t="n">
        <f aca="false">V554*G10_CAGE+W554*G10_SLEEVE</f>
        <v>219.85896</v>
      </c>
      <c r="AE554" s="24" t="n">
        <f aca="false">N554/1000*SHAFT_M+SHAFT_SET</f>
        <v>181.64</v>
      </c>
      <c r="AF554" s="24" t="n">
        <f aca="false">2*ROUNDUP(G554*1000/V_ZENER,0)*PRICE_Z+5*ROUNDUP(G554*DIODE_SAFETY/V_STICK,0)*PRICE_STICK</f>
        <v>56.9</v>
      </c>
      <c r="AG554" s="24" t="n">
        <f aca="false">SUM(X554:AF554)</f>
        <v>2690.69186005</v>
      </c>
      <c r="AH554" s="20" t="n">
        <f aca="false">FIXED_BOM</f>
        <v>3461</v>
      </c>
      <c r="AI554" s="24" t="n">
        <f aca="false">(AG554+AH554)*(1+CONT)</f>
        <v>7074.4456390575</v>
      </c>
      <c r="AJ554" s="24" t="n">
        <f aca="false">IF(L554&gt;0,AI554/L554,1000000000000)</f>
        <v>1455.58136032062</v>
      </c>
      <c r="AK554" s="8" t="n">
        <f aca="false">IF(AND(G554&gt;=V_NEED,L554&gt;=P_MIN,K554&gt;=Z_MIN,F554&lt;=N_CAP,D554&lt;=R_MAX,OR(CORONA_REQ=0,O554&gt;=G554)),1,0)</f>
        <v>0</v>
      </c>
      <c r="AL554" s="28" t="n">
        <f aca="false">IF(AK554=1,IF(OBJECTIVE=1,AI554,AJ554),1000000000000)+ROW()*0.000000001</f>
        <v>1000000000000</v>
      </c>
    </row>
    <row r="555" customFormat="false" ht="15" hidden="false" customHeight="false" outlineLevel="0" collapsed="false">
      <c r="A555" s="8" t="n">
        <v>551</v>
      </c>
      <c r="B555" s="23" t="n">
        <v>3</v>
      </c>
      <c r="C555" s="23" t="n">
        <v>1.5</v>
      </c>
      <c r="D555" s="8" t="n">
        <v>175</v>
      </c>
      <c r="E555" s="8" t="n">
        <v>22</v>
      </c>
      <c r="F555" s="8" t="n">
        <v>12</v>
      </c>
      <c r="G555" s="28" t="n">
        <v>7.264419</v>
      </c>
      <c r="H555" s="8" t="n">
        <v>72.9293</v>
      </c>
      <c r="I555" s="8" t="n">
        <v>2284.191198</v>
      </c>
      <c r="J555" s="28" t="n">
        <v>31.320624</v>
      </c>
      <c r="K555" s="39" t="n">
        <v>1.627514</v>
      </c>
      <c r="L555" s="28" t="n">
        <v>5.93375</v>
      </c>
      <c r="M555" s="8" t="n">
        <v>154.5</v>
      </c>
      <c r="N555" s="8" t="n">
        <v>901</v>
      </c>
      <c r="O555" s="28" t="n">
        <v>8.205731</v>
      </c>
      <c r="P555" s="28" t="n">
        <v>8.259682</v>
      </c>
      <c r="Q555" s="28" t="n">
        <v>7.872635</v>
      </c>
      <c r="R555" s="8" t="n">
        <v>48</v>
      </c>
      <c r="S555" s="8" t="n">
        <v>22</v>
      </c>
      <c r="T555" s="23" t="n">
        <v>168.321231</v>
      </c>
      <c r="U555" s="23" t="n">
        <v>137.030968</v>
      </c>
      <c r="V555" s="28" t="n">
        <v>3.594154</v>
      </c>
      <c r="W555" s="39" t="n">
        <v>0.627551</v>
      </c>
      <c r="X555" s="24" t="n">
        <f aca="false">P555*RHO_VANE/2700*(1+SCRAP)*PRICE_VANE</f>
        <v>98.86839354</v>
      </c>
      <c r="Y555" s="24" t="n">
        <f aca="false">Q555*RHO_PLATE/2700*(1+SCRAP)*PRICE_PLATE</f>
        <v>94.23544095</v>
      </c>
      <c r="Z555" s="24" t="n">
        <f aca="false">T555*CUT_M+(R555+S555)*CUT_SET</f>
        <v>322.4818465</v>
      </c>
      <c r="AA555" s="24" t="n">
        <f aca="false">U555*ROUND_M</f>
        <v>685.15484</v>
      </c>
      <c r="AB555" s="24" t="n">
        <f aca="false">(R555+S555)*FINISH_PART</f>
        <v>560</v>
      </c>
      <c r="AC555" s="24" t="n">
        <f aca="false">R555*SPACER_VANE+(R555+S555)*ASM_H*LABOUR</f>
        <v>931.5</v>
      </c>
      <c r="AD555" s="24" t="n">
        <f aca="false">V555*G10_CAGE+W555*G10_SLEEVE</f>
        <v>253.3023</v>
      </c>
      <c r="AE555" s="24" t="n">
        <f aca="false">N555/1000*SHAFT_M+SHAFT_SET</f>
        <v>188.12</v>
      </c>
      <c r="AF555" s="24" t="n">
        <f aca="false">2*ROUNDUP(G555*1000/V_ZENER,0)*PRICE_Z+5*ROUNDUP(G555*DIODE_SAFETY/V_STICK,0)*PRICE_STICK</f>
        <v>56.9</v>
      </c>
      <c r="AG555" s="24" t="n">
        <f aca="false">SUM(X555:AF555)</f>
        <v>3190.56282099</v>
      </c>
      <c r="AH555" s="20" t="n">
        <f aca="false">FIXED_BOM</f>
        <v>3461</v>
      </c>
      <c r="AI555" s="24" t="n">
        <f aca="false">(AG555+AH555)*(1+CONT)</f>
        <v>7649.2972441385</v>
      </c>
      <c r="AJ555" s="24" t="n">
        <f aca="false">IF(L555&gt;0,AI555/L555,1000000000000)</f>
        <v>1289.11687282722</v>
      </c>
      <c r="AK555" s="8" t="n">
        <f aca="false">IF(AND(G555&gt;=V_NEED,L555&gt;=P_MIN,K555&gt;=Z_MIN,F555&lt;=N_CAP,D555&lt;=R_MAX,OR(CORONA_REQ=0,O555&gt;=G555)),1,0)</f>
        <v>0</v>
      </c>
      <c r="AL555" s="28" t="n">
        <f aca="false">IF(AK555=1,IF(OBJECTIVE=1,AI555,AJ555),1000000000000)+ROW()*0.000000001</f>
        <v>1000000000000</v>
      </c>
    </row>
    <row r="556" customFormat="false" ht="15" hidden="false" customHeight="false" outlineLevel="0" collapsed="false">
      <c r="A556" s="8" t="n">
        <v>552</v>
      </c>
      <c r="B556" s="23" t="n">
        <v>3</v>
      </c>
      <c r="C556" s="23" t="n">
        <v>1.5</v>
      </c>
      <c r="D556" s="8" t="n">
        <v>175</v>
      </c>
      <c r="E556" s="8" t="n">
        <v>22</v>
      </c>
      <c r="F556" s="8" t="n">
        <v>16</v>
      </c>
      <c r="G556" s="28" t="n">
        <v>7.264419</v>
      </c>
      <c r="H556" s="8" t="n">
        <v>97.600361</v>
      </c>
      <c r="I556" s="8" t="n">
        <v>3078.692484</v>
      </c>
      <c r="J556" s="28" t="n">
        <v>31.543864</v>
      </c>
      <c r="K556" s="39" t="n">
        <v>1.63597</v>
      </c>
      <c r="L556" s="28" t="n">
        <v>8.068138</v>
      </c>
      <c r="M556" s="8" t="n">
        <v>204</v>
      </c>
      <c r="N556" s="8" t="n">
        <v>1000</v>
      </c>
      <c r="O556" s="28" t="n">
        <v>8.205731</v>
      </c>
      <c r="P556" s="28" t="n">
        <v>11.01291</v>
      </c>
      <c r="Q556" s="28" t="n">
        <v>10.019717</v>
      </c>
      <c r="R556" s="8" t="n">
        <v>64</v>
      </c>
      <c r="S556" s="8" t="n">
        <v>28</v>
      </c>
      <c r="T556" s="23" t="n">
        <v>222.543352</v>
      </c>
      <c r="U556" s="23" t="n">
        <v>180.823002</v>
      </c>
      <c r="V556" s="28" t="n">
        <v>4.464133</v>
      </c>
      <c r="W556" s="39" t="n">
        <v>0.779452</v>
      </c>
      <c r="X556" s="24" t="n">
        <f aca="false">P556*RHO_VANE/2700*(1+SCRAP)*PRICE_VANE</f>
        <v>131.8245327</v>
      </c>
      <c r="Y556" s="24" t="n">
        <f aca="false">Q556*RHO_PLATE/2700*(1+SCRAP)*PRICE_PLATE</f>
        <v>119.93601249</v>
      </c>
      <c r="Z556" s="24" t="n">
        <f aca="false">T556*CUT_M+(R556+S556)*CUT_SET</f>
        <v>425.815028</v>
      </c>
      <c r="AA556" s="24" t="n">
        <f aca="false">U556*ROUND_M</f>
        <v>904.11501</v>
      </c>
      <c r="AB556" s="24" t="n">
        <f aca="false">(R556+S556)*FINISH_PART</f>
        <v>736</v>
      </c>
      <c r="AC556" s="24" t="n">
        <f aca="false">R556*SPACER_VANE+(R556+S556)*ASM_H*LABOUR</f>
        <v>1227</v>
      </c>
      <c r="AD556" s="24" t="n">
        <f aca="false">V556*G10_CAGE+W556*G10_SLEEVE</f>
        <v>314.6151</v>
      </c>
      <c r="AE556" s="24" t="n">
        <f aca="false">N556/1000*SHAFT_M+SHAFT_SET</f>
        <v>200</v>
      </c>
      <c r="AF556" s="24" t="n">
        <f aca="false">2*ROUNDUP(G556*1000/V_ZENER,0)*PRICE_Z+5*ROUNDUP(G556*DIODE_SAFETY/V_STICK,0)*PRICE_STICK</f>
        <v>56.9</v>
      </c>
      <c r="AG556" s="24" t="n">
        <f aca="false">SUM(X556:AF556)</f>
        <v>4116.20568319</v>
      </c>
      <c r="AH556" s="20" t="n">
        <f aca="false">FIXED_BOM</f>
        <v>3461</v>
      </c>
      <c r="AI556" s="24" t="n">
        <f aca="false">(AG556+AH556)*(1+CONT)</f>
        <v>8713.7865356685</v>
      </c>
      <c r="AJ556" s="24" t="n">
        <f aca="false">IF(L556&gt;0,AI556/L556,1000000000000)</f>
        <v>1080.02447846932</v>
      </c>
      <c r="AK556" s="8" t="n">
        <f aca="false">IF(AND(G556&gt;=V_NEED,L556&gt;=P_MIN,K556&gt;=Z_MIN,F556&lt;=N_CAP,D556&lt;=R_MAX,OR(CORONA_REQ=0,O556&gt;=G556)),1,0)</f>
        <v>0</v>
      </c>
      <c r="AL556" s="28" t="n">
        <f aca="false">IF(AK556=1,IF(OBJECTIVE=1,AI556,AJ556),1000000000000)+ROW()*0.000000001</f>
        <v>1000000000000</v>
      </c>
    </row>
    <row r="557" customFormat="false" ht="15" hidden="false" customHeight="false" outlineLevel="0" collapsed="false">
      <c r="A557" s="8" t="n">
        <v>553</v>
      </c>
      <c r="B557" s="23" t="n">
        <v>3</v>
      </c>
      <c r="C557" s="23" t="n">
        <v>1.5</v>
      </c>
      <c r="D557" s="8" t="n">
        <v>175</v>
      </c>
      <c r="E557" s="8" t="n">
        <v>26</v>
      </c>
      <c r="F557" s="8" t="n">
        <v>4</v>
      </c>
      <c r="G557" s="28" t="n">
        <v>7.264419</v>
      </c>
      <c r="H557" s="8" t="n">
        <v>38.514583</v>
      </c>
      <c r="I557" s="8" t="n">
        <v>816.859243</v>
      </c>
      <c r="J557" s="28" t="n">
        <v>21.20909</v>
      </c>
      <c r="K557" s="39" t="n">
        <v>1.535677</v>
      </c>
      <c r="L557" s="28" t="n">
        <v>1.909678</v>
      </c>
      <c r="M557" s="8" t="n">
        <v>55.5</v>
      </c>
      <c r="N557" s="8" t="n">
        <v>703</v>
      </c>
      <c r="O557" s="28" t="n">
        <v>8.205731</v>
      </c>
      <c r="P557" s="28" t="n">
        <v>3.134931</v>
      </c>
      <c r="Q557" s="28" t="n">
        <v>3.57847</v>
      </c>
      <c r="R557" s="8" t="n">
        <v>16</v>
      </c>
      <c r="S557" s="8" t="n">
        <v>10</v>
      </c>
      <c r="T557" s="23" t="n">
        <v>59.876988</v>
      </c>
      <c r="U557" s="23" t="n">
        <v>49.4469</v>
      </c>
      <c r="V557" s="28" t="n">
        <v>1.854197</v>
      </c>
      <c r="W557" s="39" t="n">
        <v>0.323749</v>
      </c>
      <c r="X557" s="24" t="n">
        <f aca="false">P557*RHO_VANE/2700*(1+SCRAP)*PRICE_VANE</f>
        <v>37.52512407</v>
      </c>
      <c r="Y557" s="24" t="n">
        <f aca="false">Q557*RHO_PLATE/2700*(1+SCRAP)*PRICE_PLATE</f>
        <v>42.8342859</v>
      </c>
      <c r="Z557" s="24" t="n">
        <f aca="false">T557*CUT_M+(R557+S557)*CUT_SET</f>
        <v>115.815482</v>
      </c>
      <c r="AA557" s="24" t="n">
        <f aca="false">U557*ROUND_M</f>
        <v>247.2345</v>
      </c>
      <c r="AB557" s="24" t="n">
        <f aca="false">(R557+S557)*FINISH_PART</f>
        <v>208</v>
      </c>
      <c r="AC557" s="24" t="n">
        <f aca="false">R557*SPACER_VANE+(R557+S557)*ASM_H*LABOUR</f>
        <v>340.5</v>
      </c>
      <c r="AD557" s="24" t="n">
        <f aca="false">V557*G10_CAGE+W557*G10_SLEEVE</f>
        <v>130.67676</v>
      </c>
      <c r="AE557" s="24" t="n">
        <f aca="false">N557/1000*SHAFT_M+SHAFT_SET</f>
        <v>164.36</v>
      </c>
      <c r="AF557" s="24" t="n">
        <f aca="false">2*ROUNDUP(G557*1000/V_ZENER,0)*PRICE_Z+5*ROUNDUP(G557*DIODE_SAFETY/V_STICK,0)*PRICE_STICK</f>
        <v>56.9</v>
      </c>
      <c r="AG557" s="24" t="n">
        <f aca="false">SUM(X557:AF557)</f>
        <v>1343.84615197</v>
      </c>
      <c r="AH557" s="20" t="n">
        <f aca="false">FIXED_BOM</f>
        <v>3461</v>
      </c>
      <c r="AI557" s="24" t="n">
        <f aca="false">(AG557+AH557)*(1+CONT)</f>
        <v>5525.5730747655</v>
      </c>
      <c r="AJ557" s="24" t="n">
        <f aca="false">IF(L557&gt;0,AI557/L557,1000000000000)</f>
        <v>2893.45799384268</v>
      </c>
      <c r="AK557" s="8" t="n">
        <f aca="false">IF(AND(G557&gt;=V_NEED,L557&gt;=P_MIN,K557&gt;=Z_MIN,F557&lt;=N_CAP,D557&lt;=R_MAX,OR(CORONA_REQ=0,O557&gt;=G557)),1,0)</f>
        <v>0</v>
      </c>
      <c r="AL557" s="28" t="n">
        <f aca="false">IF(AK557=1,IF(OBJECTIVE=1,AI557,AJ557),1000000000000)+ROW()*0.000000001</f>
        <v>1000000000000</v>
      </c>
    </row>
    <row r="558" customFormat="false" ht="15" hidden="false" customHeight="false" outlineLevel="0" collapsed="false">
      <c r="A558" s="8" t="n">
        <v>554</v>
      </c>
      <c r="B558" s="23" t="n">
        <v>3</v>
      </c>
      <c r="C558" s="23" t="n">
        <v>1.5</v>
      </c>
      <c r="D558" s="8" t="n">
        <v>175</v>
      </c>
      <c r="E558" s="8" t="n">
        <v>26</v>
      </c>
      <c r="F558" s="8" t="n">
        <v>6</v>
      </c>
      <c r="G558" s="28" t="n">
        <v>7.264419</v>
      </c>
      <c r="H558" s="8" t="n">
        <v>59.380058</v>
      </c>
      <c r="I558" s="8" t="n">
        <v>1283.635954</v>
      </c>
      <c r="J558" s="28" t="n">
        <v>21.61729</v>
      </c>
      <c r="K558" s="39" t="n">
        <v>1.565355</v>
      </c>
      <c r="L558" s="28" t="n">
        <v>3.113736</v>
      </c>
      <c r="M558" s="8" t="n">
        <v>82.5</v>
      </c>
      <c r="N558" s="8" t="n">
        <v>757</v>
      </c>
      <c r="O558" s="28" t="n">
        <v>8.205731</v>
      </c>
      <c r="P558" s="28" t="n">
        <v>4.702396</v>
      </c>
      <c r="Q558" s="28" t="n">
        <v>5.009859</v>
      </c>
      <c r="R558" s="8" t="n">
        <v>24</v>
      </c>
      <c r="S558" s="8" t="n">
        <v>14</v>
      </c>
      <c r="T558" s="23" t="n">
        <v>88.401765</v>
      </c>
      <c r="U558" s="23" t="n">
        <v>72.756634</v>
      </c>
      <c r="V558" s="28" t="n">
        <v>2.328731</v>
      </c>
      <c r="W558" s="39" t="n">
        <v>0.406604</v>
      </c>
      <c r="X558" s="24" t="n">
        <f aca="false">P558*RHO_VANE/2700*(1+SCRAP)*PRICE_VANE</f>
        <v>56.28768012</v>
      </c>
      <c r="Y558" s="24" t="n">
        <f aca="false">Q558*RHO_PLATE/2700*(1+SCRAP)*PRICE_PLATE</f>
        <v>59.96801223</v>
      </c>
      <c r="Z558" s="24" t="n">
        <f aca="false">T558*CUT_M+(R558+S558)*CUT_SET</f>
        <v>170.6026475</v>
      </c>
      <c r="AA558" s="24" t="n">
        <f aca="false">U558*ROUND_M</f>
        <v>363.78317</v>
      </c>
      <c r="AB558" s="24" t="n">
        <f aca="false">(R558+S558)*FINISH_PART</f>
        <v>304</v>
      </c>
      <c r="AC558" s="24" t="n">
        <f aca="false">R558*SPACER_VANE+(R558+S558)*ASM_H*LABOUR</f>
        <v>499.5</v>
      </c>
      <c r="AD558" s="24" t="n">
        <f aca="false">V558*G10_CAGE+W558*G10_SLEEVE</f>
        <v>164.1201</v>
      </c>
      <c r="AE558" s="24" t="n">
        <f aca="false">N558/1000*SHAFT_M+SHAFT_SET</f>
        <v>170.84</v>
      </c>
      <c r="AF558" s="24" t="n">
        <f aca="false">2*ROUNDUP(G558*1000/V_ZENER,0)*PRICE_Z+5*ROUNDUP(G558*DIODE_SAFETY/V_STICK,0)*PRICE_STICK</f>
        <v>56.9</v>
      </c>
      <c r="AG558" s="24" t="n">
        <f aca="false">SUM(X558:AF558)</f>
        <v>1846.00160985</v>
      </c>
      <c r="AH558" s="20" t="n">
        <f aca="false">FIXED_BOM</f>
        <v>3461</v>
      </c>
      <c r="AI558" s="24" t="n">
        <f aca="false">(AG558+AH558)*(1+CONT)</f>
        <v>6103.0518513275</v>
      </c>
      <c r="AJ558" s="24" t="n">
        <f aca="false">IF(L558&gt;0,AI558/L558,1000000000000)</f>
        <v>1960.04152289324</v>
      </c>
      <c r="AK558" s="8" t="n">
        <f aca="false">IF(AND(G558&gt;=V_NEED,L558&gt;=P_MIN,K558&gt;=Z_MIN,F558&lt;=N_CAP,D558&lt;=R_MAX,OR(CORONA_REQ=0,O558&gt;=G558)),1,0)</f>
        <v>0</v>
      </c>
      <c r="AL558" s="28" t="n">
        <f aca="false">IF(AK558=1,IF(OBJECTIVE=1,AI558,AJ558),1000000000000)+ROW()*0.000000001</f>
        <v>1000000000000</v>
      </c>
    </row>
    <row r="559" customFormat="false" ht="15" hidden="false" customHeight="false" outlineLevel="0" collapsed="false">
      <c r="A559" s="8" t="n">
        <v>555</v>
      </c>
      <c r="B559" s="23" t="n">
        <v>3</v>
      </c>
      <c r="C559" s="23" t="n">
        <v>1.5</v>
      </c>
      <c r="D559" s="8" t="n">
        <v>175</v>
      </c>
      <c r="E559" s="8" t="n">
        <v>26</v>
      </c>
      <c r="F559" s="8" t="n">
        <v>8</v>
      </c>
      <c r="G559" s="28" t="n">
        <v>7.264419</v>
      </c>
      <c r="H559" s="8" t="n">
        <v>80.245534</v>
      </c>
      <c r="I559" s="8" t="n">
        <v>1750.412664</v>
      </c>
      <c r="J559" s="28" t="n">
        <v>21.81321</v>
      </c>
      <c r="K559" s="39" t="n">
        <v>1.580307</v>
      </c>
      <c r="L559" s="28" t="n">
        <v>4.321881</v>
      </c>
      <c r="M559" s="8" t="n">
        <v>109.5</v>
      </c>
      <c r="N559" s="8" t="n">
        <v>811</v>
      </c>
      <c r="O559" s="28" t="n">
        <v>8.205731</v>
      </c>
      <c r="P559" s="28" t="n">
        <v>6.269862</v>
      </c>
      <c r="Q559" s="28" t="n">
        <v>6.441247</v>
      </c>
      <c r="R559" s="8" t="n">
        <v>32</v>
      </c>
      <c r="S559" s="8" t="n">
        <v>18</v>
      </c>
      <c r="T559" s="23" t="n">
        <v>116.926543</v>
      </c>
      <c r="U559" s="23" t="n">
        <v>96.066368</v>
      </c>
      <c r="V559" s="28" t="n">
        <v>2.803264</v>
      </c>
      <c r="W559" s="39" t="n">
        <v>0.489459</v>
      </c>
      <c r="X559" s="24" t="n">
        <f aca="false">P559*RHO_VANE/2700*(1+SCRAP)*PRICE_VANE</f>
        <v>75.05024814</v>
      </c>
      <c r="Y559" s="24" t="n">
        <f aca="false">Q559*RHO_PLATE/2700*(1+SCRAP)*PRICE_PLATE</f>
        <v>77.10172659</v>
      </c>
      <c r="Z559" s="24" t="n">
        <f aca="false">T559*CUT_M+(R559+S559)*CUT_SET</f>
        <v>225.3898145</v>
      </c>
      <c r="AA559" s="24" t="n">
        <f aca="false">U559*ROUND_M</f>
        <v>480.33184</v>
      </c>
      <c r="AB559" s="24" t="n">
        <f aca="false">(R559+S559)*FINISH_PART</f>
        <v>400</v>
      </c>
      <c r="AC559" s="24" t="n">
        <f aca="false">R559*SPACER_VANE+(R559+S559)*ASM_H*LABOUR</f>
        <v>658.5</v>
      </c>
      <c r="AD559" s="24" t="n">
        <f aca="false">V559*G10_CAGE+W559*G10_SLEEVE</f>
        <v>197.56338</v>
      </c>
      <c r="AE559" s="24" t="n">
        <f aca="false">N559/1000*SHAFT_M+SHAFT_SET</f>
        <v>177.32</v>
      </c>
      <c r="AF559" s="24" t="n">
        <f aca="false">2*ROUNDUP(G559*1000/V_ZENER,0)*PRICE_Z+5*ROUNDUP(G559*DIODE_SAFETY/V_STICK,0)*PRICE_STICK</f>
        <v>56.9</v>
      </c>
      <c r="AG559" s="24" t="n">
        <f aca="false">SUM(X559:AF559)</f>
        <v>2348.15700923</v>
      </c>
      <c r="AH559" s="20" t="n">
        <f aca="false">FIXED_BOM</f>
        <v>3461</v>
      </c>
      <c r="AI559" s="24" t="n">
        <f aca="false">(AG559+AH559)*(1+CONT)</f>
        <v>6680.5305606145</v>
      </c>
      <c r="AJ559" s="24" t="n">
        <f aca="false">IF(L559&gt;0,AI559/L559,1000000000000)</f>
        <v>1545.74606765307</v>
      </c>
      <c r="AK559" s="8" t="n">
        <f aca="false">IF(AND(G559&gt;=V_NEED,L559&gt;=P_MIN,K559&gt;=Z_MIN,F559&lt;=N_CAP,D559&lt;=R_MAX,OR(CORONA_REQ=0,O559&gt;=G559)),1,0)</f>
        <v>0</v>
      </c>
      <c r="AL559" s="28" t="n">
        <f aca="false">IF(AK559=1,IF(OBJECTIVE=1,AI559,AJ559),1000000000000)+ROW()*0.000000001</f>
        <v>1000000000000</v>
      </c>
    </row>
    <row r="560" customFormat="false" ht="15" hidden="false" customHeight="false" outlineLevel="0" collapsed="false">
      <c r="A560" s="8" t="n">
        <v>556</v>
      </c>
      <c r="B560" s="23" t="n">
        <v>3</v>
      </c>
      <c r="C560" s="23" t="n">
        <v>1.5</v>
      </c>
      <c r="D560" s="8" t="n">
        <v>175</v>
      </c>
      <c r="E560" s="8" t="n">
        <v>26</v>
      </c>
      <c r="F560" s="8" t="n">
        <v>10</v>
      </c>
      <c r="G560" s="28" t="n">
        <v>7.264419</v>
      </c>
      <c r="H560" s="8" t="n">
        <v>101.11101</v>
      </c>
      <c r="I560" s="8" t="n">
        <v>2217.189375</v>
      </c>
      <c r="J560" s="28" t="n">
        <v>21.928269</v>
      </c>
      <c r="K560" s="39" t="n">
        <v>1.588763</v>
      </c>
      <c r="L560" s="28" t="n">
        <v>5.527973</v>
      </c>
      <c r="M560" s="8" t="n">
        <v>136.5</v>
      </c>
      <c r="N560" s="8" t="n">
        <v>865</v>
      </c>
      <c r="O560" s="28" t="n">
        <v>8.205731</v>
      </c>
      <c r="P560" s="28" t="n">
        <v>7.837327</v>
      </c>
      <c r="Q560" s="28" t="n">
        <v>7.872635</v>
      </c>
      <c r="R560" s="8" t="n">
        <v>40</v>
      </c>
      <c r="S560" s="8" t="n">
        <v>22</v>
      </c>
      <c r="T560" s="23" t="n">
        <v>145.45132</v>
      </c>
      <c r="U560" s="23" t="n">
        <v>119.376101</v>
      </c>
      <c r="V560" s="28" t="n">
        <v>3.277798</v>
      </c>
      <c r="W560" s="39" t="n">
        <v>0.572314</v>
      </c>
      <c r="X560" s="24" t="n">
        <f aca="false">P560*RHO_VANE/2700*(1+SCRAP)*PRICE_VANE</f>
        <v>93.81280419</v>
      </c>
      <c r="Y560" s="24" t="n">
        <f aca="false">Q560*RHO_PLATE/2700*(1+SCRAP)*PRICE_PLATE</f>
        <v>94.23544095</v>
      </c>
      <c r="Z560" s="24" t="n">
        <f aca="false">T560*CUT_M+(R560+S560)*CUT_SET</f>
        <v>280.17698</v>
      </c>
      <c r="AA560" s="24" t="n">
        <f aca="false">U560*ROUND_M</f>
        <v>596.880505</v>
      </c>
      <c r="AB560" s="24" t="n">
        <f aca="false">(R560+S560)*FINISH_PART</f>
        <v>496</v>
      </c>
      <c r="AC560" s="24" t="n">
        <f aca="false">R560*SPACER_VANE+(R560+S560)*ASM_H*LABOUR</f>
        <v>817.5</v>
      </c>
      <c r="AD560" s="24" t="n">
        <f aca="false">V560*G10_CAGE+W560*G10_SLEEVE</f>
        <v>231.00672</v>
      </c>
      <c r="AE560" s="24" t="n">
        <f aca="false">N560/1000*SHAFT_M+SHAFT_SET</f>
        <v>183.8</v>
      </c>
      <c r="AF560" s="24" t="n">
        <f aca="false">2*ROUNDUP(G560*1000/V_ZENER,0)*PRICE_Z+5*ROUNDUP(G560*DIODE_SAFETY/V_STICK,0)*PRICE_STICK</f>
        <v>56.9</v>
      </c>
      <c r="AG560" s="24" t="n">
        <f aca="false">SUM(X560:AF560)</f>
        <v>2850.31245014</v>
      </c>
      <c r="AH560" s="20" t="n">
        <f aca="false">FIXED_BOM</f>
        <v>3461</v>
      </c>
      <c r="AI560" s="24" t="n">
        <f aca="false">(AG560+AH560)*(1+CONT)</f>
        <v>7258.009317661</v>
      </c>
      <c r="AJ560" s="24" t="n">
        <f aca="false">IF(L560&gt;0,AI560/L560,1000000000000)</f>
        <v>1312.96034145988</v>
      </c>
      <c r="AK560" s="8" t="n">
        <f aca="false">IF(AND(G560&gt;=V_NEED,L560&gt;=P_MIN,K560&gt;=Z_MIN,F560&lt;=N_CAP,D560&lt;=R_MAX,OR(CORONA_REQ=0,O560&gt;=G560)),1,0)</f>
        <v>0</v>
      </c>
      <c r="AL560" s="28" t="n">
        <f aca="false">IF(AK560=1,IF(OBJECTIVE=1,AI560,AJ560),1000000000000)+ROW()*0.000000001</f>
        <v>1000000000000</v>
      </c>
    </row>
    <row r="561" customFormat="false" ht="15" hidden="false" customHeight="false" outlineLevel="0" collapsed="false">
      <c r="A561" s="8" t="n">
        <v>557</v>
      </c>
      <c r="B561" s="23" t="n">
        <v>3</v>
      </c>
      <c r="C561" s="23" t="n">
        <v>1.5</v>
      </c>
      <c r="D561" s="8" t="n">
        <v>175</v>
      </c>
      <c r="E561" s="8" t="n">
        <v>26</v>
      </c>
      <c r="F561" s="8" t="n">
        <v>12</v>
      </c>
      <c r="G561" s="28" t="n">
        <v>7.264419</v>
      </c>
      <c r="H561" s="8" t="n">
        <v>121.976485</v>
      </c>
      <c r="I561" s="8" t="n">
        <v>2683.966085</v>
      </c>
      <c r="J561" s="28" t="n">
        <v>22.003963</v>
      </c>
      <c r="K561" s="39" t="n">
        <v>1.594859</v>
      </c>
      <c r="L561" s="28" t="n">
        <v>6.738853</v>
      </c>
      <c r="M561" s="8" t="n">
        <v>163.5</v>
      </c>
      <c r="N561" s="8" t="n">
        <v>919</v>
      </c>
      <c r="O561" s="28" t="n">
        <v>8.205731</v>
      </c>
      <c r="P561" s="28" t="n">
        <v>9.404793</v>
      </c>
      <c r="Q561" s="28" t="n">
        <v>9.304023</v>
      </c>
      <c r="R561" s="8" t="n">
        <v>48</v>
      </c>
      <c r="S561" s="8" t="n">
        <v>26</v>
      </c>
      <c r="T561" s="23" t="n">
        <v>173.976098</v>
      </c>
      <c r="U561" s="23" t="n">
        <v>142.685835</v>
      </c>
      <c r="V561" s="28" t="n">
        <v>3.752332</v>
      </c>
      <c r="W561" s="39" t="n">
        <v>0.655169</v>
      </c>
      <c r="X561" s="24" t="n">
        <f aca="false">P561*RHO_VANE/2700*(1+SCRAP)*PRICE_VANE</f>
        <v>112.57537221</v>
      </c>
      <c r="Y561" s="24" t="n">
        <f aca="false">Q561*RHO_PLATE/2700*(1+SCRAP)*PRICE_PLATE</f>
        <v>111.36915531</v>
      </c>
      <c r="Z561" s="24" t="n">
        <f aca="false">T561*CUT_M+(R561+S561)*CUT_SET</f>
        <v>334.964147</v>
      </c>
      <c r="AA561" s="24" t="n">
        <f aca="false">U561*ROUND_M</f>
        <v>713.429175</v>
      </c>
      <c r="AB561" s="24" t="n">
        <f aca="false">(R561+S561)*FINISH_PART</f>
        <v>592</v>
      </c>
      <c r="AC561" s="24" t="n">
        <f aca="false">R561*SPACER_VANE+(R561+S561)*ASM_H*LABOUR</f>
        <v>976.5</v>
      </c>
      <c r="AD561" s="24" t="n">
        <f aca="false">V561*G10_CAGE+W561*G10_SLEEVE</f>
        <v>264.45006</v>
      </c>
      <c r="AE561" s="24" t="n">
        <f aca="false">N561/1000*SHAFT_M+SHAFT_SET</f>
        <v>190.28</v>
      </c>
      <c r="AF561" s="24" t="n">
        <f aca="false">2*ROUNDUP(G561*1000/V_ZENER,0)*PRICE_Z+5*ROUNDUP(G561*DIODE_SAFETY/V_STICK,0)*PRICE_STICK</f>
        <v>56.9</v>
      </c>
      <c r="AG561" s="24" t="n">
        <f aca="false">SUM(X561:AF561)</f>
        <v>3352.46790952</v>
      </c>
      <c r="AH561" s="20" t="n">
        <f aca="false">FIXED_BOM</f>
        <v>3461</v>
      </c>
      <c r="AI561" s="24" t="n">
        <f aca="false">(AG561+AH561)*(1+CONT)</f>
        <v>7835.488095948</v>
      </c>
      <c r="AJ561" s="24" t="n">
        <f aca="false">IF(L561&gt;0,AI561/L561,1000000000000)</f>
        <v>1162.73319746669</v>
      </c>
      <c r="AK561" s="8" t="n">
        <f aca="false">IF(AND(G561&gt;=V_NEED,L561&gt;=P_MIN,K561&gt;=Z_MIN,F561&lt;=N_CAP,D561&lt;=R_MAX,OR(CORONA_REQ=0,O561&gt;=G561)),1,0)</f>
        <v>0</v>
      </c>
      <c r="AL561" s="28" t="n">
        <f aca="false">IF(AK561=1,IF(OBJECTIVE=1,AI561,AJ561),1000000000000)+ROW()*0.000000001</f>
        <v>1000000000000</v>
      </c>
    </row>
    <row r="562" customFormat="false" ht="15" hidden="false" customHeight="false" outlineLevel="0" collapsed="false">
      <c r="A562" s="8" t="n">
        <v>558</v>
      </c>
      <c r="B562" s="23" t="n">
        <v>3</v>
      </c>
      <c r="C562" s="23" t="n">
        <v>1.5</v>
      </c>
      <c r="D562" s="8" t="n">
        <v>175</v>
      </c>
      <c r="E562" s="8" t="n">
        <v>26</v>
      </c>
      <c r="F562" s="8" t="n">
        <v>16</v>
      </c>
      <c r="G562" s="28" t="n">
        <v>7.264419</v>
      </c>
      <c r="H562" s="8" t="n">
        <v>163.707437</v>
      </c>
      <c r="I562" s="8" t="n">
        <v>3617.519506</v>
      </c>
      <c r="J562" s="28" t="n">
        <v>22.097466</v>
      </c>
      <c r="K562" s="39" t="n">
        <v>1.601156</v>
      </c>
      <c r="L562" s="28" t="n">
        <v>9.14611</v>
      </c>
      <c r="M562" s="8" t="n">
        <v>217.5</v>
      </c>
      <c r="N562" s="8" t="n">
        <v>1027</v>
      </c>
      <c r="O562" s="28" t="n">
        <v>8.205731</v>
      </c>
      <c r="P562" s="28" t="n">
        <v>12.539724</v>
      </c>
      <c r="Q562" s="28" t="n">
        <v>12.166799</v>
      </c>
      <c r="R562" s="8" t="n">
        <v>64</v>
      </c>
      <c r="S562" s="8" t="n">
        <v>34</v>
      </c>
      <c r="T562" s="23" t="n">
        <v>231.025652</v>
      </c>
      <c r="U562" s="23" t="n">
        <v>189.305302</v>
      </c>
      <c r="V562" s="28" t="n">
        <v>4.7014</v>
      </c>
      <c r="W562" s="39" t="n">
        <v>0.820879</v>
      </c>
      <c r="X562" s="24" t="n">
        <f aca="false">P562*RHO_VANE/2700*(1+SCRAP)*PRICE_VANE</f>
        <v>150.10049628</v>
      </c>
      <c r="Y562" s="24" t="n">
        <f aca="false">Q562*RHO_PLATE/2700*(1+SCRAP)*PRICE_PLATE</f>
        <v>145.63658403</v>
      </c>
      <c r="Z562" s="24" t="n">
        <f aca="false">T562*CUT_M+(R562+S562)*CUT_SET</f>
        <v>444.538478</v>
      </c>
      <c r="AA562" s="24" t="n">
        <f aca="false">U562*ROUND_M</f>
        <v>946.52651</v>
      </c>
      <c r="AB562" s="24" t="n">
        <f aca="false">(R562+S562)*FINISH_PART</f>
        <v>784</v>
      </c>
      <c r="AC562" s="24" t="n">
        <f aca="false">R562*SPACER_VANE+(R562+S562)*ASM_H*LABOUR</f>
        <v>1294.5</v>
      </c>
      <c r="AD562" s="24" t="n">
        <f aca="false">V562*G10_CAGE+W562*G10_SLEEVE</f>
        <v>331.33674</v>
      </c>
      <c r="AE562" s="24" t="n">
        <f aca="false">N562/1000*SHAFT_M+SHAFT_SET</f>
        <v>203.24</v>
      </c>
      <c r="AF562" s="24" t="n">
        <f aca="false">2*ROUNDUP(G562*1000/V_ZENER,0)*PRICE_Z+5*ROUNDUP(G562*DIODE_SAFETY/V_STICK,0)*PRICE_STICK</f>
        <v>56.9</v>
      </c>
      <c r="AG562" s="24" t="n">
        <f aca="false">SUM(X562:AF562)</f>
        <v>4356.77880831</v>
      </c>
      <c r="AH562" s="20" t="n">
        <f aca="false">FIXED_BOM</f>
        <v>3461</v>
      </c>
      <c r="AI562" s="24" t="n">
        <f aca="false">(AG562+AH562)*(1+CONT)</f>
        <v>8990.4456295565</v>
      </c>
      <c r="AJ562" s="24" t="n">
        <f aca="false">IF(L562&gt;0,AI562/L562,1000000000000)</f>
        <v>982.980264785411</v>
      </c>
      <c r="AK562" s="8" t="n">
        <f aca="false">IF(AND(G562&gt;=V_NEED,L562&gt;=P_MIN,K562&gt;=Z_MIN,F562&lt;=N_CAP,D562&lt;=R_MAX,OR(CORONA_REQ=0,O562&gt;=G562)),1,0)</f>
        <v>0</v>
      </c>
      <c r="AL562" s="28" t="n">
        <f aca="false">IF(AK562=1,IF(OBJECTIVE=1,AI562,AJ562),1000000000000)+ROW()*0.000000001</f>
        <v>1000000000000</v>
      </c>
    </row>
    <row r="563" customFormat="false" ht="15" hidden="false" customHeight="false" outlineLevel="0" collapsed="false">
      <c r="A563" s="8" t="n">
        <v>559</v>
      </c>
      <c r="B563" s="23" t="n">
        <v>3</v>
      </c>
      <c r="C563" s="23" t="n">
        <v>2</v>
      </c>
      <c r="D563" s="8" t="n">
        <v>175</v>
      </c>
      <c r="E563" s="8" t="n">
        <v>18</v>
      </c>
      <c r="F563" s="8" t="n">
        <v>4</v>
      </c>
      <c r="G563" s="28" t="n">
        <v>7.264419</v>
      </c>
      <c r="H563" s="8" t="n">
        <v>19.993056</v>
      </c>
      <c r="I563" s="8" t="n">
        <v>574.859179</v>
      </c>
      <c r="J563" s="28" t="n">
        <v>28.752942</v>
      </c>
      <c r="K563" s="39" t="n">
        <v>1.533852</v>
      </c>
      <c r="L563" s="28" t="n">
        <v>1.338741</v>
      </c>
      <c r="M563" s="8" t="n">
        <v>57</v>
      </c>
      <c r="N563" s="8" t="n">
        <v>706</v>
      </c>
      <c r="O563" s="28" t="n">
        <v>8.77062</v>
      </c>
      <c r="P563" s="28" t="n">
        <v>3.162032</v>
      </c>
      <c r="Q563" s="28" t="n">
        <v>3.817035</v>
      </c>
      <c r="R563" s="8" t="n">
        <v>16</v>
      </c>
      <c r="S563" s="8" t="n">
        <v>8</v>
      </c>
      <c r="T563" s="23" t="n">
        <v>57.049555</v>
      </c>
      <c r="U563" s="23" t="n">
        <v>46.619467</v>
      </c>
      <c r="V563" s="28" t="n">
        <v>1.88056</v>
      </c>
      <c r="W563" s="39" t="n">
        <v>0.328352</v>
      </c>
      <c r="X563" s="24" t="n">
        <f aca="false">P563*RHO_VANE/2700*(1+SCRAP)*PRICE_VANE</f>
        <v>37.84952304</v>
      </c>
      <c r="Y563" s="24" t="n">
        <f aca="false">Q563*RHO_PLATE/2700*(1+SCRAP)*PRICE_PLATE</f>
        <v>45.68990895</v>
      </c>
      <c r="Z563" s="24" t="n">
        <f aca="false">T563*CUT_M+(R563+S563)*CUT_SET</f>
        <v>109.5743325</v>
      </c>
      <c r="AA563" s="24" t="n">
        <f aca="false">U563*ROUND_M</f>
        <v>233.097335</v>
      </c>
      <c r="AB563" s="24" t="n">
        <f aca="false">(R563+S563)*FINISH_PART</f>
        <v>192</v>
      </c>
      <c r="AC563" s="24" t="n">
        <f aca="false">R563*SPACER_VANE+(R563+S563)*ASM_H*LABOUR</f>
        <v>318</v>
      </c>
      <c r="AD563" s="24" t="n">
        <f aca="false">V563*G10_CAGE+W563*G10_SLEEVE</f>
        <v>132.53472</v>
      </c>
      <c r="AE563" s="24" t="n">
        <f aca="false">N563/1000*SHAFT_M+SHAFT_SET</f>
        <v>164.72</v>
      </c>
      <c r="AF563" s="24" t="n">
        <f aca="false">2*ROUNDUP(G563*1000/V_ZENER,0)*PRICE_Z+5*ROUNDUP(G563*DIODE_SAFETY/V_STICK,0)*PRICE_STICK</f>
        <v>56.9</v>
      </c>
      <c r="AG563" s="24" t="n">
        <f aca="false">SUM(X563:AF563)</f>
        <v>1290.36581949</v>
      </c>
      <c r="AH563" s="20" t="n">
        <f aca="false">FIXED_BOM</f>
        <v>3461</v>
      </c>
      <c r="AI563" s="24" t="n">
        <f aca="false">(AG563+AH563)*(1+CONT)</f>
        <v>5464.0706924135</v>
      </c>
      <c r="AJ563" s="24" t="n">
        <f aca="false">IF(L563&gt;0,AI563/L563,1000000000000)</f>
        <v>4081.49947780303</v>
      </c>
      <c r="AK563" s="8" t="n">
        <f aca="false">IF(AND(G563&gt;=V_NEED,L563&gt;=P_MIN,K563&gt;=Z_MIN,F563&lt;=N_CAP,D563&lt;=R_MAX,OR(CORONA_REQ=0,O563&gt;=G563)),1,0)</f>
        <v>0</v>
      </c>
      <c r="AL563" s="28" t="n">
        <f aca="false">IF(AK563=1,IF(OBJECTIVE=1,AI563,AJ563),1000000000000)+ROW()*0.000000001</f>
        <v>1000000000000</v>
      </c>
    </row>
    <row r="564" customFormat="false" ht="15" hidden="false" customHeight="false" outlineLevel="0" collapsed="false">
      <c r="A564" s="8" t="n">
        <v>560</v>
      </c>
      <c r="B564" s="23" t="n">
        <v>3</v>
      </c>
      <c r="C564" s="23" t="n">
        <v>2</v>
      </c>
      <c r="D564" s="8" t="n">
        <v>175</v>
      </c>
      <c r="E564" s="8" t="n">
        <v>18</v>
      </c>
      <c r="F564" s="8" t="n">
        <v>6</v>
      </c>
      <c r="G564" s="28" t="n">
        <v>7.264419</v>
      </c>
      <c r="H564" s="8" t="n">
        <v>30.274802</v>
      </c>
      <c r="I564" s="8" t="n">
        <v>903.350138</v>
      </c>
      <c r="J564" s="28" t="n">
        <v>29.83835</v>
      </c>
      <c r="K564" s="39" t="n">
        <v>1.576642</v>
      </c>
      <c r="L564" s="28" t="n">
        <v>2.216834</v>
      </c>
      <c r="M564" s="8" t="n">
        <v>82</v>
      </c>
      <c r="N564" s="8" t="n">
        <v>756</v>
      </c>
      <c r="O564" s="28" t="n">
        <v>8.77062</v>
      </c>
      <c r="P564" s="28" t="n">
        <v>4.743048</v>
      </c>
      <c r="Q564" s="28" t="n">
        <v>4.771294</v>
      </c>
      <c r="R564" s="8" t="n">
        <v>24</v>
      </c>
      <c r="S564" s="8" t="n">
        <v>10</v>
      </c>
      <c r="T564" s="23" t="n">
        <v>82.746899</v>
      </c>
      <c r="U564" s="23" t="n">
        <v>67.101767</v>
      </c>
      <c r="V564" s="28" t="n">
        <v>2.319943</v>
      </c>
      <c r="W564" s="39" t="n">
        <v>0.405069</v>
      </c>
      <c r="X564" s="24" t="n">
        <f aca="false">P564*RHO_VANE/2700*(1+SCRAP)*PRICE_VANE</f>
        <v>56.77428456</v>
      </c>
      <c r="Y564" s="24" t="n">
        <f aca="false">Q564*RHO_PLATE/2700*(1+SCRAP)*PRICE_PLATE</f>
        <v>57.11238918</v>
      </c>
      <c r="Z564" s="24" t="n">
        <f aca="false">T564*CUT_M+(R564+S564)*CUT_SET</f>
        <v>158.1203485</v>
      </c>
      <c r="AA564" s="24" t="n">
        <f aca="false">U564*ROUND_M</f>
        <v>335.508835</v>
      </c>
      <c r="AB564" s="24" t="n">
        <f aca="false">(R564+S564)*FINISH_PART</f>
        <v>272</v>
      </c>
      <c r="AC564" s="24" t="n">
        <f aca="false">R564*SPACER_VANE+(R564+S564)*ASM_H*LABOUR</f>
        <v>454.5</v>
      </c>
      <c r="AD564" s="24" t="n">
        <f aca="false">V564*G10_CAGE+W564*G10_SLEEVE</f>
        <v>163.50072</v>
      </c>
      <c r="AE564" s="24" t="n">
        <f aca="false">N564/1000*SHAFT_M+SHAFT_SET</f>
        <v>170.72</v>
      </c>
      <c r="AF564" s="24" t="n">
        <f aca="false">2*ROUNDUP(G564*1000/V_ZENER,0)*PRICE_Z+5*ROUNDUP(G564*DIODE_SAFETY/V_STICK,0)*PRICE_STICK</f>
        <v>56.9</v>
      </c>
      <c r="AG564" s="24" t="n">
        <f aca="false">SUM(X564:AF564)</f>
        <v>1725.13657724</v>
      </c>
      <c r="AH564" s="20" t="n">
        <f aca="false">FIXED_BOM</f>
        <v>3461</v>
      </c>
      <c r="AI564" s="24" t="n">
        <f aca="false">(AG564+AH564)*(1+CONT)</f>
        <v>5964.057063826</v>
      </c>
      <c r="AJ564" s="24" t="n">
        <f aca="false">IF(L564&gt;0,AI564/L564,1000000000000)</f>
        <v>2690.34896786408</v>
      </c>
      <c r="AK564" s="8" t="n">
        <f aca="false">IF(AND(G564&gt;=V_NEED,L564&gt;=P_MIN,K564&gt;=Z_MIN,F564&lt;=N_CAP,D564&lt;=R_MAX,OR(CORONA_REQ=0,O564&gt;=G564)),1,0)</f>
        <v>0</v>
      </c>
      <c r="AL564" s="28" t="n">
        <f aca="false">IF(AK564=1,IF(OBJECTIVE=1,AI564,AJ564),1000000000000)+ROW()*0.000000001</f>
        <v>1000000000000</v>
      </c>
    </row>
    <row r="565" customFormat="false" ht="15" hidden="false" customHeight="false" outlineLevel="0" collapsed="false">
      <c r="A565" s="8" t="n">
        <v>561</v>
      </c>
      <c r="B565" s="23" t="n">
        <v>3</v>
      </c>
      <c r="C565" s="23" t="n">
        <v>2</v>
      </c>
      <c r="D565" s="8" t="n">
        <v>175</v>
      </c>
      <c r="E565" s="8" t="n">
        <v>18</v>
      </c>
      <c r="F565" s="8" t="n">
        <v>8</v>
      </c>
      <c r="G565" s="28" t="n">
        <v>7.264419</v>
      </c>
      <c r="H565" s="8" t="n">
        <v>40.556549</v>
      </c>
      <c r="I565" s="8" t="n">
        <v>1231.841097</v>
      </c>
      <c r="J565" s="28" t="n">
        <v>30.37342</v>
      </c>
      <c r="K565" s="39" t="n">
        <v>1.597916</v>
      </c>
      <c r="L565" s="28" t="n">
        <v>3.09959</v>
      </c>
      <c r="M565" s="8" t="n">
        <v>112</v>
      </c>
      <c r="N565" s="8" t="n">
        <v>816</v>
      </c>
      <c r="O565" s="28" t="n">
        <v>8.77062</v>
      </c>
      <c r="P565" s="28" t="n">
        <v>6.324064</v>
      </c>
      <c r="Q565" s="28" t="n">
        <v>6.679811</v>
      </c>
      <c r="R565" s="8" t="n">
        <v>32</v>
      </c>
      <c r="S565" s="8" t="n">
        <v>14</v>
      </c>
      <c r="T565" s="23" t="n">
        <v>111.271676</v>
      </c>
      <c r="U565" s="23" t="n">
        <v>90.411501</v>
      </c>
      <c r="V565" s="28" t="n">
        <v>2.847203</v>
      </c>
      <c r="W565" s="39" t="n">
        <v>0.497131</v>
      </c>
      <c r="X565" s="24" t="n">
        <f aca="false">P565*RHO_VANE/2700*(1+SCRAP)*PRICE_VANE</f>
        <v>75.69904608</v>
      </c>
      <c r="Y565" s="24" t="n">
        <f aca="false">Q565*RHO_PLATE/2700*(1+SCRAP)*PRICE_PLATE</f>
        <v>79.95733767</v>
      </c>
      <c r="Z565" s="24" t="n">
        <f aca="false">T565*CUT_M+(R565+S565)*CUT_SET</f>
        <v>212.907514</v>
      </c>
      <c r="AA565" s="24" t="n">
        <f aca="false">U565*ROUND_M</f>
        <v>452.057505</v>
      </c>
      <c r="AB565" s="24" t="n">
        <f aca="false">(R565+S565)*FINISH_PART</f>
        <v>368</v>
      </c>
      <c r="AC565" s="24" t="n">
        <f aca="false">R565*SPACER_VANE+(R565+S565)*ASM_H*LABOUR</f>
        <v>613.5</v>
      </c>
      <c r="AD565" s="24" t="n">
        <f aca="false">V565*G10_CAGE+W565*G10_SLEEVE</f>
        <v>200.66004</v>
      </c>
      <c r="AE565" s="24" t="n">
        <f aca="false">N565/1000*SHAFT_M+SHAFT_SET</f>
        <v>177.92</v>
      </c>
      <c r="AF565" s="24" t="n">
        <f aca="false">2*ROUNDUP(G565*1000/V_ZENER,0)*PRICE_Z+5*ROUNDUP(G565*DIODE_SAFETY/V_STICK,0)*PRICE_STICK</f>
        <v>56.9</v>
      </c>
      <c r="AG565" s="24" t="n">
        <f aca="false">SUM(X565:AF565)</f>
        <v>2237.60144275</v>
      </c>
      <c r="AH565" s="20" t="n">
        <f aca="false">FIXED_BOM</f>
        <v>3461</v>
      </c>
      <c r="AI565" s="24" t="n">
        <f aca="false">(AG565+AH565)*(1+CONT)</f>
        <v>6553.3916591625</v>
      </c>
      <c r="AJ565" s="24" t="n">
        <f aca="false">IF(L565&gt;0,AI565/L565,1000000000000)</f>
        <v>2114.27693958314</v>
      </c>
      <c r="AK565" s="8" t="n">
        <f aca="false">IF(AND(G565&gt;=V_NEED,L565&gt;=P_MIN,K565&gt;=Z_MIN,F565&lt;=N_CAP,D565&lt;=R_MAX,OR(CORONA_REQ=0,O565&gt;=G565)),1,0)</f>
        <v>0</v>
      </c>
      <c r="AL565" s="28" t="n">
        <f aca="false">IF(AK565=1,IF(OBJECTIVE=1,AI565,AJ565),1000000000000)+ROW()*0.000000001</f>
        <v>1000000000000</v>
      </c>
    </row>
    <row r="566" customFormat="false" ht="15" hidden="false" customHeight="false" outlineLevel="0" collapsed="false">
      <c r="A566" s="8" t="n">
        <v>562</v>
      </c>
      <c r="B566" s="23" t="n">
        <v>3</v>
      </c>
      <c r="C566" s="23" t="n">
        <v>2</v>
      </c>
      <c r="D566" s="8" t="n">
        <v>175</v>
      </c>
      <c r="E566" s="8" t="n">
        <v>18</v>
      </c>
      <c r="F566" s="8" t="n">
        <v>10</v>
      </c>
      <c r="G566" s="28" t="n">
        <v>7.264419</v>
      </c>
      <c r="H566" s="8" t="n">
        <v>50.838295</v>
      </c>
      <c r="I566" s="8" t="n">
        <v>1560.332057</v>
      </c>
      <c r="J566" s="28" t="n">
        <v>30.692061</v>
      </c>
      <c r="K566" s="39" t="n">
        <v>1.610859</v>
      </c>
      <c r="L566" s="28" t="n">
        <v>3.980936</v>
      </c>
      <c r="M566" s="8" t="n">
        <v>137</v>
      </c>
      <c r="N566" s="8" t="n">
        <v>866</v>
      </c>
      <c r="O566" s="28" t="n">
        <v>8.77062</v>
      </c>
      <c r="P566" s="28" t="n">
        <v>7.90508</v>
      </c>
      <c r="Q566" s="28" t="n">
        <v>7.63407</v>
      </c>
      <c r="R566" s="8" t="n">
        <v>40</v>
      </c>
      <c r="S566" s="8" t="n">
        <v>16</v>
      </c>
      <c r="T566" s="23" t="n">
        <v>136.96902</v>
      </c>
      <c r="U566" s="23" t="n">
        <v>110.893801</v>
      </c>
      <c r="V566" s="28" t="n">
        <v>3.286586</v>
      </c>
      <c r="W566" s="39" t="n">
        <v>0.573848</v>
      </c>
      <c r="X566" s="24" t="n">
        <f aca="false">P566*RHO_VANE/2700*(1+SCRAP)*PRICE_VANE</f>
        <v>94.6238076</v>
      </c>
      <c r="Y566" s="24" t="n">
        <f aca="false">Q566*RHO_PLATE/2700*(1+SCRAP)*PRICE_PLATE</f>
        <v>91.3798179</v>
      </c>
      <c r="Z566" s="24" t="n">
        <f aca="false">T566*CUT_M+(R566+S566)*CUT_SET</f>
        <v>261.45353</v>
      </c>
      <c r="AA566" s="24" t="n">
        <f aca="false">U566*ROUND_M</f>
        <v>554.469005</v>
      </c>
      <c r="AB566" s="24" t="n">
        <f aca="false">(R566+S566)*FINISH_PART</f>
        <v>448</v>
      </c>
      <c r="AC566" s="24" t="n">
        <f aca="false">R566*SPACER_VANE+(R566+S566)*ASM_H*LABOUR</f>
        <v>750</v>
      </c>
      <c r="AD566" s="24" t="n">
        <f aca="false">V566*G10_CAGE+W566*G10_SLEEVE</f>
        <v>231.62604</v>
      </c>
      <c r="AE566" s="24" t="n">
        <f aca="false">N566/1000*SHAFT_M+SHAFT_SET</f>
        <v>183.92</v>
      </c>
      <c r="AF566" s="24" t="n">
        <f aca="false">2*ROUNDUP(G566*1000/V_ZENER,0)*PRICE_Z+5*ROUNDUP(G566*DIODE_SAFETY/V_STICK,0)*PRICE_STICK</f>
        <v>56.9</v>
      </c>
      <c r="AG566" s="24" t="n">
        <f aca="false">SUM(X566:AF566)</f>
        <v>2672.3722005</v>
      </c>
      <c r="AH566" s="20" t="n">
        <f aca="false">FIXED_BOM</f>
        <v>3461</v>
      </c>
      <c r="AI566" s="24" t="n">
        <f aca="false">(AG566+AH566)*(1+CONT)</f>
        <v>7053.378030575</v>
      </c>
      <c r="AJ566" s="24" t="n">
        <f aca="false">IF(L566&gt;0,AI566/L566,1000000000000)</f>
        <v>1771.78885331867</v>
      </c>
      <c r="AK566" s="8" t="n">
        <f aca="false">IF(AND(G566&gt;=V_NEED,L566&gt;=P_MIN,K566&gt;=Z_MIN,F566&lt;=N_CAP,D566&lt;=R_MAX,OR(CORONA_REQ=0,O566&gt;=G566)),1,0)</f>
        <v>0</v>
      </c>
      <c r="AL566" s="28" t="n">
        <f aca="false">IF(AK566=1,IF(OBJECTIVE=1,AI566,AJ566),1000000000000)+ROW()*0.000000001</f>
        <v>1000000000000</v>
      </c>
    </row>
    <row r="567" customFormat="false" ht="15" hidden="false" customHeight="false" outlineLevel="0" collapsed="false">
      <c r="A567" s="8" t="n">
        <v>563</v>
      </c>
      <c r="B567" s="23" t="n">
        <v>3</v>
      </c>
      <c r="C567" s="23" t="n">
        <v>2</v>
      </c>
      <c r="D567" s="8" t="n">
        <v>175</v>
      </c>
      <c r="E567" s="8" t="n">
        <v>18</v>
      </c>
      <c r="F567" s="8" t="n">
        <v>12</v>
      </c>
      <c r="G567" s="28" t="n">
        <v>7.264419</v>
      </c>
      <c r="H567" s="8" t="n">
        <v>61.120041</v>
      </c>
      <c r="I567" s="8" t="n">
        <v>1888.823016</v>
      </c>
      <c r="J567" s="28" t="n">
        <v>30.903497</v>
      </c>
      <c r="K567" s="39" t="n">
        <v>1.618868</v>
      </c>
      <c r="L567" s="28" t="n">
        <v>4.861043</v>
      </c>
      <c r="M567" s="8" t="n">
        <v>162</v>
      </c>
      <c r="N567" s="8" t="n">
        <v>916</v>
      </c>
      <c r="O567" s="28" t="n">
        <v>8.77062</v>
      </c>
      <c r="P567" s="28" t="n">
        <v>9.486096</v>
      </c>
      <c r="Q567" s="28" t="n">
        <v>8.588329</v>
      </c>
      <c r="R567" s="8" t="n">
        <v>48</v>
      </c>
      <c r="S567" s="8" t="n">
        <v>18</v>
      </c>
      <c r="T567" s="23" t="n">
        <v>162.666364</v>
      </c>
      <c r="U567" s="23" t="n">
        <v>131.376101</v>
      </c>
      <c r="V567" s="28" t="n">
        <v>3.725969</v>
      </c>
      <c r="W567" s="39" t="n">
        <v>0.650566</v>
      </c>
      <c r="X567" s="24" t="n">
        <f aca="false">P567*RHO_VANE/2700*(1+SCRAP)*PRICE_VANE</f>
        <v>113.54856912</v>
      </c>
      <c r="Y567" s="24" t="n">
        <f aca="false">Q567*RHO_PLATE/2700*(1+SCRAP)*PRICE_PLATE</f>
        <v>102.80229813</v>
      </c>
      <c r="Z567" s="24" t="n">
        <f aca="false">T567*CUT_M+(R567+S567)*CUT_SET</f>
        <v>309.999546</v>
      </c>
      <c r="AA567" s="24" t="n">
        <f aca="false">U567*ROUND_M</f>
        <v>656.880505</v>
      </c>
      <c r="AB567" s="24" t="n">
        <f aca="false">(R567+S567)*FINISH_PART</f>
        <v>528</v>
      </c>
      <c r="AC567" s="24" t="n">
        <f aca="false">R567*SPACER_VANE+(R567+S567)*ASM_H*LABOUR</f>
        <v>886.5</v>
      </c>
      <c r="AD567" s="24" t="n">
        <f aca="false">V567*G10_CAGE+W567*G10_SLEEVE</f>
        <v>262.5921</v>
      </c>
      <c r="AE567" s="24" t="n">
        <f aca="false">N567/1000*SHAFT_M+SHAFT_SET</f>
        <v>189.92</v>
      </c>
      <c r="AF567" s="24" t="n">
        <f aca="false">2*ROUNDUP(G567*1000/V_ZENER,0)*PRICE_Z+5*ROUNDUP(G567*DIODE_SAFETY/V_STICK,0)*PRICE_STICK</f>
        <v>56.9</v>
      </c>
      <c r="AG567" s="24" t="n">
        <f aca="false">SUM(X567:AF567)</f>
        <v>3107.14301825</v>
      </c>
      <c r="AH567" s="20" t="n">
        <f aca="false">FIXED_BOM</f>
        <v>3461</v>
      </c>
      <c r="AI567" s="24" t="n">
        <f aca="false">(AG567+AH567)*(1+CONT)</f>
        <v>7553.3644709875</v>
      </c>
      <c r="AJ567" s="24" t="n">
        <f aca="false">IF(L567&gt;0,AI567/L567,1000000000000)</f>
        <v>1553.8567486417</v>
      </c>
      <c r="AK567" s="8" t="n">
        <f aca="false">IF(AND(G567&gt;=V_NEED,L567&gt;=P_MIN,K567&gt;=Z_MIN,F567&lt;=N_CAP,D567&lt;=R_MAX,OR(CORONA_REQ=0,O567&gt;=G567)),1,0)</f>
        <v>0</v>
      </c>
      <c r="AL567" s="28" t="n">
        <f aca="false">IF(AK567=1,IF(OBJECTIVE=1,AI567,AJ567),1000000000000)+ROW()*0.000000001</f>
        <v>1000000000000</v>
      </c>
    </row>
    <row r="568" customFormat="false" ht="15" hidden="false" customHeight="false" outlineLevel="0" collapsed="false">
      <c r="A568" s="8" t="n">
        <v>564</v>
      </c>
      <c r="B568" s="23" t="n">
        <v>3</v>
      </c>
      <c r="C568" s="23" t="n">
        <v>2</v>
      </c>
      <c r="D568" s="8" t="n">
        <v>175</v>
      </c>
      <c r="E568" s="8" t="n">
        <v>18</v>
      </c>
      <c r="F568" s="8" t="n">
        <v>16</v>
      </c>
      <c r="G568" s="28" t="n">
        <v>7.264419</v>
      </c>
      <c r="H568" s="8" t="n">
        <v>81.683534</v>
      </c>
      <c r="I568" s="8" t="n">
        <v>2545.804935</v>
      </c>
      <c r="J568" s="28" t="n">
        <v>31.166685</v>
      </c>
      <c r="K568" s="39" t="n">
        <v>1.629652</v>
      </c>
      <c r="L568" s="28" t="n">
        <v>6.6277</v>
      </c>
      <c r="M568" s="8" t="n">
        <v>217</v>
      </c>
      <c r="N568" s="8" t="n">
        <v>1026</v>
      </c>
      <c r="O568" s="28" t="n">
        <v>8.77062</v>
      </c>
      <c r="P568" s="28" t="n">
        <v>12.648127</v>
      </c>
      <c r="Q568" s="28" t="n">
        <v>11.451105</v>
      </c>
      <c r="R568" s="8" t="n">
        <v>64</v>
      </c>
      <c r="S568" s="8" t="n">
        <v>24</v>
      </c>
      <c r="T568" s="23" t="n">
        <v>216.888485</v>
      </c>
      <c r="U568" s="23" t="n">
        <v>175.168135</v>
      </c>
      <c r="V568" s="28" t="n">
        <v>4.692612</v>
      </c>
      <c r="W568" s="39" t="n">
        <v>0.819345</v>
      </c>
      <c r="X568" s="24" t="n">
        <f aca="false">P568*RHO_VANE/2700*(1+SCRAP)*PRICE_VANE</f>
        <v>151.39808019</v>
      </c>
      <c r="Y568" s="24" t="n">
        <f aca="false">Q568*RHO_PLATE/2700*(1+SCRAP)*PRICE_PLATE</f>
        <v>137.06972685</v>
      </c>
      <c r="Z568" s="24" t="n">
        <f aca="false">T568*CUT_M+(R568+S568)*CUT_SET</f>
        <v>413.3327275</v>
      </c>
      <c r="AA568" s="24" t="n">
        <f aca="false">U568*ROUND_M</f>
        <v>875.840675</v>
      </c>
      <c r="AB568" s="24" t="n">
        <f aca="false">(R568+S568)*FINISH_PART</f>
        <v>704</v>
      </c>
      <c r="AC568" s="24" t="n">
        <f aca="false">R568*SPACER_VANE+(R568+S568)*ASM_H*LABOUR</f>
        <v>1182</v>
      </c>
      <c r="AD568" s="24" t="n">
        <f aca="false">V568*G10_CAGE+W568*G10_SLEEVE</f>
        <v>330.71742</v>
      </c>
      <c r="AE568" s="24" t="n">
        <f aca="false">N568/1000*SHAFT_M+SHAFT_SET</f>
        <v>203.12</v>
      </c>
      <c r="AF568" s="24" t="n">
        <f aca="false">2*ROUNDUP(G568*1000/V_ZENER,0)*PRICE_Z+5*ROUNDUP(G568*DIODE_SAFETY/V_STICK,0)*PRICE_STICK</f>
        <v>56.9</v>
      </c>
      <c r="AG568" s="24" t="n">
        <f aca="false">SUM(X568:AF568)</f>
        <v>4054.37862954</v>
      </c>
      <c r="AH568" s="20" t="n">
        <f aca="false">FIXED_BOM</f>
        <v>3461</v>
      </c>
      <c r="AI568" s="24" t="n">
        <f aca="false">(AG568+AH568)*(1+CONT)</f>
        <v>8642.685423971</v>
      </c>
      <c r="AJ568" s="24" t="n">
        <f aca="false">IF(L568&gt;0,AI568/L568,1000000000000)</f>
        <v>1304.02483877831</v>
      </c>
      <c r="AK568" s="8" t="n">
        <f aca="false">IF(AND(G568&gt;=V_NEED,L568&gt;=P_MIN,K568&gt;=Z_MIN,F568&lt;=N_CAP,D568&lt;=R_MAX,OR(CORONA_REQ=0,O568&gt;=G568)),1,0)</f>
        <v>0</v>
      </c>
      <c r="AL568" s="28" t="n">
        <f aca="false">IF(AK568=1,IF(OBJECTIVE=1,AI568,AJ568),1000000000000)+ROW()*0.000000001</f>
        <v>1000000000000</v>
      </c>
    </row>
    <row r="569" customFormat="false" ht="15" hidden="false" customHeight="false" outlineLevel="0" collapsed="false">
      <c r="A569" s="8" t="n">
        <v>565</v>
      </c>
      <c r="B569" s="23" t="n">
        <v>3</v>
      </c>
      <c r="C569" s="23" t="n">
        <v>2</v>
      </c>
      <c r="D569" s="8" t="n">
        <v>175</v>
      </c>
      <c r="E569" s="8" t="n">
        <v>22</v>
      </c>
      <c r="F569" s="8" t="n">
        <v>4</v>
      </c>
      <c r="G569" s="28" t="n">
        <v>7.264419</v>
      </c>
      <c r="H569" s="8" t="n">
        <v>27.13488</v>
      </c>
      <c r="I569" s="8" t="n">
        <v>697.020231</v>
      </c>
      <c r="J569" s="28" t="n">
        <v>25.687242</v>
      </c>
      <c r="K569" s="39" t="n">
        <v>1.542769</v>
      </c>
      <c r="L569" s="28" t="n">
        <v>1.642282</v>
      </c>
      <c r="M569" s="8" t="n">
        <v>57</v>
      </c>
      <c r="N569" s="8" t="n">
        <v>706</v>
      </c>
      <c r="O569" s="28" t="n">
        <v>8.77062</v>
      </c>
      <c r="P569" s="28" t="n">
        <v>3.67097</v>
      </c>
      <c r="Q569" s="28" t="n">
        <v>3.817035</v>
      </c>
      <c r="R569" s="8" t="n">
        <v>16</v>
      </c>
      <c r="S569" s="8" t="n">
        <v>8</v>
      </c>
      <c r="T569" s="23" t="n">
        <v>57.049555</v>
      </c>
      <c r="U569" s="23" t="n">
        <v>46.619467</v>
      </c>
      <c r="V569" s="28" t="n">
        <v>1.88056</v>
      </c>
      <c r="W569" s="39" t="n">
        <v>0.328352</v>
      </c>
      <c r="X569" s="24" t="n">
        <f aca="false">P569*RHO_VANE/2700*(1+SCRAP)*PRICE_VANE</f>
        <v>43.9415109</v>
      </c>
      <c r="Y569" s="24" t="n">
        <f aca="false">Q569*RHO_PLATE/2700*(1+SCRAP)*PRICE_PLATE</f>
        <v>45.68990895</v>
      </c>
      <c r="Z569" s="24" t="n">
        <f aca="false">T569*CUT_M+(R569+S569)*CUT_SET</f>
        <v>109.5743325</v>
      </c>
      <c r="AA569" s="24" t="n">
        <f aca="false">U569*ROUND_M</f>
        <v>233.097335</v>
      </c>
      <c r="AB569" s="24" t="n">
        <f aca="false">(R569+S569)*FINISH_PART</f>
        <v>192</v>
      </c>
      <c r="AC569" s="24" t="n">
        <f aca="false">R569*SPACER_VANE+(R569+S569)*ASM_H*LABOUR</f>
        <v>318</v>
      </c>
      <c r="AD569" s="24" t="n">
        <f aca="false">V569*G10_CAGE+W569*G10_SLEEVE</f>
        <v>132.53472</v>
      </c>
      <c r="AE569" s="24" t="n">
        <f aca="false">N569/1000*SHAFT_M+SHAFT_SET</f>
        <v>164.72</v>
      </c>
      <c r="AF569" s="24" t="n">
        <f aca="false">2*ROUNDUP(G569*1000/V_ZENER,0)*PRICE_Z+5*ROUNDUP(G569*DIODE_SAFETY/V_STICK,0)*PRICE_STICK</f>
        <v>56.9</v>
      </c>
      <c r="AG569" s="24" t="n">
        <f aca="false">SUM(X569:AF569)</f>
        <v>1296.45780735</v>
      </c>
      <c r="AH569" s="20" t="n">
        <f aca="false">FIXED_BOM</f>
        <v>3461</v>
      </c>
      <c r="AI569" s="24" t="n">
        <f aca="false">(AG569+AH569)*(1+CONT)</f>
        <v>5471.0764784525</v>
      </c>
      <c r="AJ569" s="24" t="n">
        <f aca="false">IF(L569&gt;0,AI569/L569,1000000000000)</f>
        <v>3331.38674018987</v>
      </c>
      <c r="AK569" s="8" t="n">
        <f aca="false">IF(AND(G569&gt;=V_NEED,L569&gt;=P_MIN,K569&gt;=Z_MIN,F569&lt;=N_CAP,D569&lt;=R_MAX,OR(CORONA_REQ=0,O569&gt;=G569)),1,0)</f>
        <v>0</v>
      </c>
      <c r="AL569" s="28" t="n">
        <f aca="false">IF(AK569=1,IF(OBJECTIVE=1,AI569,AJ569),1000000000000)+ROW()*0.000000001</f>
        <v>1000000000000</v>
      </c>
    </row>
    <row r="570" customFormat="false" ht="15" hidden="false" customHeight="false" outlineLevel="0" collapsed="false">
      <c r="A570" s="8" t="n">
        <v>566</v>
      </c>
      <c r="B570" s="23" t="n">
        <v>3</v>
      </c>
      <c r="C570" s="23" t="n">
        <v>2</v>
      </c>
      <c r="D570" s="8" t="n">
        <v>175</v>
      </c>
      <c r="E570" s="8" t="n">
        <v>22</v>
      </c>
      <c r="F570" s="8" t="n">
        <v>6</v>
      </c>
      <c r="G570" s="28" t="n">
        <v>7.264419</v>
      </c>
      <c r="H570" s="8" t="n">
        <v>41.497669</v>
      </c>
      <c r="I570" s="8" t="n">
        <v>1095.317506</v>
      </c>
      <c r="J570" s="28" t="n">
        <v>26.394675</v>
      </c>
      <c r="K570" s="39" t="n">
        <v>1.578358</v>
      </c>
      <c r="L570" s="28" t="n">
        <v>2.695165</v>
      </c>
      <c r="M570" s="8" t="n">
        <v>87</v>
      </c>
      <c r="N570" s="8" t="n">
        <v>766</v>
      </c>
      <c r="O570" s="28" t="n">
        <v>8.77062</v>
      </c>
      <c r="P570" s="28" t="n">
        <v>5.506455</v>
      </c>
      <c r="Q570" s="28" t="n">
        <v>5.725553</v>
      </c>
      <c r="R570" s="8" t="n">
        <v>24</v>
      </c>
      <c r="S570" s="8" t="n">
        <v>12</v>
      </c>
      <c r="T570" s="23" t="n">
        <v>85.574332</v>
      </c>
      <c r="U570" s="23" t="n">
        <v>69.929201</v>
      </c>
      <c r="V570" s="28" t="n">
        <v>2.40782</v>
      </c>
      <c r="W570" s="39" t="n">
        <v>0.420413</v>
      </c>
      <c r="X570" s="24" t="n">
        <f aca="false">P570*RHO_VANE/2700*(1+SCRAP)*PRICE_VANE</f>
        <v>65.91226635</v>
      </c>
      <c r="Y570" s="24" t="n">
        <f aca="false">Q570*RHO_PLATE/2700*(1+SCRAP)*PRICE_PLATE</f>
        <v>68.53486941</v>
      </c>
      <c r="Z570" s="24" t="n">
        <f aca="false">T570*CUT_M+(R570+S570)*CUT_SET</f>
        <v>164.361498</v>
      </c>
      <c r="AA570" s="24" t="n">
        <f aca="false">U570*ROUND_M</f>
        <v>349.646005</v>
      </c>
      <c r="AB570" s="24" t="n">
        <f aca="false">(R570+S570)*FINISH_PART</f>
        <v>288</v>
      </c>
      <c r="AC570" s="24" t="n">
        <f aca="false">R570*SPACER_VANE+(R570+S570)*ASM_H*LABOUR</f>
        <v>477</v>
      </c>
      <c r="AD570" s="24" t="n">
        <f aca="false">V570*G10_CAGE+W570*G10_SLEEVE</f>
        <v>169.69398</v>
      </c>
      <c r="AE570" s="24" t="n">
        <f aca="false">N570/1000*SHAFT_M+SHAFT_SET</f>
        <v>171.92</v>
      </c>
      <c r="AF570" s="24" t="n">
        <f aca="false">2*ROUNDUP(G570*1000/V_ZENER,0)*PRICE_Z+5*ROUNDUP(G570*DIODE_SAFETY/V_STICK,0)*PRICE_STICK</f>
        <v>56.9</v>
      </c>
      <c r="AG570" s="24" t="n">
        <f aca="false">SUM(X570:AF570)</f>
        <v>1811.96861876</v>
      </c>
      <c r="AH570" s="20" t="n">
        <f aca="false">FIXED_BOM</f>
        <v>3461</v>
      </c>
      <c r="AI570" s="24" t="n">
        <f aca="false">(AG570+AH570)*(1+CONT)</f>
        <v>6063.913911574</v>
      </c>
      <c r="AJ570" s="24" t="n">
        <f aca="false">IF(L570&gt;0,AI570/L570,1000000000000)</f>
        <v>2249.9230702291</v>
      </c>
      <c r="AK570" s="8" t="n">
        <f aca="false">IF(AND(G570&gt;=V_NEED,L570&gt;=P_MIN,K570&gt;=Z_MIN,F570&lt;=N_CAP,D570&lt;=R_MAX,OR(CORONA_REQ=0,O570&gt;=G570)),1,0)</f>
        <v>0</v>
      </c>
      <c r="AL570" s="28" t="n">
        <f aca="false">IF(AK570=1,IF(OBJECTIVE=1,AI570,AJ570),1000000000000)+ROW()*0.000000001</f>
        <v>1000000000000</v>
      </c>
    </row>
    <row r="571" customFormat="false" ht="15" hidden="false" customHeight="false" outlineLevel="0" collapsed="false">
      <c r="A571" s="8" t="n">
        <v>567</v>
      </c>
      <c r="B571" s="23" t="n">
        <v>3</v>
      </c>
      <c r="C571" s="23" t="n">
        <v>2</v>
      </c>
      <c r="D571" s="8" t="n">
        <v>175</v>
      </c>
      <c r="E571" s="8" t="n">
        <v>22</v>
      </c>
      <c r="F571" s="8" t="n">
        <v>8</v>
      </c>
      <c r="G571" s="28" t="n">
        <v>7.264419</v>
      </c>
      <c r="H571" s="8" t="n">
        <v>55.860458</v>
      </c>
      <c r="I571" s="8" t="n">
        <v>1493.614781</v>
      </c>
      <c r="J571" s="28" t="n">
        <v>26.73832</v>
      </c>
      <c r="K571" s="39" t="n">
        <v>1.595506</v>
      </c>
      <c r="L571" s="28" t="n">
        <v>3.748376</v>
      </c>
      <c r="M571" s="8" t="n">
        <v>117</v>
      </c>
      <c r="N571" s="8" t="n">
        <v>826</v>
      </c>
      <c r="O571" s="28" t="n">
        <v>8.77062</v>
      </c>
      <c r="P571" s="28" t="n">
        <v>7.34194</v>
      </c>
      <c r="Q571" s="28" t="n">
        <v>7.63407</v>
      </c>
      <c r="R571" s="8" t="n">
        <v>32</v>
      </c>
      <c r="S571" s="8" t="n">
        <v>16</v>
      </c>
      <c r="T571" s="23" t="n">
        <v>114.099109</v>
      </c>
      <c r="U571" s="23" t="n">
        <v>93.238934</v>
      </c>
      <c r="V571" s="28" t="n">
        <v>2.935079</v>
      </c>
      <c r="W571" s="39" t="n">
        <v>0.512474</v>
      </c>
      <c r="X571" s="24" t="n">
        <f aca="false">P571*RHO_VANE/2700*(1+SCRAP)*PRICE_VANE</f>
        <v>87.8830218</v>
      </c>
      <c r="Y571" s="24" t="n">
        <f aca="false">Q571*RHO_PLATE/2700*(1+SCRAP)*PRICE_PLATE</f>
        <v>91.3798179</v>
      </c>
      <c r="Z571" s="24" t="n">
        <f aca="false">T571*CUT_M+(R571+S571)*CUT_SET</f>
        <v>219.1486635</v>
      </c>
      <c r="AA571" s="24" t="n">
        <f aca="false">U571*ROUND_M</f>
        <v>466.19467</v>
      </c>
      <c r="AB571" s="24" t="n">
        <f aca="false">(R571+S571)*FINISH_PART</f>
        <v>384</v>
      </c>
      <c r="AC571" s="24" t="n">
        <f aca="false">R571*SPACER_VANE+(R571+S571)*ASM_H*LABOUR</f>
        <v>636</v>
      </c>
      <c r="AD571" s="24" t="n">
        <f aca="false">V571*G10_CAGE+W571*G10_SLEEVE</f>
        <v>206.85318</v>
      </c>
      <c r="AE571" s="24" t="n">
        <f aca="false">N571/1000*SHAFT_M+SHAFT_SET</f>
        <v>179.12</v>
      </c>
      <c r="AF571" s="24" t="n">
        <f aca="false">2*ROUNDUP(G571*1000/V_ZENER,0)*PRICE_Z+5*ROUNDUP(G571*DIODE_SAFETY/V_STICK,0)*PRICE_STICK</f>
        <v>56.9</v>
      </c>
      <c r="AG571" s="24" t="n">
        <f aca="false">SUM(X571:AF571)</f>
        <v>2327.4793532</v>
      </c>
      <c r="AH571" s="20" t="n">
        <f aca="false">FIXED_BOM</f>
        <v>3461</v>
      </c>
      <c r="AI571" s="24" t="n">
        <f aca="false">(AG571+AH571)*(1+CONT)</f>
        <v>6656.75125618</v>
      </c>
      <c r="AJ571" s="24" t="n">
        <f aca="false">IF(L571&gt;0,AI571/L571,1000000000000)</f>
        <v>1775.90275260006</v>
      </c>
      <c r="AK571" s="8" t="n">
        <f aca="false">IF(AND(G571&gt;=V_NEED,L571&gt;=P_MIN,K571&gt;=Z_MIN,F571&lt;=N_CAP,D571&lt;=R_MAX,OR(CORONA_REQ=0,O571&gt;=G571)),1,0)</f>
        <v>0</v>
      </c>
      <c r="AL571" s="28" t="n">
        <f aca="false">IF(AK571=1,IF(OBJECTIVE=1,AI571,AJ571),1000000000000)+ROW()*0.000000001</f>
        <v>1000000000000</v>
      </c>
    </row>
    <row r="572" customFormat="false" ht="15" hidden="false" customHeight="false" outlineLevel="0" collapsed="false">
      <c r="A572" s="8" t="n">
        <v>568</v>
      </c>
      <c r="B572" s="23" t="n">
        <v>3</v>
      </c>
      <c r="C572" s="23" t="n">
        <v>2</v>
      </c>
      <c r="D572" s="8" t="n">
        <v>175</v>
      </c>
      <c r="E572" s="8" t="n">
        <v>22</v>
      </c>
      <c r="F572" s="8" t="n">
        <v>10</v>
      </c>
      <c r="G572" s="28" t="n">
        <v>7.264419</v>
      </c>
      <c r="H572" s="8" t="n">
        <v>70.223246</v>
      </c>
      <c r="I572" s="8" t="n">
        <v>1891.912056</v>
      </c>
      <c r="J572" s="28" t="n">
        <v>26.941393</v>
      </c>
      <c r="K572" s="39" t="n">
        <v>1.60625</v>
      </c>
      <c r="L572" s="28" t="n">
        <v>4.805358</v>
      </c>
      <c r="M572" s="8" t="n">
        <v>142</v>
      </c>
      <c r="N572" s="8" t="n">
        <v>876</v>
      </c>
      <c r="O572" s="28" t="n">
        <v>8.77062</v>
      </c>
      <c r="P572" s="28" t="n">
        <v>9.177425</v>
      </c>
      <c r="Q572" s="28" t="n">
        <v>8.588329</v>
      </c>
      <c r="R572" s="8" t="n">
        <v>40</v>
      </c>
      <c r="S572" s="8" t="n">
        <v>18</v>
      </c>
      <c r="T572" s="23" t="n">
        <v>139.796453</v>
      </c>
      <c r="U572" s="23" t="n">
        <v>113.721234</v>
      </c>
      <c r="V572" s="28" t="n">
        <v>3.374463</v>
      </c>
      <c r="W572" s="39" t="n">
        <v>0.589192</v>
      </c>
      <c r="X572" s="24" t="n">
        <f aca="false">P572*RHO_VANE/2700*(1+SCRAP)*PRICE_VANE</f>
        <v>109.85377725</v>
      </c>
      <c r="Y572" s="24" t="n">
        <f aca="false">Q572*RHO_PLATE/2700*(1+SCRAP)*PRICE_PLATE</f>
        <v>102.80229813</v>
      </c>
      <c r="Z572" s="24" t="n">
        <f aca="false">T572*CUT_M+(R572+S572)*CUT_SET</f>
        <v>267.6946795</v>
      </c>
      <c r="AA572" s="24" t="n">
        <f aca="false">U572*ROUND_M</f>
        <v>568.60617</v>
      </c>
      <c r="AB572" s="24" t="n">
        <f aca="false">(R572+S572)*FINISH_PART</f>
        <v>464</v>
      </c>
      <c r="AC572" s="24" t="n">
        <f aca="false">R572*SPACER_VANE+(R572+S572)*ASM_H*LABOUR</f>
        <v>772.5</v>
      </c>
      <c r="AD572" s="24" t="n">
        <f aca="false">V572*G10_CAGE+W572*G10_SLEEVE</f>
        <v>237.8193</v>
      </c>
      <c r="AE572" s="24" t="n">
        <f aca="false">N572/1000*SHAFT_M+SHAFT_SET</f>
        <v>185.12</v>
      </c>
      <c r="AF572" s="24" t="n">
        <f aca="false">2*ROUNDUP(G572*1000/V_ZENER,0)*PRICE_Z+5*ROUNDUP(G572*DIODE_SAFETY/V_STICK,0)*PRICE_STICK</f>
        <v>56.9</v>
      </c>
      <c r="AG572" s="24" t="n">
        <f aca="false">SUM(X572:AF572)</f>
        <v>2765.29622488</v>
      </c>
      <c r="AH572" s="20" t="n">
        <f aca="false">FIXED_BOM</f>
        <v>3461</v>
      </c>
      <c r="AI572" s="24" t="n">
        <f aca="false">(AG572+AH572)*(1+CONT)</f>
        <v>7160.240658612</v>
      </c>
      <c r="AJ572" s="24" t="n">
        <f aca="false">IF(L572&gt;0,AI572/L572,1000000000000)</f>
        <v>1490.05353162283</v>
      </c>
      <c r="AK572" s="8" t="n">
        <f aca="false">IF(AND(G572&gt;=V_NEED,L572&gt;=P_MIN,K572&gt;=Z_MIN,F572&lt;=N_CAP,D572&lt;=R_MAX,OR(CORONA_REQ=0,O572&gt;=G572)),1,0)</f>
        <v>0</v>
      </c>
      <c r="AL572" s="28" t="n">
        <f aca="false">IF(AK572=1,IF(OBJECTIVE=1,AI572,AJ572),1000000000000)+ROW()*0.000000001</f>
        <v>1000000000000</v>
      </c>
    </row>
    <row r="573" customFormat="false" ht="15" hidden="false" customHeight="false" outlineLevel="0" collapsed="false">
      <c r="A573" s="8" t="n">
        <v>569</v>
      </c>
      <c r="B573" s="23" t="n">
        <v>3</v>
      </c>
      <c r="C573" s="23" t="n">
        <v>2</v>
      </c>
      <c r="D573" s="8" t="n">
        <v>175</v>
      </c>
      <c r="E573" s="8" t="n">
        <v>22</v>
      </c>
      <c r="F573" s="8" t="n">
        <v>12</v>
      </c>
      <c r="G573" s="28" t="n">
        <v>7.264419</v>
      </c>
      <c r="H573" s="8" t="n">
        <v>84.586035</v>
      </c>
      <c r="I573" s="8" t="n">
        <v>2290.209331</v>
      </c>
      <c r="J573" s="28" t="n">
        <v>27.075502</v>
      </c>
      <c r="K573" s="39" t="n">
        <v>1.61306</v>
      </c>
      <c r="L573" s="28" t="n">
        <v>5.863734</v>
      </c>
      <c r="M573" s="8" t="n">
        <v>172</v>
      </c>
      <c r="N573" s="8" t="n">
        <v>936</v>
      </c>
      <c r="O573" s="28" t="n">
        <v>8.77062</v>
      </c>
      <c r="P573" s="28" t="n">
        <v>11.01291</v>
      </c>
      <c r="Q573" s="28" t="n">
        <v>10.496846</v>
      </c>
      <c r="R573" s="8" t="n">
        <v>48</v>
      </c>
      <c r="S573" s="8" t="n">
        <v>22</v>
      </c>
      <c r="T573" s="23" t="n">
        <v>168.321231</v>
      </c>
      <c r="U573" s="23" t="n">
        <v>137.030968</v>
      </c>
      <c r="V573" s="28" t="n">
        <v>3.901722</v>
      </c>
      <c r="W573" s="39" t="n">
        <v>0.681253</v>
      </c>
      <c r="X573" s="24" t="n">
        <f aca="false">P573*RHO_VANE/2700*(1+SCRAP)*PRICE_VANE</f>
        <v>131.8245327</v>
      </c>
      <c r="Y573" s="24" t="n">
        <f aca="false">Q573*RHO_PLATE/2700*(1+SCRAP)*PRICE_PLATE</f>
        <v>125.64724662</v>
      </c>
      <c r="Z573" s="24" t="n">
        <f aca="false">T573*CUT_M+(R573+S573)*CUT_SET</f>
        <v>322.4818465</v>
      </c>
      <c r="AA573" s="24" t="n">
        <f aca="false">U573*ROUND_M</f>
        <v>685.15484</v>
      </c>
      <c r="AB573" s="24" t="n">
        <f aca="false">(R573+S573)*FINISH_PART</f>
        <v>560</v>
      </c>
      <c r="AC573" s="24" t="n">
        <f aca="false">R573*SPACER_VANE+(R573+S573)*ASM_H*LABOUR</f>
        <v>931.5</v>
      </c>
      <c r="AD573" s="24" t="n">
        <f aca="false">V573*G10_CAGE+W573*G10_SLEEVE</f>
        <v>274.9785</v>
      </c>
      <c r="AE573" s="24" t="n">
        <f aca="false">N573/1000*SHAFT_M+SHAFT_SET</f>
        <v>192.32</v>
      </c>
      <c r="AF573" s="24" t="n">
        <f aca="false">2*ROUNDUP(G573*1000/V_ZENER,0)*PRICE_Z+5*ROUNDUP(G573*DIODE_SAFETY/V_STICK,0)*PRICE_STICK</f>
        <v>56.9</v>
      </c>
      <c r="AG573" s="24" t="n">
        <f aca="false">SUM(X573:AF573)</f>
        <v>3280.80696582</v>
      </c>
      <c r="AH573" s="20" t="n">
        <f aca="false">FIXED_BOM</f>
        <v>3461</v>
      </c>
      <c r="AI573" s="24" t="n">
        <f aca="false">(AG573+AH573)*(1+CONT)</f>
        <v>7753.078010693</v>
      </c>
      <c r="AJ573" s="24" t="n">
        <f aca="false">IF(L573&gt;0,AI573/L573,1000000000000)</f>
        <v>1322.20834210641</v>
      </c>
      <c r="AK573" s="8" t="n">
        <f aca="false">IF(AND(G573&gt;=V_NEED,L573&gt;=P_MIN,K573&gt;=Z_MIN,F573&lt;=N_CAP,D573&lt;=R_MAX,OR(CORONA_REQ=0,O573&gt;=G573)),1,0)</f>
        <v>0</v>
      </c>
      <c r="AL573" s="28" t="n">
        <f aca="false">IF(AK573=1,IF(OBJECTIVE=1,AI573,AJ573),1000000000000)+ROW()*0.000000001</f>
        <v>1000000000000</v>
      </c>
    </row>
    <row r="574" customFormat="false" ht="15" hidden="false" customHeight="false" outlineLevel="0" collapsed="false">
      <c r="A574" s="8" t="n">
        <v>570</v>
      </c>
      <c r="B574" s="23" t="n">
        <v>3</v>
      </c>
      <c r="C574" s="23" t="n">
        <v>2</v>
      </c>
      <c r="D574" s="8" t="n">
        <v>175</v>
      </c>
      <c r="E574" s="8" t="n">
        <v>22</v>
      </c>
      <c r="F574" s="8" t="n">
        <v>16</v>
      </c>
      <c r="G574" s="28" t="n">
        <v>7.264419</v>
      </c>
      <c r="H574" s="8" t="n">
        <v>113.311613</v>
      </c>
      <c r="I574" s="8" t="n">
        <v>3086.803881</v>
      </c>
      <c r="J574" s="28" t="n">
        <v>27.241726</v>
      </c>
      <c r="K574" s="39" t="n">
        <v>1.622125</v>
      </c>
      <c r="L574" s="28" t="n">
        <v>7.977599</v>
      </c>
      <c r="M574" s="8" t="n">
        <v>232</v>
      </c>
      <c r="N574" s="8" t="n">
        <v>1056</v>
      </c>
      <c r="O574" s="28" t="n">
        <v>8.77062</v>
      </c>
      <c r="P574" s="28" t="n">
        <v>14.683879</v>
      </c>
      <c r="Q574" s="28" t="n">
        <v>14.313882</v>
      </c>
      <c r="R574" s="8" t="n">
        <v>64</v>
      </c>
      <c r="S574" s="8" t="n">
        <v>30</v>
      </c>
      <c r="T574" s="23" t="n">
        <v>225.370785</v>
      </c>
      <c r="U574" s="23" t="n">
        <v>183.650435</v>
      </c>
      <c r="V574" s="28" t="n">
        <v>4.956242</v>
      </c>
      <c r="W574" s="39" t="n">
        <v>0.865376</v>
      </c>
      <c r="X574" s="24" t="n">
        <f aca="false">P574*RHO_VANE/2700*(1+SCRAP)*PRICE_VANE</f>
        <v>175.76603163</v>
      </c>
      <c r="Y574" s="24" t="n">
        <f aca="false">Q574*RHO_PLATE/2700*(1+SCRAP)*PRICE_PLATE</f>
        <v>171.33716754</v>
      </c>
      <c r="Z574" s="24" t="n">
        <f aca="false">T574*CUT_M+(R574+S574)*CUT_SET</f>
        <v>432.0561775</v>
      </c>
      <c r="AA574" s="24" t="n">
        <f aca="false">U574*ROUND_M</f>
        <v>918.252175</v>
      </c>
      <c r="AB574" s="24" t="n">
        <f aca="false">(R574+S574)*FINISH_PART</f>
        <v>752</v>
      </c>
      <c r="AC574" s="24" t="n">
        <f aca="false">R574*SPACER_VANE+(R574+S574)*ASM_H*LABOUR</f>
        <v>1249.5</v>
      </c>
      <c r="AD574" s="24" t="n">
        <f aca="false">V574*G10_CAGE+W574*G10_SLEEVE</f>
        <v>349.29708</v>
      </c>
      <c r="AE574" s="24" t="n">
        <f aca="false">N574/1000*SHAFT_M+SHAFT_SET</f>
        <v>206.72</v>
      </c>
      <c r="AF574" s="24" t="n">
        <f aca="false">2*ROUNDUP(G574*1000/V_ZENER,0)*PRICE_Z+5*ROUNDUP(G574*DIODE_SAFETY/V_STICK,0)*PRICE_STICK</f>
        <v>56.9</v>
      </c>
      <c r="AG574" s="24" t="n">
        <f aca="false">SUM(X574:AF574)</f>
        <v>4311.82863167</v>
      </c>
      <c r="AH574" s="20" t="n">
        <f aca="false">FIXED_BOM</f>
        <v>3461</v>
      </c>
      <c r="AI574" s="24" t="n">
        <f aca="false">(AG574+AH574)*(1+CONT)</f>
        <v>8938.7529264205</v>
      </c>
      <c r="AJ574" s="24" t="n">
        <f aca="false">IF(L574&gt;0,AI574/L574,1000000000000)</f>
        <v>1120.48160435496</v>
      </c>
      <c r="AK574" s="8" t="n">
        <f aca="false">IF(AND(G574&gt;=V_NEED,L574&gt;=P_MIN,K574&gt;=Z_MIN,F574&lt;=N_CAP,D574&lt;=R_MAX,OR(CORONA_REQ=0,O574&gt;=G574)),1,0)</f>
        <v>0</v>
      </c>
      <c r="AL574" s="28" t="n">
        <f aca="false">IF(AK574=1,IF(OBJECTIVE=1,AI574,AJ574),1000000000000)+ROW()*0.000000001</f>
        <v>1000000000000</v>
      </c>
    </row>
    <row r="575" customFormat="false" ht="15" hidden="false" customHeight="false" outlineLevel="0" collapsed="false">
      <c r="A575" s="8" t="n">
        <v>571</v>
      </c>
      <c r="B575" s="23" t="n">
        <v>3</v>
      </c>
      <c r="C575" s="23" t="n">
        <v>2</v>
      </c>
      <c r="D575" s="8" t="n">
        <v>175</v>
      </c>
      <c r="E575" s="8" t="n">
        <v>26</v>
      </c>
      <c r="F575" s="8" t="n">
        <v>4</v>
      </c>
      <c r="G575" s="28" t="n">
        <v>7.264419</v>
      </c>
      <c r="H575" s="8" t="n">
        <v>44.233927</v>
      </c>
      <c r="I575" s="8" t="n">
        <v>818.439348</v>
      </c>
      <c r="J575" s="28" t="n">
        <v>18.502525</v>
      </c>
      <c r="K575" s="39" t="n">
        <v>1.51872</v>
      </c>
      <c r="L575" s="28" t="n">
        <v>1.873057</v>
      </c>
      <c r="M575" s="8" t="n">
        <v>62</v>
      </c>
      <c r="N575" s="8" t="n">
        <v>716</v>
      </c>
      <c r="O575" s="28" t="n">
        <v>8.77062</v>
      </c>
      <c r="P575" s="28" t="n">
        <v>4.179908</v>
      </c>
      <c r="Q575" s="28" t="n">
        <v>4.771294</v>
      </c>
      <c r="R575" s="8" t="n">
        <v>16</v>
      </c>
      <c r="S575" s="8" t="n">
        <v>10</v>
      </c>
      <c r="T575" s="23" t="n">
        <v>59.876988</v>
      </c>
      <c r="U575" s="23" t="n">
        <v>49.4469</v>
      </c>
      <c r="V575" s="28" t="n">
        <v>1.968437</v>
      </c>
      <c r="W575" s="39" t="n">
        <v>0.343695</v>
      </c>
      <c r="X575" s="24" t="n">
        <f aca="false">P575*RHO_VANE/2700*(1+SCRAP)*PRICE_VANE</f>
        <v>50.03349876</v>
      </c>
      <c r="Y575" s="24" t="n">
        <f aca="false">Q575*RHO_PLATE/2700*(1+SCRAP)*PRICE_PLATE</f>
        <v>57.11238918</v>
      </c>
      <c r="Z575" s="24" t="n">
        <f aca="false">T575*CUT_M+(R575+S575)*CUT_SET</f>
        <v>115.815482</v>
      </c>
      <c r="AA575" s="24" t="n">
        <f aca="false">U575*ROUND_M</f>
        <v>247.2345</v>
      </c>
      <c r="AB575" s="24" t="n">
        <f aca="false">(R575+S575)*FINISH_PART</f>
        <v>208</v>
      </c>
      <c r="AC575" s="24" t="n">
        <f aca="false">R575*SPACER_VANE+(R575+S575)*ASM_H*LABOUR</f>
        <v>340.5</v>
      </c>
      <c r="AD575" s="24" t="n">
        <f aca="false">V575*G10_CAGE+W575*G10_SLEEVE</f>
        <v>138.72792</v>
      </c>
      <c r="AE575" s="24" t="n">
        <f aca="false">N575/1000*SHAFT_M+SHAFT_SET</f>
        <v>165.92</v>
      </c>
      <c r="AF575" s="24" t="n">
        <f aca="false">2*ROUNDUP(G575*1000/V_ZENER,0)*PRICE_Z+5*ROUNDUP(G575*DIODE_SAFETY/V_STICK,0)*PRICE_STICK</f>
        <v>56.9</v>
      </c>
      <c r="AG575" s="24" t="n">
        <f aca="false">SUM(X575:AF575)</f>
        <v>1380.24378994</v>
      </c>
      <c r="AH575" s="20" t="n">
        <f aca="false">FIXED_BOM</f>
        <v>3461</v>
      </c>
      <c r="AI575" s="24" t="n">
        <f aca="false">(AG575+AH575)*(1+CONT)</f>
        <v>5567.430358431</v>
      </c>
      <c r="AJ575" s="24" t="n">
        <f aca="false">IF(L575&gt;0,AI575/L575,1000000000000)</f>
        <v>2972.37636571178</v>
      </c>
      <c r="AK575" s="8" t="n">
        <f aca="false">IF(AND(G575&gt;=V_NEED,L575&gt;=P_MIN,K575&gt;=Z_MIN,F575&lt;=N_CAP,D575&lt;=R_MAX,OR(CORONA_REQ=0,O575&gt;=G575)),1,0)</f>
        <v>0</v>
      </c>
      <c r="AL575" s="28" t="n">
        <f aca="false">IF(AK575=1,IF(OBJECTIVE=1,AI575,AJ575),1000000000000)+ROW()*0.000000001</f>
        <v>1000000000000</v>
      </c>
    </row>
    <row r="576" customFormat="false" ht="15" hidden="false" customHeight="false" outlineLevel="0" collapsed="false">
      <c r="A576" s="8" t="n">
        <v>572</v>
      </c>
      <c r="B576" s="23" t="n">
        <v>3</v>
      </c>
      <c r="C576" s="23" t="n">
        <v>2</v>
      </c>
      <c r="D576" s="8" t="n">
        <v>175</v>
      </c>
      <c r="E576" s="8" t="n">
        <v>26</v>
      </c>
      <c r="F576" s="8" t="n">
        <v>6</v>
      </c>
      <c r="G576" s="28" t="n">
        <v>7.264419</v>
      </c>
      <c r="H576" s="8" t="n">
        <v>68.367599</v>
      </c>
      <c r="I576" s="8" t="n">
        <v>1286.118975</v>
      </c>
      <c r="J576" s="28" t="n">
        <v>18.81182</v>
      </c>
      <c r="K576" s="39" t="n">
        <v>1.548126</v>
      </c>
      <c r="L576" s="28" t="n">
        <v>3.059095</v>
      </c>
      <c r="M576" s="8" t="n">
        <v>92</v>
      </c>
      <c r="N576" s="8" t="n">
        <v>776</v>
      </c>
      <c r="O576" s="28" t="n">
        <v>8.77062</v>
      </c>
      <c r="P576" s="28" t="n">
        <v>6.269862</v>
      </c>
      <c r="Q576" s="28" t="n">
        <v>6.679811</v>
      </c>
      <c r="R576" s="8" t="n">
        <v>24</v>
      </c>
      <c r="S576" s="8" t="n">
        <v>14</v>
      </c>
      <c r="T576" s="23" t="n">
        <v>88.401765</v>
      </c>
      <c r="U576" s="23" t="n">
        <v>72.756634</v>
      </c>
      <c r="V576" s="28" t="n">
        <v>2.495696</v>
      </c>
      <c r="W576" s="39" t="n">
        <v>0.435756</v>
      </c>
      <c r="X576" s="24" t="n">
        <f aca="false">P576*RHO_VANE/2700*(1+SCRAP)*PRICE_VANE</f>
        <v>75.05024814</v>
      </c>
      <c r="Y576" s="24" t="n">
        <f aca="false">Q576*RHO_PLATE/2700*(1+SCRAP)*PRICE_PLATE</f>
        <v>79.95733767</v>
      </c>
      <c r="Z576" s="24" t="n">
        <f aca="false">T576*CUT_M+(R576+S576)*CUT_SET</f>
        <v>170.6026475</v>
      </c>
      <c r="AA576" s="24" t="n">
        <f aca="false">U576*ROUND_M</f>
        <v>363.78317</v>
      </c>
      <c r="AB576" s="24" t="n">
        <f aca="false">(R576+S576)*FINISH_PART</f>
        <v>304</v>
      </c>
      <c r="AC576" s="24" t="n">
        <f aca="false">R576*SPACER_VANE+(R576+S576)*ASM_H*LABOUR</f>
        <v>499.5</v>
      </c>
      <c r="AD576" s="24" t="n">
        <f aca="false">V576*G10_CAGE+W576*G10_SLEEVE</f>
        <v>175.88712</v>
      </c>
      <c r="AE576" s="24" t="n">
        <f aca="false">N576/1000*SHAFT_M+SHAFT_SET</f>
        <v>173.12</v>
      </c>
      <c r="AF576" s="24" t="n">
        <f aca="false">2*ROUNDUP(G576*1000/V_ZENER,0)*PRICE_Z+5*ROUNDUP(G576*DIODE_SAFETY/V_STICK,0)*PRICE_STICK</f>
        <v>56.9</v>
      </c>
      <c r="AG576" s="24" t="n">
        <f aca="false">SUM(X576:AF576)</f>
        <v>1898.80052331</v>
      </c>
      <c r="AH576" s="20" t="n">
        <f aca="false">FIXED_BOM</f>
        <v>3461</v>
      </c>
      <c r="AI576" s="24" t="n">
        <f aca="false">(AG576+AH576)*(1+CONT)</f>
        <v>6163.7706018065</v>
      </c>
      <c r="AJ576" s="24" t="n">
        <f aca="false">IF(L576&gt;0,AI576/L576,1000000000000)</f>
        <v>2014.90002821308</v>
      </c>
      <c r="AK576" s="8" t="n">
        <f aca="false">IF(AND(G576&gt;=V_NEED,L576&gt;=P_MIN,K576&gt;=Z_MIN,F576&lt;=N_CAP,D576&lt;=R_MAX,OR(CORONA_REQ=0,O576&gt;=G576)),1,0)</f>
        <v>0</v>
      </c>
      <c r="AL576" s="28" t="n">
        <f aca="false">IF(AK576=1,IF(OBJECTIVE=1,AI576,AJ576),1000000000000)+ROW()*0.000000001</f>
        <v>1000000000000</v>
      </c>
    </row>
    <row r="577" customFormat="false" ht="15" hidden="false" customHeight="false" outlineLevel="0" collapsed="false">
      <c r="A577" s="8" t="n">
        <v>573</v>
      </c>
      <c r="B577" s="23" t="n">
        <v>3</v>
      </c>
      <c r="C577" s="23" t="n">
        <v>2</v>
      </c>
      <c r="D577" s="8" t="n">
        <v>175</v>
      </c>
      <c r="E577" s="8" t="n">
        <v>26</v>
      </c>
      <c r="F577" s="8" t="n">
        <v>8</v>
      </c>
      <c r="G577" s="28" t="n">
        <v>7.264419</v>
      </c>
      <c r="H577" s="8" t="n">
        <v>92.501272</v>
      </c>
      <c r="I577" s="8" t="n">
        <v>1753.798602</v>
      </c>
      <c r="J577" s="28" t="n">
        <v>18.959724</v>
      </c>
      <c r="K577" s="39" t="n">
        <v>1.561805</v>
      </c>
      <c r="L577" s="28" t="n">
        <v>4.239621</v>
      </c>
      <c r="M577" s="8" t="n">
        <v>122</v>
      </c>
      <c r="N577" s="8" t="n">
        <v>836</v>
      </c>
      <c r="O577" s="28" t="n">
        <v>8.77062</v>
      </c>
      <c r="P577" s="28" t="n">
        <v>8.359816</v>
      </c>
      <c r="Q577" s="28" t="n">
        <v>8.588329</v>
      </c>
      <c r="R577" s="8" t="n">
        <v>32</v>
      </c>
      <c r="S577" s="8" t="n">
        <v>18</v>
      </c>
      <c r="T577" s="23" t="n">
        <v>116.926543</v>
      </c>
      <c r="U577" s="23" t="n">
        <v>96.066368</v>
      </c>
      <c r="V577" s="28" t="n">
        <v>3.022956</v>
      </c>
      <c r="W577" s="39" t="n">
        <v>0.527818</v>
      </c>
      <c r="X577" s="24" t="n">
        <f aca="false">P577*RHO_VANE/2700*(1+SCRAP)*PRICE_VANE</f>
        <v>100.06699752</v>
      </c>
      <c r="Y577" s="24" t="n">
        <f aca="false">Q577*RHO_PLATE/2700*(1+SCRAP)*PRICE_PLATE</f>
        <v>102.80229813</v>
      </c>
      <c r="Z577" s="24" t="n">
        <f aca="false">T577*CUT_M+(R577+S577)*CUT_SET</f>
        <v>225.3898145</v>
      </c>
      <c r="AA577" s="24" t="n">
        <f aca="false">U577*ROUND_M</f>
        <v>480.33184</v>
      </c>
      <c r="AB577" s="24" t="n">
        <f aca="false">(R577+S577)*FINISH_PART</f>
        <v>400</v>
      </c>
      <c r="AC577" s="24" t="n">
        <f aca="false">R577*SPACER_VANE+(R577+S577)*ASM_H*LABOUR</f>
        <v>658.5</v>
      </c>
      <c r="AD577" s="24" t="n">
        <f aca="false">V577*G10_CAGE+W577*G10_SLEEVE</f>
        <v>213.04644</v>
      </c>
      <c r="AE577" s="24" t="n">
        <f aca="false">N577/1000*SHAFT_M+SHAFT_SET</f>
        <v>180.32</v>
      </c>
      <c r="AF577" s="24" t="n">
        <f aca="false">2*ROUNDUP(G577*1000/V_ZENER,0)*PRICE_Z+5*ROUNDUP(G577*DIODE_SAFETY/V_STICK,0)*PRICE_STICK</f>
        <v>56.9</v>
      </c>
      <c r="AG577" s="24" t="n">
        <f aca="false">SUM(X577:AF577)</f>
        <v>2417.35739015</v>
      </c>
      <c r="AH577" s="20" t="n">
        <f aca="false">FIXED_BOM</f>
        <v>3461</v>
      </c>
      <c r="AI577" s="24" t="n">
        <f aca="false">(AG577+AH577)*(1+CONT)</f>
        <v>6760.1109986725</v>
      </c>
      <c r="AJ577" s="24" t="n">
        <f aca="false">IF(L577&gt;0,AI577/L577,1000000000000)</f>
        <v>1594.50832955882</v>
      </c>
      <c r="AK577" s="8" t="n">
        <f aca="false">IF(AND(G577&gt;=V_NEED,L577&gt;=P_MIN,K577&gt;=Z_MIN,F577&lt;=N_CAP,D577&lt;=R_MAX,OR(CORONA_REQ=0,O577&gt;=G577)),1,0)</f>
        <v>0</v>
      </c>
      <c r="AL577" s="28" t="n">
        <f aca="false">IF(AK577=1,IF(OBJECTIVE=1,AI577,AJ577),1000000000000)+ROW()*0.000000001</f>
        <v>1000000000000</v>
      </c>
    </row>
    <row r="578" customFormat="false" ht="15" hidden="false" customHeight="false" outlineLevel="0" collapsed="false">
      <c r="A578" s="8" t="n">
        <v>574</v>
      </c>
      <c r="B578" s="23" t="n">
        <v>3</v>
      </c>
      <c r="C578" s="23" t="n">
        <v>2</v>
      </c>
      <c r="D578" s="8" t="n">
        <v>175</v>
      </c>
      <c r="E578" s="8" t="n">
        <v>26</v>
      </c>
      <c r="F578" s="8" t="n">
        <v>10</v>
      </c>
      <c r="G578" s="28" t="n">
        <v>7.264419</v>
      </c>
      <c r="H578" s="8" t="n">
        <v>116.634945</v>
      </c>
      <c r="I578" s="8" t="n">
        <v>2221.478229</v>
      </c>
      <c r="J578" s="28" t="n">
        <v>19.046421</v>
      </c>
      <c r="K578" s="39" t="n">
        <v>1.57074</v>
      </c>
      <c r="L578" s="28" t="n">
        <v>5.431343</v>
      </c>
      <c r="M578" s="8" t="n">
        <v>152</v>
      </c>
      <c r="N578" s="8" t="n">
        <v>896</v>
      </c>
      <c r="O578" s="28" t="n">
        <v>8.77062</v>
      </c>
      <c r="P578" s="28" t="n">
        <v>10.44977</v>
      </c>
      <c r="Q578" s="28" t="n">
        <v>10.496846</v>
      </c>
      <c r="R578" s="8" t="n">
        <v>40</v>
      </c>
      <c r="S578" s="8" t="n">
        <v>22</v>
      </c>
      <c r="T578" s="23" t="n">
        <v>145.45132</v>
      </c>
      <c r="U578" s="23" t="n">
        <v>119.376101</v>
      </c>
      <c r="V578" s="28" t="n">
        <v>3.550216</v>
      </c>
      <c r="W578" s="39" t="n">
        <v>0.619879</v>
      </c>
      <c r="X578" s="24" t="n">
        <f aca="false">P578*RHO_VANE/2700*(1+SCRAP)*PRICE_VANE</f>
        <v>125.0837469</v>
      </c>
      <c r="Y578" s="24" t="n">
        <f aca="false">Q578*RHO_PLATE/2700*(1+SCRAP)*PRICE_PLATE</f>
        <v>125.64724662</v>
      </c>
      <c r="Z578" s="24" t="n">
        <f aca="false">T578*CUT_M+(R578+S578)*CUT_SET</f>
        <v>280.17698</v>
      </c>
      <c r="AA578" s="24" t="n">
        <f aca="false">U578*ROUND_M</f>
        <v>596.880505</v>
      </c>
      <c r="AB578" s="24" t="n">
        <f aca="false">(R578+S578)*FINISH_PART</f>
        <v>496</v>
      </c>
      <c r="AC578" s="24" t="n">
        <f aca="false">R578*SPACER_VANE+(R578+S578)*ASM_H*LABOUR</f>
        <v>817.5</v>
      </c>
      <c r="AD578" s="24" t="n">
        <f aca="false">V578*G10_CAGE+W578*G10_SLEEVE</f>
        <v>250.2057</v>
      </c>
      <c r="AE578" s="24" t="n">
        <f aca="false">N578/1000*SHAFT_M+SHAFT_SET</f>
        <v>187.52</v>
      </c>
      <c r="AF578" s="24" t="n">
        <f aca="false">2*ROUNDUP(G578*1000/V_ZENER,0)*PRICE_Z+5*ROUNDUP(G578*DIODE_SAFETY/V_STICK,0)*PRICE_STICK</f>
        <v>56.9</v>
      </c>
      <c r="AG578" s="24" t="n">
        <f aca="false">SUM(X578:AF578)</f>
        <v>2935.91417852</v>
      </c>
      <c r="AH578" s="20" t="n">
        <f aca="false">FIXED_BOM</f>
        <v>3461</v>
      </c>
      <c r="AI578" s="24" t="n">
        <f aca="false">(AG578+AH578)*(1+CONT)</f>
        <v>7356.451305298</v>
      </c>
      <c r="AJ578" s="24" t="n">
        <f aca="false">IF(L578&gt;0,AI578/L578,1000000000000)</f>
        <v>1354.44425168839</v>
      </c>
      <c r="AK578" s="8" t="n">
        <f aca="false">IF(AND(G578&gt;=V_NEED,L578&gt;=P_MIN,K578&gt;=Z_MIN,F578&lt;=N_CAP,D578&lt;=R_MAX,OR(CORONA_REQ=0,O578&gt;=G578)),1,0)</f>
        <v>0</v>
      </c>
      <c r="AL578" s="28" t="n">
        <f aca="false">IF(AK578=1,IF(OBJECTIVE=1,AI578,AJ578),1000000000000)+ROW()*0.000000001</f>
        <v>1000000000000</v>
      </c>
    </row>
    <row r="579" customFormat="false" ht="15" hidden="false" customHeight="false" outlineLevel="0" collapsed="false">
      <c r="A579" s="8" t="n">
        <v>575</v>
      </c>
      <c r="B579" s="23" t="n">
        <v>3</v>
      </c>
      <c r="C579" s="23" t="n">
        <v>2</v>
      </c>
      <c r="D579" s="8" t="n">
        <v>175</v>
      </c>
      <c r="E579" s="8" t="n">
        <v>26</v>
      </c>
      <c r="F579" s="8" t="n">
        <v>12</v>
      </c>
      <c r="G579" s="28" t="n">
        <v>7.264419</v>
      </c>
      <c r="H579" s="8" t="n">
        <v>140.768617</v>
      </c>
      <c r="I579" s="8" t="n">
        <v>2689.157857</v>
      </c>
      <c r="J579" s="28" t="n">
        <v>19.10339</v>
      </c>
      <c r="K579" s="39" t="n">
        <v>1.575834</v>
      </c>
      <c r="L579" s="28" t="n">
        <v>6.610689</v>
      </c>
      <c r="M579" s="8" t="n">
        <v>182</v>
      </c>
      <c r="N579" s="8" t="n">
        <v>956</v>
      </c>
      <c r="O579" s="28" t="n">
        <v>8.77062</v>
      </c>
      <c r="P579" s="28" t="n">
        <v>12.539724</v>
      </c>
      <c r="Q579" s="28" t="n">
        <v>12.405364</v>
      </c>
      <c r="R579" s="8" t="n">
        <v>48</v>
      </c>
      <c r="S579" s="8" t="n">
        <v>26</v>
      </c>
      <c r="T579" s="23" t="n">
        <v>173.976098</v>
      </c>
      <c r="U579" s="23" t="n">
        <v>142.685835</v>
      </c>
      <c r="V579" s="28" t="n">
        <v>4.077476</v>
      </c>
      <c r="W579" s="39" t="n">
        <v>0.71194</v>
      </c>
      <c r="X579" s="24" t="n">
        <f aca="false">P579*RHO_VANE/2700*(1+SCRAP)*PRICE_VANE</f>
        <v>150.10049628</v>
      </c>
      <c r="Y579" s="24" t="n">
        <f aca="false">Q579*RHO_PLATE/2700*(1+SCRAP)*PRICE_PLATE</f>
        <v>148.49220708</v>
      </c>
      <c r="Z579" s="24" t="n">
        <f aca="false">T579*CUT_M+(R579+S579)*CUT_SET</f>
        <v>334.964147</v>
      </c>
      <c r="AA579" s="24" t="n">
        <f aca="false">U579*ROUND_M</f>
        <v>713.429175</v>
      </c>
      <c r="AB579" s="24" t="n">
        <f aca="false">(R579+S579)*FINISH_PART</f>
        <v>592</v>
      </c>
      <c r="AC579" s="24" t="n">
        <f aca="false">R579*SPACER_VANE+(R579+S579)*ASM_H*LABOUR</f>
        <v>976.5</v>
      </c>
      <c r="AD579" s="24" t="n">
        <f aca="false">V579*G10_CAGE+W579*G10_SLEEVE</f>
        <v>287.36496</v>
      </c>
      <c r="AE579" s="24" t="n">
        <f aca="false">N579/1000*SHAFT_M+SHAFT_SET</f>
        <v>194.72</v>
      </c>
      <c r="AF579" s="24" t="n">
        <f aca="false">2*ROUNDUP(G579*1000/V_ZENER,0)*PRICE_Z+5*ROUNDUP(G579*DIODE_SAFETY/V_STICK,0)*PRICE_STICK</f>
        <v>56.9</v>
      </c>
      <c r="AG579" s="24" t="n">
        <f aca="false">SUM(X579:AF579)</f>
        <v>3454.47098536</v>
      </c>
      <c r="AH579" s="20" t="n">
        <f aca="false">FIXED_BOM</f>
        <v>3461</v>
      </c>
      <c r="AI579" s="24" t="n">
        <f aca="false">(AG579+AH579)*(1+CONT)</f>
        <v>7952.791633164</v>
      </c>
      <c r="AJ579" s="24" t="n">
        <f aca="false">IF(L579&gt;0,AI579/L579,1000000000000)</f>
        <v>1203.02008355922</v>
      </c>
      <c r="AK579" s="8" t="n">
        <f aca="false">IF(AND(G579&gt;=V_NEED,L579&gt;=P_MIN,K579&gt;=Z_MIN,F579&lt;=N_CAP,D579&lt;=R_MAX,OR(CORONA_REQ=0,O579&gt;=G579)),1,0)</f>
        <v>0</v>
      </c>
      <c r="AL579" s="28" t="n">
        <f aca="false">IF(AK579=1,IF(OBJECTIVE=1,AI579,AJ579),1000000000000)+ROW()*0.000000001</f>
        <v>1000000000000</v>
      </c>
    </row>
    <row r="580" customFormat="false" ht="15" hidden="false" customHeight="false" outlineLevel="0" collapsed="false">
      <c r="A580" s="8" t="n">
        <v>576</v>
      </c>
      <c r="B580" s="23" t="n">
        <v>3</v>
      </c>
      <c r="C580" s="23" t="n">
        <v>2</v>
      </c>
      <c r="D580" s="8" t="n">
        <v>175</v>
      </c>
      <c r="E580" s="8" t="n">
        <v>26</v>
      </c>
      <c r="F580" s="8" t="n">
        <v>16</v>
      </c>
      <c r="G580" s="28" t="n">
        <v>7.264419</v>
      </c>
      <c r="H580" s="8" t="n">
        <v>189.035962</v>
      </c>
      <c r="I580" s="8" t="n">
        <v>3624.517111</v>
      </c>
      <c r="J580" s="28" t="n">
        <v>19.173691</v>
      </c>
      <c r="K580" s="39" t="n">
        <v>1.583506</v>
      </c>
      <c r="L580" s="28" t="n">
        <v>8.99026</v>
      </c>
      <c r="M580" s="8" t="n">
        <v>242</v>
      </c>
      <c r="N580" s="8" t="n">
        <v>1076</v>
      </c>
      <c r="O580" s="28" t="n">
        <v>8.77062</v>
      </c>
      <c r="P580" s="28" t="n">
        <v>16.719632</v>
      </c>
      <c r="Q580" s="28" t="n">
        <v>16.222399</v>
      </c>
      <c r="R580" s="8" t="n">
        <v>64</v>
      </c>
      <c r="S580" s="8" t="n">
        <v>34</v>
      </c>
      <c r="T580" s="23" t="n">
        <v>231.025652</v>
      </c>
      <c r="U580" s="23" t="n">
        <v>189.305302</v>
      </c>
      <c r="V580" s="28" t="n">
        <v>5.131995</v>
      </c>
      <c r="W580" s="39" t="n">
        <v>0.896063</v>
      </c>
      <c r="X580" s="24" t="n">
        <f aca="false">P580*RHO_VANE/2700*(1+SCRAP)*PRICE_VANE</f>
        <v>200.13399504</v>
      </c>
      <c r="Y580" s="24" t="n">
        <f aca="false">Q580*RHO_PLATE/2700*(1+SCRAP)*PRICE_PLATE</f>
        <v>194.18211603</v>
      </c>
      <c r="Z580" s="24" t="n">
        <f aca="false">T580*CUT_M+(R580+S580)*CUT_SET</f>
        <v>444.538478</v>
      </c>
      <c r="AA580" s="24" t="n">
        <f aca="false">U580*ROUND_M</f>
        <v>946.52651</v>
      </c>
      <c r="AB580" s="24" t="n">
        <f aca="false">(R580+S580)*FINISH_PART</f>
        <v>784</v>
      </c>
      <c r="AC580" s="24" t="n">
        <f aca="false">R580*SPACER_VANE+(R580+S580)*ASM_H*LABOUR</f>
        <v>1294.5</v>
      </c>
      <c r="AD580" s="24" t="n">
        <f aca="false">V580*G10_CAGE+W580*G10_SLEEVE</f>
        <v>361.68348</v>
      </c>
      <c r="AE580" s="24" t="n">
        <f aca="false">N580/1000*SHAFT_M+SHAFT_SET</f>
        <v>209.12</v>
      </c>
      <c r="AF580" s="24" t="n">
        <f aca="false">2*ROUNDUP(G580*1000/V_ZENER,0)*PRICE_Z+5*ROUNDUP(G580*DIODE_SAFETY/V_STICK,0)*PRICE_STICK</f>
        <v>56.9</v>
      </c>
      <c r="AG580" s="24" t="n">
        <f aca="false">SUM(X580:AF580)</f>
        <v>4491.58457907</v>
      </c>
      <c r="AH580" s="20" t="n">
        <f aca="false">FIXED_BOM</f>
        <v>3461</v>
      </c>
      <c r="AI580" s="24" t="n">
        <f aca="false">(AG580+AH580)*(1+CONT)</f>
        <v>9145.4722659305</v>
      </c>
      <c r="AJ580" s="24" t="n">
        <f aca="false">IF(L580&gt;0,AI580/L580,1000000000000)</f>
        <v>1017.2644913418</v>
      </c>
      <c r="AK580" s="8" t="n">
        <f aca="false">IF(AND(G580&gt;=V_NEED,L580&gt;=P_MIN,K580&gt;=Z_MIN,F580&lt;=N_CAP,D580&lt;=R_MAX,OR(CORONA_REQ=0,O580&gt;=G580)),1,0)</f>
        <v>0</v>
      </c>
      <c r="AL580" s="28" t="n">
        <f aca="false">IF(AK580=1,IF(OBJECTIVE=1,AI580,AJ580),1000000000000)+ROW()*0.000000001</f>
        <v>1000000000000</v>
      </c>
    </row>
    <row r="581" customFormat="false" ht="15" hidden="false" customHeight="false" outlineLevel="0" collapsed="false">
      <c r="A581" s="8" t="n">
        <v>577</v>
      </c>
      <c r="B581" s="23" t="n">
        <v>3</v>
      </c>
      <c r="C581" s="23" t="n">
        <v>2.5</v>
      </c>
      <c r="D581" s="8" t="n">
        <v>175</v>
      </c>
      <c r="E581" s="8" t="n">
        <v>18</v>
      </c>
      <c r="F581" s="8" t="n">
        <v>4</v>
      </c>
      <c r="G581" s="28" t="n">
        <v>7.264419</v>
      </c>
      <c r="H581" s="8" t="n">
        <v>21.667626</v>
      </c>
      <c r="I581" s="8" t="n">
        <v>575.487562</v>
      </c>
      <c r="J581" s="28" t="n">
        <v>26.559789</v>
      </c>
      <c r="K581" s="39" t="n">
        <v>1.527095</v>
      </c>
      <c r="L581" s="28" t="n">
        <v>1.329001</v>
      </c>
      <c r="M581" s="8" t="n">
        <v>63</v>
      </c>
      <c r="N581" s="8" t="n">
        <v>718</v>
      </c>
      <c r="O581" s="28" t="n">
        <v>9.183835</v>
      </c>
      <c r="P581" s="28" t="n">
        <v>3.95254</v>
      </c>
      <c r="Q581" s="28" t="n">
        <v>4.771294</v>
      </c>
      <c r="R581" s="8" t="n">
        <v>16</v>
      </c>
      <c r="S581" s="8" t="n">
        <v>8</v>
      </c>
      <c r="T581" s="23" t="n">
        <v>57.049555</v>
      </c>
      <c r="U581" s="23" t="n">
        <v>46.619467</v>
      </c>
      <c r="V581" s="28" t="n">
        <v>1.986012</v>
      </c>
      <c r="W581" s="39" t="n">
        <v>0.346764</v>
      </c>
      <c r="X581" s="24" t="n">
        <f aca="false">P581*RHO_VANE/2700*(1+SCRAP)*PRICE_VANE</f>
        <v>47.3119038</v>
      </c>
      <c r="Y581" s="24" t="n">
        <f aca="false">Q581*RHO_PLATE/2700*(1+SCRAP)*PRICE_PLATE</f>
        <v>57.11238918</v>
      </c>
      <c r="Z581" s="24" t="n">
        <f aca="false">T581*CUT_M+(R581+S581)*CUT_SET</f>
        <v>109.5743325</v>
      </c>
      <c r="AA581" s="24" t="n">
        <f aca="false">U581*ROUND_M</f>
        <v>233.097335</v>
      </c>
      <c r="AB581" s="24" t="n">
        <f aca="false">(R581+S581)*FINISH_PART</f>
        <v>192</v>
      </c>
      <c r="AC581" s="24" t="n">
        <f aca="false">R581*SPACER_VANE+(R581+S581)*ASM_H*LABOUR</f>
        <v>318</v>
      </c>
      <c r="AD581" s="24" t="n">
        <f aca="false">V581*G10_CAGE+W581*G10_SLEEVE</f>
        <v>139.96656</v>
      </c>
      <c r="AE581" s="24" t="n">
        <f aca="false">N581/1000*SHAFT_M+SHAFT_SET</f>
        <v>166.16</v>
      </c>
      <c r="AF581" s="24" t="n">
        <f aca="false">2*ROUNDUP(G581*1000/V_ZENER,0)*PRICE_Z+5*ROUNDUP(G581*DIODE_SAFETY/V_STICK,0)*PRICE_STICK</f>
        <v>56.9</v>
      </c>
      <c r="AG581" s="24" t="n">
        <f aca="false">SUM(X581:AF581)</f>
        <v>1320.12252048</v>
      </c>
      <c r="AH581" s="20" t="n">
        <f aca="false">FIXED_BOM</f>
        <v>3461</v>
      </c>
      <c r="AI581" s="24" t="n">
        <f aca="false">(AG581+AH581)*(1+CONT)</f>
        <v>5498.290898552</v>
      </c>
      <c r="AJ581" s="24" t="n">
        <f aca="false">IF(L581&gt;0,AI581/L581,1000000000000)</f>
        <v>4137.16084378567</v>
      </c>
      <c r="AK581" s="8" t="n">
        <f aca="false">IF(AND(G581&gt;=V_NEED,L581&gt;=P_MIN,K581&gt;=Z_MIN,F581&lt;=N_CAP,D581&lt;=R_MAX,OR(CORONA_REQ=0,O581&gt;=G581)),1,0)</f>
        <v>0</v>
      </c>
      <c r="AL581" s="28" t="n">
        <f aca="false">IF(AK581=1,IF(OBJECTIVE=1,AI581,AJ581),1000000000000)+ROW()*0.000000001</f>
        <v>1000000000000</v>
      </c>
    </row>
    <row r="582" customFormat="false" ht="15" hidden="false" customHeight="false" outlineLevel="0" collapsed="false">
      <c r="A582" s="8" t="n">
        <v>578</v>
      </c>
      <c r="B582" s="23" t="n">
        <v>3</v>
      </c>
      <c r="C582" s="23" t="n">
        <v>2.5</v>
      </c>
      <c r="D582" s="8" t="n">
        <v>175</v>
      </c>
      <c r="E582" s="8" t="n">
        <v>18</v>
      </c>
      <c r="F582" s="8" t="n">
        <v>6</v>
      </c>
      <c r="G582" s="28" t="n">
        <v>7.264419</v>
      </c>
      <c r="H582" s="8" t="n">
        <v>32.906269</v>
      </c>
      <c r="I582" s="8" t="n">
        <v>904.337598</v>
      </c>
      <c r="J582" s="28" t="n">
        <v>27.482228</v>
      </c>
      <c r="K582" s="39" t="n">
        <v>1.56928</v>
      </c>
      <c r="L582" s="28" t="n">
        <v>2.200814</v>
      </c>
      <c r="M582" s="8" t="n">
        <v>90.5</v>
      </c>
      <c r="N582" s="8" t="n">
        <v>773</v>
      </c>
      <c r="O582" s="28" t="n">
        <v>9.183835</v>
      </c>
      <c r="P582" s="28" t="n">
        <v>5.92881</v>
      </c>
      <c r="Q582" s="28" t="n">
        <v>5.964117</v>
      </c>
      <c r="R582" s="8" t="n">
        <v>24</v>
      </c>
      <c r="S582" s="8" t="n">
        <v>10</v>
      </c>
      <c r="T582" s="23" t="n">
        <v>82.746899</v>
      </c>
      <c r="U582" s="23" t="n">
        <v>67.101767</v>
      </c>
      <c r="V582" s="28" t="n">
        <v>2.469333</v>
      </c>
      <c r="W582" s="39" t="n">
        <v>0.431153</v>
      </c>
      <c r="X582" s="24" t="n">
        <f aca="false">P582*RHO_VANE/2700*(1+SCRAP)*PRICE_VANE</f>
        <v>70.9678557</v>
      </c>
      <c r="Y582" s="24" t="n">
        <f aca="false">Q582*RHO_PLATE/2700*(1+SCRAP)*PRICE_PLATE</f>
        <v>71.39048049</v>
      </c>
      <c r="Z582" s="24" t="n">
        <f aca="false">T582*CUT_M+(R582+S582)*CUT_SET</f>
        <v>158.1203485</v>
      </c>
      <c r="AA582" s="24" t="n">
        <f aca="false">U582*ROUND_M</f>
        <v>335.508835</v>
      </c>
      <c r="AB582" s="24" t="n">
        <f aca="false">(R582+S582)*FINISH_PART</f>
        <v>272</v>
      </c>
      <c r="AC582" s="24" t="n">
        <f aca="false">R582*SPACER_VANE+(R582+S582)*ASM_H*LABOUR</f>
        <v>454.5</v>
      </c>
      <c r="AD582" s="24" t="n">
        <f aca="false">V582*G10_CAGE+W582*G10_SLEEVE</f>
        <v>174.02916</v>
      </c>
      <c r="AE582" s="24" t="n">
        <f aca="false">N582/1000*SHAFT_M+SHAFT_SET</f>
        <v>172.76</v>
      </c>
      <c r="AF582" s="24" t="n">
        <f aca="false">2*ROUNDUP(G582*1000/V_ZENER,0)*PRICE_Z+5*ROUNDUP(G582*DIODE_SAFETY/V_STICK,0)*PRICE_STICK</f>
        <v>56.9</v>
      </c>
      <c r="AG582" s="24" t="n">
        <f aca="false">SUM(X582:AF582)</f>
        <v>1766.17667969</v>
      </c>
      <c r="AH582" s="20" t="n">
        <f aca="false">FIXED_BOM</f>
        <v>3461</v>
      </c>
      <c r="AI582" s="24" t="n">
        <f aca="false">(AG582+AH582)*(1+CONT)</f>
        <v>6011.2531816435</v>
      </c>
      <c r="AJ582" s="24" t="n">
        <f aca="false">IF(L582&gt;0,AI582/L582,1000000000000)</f>
        <v>2731.37720027385</v>
      </c>
      <c r="AK582" s="8" t="n">
        <f aca="false">IF(AND(G582&gt;=V_NEED,L582&gt;=P_MIN,K582&gt;=Z_MIN,F582&lt;=N_CAP,D582&lt;=R_MAX,OR(CORONA_REQ=0,O582&gt;=G582)),1,0)</f>
        <v>0</v>
      </c>
      <c r="AL582" s="28" t="n">
        <f aca="false">IF(AK582=1,IF(OBJECTIVE=1,AI582,AJ582),1000000000000)+ROW()*0.000000001</f>
        <v>1000000000000</v>
      </c>
    </row>
    <row r="583" customFormat="false" ht="15" hidden="false" customHeight="false" outlineLevel="0" collapsed="false">
      <c r="A583" s="8" t="n">
        <v>579</v>
      </c>
      <c r="B583" s="23" t="n">
        <v>3</v>
      </c>
      <c r="C583" s="23" t="n">
        <v>2.5</v>
      </c>
      <c r="D583" s="8" t="n">
        <v>175</v>
      </c>
      <c r="E583" s="8" t="n">
        <v>18</v>
      </c>
      <c r="F583" s="8" t="n">
        <v>8</v>
      </c>
      <c r="G583" s="28" t="n">
        <v>7.264419</v>
      </c>
      <c r="H583" s="8" t="n">
        <v>44.144913</v>
      </c>
      <c r="I583" s="8" t="n">
        <v>1233.187634</v>
      </c>
      <c r="J583" s="28" t="n">
        <v>27.934989</v>
      </c>
      <c r="K583" s="39" t="n">
        <v>1.591041</v>
      </c>
      <c r="L583" s="28" t="n">
        <v>3.078728</v>
      </c>
      <c r="M583" s="8" t="n">
        <v>123.5</v>
      </c>
      <c r="N583" s="8" t="n">
        <v>839</v>
      </c>
      <c r="O583" s="28" t="n">
        <v>9.183835</v>
      </c>
      <c r="P583" s="28" t="n">
        <v>7.90508</v>
      </c>
      <c r="Q583" s="28" t="n">
        <v>8.349764</v>
      </c>
      <c r="R583" s="8" t="n">
        <v>32</v>
      </c>
      <c r="S583" s="8" t="n">
        <v>14</v>
      </c>
      <c r="T583" s="23" t="n">
        <v>111.271676</v>
      </c>
      <c r="U583" s="23" t="n">
        <v>90.411501</v>
      </c>
      <c r="V583" s="28" t="n">
        <v>3.049319</v>
      </c>
      <c r="W583" s="39" t="n">
        <v>0.532421</v>
      </c>
      <c r="X583" s="24" t="n">
        <f aca="false">P583*RHO_VANE/2700*(1+SCRAP)*PRICE_VANE</f>
        <v>94.6238076</v>
      </c>
      <c r="Y583" s="24" t="n">
        <f aca="false">Q583*RHO_PLATE/2700*(1+SCRAP)*PRICE_PLATE</f>
        <v>99.94667508</v>
      </c>
      <c r="Z583" s="24" t="n">
        <f aca="false">T583*CUT_M+(R583+S583)*CUT_SET</f>
        <v>212.907514</v>
      </c>
      <c r="AA583" s="24" t="n">
        <f aca="false">U583*ROUND_M</f>
        <v>452.057505</v>
      </c>
      <c r="AB583" s="24" t="n">
        <f aca="false">(R583+S583)*FINISH_PART</f>
        <v>368</v>
      </c>
      <c r="AC583" s="24" t="n">
        <f aca="false">R583*SPACER_VANE+(R583+S583)*ASM_H*LABOUR</f>
        <v>613.5</v>
      </c>
      <c r="AD583" s="24" t="n">
        <f aca="false">V583*G10_CAGE+W583*G10_SLEEVE</f>
        <v>214.9044</v>
      </c>
      <c r="AE583" s="24" t="n">
        <f aca="false">N583/1000*SHAFT_M+SHAFT_SET</f>
        <v>180.68</v>
      </c>
      <c r="AF583" s="24" t="n">
        <f aca="false">2*ROUNDUP(G583*1000/V_ZENER,0)*PRICE_Z+5*ROUNDUP(G583*DIODE_SAFETY/V_STICK,0)*PRICE_STICK</f>
        <v>56.9</v>
      </c>
      <c r="AG583" s="24" t="n">
        <f aca="false">SUM(X583:AF583)</f>
        <v>2293.51990168</v>
      </c>
      <c r="AH583" s="20" t="n">
        <f aca="false">FIXED_BOM</f>
        <v>3461</v>
      </c>
      <c r="AI583" s="24" t="n">
        <f aca="false">(AG583+AH583)*(1+CONT)</f>
        <v>6617.697886932</v>
      </c>
      <c r="AJ583" s="24" t="n">
        <f aca="false">IF(L583&gt;0,AI583/L583,1000000000000)</f>
        <v>2149.49092187813</v>
      </c>
      <c r="AK583" s="8" t="n">
        <f aca="false">IF(AND(G583&gt;=V_NEED,L583&gt;=P_MIN,K583&gt;=Z_MIN,F583&lt;=N_CAP,D583&lt;=R_MAX,OR(CORONA_REQ=0,O583&gt;=G583)),1,0)</f>
        <v>0</v>
      </c>
      <c r="AL583" s="28" t="n">
        <f aca="false">IF(AK583=1,IF(OBJECTIVE=1,AI583,AJ583),1000000000000)+ROW()*0.000000001</f>
        <v>1000000000000</v>
      </c>
    </row>
    <row r="584" customFormat="false" ht="15" hidden="false" customHeight="false" outlineLevel="0" collapsed="false">
      <c r="A584" s="8" t="n">
        <v>580</v>
      </c>
      <c r="B584" s="23" t="n">
        <v>3</v>
      </c>
      <c r="C584" s="23" t="n">
        <v>2.5</v>
      </c>
      <c r="D584" s="8" t="n">
        <v>175</v>
      </c>
      <c r="E584" s="8" t="n">
        <v>18</v>
      </c>
      <c r="F584" s="8" t="n">
        <v>10</v>
      </c>
      <c r="G584" s="28" t="n">
        <v>7.264419</v>
      </c>
      <c r="H584" s="8" t="n">
        <v>55.383556</v>
      </c>
      <c r="I584" s="8" t="n">
        <v>1562.037669</v>
      </c>
      <c r="J584" s="28" t="n">
        <v>28.203997</v>
      </c>
      <c r="K584" s="39" t="n">
        <v>1.602988</v>
      </c>
      <c r="L584" s="28" t="n">
        <v>3.95222</v>
      </c>
      <c r="M584" s="8" t="n">
        <v>151</v>
      </c>
      <c r="N584" s="8" t="n">
        <v>894</v>
      </c>
      <c r="O584" s="28" t="n">
        <v>9.183835</v>
      </c>
      <c r="P584" s="28" t="n">
        <v>9.88135</v>
      </c>
      <c r="Q584" s="28" t="n">
        <v>9.542588</v>
      </c>
      <c r="R584" s="8" t="n">
        <v>40</v>
      </c>
      <c r="S584" s="8" t="n">
        <v>16</v>
      </c>
      <c r="T584" s="23" t="n">
        <v>136.96902</v>
      </c>
      <c r="U584" s="23" t="n">
        <v>110.893801</v>
      </c>
      <c r="V584" s="28" t="n">
        <v>3.532641</v>
      </c>
      <c r="W584" s="39" t="n">
        <v>0.61681</v>
      </c>
      <c r="X584" s="24" t="n">
        <f aca="false">P584*RHO_VANE/2700*(1+SCRAP)*PRICE_VANE</f>
        <v>118.2797595</v>
      </c>
      <c r="Y584" s="24" t="n">
        <f aca="false">Q584*RHO_PLATE/2700*(1+SCRAP)*PRICE_PLATE</f>
        <v>114.22477836</v>
      </c>
      <c r="Z584" s="24" t="n">
        <f aca="false">T584*CUT_M+(R584+S584)*CUT_SET</f>
        <v>261.45353</v>
      </c>
      <c r="AA584" s="24" t="n">
        <f aca="false">U584*ROUND_M</f>
        <v>554.469005</v>
      </c>
      <c r="AB584" s="24" t="n">
        <f aca="false">(R584+S584)*FINISH_PART</f>
        <v>448</v>
      </c>
      <c r="AC584" s="24" t="n">
        <f aca="false">R584*SPACER_VANE+(R584+S584)*ASM_H*LABOUR</f>
        <v>750</v>
      </c>
      <c r="AD584" s="24" t="n">
        <f aca="false">V584*G10_CAGE+W584*G10_SLEEVE</f>
        <v>248.96706</v>
      </c>
      <c r="AE584" s="24" t="n">
        <f aca="false">N584/1000*SHAFT_M+SHAFT_SET</f>
        <v>187.28</v>
      </c>
      <c r="AF584" s="24" t="n">
        <f aca="false">2*ROUNDUP(G584*1000/V_ZENER,0)*PRICE_Z+5*ROUNDUP(G584*DIODE_SAFETY/V_STICK,0)*PRICE_STICK</f>
        <v>56.9</v>
      </c>
      <c r="AG584" s="24" t="n">
        <f aca="false">SUM(X584:AF584)</f>
        <v>2739.57413286</v>
      </c>
      <c r="AH584" s="20" t="n">
        <f aca="false">FIXED_BOM</f>
        <v>3461</v>
      </c>
      <c r="AI584" s="24" t="n">
        <f aca="false">(AG584+AH584)*(1+CONT)</f>
        <v>7130.660252789</v>
      </c>
      <c r="AJ584" s="24" t="n">
        <f aca="false">IF(L584&gt;0,AI584/L584,1000000000000)</f>
        <v>1804.2164284349</v>
      </c>
      <c r="AK584" s="8" t="n">
        <f aca="false">IF(AND(G584&gt;=V_NEED,L584&gt;=P_MIN,K584&gt;=Z_MIN,F584&lt;=N_CAP,D584&lt;=R_MAX,OR(CORONA_REQ=0,O584&gt;=G584)),1,0)</f>
        <v>0</v>
      </c>
      <c r="AL584" s="28" t="n">
        <f aca="false">IF(AK584=1,IF(OBJECTIVE=1,AI584,AJ584),1000000000000)+ROW()*0.000000001</f>
        <v>1000000000000</v>
      </c>
    </row>
    <row r="585" customFormat="false" ht="15" hidden="false" customHeight="false" outlineLevel="0" collapsed="false">
      <c r="A585" s="8" t="n">
        <v>581</v>
      </c>
      <c r="B585" s="23" t="n">
        <v>3</v>
      </c>
      <c r="C585" s="23" t="n">
        <v>2.5</v>
      </c>
      <c r="D585" s="8" t="n">
        <v>175</v>
      </c>
      <c r="E585" s="8" t="n">
        <v>18</v>
      </c>
      <c r="F585" s="8" t="n">
        <v>12</v>
      </c>
      <c r="G585" s="28" t="n">
        <v>7.264419</v>
      </c>
      <c r="H585" s="8" t="n">
        <v>66.622199</v>
      </c>
      <c r="I585" s="8" t="n">
        <v>1890.887705</v>
      </c>
      <c r="J585" s="28" t="n">
        <v>28.382247</v>
      </c>
      <c r="K585" s="39" t="n">
        <v>1.610873</v>
      </c>
      <c r="L585" s="28" t="n">
        <v>4.825971</v>
      </c>
      <c r="M585" s="8" t="n">
        <v>178.5</v>
      </c>
      <c r="N585" s="8" t="n">
        <v>949</v>
      </c>
      <c r="O585" s="28" t="n">
        <v>9.183835</v>
      </c>
      <c r="P585" s="28" t="n">
        <v>11.857619</v>
      </c>
      <c r="Q585" s="28" t="n">
        <v>10.735411</v>
      </c>
      <c r="R585" s="8" t="n">
        <v>48</v>
      </c>
      <c r="S585" s="8" t="n">
        <v>18</v>
      </c>
      <c r="T585" s="23" t="n">
        <v>162.666364</v>
      </c>
      <c r="U585" s="23" t="n">
        <v>131.376101</v>
      </c>
      <c r="V585" s="28" t="n">
        <v>4.015962</v>
      </c>
      <c r="W585" s="39" t="n">
        <v>0.7012</v>
      </c>
      <c r="X585" s="24" t="n">
        <f aca="false">P585*RHO_VANE/2700*(1+SCRAP)*PRICE_VANE</f>
        <v>141.93569943</v>
      </c>
      <c r="Y585" s="24" t="n">
        <f aca="false">Q585*RHO_PLATE/2700*(1+SCRAP)*PRICE_PLATE</f>
        <v>128.50286967</v>
      </c>
      <c r="Z585" s="24" t="n">
        <f aca="false">T585*CUT_M+(R585+S585)*CUT_SET</f>
        <v>309.999546</v>
      </c>
      <c r="AA585" s="24" t="n">
        <f aca="false">U585*ROUND_M</f>
        <v>656.880505</v>
      </c>
      <c r="AB585" s="24" t="n">
        <f aca="false">(R585+S585)*FINISH_PART</f>
        <v>528</v>
      </c>
      <c r="AC585" s="24" t="n">
        <f aca="false">R585*SPACER_VANE+(R585+S585)*ASM_H*LABOUR</f>
        <v>886.5</v>
      </c>
      <c r="AD585" s="24" t="n">
        <f aca="false">V585*G10_CAGE+W585*G10_SLEEVE</f>
        <v>283.02972</v>
      </c>
      <c r="AE585" s="24" t="n">
        <f aca="false">N585/1000*SHAFT_M+SHAFT_SET</f>
        <v>193.88</v>
      </c>
      <c r="AF585" s="24" t="n">
        <f aca="false">2*ROUNDUP(G585*1000/V_ZENER,0)*PRICE_Z+5*ROUNDUP(G585*DIODE_SAFETY/V_STICK,0)*PRICE_STICK</f>
        <v>56.9</v>
      </c>
      <c r="AG585" s="24" t="n">
        <f aca="false">SUM(X585:AF585)</f>
        <v>3185.6283401</v>
      </c>
      <c r="AH585" s="20" t="n">
        <f aca="false">FIXED_BOM</f>
        <v>3461</v>
      </c>
      <c r="AI585" s="24" t="n">
        <f aca="false">(AG585+AH585)*(1+CONT)</f>
        <v>7643.622591115</v>
      </c>
      <c r="AJ585" s="24" t="n">
        <f aca="false">IF(L585&gt;0,AI585/L585,1000000000000)</f>
        <v>1583.85174529955</v>
      </c>
      <c r="AK585" s="8" t="n">
        <f aca="false">IF(AND(G585&gt;=V_NEED,L585&gt;=P_MIN,K585&gt;=Z_MIN,F585&lt;=N_CAP,D585&lt;=R_MAX,OR(CORONA_REQ=0,O585&gt;=G585)),1,0)</f>
        <v>0</v>
      </c>
      <c r="AL585" s="28" t="n">
        <f aca="false">IF(AK585=1,IF(OBJECTIVE=1,AI585,AJ585),1000000000000)+ROW()*0.000000001</f>
        <v>1000000000000</v>
      </c>
    </row>
    <row r="586" customFormat="false" ht="15" hidden="false" customHeight="false" outlineLevel="0" collapsed="false">
      <c r="A586" s="8" t="n">
        <v>582</v>
      </c>
      <c r="B586" s="23" t="n">
        <v>3</v>
      </c>
      <c r="C586" s="23" t="n">
        <v>2.5</v>
      </c>
      <c r="D586" s="8" t="n">
        <v>175</v>
      </c>
      <c r="E586" s="8" t="n">
        <v>18</v>
      </c>
      <c r="F586" s="8" t="n">
        <v>16</v>
      </c>
      <c r="G586" s="28" t="n">
        <v>7.264419</v>
      </c>
      <c r="H586" s="8" t="n">
        <v>89.099486</v>
      </c>
      <c r="I586" s="8" t="n">
        <v>2548.587776</v>
      </c>
      <c r="J586" s="28" t="n">
        <v>28.603844</v>
      </c>
      <c r="K586" s="39" t="n">
        <v>1.621491</v>
      </c>
      <c r="L586" s="28" t="n">
        <v>6.579873</v>
      </c>
      <c r="M586" s="8" t="n">
        <v>239</v>
      </c>
      <c r="N586" s="8" t="n">
        <v>1070</v>
      </c>
      <c r="O586" s="28" t="n">
        <v>9.183835</v>
      </c>
      <c r="P586" s="28" t="n">
        <v>15.810159</v>
      </c>
      <c r="Q586" s="28" t="n">
        <v>14.313882</v>
      </c>
      <c r="R586" s="8" t="n">
        <v>64</v>
      </c>
      <c r="S586" s="8" t="n">
        <v>24</v>
      </c>
      <c r="T586" s="23" t="n">
        <v>216.888485</v>
      </c>
      <c r="U586" s="23" t="n">
        <v>175.168135</v>
      </c>
      <c r="V586" s="28" t="n">
        <v>5.079269</v>
      </c>
      <c r="W586" s="39" t="n">
        <v>0.886857</v>
      </c>
      <c r="X586" s="24" t="n">
        <f aca="false">P586*RHO_VANE/2700*(1+SCRAP)*PRICE_VANE</f>
        <v>189.24760323</v>
      </c>
      <c r="Y586" s="24" t="n">
        <f aca="false">Q586*RHO_PLATE/2700*(1+SCRAP)*PRICE_PLATE</f>
        <v>171.33716754</v>
      </c>
      <c r="Z586" s="24" t="n">
        <f aca="false">T586*CUT_M+(R586+S586)*CUT_SET</f>
        <v>413.3327275</v>
      </c>
      <c r="AA586" s="24" t="n">
        <f aca="false">U586*ROUND_M</f>
        <v>875.840675</v>
      </c>
      <c r="AB586" s="24" t="n">
        <f aca="false">(R586+S586)*FINISH_PART</f>
        <v>704</v>
      </c>
      <c r="AC586" s="24" t="n">
        <f aca="false">R586*SPACER_VANE+(R586+S586)*ASM_H*LABOUR</f>
        <v>1182</v>
      </c>
      <c r="AD586" s="24" t="n">
        <f aca="false">V586*G10_CAGE+W586*G10_SLEEVE</f>
        <v>357.96756</v>
      </c>
      <c r="AE586" s="24" t="n">
        <f aca="false">N586/1000*SHAFT_M+SHAFT_SET</f>
        <v>208.4</v>
      </c>
      <c r="AF586" s="24" t="n">
        <f aca="false">2*ROUNDUP(G586*1000/V_ZENER,0)*PRICE_Z+5*ROUNDUP(G586*DIODE_SAFETY/V_STICK,0)*PRICE_STICK</f>
        <v>56.9</v>
      </c>
      <c r="AG586" s="24" t="n">
        <f aca="false">SUM(X586:AF586)</f>
        <v>4159.02573327</v>
      </c>
      <c r="AH586" s="20" t="n">
        <f aca="false">FIXED_BOM</f>
        <v>3461</v>
      </c>
      <c r="AI586" s="24" t="n">
        <f aca="false">(AG586+AH586)*(1+CONT)</f>
        <v>8763.0295932605</v>
      </c>
      <c r="AJ586" s="24" t="n">
        <f aca="false">IF(L586&gt;0,AI586/L586,1000000000000)</f>
        <v>1331.79312021075</v>
      </c>
      <c r="AK586" s="8" t="n">
        <f aca="false">IF(AND(G586&gt;=V_NEED,L586&gt;=P_MIN,K586&gt;=Z_MIN,F586&lt;=N_CAP,D586&lt;=R_MAX,OR(CORONA_REQ=0,O586&gt;=G586)),1,0)</f>
        <v>0</v>
      </c>
      <c r="AL586" s="28" t="n">
        <f aca="false">IF(AK586=1,IF(OBJECTIVE=1,AI586,AJ586),1000000000000)+ROW()*0.000000001</f>
        <v>1000000000000</v>
      </c>
    </row>
    <row r="587" customFormat="false" ht="15" hidden="false" customHeight="false" outlineLevel="0" collapsed="false">
      <c r="A587" s="8" t="n">
        <v>583</v>
      </c>
      <c r="B587" s="23" t="n">
        <v>3</v>
      </c>
      <c r="C587" s="23" t="n">
        <v>2.5</v>
      </c>
      <c r="D587" s="8" t="n">
        <v>175</v>
      </c>
      <c r="E587" s="8" t="n">
        <v>22</v>
      </c>
      <c r="F587" s="8" t="n">
        <v>4</v>
      </c>
      <c r="G587" s="28" t="n">
        <v>7.264419</v>
      </c>
      <c r="H587" s="8" t="n">
        <v>29.532242</v>
      </c>
      <c r="I587" s="8" t="n">
        <v>697.585747</v>
      </c>
      <c r="J587" s="28" t="n">
        <v>23.621157</v>
      </c>
      <c r="K587" s="39" t="n">
        <v>1.53427</v>
      </c>
      <c r="L587" s="28" t="n">
        <v>1.626586</v>
      </c>
      <c r="M587" s="8" t="n">
        <v>63</v>
      </c>
      <c r="N587" s="8" t="n">
        <v>718</v>
      </c>
      <c r="O587" s="28" t="n">
        <v>9.183835</v>
      </c>
      <c r="P587" s="28" t="n">
        <v>4.588712</v>
      </c>
      <c r="Q587" s="28" t="n">
        <v>4.771294</v>
      </c>
      <c r="R587" s="8" t="n">
        <v>16</v>
      </c>
      <c r="S587" s="8" t="n">
        <v>8</v>
      </c>
      <c r="T587" s="23" t="n">
        <v>57.049555</v>
      </c>
      <c r="U587" s="23" t="n">
        <v>46.619467</v>
      </c>
      <c r="V587" s="28" t="n">
        <v>1.986012</v>
      </c>
      <c r="W587" s="39" t="n">
        <v>0.346764</v>
      </c>
      <c r="X587" s="24" t="n">
        <f aca="false">P587*RHO_VANE/2700*(1+SCRAP)*PRICE_VANE</f>
        <v>54.92688264</v>
      </c>
      <c r="Y587" s="24" t="n">
        <f aca="false">Q587*RHO_PLATE/2700*(1+SCRAP)*PRICE_PLATE</f>
        <v>57.11238918</v>
      </c>
      <c r="Z587" s="24" t="n">
        <f aca="false">T587*CUT_M+(R587+S587)*CUT_SET</f>
        <v>109.5743325</v>
      </c>
      <c r="AA587" s="24" t="n">
        <f aca="false">U587*ROUND_M</f>
        <v>233.097335</v>
      </c>
      <c r="AB587" s="24" t="n">
        <f aca="false">(R587+S587)*FINISH_PART</f>
        <v>192</v>
      </c>
      <c r="AC587" s="24" t="n">
        <f aca="false">R587*SPACER_VANE+(R587+S587)*ASM_H*LABOUR</f>
        <v>318</v>
      </c>
      <c r="AD587" s="24" t="n">
        <f aca="false">V587*G10_CAGE+W587*G10_SLEEVE</f>
        <v>139.96656</v>
      </c>
      <c r="AE587" s="24" t="n">
        <f aca="false">N587/1000*SHAFT_M+SHAFT_SET</f>
        <v>166.16</v>
      </c>
      <c r="AF587" s="24" t="n">
        <f aca="false">2*ROUNDUP(G587*1000/V_ZENER,0)*PRICE_Z+5*ROUNDUP(G587*DIODE_SAFETY/V_STICK,0)*PRICE_STICK</f>
        <v>56.9</v>
      </c>
      <c r="AG587" s="24" t="n">
        <f aca="false">SUM(X587:AF587)</f>
        <v>1327.73749932</v>
      </c>
      <c r="AH587" s="20" t="n">
        <f aca="false">FIXED_BOM</f>
        <v>3461</v>
      </c>
      <c r="AI587" s="24" t="n">
        <f aca="false">(AG587+AH587)*(1+CONT)</f>
        <v>5507.048124218</v>
      </c>
      <c r="AJ587" s="24" t="n">
        <f aca="false">IF(L587&gt;0,AI587/L587,1000000000000)</f>
        <v>3385.64829908655</v>
      </c>
      <c r="AK587" s="8" t="n">
        <f aca="false">IF(AND(G587&gt;=V_NEED,L587&gt;=P_MIN,K587&gt;=Z_MIN,F587&lt;=N_CAP,D587&lt;=R_MAX,OR(CORONA_REQ=0,O587&gt;=G587)),1,0)</f>
        <v>0</v>
      </c>
      <c r="AL587" s="28" t="n">
        <f aca="false">IF(AK587=1,IF(OBJECTIVE=1,AI587,AJ587),1000000000000)+ROW()*0.000000001</f>
        <v>1000000000000</v>
      </c>
    </row>
    <row r="588" customFormat="false" ht="15" hidden="false" customHeight="false" outlineLevel="0" collapsed="false">
      <c r="A588" s="8" t="n">
        <v>584</v>
      </c>
      <c r="B588" s="23" t="n">
        <v>3</v>
      </c>
      <c r="C588" s="23" t="n">
        <v>2.5</v>
      </c>
      <c r="D588" s="8" t="n">
        <v>175</v>
      </c>
      <c r="E588" s="8" t="n">
        <v>22</v>
      </c>
      <c r="F588" s="8" t="n">
        <v>6</v>
      </c>
      <c r="G588" s="28" t="n">
        <v>7.264419</v>
      </c>
      <c r="H588" s="8" t="n">
        <v>45.264952</v>
      </c>
      <c r="I588" s="8" t="n">
        <v>1096.206174</v>
      </c>
      <c r="J588" s="28" t="n">
        <v>24.217548</v>
      </c>
      <c r="K588" s="39" t="n">
        <v>1.569254</v>
      </c>
      <c r="L588" s="28" t="n">
        <v>2.669616</v>
      </c>
      <c r="M588" s="8" t="n">
        <v>96</v>
      </c>
      <c r="N588" s="8" t="n">
        <v>784</v>
      </c>
      <c r="O588" s="28" t="n">
        <v>9.183835</v>
      </c>
      <c r="P588" s="28" t="n">
        <v>6.883068</v>
      </c>
      <c r="Q588" s="28" t="n">
        <v>7.156941</v>
      </c>
      <c r="R588" s="8" t="n">
        <v>24</v>
      </c>
      <c r="S588" s="8" t="n">
        <v>12</v>
      </c>
      <c r="T588" s="23" t="n">
        <v>85.574332</v>
      </c>
      <c r="U588" s="23" t="n">
        <v>69.929201</v>
      </c>
      <c r="V588" s="28" t="n">
        <v>2.565998</v>
      </c>
      <c r="W588" s="39" t="n">
        <v>0.448031</v>
      </c>
      <c r="X588" s="24" t="n">
        <f aca="false">P588*RHO_VANE/2700*(1+SCRAP)*PRICE_VANE</f>
        <v>82.39032396</v>
      </c>
      <c r="Y588" s="24" t="n">
        <f aca="false">Q588*RHO_PLATE/2700*(1+SCRAP)*PRICE_PLATE</f>
        <v>85.66858377</v>
      </c>
      <c r="Z588" s="24" t="n">
        <f aca="false">T588*CUT_M+(R588+S588)*CUT_SET</f>
        <v>164.361498</v>
      </c>
      <c r="AA588" s="24" t="n">
        <f aca="false">U588*ROUND_M</f>
        <v>349.646005</v>
      </c>
      <c r="AB588" s="24" t="n">
        <f aca="false">(R588+S588)*FINISH_PART</f>
        <v>288</v>
      </c>
      <c r="AC588" s="24" t="n">
        <f aca="false">R588*SPACER_VANE+(R588+S588)*ASM_H*LABOUR</f>
        <v>477</v>
      </c>
      <c r="AD588" s="24" t="n">
        <f aca="false">V588*G10_CAGE+W588*G10_SLEEVE</f>
        <v>180.84174</v>
      </c>
      <c r="AE588" s="24" t="n">
        <f aca="false">N588/1000*SHAFT_M+SHAFT_SET</f>
        <v>174.08</v>
      </c>
      <c r="AF588" s="24" t="n">
        <f aca="false">2*ROUNDUP(G588*1000/V_ZENER,0)*PRICE_Z+5*ROUNDUP(G588*DIODE_SAFETY/V_STICK,0)*PRICE_STICK</f>
        <v>56.9</v>
      </c>
      <c r="AG588" s="24" t="n">
        <f aca="false">SUM(X588:AF588)</f>
        <v>1858.88815073</v>
      </c>
      <c r="AH588" s="20" t="n">
        <f aca="false">FIXED_BOM</f>
        <v>3461</v>
      </c>
      <c r="AI588" s="24" t="n">
        <f aca="false">(AG588+AH588)*(1+CONT)</f>
        <v>6117.8713733395</v>
      </c>
      <c r="AJ588" s="24" t="n">
        <f aca="false">IF(L588&gt;0,AI588/L588,1000000000000)</f>
        <v>2291.66718110002</v>
      </c>
      <c r="AK588" s="8" t="n">
        <f aca="false">IF(AND(G588&gt;=V_NEED,L588&gt;=P_MIN,K588&gt;=Z_MIN,F588&lt;=N_CAP,D588&lt;=R_MAX,OR(CORONA_REQ=0,O588&gt;=G588)),1,0)</f>
        <v>0</v>
      </c>
      <c r="AL588" s="28" t="n">
        <f aca="false">IF(AK588=1,IF(OBJECTIVE=1,AI588,AJ588),1000000000000)+ROW()*0.000000001</f>
        <v>1000000000000</v>
      </c>
    </row>
    <row r="589" customFormat="false" ht="15" hidden="false" customHeight="false" outlineLevel="0" collapsed="false">
      <c r="A589" s="8" t="n">
        <v>585</v>
      </c>
      <c r="B589" s="23" t="n">
        <v>3</v>
      </c>
      <c r="C589" s="23" t="n">
        <v>2.5</v>
      </c>
      <c r="D589" s="8" t="n">
        <v>175</v>
      </c>
      <c r="E589" s="8" t="n">
        <v>22</v>
      </c>
      <c r="F589" s="8" t="n">
        <v>8</v>
      </c>
      <c r="G589" s="28" t="n">
        <v>7.264419</v>
      </c>
      <c r="H589" s="8" t="n">
        <v>60.997662</v>
      </c>
      <c r="I589" s="8" t="n">
        <v>1494.826601</v>
      </c>
      <c r="J589" s="28" t="n">
        <v>24.506293</v>
      </c>
      <c r="K589" s="39" t="n">
        <v>1.586098</v>
      </c>
      <c r="L589" s="28" t="n">
        <v>3.712713</v>
      </c>
      <c r="M589" s="8" t="n">
        <v>129</v>
      </c>
      <c r="N589" s="8" t="n">
        <v>850</v>
      </c>
      <c r="O589" s="28" t="n">
        <v>9.183835</v>
      </c>
      <c r="P589" s="28" t="n">
        <v>9.177425</v>
      </c>
      <c r="Q589" s="28" t="n">
        <v>9.542588</v>
      </c>
      <c r="R589" s="8" t="n">
        <v>32</v>
      </c>
      <c r="S589" s="8" t="n">
        <v>16</v>
      </c>
      <c r="T589" s="23" t="n">
        <v>114.099109</v>
      </c>
      <c r="U589" s="23" t="n">
        <v>93.238934</v>
      </c>
      <c r="V589" s="28" t="n">
        <v>3.145983</v>
      </c>
      <c r="W589" s="39" t="n">
        <v>0.549299</v>
      </c>
      <c r="X589" s="24" t="n">
        <f aca="false">P589*RHO_VANE/2700*(1+SCRAP)*PRICE_VANE</f>
        <v>109.85377725</v>
      </c>
      <c r="Y589" s="24" t="n">
        <f aca="false">Q589*RHO_PLATE/2700*(1+SCRAP)*PRICE_PLATE</f>
        <v>114.22477836</v>
      </c>
      <c r="Z589" s="24" t="n">
        <f aca="false">T589*CUT_M+(R589+S589)*CUT_SET</f>
        <v>219.1486635</v>
      </c>
      <c r="AA589" s="24" t="n">
        <f aca="false">U589*ROUND_M</f>
        <v>466.19467</v>
      </c>
      <c r="AB589" s="24" t="n">
        <f aca="false">(R589+S589)*FINISH_PART</f>
        <v>384</v>
      </c>
      <c r="AC589" s="24" t="n">
        <f aca="false">R589*SPACER_VANE+(R589+S589)*ASM_H*LABOUR</f>
        <v>636</v>
      </c>
      <c r="AD589" s="24" t="n">
        <f aca="false">V589*G10_CAGE+W589*G10_SLEEVE</f>
        <v>221.71692</v>
      </c>
      <c r="AE589" s="24" t="n">
        <f aca="false">N589/1000*SHAFT_M+SHAFT_SET</f>
        <v>182</v>
      </c>
      <c r="AF589" s="24" t="n">
        <f aca="false">2*ROUNDUP(G589*1000/V_ZENER,0)*PRICE_Z+5*ROUNDUP(G589*DIODE_SAFETY/V_STICK,0)*PRICE_STICK</f>
        <v>56.9</v>
      </c>
      <c r="AG589" s="24" t="n">
        <f aca="false">SUM(X589:AF589)</f>
        <v>2390.03880911</v>
      </c>
      <c r="AH589" s="20" t="n">
        <f aca="false">FIXED_BOM</f>
        <v>3461</v>
      </c>
      <c r="AI589" s="24" t="n">
        <f aca="false">(AG589+AH589)*(1+CONT)</f>
        <v>6728.6946304765</v>
      </c>
      <c r="AJ589" s="24" t="n">
        <f aca="false">IF(L589&gt;0,AI589/L589,1000000000000)</f>
        <v>1812.33901744533</v>
      </c>
      <c r="AK589" s="8" t="n">
        <f aca="false">IF(AND(G589&gt;=V_NEED,L589&gt;=P_MIN,K589&gt;=Z_MIN,F589&lt;=N_CAP,D589&lt;=R_MAX,OR(CORONA_REQ=0,O589&gt;=G589)),1,0)</f>
        <v>0</v>
      </c>
      <c r="AL589" s="28" t="n">
        <f aca="false">IF(AK589=1,IF(OBJECTIVE=1,AI589,AJ589),1000000000000)+ROW()*0.000000001</f>
        <v>1000000000000</v>
      </c>
    </row>
    <row r="590" customFormat="false" ht="15" hidden="false" customHeight="false" outlineLevel="0" collapsed="false">
      <c r="A590" s="8" t="n">
        <v>586</v>
      </c>
      <c r="B590" s="23" t="n">
        <v>3</v>
      </c>
      <c r="C590" s="23" t="n">
        <v>2.5</v>
      </c>
      <c r="D590" s="8" t="n">
        <v>175</v>
      </c>
      <c r="E590" s="8" t="n">
        <v>22</v>
      </c>
      <c r="F590" s="8" t="n">
        <v>10</v>
      </c>
      <c r="G590" s="28" t="n">
        <v>7.264419</v>
      </c>
      <c r="H590" s="8" t="n">
        <v>76.730372</v>
      </c>
      <c r="I590" s="8" t="n">
        <v>1893.447028</v>
      </c>
      <c r="J590" s="28" t="n">
        <v>24.67663</v>
      </c>
      <c r="K590" s="39" t="n">
        <v>1.596651</v>
      </c>
      <c r="L590" s="28" t="n">
        <v>4.759983</v>
      </c>
      <c r="M590" s="8" t="n">
        <v>156.5</v>
      </c>
      <c r="N590" s="8" t="n">
        <v>905</v>
      </c>
      <c r="O590" s="28" t="n">
        <v>9.183835</v>
      </c>
      <c r="P590" s="28" t="n">
        <v>11.471781</v>
      </c>
      <c r="Q590" s="28" t="n">
        <v>10.735411</v>
      </c>
      <c r="R590" s="8" t="n">
        <v>40</v>
      </c>
      <c r="S590" s="8" t="n">
        <v>18</v>
      </c>
      <c r="T590" s="23" t="n">
        <v>139.796453</v>
      </c>
      <c r="U590" s="23" t="n">
        <v>113.721234</v>
      </c>
      <c r="V590" s="28" t="n">
        <v>3.629305</v>
      </c>
      <c r="W590" s="39" t="n">
        <v>0.633688</v>
      </c>
      <c r="X590" s="24" t="n">
        <f aca="false">P590*RHO_VANE/2700*(1+SCRAP)*PRICE_VANE</f>
        <v>137.31721857</v>
      </c>
      <c r="Y590" s="24" t="n">
        <f aca="false">Q590*RHO_PLATE/2700*(1+SCRAP)*PRICE_PLATE</f>
        <v>128.50286967</v>
      </c>
      <c r="Z590" s="24" t="n">
        <f aca="false">T590*CUT_M+(R590+S590)*CUT_SET</f>
        <v>267.6946795</v>
      </c>
      <c r="AA590" s="24" t="n">
        <f aca="false">U590*ROUND_M</f>
        <v>568.60617</v>
      </c>
      <c r="AB590" s="24" t="n">
        <f aca="false">(R590+S590)*FINISH_PART</f>
        <v>464</v>
      </c>
      <c r="AC590" s="24" t="n">
        <f aca="false">R590*SPACER_VANE+(R590+S590)*ASM_H*LABOUR</f>
        <v>772.5</v>
      </c>
      <c r="AD590" s="24" t="n">
        <f aca="false">V590*G10_CAGE+W590*G10_SLEEVE</f>
        <v>255.77958</v>
      </c>
      <c r="AE590" s="24" t="n">
        <f aca="false">N590/1000*SHAFT_M+SHAFT_SET</f>
        <v>188.6</v>
      </c>
      <c r="AF590" s="24" t="n">
        <f aca="false">2*ROUNDUP(G590*1000/V_ZENER,0)*PRICE_Z+5*ROUNDUP(G590*DIODE_SAFETY/V_STICK,0)*PRICE_STICK</f>
        <v>56.9</v>
      </c>
      <c r="AG590" s="24" t="n">
        <f aca="false">SUM(X590:AF590)</f>
        <v>2839.90051774</v>
      </c>
      <c r="AH590" s="20" t="n">
        <f aca="false">FIXED_BOM</f>
        <v>3461</v>
      </c>
      <c r="AI590" s="24" t="n">
        <f aca="false">(AG590+AH590)*(1+CONT)</f>
        <v>7246.035595401</v>
      </c>
      <c r="AJ590" s="24" t="n">
        <f aca="false">IF(L590&gt;0,AI590/L590,1000000000000)</f>
        <v>1522.28182230924</v>
      </c>
      <c r="AK590" s="8" t="n">
        <f aca="false">IF(AND(G590&gt;=V_NEED,L590&gt;=P_MIN,K590&gt;=Z_MIN,F590&lt;=N_CAP,D590&lt;=R_MAX,OR(CORONA_REQ=0,O590&gt;=G590)),1,0)</f>
        <v>0</v>
      </c>
      <c r="AL590" s="28" t="n">
        <f aca="false">IF(AK590=1,IF(OBJECTIVE=1,AI590,AJ590),1000000000000)+ROW()*0.000000001</f>
        <v>1000000000000</v>
      </c>
    </row>
    <row r="591" customFormat="false" ht="15" hidden="false" customHeight="false" outlineLevel="0" collapsed="false">
      <c r="A591" s="8" t="n">
        <v>587</v>
      </c>
      <c r="B591" s="23" t="n">
        <v>3</v>
      </c>
      <c r="C591" s="23" t="n">
        <v>2.5</v>
      </c>
      <c r="D591" s="8" t="n">
        <v>175</v>
      </c>
      <c r="E591" s="8" t="n">
        <v>22</v>
      </c>
      <c r="F591" s="8" t="n">
        <v>12</v>
      </c>
      <c r="G591" s="28" t="n">
        <v>7.264419</v>
      </c>
      <c r="H591" s="8" t="n">
        <v>92.463082</v>
      </c>
      <c r="I591" s="8" t="n">
        <v>2292.067455</v>
      </c>
      <c r="J591" s="28" t="n">
        <v>24.789001</v>
      </c>
      <c r="K591" s="39" t="n">
        <v>1.604166</v>
      </c>
      <c r="L591" s="28" t="n">
        <v>5.810872</v>
      </c>
      <c r="M591" s="8" t="n">
        <v>189.5</v>
      </c>
      <c r="N591" s="8" t="n">
        <v>971</v>
      </c>
      <c r="O591" s="28" t="n">
        <v>9.183835</v>
      </c>
      <c r="P591" s="28" t="n">
        <v>13.766137</v>
      </c>
      <c r="Q591" s="28" t="n">
        <v>13.121058</v>
      </c>
      <c r="R591" s="8" t="n">
        <v>48</v>
      </c>
      <c r="S591" s="8" t="n">
        <v>22</v>
      </c>
      <c r="T591" s="23" t="n">
        <v>168.321231</v>
      </c>
      <c r="U591" s="23" t="n">
        <v>137.030968</v>
      </c>
      <c r="V591" s="28" t="n">
        <v>4.209291</v>
      </c>
      <c r="W591" s="39" t="n">
        <v>0.734955</v>
      </c>
      <c r="X591" s="24" t="n">
        <f aca="false">P591*RHO_VANE/2700*(1+SCRAP)*PRICE_VANE</f>
        <v>164.78065989</v>
      </c>
      <c r="Y591" s="24" t="n">
        <f aca="false">Q591*RHO_PLATE/2700*(1+SCRAP)*PRICE_PLATE</f>
        <v>157.05906426</v>
      </c>
      <c r="Z591" s="24" t="n">
        <f aca="false">T591*CUT_M+(R591+S591)*CUT_SET</f>
        <v>322.4818465</v>
      </c>
      <c r="AA591" s="24" t="n">
        <f aca="false">U591*ROUND_M</f>
        <v>685.15484</v>
      </c>
      <c r="AB591" s="24" t="n">
        <f aca="false">(R591+S591)*FINISH_PART</f>
        <v>560</v>
      </c>
      <c r="AC591" s="24" t="n">
        <f aca="false">R591*SPACER_VANE+(R591+S591)*ASM_H*LABOUR</f>
        <v>931.5</v>
      </c>
      <c r="AD591" s="24" t="n">
        <f aca="false">V591*G10_CAGE+W591*G10_SLEEVE</f>
        <v>296.65476</v>
      </c>
      <c r="AE591" s="24" t="n">
        <f aca="false">N591/1000*SHAFT_M+SHAFT_SET</f>
        <v>196.52</v>
      </c>
      <c r="AF591" s="24" t="n">
        <f aca="false">2*ROUNDUP(G591*1000/V_ZENER,0)*PRICE_Z+5*ROUNDUP(G591*DIODE_SAFETY/V_STICK,0)*PRICE_STICK</f>
        <v>56.9</v>
      </c>
      <c r="AG591" s="24" t="n">
        <f aca="false">SUM(X591:AF591)</f>
        <v>3371.05117065</v>
      </c>
      <c r="AH591" s="20" t="n">
        <f aca="false">FIXED_BOM</f>
        <v>3461</v>
      </c>
      <c r="AI591" s="24" t="n">
        <f aca="false">(AG591+AH591)*(1+CONT)</f>
        <v>7856.8588462475</v>
      </c>
      <c r="AJ591" s="24" t="n">
        <f aca="false">IF(L591&gt;0,AI591/L591,1000000000000)</f>
        <v>1352.09635425587</v>
      </c>
      <c r="AK591" s="8" t="n">
        <f aca="false">IF(AND(G591&gt;=V_NEED,L591&gt;=P_MIN,K591&gt;=Z_MIN,F591&lt;=N_CAP,D591&lt;=R_MAX,OR(CORONA_REQ=0,O591&gt;=G591)),1,0)</f>
        <v>0</v>
      </c>
      <c r="AL591" s="28" t="n">
        <f aca="false">IF(AK591=1,IF(OBJECTIVE=1,AI591,AJ591),1000000000000)+ROW()*0.000000001</f>
        <v>1000000000000</v>
      </c>
    </row>
    <row r="592" customFormat="false" ht="15" hidden="false" customHeight="false" outlineLevel="0" collapsed="false">
      <c r="A592" s="8" t="n">
        <v>588</v>
      </c>
      <c r="B592" s="23" t="n">
        <v>3</v>
      </c>
      <c r="C592" s="23" t="n">
        <v>2.5</v>
      </c>
      <c r="D592" s="8" t="n">
        <v>175</v>
      </c>
      <c r="E592" s="8" t="n">
        <v>22</v>
      </c>
      <c r="F592" s="8" t="n">
        <v>16</v>
      </c>
      <c r="G592" s="28" t="n">
        <v>7.264419</v>
      </c>
      <c r="H592" s="8" t="n">
        <v>123.928502</v>
      </c>
      <c r="I592" s="8" t="n">
        <v>3089.308309</v>
      </c>
      <c r="J592" s="28" t="n">
        <v>24.92815</v>
      </c>
      <c r="K592" s="39" t="n">
        <v>1.612238</v>
      </c>
      <c r="L592" s="28" t="n">
        <v>7.90167</v>
      </c>
      <c r="M592" s="8" t="n">
        <v>255.5</v>
      </c>
      <c r="N592" s="8" t="n">
        <v>1103</v>
      </c>
      <c r="O592" s="28" t="n">
        <v>9.183835</v>
      </c>
      <c r="P592" s="28" t="n">
        <v>18.354849</v>
      </c>
      <c r="Q592" s="28" t="n">
        <v>17.892352</v>
      </c>
      <c r="R592" s="8" t="n">
        <v>64</v>
      </c>
      <c r="S592" s="8" t="n">
        <v>30</v>
      </c>
      <c r="T592" s="23" t="n">
        <v>225.370785</v>
      </c>
      <c r="U592" s="23" t="n">
        <v>183.650435</v>
      </c>
      <c r="V592" s="28" t="n">
        <v>5.369262</v>
      </c>
      <c r="W592" s="39" t="n">
        <v>0.93749</v>
      </c>
      <c r="X592" s="24" t="n">
        <f aca="false">P592*RHO_VANE/2700*(1+SCRAP)*PRICE_VANE</f>
        <v>219.70754253</v>
      </c>
      <c r="Y592" s="24" t="n">
        <f aca="false">Q592*RHO_PLATE/2700*(1+SCRAP)*PRICE_PLATE</f>
        <v>214.17145344</v>
      </c>
      <c r="Z592" s="24" t="n">
        <f aca="false">T592*CUT_M+(R592+S592)*CUT_SET</f>
        <v>432.0561775</v>
      </c>
      <c r="AA592" s="24" t="n">
        <f aca="false">U592*ROUND_M</f>
        <v>918.252175</v>
      </c>
      <c r="AB592" s="24" t="n">
        <f aca="false">(R592+S592)*FINISH_PART</f>
        <v>752</v>
      </c>
      <c r="AC592" s="24" t="n">
        <f aca="false">R592*SPACER_VANE+(R592+S592)*ASM_H*LABOUR</f>
        <v>1249.5</v>
      </c>
      <c r="AD592" s="24" t="n">
        <f aca="false">V592*G10_CAGE+W592*G10_SLEEVE</f>
        <v>378.40512</v>
      </c>
      <c r="AE592" s="24" t="n">
        <f aca="false">N592/1000*SHAFT_M+SHAFT_SET</f>
        <v>212.36</v>
      </c>
      <c r="AF592" s="24" t="n">
        <f aca="false">2*ROUNDUP(G592*1000/V_ZENER,0)*PRICE_Z+5*ROUNDUP(G592*DIODE_SAFETY/V_STICK,0)*PRICE_STICK</f>
        <v>56.9</v>
      </c>
      <c r="AG592" s="24" t="n">
        <f aca="false">SUM(X592:AF592)</f>
        <v>4433.35246847</v>
      </c>
      <c r="AH592" s="20" t="n">
        <f aca="false">FIXED_BOM</f>
        <v>3461</v>
      </c>
      <c r="AI592" s="24" t="n">
        <f aca="false">(AG592+AH592)*(1+CONT)</f>
        <v>9078.5053387405</v>
      </c>
      <c r="AJ592" s="24" t="n">
        <f aca="false">IF(L592&gt;0,AI592/L592,1000000000000)</f>
        <v>1148.93501484376</v>
      </c>
      <c r="AK592" s="8" t="n">
        <f aca="false">IF(AND(G592&gt;=V_NEED,L592&gt;=P_MIN,K592&gt;=Z_MIN,F592&lt;=N_CAP,D592&lt;=R_MAX,OR(CORONA_REQ=0,O592&gt;=G592)),1,0)</f>
        <v>0</v>
      </c>
      <c r="AL592" s="28" t="n">
        <f aca="false">IF(AK592=1,IF(OBJECTIVE=1,AI592,AJ592),1000000000000)+ROW()*0.000000001</f>
        <v>1000000000000</v>
      </c>
    </row>
    <row r="593" customFormat="false" ht="15" hidden="false" customHeight="false" outlineLevel="0" collapsed="false">
      <c r="A593" s="8" t="n">
        <v>589</v>
      </c>
      <c r="B593" s="23" t="n">
        <v>3</v>
      </c>
      <c r="C593" s="23" t="n">
        <v>2.5</v>
      </c>
      <c r="D593" s="8" t="n">
        <v>175</v>
      </c>
      <c r="E593" s="8" t="n">
        <v>26</v>
      </c>
      <c r="F593" s="8" t="n">
        <v>4</v>
      </c>
      <c r="G593" s="28" t="n">
        <v>7.264419</v>
      </c>
      <c r="H593" s="8" t="n">
        <v>47.913467</v>
      </c>
      <c r="I593" s="8" t="n">
        <v>819.326936</v>
      </c>
      <c r="J593" s="28" t="n">
        <v>17.100139</v>
      </c>
      <c r="K593" s="39" t="n">
        <v>1.509048</v>
      </c>
      <c r="L593" s="28" t="n">
        <v>1.852014</v>
      </c>
      <c r="M593" s="8" t="n">
        <v>68.5</v>
      </c>
      <c r="N593" s="8" t="n">
        <v>729</v>
      </c>
      <c r="O593" s="28" t="n">
        <v>9.183835</v>
      </c>
      <c r="P593" s="28" t="n">
        <v>5.224885</v>
      </c>
      <c r="Q593" s="28" t="n">
        <v>5.964117</v>
      </c>
      <c r="R593" s="8" t="n">
        <v>16</v>
      </c>
      <c r="S593" s="8" t="n">
        <v>10</v>
      </c>
      <c r="T593" s="23" t="n">
        <v>59.876988</v>
      </c>
      <c r="U593" s="23" t="n">
        <v>49.4469</v>
      </c>
      <c r="V593" s="28" t="n">
        <v>2.082676</v>
      </c>
      <c r="W593" s="39" t="n">
        <v>0.363642</v>
      </c>
      <c r="X593" s="24" t="n">
        <f aca="false">P593*RHO_VANE/2700*(1+SCRAP)*PRICE_VANE</f>
        <v>62.54187345</v>
      </c>
      <c r="Y593" s="24" t="n">
        <f aca="false">Q593*RHO_PLATE/2700*(1+SCRAP)*PRICE_PLATE</f>
        <v>71.39048049</v>
      </c>
      <c r="Z593" s="24" t="n">
        <f aca="false">T593*CUT_M+(R593+S593)*CUT_SET</f>
        <v>115.815482</v>
      </c>
      <c r="AA593" s="24" t="n">
        <f aca="false">U593*ROUND_M</f>
        <v>247.2345</v>
      </c>
      <c r="AB593" s="24" t="n">
        <f aca="false">(R593+S593)*FINISH_PART</f>
        <v>208</v>
      </c>
      <c r="AC593" s="24" t="n">
        <f aca="false">R593*SPACER_VANE+(R593+S593)*ASM_H*LABOUR</f>
        <v>340.5</v>
      </c>
      <c r="AD593" s="24" t="n">
        <f aca="false">V593*G10_CAGE+W593*G10_SLEEVE</f>
        <v>146.77908</v>
      </c>
      <c r="AE593" s="24" t="n">
        <f aca="false">N593/1000*SHAFT_M+SHAFT_SET</f>
        <v>167.48</v>
      </c>
      <c r="AF593" s="24" t="n">
        <f aca="false">2*ROUNDUP(G593*1000/V_ZENER,0)*PRICE_Z+5*ROUNDUP(G593*DIODE_SAFETY/V_STICK,0)*PRICE_STICK</f>
        <v>56.9</v>
      </c>
      <c r="AG593" s="24" t="n">
        <f aca="false">SUM(X593:AF593)</f>
        <v>1416.64141594</v>
      </c>
      <c r="AH593" s="20" t="n">
        <f aca="false">FIXED_BOM</f>
        <v>3461</v>
      </c>
      <c r="AI593" s="24" t="n">
        <f aca="false">(AG593+AH593)*(1+CONT)</f>
        <v>5609.287628331</v>
      </c>
      <c r="AJ593" s="24" t="n">
        <f aca="false">IF(L593&gt;0,AI593/L593,1000000000000)</f>
        <v>3028.75012193806</v>
      </c>
      <c r="AK593" s="8" t="n">
        <f aca="false">IF(AND(G593&gt;=V_NEED,L593&gt;=P_MIN,K593&gt;=Z_MIN,F593&lt;=N_CAP,D593&lt;=R_MAX,OR(CORONA_REQ=0,O593&gt;=G593)),1,0)</f>
        <v>0</v>
      </c>
      <c r="AL593" s="28" t="n">
        <f aca="false">IF(AK593=1,IF(OBJECTIVE=1,AI593,AJ593),1000000000000)+ROW()*0.000000001</f>
        <v>1000000000000</v>
      </c>
    </row>
    <row r="594" customFormat="false" ht="15" hidden="false" customHeight="false" outlineLevel="0" collapsed="false">
      <c r="A594" s="8" t="n">
        <v>590</v>
      </c>
      <c r="B594" s="23" t="n">
        <v>3</v>
      </c>
      <c r="C594" s="23" t="n">
        <v>2.5</v>
      </c>
      <c r="D594" s="8" t="n">
        <v>175</v>
      </c>
      <c r="E594" s="8" t="n">
        <v>26</v>
      </c>
      <c r="F594" s="8" t="n">
        <v>6</v>
      </c>
      <c r="G594" s="28" t="n">
        <v>7.264419</v>
      </c>
      <c r="H594" s="8" t="n">
        <v>74.149734</v>
      </c>
      <c r="I594" s="8" t="n">
        <v>1287.513756</v>
      </c>
      <c r="J594" s="28" t="n">
        <v>17.3637</v>
      </c>
      <c r="K594" s="39" t="n">
        <v>1.537147</v>
      </c>
      <c r="L594" s="28" t="n">
        <v>3.020417</v>
      </c>
      <c r="M594" s="8" t="n">
        <v>101.5</v>
      </c>
      <c r="N594" s="8" t="n">
        <v>795</v>
      </c>
      <c r="O594" s="28" t="n">
        <v>9.183835</v>
      </c>
      <c r="P594" s="28" t="n">
        <v>7.837327</v>
      </c>
      <c r="Q594" s="28" t="n">
        <v>8.349764</v>
      </c>
      <c r="R594" s="8" t="n">
        <v>24</v>
      </c>
      <c r="S594" s="8" t="n">
        <v>14</v>
      </c>
      <c r="T594" s="23" t="n">
        <v>88.401765</v>
      </c>
      <c r="U594" s="23" t="n">
        <v>72.756634</v>
      </c>
      <c r="V594" s="28" t="n">
        <v>2.662662</v>
      </c>
      <c r="W594" s="39" t="n">
        <v>0.464909</v>
      </c>
      <c r="X594" s="24" t="n">
        <f aca="false">P594*RHO_VANE/2700*(1+SCRAP)*PRICE_VANE</f>
        <v>93.81280419</v>
      </c>
      <c r="Y594" s="24" t="n">
        <f aca="false">Q594*RHO_PLATE/2700*(1+SCRAP)*PRICE_PLATE</f>
        <v>99.94667508</v>
      </c>
      <c r="Z594" s="24" t="n">
        <f aca="false">T594*CUT_M+(R594+S594)*CUT_SET</f>
        <v>170.6026475</v>
      </c>
      <c r="AA594" s="24" t="n">
        <f aca="false">U594*ROUND_M</f>
        <v>363.78317</v>
      </c>
      <c r="AB594" s="24" t="n">
        <f aca="false">(R594+S594)*FINISH_PART</f>
        <v>304</v>
      </c>
      <c r="AC594" s="24" t="n">
        <f aca="false">R594*SPACER_VANE+(R594+S594)*ASM_H*LABOUR</f>
        <v>499.5</v>
      </c>
      <c r="AD594" s="24" t="n">
        <f aca="false">V594*G10_CAGE+W594*G10_SLEEVE</f>
        <v>187.65426</v>
      </c>
      <c r="AE594" s="24" t="n">
        <f aca="false">N594/1000*SHAFT_M+SHAFT_SET</f>
        <v>175.4</v>
      </c>
      <c r="AF594" s="24" t="n">
        <f aca="false">2*ROUNDUP(G594*1000/V_ZENER,0)*PRICE_Z+5*ROUNDUP(G594*DIODE_SAFETY/V_STICK,0)*PRICE_STICK</f>
        <v>56.9</v>
      </c>
      <c r="AG594" s="24" t="n">
        <f aca="false">SUM(X594:AF594)</f>
        <v>1951.59955677</v>
      </c>
      <c r="AH594" s="20" t="n">
        <f aca="false">FIXED_BOM</f>
        <v>3461</v>
      </c>
      <c r="AI594" s="24" t="n">
        <f aca="false">(AG594+AH594)*(1+CONT)</f>
        <v>6224.4894902855</v>
      </c>
      <c r="AJ594" s="24" t="n">
        <f aca="false">IF(L594&gt;0,AI594/L594,1000000000000)</f>
        <v>2060.80468037542</v>
      </c>
      <c r="AK594" s="8" t="n">
        <f aca="false">IF(AND(G594&gt;=V_NEED,L594&gt;=P_MIN,K594&gt;=Z_MIN,F594&lt;=N_CAP,D594&lt;=R_MAX,OR(CORONA_REQ=0,O594&gt;=G594)),1,0)</f>
        <v>0</v>
      </c>
      <c r="AL594" s="28" t="n">
        <f aca="false">IF(AK594=1,IF(OBJECTIVE=1,AI594,AJ594),1000000000000)+ROW()*0.000000001</f>
        <v>1000000000000</v>
      </c>
    </row>
    <row r="595" customFormat="false" ht="15" hidden="false" customHeight="false" outlineLevel="0" collapsed="false">
      <c r="A595" s="8" t="n">
        <v>591</v>
      </c>
      <c r="B595" s="23" t="n">
        <v>3</v>
      </c>
      <c r="C595" s="23" t="n">
        <v>2.5</v>
      </c>
      <c r="D595" s="8" t="n">
        <v>175</v>
      </c>
      <c r="E595" s="8" t="n">
        <v>26</v>
      </c>
      <c r="F595" s="8" t="n">
        <v>8</v>
      </c>
      <c r="G595" s="28" t="n">
        <v>7.264419</v>
      </c>
      <c r="H595" s="8" t="n">
        <v>100.386001</v>
      </c>
      <c r="I595" s="8" t="n">
        <v>1755.700576</v>
      </c>
      <c r="J595" s="28" t="n">
        <v>17.489496</v>
      </c>
      <c r="K595" s="39" t="n">
        <v>1.551284</v>
      </c>
      <c r="L595" s="28" t="n">
        <v>4.192729</v>
      </c>
      <c r="M595" s="8" t="n">
        <v>134.5</v>
      </c>
      <c r="N595" s="8" t="n">
        <v>861</v>
      </c>
      <c r="O595" s="28" t="n">
        <v>9.183835</v>
      </c>
      <c r="P595" s="28" t="n">
        <v>10.44977</v>
      </c>
      <c r="Q595" s="28" t="n">
        <v>10.735411</v>
      </c>
      <c r="R595" s="8" t="n">
        <v>32</v>
      </c>
      <c r="S595" s="8" t="n">
        <v>18</v>
      </c>
      <c r="T595" s="23" t="n">
        <v>116.926543</v>
      </c>
      <c r="U595" s="23" t="n">
        <v>96.066368</v>
      </c>
      <c r="V595" s="28" t="n">
        <v>3.242648</v>
      </c>
      <c r="W595" s="39" t="n">
        <v>0.566177</v>
      </c>
      <c r="X595" s="24" t="n">
        <f aca="false">P595*RHO_VANE/2700*(1+SCRAP)*PRICE_VANE</f>
        <v>125.0837469</v>
      </c>
      <c r="Y595" s="24" t="n">
        <f aca="false">Q595*RHO_PLATE/2700*(1+SCRAP)*PRICE_PLATE</f>
        <v>128.50286967</v>
      </c>
      <c r="Z595" s="24" t="n">
        <f aca="false">T595*CUT_M+(R595+S595)*CUT_SET</f>
        <v>225.3898145</v>
      </c>
      <c r="AA595" s="24" t="n">
        <f aca="false">U595*ROUND_M</f>
        <v>480.33184</v>
      </c>
      <c r="AB595" s="24" t="n">
        <f aca="false">(R595+S595)*FINISH_PART</f>
        <v>400</v>
      </c>
      <c r="AC595" s="24" t="n">
        <f aca="false">R595*SPACER_VANE+(R595+S595)*ASM_H*LABOUR</f>
        <v>658.5</v>
      </c>
      <c r="AD595" s="24" t="n">
        <f aca="false">V595*G10_CAGE+W595*G10_SLEEVE</f>
        <v>228.5295</v>
      </c>
      <c r="AE595" s="24" t="n">
        <f aca="false">N595/1000*SHAFT_M+SHAFT_SET</f>
        <v>183.32</v>
      </c>
      <c r="AF595" s="24" t="n">
        <f aca="false">2*ROUNDUP(G595*1000/V_ZENER,0)*PRICE_Z+5*ROUNDUP(G595*DIODE_SAFETY/V_STICK,0)*PRICE_STICK</f>
        <v>56.9</v>
      </c>
      <c r="AG595" s="24" t="n">
        <f aca="false">SUM(X595:AF595)</f>
        <v>2486.55777107</v>
      </c>
      <c r="AH595" s="20" t="n">
        <f aca="false">FIXED_BOM</f>
        <v>3461</v>
      </c>
      <c r="AI595" s="24" t="n">
        <f aca="false">(AG595+AH595)*(1+CONT)</f>
        <v>6839.6914367305</v>
      </c>
      <c r="AJ595" s="24" t="n">
        <f aca="false">IF(L595&gt;0,AI595/L595,1000000000000)</f>
        <v>1631.3220903928</v>
      </c>
      <c r="AK595" s="8" t="n">
        <f aca="false">IF(AND(G595&gt;=V_NEED,L595&gt;=P_MIN,K595&gt;=Z_MIN,F595&lt;=N_CAP,D595&lt;=R_MAX,OR(CORONA_REQ=0,O595&gt;=G595)),1,0)</f>
        <v>0</v>
      </c>
      <c r="AL595" s="28" t="n">
        <f aca="false">IF(AK595=1,IF(OBJECTIVE=1,AI595,AJ595),1000000000000)+ROW()*0.000000001</f>
        <v>1000000000000</v>
      </c>
    </row>
    <row r="596" customFormat="false" ht="15" hidden="false" customHeight="false" outlineLevel="0" collapsed="false">
      <c r="A596" s="8" t="n">
        <v>592</v>
      </c>
      <c r="B596" s="23" t="n">
        <v>3</v>
      </c>
      <c r="C596" s="23" t="n">
        <v>2.5</v>
      </c>
      <c r="D596" s="8" t="n">
        <v>175</v>
      </c>
      <c r="E596" s="8" t="n">
        <v>26</v>
      </c>
      <c r="F596" s="8" t="n">
        <v>10</v>
      </c>
      <c r="G596" s="28" t="n">
        <v>7.264419</v>
      </c>
      <c r="H596" s="8" t="n">
        <v>126.622268</v>
      </c>
      <c r="I596" s="8" t="n">
        <v>2223.887397</v>
      </c>
      <c r="J596" s="28" t="n">
        <v>17.563162</v>
      </c>
      <c r="K596" s="39" t="n">
        <v>1.559268</v>
      </c>
      <c r="L596" s="28" t="n">
        <v>5.362986</v>
      </c>
      <c r="M596" s="8" t="n">
        <v>167.5</v>
      </c>
      <c r="N596" s="8" t="n">
        <v>927</v>
      </c>
      <c r="O596" s="28" t="n">
        <v>9.183835</v>
      </c>
      <c r="P596" s="28" t="n">
        <v>13.062212</v>
      </c>
      <c r="Q596" s="28" t="n">
        <v>13.121058</v>
      </c>
      <c r="R596" s="8" t="n">
        <v>40</v>
      </c>
      <c r="S596" s="8" t="n">
        <v>22</v>
      </c>
      <c r="T596" s="23" t="n">
        <v>145.45132</v>
      </c>
      <c r="U596" s="23" t="n">
        <v>119.376101</v>
      </c>
      <c r="V596" s="28" t="n">
        <v>3.822633</v>
      </c>
      <c r="W596" s="39" t="n">
        <v>0.667444</v>
      </c>
      <c r="X596" s="24" t="n">
        <f aca="false">P596*RHO_VANE/2700*(1+SCRAP)*PRICE_VANE</f>
        <v>156.35467764</v>
      </c>
      <c r="Y596" s="24" t="n">
        <f aca="false">Q596*RHO_PLATE/2700*(1+SCRAP)*PRICE_PLATE</f>
        <v>157.05906426</v>
      </c>
      <c r="Z596" s="24" t="n">
        <f aca="false">T596*CUT_M+(R596+S596)*CUT_SET</f>
        <v>280.17698</v>
      </c>
      <c r="AA596" s="24" t="n">
        <f aca="false">U596*ROUND_M</f>
        <v>596.880505</v>
      </c>
      <c r="AB596" s="24" t="n">
        <f aca="false">(R596+S596)*FINISH_PART</f>
        <v>496</v>
      </c>
      <c r="AC596" s="24" t="n">
        <f aca="false">R596*SPACER_VANE+(R596+S596)*ASM_H*LABOUR</f>
        <v>817.5</v>
      </c>
      <c r="AD596" s="24" t="n">
        <f aca="false">V596*G10_CAGE+W596*G10_SLEEVE</f>
        <v>269.40462</v>
      </c>
      <c r="AE596" s="24" t="n">
        <f aca="false">N596/1000*SHAFT_M+SHAFT_SET</f>
        <v>191.24</v>
      </c>
      <c r="AF596" s="24" t="n">
        <f aca="false">2*ROUNDUP(G596*1000/V_ZENER,0)*PRICE_Z+5*ROUNDUP(G596*DIODE_SAFETY/V_STICK,0)*PRICE_STICK</f>
        <v>56.9</v>
      </c>
      <c r="AG596" s="24" t="n">
        <f aca="false">SUM(X596:AF596)</f>
        <v>3021.5158469</v>
      </c>
      <c r="AH596" s="20" t="n">
        <f aca="false">FIXED_BOM</f>
        <v>3461</v>
      </c>
      <c r="AI596" s="24" t="n">
        <f aca="false">(AG596+AH596)*(1+CONT)</f>
        <v>7454.893223935</v>
      </c>
      <c r="AJ596" s="24" t="n">
        <f aca="false">IF(L596&gt;0,AI596/L596,1000000000000)</f>
        <v>1390.06389797307</v>
      </c>
      <c r="AK596" s="8" t="n">
        <f aca="false">IF(AND(G596&gt;=V_NEED,L596&gt;=P_MIN,K596&gt;=Z_MIN,F596&lt;=N_CAP,D596&lt;=R_MAX,OR(CORONA_REQ=0,O596&gt;=G596)),1,0)</f>
        <v>0</v>
      </c>
      <c r="AL596" s="28" t="n">
        <f aca="false">IF(AK596=1,IF(OBJECTIVE=1,AI596,AJ596),1000000000000)+ROW()*0.000000001</f>
        <v>1000000000000</v>
      </c>
    </row>
    <row r="597" customFormat="false" ht="15" hidden="false" customHeight="false" outlineLevel="0" collapsed="false">
      <c r="A597" s="8" t="n">
        <v>593</v>
      </c>
      <c r="B597" s="23" t="n">
        <v>3</v>
      </c>
      <c r="C597" s="23" t="n">
        <v>2.5</v>
      </c>
      <c r="D597" s="8" t="n">
        <v>175</v>
      </c>
      <c r="E597" s="8" t="n">
        <v>26</v>
      </c>
      <c r="F597" s="8" t="n">
        <v>12</v>
      </c>
      <c r="G597" s="28" t="n">
        <v>7.264419</v>
      </c>
      <c r="H597" s="8" t="n">
        <v>152.858535</v>
      </c>
      <c r="I597" s="8" t="n">
        <v>2692.074217</v>
      </c>
      <c r="J597" s="28" t="n">
        <v>17.61154</v>
      </c>
      <c r="K597" s="39" t="n">
        <v>1.565026</v>
      </c>
      <c r="L597" s="28" t="n">
        <v>6.537435</v>
      </c>
      <c r="M597" s="8" t="n">
        <v>200.5</v>
      </c>
      <c r="N597" s="8" t="n">
        <v>993</v>
      </c>
      <c r="O597" s="28" t="n">
        <v>9.183835</v>
      </c>
      <c r="P597" s="28" t="n">
        <v>15.674655</v>
      </c>
      <c r="Q597" s="28" t="n">
        <v>15.506705</v>
      </c>
      <c r="R597" s="8" t="n">
        <v>48</v>
      </c>
      <c r="S597" s="8" t="n">
        <v>26</v>
      </c>
      <c r="T597" s="23" t="n">
        <v>173.976098</v>
      </c>
      <c r="U597" s="23" t="n">
        <v>142.685835</v>
      </c>
      <c r="V597" s="28" t="n">
        <v>4.402619</v>
      </c>
      <c r="W597" s="39" t="n">
        <v>0.768711</v>
      </c>
      <c r="X597" s="24" t="n">
        <f aca="false">P597*RHO_VANE/2700*(1+SCRAP)*PRICE_VANE</f>
        <v>187.62562035</v>
      </c>
      <c r="Y597" s="24" t="n">
        <f aca="false">Q597*RHO_PLATE/2700*(1+SCRAP)*PRICE_PLATE</f>
        <v>185.61525885</v>
      </c>
      <c r="Z597" s="24" t="n">
        <f aca="false">T597*CUT_M+(R597+S597)*CUT_SET</f>
        <v>334.964147</v>
      </c>
      <c r="AA597" s="24" t="n">
        <f aca="false">U597*ROUND_M</f>
        <v>713.429175</v>
      </c>
      <c r="AB597" s="24" t="n">
        <f aca="false">(R597+S597)*FINISH_PART</f>
        <v>592</v>
      </c>
      <c r="AC597" s="24" t="n">
        <f aca="false">R597*SPACER_VANE+(R597+S597)*ASM_H*LABOUR</f>
        <v>976.5</v>
      </c>
      <c r="AD597" s="24" t="n">
        <f aca="false">V597*G10_CAGE+W597*G10_SLEEVE</f>
        <v>310.2798</v>
      </c>
      <c r="AE597" s="24" t="n">
        <f aca="false">N597/1000*SHAFT_M+SHAFT_SET</f>
        <v>199.16</v>
      </c>
      <c r="AF597" s="24" t="n">
        <f aca="false">2*ROUNDUP(G597*1000/V_ZENER,0)*PRICE_Z+5*ROUNDUP(G597*DIODE_SAFETY/V_STICK,0)*PRICE_STICK</f>
        <v>56.9</v>
      </c>
      <c r="AG597" s="24" t="n">
        <f aca="false">SUM(X597:AF597)</f>
        <v>3556.4740012</v>
      </c>
      <c r="AH597" s="20" t="n">
        <f aca="false">FIXED_BOM</f>
        <v>3461</v>
      </c>
      <c r="AI597" s="24" t="n">
        <f aca="false">(AG597+AH597)*(1+CONT)</f>
        <v>8070.09510138</v>
      </c>
      <c r="AJ597" s="24" t="n">
        <f aca="false">IF(L597&gt;0,AI597/L597,1000000000000)</f>
        <v>1234.44364668712</v>
      </c>
      <c r="AK597" s="8" t="n">
        <f aca="false">IF(AND(G597&gt;=V_NEED,L597&gt;=P_MIN,K597&gt;=Z_MIN,F597&lt;=N_CAP,D597&lt;=R_MAX,OR(CORONA_REQ=0,O597&gt;=G597)),1,0)</f>
        <v>0</v>
      </c>
      <c r="AL597" s="28" t="n">
        <f aca="false">IF(AK597=1,IF(OBJECTIVE=1,AI597,AJ597),1000000000000)+ROW()*0.000000001</f>
        <v>1000000000000</v>
      </c>
    </row>
    <row r="598" customFormat="false" ht="15" hidden="false" customHeight="false" outlineLevel="0" collapsed="false">
      <c r="A598" s="8" t="n">
        <v>594</v>
      </c>
      <c r="B598" s="23" t="n">
        <v>3</v>
      </c>
      <c r="C598" s="23" t="n">
        <v>2.5</v>
      </c>
      <c r="D598" s="8" t="n">
        <v>175</v>
      </c>
      <c r="E598" s="8" t="n">
        <v>26</v>
      </c>
      <c r="F598" s="8" t="n">
        <v>16</v>
      </c>
      <c r="G598" s="28" t="n">
        <v>7.264419</v>
      </c>
      <c r="H598" s="8" t="n">
        <v>205.331069</v>
      </c>
      <c r="I598" s="8" t="n">
        <v>3628.447857</v>
      </c>
      <c r="J598" s="28" t="n">
        <v>17.671207</v>
      </c>
      <c r="K598" s="39" t="n">
        <v>1.571748</v>
      </c>
      <c r="L598" s="28" t="n">
        <v>8.886758</v>
      </c>
      <c r="M598" s="8" t="n">
        <v>266.5</v>
      </c>
      <c r="N598" s="8" t="n">
        <v>1125</v>
      </c>
      <c r="O598" s="28" t="n">
        <v>9.183835</v>
      </c>
      <c r="P598" s="28" t="n">
        <v>20.899539</v>
      </c>
      <c r="Q598" s="28" t="n">
        <v>20.277999</v>
      </c>
      <c r="R598" s="8" t="n">
        <v>64</v>
      </c>
      <c r="S598" s="8" t="n">
        <v>34</v>
      </c>
      <c r="T598" s="23" t="n">
        <v>231.025652</v>
      </c>
      <c r="U598" s="23" t="n">
        <v>189.305302</v>
      </c>
      <c r="V598" s="28" t="n">
        <v>5.562591</v>
      </c>
      <c r="W598" s="39" t="n">
        <v>0.971246</v>
      </c>
      <c r="X598" s="24" t="n">
        <f aca="false">P598*RHO_VANE/2700*(1+SCRAP)*PRICE_VANE</f>
        <v>250.16748183</v>
      </c>
      <c r="Y598" s="24" t="n">
        <f aca="false">Q598*RHO_PLATE/2700*(1+SCRAP)*PRICE_PLATE</f>
        <v>242.72764803</v>
      </c>
      <c r="Z598" s="24" t="n">
        <f aca="false">T598*CUT_M+(R598+S598)*CUT_SET</f>
        <v>444.538478</v>
      </c>
      <c r="AA598" s="24" t="n">
        <f aca="false">U598*ROUND_M</f>
        <v>946.52651</v>
      </c>
      <c r="AB598" s="24" t="n">
        <f aca="false">(R598+S598)*FINISH_PART</f>
        <v>784</v>
      </c>
      <c r="AC598" s="24" t="n">
        <f aca="false">R598*SPACER_VANE+(R598+S598)*ASM_H*LABOUR</f>
        <v>1294.5</v>
      </c>
      <c r="AD598" s="24" t="n">
        <f aca="false">V598*G10_CAGE+W598*G10_SLEEVE</f>
        <v>392.03022</v>
      </c>
      <c r="AE598" s="24" t="n">
        <f aca="false">N598/1000*SHAFT_M+SHAFT_SET</f>
        <v>215</v>
      </c>
      <c r="AF598" s="24" t="n">
        <f aca="false">2*ROUNDUP(G598*1000/V_ZENER,0)*PRICE_Z+5*ROUNDUP(G598*DIODE_SAFETY/V_STICK,0)*PRICE_STICK</f>
        <v>56.9</v>
      </c>
      <c r="AG598" s="24" t="n">
        <f aca="false">SUM(X598:AF598)</f>
        <v>4626.39033786</v>
      </c>
      <c r="AH598" s="20" t="n">
        <f aca="false">FIXED_BOM</f>
        <v>3461</v>
      </c>
      <c r="AI598" s="24" t="n">
        <f aca="false">(AG598+AH598)*(1+CONT)</f>
        <v>9300.498888539</v>
      </c>
      <c r="AJ598" s="24" t="n">
        <f aca="false">IF(L598&gt;0,AI598/L598,1000000000000)</f>
        <v>1046.55701084006</v>
      </c>
      <c r="AK598" s="8" t="n">
        <f aca="false">IF(AND(G598&gt;=V_NEED,L598&gt;=P_MIN,K598&gt;=Z_MIN,F598&lt;=N_CAP,D598&lt;=R_MAX,OR(CORONA_REQ=0,O598&gt;=G598)),1,0)</f>
        <v>0</v>
      </c>
      <c r="AL598" s="28" t="n">
        <f aca="false">IF(AK598=1,IF(OBJECTIVE=1,AI598,AJ598),1000000000000)+ROW()*0.000000001</f>
        <v>1000000000000</v>
      </c>
    </row>
    <row r="599" customFormat="false" ht="15" hidden="false" customHeight="false" outlineLevel="0" collapsed="false">
      <c r="A599" s="8" t="n">
        <v>595</v>
      </c>
      <c r="B599" s="23" t="n">
        <v>3</v>
      </c>
      <c r="C599" s="23" t="n">
        <v>3</v>
      </c>
      <c r="D599" s="8" t="n">
        <v>175</v>
      </c>
      <c r="E599" s="8" t="n">
        <v>18</v>
      </c>
      <c r="F599" s="8" t="n">
        <v>4</v>
      </c>
      <c r="G599" s="28" t="n">
        <v>7.264419</v>
      </c>
      <c r="H599" s="8" t="n">
        <v>23.319685</v>
      </c>
      <c r="I599" s="8" t="n">
        <v>575.314974</v>
      </c>
      <c r="J599" s="28" t="n">
        <v>24.670786</v>
      </c>
      <c r="K599" s="39" t="n">
        <v>1.520887</v>
      </c>
      <c r="L599" s="28" t="n">
        <v>1.317655</v>
      </c>
      <c r="M599" s="8" t="n">
        <v>69</v>
      </c>
      <c r="N599" s="8" t="n">
        <v>730</v>
      </c>
      <c r="O599" s="28" t="n">
        <v>9.429978</v>
      </c>
      <c r="P599" s="28" t="n">
        <v>4.743048</v>
      </c>
      <c r="Q599" s="28" t="n">
        <v>5.725553</v>
      </c>
      <c r="R599" s="8" t="n">
        <v>16</v>
      </c>
      <c r="S599" s="8" t="n">
        <v>8</v>
      </c>
      <c r="T599" s="23" t="n">
        <v>57.049555</v>
      </c>
      <c r="U599" s="23" t="n">
        <v>46.619467</v>
      </c>
      <c r="V599" s="28" t="n">
        <v>2.091464</v>
      </c>
      <c r="W599" s="39" t="n">
        <v>0.365176</v>
      </c>
      <c r="X599" s="24" t="n">
        <f aca="false">P599*RHO_VANE/2700*(1+SCRAP)*PRICE_VANE</f>
        <v>56.77428456</v>
      </c>
      <c r="Y599" s="24" t="n">
        <f aca="false">Q599*RHO_PLATE/2700*(1+SCRAP)*PRICE_PLATE</f>
        <v>68.53486941</v>
      </c>
      <c r="Z599" s="24" t="n">
        <f aca="false">T599*CUT_M+(R599+S599)*CUT_SET</f>
        <v>109.5743325</v>
      </c>
      <c r="AA599" s="24" t="n">
        <f aca="false">U599*ROUND_M</f>
        <v>233.097335</v>
      </c>
      <c r="AB599" s="24" t="n">
        <f aca="false">(R599+S599)*FINISH_PART</f>
        <v>192</v>
      </c>
      <c r="AC599" s="24" t="n">
        <f aca="false">R599*SPACER_VANE+(R599+S599)*ASM_H*LABOUR</f>
        <v>318</v>
      </c>
      <c r="AD599" s="24" t="n">
        <f aca="false">V599*G10_CAGE+W599*G10_SLEEVE</f>
        <v>147.3984</v>
      </c>
      <c r="AE599" s="24" t="n">
        <f aca="false">N599/1000*SHAFT_M+SHAFT_SET</f>
        <v>167.6</v>
      </c>
      <c r="AF599" s="24" t="n">
        <f aca="false">2*ROUNDUP(G599*1000/V_ZENER,0)*PRICE_Z+5*ROUNDUP(G599*DIODE_SAFETY/V_STICK,0)*PRICE_STICK</f>
        <v>56.9</v>
      </c>
      <c r="AG599" s="24" t="n">
        <f aca="false">SUM(X599:AF599)</f>
        <v>1349.87922147</v>
      </c>
      <c r="AH599" s="20" t="n">
        <f aca="false">FIXED_BOM</f>
        <v>3461</v>
      </c>
      <c r="AI599" s="24" t="n">
        <f aca="false">(AG599+AH599)*(1+CONT)</f>
        <v>5532.5111046905</v>
      </c>
      <c r="AJ599" s="24" t="n">
        <f aca="false">IF(L599&gt;0,AI599/L599,1000000000000)</f>
        <v>4198.75544409614</v>
      </c>
      <c r="AK599" s="8" t="n">
        <f aca="false">IF(AND(G599&gt;=V_NEED,L599&gt;=P_MIN,K599&gt;=Z_MIN,F599&lt;=N_CAP,D599&lt;=R_MAX,OR(CORONA_REQ=0,O599&gt;=G599)),1,0)</f>
        <v>0</v>
      </c>
      <c r="AL599" s="28" t="n">
        <f aca="false">IF(AK599=1,IF(OBJECTIVE=1,AI599,AJ599),1000000000000)+ROW()*0.000000001</f>
        <v>1000000000000</v>
      </c>
    </row>
    <row r="600" customFormat="false" ht="15" hidden="false" customHeight="false" outlineLevel="0" collapsed="false">
      <c r="A600" s="8" t="n">
        <v>596</v>
      </c>
      <c r="B600" s="23" t="n">
        <v>3</v>
      </c>
      <c r="C600" s="23" t="n">
        <v>3</v>
      </c>
      <c r="D600" s="8" t="n">
        <v>175</v>
      </c>
      <c r="E600" s="8" t="n">
        <v>18</v>
      </c>
      <c r="F600" s="8" t="n">
        <v>6</v>
      </c>
      <c r="G600" s="28" t="n">
        <v>7.264419</v>
      </c>
      <c r="H600" s="8" t="n">
        <v>35.502362</v>
      </c>
      <c r="I600" s="8" t="n">
        <v>904.066388</v>
      </c>
      <c r="J600" s="28" t="n">
        <v>25.464964</v>
      </c>
      <c r="K600" s="39" t="n">
        <v>1.561847</v>
      </c>
      <c r="L600" s="28" t="n">
        <v>2.181386</v>
      </c>
      <c r="M600" s="8" t="n">
        <v>99</v>
      </c>
      <c r="N600" s="8" t="n">
        <v>790</v>
      </c>
      <c r="O600" s="28" t="n">
        <v>9.429978</v>
      </c>
      <c r="P600" s="28" t="n">
        <v>7.114572</v>
      </c>
      <c r="Q600" s="28" t="n">
        <v>7.156941</v>
      </c>
      <c r="R600" s="8" t="n">
        <v>24</v>
      </c>
      <c r="S600" s="8" t="n">
        <v>10</v>
      </c>
      <c r="T600" s="23" t="n">
        <v>82.746899</v>
      </c>
      <c r="U600" s="23" t="n">
        <v>67.101767</v>
      </c>
      <c r="V600" s="28" t="n">
        <v>2.618724</v>
      </c>
      <c r="W600" s="39" t="n">
        <v>0.457237</v>
      </c>
      <c r="X600" s="24" t="n">
        <f aca="false">P600*RHO_VANE/2700*(1+SCRAP)*PRICE_VANE</f>
        <v>85.16142684</v>
      </c>
      <c r="Y600" s="24" t="n">
        <f aca="false">Q600*RHO_PLATE/2700*(1+SCRAP)*PRICE_PLATE</f>
        <v>85.66858377</v>
      </c>
      <c r="Z600" s="24" t="n">
        <f aca="false">T600*CUT_M+(R600+S600)*CUT_SET</f>
        <v>158.1203485</v>
      </c>
      <c r="AA600" s="24" t="n">
        <f aca="false">U600*ROUND_M</f>
        <v>335.508835</v>
      </c>
      <c r="AB600" s="24" t="n">
        <f aca="false">(R600+S600)*FINISH_PART</f>
        <v>272</v>
      </c>
      <c r="AC600" s="24" t="n">
        <f aca="false">R600*SPACER_VANE+(R600+S600)*ASM_H*LABOUR</f>
        <v>454.5</v>
      </c>
      <c r="AD600" s="24" t="n">
        <f aca="false">V600*G10_CAGE+W600*G10_SLEEVE</f>
        <v>184.55766</v>
      </c>
      <c r="AE600" s="24" t="n">
        <f aca="false">N600/1000*SHAFT_M+SHAFT_SET</f>
        <v>174.8</v>
      </c>
      <c r="AF600" s="24" t="n">
        <f aca="false">2*ROUNDUP(G600*1000/V_ZENER,0)*PRICE_Z+5*ROUNDUP(G600*DIODE_SAFETY/V_STICK,0)*PRICE_STICK</f>
        <v>56.9</v>
      </c>
      <c r="AG600" s="24" t="n">
        <f aca="false">SUM(X600:AF600)</f>
        <v>1807.21685411</v>
      </c>
      <c r="AH600" s="20" t="n">
        <f aca="false">FIXED_BOM</f>
        <v>3461</v>
      </c>
      <c r="AI600" s="24" t="n">
        <f aca="false">(AG600+AH600)*(1+CONT)</f>
        <v>6058.4493822265</v>
      </c>
      <c r="AJ600" s="24" t="n">
        <f aca="false">IF(L600&gt;0,AI600/L600,1000000000000)</f>
        <v>2777.33944484218</v>
      </c>
      <c r="AK600" s="8" t="n">
        <f aca="false">IF(AND(G600&gt;=V_NEED,L600&gt;=P_MIN,K600&gt;=Z_MIN,F600&lt;=N_CAP,D600&lt;=R_MAX,OR(CORONA_REQ=0,O600&gt;=G600)),1,0)</f>
        <v>0</v>
      </c>
      <c r="AL600" s="28" t="n">
        <f aca="false">IF(AK600=1,IF(OBJECTIVE=1,AI600,AJ600),1000000000000)+ROW()*0.000000001</f>
        <v>1000000000000</v>
      </c>
    </row>
    <row r="601" customFormat="false" ht="15" hidden="false" customHeight="false" outlineLevel="0" collapsed="false">
      <c r="A601" s="8" t="n">
        <v>597</v>
      </c>
      <c r="B601" s="23" t="n">
        <v>3</v>
      </c>
      <c r="C601" s="23" t="n">
        <v>3</v>
      </c>
      <c r="D601" s="8" t="n">
        <v>175</v>
      </c>
      <c r="E601" s="8" t="n">
        <v>18</v>
      </c>
      <c r="F601" s="8" t="n">
        <v>8</v>
      </c>
      <c r="G601" s="28" t="n">
        <v>7.264419</v>
      </c>
      <c r="H601" s="8" t="n">
        <v>47.68504</v>
      </c>
      <c r="I601" s="8" t="n">
        <v>1232.817802</v>
      </c>
      <c r="J601" s="28" t="n">
        <v>25.853345</v>
      </c>
      <c r="K601" s="39" t="n">
        <v>1.583323</v>
      </c>
      <c r="L601" s="28" t="n">
        <v>3.05173</v>
      </c>
      <c r="M601" s="8" t="n">
        <v>135</v>
      </c>
      <c r="N601" s="8" t="n">
        <v>862</v>
      </c>
      <c r="O601" s="28" t="n">
        <v>9.429978</v>
      </c>
      <c r="P601" s="28" t="n">
        <v>9.486096</v>
      </c>
      <c r="Q601" s="28" t="n">
        <v>10.019717</v>
      </c>
      <c r="R601" s="8" t="n">
        <v>32</v>
      </c>
      <c r="S601" s="8" t="n">
        <v>14</v>
      </c>
      <c r="T601" s="23" t="n">
        <v>111.271676</v>
      </c>
      <c r="U601" s="23" t="n">
        <v>90.411501</v>
      </c>
      <c r="V601" s="28" t="n">
        <v>3.251435</v>
      </c>
      <c r="W601" s="39" t="n">
        <v>0.567711</v>
      </c>
      <c r="X601" s="24" t="n">
        <f aca="false">P601*RHO_VANE/2700*(1+SCRAP)*PRICE_VANE</f>
        <v>113.54856912</v>
      </c>
      <c r="Y601" s="24" t="n">
        <f aca="false">Q601*RHO_PLATE/2700*(1+SCRAP)*PRICE_PLATE</f>
        <v>119.93601249</v>
      </c>
      <c r="Z601" s="24" t="n">
        <f aca="false">T601*CUT_M+(R601+S601)*CUT_SET</f>
        <v>212.907514</v>
      </c>
      <c r="AA601" s="24" t="n">
        <f aca="false">U601*ROUND_M</f>
        <v>452.057505</v>
      </c>
      <c r="AB601" s="24" t="n">
        <f aca="false">(R601+S601)*FINISH_PART</f>
        <v>368</v>
      </c>
      <c r="AC601" s="24" t="n">
        <f aca="false">R601*SPACER_VANE+(R601+S601)*ASM_H*LABOUR</f>
        <v>613.5</v>
      </c>
      <c r="AD601" s="24" t="n">
        <f aca="false">V601*G10_CAGE+W601*G10_SLEEVE</f>
        <v>229.14876</v>
      </c>
      <c r="AE601" s="24" t="n">
        <f aca="false">N601/1000*SHAFT_M+SHAFT_SET</f>
        <v>183.44</v>
      </c>
      <c r="AF601" s="24" t="n">
        <f aca="false">2*ROUNDUP(G601*1000/V_ZENER,0)*PRICE_Z+5*ROUNDUP(G601*DIODE_SAFETY/V_STICK,0)*PRICE_STICK</f>
        <v>56.9</v>
      </c>
      <c r="AG601" s="24" t="n">
        <f aca="false">SUM(X601:AF601)</f>
        <v>2349.43836061</v>
      </c>
      <c r="AH601" s="20" t="n">
        <f aca="false">FIXED_BOM</f>
        <v>3461</v>
      </c>
      <c r="AI601" s="24" t="n">
        <f aca="false">(AG601+AH601)*(1+CONT)</f>
        <v>6682.0041147015</v>
      </c>
      <c r="AJ601" s="24" t="n">
        <f aca="false">IF(L601&gt;0,AI601/L601,1000000000000)</f>
        <v>2189.57906325314</v>
      </c>
      <c r="AK601" s="8" t="n">
        <f aca="false">IF(AND(G601&gt;=V_NEED,L601&gt;=P_MIN,K601&gt;=Z_MIN,F601&lt;=N_CAP,D601&lt;=R_MAX,OR(CORONA_REQ=0,O601&gt;=G601)),1,0)</f>
        <v>0</v>
      </c>
      <c r="AL601" s="28" t="n">
        <f aca="false">IF(AK601=1,IF(OBJECTIVE=1,AI601,AJ601),1000000000000)+ROW()*0.000000001</f>
        <v>1000000000000</v>
      </c>
    </row>
    <row r="602" customFormat="false" ht="15" hidden="false" customHeight="false" outlineLevel="0" collapsed="false">
      <c r="A602" s="8" t="n">
        <v>598</v>
      </c>
      <c r="B602" s="23" t="n">
        <v>3</v>
      </c>
      <c r="C602" s="23" t="n">
        <v>3</v>
      </c>
      <c r="D602" s="8" t="n">
        <v>175</v>
      </c>
      <c r="E602" s="8" t="n">
        <v>18</v>
      </c>
      <c r="F602" s="8" t="n">
        <v>10</v>
      </c>
      <c r="G602" s="28" t="n">
        <v>7.264419</v>
      </c>
      <c r="H602" s="8" t="n">
        <v>59.867717</v>
      </c>
      <c r="I602" s="8" t="n">
        <v>1561.569216</v>
      </c>
      <c r="J602" s="28" t="n">
        <v>26.083661</v>
      </c>
      <c r="K602" s="39" t="n">
        <v>1.595109</v>
      </c>
      <c r="L602" s="28" t="n">
        <v>3.917691</v>
      </c>
      <c r="M602" s="8" t="n">
        <v>165</v>
      </c>
      <c r="N602" s="8" t="n">
        <v>922</v>
      </c>
      <c r="O602" s="28" t="n">
        <v>9.429978</v>
      </c>
      <c r="P602" s="28" t="n">
        <v>11.857619</v>
      </c>
      <c r="Q602" s="28" t="n">
        <v>11.451105</v>
      </c>
      <c r="R602" s="8" t="n">
        <v>40</v>
      </c>
      <c r="S602" s="8" t="n">
        <v>16</v>
      </c>
      <c r="T602" s="23" t="n">
        <v>136.96902</v>
      </c>
      <c r="U602" s="23" t="n">
        <v>110.893801</v>
      </c>
      <c r="V602" s="28" t="n">
        <v>3.778695</v>
      </c>
      <c r="W602" s="39" t="n">
        <v>0.659772</v>
      </c>
      <c r="X602" s="24" t="n">
        <f aca="false">P602*RHO_VANE/2700*(1+SCRAP)*PRICE_VANE</f>
        <v>141.93569943</v>
      </c>
      <c r="Y602" s="24" t="n">
        <f aca="false">Q602*RHO_PLATE/2700*(1+SCRAP)*PRICE_PLATE</f>
        <v>137.06972685</v>
      </c>
      <c r="Z602" s="24" t="n">
        <f aca="false">T602*CUT_M+(R602+S602)*CUT_SET</f>
        <v>261.45353</v>
      </c>
      <c r="AA602" s="24" t="n">
        <f aca="false">U602*ROUND_M</f>
        <v>554.469005</v>
      </c>
      <c r="AB602" s="24" t="n">
        <f aca="false">(R602+S602)*FINISH_PART</f>
        <v>448</v>
      </c>
      <c r="AC602" s="24" t="n">
        <f aca="false">R602*SPACER_VANE+(R602+S602)*ASM_H*LABOUR</f>
        <v>750</v>
      </c>
      <c r="AD602" s="24" t="n">
        <f aca="false">V602*G10_CAGE+W602*G10_SLEEVE</f>
        <v>266.30802</v>
      </c>
      <c r="AE602" s="24" t="n">
        <f aca="false">N602/1000*SHAFT_M+SHAFT_SET</f>
        <v>190.64</v>
      </c>
      <c r="AF602" s="24" t="n">
        <f aca="false">2*ROUNDUP(G602*1000/V_ZENER,0)*PRICE_Z+5*ROUNDUP(G602*DIODE_SAFETY/V_STICK,0)*PRICE_STICK</f>
        <v>56.9</v>
      </c>
      <c r="AG602" s="24" t="n">
        <f aca="false">SUM(X602:AF602)</f>
        <v>2806.77598128</v>
      </c>
      <c r="AH602" s="20" t="n">
        <f aca="false">FIXED_BOM</f>
        <v>3461</v>
      </c>
      <c r="AI602" s="24" t="n">
        <f aca="false">(AG602+AH602)*(1+CONT)</f>
        <v>7207.942378472</v>
      </c>
      <c r="AJ602" s="24" t="n">
        <f aca="false">IF(L602&gt;0,AI602/L602,1000000000000)</f>
        <v>1839.84453558793</v>
      </c>
      <c r="AK602" s="8" t="n">
        <f aca="false">IF(AND(G602&gt;=V_NEED,L602&gt;=P_MIN,K602&gt;=Z_MIN,F602&lt;=N_CAP,D602&lt;=R_MAX,OR(CORONA_REQ=0,O602&gt;=G602)),1,0)</f>
        <v>0</v>
      </c>
      <c r="AL602" s="28" t="n">
        <f aca="false">IF(AK602=1,IF(OBJECTIVE=1,AI602,AJ602),1000000000000)+ROW()*0.000000001</f>
        <v>1000000000000</v>
      </c>
    </row>
    <row r="603" customFormat="false" ht="15" hidden="false" customHeight="false" outlineLevel="0" collapsed="false">
      <c r="A603" s="8" t="n">
        <v>599</v>
      </c>
      <c r="B603" s="23" t="n">
        <v>3</v>
      </c>
      <c r="C603" s="23" t="n">
        <v>3</v>
      </c>
      <c r="D603" s="8" t="n">
        <v>175</v>
      </c>
      <c r="E603" s="8" t="n">
        <v>18</v>
      </c>
      <c r="F603" s="8" t="n">
        <v>12</v>
      </c>
      <c r="G603" s="28" t="n">
        <v>7.264419</v>
      </c>
      <c r="H603" s="8" t="n">
        <v>72.050394</v>
      </c>
      <c r="I603" s="8" t="n">
        <v>1890.32063</v>
      </c>
      <c r="J603" s="28" t="n">
        <v>26.23609</v>
      </c>
      <c r="K603" s="39" t="n">
        <v>1.602886</v>
      </c>
      <c r="L603" s="28" t="n">
        <v>4.783889</v>
      </c>
      <c r="M603" s="8" t="n">
        <v>195</v>
      </c>
      <c r="N603" s="8" t="n">
        <v>982</v>
      </c>
      <c r="O603" s="28" t="n">
        <v>9.429978</v>
      </c>
      <c r="P603" s="28" t="n">
        <v>14.229143</v>
      </c>
      <c r="Q603" s="28" t="n">
        <v>12.882493</v>
      </c>
      <c r="R603" s="8" t="n">
        <v>48</v>
      </c>
      <c r="S603" s="8" t="n">
        <v>18</v>
      </c>
      <c r="T603" s="23" t="n">
        <v>162.666364</v>
      </c>
      <c r="U603" s="23" t="n">
        <v>131.376101</v>
      </c>
      <c r="V603" s="28" t="n">
        <v>4.305955</v>
      </c>
      <c r="W603" s="39" t="n">
        <v>0.751833</v>
      </c>
      <c r="X603" s="24" t="n">
        <f aca="false">P603*RHO_VANE/2700*(1+SCRAP)*PRICE_VANE</f>
        <v>170.32284171</v>
      </c>
      <c r="Y603" s="24" t="n">
        <f aca="false">Q603*RHO_PLATE/2700*(1+SCRAP)*PRICE_PLATE</f>
        <v>154.20344121</v>
      </c>
      <c r="Z603" s="24" t="n">
        <f aca="false">T603*CUT_M+(R603+S603)*CUT_SET</f>
        <v>309.999546</v>
      </c>
      <c r="AA603" s="24" t="n">
        <f aca="false">U603*ROUND_M</f>
        <v>656.880505</v>
      </c>
      <c r="AB603" s="24" t="n">
        <f aca="false">(R603+S603)*FINISH_PART</f>
        <v>528</v>
      </c>
      <c r="AC603" s="24" t="n">
        <f aca="false">R603*SPACER_VANE+(R603+S603)*ASM_H*LABOUR</f>
        <v>886.5</v>
      </c>
      <c r="AD603" s="24" t="n">
        <f aca="false">V603*G10_CAGE+W603*G10_SLEEVE</f>
        <v>303.46728</v>
      </c>
      <c r="AE603" s="24" t="n">
        <f aca="false">N603/1000*SHAFT_M+SHAFT_SET</f>
        <v>197.84</v>
      </c>
      <c r="AF603" s="24" t="n">
        <f aca="false">2*ROUNDUP(G603*1000/V_ZENER,0)*PRICE_Z+5*ROUNDUP(G603*DIODE_SAFETY/V_STICK,0)*PRICE_STICK</f>
        <v>56.9</v>
      </c>
      <c r="AG603" s="24" t="n">
        <f aca="false">SUM(X603:AF603)</f>
        <v>3264.11361392</v>
      </c>
      <c r="AH603" s="20" t="n">
        <f aca="false">FIXED_BOM</f>
        <v>3461</v>
      </c>
      <c r="AI603" s="24" t="n">
        <f aca="false">(AG603+AH603)*(1+CONT)</f>
        <v>7733.880656008</v>
      </c>
      <c r="AJ603" s="24" t="n">
        <f aca="false">IF(L603&gt;0,AI603/L603,1000000000000)</f>
        <v>1616.65135959635</v>
      </c>
      <c r="AK603" s="8" t="n">
        <f aca="false">IF(AND(G603&gt;=V_NEED,L603&gt;=P_MIN,K603&gt;=Z_MIN,F603&lt;=N_CAP,D603&lt;=R_MAX,OR(CORONA_REQ=0,O603&gt;=G603)),1,0)</f>
        <v>0</v>
      </c>
      <c r="AL603" s="28" t="n">
        <f aca="false">IF(AK603=1,IF(OBJECTIVE=1,AI603,AJ603),1000000000000)+ROW()*0.000000001</f>
        <v>1000000000000</v>
      </c>
    </row>
    <row r="604" customFormat="false" ht="15" hidden="false" customHeight="false" outlineLevel="0" collapsed="false">
      <c r="A604" s="8" t="n">
        <v>600</v>
      </c>
      <c r="B604" s="23" t="n">
        <v>3</v>
      </c>
      <c r="C604" s="23" t="n">
        <v>3</v>
      </c>
      <c r="D604" s="8" t="n">
        <v>175</v>
      </c>
      <c r="E604" s="8" t="n">
        <v>18</v>
      </c>
      <c r="F604" s="8" t="n">
        <v>16</v>
      </c>
      <c r="G604" s="28" t="n">
        <v>7.264419</v>
      </c>
      <c r="H604" s="8" t="n">
        <v>96.415749</v>
      </c>
      <c r="I604" s="8" t="n">
        <v>2547.823457</v>
      </c>
      <c r="J604" s="28" t="n">
        <v>26.425387</v>
      </c>
      <c r="K604" s="39" t="n">
        <v>1.613358</v>
      </c>
      <c r="L604" s="28" t="n">
        <v>6.522638</v>
      </c>
      <c r="M604" s="8" t="n">
        <v>261</v>
      </c>
      <c r="N604" s="8" t="n">
        <v>1114</v>
      </c>
      <c r="O604" s="28" t="n">
        <v>9.429978</v>
      </c>
      <c r="P604" s="28" t="n">
        <v>18.972191</v>
      </c>
      <c r="Q604" s="28" t="n">
        <v>17.176658</v>
      </c>
      <c r="R604" s="8" t="n">
        <v>64</v>
      </c>
      <c r="S604" s="8" t="n">
        <v>24</v>
      </c>
      <c r="T604" s="23" t="n">
        <v>216.888485</v>
      </c>
      <c r="U604" s="23" t="n">
        <v>175.168135</v>
      </c>
      <c r="V604" s="28" t="n">
        <v>5.465926</v>
      </c>
      <c r="W604" s="39" t="n">
        <v>0.954368</v>
      </c>
      <c r="X604" s="24" t="n">
        <f aca="false">P604*RHO_VANE/2700*(1+SCRAP)*PRICE_VANE</f>
        <v>227.09712627</v>
      </c>
      <c r="Y604" s="24" t="n">
        <f aca="false">Q604*RHO_PLATE/2700*(1+SCRAP)*PRICE_PLATE</f>
        <v>205.60459626</v>
      </c>
      <c r="Z604" s="24" t="n">
        <f aca="false">T604*CUT_M+(R604+S604)*CUT_SET</f>
        <v>413.3327275</v>
      </c>
      <c r="AA604" s="24" t="n">
        <f aca="false">U604*ROUND_M</f>
        <v>875.840675</v>
      </c>
      <c r="AB604" s="24" t="n">
        <f aca="false">(R604+S604)*FINISH_PART</f>
        <v>704</v>
      </c>
      <c r="AC604" s="24" t="n">
        <f aca="false">R604*SPACER_VANE+(R604+S604)*ASM_H*LABOUR</f>
        <v>1182</v>
      </c>
      <c r="AD604" s="24" t="n">
        <f aca="false">V604*G10_CAGE+W604*G10_SLEEVE</f>
        <v>385.21764</v>
      </c>
      <c r="AE604" s="24" t="n">
        <f aca="false">N604/1000*SHAFT_M+SHAFT_SET</f>
        <v>213.68</v>
      </c>
      <c r="AF604" s="24" t="n">
        <f aca="false">2*ROUNDUP(G604*1000/V_ZENER,0)*PRICE_Z+5*ROUNDUP(G604*DIODE_SAFETY/V_STICK,0)*PRICE_STICK</f>
        <v>56.9</v>
      </c>
      <c r="AG604" s="24" t="n">
        <f aca="false">SUM(X604:AF604)</f>
        <v>4263.67276503</v>
      </c>
      <c r="AH604" s="20" t="n">
        <f aca="false">FIXED_BOM</f>
        <v>3461</v>
      </c>
      <c r="AI604" s="24" t="n">
        <f aca="false">(AG604+AH604)*(1+CONT)</f>
        <v>8883.3736797845</v>
      </c>
      <c r="AJ604" s="24" t="n">
        <f aca="false">IF(L604&gt;0,AI604/L604,1000000000000)</f>
        <v>1361.9295873517</v>
      </c>
      <c r="AK604" s="8" t="n">
        <f aca="false">IF(AND(G604&gt;=V_NEED,L604&gt;=P_MIN,K604&gt;=Z_MIN,F604&lt;=N_CAP,D604&lt;=R_MAX,OR(CORONA_REQ=0,O604&gt;=G604)),1,0)</f>
        <v>0</v>
      </c>
      <c r="AL604" s="28" t="n">
        <f aca="false">IF(AK604=1,IF(OBJECTIVE=1,AI604,AJ604),1000000000000)+ROW()*0.000000001</f>
        <v>1000000000000</v>
      </c>
    </row>
    <row r="605" customFormat="false" ht="15" hidden="false" customHeight="false" outlineLevel="0" collapsed="false">
      <c r="A605" s="8" t="n">
        <v>601</v>
      </c>
      <c r="B605" s="23" t="n">
        <v>3</v>
      </c>
      <c r="C605" s="23" t="n">
        <v>3</v>
      </c>
      <c r="D605" s="8" t="n">
        <v>175</v>
      </c>
      <c r="E605" s="8" t="n">
        <v>22</v>
      </c>
      <c r="F605" s="8" t="n">
        <v>4</v>
      </c>
      <c r="G605" s="28" t="n">
        <v>7.264419</v>
      </c>
      <c r="H605" s="8" t="n">
        <v>31.706076</v>
      </c>
      <c r="I605" s="8" t="n">
        <v>697.336928</v>
      </c>
      <c r="J605" s="28" t="n">
        <v>21.993795</v>
      </c>
      <c r="K605" s="39" t="n">
        <v>1.526545</v>
      </c>
      <c r="L605" s="28" t="n">
        <v>1.610422</v>
      </c>
      <c r="M605" s="8" t="n">
        <v>69</v>
      </c>
      <c r="N605" s="8" t="n">
        <v>730</v>
      </c>
      <c r="O605" s="28" t="n">
        <v>9.429978</v>
      </c>
      <c r="P605" s="28" t="n">
        <v>5.506455</v>
      </c>
      <c r="Q605" s="28" t="n">
        <v>5.725553</v>
      </c>
      <c r="R605" s="8" t="n">
        <v>16</v>
      </c>
      <c r="S605" s="8" t="n">
        <v>8</v>
      </c>
      <c r="T605" s="23" t="n">
        <v>57.049555</v>
      </c>
      <c r="U605" s="23" t="n">
        <v>46.619467</v>
      </c>
      <c r="V605" s="28" t="n">
        <v>2.091464</v>
      </c>
      <c r="W605" s="39" t="n">
        <v>0.365176</v>
      </c>
      <c r="X605" s="24" t="n">
        <f aca="false">P605*RHO_VANE/2700*(1+SCRAP)*PRICE_VANE</f>
        <v>65.91226635</v>
      </c>
      <c r="Y605" s="24" t="n">
        <f aca="false">Q605*RHO_PLATE/2700*(1+SCRAP)*PRICE_PLATE</f>
        <v>68.53486941</v>
      </c>
      <c r="Z605" s="24" t="n">
        <f aca="false">T605*CUT_M+(R605+S605)*CUT_SET</f>
        <v>109.5743325</v>
      </c>
      <c r="AA605" s="24" t="n">
        <f aca="false">U605*ROUND_M</f>
        <v>233.097335</v>
      </c>
      <c r="AB605" s="24" t="n">
        <f aca="false">(R605+S605)*FINISH_PART</f>
        <v>192</v>
      </c>
      <c r="AC605" s="24" t="n">
        <f aca="false">R605*SPACER_VANE+(R605+S605)*ASM_H*LABOUR</f>
        <v>318</v>
      </c>
      <c r="AD605" s="24" t="n">
        <f aca="false">V605*G10_CAGE+W605*G10_SLEEVE</f>
        <v>147.3984</v>
      </c>
      <c r="AE605" s="24" t="n">
        <f aca="false">N605/1000*SHAFT_M+SHAFT_SET</f>
        <v>167.6</v>
      </c>
      <c r="AF605" s="24" t="n">
        <f aca="false">2*ROUNDUP(G605*1000/V_ZENER,0)*PRICE_Z+5*ROUNDUP(G605*DIODE_SAFETY/V_STICK,0)*PRICE_STICK</f>
        <v>56.9</v>
      </c>
      <c r="AG605" s="24" t="n">
        <f aca="false">SUM(X605:AF605)</f>
        <v>1359.01720326</v>
      </c>
      <c r="AH605" s="20" t="n">
        <f aca="false">FIXED_BOM</f>
        <v>3461</v>
      </c>
      <c r="AI605" s="24" t="n">
        <f aca="false">(AG605+AH605)*(1+CONT)</f>
        <v>5543.019783749</v>
      </c>
      <c r="AJ605" s="24" t="n">
        <f aca="false">IF(L605&gt;0,AI605/L605,1000000000000)</f>
        <v>3441.96725066411</v>
      </c>
      <c r="AK605" s="8" t="n">
        <f aca="false">IF(AND(G605&gt;=V_NEED,L605&gt;=P_MIN,K605&gt;=Z_MIN,F605&lt;=N_CAP,D605&lt;=R_MAX,OR(CORONA_REQ=0,O605&gt;=G605)),1,0)</f>
        <v>0</v>
      </c>
      <c r="AL605" s="28" t="n">
        <f aca="false">IF(AK605=1,IF(OBJECTIVE=1,AI605,AJ605),1000000000000)+ROW()*0.000000001</f>
        <v>1000000000000</v>
      </c>
    </row>
    <row r="606" customFormat="false" ht="15" hidden="false" customHeight="false" outlineLevel="0" collapsed="false">
      <c r="A606" s="8" t="n">
        <v>602</v>
      </c>
      <c r="B606" s="23" t="n">
        <v>3</v>
      </c>
      <c r="C606" s="23" t="n">
        <v>3</v>
      </c>
      <c r="D606" s="8" t="n">
        <v>175</v>
      </c>
      <c r="E606" s="8" t="n">
        <v>22</v>
      </c>
      <c r="F606" s="8" t="n">
        <v>6</v>
      </c>
      <c r="G606" s="28" t="n">
        <v>7.264419</v>
      </c>
      <c r="H606" s="8" t="n">
        <v>48.680977</v>
      </c>
      <c r="I606" s="8" t="n">
        <v>1095.815172</v>
      </c>
      <c r="J606" s="28" t="n">
        <v>22.510131</v>
      </c>
      <c r="K606" s="39" t="n">
        <v>1.561037</v>
      </c>
      <c r="L606" s="28" t="n">
        <v>2.643464</v>
      </c>
      <c r="M606" s="8" t="n">
        <v>105</v>
      </c>
      <c r="N606" s="8" t="n">
        <v>802</v>
      </c>
      <c r="O606" s="28" t="n">
        <v>9.429978</v>
      </c>
      <c r="P606" s="28" t="n">
        <v>8.259682</v>
      </c>
      <c r="Q606" s="28" t="n">
        <v>8.588329</v>
      </c>
      <c r="R606" s="8" t="n">
        <v>24</v>
      </c>
      <c r="S606" s="8" t="n">
        <v>12</v>
      </c>
      <c r="T606" s="23" t="n">
        <v>85.574332</v>
      </c>
      <c r="U606" s="23" t="n">
        <v>69.929201</v>
      </c>
      <c r="V606" s="28" t="n">
        <v>2.724176</v>
      </c>
      <c r="W606" s="39" t="n">
        <v>0.47565</v>
      </c>
      <c r="X606" s="24" t="n">
        <f aca="false">P606*RHO_VANE/2700*(1+SCRAP)*PRICE_VANE</f>
        <v>98.86839354</v>
      </c>
      <c r="Y606" s="24" t="n">
        <f aca="false">Q606*RHO_PLATE/2700*(1+SCRAP)*PRICE_PLATE</f>
        <v>102.80229813</v>
      </c>
      <c r="Z606" s="24" t="n">
        <f aca="false">T606*CUT_M+(R606+S606)*CUT_SET</f>
        <v>164.361498</v>
      </c>
      <c r="AA606" s="24" t="n">
        <f aca="false">U606*ROUND_M</f>
        <v>349.646005</v>
      </c>
      <c r="AB606" s="24" t="n">
        <f aca="false">(R606+S606)*FINISH_PART</f>
        <v>288</v>
      </c>
      <c r="AC606" s="24" t="n">
        <f aca="false">R606*SPACER_VANE+(R606+S606)*ASM_H*LABOUR</f>
        <v>477</v>
      </c>
      <c r="AD606" s="24" t="n">
        <f aca="false">V606*G10_CAGE+W606*G10_SLEEVE</f>
        <v>191.98956</v>
      </c>
      <c r="AE606" s="24" t="n">
        <f aca="false">N606/1000*SHAFT_M+SHAFT_SET</f>
        <v>176.24</v>
      </c>
      <c r="AF606" s="24" t="n">
        <f aca="false">2*ROUNDUP(G606*1000/V_ZENER,0)*PRICE_Z+5*ROUNDUP(G606*DIODE_SAFETY/V_STICK,0)*PRICE_STICK</f>
        <v>56.9</v>
      </c>
      <c r="AG606" s="24" t="n">
        <f aca="false">SUM(X606:AF606)</f>
        <v>1905.80775467</v>
      </c>
      <c r="AH606" s="20" t="n">
        <f aca="false">FIXED_BOM</f>
        <v>3461</v>
      </c>
      <c r="AI606" s="24" t="n">
        <f aca="false">(AG606+AH606)*(1+CONT)</f>
        <v>6171.8289178705</v>
      </c>
      <c r="AJ606" s="24" t="n">
        <f aca="false">IF(L606&gt;0,AI606/L606,1000000000000)</f>
        <v>2334.75050837481</v>
      </c>
      <c r="AK606" s="8" t="n">
        <f aca="false">IF(AND(G606&gt;=V_NEED,L606&gt;=P_MIN,K606&gt;=Z_MIN,F606&lt;=N_CAP,D606&lt;=R_MAX,OR(CORONA_REQ=0,O606&gt;=G606)),1,0)</f>
        <v>0</v>
      </c>
      <c r="AL606" s="28" t="n">
        <f aca="false">IF(AK606=1,IF(OBJECTIVE=1,AI606,AJ606),1000000000000)+ROW()*0.000000001</f>
        <v>1000000000000</v>
      </c>
    </row>
    <row r="607" customFormat="false" ht="15" hidden="false" customHeight="false" outlineLevel="0" collapsed="false">
      <c r="A607" s="8" t="n">
        <v>603</v>
      </c>
      <c r="B607" s="23" t="n">
        <v>3</v>
      </c>
      <c r="C607" s="23" t="n">
        <v>3</v>
      </c>
      <c r="D607" s="8" t="n">
        <v>175</v>
      </c>
      <c r="E607" s="8" t="n">
        <v>22</v>
      </c>
      <c r="F607" s="8" t="n">
        <v>8</v>
      </c>
      <c r="G607" s="28" t="n">
        <v>7.264419</v>
      </c>
      <c r="H607" s="8" t="n">
        <v>65.655878</v>
      </c>
      <c r="I607" s="8" t="n">
        <v>1494.293417</v>
      </c>
      <c r="J607" s="28" t="n">
        <v>22.759477</v>
      </c>
      <c r="K607" s="39" t="n">
        <v>1.578425</v>
      </c>
      <c r="L607" s="28" t="n">
        <v>3.6823</v>
      </c>
      <c r="M607" s="8" t="n">
        <v>141</v>
      </c>
      <c r="N607" s="8" t="n">
        <v>874</v>
      </c>
      <c r="O607" s="28" t="n">
        <v>9.429978</v>
      </c>
      <c r="P607" s="28" t="n">
        <v>11.01291</v>
      </c>
      <c r="Q607" s="28" t="n">
        <v>11.451105</v>
      </c>
      <c r="R607" s="8" t="n">
        <v>32</v>
      </c>
      <c r="S607" s="8" t="n">
        <v>16</v>
      </c>
      <c r="T607" s="23" t="n">
        <v>114.099109</v>
      </c>
      <c r="U607" s="23" t="n">
        <v>93.238934</v>
      </c>
      <c r="V607" s="28" t="n">
        <v>3.356887</v>
      </c>
      <c r="W607" s="39" t="n">
        <v>0.586123</v>
      </c>
      <c r="X607" s="24" t="n">
        <f aca="false">P607*RHO_VANE/2700*(1+SCRAP)*PRICE_VANE</f>
        <v>131.8245327</v>
      </c>
      <c r="Y607" s="24" t="n">
        <f aca="false">Q607*RHO_PLATE/2700*(1+SCRAP)*PRICE_PLATE</f>
        <v>137.06972685</v>
      </c>
      <c r="Z607" s="24" t="n">
        <f aca="false">T607*CUT_M+(R607+S607)*CUT_SET</f>
        <v>219.1486635</v>
      </c>
      <c r="AA607" s="24" t="n">
        <f aca="false">U607*ROUND_M</f>
        <v>466.19467</v>
      </c>
      <c r="AB607" s="24" t="n">
        <f aca="false">(R607+S607)*FINISH_PART</f>
        <v>384</v>
      </c>
      <c r="AC607" s="24" t="n">
        <f aca="false">R607*SPACER_VANE+(R607+S607)*ASM_H*LABOUR</f>
        <v>636</v>
      </c>
      <c r="AD607" s="24" t="n">
        <f aca="false">V607*G10_CAGE+W607*G10_SLEEVE</f>
        <v>236.5806</v>
      </c>
      <c r="AE607" s="24" t="n">
        <f aca="false">N607/1000*SHAFT_M+SHAFT_SET</f>
        <v>184.88</v>
      </c>
      <c r="AF607" s="24" t="n">
        <f aca="false">2*ROUNDUP(G607*1000/V_ZENER,0)*PRICE_Z+5*ROUNDUP(G607*DIODE_SAFETY/V_STICK,0)*PRICE_STICK</f>
        <v>56.9</v>
      </c>
      <c r="AG607" s="24" t="n">
        <f aca="false">SUM(X607:AF607)</f>
        <v>2452.59819305</v>
      </c>
      <c r="AH607" s="20" t="n">
        <f aca="false">FIXED_BOM</f>
        <v>3461</v>
      </c>
      <c r="AI607" s="24" t="n">
        <f aca="false">(AG607+AH607)*(1+CONT)</f>
        <v>6800.6379220075</v>
      </c>
      <c r="AJ607" s="24" t="n">
        <f aca="false">IF(L607&gt;0,AI607/L607,1000000000000)</f>
        <v>1846.84515710493</v>
      </c>
      <c r="AK607" s="8" t="n">
        <f aca="false">IF(AND(G607&gt;=V_NEED,L607&gt;=P_MIN,K607&gt;=Z_MIN,F607&lt;=N_CAP,D607&lt;=R_MAX,OR(CORONA_REQ=0,O607&gt;=G607)),1,0)</f>
        <v>0</v>
      </c>
      <c r="AL607" s="28" t="n">
        <f aca="false">IF(AK607=1,IF(OBJECTIVE=1,AI607,AJ607),1000000000000)+ROW()*0.000000001</f>
        <v>1000000000000</v>
      </c>
    </row>
    <row r="608" customFormat="false" ht="15" hidden="false" customHeight="false" outlineLevel="0" collapsed="false">
      <c r="A608" s="8" t="n">
        <v>604</v>
      </c>
      <c r="B608" s="23" t="n">
        <v>3</v>
      </c>
      <c r="C608" s="23" t="n">
        <v>3</v>
      </c>
      <c r="D608" s="8" t="n">
        <v>175</v>
      </c>
      <c r="E608" s="8" t="n">
        <v>22</v>
      </c>
      <c r="F608" s="8" t="n">
        <v>10</v>
      </c>
      <c r="G608" s="28" t="n">
        <v>7.264419</v>
      </c>
      <c r="H608" s="8" t="n">
        <v>82.630779</v>
      </c>
      <c r="I608" s="8" t="n">
        <v>1892.771661</v>
      </c>
      <c r="J608" s="28" t="n">
        <v>22.906376</v>
      </c>
      <c r="K608" s="39" t="n">
        <v>1.588033</v>
      </c>
      <c r="L608" s="28" t="n">
        <v>4.71345</v>
      </c>
      <c r="M608" s="8" t="n">
        <v>171</v>
      </c>
      <c r="N608" s="8" t="n">
        <v>934</v>
      </c>
      <c r="O608" s="28" t="n">
        <v>9.429978</v>
      </c>
      <c r="P608" s="28" t="n">
        <v>13.766137</v>
      </c>
      <c r="Q608" s="28" t="n">
        <v>12.882493</v>
      </c>
      <c r="R608" s="8" t="n">
        <v>40</v>
      </c>
      <c r="S608" s="8" t="n">
        <v>18</v>
      </c>
      <c r="T608" s="23" t="n">
        <v>139.796453</v>
      </c>
      <c r="U608" s="23" t="n">
        <v>113.721234</v>
      </c>
      <c r="V608" s="28" t="n">
        <v>3.884147</v>
      </c>
      <c r="W608" s="39" t="n">
        <v>0.678184</v>
      </c>
      <c r="X608" s="24" t="n">
        <f aca="false">P608*RHO_VANE/2700*(1+SCRAP)*PRICE_VANE</f>
        <v>164.78065989</v>
      </c>
      <c r="Y608" s="24" t="n">
        <f aca="false">Q608*RHO_PLATE/2700*(1+SCRAP)*PRICE_PLATE</f>
        <v>154.20344121</v>
      </c>
      <c r="Z608" s="24" t="n">
        <f aca="false">T608*CUT_M+(R608+S608)*CUT_SET</f>
        <v>267.6946795</v>
      </c>
      <c r="AA608" s="24" t="n">
        <f aca="false">U608*ROUND_M</f>
        <v>568.60617</v>
      </c>
      <c r="AB608" s="24" t="n">
        <f aca="false">(R608+S608)*FINISH_PART</f>
        <v>464</v>
      </c>
      <c r="AC608" s="24" t="n">
        <f aca="false">R608*SPACER_VANE+(R608+S608)*ASM_H*LABOUR</f>
        <v>772.5</v>
      </c>
      <c r="AD608" s="24" t="n">
        <f aca="false">V608*G10_CAGE+W608*G10_SLEEVE</f>
        <v>273.73986</v>
      </c>
      <c r="AE608" s="24" t="n">
        <f aca="false">N608/1000*SHAFT_M+SHAFT_SET</f>
        <v>192.08</v>
      </c>
      <c r="AF608" s="24" t="n">
        <f aca="false">2*ROUNDUP(G608*1000/V_ZENER,0)*PRICE_Z+5*ROUNDUP(G608*DIODE_SAFETY/V_STICK,0)*PRICE_STICK</f>
        <v>56.9</v>
      </c>
      <c r="AG608" s="24" t="n">
        <f aca="false">SUM(X608:AF608)</f>
        <v>2914.5048106</v>
      </c>
      <c r="AH608" s="20" t="n">
        <f aca="false">FIXED_BOM</f>
        <v>3461</v>
      </c>
      <c r="AI608" s="24" t="n">
        <f aca="false">(AG608+AH608)*(1+CONT)</f>
        <v>7331.83053219</v>
      </c>
      <c r="AJ608" s="24" t="n">
        <f aca="false">IF(L608&gt;0,AI608/L608,1000000000000)</f>
        <v>1555.51252950387</v>
      </c>
      <c r="AK608" s="8" t="n">
        <f aca="false">IF(AND(G608&gt;=V_NEED,L608&gt;=P_MIN,K608&gt;=Z_MIN,F608&lt;=N_CAP,D608&lt;=R_MAX,OR(CORONA_REQ=0,O608&gt;=G608)),1,0)</f>
        <v>0</v>
      </c>
      <c r="AL608" s="28" t="n">
        <f aca="false">IF(AK608=1,IF(OBJECTIVE=1,AI608,AJ608),1000000000000)+ROW()*0.000000001</f>
        <v>1000000000000</v>
      </c>
    </row>
    <row r="609" customFormat="false" ht="15" hidden="false" customHeight="false" outlineLevel="0" collapsed="false">
      <c r="A609" s="8" t="n">
        <v>605</v>
      </c>
      <c r="B609" s="23" t="n">
        <v>3</v>
      </c>
      <c r="C609" s="23" t="n">
        <v>3</v>
      </c>
      <c r="D609" s="8" t="n">
        <v>175</v>
      </c>
      <c r="E609" s="8" t="n">
        <v>22</v>
      </c>
      <c r="F609" s="8" t="n">
        <v>12</v>
      </c>
      <c r="G609" s="28" t="n">
        <v>7.264419</v>
      </c>
      <c r="H609" s="8" t="n">
        <v>99.605679</v>
      </c>
      <c r="I609" s="8" t="n">
        <v>2291.249906</v>
      </c>
      <c r="J609" s="28" t="n">
        <v>23.003205</v>
      </c>
      <c r="K609" s="39" t="n">
        <v>1.595438</v>
      </c>
      <c r="L609" s="28" t="n">
        <v>5.754561</v>
      </c>
      <c r="M609" s="8" t="n">
        <v>207</v>
      </c>
      <c r="N609" s="8" t="n">
        <v>1006</v>
      </c>
      <c r="O609" s="28" t="n">
        <v>9.429978</v>
      </c>
      <c r="P609" s="28" t="n">
        <v>16.519364</v>
      </c>
      <c r="Q609" s="28" t="n">
        <v>15.74527</v>
      </c>
      <c r="R609" s="8" t="n">
        <v>48</v>
      </c>
      <c r="S609" s="8" t="n">
        <v>22</v>
      </c>
      <c r="T609" s="23" t="n">
        <v>168.321231</v>
      </c>
      <c r="U609" s="23" t="n">
        <v>137.030968</v>
      </c>
      <c r="V609" s="28" t="n">
        <v>4.516859</v>
      </c>
      <c r="W609" s="39" t="n">
        <v>0.788658</v>
      </c>
      <c r="X609" s="24" t="n">
        <f aca="false">P609*RHO_VANE/2700*(1+SCRAP)*PRICE_VANE</f>
        <v>197.73678708</v>
      </c>
      <c r="Y609" s="24" t="n">
        <f aca="false">Q609*RHO_PLATE/2700*(1+SCRAP)*PRICE_PLATE</f>
        <v>188.4708819</v>
      </c>
      <c r="Z609" s="24" t="n">
        <f aca="false">T609*CUT_M+(R609+S609)*CUT_SET</f>
        <v>322.4818465</v>
      </c>
      <c r="AA609" s="24" t="n">
        <f aca="false">U609*ROUND_M</f>
        <v>685.15484</v>
      </c>
      <c r="AB609" s="24" t="n">
        <f aca="false">(R609+S609)*FINISH_PART</f>
        <v>560</v>
      </c>
      <c r="AC609" s="24" t="n">
        <f aca="false">R609*SPACER_VANE+(R609+S609)*ASM_H*LABOUR</f>
        <v>931.5</v>
      </c>
      <c r="AD609" s="24" t="n">
        <f aca="false">V609*G10_CAGE+W609*G10_SLEEVE</f>
        <v>318.33102</v>
      </c>
      <c r="AE609" s="24" t="n">
        <f aca="false">N609/1000*SHAFT_M+SHAFT_SET</f>
        <v>200.72</v>
      </c>
      <c r="AF609" s="24" t="n">
        <f aca="false">2*ROUNDUP(G609*1000/V_ZENER,0)*PRICE_Z+5*ROUNDUP(G609*DIODE_SAFETY/V_STICK,0)*PRICE_STICK</f>
        <v>56.9</v>
      </c>
      <c r="AG609" s="24" t="n">
        <f aca="false">SUM(X609:AF609)</f>
        <v>3461.29537548</v>
      </c>
      <c r="AH609" s="20" t="n">
        <f aca="false">FIXED_BOM</f>
        <v>3461</v>
      </c>
      <c r="AI609" s="24" t="n">
        <f aca="false">(AG609+AH609)*(1+CONT)</f>
        <v>7960.639681802</v>
      </c>
      <c r="AJ609" s="24" t="n">
        <f aca="false">IF(L609&gt;0,AI609/L609,1000000000000)</f>
        <v>1383.36176848277</v>
      </c>
      <c r="AK609" s="8" t="n">
        <f aca="false">IF(AND(G609&gt;=V_NEED,L609&gt;=P_MIN,K609&gt;=Z_MIN,F609&lt;=N_CAP,D609&lt;=R_MAX,OR(CORONA_REQ=0,O609&gt;=G609)),1,0)</f>
        <v>0</v>
      </c>
      <c r="AL609" s="28" t="n">
        <f aca="false">IF(AK609=1,IF(OBJECTIVE=1,AI609,AJ609),1000000000000)+ROW()*0.000000001</f>
        <v>1000000000000</v>
      </c>
    </row>
    <row r="610" customFormat="false" ht="15" hidden="false" customHeight="false" outlineLevel="0" collapsed="false">
      <c r="A610" s="8" t="n">
        <v>606</v>
      </c>
      <c r="B610" s="23" t="n">
        <v>3</v>
      </c>
      <c r="C610" s="23" t="n">
        <v>3</v>
      </c>
      <c r="D610" s="8" t="n">
        <v>175</v>
      </c>
      <c r="E610" s="8" t="n">
        <v>22</v>
      </c>
      <c r="F610" s="8" t="n">
        <v>16</v>
      </c>
      <c r="G610" s="28" t="n">
        <v>7.264419</v>
      </c>
      <c r="H610" s="8" t="n">
        <v>133.555481</v>
      </c>
      <c r="I610" s="8" t="n">
        <v>3088.206394</v>
      </c>
      <c r="J610" s="28" t="n">
        <v>23.123023</v>
      </c>
      <c r="K610" s="39" t="n">
        <v>1.603388</v>
      </c>
      <c r="L610" s="28" t="n">
        <v>7.82525</v>
      </c>
      <c r="M610" s="8" t="n">
        <v>279</v>
      </c>
      <c r="N610" s="8" t="n">
        <v>1150</v>
      </c>
      <c r="O610" s="28" t="n">
        <v>9.429978</v>
      </c>
      <c r="P610" s="28" t="n">
        <v>22.025819</v>
      </c>
      <c r="Q610" s="28" t="n">
        <v>21.470822</v>
      </c>
      <c r="R610" s="8" t="n">
        <v>64</v>
      </c>
      <c r="S610" s="8" t="n">
        <v>30</v>
      </c>
      <c r="T610" s="23" t="n">
        <v>225.370785</v>
      </c>
      <c r="U610" s="23" t="n">
        <v>183.650435</v>
      </c>
      <c r="V610" s="28" t="n">
        <v>5.782282</v>
      </c>
      <c r="W610" s="39" t="n">
        <v>1.009605</v>
      </c>
      <c r="X610" s="24" t="n">
        <f aca="false">P610*RHO_VANE/2700*(1+SCRAP)*PRICE_VANE</f>
        <v>263.64905343</v>
      </c>
      <c r="Y610" s="24" t="n">
        <f aca="false">Q610*RHO_PLATE/2700*(1+SCRAP)*PRICE_PLATE</f>
        <v>257.00573934</v>
      </c>
      <c r="Z610" s="24" t="n">
        <f aca="false">T610*CUT_M+(R610+S610)*CUT_SET</f>
        <v>432.0561775</v>
      </c>
      <c r="AA610" s="24" t="n">
        <f aca="false">U610*ROUND_M</f>
        <v>918.252175</v>
      </c>
      <c r="AB610" s="24" t="n">
        <f aca="false">(R610+S610)*FINISH_PART</f>
        <v>752</v>
      </c>
      <c r="AC610" s="24" t="n">
        <f aca="false">R610*SPACER_VANE+(R610+S610)*ASM_H*LABOUR</f>
        <v>1249.5</v>
      </c>
      <c r="AD610" s="24" t="n">
        <f aca="false">V610*G10_CAGE+W610*G10_SLEEVE</f>
        <v>407.51322</v>
      </c>
      <c r="AE610" s="24" t="n">
        <f aca="false">N610/1000*SHAFT_M+SHAFT_SET</f>
        <v>218</v>
      </c>
      <c r="AF610" s="24" t="n">
        <f aca="false">2*ROUNDUP(G610*1000/V_ZENER,0)*PRICE_Z+5*ROUNDUP(G610*DIODE_SAFETY/V_STICK,0)*PRICE_STICK</f>
        <v>56.9</v>
      </c>
      <c r="AG610" s="24" t="n">
        <f aca="false">SUM(X610:AF610)</f>
        <v>4554.87636527</v>
      </c>
      <c r="AH610" s="20" t="n">
        <f aca="false">FIXED_BOM</f>
        <v>3461</v>
      </c>
      <c r="AI610" s="24" t="n">
        <f aca="false">(AG610+AH610)*(1+CONT)</f>
        <v>9218.2578200605</v>
      </c>
      <c r="AJ610" s="24" t="n">
        <f aca="false">IF(L610&gt;0,AI610/L610,1000000000000)</f>
        <v>1178.01448133421</v>
      </c>
      <c r="AK610" s="8" t="n">
        <f aca="false">IF(AND(G610&gt;=V_NEED,L610&gt;=P_MIN,K610&gt;=Z_MIN,F610&lt;=N_CAP,D610&lt;=R_MAX,OR(CORONA_REQ=0,O610&gt;=G610)),1,0)</f>
        <v>0</v>
      </c>
      <c r="AL610" s="28" t="n">
        <f aca="false">IF(AK610=1,IF(OBJECTIVE=1,AI610,AJ610),1000000000000)+ROW()*0.000000001</f>
        <v>1000000000000</v>
      </c>
    </row>
    <row r="611" customFormat="false" ht="15" hidden="false" customHeight="false" outlineLevel="0" collapsed="false">
      <c r="A611" s="8" t="n">
        <v>607</v>
      </c>
      <c r="B611" s="23" t="n">
        <v>3</v>
      </c>
      <c r="C611" s="23" t="n">
        <v>3</v>
      </c>
      <c r="D611" s="8" t="n">
        <v>175</v>
      </c>
      <c r="E611" s="8" t="n">
        <v>26</v>
      </c>
      <c r="F611" s="8" t="n">
        <v>4</v>
      </c>
      <c r="G611" s="28" t="n">
        <v>7.264419</v>
      </c>
      <c r="H611" s="8" t="n">
        <v>51.31076</v>
      </c>
      <c r="I611" s="8" t="n">
        <v>818.837577</v>
      </c>
      <c r="J611" s="28" t="n">
        <v>15.958399</v>
      </c>
      <c r="K611" s="39" t="n">
        <v>1.49871</v>
      </c>
      <c r="L611" s="28" t="n">
        <v>1.825657</v>
      </c>
      <c r="M611" s="8" t="n">
        <v>75</v>
      </c>
      <c r="N611" s="8" t="n">
        <v>742</v>
      </c>
      <c r="O611" s="28" t="n">
        <v>9.429978</v>
      </c>
      <c r="P611" s="28" t="n">
        <v>6.269862</v>
      </c>
      <c r="Q611" s="28" t="n">
        <v>7.156941</v>
      </c>
      <c r="R611" s="8" t="n">
        <v>16</v>
      </c>
      <c r="S611" s="8" t="n">
        <v>10</v>
      </c>
      <c r="T611" s="23" t="n">
        <v>59.876988</v>
      </c>
      <c r="U611" s="23" t="n">
        <v>49.4469</v>
      </c>
      <c r="V611" s="28" t="n">
        <v>2.196916</v>
      </c>
      <c r="W611" s="39" t="n">
        <v>0.383588</v>
      </c>
      <c r="X611" s="24" t="n">
        <f aca="false">P611*RHO_VANE/2700*(1+SCRAP)*PRICE_VANE</f>
        <v>75.05024814</v>
      </c>
      <c r="Y611" s="24" t="n">
        <f aca="false">Q611*RHO_PLATE/2700*(1+SCRAP)*PRICE_PLATE</f>
        <v>85.66858377</v>
      </c>
      <c r="Z611" s="24" t="n">
        <f aca="false">T611*CUT_M+(R611+S611)*CUT_SET</f>
        <v>115.815482</v>
      </c>
      <c r="AA611" s="24" t="n">
        <f aca="false">U611*ROUND_M</f>
        <v>247.2345</v>
      </c>
      <c r="AB611" s="24" t="n">
        <f aca="false">(R611+S611)*FINISH_PART</f>
        <v>208</v>
      </c>
      <c r="AC611" s="24" t="n">
        <f aca="false">R611*SPACER_VANE+(R611+S611)*ASM_H*LABOUR</f>
        <v>340.5</v>
      </c>
      <c r="AD611" s="24" t="n">
        <f aca="false">V611*G10_CAGE+W611*G10_SLEEVE</f>
        <v>154.83024</v>
      </c>
      <c r="AE611" s="24" t="n">
        <f aca="false">N611/1000*SHAFT_M+SHAFT_SET</f>
        <v>169.04</v>
      </c>
      <c r="AF611" s="24" t="n">
        <f aca="false">2*ROUNDUP(G611*1000/V_ZENER,0)*PRICE_Z+5*ROUNDUP(G611*DIODE_SAFETY/V_STICK,0)*PRICE_STICK</f>
        <v>56.9</v>
      </c>
      <c r="AG611" s="24" t="n">
        <f aca="false">SUM(X611:AF611)</f>
        <v>1453.03905391</v>
      </c>
      <c r="AH611" s="20" t="n">
        <f aca="false">FIXED_BOM</f>
        <v>3461</v>
      </c>
      <c r="AI611" s="24" t="n">
        <f aca="false">(AG611+AH611)*(1+CONT)</f>
        <v>5651.1449119965</v>
      </c>
      <c r="AJ611" s="24" t="n">
        <f aca="false">IF(L611&gt;0,AI611/L611,1000000000000)</f>
        <v>3095.40341476877</v>
      </c>
      <c r="AK611" s="8" t="n">
        <f aca="false">IF(AND(G611&gt;=V_NEED,L611&gt;=P_MIN,K611&gt;=Z_MIN,F611&lt;=N_CAP,D611&lt;=R_MAX,OR(CORONA_REQ=0,O611&gt;=G611)),1,0)</f>
        <v>0</v>
      </c>
      <c r="AL611" s="28" t="n">
        <f aca="false">IF(AK611=1,IF(OBJECTIVE=1,AI611,AJ611),1000000000000)+ROW()*0.000000001</f>
        <v>1000000000000</v>
      </c>
    </row>
    <row r="612" customFormat="false" ht="15" hidden="false" customHeight="false" outlineLevel="0" collapsed="false">
      <c r="A612" s="8" t="n">
        <v>608</v>
      </c>
      <c r="B612" s="23" t="n">
        <v>3</v>
      </c>
      <c r="C612" s="23" t="n">
        <v>3</v>
      </c>
      <c r="D612" s="8" t="n">
        <v>175</v>
      </c>
      <c r="E612" s="8" t="n">
        <v>26</v>
      </c>
      <c r="F612" s="8" t="n">
        <v>6</v>
      </c>
      <c r="G612" s="28" t="n">
        <v>7.264419</v>
      </c>
      <c r="H612" s="8" t="n">
        <v>79.488336</v>
      </c>
      <c r="I612" s="8" t="n">
        <v>1286.744764</v>
      </c>
      <c r="J612" s="28" t="n">
        <v>16.187844</v>
      </c>
      <c r="K612" s="39" t="n">
        <v>1.526992</v>
      </c>
      <c r="L612" s="28" t="n">
        <v>2.982507</v>
      </c>
      <c r="M612" s="8" t="n">
        <v>111</v>
      </c>
      <c r="N612" s="8" t="n">
        <v>814</v>
      </c>
      <c r="O612" s="28" t="n">
        <v>9.429978</v>
      </c>
      <c r="P612" s="28" t="n">
        <v>9.404793</v>
      </c>
      <c r="Q612" s="28" t="n">
        <v>10.019717</v>
      </c>
      <c r="R612" s="8" t="n">
        <v>24</v>
      </c>
      <c r="S612" s="8" t="n">
        <v>14</v>
      </c>
      <c r="T612" s="23" t="n">
        <v>88.401765</v>
      </c>
      <c r="U612" s="23" t="n">
        <v>72.756634</v>
      </c>
      <c r="V612" s="28" t="n">
        <v>2.829627</v>
      </c>
      <c r="W612" s="39" t="n">
        <v>0.494062</v>
      </c>
      <c r="X612" s="24" t="n">
        <f aca="false">P612*RHO_VANE/2700*(1+SCRAP)*PRICE_VANE</f>
        <v>112.57537221</v>
      </c>
      <c r="Y612" s="24" t="n">
        <f aca="false">Q612*RHO_PLATE/2700*(1+SCRAP)*PRICE_PLATE</f>
        <v>119.93601249</v>
      </c>
      <c r="Z612" s="24" t="n">
        <f aca="false">T612*CUT_M+(R612+S612)*CUT_SET</f>
        <v>170.6026475</v>
      </c>
      <c r="AA612" s="24" t="n">
        <f aca="false">U612*ROUND_M</f>
        <v>363.78317</v>
      </c>
      <c r="AB612" s="24" t="n">
        <f aca="false">(R612+S612)*FINISH_PART</f>
        <v>304</v>
      </c>
      <c r="AC612" s="24" t="n">
        <f aca="false">R612*SPACER_VANE+(R612+S612)*ASM_H*LABOUR</f>
        <v>499.5</v>
      </c>
      <c r="AD612" s="24" t="n">
        <f aca="false">V612*G10_CAGE+W612*G10_SLEEVE</f>
        <v>199.42134</v>
      </c>
      <c r="AE612" s="24" t="n">
        <f aca="false">N612/1000*SHAFT_M+SHAFT_SET</f>
        <v>177.68</v>
      </c>
      <c r="AF612" s="24" t="n">
        <f aca="false">2*ROUNDUP(G612*1000/V_ZENER,0)*PRICE_Z+5*ROUNDUP(G612*DIODE_SAFETY/V_STICK,0)*PRICE_STICK</f>
        <v>56.9</v>
      </c>
      <c r="AG612" s="24" t="n">
        <f aca="false">SUM(X612:AF612)</f>
        <v>2004.3985422</v>
      </c>
      <c r="AH612" s="20" t="n">
        <f aca="false">FIXED_BOM</f>
        <v>3461</v>
      </c>
      <c r="AI612" s="24" t="n">
        <f aca="false">(AG612+AH612)*(1+CONT)</f>
        <v>6285.20832353</v>
      </c>
      <c r="AJ612" s="24" t="n">
        <f aca="false">IF(L612&gt;0,AI612/L612,1000000000000)</f>
        <v>2107.35744242344</v>
      </c>
      <c r="AK612" s="8" t="n">
        <f aca="false">IF(AND(G612&gt;=V_NEED,L612&gt;=P_MIN,K612&gt;=Z_MIN,F612&lt;=N_CAP,D612&lt;=R_MAX,OR(CORONA_REQ=0,O612&gt;=G612)),1,0)</f>
        <v>0</v>
      </c>
      <c r="AL612" s="28" t="n">
        <f aca="false">IF(AK612=1,IF(OBJECTIVE=1,AI612,AJ612),1000000000000)+ROW()*0.000000001</f>
        <v>1000000000000</v>
      </c>
    </row>
    <row r="613" customFormat="false" ht="15" hidden="false" customHeight="false" outlineLevel="0" collapsed="false">
      <c r="A613" s="8" t="n">
        <v>609</v>
      </c>
      <c r="B613" s="23" t="n">
        <v>3</v>
      </c>
      <c r="C613" s="23" t="n">
        <v>3</v>
      </c>
      <c r="D613" s="8" t="n">
        <v>175</v>
      </c>
      <c r="E613" s="8" t="n">
        <v>26</v>
      </c>
      <c r="F613" s="8" t="n">
        <v>8</v>
      </c>
      <c r="G613" s="28" t="n">
        <v>7.264419</v>
      </c>
      <c r="H613" s="8" t="n">
        <v>107.665913</v>
      </c>
      <c r="I613" s="8" t="n">
        <v>1754.651951</v>
      </c>
      <c r="J613" s="28" t="n">
        <v>16.297191</v>
      </c>
      <c r="K613" s="39" t="n">
        <v>1.540873</v>
      </c>
      <c r="L613" s="28" t="n">
        <v>4.140523</v>
      </c>
      <c r="M613" s="8" t="n">
        <v>147</v>
      </c>
      <c r="N613" s="8" t="n">
        <v>886</v>
      </c>
      <c r="O613" s="28" t="n">
        <v>9.429978</v>
      </c>
      <c r="P613" s="28" t="n">
        <v>12.539724</v>
      </c>
      <c r="Q613" s="28" t="n">
        <v>12.882493</v>
      </c>
      <c r="R613" s="8" t="n">
        <v>32</v>
      </c>
      <c r="S613" s="8" t="n">
        <v>18</v>
      </c>
      <c r="T613" s="23" t="n">
        <v>116.926543</v>
      </c>
      <c r="U613" s="23" t="n">
        <v>96.066368</v>
      </c>
      <c r="V613" s="28" t="n">
        <v>3.462339</v>
      </c>
      <c r="W613" s="39" t="n">
        <v>0.604535</v>
      </c>
      <c r="X613" s="24" t="n">
        <f aca="false">P613*RHO_VANE/2700*(1+SCRAP)*PRICE_VANE</f>
        <v>150.10049628</v>
      </c>
      <c r="Y613" s="24" t="n">
        <f aca="false">Q613*RHO_PLATE/2700*(1+SCRAP)*PRICE_PLATE</f>
        <v>154.20344121</v>
      </c>
      <c r="Z613" s="24" t="n">
        <f aca="false">T613*CUT_M+(R613+S613)*CUT_SET</f>
        <v>225.3898145</v>
      </c>
      <c r="AA613" s="24" t="n">
        <f aca="false">U613*ROUND_M</f>
        <v>480.33184</v>
      </c>
      <c r="AB613" s="24" t="n">
        <f aca="false">(R613+S613)*FINISH_PART</f>
        <v>400</v>
      </c>
      <c r="AC613" s="24" t="n">
        <f aca="false">R613*SPACER_VANE+(R613+S613)*ASM_H*LABOUR</f>
        <v>658.5</v>
      </c>
      <c r="AD613" s="24" t="n">
        <f aca="false">V613*G10_CAGE+W613*G10_SLEEVE</f>
        <v>244.01244</v>
      </c>
      <c r="AE613" s="24" t="n">
        <f aca="false">N613/1000*SHAFT_M+SHAFT_SET</f>
        <v>186.32</v>
      </c>
      <c r="AF613" s="24" t="n">
        <f aca="false">2*ROUNDUP(G613*1000/V_ZENER,0)*PRICE_Z+5*ROUNDUP(G613*DIODE_SAFETY/V_STICK,0)*PRICE_STICK</f>
        <v>56.9</v>
      </c>
      <c r="AG613" s="24" t="n">
        <f aca="false">SUM(X613:AF613)</f>
        <v>2555.75803199</v>
      </c>
      <c r="AH613" s="20" t="n">
        <f aca="false">FIXED_BOM</f>
        <v>3461</v>
      </c>
      <c r="AI613" s="24" t="n">
        <f aca="false">(AG613+AH613)*(1+CONT)</f>
        <v>6919.2717367885</v>
      </c>
      <c r="AJ613" s="24" t="n">
        <f aca="false">IF(L613&gt;0,AI613/L613,1000000000000)</f>
        <v>1671.11056665752</v>
      </c>
      <c r="AK613" s="8" t="n">
        <f aca="false">IF(AND(G613&gt;=V_NEED,L613&gt;=P_MIN,K613&gt;=Z_MIN,F613&lt;=N_CAP,D613&lt;=R_MAX,OR(CORONA_REQ=0,O613&gt;=G613)),1,0)</f>
        <v>0</v>
      </c>
      <c r="AL613" s="28" t="n">
        <f aca="false">IF(AK613=1,IF(OBJECTIVE=1,AI613,AJ613),1000000000000)+ROW()*0.000000001</f>
        <v>1000000000000</v>
      </c>
    </row>
    <row r="614" customFormat="false" ht="15" hidden="false" customHeight="false" outlineLevel="0" collapsed="false">
      <c r="A614" s="8" t="n">
        <v>610</v>
      </c>
      <c r="B614" s="23" t="n">
        <v>3</v>
      </c>
      <c r="C614" s="23" t="n">
        <v>3</v>
      </c>
      <c r="D614" s="8" t="n">
        <v>175</v>
      </c>
      <c r="E614" s="8" t="n">
        <v>26</v>
      </c>
      <c r="F614" s="8" t="n">
        <v>10</v>
      </c>
      <c r="G614" s="28" t="n">
        <v>7.264419</v>
      </c>
      <c r="H614" s="8" t="n">
        <v>135.84349</v>
      </c>
      <c r="I614" s="8" t="n">
        <v>2222.559138</v>
      </c>
      <c r="J614" s="28" t="n">
        <v>16.361175</v>
      </c>
      <c r="K614" s="39" t="n">
        <v>1.54871</v>
      </c>
      <c r="L614" s="28" t="n">
        <v>5.296106</v>
      </c>
      <c r="M614" s="8" t="n">
        <v>183</v>
      </c>
      <c r="N614" s="8" t="n">
        <v>958</v>
      </c>
      <c r="O614" s="28" t="n">
        <v>9.429978</v>
      </c>
      <c r="P614" s="28" t="n">
        <v>15.674655</v>
      </c>
      <c r="Q614" s="28" t="n">
        <v>15.74527</v>
      </c>
      <c r="R614" s="8" t="n">
        <v>40</v>
      </c>
      <c r="S614" s="8" t="n">
        <v>22</v>
      </c>
      <c r="T614" s="23" t="n">
        <v>145.45132</v>
      </c>
      <c r="U614" s="23" t="n">
        <v>119.376101</v>
      </c>
      <c r="V614" s="28" t="n">
        <v>4.095051</v>
      </c>
      <c r="W614" s="39" t="n">
        <v>0.715009</v>
      </c>
      <c r="X614" s="24" t="n">
        <f aca="false">P614*RHO_VANE/2700*(1+SCRAP)*PRICE_VANE</f>
        <v>187.62562035</v>
      </c>
      <c r="Y614" s="24" t="n">
        <f aca="false">Q614*RHO_PLATE/2700*(1+SCRAP)*PRICE_PLATE</f>
        <v>188.4708819</v>
      </c>
      <c r="Z614" s="24" t="n">
        <f aca="false">T614*CUT_M+(R614+S614)*CUT_SET</f>
        <v>280.17698</v>
      </c>
      <c r="AA614" s="24" t="n">
        <f aca="false">U614*ROUND_M</f>
        <v>596.880505</v>
      </c>
      <c r="AB614" s="24" t="n">
        <f aca="false">(R614+S614)*FINISH_PART</f>
        <v>496</v>
      </c>
      <c r="AC614" s="24" t="n">
        <f aca="false">R614*SPACER_VANE+(R614+S614)*ASM_H*LABOUR</f>
        <v>817.5</v>
      </c>
      <c r="AD614" s="24" t="n">
        <f aca="false">V614*G10_CAGE+W614*G10_SLEEVE</f>
        <v>288.6036</v>
      </c>
      <c r="AE614" s="24" t="n">
        <f aca="false">N614/1000*SHAFT_M+SHAFT_SET</f>
        <v>194.96</v>
      </c>
      <c r="AF614" s="24" t="n">
        <f aca="false">2*ROUNDUP(G614*1000/V_ZENER,0)*PRICE_Z+5*ROUNDUP(G614*DIODE_SAFETY/V_STICK,0)*PRICE_STICK</f>
        <v>56.9</v>
      </c>
      <c r="AG614" s="24" t="n">
        <f aca="false">SUM(X614:AF614)</f>
        <v>3107.11758725</v>
      </c>
      <c r="AH614" s="20" t="n">
        <f aca="false">FIXED_BOM</f>
        <v>3461</v>
      </c>
      <c r="AI614" s="24" t="n">
        <f aca="false">(AG614+AH614)*(1+CONT)</f>
        <v>7553.3352253375</v>
      </c>
      <c r="AJ614" s="24" t="n">
        <f aca="false">IF(L614&gt;0,AI614/L614,1000000000000)</f>
        <v>1426.20544704685</v>
      </c>
      <c r="AK614" s="8" t="n">
        <f aca="false">IF(AND(G614&gt;=V_NEED,L614&gt;=P_MIN,K614&gt;=Z_MIN,F614&lt;=N_CAP,D614&lt;=R_MAX,OR(CORONA_REQ=0,O614&gt;=G614)),1,0)</f>
        <v>0</v>
      </c>
      <c r="AL614" s="28" t="n">
        <f aca="false">IF(AK614=1,IF(OBJECTIVE=1,AI614,AJ614),1000000000000)+ROW()*0.000000001</f>
        <v>1000000000000</v>
      </c>
    </row>
    <row r="615" customFormat="false" ht="15" hidden="false" customHeight="false" outlineLevel="0" collapsed="false">
      <c r="A615" s="8" t="n">
        <v>611</v>
      </c>
      <c r="B615" s="23" t="n">
        <v>3</v>
      </c>
      <c r="C615" s="23" t="n">
        <v>3</v>
      </c>
      <c r="D615" s="8" t="n">
        <v>175</v>
      </c>
      <c r="E615" s="8" t="n">
        <v>26</v>
      </c>
      <c r="F615" s="8" t="n">
        <v>12</v>
      </c>
      <c r="G615" s="28" t="n">
        <v>7.264419</v>
      </c>
      <c r="H615" s="8" t="n">
        <v>164.021067</v>
      </c>
      <c r="I615" s="8" t="n">
        <v>2690.466325</v>
      </c>
      <c r="J615" s="28" t="n">
        <v>16.403175</v>
      </c>
      <c r="K615" s="39" t="n">
        <v>1.554361</v>
      </c>
      <c r="L615" s="28" t="n">
        <v>6.456503</v>
      </c>
      <c r="M615" s="8" t="n">
        <v>219</v>
      </c>
      <c r="N615" s="8" t="n">
        <v>1030</v>
      </c>
      <c r="O615" s="28" t="n">
        <v>9.429978</v>
      </c>
      <c r="P615" s="28" t="n">
        <v>18.809585</v>
      </c>
      <c r="Q615" s="28" t="n">
        <v>18.608046</v>
      </c>
      <c r="R615" s="8" t="n">
        <v>48</v>
      </c>
      <c r="S615" s="8" t="n">
        <v>26</v>
      </c>
      <c r="T615" s="23" t="n">
        <v>173.976098</v>
      </c>
      <c r="U615" s="23" t="n">
        <v>142.685835</v>
      </c>
      <c r="V615" s="28" t="n">
        <v>4.727763</v>
      </c>
      <c r="W615" s="39" t="n">
        <v>0.825482</v>
      </c>
      <c r="X615" s="24" t="n">
        <f aca="false">P615*RHO_VANE/2700*(1+SCRAP)*PRICE_VANE</f>
        <v>225.15073245</v>
      </c>
      <c r="Y615" s="24" t="n">
        <f aca="false">Q615*RHO_PLATE/2700*(1+SCRAP)*PRICE_PLATE</f>
        <v>222.73831062</v>
      </c>
      <c r="Z615" s="24" t="n">
        <f aca="false">T615*CUT_M+(R615+S615)*CUT_SET</f>
        <v>334.964147</v>
      </c>
      <c r="AA615" s="24" t="n">
        <f aca="false">U615*ROUND_M</f>
        <v>713.429175</v>
      </c>
      <c r="AB615" s="24" t="n">
        <f aca="false">(R615+S615)*FINISH_PART</f>
        <v>592</v>
      </c>
      <c r="AC615" s="24" t="n">
        <f aca="false">R615*SPACER_VANE+(R615+S615)*ASM_H*LABOUR</f>
        <v>976.5</v>
      </c>
      <c r="AD615" s="24" t="n">
        <f aca="false">V615*G10_CAGE+W615*G10_SLEEVE</f>
        <v>333.1947</v>
      </c>
      <c r="AE615" s="24" t="n">
        <f aca="false">N615/1000*SHAFT_M+SHAFT_SET</f>
        <v>203.6</v>
      </c>
      <c r="AF615" s="24" t="n">
        <f aca="false">2*ROUNDUP(G615*1000/V_ZENER,0)*PRICE_Z+5*ROUNDUP(G615*DIODE_SAFETY/V_STICK,0)*PRICE_STICK</f>
        <v>56.9</v>
      </c>
      <c r="AG615" s="24" t="n">
        <f aca="false">SUM(X615:AF615)</f>
        <v>3658.47706507</v>
      </c>
      <c r="AH615" s="20" t="n">
        <f aca="false">FIXED_BOM</f>
        <v>3461</v>
      </c>
      <c r="AI615" s="24" t="n">
        <f aca="false">(AG615+AH615)*(1+CONT)</f>
        <v>8187.3986248305</v>
      </c>
      <c r="AJ615" s="24" t="n">
        <f aca="false">IF(L615&gt;0,AI615/L615,1000000000000)</f>
        <v>1268.08562233</v>
      </c>
      <c r="AK615" s="8" t="n">
        <f aca="false">IF(AND(G615&gt;=V_NEED,L615&gt;=P_MIN,K615&gt;=Z_MIN,F615&lt;=N_CAP,D615&lt;=R_MAX,OR(CORONA_REQ=0,O615&gt;=G615)),1,0)</f>
        <v>0</v>
      </c>
      <c r="AL615" s="28" t="n">
        <f aca="false">IF(AK615=1,IF(OBJECTIVE=1,AI615,AJ615),1000000000000)+ROW()*0.000000001</f>
        <v>1000000000000</v>
      </c>
    </row>
    <row r="616" customFormat="false" ht="15" hidden="false" customHeight="false" outlineLevel="0" collapsed="false">
      <c r="A616" s="8" t="n">
        <v>612</v>
      </c>
      <c r="B616" s="23" t="n">
        <v>3</v>
      </c>
      <c r="C616" s="23" t="n">
        <v>3</v>
      </c>
      <c r="D616" s="8" t="n">
        <v>175</v>
      </c>
      <c r="E616" s="8" t="n">
        <v>26</v>
      </c>
      <c r="F616" s="8" t="n">
        <v>16</v>
      </c>
      <c r="G616" s="28" t="n">
        <v>7.264419</v>
      </c>
      <c r="H616" s="8" t="n">
        <v>220.376221</v>
      </c>
      <c r="I616" s="8" t="n">
        <v>3626.280699</v>
      </c>
      <c r="J616" s="28" t="n">
        <v>16.454955</v>
      </c>
      <c r="K616" s="39" t="n">
        <v>1.56096</v>
      </c>
      <c r="L616" s="28" t="n">
        <v>8.767705</v>
      </c>
      <c r="M616" s="8" t="n">
        <v>291</v>
      </c>
      <c r="N616" s="8" t="n">
        <v>1174</v>
      </c>
      <c r="O616" s="28" t="n">
        <v>9.429978</v>
      </c>
      <c r="P616" s="28" t="n">
        <v>25.079447</v>
      </c>
      <c r="Q616" s="28" t="n">
        <v>24.333599</v>
      </c>
      <c r="R616" s="8" t="n">
        <v>64</v>
      </c>
      <c r="S616" s="8" t="n">
        <v>34</v>
      </c>
      <c r="T616" s="23" t="n">
        <v>231.025652</v>
      </c>
      <c r="U616" s="23" t="n">
        <v>189.305302</v>
      </c>
      <c r="V616" s="28" t="n">
        <v>5.993186</v>
      </c>
      <c r="W616" s="39" t="n">
        <v>1.046429</v>
      </c>
      <c r="X616" s="24" t="n">
        <f aca="false">P616*RHO_VANE/2700*(1+SCRAP)*PRICE_VANE</f>
        <v>300.20098059</v>
      </c>
      <c r="Y616" s="24" t="n">
        <f aca="false">Q616*RHO_PLATE/2700*(1+SCRAP)*PRICE_PLATE</f>
        <v>291.27318003</v>
      </c>
      <c r="Z616" s="24" t="n">
        <f aca="false">T616*CUT_M+(R616+S616)*CUT_SET</f>
        <v>444.538478</v>
      </c>
      <c r="AA616" s="24" t="n">
        <f aca="false">U616*ROUND_M</f>
        <v>946.52651</v>
      </c>
      <c r="AB616" s="24" t="n">
        <f aca="false">(R616+S616)*FINISH_PART</f>
        <v>784</v>
      </c>
      <c r="AC616" s="24" t="n">
        <f aca="false">R616*SPACER_VANE+(R616+S616)*ASM_H*LABOUR</f>
        <v>1294.5</v>
      </c>
      <c r="AD616" s="24" t="n">
        <f aca="false">V616*G10_CAGE+W616*G10_SLEEVE</f>
        <v>422.3769</v>
      </c>
      <c r="AE616" s="24" t="n">
        <f aca="false">N616/1000*SHAFT_M+SHAFT_SET</f>
        <v>220.88</v>
      </c>
      <c r="AF616" s="24" t="n">
        <f aca="false">2*ROUNDUP(G616*1000/V_ZENER,0)*PRICE_Z+5*ROUNDUP(G616*DIODE_SAFETY/V_STICK,0)*PRICE_STICK</f>
        <v>56.9</v>
      </c>
      <c r="AG616" s="24" t="n">
        <f aca="false">SUM(X616:AF616)</f>
        <v>4761.19604862</v>
      </c>
      <c r="AH616" s="20" t="n">
        <f aca="false">FIXED_BOM</f>
        <v>3461</v>
      </c>
      <c r="AI616" s="24" t="n">
        <f aca="false">(AG616+AH616)*(1+CONT)</f>
        <v>9455.525455913</v>
      </c>
      <c r="AJ616" s="24" t="n">
        <f aca="false">IF(L616&gt;0,AI616/L616,1000000000000)</f>
        <v>1078.44931551791</v>
      </c>
      <c r="AK616" s="8" t="n">
        <f aca="false">IF(AND(G616&gt;=V_NEED,L616&gt;=P_MIN,K616&gt;=Z_MIN,F616&lt;=N_CAP,D616&lt;=R_MAX,OR(CORONA_REQ=0,O616&gt;=G616)),1,0)</f>
        <v>0</v>
      </c>
      <c r="AL616" s="28" t="n">
        <f aca="false">IF(AK616=1,IF(OBJECTIVE=1,AI616,AJ616),1000000000000)+ROW()*0.000000001</f>
        <v>1000000000000</v>
      </c>
    </row>
    <row r="617" customFormat="false" ht="15" hidden="false" customHeight="false" outlineLevel="0" collapsed="false">
      <c r="A617" s="8" t="n">
        <v>613</v>
      </c>
      <c r="B617" s="23" t="n">
        <v>3</v>
      </c>
      <c r="C617" s="23" t="n">
        <v>4</v>
      </c>
      <c r="D617" s="8" t="n">
        <v>175</v>
      </c>
      <c r="E617" s="8" t="n">
        <v>18</v>
      </c>
      <c r="F617" s="8" t="n">
        <v>4</v>
      </c>
      <c r="G617" s="28" t="n">
        <v>7.264419</v>
      </c>
      <c r="H617" s="8" t="n">
        <v>26.576474</v>
      </c>
      <c r="I617" s="8" t="n">
        <v>574.431309</v>
      </c>
      <c r="J617" s="28" t="n">
        <v>21.614279</v>
      </c>
      <c r="K617" s="39" t="n">
        <v>1.507279</v>
      </c>
      <c r="L617" s="28" t="n">
        <v>1.292708</v>
      </c>
      <c r="M617" s="8" t="n">
        <v>81</v>
      </c>
      <c r="N617" s="8" t="n">
        <v>754</v>
      </c>
      <c r="O617" s="28" t="n">
        <v>9.707768</v>
      </c>
      <c r="P617" s="28" t="n">
        <v>6.324064</v>
      </c>
      <c r="Q617" s="28" t="n">
        <v>7.63407</v>
      </c>
      <c r="R617" s="8" t="n">
        <v>16</v>
      </c>
      <c r="S617" s="8" t="n">
        <v>8</v>
      </c>
      <c r="T617" s="23" t="n">
        <v>57.049555</v>
      </c>
      <c r="U617" s="23" t="n">
        <v>46.619467</v>
      </c>
      <c r="V617" s="28" t="n">
        <v>2.302368</v>
      </c>
      <c r="W617" s="39" t="n">
        <v>0.402001</v>
      </c>
      <c r="X617" s="24" t="n">
        <f aca="false">P617*RHO_VANE/2700*(1+SCRAP)*PRICE_VANE</f>
        <v>75.69904608</v>
      </c>
      <c r="Y617" s="24" t="n">
        <f aca="false">Q617*RHO_PLATE/2700*(1+SCRAP)*PRICE_PLATE</f>
        <v>91.3798179</v>
      </c>
      <c r="Z617" s="24" t="n">
        <f aca="false">T617*CUT_M+(R617+S617)*CUT_SET</f>
        <v>109.5743325</v>
      </c>
      <c r="AA617" s="24" t="n">
        <f aca="false">U617*ROUND_M</f>
        <v>233.097335</v>
      </c>
      <c r="AB617" s="24" t="n">
        <f aca="false">(R617+S617)*FINISH_PART</f>
        <v>192</v>
      </c>
      <c r="AC617" s="24" t="n">
        <f aca="false">R617*SPACER_VANE+(R617+S617)*ASM_H*LABOUR</f>
        <v>318</v>
      </c>
      <c r="AD617" s="24" t="n">
        <f aca="false">V617*G10_CAGE+W617*G10_SLEEVE</f>
        <v>162.26214</v>
      </c>
      <c r="AE617" s="24" t="n">
        <f aca="false">N617/1000*SHAFT_M+SHAFT_SET</f>
        <v>170.48</v>
      </c>
      <c r="AF617" s="24" t="n">
        <f aca="false">2*ROUNDUP(G617*1000/V_ZENER,0)*PRICE_Z+5*ROUNDUP(G617*DIODE_SAFETY/V_STICK,0)*PRICE_STICK</f>
        <v>56.9</v>
      </c>
      <c r="AG617" s="24" t="n">
        <f aca="false">SUM(X617:AF617)</f>
        <v>1409.39267148</v>
      </c>
      <c r="AH617" s="20" t="n">
        <f aca="false">FIXED_BOM</f>
        <v>3461</v>
      </c>
      <c r="AI617" s="24" t="n">
        <f aca="false">(AG617+AH617)*(1+CONT)</f>
        <v>5600.951572202</v>
      </c>
      <c r="AJ617" s="24" t="n">
        <f aca="false">IF(L617&gt;0,AI617/L617,1000000000000)</f>
        <v>4332.72755502557</v>
      </c>
      <c r="AK617" s="8" t="n">
        <f aca="false">IF(AND(G617&gt;=V_NEED,L617&gt;=P_MIN,K617&gt;=Z_MIN,F617&lt;=N_CAP,D617&lt;=R_MAX,OR(CORONA_REQ=0,O617&gt;=G617)),1,0)</f>
        <v>0</v>
      </c>
      <c r="AL617" s="28" t="n">
        <f aca="false">IF(AK617=1,IF(OBJECTIVE=1,AI617,AJ617),1000000000000)+ROW()*0.000000001</f>
        <v>1000000000000</v>
      </c>
    </row>
    <row r="618" customFormat="false" ht="15" hidden="false" customHeight="false" outlineLevel="0" collapsed="false">
      <c r="A618" s="8" t="n">
        <v>614</v>
      </c>
      <c r="B618" s="23" t="n">
        <v>3</v>
      </c>
      <c r="C618" s="23" t="n">
        <v>4</v>
      </c>
      <c r="D618" s="8" t="n">
        <v>175</v>
      </c>
      <c r="E618" s="8" t="n">
        <v>18</v>
      </c>
      <c r="F618" s="8" t="n">
        <v>6</v>
      </c>
      <c r="G618" s="28" t="n">
        <v>7.264419</v>
      </c>
      <c r="H618" s="8" t="n">
        <v>40.620173</v>
      </c>
      <c r="I618" s="8" t="n">
        <v>902.677772</v>
      </c>
      <c r="J618" s="28" t="n">
        <v>22.222401</v>
      </c>
      <c r="K618" s="39" t="n">
        <v>1.54727</v>
      </c>
      <c r="L618" s="28" t="n">
        <v>2.140899</v>
      </c>
      <c r="M618" s="8" t="n">
        <v>116</v>
      </c>
      <c r="N618" s="8" t="n">
        <v>824</v>
      </c>
      <c r="O618" s="28" t="n">
        <v>9.707768</v>
      </c>
      <c r="P618" s="28" t="n">
        <v>9.486096</v>
      </c>
      <c r="Q618" s="28" t="n">
        <v>9.542588</v>
      </c>
      <c r="R618" s="8" t="n">
        <v>24</v>
      </c>
      <c r="S618" s="8" t="n">
        <v>10</v>
      </c>
      <c r="T618" s="23" t="n">
        <v>82.746899</v>
      </c>
      <c r="U618" s="23" t="n">
        <v>67.101767</v>
      </c>
      <c r="V618" s="28" t="n">
        <v>2.917504</v>
      </c>
      <c r="W618" s="39" t="n">
        <v>0.509405</v>
      </c>
      <c r="X618" s="24" t="n">
        <f aca="false">P618*RHO_VANE/2700*(1+SCRAP)*PRICE_VANE</f>
        <v>113.54856912</v>
      </c>
      <c r="Y618" s="24" t="n">
        <f aca="false">Q618*RHO_PLATE/2700*(1+SCRAP)*PRICE_PLATE</f>
        <v>114.22477836</v>
      </c>
      <c r="Z618" s="24" t="n">
        <f aca="false">T618*CUT_M+(R618+S618)*CUT_SET</f>
        <v>158.1203485</v>
      </c>
      <c r="AA618" s="24" t="n">
        <f aca="false">U618*ROUND_M</f>
        <v>335.508835</v>
      </c>
      <c r="AB618" s="24" t="n">
        <f aca="false">(R618+S618)*FINISH_PART</f>
        <v>272</v>
      </c>
      <c r="AC618" s="24" t="n">
        <f aca="false">R618*SPACER_VANE+(R618+S618)*ASM_H*LABOUR</f>
        <v>454.5</v>
      </c>
      <c r="AD618" s="24" t="n">
        <f aca="false">V618*G10_CAGE+W618*G10_SLEEVE</f>
        <v>205.61454</v>
      </c>
      <c r="AE618" s="24" t="n">
        <f aca="false">N618/1000*SHAFT_M+SHAFT_SET</f>
        <v>178.88</v>
      </c>
      <c r="AF618" s="24" t="n">
        <f aca="false">2*ROUNDUP(G618*1000/V_ZENER,0)*PRICE_Z+5*ROUNDUP(G618*DIODE_SAFETY/V_STICK,0)*PRICE_STICK</f>
        <v>56.9</v>
      </c>
      <c r="AG618" s="24" t="n">
        <f aca="false">SUM(X618:AF618)</f>
        <v>1889.29707098</v>
      </c>
      <c r="AH618" s="20" t="n">
        <f aca="false">FIXED_BOM</f>
        <v>3461</v>
      </c>
      <c r="AI618" s="24" t="n">
        <f aca="false">(AG618+AH618)*(1+CONT)</f>
        <v>6152.841631627</v>
      </c>
      <c r="AJ618" s="24" t="n">
        <f aca="false">IF(L618&gt;0,AI618/L618,1000000000000)</f>
        <v>2873.95231238232</v>
      </c>
      <c r="AK618" s="8" t="n">
        <f aca="false">IF(AND(G618&gt;=V_NEED,L618&gt;=P_MIN,K618&gt;=Z_MIN,F618&lt;=N_CAP,D618&lt;=R_MAX,OR(CORONA_REQ=0,O618&gt;=G618)),1,0)</f>
        <v>0</v>
      </c>
      <c r="AL618" s="28" t="n">
        <f aca="false">IF(AK618=1,IF(OBJECTIVE=1,AI618,AJ618),1000000000000)+ROW()*0.000000001</f>
        <v>1000000000000</v>
      </c>
    </row>
    <row r="619" customFormat="false" ht="15" hidden="false" customHeight="false" outlineLevel="0" collapsed="false">
      <c r="A619" s="8" t="n">
        <v>615</v>
      </c>
      <c r="B619" s="23" t="n">
        <v>3</v>
      </c>
      <c r="C619" s="23" t="n">
        <v>4</v>
      </c>
      <c r="D619" s="8" t="n">
        <v>175</v>
      </c>
      <c r="E619" s="8" t="n">
        <v>18</v>
      </c>
      <c r="F619" s="8" t="n">
        <v>8</v>
      </c>
      <c r="G619" s="28" t="n">
        <v>7.264419</v>
      </c>
      <c r="H619" s="8" t="n">
        <v>54.663872</v>
      </c>
      <c r="I619" s="8" t="n">
        <v>1230.924234</v>
      </c>
      <c r="J619" s="28" t="n">
        <v>22.518058</v>
      </c>
      <c r="K619" s="39" t="n">
        <v>1.56822</v>
      </c>
      <c r="L619" s="28" t="n">
        <v>2.995434</v>
      </c>
      <c r="M619" s="8" t="n">
        <v>158</v>
      </c>
      <c r="N619" s="8" t="n">
        <v>908</v>
      </c>
      <c r="O619" s="28" t="n">
        <v>9.707768</v>
      </c>
      <c r="P619" s="28" t="n">
        <v>12.648127</v>
      </c>
      <c r="Q619" s="28" t="n">
        <v>13.359623</v>
      </c>
      <c r="R619" s="8" t="n">
        <v>32</v>
      </c>
      <c r="S619" s="8" t="n">
        <v>14</v>
      </c>
      <c r="T619" s="23" t="n">
        <v>111.271676</v>
      </c>
      <c r="U619" s="23" t="n">
        <v>90.411501</v>
      </c>
      <c r="V619" s="28" t="n">
        <v>3.655668</v>
      </c>
      <c r="W619" s="39" t="n">
        <v>0.638291</v>
      </c>
      <c r="X619" s="24" t="n">
        <f aca="false">P619*RHO_VANE/2700*(1+SCRAP)*PRICE_VANE</f>
        <v>151.39808019</v>
      </c>
      <c r="Y619" s="24" t="n">
        <f aca="false">Q619*RHO_PLATE/2700*(1+SCRAP)*PRICE_PLATE</f>
        <v>159.91468731</v>
      </c>
      <c r="Z619" s="24" t="n">
        <f aca="false">T619*CUT_M+(R619+S619)*CUT_SET</f>
        <v>212.907514</v>
      </c>
      <c r="AA619" s="24" t="n">
        <f aca="false">U619*ROUND_M</f>
        <v>452.057505</v>
      </c>
      <c r="AB619" s="24" t="n">
        <f aca="false">(R619+S619)*FINISH_PART</f>
        <v>368</v>
      </c>
      <c r="AC619" s="24" t="n">
        <f aca="false">R619*SPACER_VANE+(R619+S619)*ASM_H*LABOUR</f>
        <v>613.5</v>
      </c>
      <c r="AD619" s="24" t="n">
        <f aca="false">V619*G10_CAGE+W619*G10_SLEEVE</f>
        <v>257.63754</v>
      </c>
      <c r="AE619" s="24" t="n">
        <f aca="false">N619/1000*SHAFT_M+SHAFT_SET</f>
        <v>188.96</v>
      </c>
      <c r="AF619" s="24" t="n">
        <f aca="false">2*ROUNDUP(G619*1000/V_ZENER,0)*PRICE_Z+5*ROUNDUP(G619*DIODE_SAFETY/V_STICK,0)*PRICE_STICK</f>
        <v>56.9</v>
      </c>
      <c r="AG619" s="24" t="n">
        <f aca="false">SUM(X619:AF619)</f>
        <v>2461.2753265</v>
      </c>
      <c r="AH619" s="20" t="n">
        <f aca="false">FIXED_BOM</f>
        <v>3461</v>
      </c>
      <c r="AI619" s="24" t="n">
        <f aca="false">(AG619+AH619)*(1+CONT)</f>
        <v>6810.616625475</v>
      </c>
      <c r="AJ619" s="24" t="n">
        <f aca="false">IF(L619&gt;0,AI619/L619,1000000000000)</f>
        <v>2273.66606157071</v>
      </c>
      <c r="AK619" s="8" t="n">
        <f aca="false">IF(AND(G619&gt;=V_NEED,L619&gt;=P_MIN,K619&gt;=Z_MIN,F619&lt;=N_CAP,D619&lt;=R_MAX,OR(CORONA_REQ=0,O619&gt;=G619)),1,0)</f>
        <v>0</v>
      </c>
      <c r="AL619" s="28" t="n">
        <f aca="false">IF(AK619=1,IF(OBJECTIVE=1,AI619,AJ619),1000000000000)+ROW()*0.000000001</f>
        <v>1000000000000</v>
      </c>
    </row>
    <row r="620" customFormat="false" ht="15" hidden="false" customHeight="false" outlineLevel="0" collapsed="false">
      <c r="A620" s="8" t="n">
        <v>616</v>
      </c>
      <c r="B620" s="23" t="n">
        <v>3</v>
      </c>
      <c r="C620" s="23" t="n">
        <v>4</v>
      </c>
      <c r="D620" s="8" t="n">
        <v>175</v>
      </c>
      <c r="E620" s="8" t="n">
        <v>18</v>
      </c>
      <c r="F620" s="8" t="n">
        <v>10</v>
      </c>
      <c r="G620" s="28" t="n">
        <v>7.264419</v>
      </c>
      <c r="H620" s="8" t="n">
        <v>68.707572</v>
      </c>
      <c r="I620" s="8" t="n">
        <v>1559.170697</v>
      </c>
      <c r="J620" s="28" t="n">
        <v>22.692851</v>
      </c>
      <c r="K620" s="39" t="n">
        <v>1.57971</v>
      </c>
      <c r="L620" s="28" t="n">
        <v>3.845926</v>
      </c>
      <c r="M620" s="8" t="n">
        <v>193</v>
      </c>
      <c r="N620" s="8" t="n">
        <v>978</v>
      </c>
      <c r="O620" s="28" t="n">
        <v>9.707768</v>
      </c>
      <c r="P620" s="28" t="n">
        <v>15.810159</v>
      </c>
      <c r="Q620" s="28" t="n">
        <v>15.26814</v>
      </c>
      <c r="R620" s="8" t="n">
        <v>40</v>
      </c>
      <c r="S620" s="8" t="n">
        <v>16</v>
      </c>
      <c r="T620" s="23" t="n">
        <v>136.96902</v>
      </c>
      <c r="U620" s="23" t="n">
        <v>110.893801</v>
      </c>
      <c r="V620" s="28" t="n">
        <v>4.270804</v>
      </c>
      <c r="W620" s="39" t="n">
        <v>0.745696</v>
      </c>
      <c r="X620" s="24" t="n">
        <f aca="false">P620*RHO_VANE/2700*(1+SCRAP)*PRICE_VANE</f>
        <v>189.24760323</v>
      </c>
      <c r="Y620" s="24" t="n">
        <f aca="false">Q620*RHO_PLATE/2700*(1+SCRAP)*PRICE_PLATE</f>
        <v>182.7596358</v>
      </c>
      <c r="Z620" s="24" t="n">
        <f aca="false">T620*CUT_M+(R620+S620)*CUT_SET</f>
        <v>261.45353</v>
      </c>
      <c r="AA620" s="24" t="n">
        <f aca="false">U620*ROUND_M</f>
        <v>554.469005</v>
      </c>
      <c r="AB620" s="24" t="n">
        <f aca="false">(R620+S620)*FINISH_PART</f>
        <v>448</v>
      </c>
      <c r="AC620" s="24" t="n">
        <f aca="false">R620*SPACER_VANE+(R620+S620)*ASM_H*LABOUR</f>
        <v>750</v>
      </c>
      <c r="AD620" s="24" t="n">
        <f aca="false">V620*G10_CAGE+W620*G10_SLEEVE</f>
        <v>300.99</v>
      </c>
      <c r="AE620" s="24" t="n">
        <f aca="false">N620/1000*SHAFT_M+SHAFT_SET</f>
        <v>197.36</v>
      </c>
      <c r="AF620" s="24" t="n">
        <f aca="false">2*ROUNDUP(G620*1000/V_ZENER,0)*PRICE_Z+5*ROUNDUP(G620*DIODE_SAFETY/V_STICK,0)*PRICE_STICK</f>
        <v>56.9</v>
      </c>
      <c r="AG620" s="24" t="n">
        <f aca="false">SUM(X620:AF620)</f>
        <v>2941.17977403</v>
      </c>
      <c r="AH620" s="20" t="n">
        <f aca="false">FIXED_BOM</f>
        <v>3461</v>
      </c>
      <c r="AI620" s="24" t="n">
        <f aca="false">(AG620+AH620)*(1+CONT)</f>
        <v>7362.5067401345</v>
      </c>
      <c r="AJ620" s="24" t="n">
        <f aca="false">IF(L620&gt;0,AI620/L620,1000000000000)</f>
        <v>1914.36515942701</v>
      </c>
      <c r="AK620" s="8" t="n">
        <f aca="false">IF(AND(G620&gt;=V_NEED,L620&gt;=P_MIN,K620&gt;=Z_MIN,F620&lt;=N_CAP,D620&lt;=R_MAX,OR(CORONA_REQ=0,O620&gt;=G620)),1,0)</f>
        <v>0</v>
      </c>
      <c r="AL620" s="28" t="n">
        <f aca="false">IF(AK620=1,IF(OBJECTIVE=1,AI620,AJ620),1000000000000)+ROW()*0.000000001</f>
        <v>1000000000000</v>
      </c>
    </row>
    <row r="621" customFormat="false" ht="15" hidden="false" customHeight="false" outlineLevel="0" collapsed="false">
      <c r="A621" s="8" t="n">
        <v>617</v>
      </c>
      <c r="B621" s="23" t="n">
        <v>3</v>
      </c>
      <c r="C621" s="23" t="n">
        <v>4</v>
      </c>
      <c r="D621" s="8" t="n">
        <v>175</v>
      </c>
      <c r="E621" s="8" t="n">
        <v>18</v>
      </c>
      <c r="F621" s="8" t="n">
        <v>12</v>
      </c>
      <c r="G621" s="28" t="n">
        <v>7.264419</v>
      </c>
      <c r="H621" s="8" t="n">
        <v>82.751271</v>
      </c>
      <c r="I621" s="8" t="n">
        <v>1887.417159</v>
      </c>
      <c r="J621" s="28" t="n">
        <v>22.808316</v>
      </c>
      <c r="K621" s="39" t="n">
        <v>1.588094</v>
      </c>
      <c r="L621" s="28" t="n">
        <v>4.698911</v>
      </c>
      <c r="M621" s="8" t="n">
        <v>228</v>
      </c>
      <c r="N621" s="8" t="n">
        <v>1048</v>
      </c>
      <c r="O621" s="28" t="n">
        <v>9.707768</v>
      </c>
      <c r="P621" s="28" t="n">
        <v>18.972191</v>
      </c>
      <c r="Q621" s="28" t="n">
        <v>17.176658</v>
      </c>
      <c r="R621" s="8" t="n">
        <v>48</v>
      </c>
      <c r="S621" s="8" t="n">
        <v>18</v>
      </c>
      <c r="T621" s="23" t="n">
        <v>162.666364</v>
      </c>
      <c r="U621" s="23" t="n">
        <v>131.376101</v>
      </c>
      <c r="V621" s="28" t="n">
        <v>4.885941</v>
      </c>
      <c r="W621" s="39" t="n">
        <v>0.853101</v>
      </c>
      <c r="X621" s="24" t="n">
        <f aca="false">P621*RHO_VANE/2700*(1+SCRAP)*PRICE_VANE</f>
        <v>227.09712627</v>
      </c>
      <c r="Y621" s="24" t="n">
        <f aca="false">Q621*RHO_PLATE/2700*(1+SCRAP)*PRICE_PLATE</f>
        <v>205.60459626</v>
      </c>
      <c r="Z621" s="24" t="n">
        <f aca="false">T621*CUT_M+(R621+S621)*CUT_SET</f>
        <v>309.999546</v>
      </c>
      <c r="AA621" s="24" t="n">
        <f aca="false">U621*ROUND_M</f>
        <v>656.880505</v>
      </c>
      <c r="AB621" s="24" t="n">
        <f aca="false">(R621+S621)*FINISH_PART</f>
        <v>528</v>
      </c>
      <c r="AC621" s="24" t="n">
        <f aca="false">R621*SPACER_VANE+(R621+S621)*ASM_H*LABOUR</f>
        <v>886.5</v>
      </c>
      <c r="AD621" s="24" t="n">
        <f aca="false">V621*G10_CAGE+W621*G10_SLEEVE</f>
        <v>344.34252</v>
      </c>
      <c r="AE621" s="24" t="n">
        <f aca="false">N621/1000*SHAFT_M+SHAFT_SET</f>
        <v>205.76</v>
      </c>
      <c r="AF621" s="24" t="n">
        <f aca="false">2*ROUNDUP(G621*1000/V_ZENER,0)*PRICE_Z+5*ROUNDUP(G621*DIODE_SAFETY/V_STICK,0)*PRICE_STICK</f>
        <v>56.9</v>
      </c>
      <c r="AG621" s="24" t="n">
        <f aca="false">SUM(X621:AF621)</f>
        <v>3421.08429353</v>
      </c>
      <c r="AH621" s="20" t="n">
        <f aca="false">FIXED_BOM</f>
        <v>3461</v>
      </c>
      <c r="AI621" s="24" t="n">
        <f aca="false">(AG621+AH621)*(1+CONT)</f>
        <v>7914.3969375595</v>
      </c>
      <c r="AJ621" s="24" t="n">
        <f aca="false">IF(L621&gt;0,AI621/L621,1000000000000)</f>
        <v>1684.30449896997</v>
      </c>
      <c r="AK621" s="8" t="n">
        <f aca="false">IF(AND(G621&gt;=V_NEED,L621&gt;=P_MIN,K621&gt;=Z_MIN,F621&lt;=N_CAP,D621&lt;=R_MAX,OR(CORONA_REQ=0,O621&gt;=G621)),1,0)</f>
        <v>0</v>
      </c>
      <c r="AL621" s="28" t="n">
        <f aca="false">IF(AK621=1,IF(OBJECTIVE=1,AI621,AJ621),1000000000000)+ROW()*0.000000001</f>
        <v>1000000000000</v>
      </c>
    </row>
    <row r="622" customFormat="false" ht="15" hidden="false" customHeight="false" outlineLevel="0" collapsed="false">
      <c r="A622" s="8" t="n">
        <v>618</v>
      </c>
      <c r="B622" s="23" t="n">
        <v>3</v>
      </c>
      <c r="C622" s="23" t="n">
        <v>4</v>
      </c>
      <c r="D622" s="8" t="n">
        <v>175</v>
      </c>
      <c r="E622" s="8" t="n">
        <v>18</v>
      </c>
      <c r="F622" s="8" t="n">
        <v>16</v>
      </c>
      <c r="G622" s="28" t="n">
        <v>7.264419</v>
      </c>
      <c r="H622" s="8" t="n">
        <v>110.838669</v>
      </c>
      <c r="I622" s="8" t="n">
        <v>2543.910084</v>
      </c>
      <c r="J622" s="28" t="n">
        <v>22.951467</v>
      </c>
      <c r="K622" s="39" t="n">
        <v>1.597493</v>
      </c>
      <c r="L622" s="28" t="n">
        <v>6.403863</v>
      </c>
      <c r="M622" s="8" t="n">
        <v>305</v>
      </c>
      <c r="N622" s="8" t="n">
        <v>1202</v>
      </c>
      <c r="O622" s="28" t="n">
        <v>9.707768</v>
      </c>
      <c r="P622" s="28" t="n">
        <v>25.296255</v>
      </c>
      <c r="Q622" s="28" t="n">
        <v>22.90221</v>
      </c>
      <c r="R622" s="8" t="n">
        <v>64</v>
      </c>
      <c r="S622" s="8" t="n">
        <v>24</v>
      </c>
      <c r="T622" s="23" t="n">
        <v>216.888485</v>
      </c>
      <c r="U622" s="23" t="n">
        <v>175.168135</v>
      </c>
      <c r="V622" s="28" t="n">
        <v>6.239241</v>
      </c>
      <c r="W622" s="39" t="n">
        <v>1.089391</v>
      </c>
      <c r="X622" s="24" t="n">
        <f aca="false">P622*RHO_VANE/2700*(1+SCRAP)*PRICE_VANE</f>
        <v>302.79617235</v>
      </c>
      <c r="Y622" s="24" t="n">
        <f aca="false">Q622*RHO_PLATE/2700*(1+SCRAP)*PRICE_PLATE</f>
        <v>274.1394537</v>
      </c>
      <c r="Z622" s="24" t="n">
        <f aca="false">T622*CUT_M+(R622+S622)*CUT_SET</f>
        <v>413.3327275</v>
      </c>
      <c r="AA622" s="24" t="n">
        <f aca="false">U622*ROUND_M</f>
        <v>875.840675</v>
      </c>
      <c r="AB622" s="24" t="n">
        <f aca="false">(R622+S622)*FINISH_PART</f>
        <v>704</v>
      </c>
      <c r="AC622" s="24" t="n">
        <f aca="false">R622*SPACER_VANE+(R622+S622)*ASM_H*LABOUR</f>
        <v>1182</v>
      </c>
      <c r="AD622" s="24" t="n">
        <f aca="false">V622*G10_CAGE+W622*G10_SLEEVE</f>
        <v>439.71792</v>
      </c>
      <c r="AE622" s="24" t="n">
        <f aca="false">N622/1000*SHAFT_M+SHAFT_SET</f>
        <v>224.24</v>
      </c>
      <c r="AF622" s="24" t="n">
        <f aca="false">2*ROUNDUP(G622*1000/V_ZENER,0)*PRICE_Z+5*ROUNDUP(G622*DIODE_SAFETY/V_STICK,0)*PRICE_STICK</f>
        <v>56.9</v>
      </c>
      <c r="AG622" s="24" t="n">
        <f aca="false">SUM(X622:AF622)</f>
        <v>4472.96694855</v>
      </c>
      <c r="AH622" s="20" t="n">
        <f aca="false">FIXED_BOM</f>
        <v>3461</v>
      </c>
      <c r="AI622" s="24" t="n">
        <f aca="false">(AG622+AH622)*(1+CONT)</f>
        <v>9124.0619908325</v>
      </c>
      <c r="AJ622" s="24" t="n">
        <f aca="false">IF(L622&gt;0,AI622/L622,1000000000000)</f>
        <v>1424.77470096292</v>
      </c>
      <c r="AK622" s="8" t="n">
        <f aca="false">IF(AND(G622&gt;=V_NEED,L622&gt;=P_MIN,K622&gt;=Z_MIN,F622&lt;=N_CAP,D622&lt;=R_MAX,OR(CORONA_REQ=0,O622&gt;=G622)),1,0)</f>
        <v>0</v>
      </c>
      <c r="AL622" s="28" t="n">
        <f aca="false">IF(AK622=1,IF(OBJECTIVE=1,AI622,AJ622),1000000000000)+ROW()*0.000000001</f>
        <v>1000000000000</v>
      </c>
    </row>
    <row r="623" customFormat="false" ht="15" hidden="false" customHeight="false" outlineLevel="0" collapsed="false">
      <c r="A623" s="8" t="n">
        <v>619</v>
      </c>
      <c r="B623" s="23" t="n">
        <v>3</v>
      </c>
      <c r="C623" s="23" t="n">
        <v>4</v>
      </c>
      <c r="D623" s="8" t="n">
        <v>175</v>
      </c>
      <c r="E623" s="8" t="n">
        <v>22</v>
      </c>
      <c r="F623" s="8" t="n">
        <v>4</v>
      </c>
      <c r="G623" s="28" t="n">
        <v>7.264419</v>
      </c>
      <c r="H623" s="8" t="n">
        <v>36.054124</v>
      </c>
      <c r="I623" s="8" t="n">
        <v>695.500817</v>
      </c>
      <c r="J623" s="28" t="n">
        <v>19.290465</v>
      </c>
      <c r="K623" s="39" t="n">
        <v>1.511568</v>
      </c>
      <c r="L623" s="28" t="n">
        <v>1.576669</v>
      </c>
      <c r="M623" s="8" t="n">
        <v>81</v>
      </c>
      <c r="N623" s="8" t="n">
        <v>754</v>
      </c>
      <c r="O623" s="28" t="n">
        <v>9.707768</v>
      </c>
      <c r="P623" s="28" t="n">
        <v>7.34194</v>
      </c>
      <c r="Q623" s="28" t="n">
        <v>7.63407</v>
      </c>
      <c r="R623" s="8" t="n">
        <v>16</v>
      </c>
      <c r="S623" s="8" t="n">
        <v>8</v>
      </c>
      <c r="T623" s="23" t="n">
        <v>57.049555</v>
      </c>
      <c r="U623" s="23" t="n">
        <v>46.619467</v>
      </c>
      <c r="V623" s="28" t="n">
        <v>2.302368</v>
      </c>
      <c r="W623" s="39" t="n">
        <v>0.402001</v>
      </c>
      <c r="X623" s="24" t="n">
        <f aca="false">P623*RHO_VANE/2700*(1+SCRAP)*PRICE_VANE</f>
        <v>87.8830218</v>
      </c>
      <c r="Y623" s="24" t="n">
        <f aca="false">Q623*RHO_PLATE/2700*(1+SCRAP)*PRICE_PLATE</f>
        <v>91.3798179</v>
      </c>
      <c r="Z623" s="24" t="n">
        <f aca="false">T623*CUT_M+(R623+S623)*CUT_SET</f>
        <v>109.5743325</v>
      </c>
      <c r="AA623" s="24" t="n">
        <f aca="false">U623*ROUND_M</f>
        <v>233.097335</v>
      </c>
      <c r="AB623" s="24" t="n">
        <f aca="false">(R623+S623)*FINISH_PART</f>
        <v>192</v>
      </c>
      <c r="AC623" s="24" t="n">
        <f aca="false">R623*SPACER_VANE+(R623+S623)*ASM_H*LABOUR</f>
        <v>318</v>
      </c>
      <c r="AD623" s="24" t="n">
        <f aca="false">V623*G10_CAGE+W623*G10_SLEEVE</f>
        <v>162.26214</v>
      </c>
      <c r="AE623" s="24" t="n">
        <f aca="false">N623/1000*SHAFT_M+SHAFT_SET</f>
        <v>170.48</v>
      </c>
      <c r="AF623" s="24" t="n">
        <f aca="false">2*ROUNDUP(G623*1000/V_ZENER,0)*PRICE_Z+5*ROUNDUP(G623*DIODE_SAFETY/V_STICK,0)*PRICE_STICK</f>
        <v>56.9</v>
      </c>
      <c r="AG623" s="24" t="n">
        <f aca="false">SUM(X623:AF623)</f>
        <v>1421.5766472</v>
      </c>
      <c r="AH623" s="20" t="n">
        <f aca="false">FIXED_BOM</f>
        <v>3461</v>
      </c>
      <c r="AI623" s="24" t="n">
        <f aca="false">(AG623+AH623)*(1+CONT)</f>
        <v>5614.96314428</v>
      </c>
      <c r="AJ623" s="24" t="n">
        <f aca="false">IF(L623&gt;0,AI623/L623,1000000000000)</f>
        <v>3561.28213612369</v>
      </c>
      <c r="AK623" s="8" t="n">
        <f aca="false">IF(AND(G623&gt;=V_NEED,L623&gt;=P_MIN,K623&gt;=Z_MIN,F623&lt;=N_CAP,D623&lt;=R_MAX,OR(CORONA_REQ=0,O623&gt;=G623)),1,0)</f>
        <v>0</v>
      </c>
      <c r="AL623" s="28" t="n">
        <f aca="false">IF(AK623=1,IF(OBJECTIVE=1,AI623,AJ623),1000000000000)+ROW()*0.000000001</f>
        <v>1000000000000</v>
      </c>
    </row>
    <row r="624" customFormat="false" ht="15" hidden="false" customHeight="false" outlineLevel="0" collapsed="false">
      <c r="A624" s="8" t="n">
        <v>620</v>
      </c>
      <c r="B624" s="23" t="n">
        <v>3</v>
      </c>
      <c r="C624" s="23" t="n">
        <v>4</v>
      </c>
      <c r="D624" s="8" t="n">
        <v>175</v>
      </c>
      <c r="E624" s="8" t="n">
        <v>22</v>
      </c>
      <c r="F624" s="8" t="n">
        <v>6</v>
      </c>
      <c r="G624" s="28" t="n">
        <v>7.264419</v>
      </c>
      <c r="H624" s="8" t="n">
        <v>55.513623</v>
      </c>
      <c r="I624" s="8" t="n">
        <v>1092.929856</v>
      </c>
      <c r="J624" s="28" t="n">
        <v>19.687597</v>
      </c>
      <c r="K624" s="39" t="n">
        <v>1.545957</v>
      </c>
      <c r="L624" s="28" t="n">
        <v>2.590355</v>
      </c>
      <c r="M624" s="8" t="n">
        <v>123</v>
      </c>
      <c r="N624" s="8" t="n">
        <v>838</v>
      </c>
      <c r="O624" s="28" t="n">
        <v>9.707768</v>
      </c>
      <c r="P624" s="28" t="n">
        <v>11.01291</v>
      </c>
      <c r="Q624" s="28" t="n">
        <v>11.451105</v>
      </c>
      <c r="R624" s="8" t="n">
        <v>24</v>
      </c>
      <c r="S624" s="8" t="n">
        <v>12</v>
      </c>
      <c r="T624" s="23" t="n">
        <v>85.574332</v>
      </c>
      <c r="U624" s="23" t="n">
        <v>69.929201</v>
      </c>
      <c r="V624" s="28" t="n">
        <v>3.040531</v>
      </c>
      <c r="W624" s="39" t="n">
        <v>0.530886</v>
      </c>
      <c r="X624" s="24" t="n">
        <f aca="false">P624*RHO_VANE/2700*(1+SCRAP)*PRICE_VANE</f>
        <v>131.8245327</v>
      </c>
      <c r="Y624" s="24" t="n">
        <f aca="false">Q624*RHO_PLATE/2700*(1+SCRAP)*PRICE_PLATE</f>
        <v>137.06972685</v>
      </c>
      <c r="Z624" s="24" t="n">
        <f aca="false">T624*CUT_M+(R624+S624)*CUT_SET</f>
        <v>164.361498</v>
      </c>
      <c r="AA624" s="24" t="n">
        <f aca="false">U624*ROUND_M</f>
        <v>349.646005</v>
      </c>
      <c r="AB624" s="24" t="n">
        <f aca="false">(R624+S624)*FINISH_PART</f>
        <v>288</v>
      </c>
      <c r="AC624" s="24" t="n">
        <f aca="false">R624*SPACER_VANE+(R624+S624)*ASM_H*LABOUR</f>
        <v>477</v>
      </c>
      <c r="AD624" s="24" t="n">
        <f aca="false">V624*G10_CAGE+W624*G10_SLEEVE</f>
        <v>214.28502</v>
      </c>
      <c r="AE624" s="24" t="n">
        <f aca="false">N624/1000*SHAFT_M+SHAFT_SET</f>
        <v>180.56</v>
      </c>
      <c r="AF624" s="24" t="n">
        <f aca="false">2*ROUNDUP(G624*1000/V_ZENER,0)*PRICE_Z+5*ROUNDUP(G624*DIODE_SAFETY/V_STICK,0)*PRICE_STICK</f>
        <v>56.9</v>
      </c>
      <c r="AG624" s="24" t="n">
        <f aca="false">SUM(X624:AF624)</f>
        <v>1999.64678255</v>
      </c>
      <c r="AH624" s="20" t="n">
        <f aca="false">FIXED_BOM</f>
        <v>3461</v>
      </c>
      <c r="AI624" s="24" t="n">
        <f aca="false">(AG624+AH624)*(1+CONT)</f>
        <v>6279.7437999325</v>
      </c>
      <c r="AJ624" s="24" t="n">
        <f aca="false">IF(L624&gt;0,AI624/L624,1000000000000)</f>
        <v>2424.27922038968</v>
      </c>
      <c r="AK624" s="8" t="n">
        <f aca="false">IF(AND(G624&gt;=V_NEED,L624&gt;=P_MIN,K624&gt;=Z_MIN,F624&lt;=N_CAP,D624&lt;=R_MAX,OR(CORONA_REQ=0,O624&gt;=G624)),1,0)</f>
        <v>0</v>
      </c>
      <c r="AL624" s="28" t="n">
        <f aca="false">IF(AK624=1,IF(OBJECTIVE=1,AI624,AJ624),1000000000000)+ROW()*0.000000001</f>
        <v>1000000000000</v>
      </c>
    </row>
    <row r="625" customFormat="false" ht="15" hidden="false" customHeight="false" outlineLevel="0" collapsed="false">
      <c r="A625" s="8" t="n">
        <v>621</v>
      </c>
      <c r="B625" s="23" t="n">
        <v>3</v>
      </c>
      <c r="C625" s="23" t="n">
        <v>4</v>
      </c>
      <c r="D625" s="8" t="n">
        <v>175</v>
      </c>
      <c r="E625" s="8" t="n">
        <v>22</v>
      </c>
      <c r="F625" s="8" t="n">
        <v>8</v>
      </c>
      <c r="G625" s="28" t="n">
        <v>7.264419</v>
      </c>
      <c r="H625" s="8" t="n">
        <v>74.973123</v>
      </c>
      <c r="I625" s="8" t="n">
        <v>1490.358894</v>
      </c>
      <c r="J625" s="28" t="n">
        <v>19.878576</v>
      </c>
      <c r="K625" s="39" t="n">
        <v>1.562165</v>
      </c>
      <c r="L625" s="28" t="n">
        <v>3.603388</v>
      </c>
      <c r="M625" s="8" t="n">
        <v>165</v>
      </c>
      <c r="N625" s="8" t="n">
        <v>922</v>
      </c>
      <c r="O625" s="28" t="n">
        <v>9.707768</v>
      </c>
      <c r="P625" s="28" t="n">
        <v>14.683879</v>
      </c>
      <c r="Q625" s="28" t="n">
        <v>15.26814</v>
      </c>
      <c r="R625" s="8" t="n">
        <v>32</v>
      </c>
      <c r="S625" s="8" t="n">
        <v>16</v>
      </c>
      <c r="T625" s="23" t="n">
        <v>114.099109</v>
      </c>
      <c r="U625" s="23" t="n">
        <v>93.238934</v>
      </c>
      <c r="V625" s="28" t="n">
        <v>3.778695</v>
      </c>
      <c r="W625" s="39" t="n">
        <v>0.659772</v>
      </c>
      <c r="X625" s="24" t="n">
        <f aca="false">P625*RHO_VANE/2700*(1+SCRAP)*PRICE_VANE</f>
        <v>175.76603163</v>
      </c>
      <c r="Y625" s="24" t="n">
        <f aca="false">Q625*RHO_PLATE/2700*(1+SCRAP)*PRICE_PLATE</f>
        <v>182.7596358</v>
      </c>
      <c r="Z625" s="24" t="n">
        <f aca="false">T625*CUT_M+(R625+S625)*CUT_SET</f>
        <v>219.1486635</v>
      </c>
      <c r="AA625" s="24" t="n">
        <f aca="false">U625*ROUND_M</f>
        <v>466.19467</v>
      </c>
      <c r="AB625" s="24" t="n">
        <f aca="false">(R625+S625)*FINISH_PART</f>
        <v>384</v>
      </c>
      <c r="AC625" s="24" t="n">
        <f aca="false">R625*SPACER_VANE+(R625+S625)*ASM_H*LABOUR</f>
        <v>636</v>
      </c>
      <c r="AD625" s="24" t="n">
        <f aca="false">V625*G10_CAGE+W625*G10_SLEEVE</f>
        <v>266.30802</v>
      </c>
      <c r="AE625" s="24" t="n">
        <f aca="false">N625/1000*SHAFT_M+SHAFT_SET</f>
        <v>190.64</v>
      </c>
      <c r="AF625" s="24" t="n">
        <f aca="false">2*ROUNDUP(G625*1000/V_ZENER,0)*PRICE_Z+5*ROUNDUP(G625*DIODE_SAFETY/V_STICK,0)*PRICE_STICK</f>
        <v>56.9</v>
      </c>
      <c r="AG625" s="24" t="n">
        <f aca="false">SUM(X625:AF625)</f>
        <v>2577.71702093</v>
      </c>
      <c r="AH625" s="20" t="n">
        <f aca="false">FIXED_BOM</f>
        <v>3461</v>
      </c>
      <c r="AI625" s="24" t="n">
        <f aca="false">(AG625+AH625)*(1+CONT)</f>
        <v>6944.5245740695</v>
      </c>
      <c r="AJ625" s="24" t="n">
        <f aca="false">IF(L625&gt;0,AI625/L625,1000000000000)</f>
        <v>1927.22087492923</v>
      </c>
      <c r="AK625" s="8" t="n">
        <f aca="false">IF(AND(G625&gt;=V_NEED,L625&gt;=P_MIN,K625&gt;=Z_MIN,F625&lt;=N_CAP,D625&lt;=R_MAX,OR(CORONA_REQ=0,O625&gt;=G625)),1,0)</f>
        <v>0</v>
      </c>
      <c r="AL625" s="28" t="n">
        <f aca="false">IF(AK625=1,IF(OBJECTIVE=1,AI625,AJ625),1000000000000)+ROW()*0.000000001</f>
        <v>1000000000000</v>
      </c>
    </row>
    <row r="626" customFormat="false" ht="15" hidden="false" customHeight="false" outlineLevel="0" collapsed="false">
      <c r="A626" s="8" t="n">
        <v>622</v>
      </c>
      <c r="B626" s="23" t="n">
        <v>3</v>
      </c>
      <c r="C626" s="23" t="n">
        <v>4</v>
      </c>
      <c r="D626" s="8" t="n">
        <v>175</v>
      </c>
      <c r="E626" s="8" t="n">
        <v>22</v>
      </c>
      <c r="F626" s="8" t="n">
        <v>10</v>
      </c>
      <c r="G626" s="28" t="n">
        <v>7.264419</v>
      </c>
      <c r="H626" s="8" t="n">
        <v>94.432622</v>
      </c>
      <c r="I626" s="8" t="n">
        <v>1887.787932</v>
      </c>
      <c r="J626" s="28" t="n">
        <v>19.990845</v>
      </c>
      <c r="K626" s="39" t="n">
        <v>1.57231</v>
      </c>
      <c r="L626" s="28" t="n">
        <v>4.620107</v>
      </c>
      <c r="M626" s="8" t="n">
        <v>200</v>
      </c>
      <c r="N626" s="8" t="n">
        <v>992</v>
      </c>
      <c r="O626" s="28" t="n">
        <v>9.707768</v>
      </c>
      <c r="P626" s="28" t="n">
        <v>18.354849</v>
      </c>
      <c r="Q626" s="28" t="n">
        <v>17.176658</v>
      </c>
      <c r="R626" s="8" t="n">
        <v>40</v>
      </c>
      <c r="S626" s="8" t="n">
        <v>18</v>
      </c>
      <c r="T626" s="23" t="n">
        <v>139.796453</v>
      </c>
      <c r="U626" s="23" t="n">
        <v>113.721234</v>
      </c>
      <c r="V626" s="28" t="n">
        <v>4.393831</v>
      </c>
      <c r="W626" s="39" t="n">
        <v>0.767177</v>
      </c>
      <c r="X626" s="24" t="n">
        <f aca="false">P626*RHO_VANE/2700*(1+SCRAP)*PRICE_VANE</f>
        <v>219.70754253</v>
      </c>
      <c r="Y626" s="24" t="n">
        <f aca="false">Q626*RHO_PLATE/2700*(1+SCRAP)*PRICE_PLATE</f>
        <v>205.60459626</v>
      </c>
      <c r="Z626" s="24" t="n">
        <f aca="false">T626*CUT_M+(R626+S626)*CUT_SET</f>
        <v>267.6946795</v>
      </c>
      <c r="AA626" s="24" t="n">
        <f aca="false">U626*ROUND_M</f>
        <v>568.60617</v>
      </c>
      <c r="AB626" s="24" t="n">
        <f aca="false">(R626+S626)*FINISH_PART</f>
        <v>464</v>
      </c>
      <c r="AC626" s="24" t="n">
        <f aca="false">R626*SPACER_VANE+(R626+S626)*ASM_H*LABOUR</f>
        <v>772.5</v>
      </c>
      <c r="AD626" s="24" t="n">
        <f aca="false">V626*G10_CAGE+W626*G10_SLEEVE</f>
        <v>309.66048</v>
      </c>
      <c r="AE626" s="24" t="n">
        <f aca="false">N626/1000*SHAFT_M+SHAFT_SET</f>
        <v>199.04</v>
      </c>
      <c r="AF626" s="24" t="n">
        <f aca="false">2*ROUNDUP(G626*1000/V_ZENER,0)*PRICE_Z+5*ROUNDUP(G626*DIODE_SAFETY/V_STICK,0)*PRICE_STICK</f>
        <v>56.9</v>
      </c>
      <c r="AG626" s="24" t="n">
        <f aca="false">SUM(X626:AF626)</f>
        <v>3063.71346829</v>
      </c>
      <c r="AH626" s="20" t="n">
        <f aca="false">FIXED_BOM</f>
        <v>3461</v>
      </c>
      <c r="AI626" s="24" t="n">
        <f aca="false">(AG626+AH626)*(1+CONT)</f>
        <v>7503.4204885335</v>
      </c>
      <c r="AJ626" s="24" t="n">
        <f aca="false">IF(L626&gt;0,AI626/L626,1000000000000)</f>
        <v>1624.07937490052</v>
      </c>
      <c r="AK626" s="8" t="n">
        <f aca="false">IF(AND(G626&gt;=V_NEED,L626&gt;=P_MIN,K626&gt;=Z_MIN,F626&lt;=N_CAP,D626&lt;=R_MAX,OR(CORONA_REQ=0,O626&gt;=G626)),1,0)</f>
        <v>0</v>
      </c>
      <c r="AL626" s="28" t="n">
        <f aca="false">IF(AK626=1,IF(OBJECTIVE=1,AI626,AJ626),1000000000000)+ROW()*0.000000001</f>
        <v>1000000000000</v>
      </c>
    </row>
    <row r="627" customFormat="false" ht="15" hidden="false" customHeight="false" outlineLevel="0" collapsed="false">
      <c r="A627" s="8" t="n">
        <v>623</v>
      </c>
      <c r="B627" s="23" t="n">
        <v>3</v>
      </c>
      <c r="C627" s="23" t="n">
        <v>4</v>
      </c>
      <c r="D627" s="8" t="n">
        <v>175</v>
      </c>
      <c r="E627" s="8" t="n">
        <v>22</v>
      </c>
      <c r="F627" s="8" t="n">
        <v>12</v>
      </c>
      <c r="G627" s="28" t="n">
        <v>7.264419</v>
      </c>
      <c r="H627" s="8" t="n">
        <v>113.892122</v>
      </c>
      <c r="I627" s="8" t="n">
        <v>2285.216971</v>
      </c>
      <c r="J627" s="28" t="n">
        <v>20.06475</v>
      </c>
      <c r="K627" s="39" t="n">
        <v>1.577943</v>
      </c>
      <c r="L627" s="28" t="n">
        <v>5.629658</v>
      </c>
      <c r="M627" s="8" t="n">
        <v>242</v>
      </c>
      <c r="N627" s="8" t="n">
        <v>1076</v>
      </c>
      <c r="O627" s="28" t="n">
        <v>9.707768</v>
      </c>
      <c r="P627" s="28" t="n">
        <v>22.025819</v>
      </c>
      <c r="Q627" s="28" t="n">
        <v>20.993693</v>
      </c>
      <c r="R627" s="8" t="n">
        <v>48</v>
      </c>
      <c r="S627" s="8" t="n">
        <v>22</v>
      </c>
      <c r="T627" s="23" t="n">
        <v>168.321231</v>
      </c>
      <c r="U627" s="23" t="n">
        <v>137.030968</v>
      </c>
      <c r="V627" s="28" t="n">
        <v>5.131995</v>
      </c>
      <c r="W627" s="39" t="n">
        <v>0.896063</v>
      </c>
      <c r="X627" s="24" t="n">
        <f aca="false">P627*RHO_VANE/2700*(1+SCRAP)*PRICE_VANE</f>
        <v>263.64905343</v>
      </c>
      <c r="Y627" s="24" t="n">
        <f aca="false">Q627*RHO_PLATE/2700*(1+SCRAP)*PRICE_PLATE</f>
        <v>251.29450521</v>
      </c>
      <c r="Z627" s="24" t="n">
        <f aca="false">T627*CUT_M+(R627+S627)*CUT_SET</f>
        <v>322.4818465</v>
      </c>
      <c r="AA627" s="24" t="n">
        <f aca="false">U627*ROUND_M</f>
        <v>685.15484</v>
      </c>
      <c r="AB627" s="24" t="n">
        <f aca="false">(R627+S627)*FINISH_PART</f>
        <v>560</v>
      </c>
      <c r="AC627" s="24" t="n">
        <f aca="false">R627*SPACER_VANE+(R627+S627)*ASM_H*LABOUR</f>
        <v>931.5</v>
      </c>
      <c r="AD627" s="24" t="n">
        <f aca="false">V627*G10_CAGE+W627*G10_SLEEVE</f>
        <v>361.68348</v>
      </c>
      <c r="AE627" s="24" t="n">
        <f aca="false">N627/1000*SHAFT_M+SHAFT_SET</f>
        <v>209.12</v>
      </c>
      <c r="AF627" s="24" t="n">
        <f aca="false">2*ROUNDUP(G627*1000/V_ZENER,0)*PRICE_Z+5*ROUNDUP(G627*DIODE_SAFETY/V_STICK,0)*PRICE_STICK</f>
        <v>56.9</v>
      </c>
      <c r="AG627" s="24" t="n">
        <f aca="false">SUM(X627:AF627)</f>
        <v>3641.78372514</v>
      </c>
      <c r="AH627" s="20" t="n">
        <f aca="false">FIXED_BOM</f>
        <v>3461</v>
      </c>
      <c r="AI627" s="24" t="n">
        <f aca="false">(AG627+AH627)*(1+CONT)</f>
        <v>8168.201283911</v>
      </c>
      <c r="AJ627" s="24" t="n">
        <f aca="false">IF(L627&gt;0,AI627/L627,1000000000000)</f>
        <v>1450.92317933185</v>
      </c>
      <c r="AK627" s="8" t="n">
        <f aca="false">IF(AND(G627&gt;=V_NEED,L627&gt;=P_MIN,K627&gt;=Z_MIN,F627&lt;=N_CAP,D627&lt;=R_MAX,OR(CORONA_REQ=0,O627&gt;=G627)),1,0)</f>
        <v>0</v>
      </c>
      <c r="AL627" s="28" t="n">
        <f aca="false">IF(AK627=1,IF(OBJECTIVE=1,AI627,AJ627),1000000000000)+ROW()*0.000000001</f>
        <v>1000000000000</v>
      </c>
    </row>
    <row r="628" customFormat="false" ht="15" hidden="false" customHeight="false" outlineLevel="0" collapsed="false">
      <c r="A628" s="8" t="n">
        <v>624</v>
      </c>
      <c r="B628" s="23" t="n">
        <v>3</v>
      </c>
      <c r="C628" s="23" t="n">
        <v>4</v>
      </c>
      <c r="D628" s="8" t="n">
        <v>175</v>
      </c>
      <c r="E628" s="8" t="n">
        <v>22</v>
      </c>
      <c r="F628" s="8" t="n">
        <v>16</v>
      </c>
      <c r="G628" s="28" t="n">
        <v>7.264419</v>
      </c>
      <c r="H628" s="8" t="n">
        <v>152.811121</v>
      </c>
      <c r="I628" s="8" t="n">
        <v>3080.075048</v>
      </c>
      <c r="J628" s="28" t="n">
        <v>20.156092</v>
      </c>
      <c r="K628" s="39" t="n">
        <v>1.586479</v>
      </c>
      <c r="L628" s="28" t="n">
        <v>7.667465</v>
      </c>
      <c r="M628" s="8" t="n">
        <v>319</v>
      </c>
      <c r="N628" s="8" t="n">
        <v>1230</v>
      </c>
      <c r="O628" s="28" t="n">
        <v>9.707768</v>
      </c>
      <c r="P628" s="28" t="n">
        <v>29.367759</v>
      </c>
      <c r="Q628" s="28" t="n">
        <v>26.719246</v>
      </c>
      <c r="R628" s="8" t="n">
        <v>64</v>
      </c>
      <c r="S628" s="8" t="n">
        <v>28</v>
      </c>
      <c r="T628" s="23" t="n">
        <v>222.543352</v>
      </c>
      <c r="U628" s="23" t="n">
        <v>180.823002</v>
      </c>
      <c r="V628" s="28" t="n">
        <v>6.485295</v>
      </c>
      <c r="W628" s="39" t="n">
        <v>1.132353</v>
      </c>
      <c r="X628" s="24" t="n">
        <f aca="false">P628*RHO_VANE/2700*(1+SCRAP)*PRICE_VANE</f>
        <v>351.53207523</v>
      </c>
      <c r="Y628" s="24" t="n">
        <f aca="false">Q628*RHO_PLATE/2700*(1+SCRAP)*PRICE_PLATE</f>
        <v>319.82937462</v>
      </c>
      <c r="Z628" s="24" t="n">
        <f aca="false">T628*CUT_M+(R628+S628)*CUT_SET</f>
        <v>425.815028</v>
      </c>
      <c r="AA628" s="24" t="n">
        <f aca="false">U628*ROUND_M</f>
        <v>904.11501</v>
      </c>
      <c r="AB628" s="24" t="n">
        <f aca="false">(R628+S628)*FINISH_PART</f>
        <v>736</v>
      </c>
      <c r="AC628" s="24" t="n">
        <f aca="false">R628*SPACER_VANE+(R628+S628)*ASM_H*LABOUR</f>
        <v>1227</v>
      </c>
      <c r="AD628" s="24" t="n">
        <f aca="false">V628*G10_CAGE+W628*G10_SLEEVE</f>
        <v>457.05888</v>
      </c>
      <c r="AE628" s="24" t="n">
        <f aca="false">N628/1000*SHAFT_M+SHAFT_SET</f>
        <v>227.6</v>
      </c>
      <c r="AF628" s="24" t="n">
        <f aca="false">2*ROUNDUP(G628*1000/V_ZENER,0)*PRICE_Z+5*ROUNDUP(G628*DIODE_SAFETY/V_STICK,0)*PRICE_STICK</f>
        <v>56.9</v>
      </c>
      <c r="AG628" s="24" t="n">
        <f aca="false">SUM(X628:AF628)</f>
        <v>4705.85036785</v>
      </c>
      <c r="AH628" s="20" t="n">
        <f aca="false">FIXED_BOM</f>
        <v>3461</v>
      </c>
      <c r="AI628" s="24" t="n">
        <f aca="false">(AG628+AH628)*(1+CONT)</f>
        <v>9391.8779230275</v>
      </c>
      <c r="AJ628" s="24" t="n">
        <f aca="false">IF(L628&gt;0,AI628/L628,1000000000000)</f>
        <v>1224.90000580733</v>
      </c>
      <c r="AK628" s="8" t="n">
        <f aca="false">IF(AND(G628&gt;=V_NEED,L628&gt;=P_MIN,K628&gt;=Z_MIN,F628&lt;=N_CAP,D628&lt;=R_MAX,OR(CORONA_REQ=0,O628&gt;=G628)),1,0)</f>
        <v>0</v>
      </c>
      <c r="AL628" s="28" t="n">
        <f aca="false">IF(AK628=1,IF(OBJECTIVE=1,AI628,AJ628),1000000000000)+ROW()*0.000000001</f>
        <v>1000000000000</v>
      </c>
    </row>
    <row r="629" customFormat="false" ht="15" hidden="false" customHeight="false" outlineLevel="0" collapsed="false">
      <c r="A629" s="8" t="n">
        <v>625</v>
      </c>
      <c r="B629" s="23" t="n">
        <v>3</v>
      </c>
      <c r="C629" s="23" t="n">
        <v>4</v>
      </c>
      <c r="D629" s="8" t="n">
        <v>175</v>
      </c>
      <c r="E629" s="8" t="n">
        <v>26</v>
      </c>
      <c r="F629" s="8" t="n">
        <v>4</v>
      </c>
      <c r="G629" s="28" t="n">
        <v>7.264419</v>
      </c>
      <c r="H629" s="8" t="n">
        <v>57.630672</v>
      </c>
      <c r="I629" s="8" t="n">
        <v>817.674695</v>
      </c>
      <c r="J629" s="28" t="n">
        <v>14.188186</v>
      </c>
      <c r="K629" s="39" t="n">
        <v>1.481337</v>
      </c>
      <c r="L629" s="28" t="n">
        <v>1.780374</v>
      </c>
      <c r="M629" s="8" t="n">
        <v>88</v>
      </c>
      <c r="N629" s="8" t="n">
        <v>768</v>
      </c>
      <c r="O629" s="28" t="n">
        <v>9.707768</v>
      </c>
      <c r="P629" s="28" t="n">
        <v>8.359816</v>
      </c>
      <c r="Q629" s="28" t="n">
        <v>9.542588</v>
      </c>
      <c r="R629" s="8" t="n">
        <v>16</v>
      </c>
      <c r="S629" s="8" t="n">
        <v>10</v>
      </c>
      <c r="T629" s="23" t="n">
        <v>59.876988</v>
      </c>
      <c r="U629" s="23" t="n">
        <v>49.4469</v>
      </c>
      <c r="V629" s="28" t="n">
        <v>2.425395</v>
      </c>
      <c r="W629" s="39" t="n">
        <v>0.423482</v>
      </c>
      <c r="X629" s="24" t="n">
        <f aca="false">P629*RHO_VANE/2700*(1+SCRAP)*PRICE_VANE</f>
        <v>100.06699752</v>
      </c>
      <c r="Y629" s="24" t="n">
        <f aca="false">Q629*RHO_PLATE/2700*(1+SCRAP)*PRICE_PLATE</f>
        <v>114.22477836</v>
      </c>
      <c r="Z629" s="24" t="n">
        <f aca="false">T629*CUT_M+(R629+S629)*CUT_SET</f>
        <v>115.815482</v>
      </c>
      <c r="AA629" s="24" t="n">
        <f aca="false">U629*ROUND_M</f>
        <v>247.2345</v>
      </c>
      <c r="AB629" s="24" t="n">
        <f aca="false">(R629+S629)*FINISH_PART</f>
        <v>208</v>
      </c>
      <c r="AC629" s="24" t="n">
        <f aca="false">R629*SPACER_VANE+(R629+S629)*ASM_H*LABOUR</f>
        <v>340.5</v>
      </c>
      <c r="AD629" s="24" t="n">
        <f aca="false">V629*G10_CAGE+W629*G10_SLEEVE</f>
        <v>170.93262</v>
      </c>
      <c r="AE629" s="24" t="n">
        <f aca="false">N629/1000*SHAFT_M+SHAFT_SET</f>
        <v>172.16</v>
      </c>
      <c r="AF629" s="24" t="n">
        <f aca="false">2*ROUNDUP(G629*1000/V_ZENER,0)*PRICE_Z+5*ROUNDUP(G629*DIODE_SAFETY/V_STICK,0)*PRICE_STICK</f>
        <v>56.9</v>
      </c>
      <c r="AG629" s="24" t="n">
        <f aca="false">SUM(X629:AF629)</f>
        <v>1525.83437788</v>
      </c>
      <c r="AH629" s="20" t="n">
        <f aca="false">FIXED_BOM</f>
        <v>3461</v>
      </c>
      <c r="AI629" s="24" t="n">
        <f aca="false">(AG629+AH629)*(1+CONT)</f>
        <v>5734.859534562</v>
      </c>
      <c r="AJ629" s="24" t="n">
        <f aca="false">IF(L629&gt;0,AI629/L629,1000000000000)</f>
        <v>3221.15439484176</v>
      </c>
      <c r="AK629" s="8" t="n">
        <f aca="false">IF(AND(G629&gt;=V_NEED,L629&gt;=P_MIN,K629&gt;=Z_MIN,F629&lt;=N_CAP,D629&lt;=R_MAX,OR(CORONA_REQ=0,O629&gt;=G629)),1,0)</f>
        <v>0</v>
      </c>
      <c r="AL629" s="28" t="n">
        <f aca="false">IF(AK629=1,IF(OBJECTIVE=1,AI629,AJ629),1000000000000)+ROW()*0.000000001</f>
        <v>1000000000000</v>
      </c>
    </row>
    <row r="630" customFormat="false" ht="15" hidden="false" customHeight="false" outlineLevel="0" collapsed="false">
      <c r="A630" s="8" t="n">
        <v>626</v>
      </c>
      <c r="B630" s="23" t="n">
        <v>3</v>
      </c>
      <c r="C630" s="23" t="n">
        <v>4</v>
      </c>
      <c r="D630" s="8" t="n">
        <v>175</v>
      </c>
      <c r="E630" s="8" t="n">
        <v>26</v>
      </c>
      <c r="F630" s="8" t="n">
        <v>6</v>
      </c>
      <c r="G630" s="28" t="n">
        <v>7.264419</v>
      </c>
      <c r="H630" s="8" t="n">
        <v>89.419628</v>
      </c>
      <c r="I630" s="8" t="n">
        <v>1284.917378</v>
      </c>
      <c r="J630" s="28" t="n">
        <v>14.369523</v>
      </c>
      <c r="K630" s="39" t="n">
        <v>1.509435</v>
      </c>
      <c r="L630" s="28" t="n">
        <v>2.911146</v>
      </c>
      <c r="M630" s="8" t="n">
        <v>130</v>
      </c>
      <c r="N630" s="8" t="n">
        <v>852</v>
      </c>
      <c r="O630" s="28" t="n">
        <v>9.707768</v>
      </c>
      <c r="P630" s="28" t="n">
        <v>12.539724</v>
      </c>
      <c r="Q630" s="28" t="n">
        <v>13.359623</v>
      </c>
      <c r="R630" s="8" t="n">
        <v>24</v>
      </c>
      <c r="S630" s="8" t="n">
        <v>14</v>
      </c>
      <c r="T630" s="23" t="n">
        <v>88.401765</v>
      </c>
      <c r="U630" s="23" t="n">
        <v>72.756634</v>
      </c>
      <c r="V630" s="28" t="n">
        <v>3.163559</v>
      </c>
      <c r="W630" s="39" t="n">
        <v>0.552367</v>
      </c>
      <c r="X630" s="24" t="n">
        <f aca="false">P630*RHO_VANE/2700*(1+SCRAP)*PRICE_VANE</f>
        <v>150.10049628</v>
      </c>
      <c r="Y630" s="24" t="n">
        <f aca="false">Q630*RHO_PLATE/2700*(1+SCRAP)*PRICE_PLATE</f>
        <v>159.91468731</v>
      </c>
      <c r="Z630" s="24" t="n">
        <f aca="false">T630*CUT_M+(R630+S630)*CUT_SET</f>
        <v>170.6026475</v>
      </c>
      <c r="AA630" s="24" t="n">
        <f aca="false">U630*ROUND_M</f>
        <v>363.78317</v>
      </c>
      <c r="AB630" s="24" t="n">
        <f aca="false">(R630+S630)*FINISH_PART</f>
        <v>304</v>
      </c>
      <c r="AC630" s="24" t="n">
        <f aca="false">R630*SPACER_VANE+(R630+S630)*ASM_H*LABOUR</f>
        <v>499.5</v>
      </c>
      <c r="AD630" s="24" t="n">
        <f aca="false">V630*G10_CAGE+W630*G10_SLEEVE</f>
        <v>222.95556</v>
      </c>
      <c r="AE630" s="24" t="n">
        <f aca="false">N630/1000*SHAFT_M+SHAFT_SET</f>
        <v>182.24</v>
      </c>
      <c r="AF630" s="24" t="n">
        <f aca="false">2*ROUNDUP(G630*1000/V_ZENER,0)*PRICE_Z+5*ROUNDUP(G630*DIODE_SAFETY/V_STICK,0)*PRICE_STICK</f>
        <v>56.9</v>
      </c>
      <c r="AG630" s="24" t="n">
        <f aca="false">SUM(X630:AF630)</f>
        <v>2109.99656109</v>
      </c>
      <c r="AH630" s="20" t="n">
        <f aca="false">FIXED_BOM</f>
        <v>3461</v>
      </c>
      <c r="AI630" s="24" t="n">
        <f aca="false">(AG630+AH630)*(1+CONT)</f>
        <v>6406.6460452535</v>
      </c>
      <c r="AJ630" s="24" t="n">
        <f aca="false">IF(L630&gt;0,AI630/L630,1000000000000)</f>
        <v>2200.72989992721</v>
      </c>
      <c r="AK630" s="8" t="n">
        <f aca="false">IF(AND(G630&gt;=V_NEED,L630&gt;=P_MIN,K630&gt;=Z_MIN,F630&lt;=N_CAP,D630&lt;=R_MAX,OR(CORONA_REQ=0,O630&gt;=G630)),1,0)</f>
        <v>0</v>
      </c>
      <c r="AL630" s="28" t="n">
        <f aca="false">IF(AK630=1,IF(OBJECTIVE=1,AI630,AJ630),1000000000000)+ROW()*0.000000001</f>
        <v>1000000000000</v>
      </c>
    </row>
    <row r="631" customFormat="false" ht="15" hidden="false" customHeight="false" outlineLevel="0" collapsed="false">
      <c r="A631" s="8" t="n">
        <v>627</v>
      </c>
      <c r="B631" s="23" t="n">
        <v>3</v>
      </c>
      <c r="C631" s="23" t="n">
        <v>4</v>
      </c>
      <c r="D631" s="8" t="n">
        <v>175</v>
      </c>
      <c r="E631" s="8" t="n">
        <v>26</v>
      </c>
      <c r="F631" s="8" t="n">
        <v>8</v>
      </c>
      <c r="G631" s="28" t="n">
        <v>7.264419</v>
      </c>
      <c r="H631" s="8" t="n">
        <v>121.208583</v>
      </c>
      <c r="I631" s="8" t="n">
        <v>1752.160062</v>
      </c>
      <c r="J631" s="28" t="n">
        <v>14.455742</v>
      </c>
      <c r="K631" s="39" t="n">
        <v>1.521453</v>
      </c>
      <c r="L631" s="28" t="n">
        <v>4.033928</v>
      </c>
      <c r="M631" s="8" t="n">
        <v>172</v>
      </c>
      <c r="N631" s="8" t="n">
        <v>936</v>
      </c>
      <c r="O631" s="28" t="n">
        <v>9.707768</v>
      </c>
      <c r="P631" s="28" t="n">
        <v>16.719632</v>
      </c>
      <c r="Q631" s="28" t="n">
        <v>17.176658</v>
      </c>
      <c r="R631" s="8" t="n">
        <v>32</v>
      </c>
      <c r="S631" s="8" t="n">
        <v>18</v>
      </c>
      <c r="T631" s="23" t="n">
        <v>116.926543</v>
      </c>
      <c r="U631" s="23" t="n">
        <v>96.066368</v>
      </c>
      <c r="V631" s="28" t="n">
        <v>3.901722</v>
      </c>
      <c r="W631" s="39" t="n">
        <v>0.681253</v>
      </c>
      <c r="X631" s="24" t="n">
        <f aca="false">P631*RHO_VANE/2700*(1+SCRAP)*PRICE_VANE</f>
        <v>200.13399504</v>
      </c>
      <c r="Y631" s="24" t="n">
        <f aca="false">Q631*RHO_PLATE/2700*(1+SCRAP)*PRICE_PLATE</f>
        <v>205.60459626</v>
      </c>
      <c r="Z631" s="24" t="n">
        <f aca="false">T631*CUT_M+(R631+S631)*CUT_SET</f>
        <v>225.3898145</v>
      </c>
      <c r="AA631" s="24" t="n">
        <f aca="false">U631*ROUND_M</f>
        <v>480.33184</v>
      </c>
      <c r="AB631" s="24" t="n">
        <f aca="false">(R631+S631)*FINISH_PART</f>
        <v>400</v>
      </c>
      <c r="AC631" s="24" t="n">
        <f aca="false">R631*SPACER_VANE+(R631+S631)*ASM_H*LABOUR</f>
        <v>658.5</v>
      </c>
      <c r="AD631" s="24" t="n">
        <f aca="false">V631*G10_CAGE+W631*G10_SLEEVE</f>
        <v>274.9785</v>
      </c>
      <c r="AE631" s="24" t="n">
        <f aca="false">N631/1000*SHAFT_M+SHAFT_SET</f>
        <v>192.32</v>
      </c>
      <c r="AF631" s="24" t="n">
        <f aca="false">2*ROUNDUP(G631*1000/V_ZENER,0)*PRICE_Z+5*ROUNDUP(G631*DIODE_SAFETY/V_STICK,0)*PRICE_STICK</f>
        <v>56.9</v>
      </c>
      <c r="AG631" s="24" t="n">
        <f aca="false">SUM(X631:AF631)</f>
        <v>2694.1587458</v>
      </c>
      <c r="AH631" s="20" t="n">
        <f aca="false">FIXED_BOM</f>
        <v>3461</v>
      </c>
      <c r="AI631" s="24" t="n">
        <f aca="false">(AG631+AH631)*(1+CONT)</f>
        <v>7078.43255767</v>
      </c>
      <c r="AJ631" s="24" t="n">
        <f aca="false">IF(L631&gt;0,AI631/L631,1000000000000)</f>
        <v>1754.72456565164</v>
      </c>
      <c r="AK631" s="8" t="n">
        <f aca="false">IF(AND(G631&gt;=V_NEED,L631&gt;=P_MIN,K631&gt;=Z_MIN,F631&lt;=N_CAP,D631&lt;=R_MAX,OR(CORONA_REQ=0,O631&gt;=G631)),1,0)</f>
        <v>0</v>
      </c>
      <c r="AL631" s="28" t="n">
        <f aca="false">IF(AK631=1,IF(OBJECTIVE=1,AI631,AJ631),1000000000000)+ROW()*0.000000001</f>
        <v>1000000000000</v>
      </c>
    </row>
    <row r="632" customFormat="false" ht="15" hidden="false" customHeight="false" outlineLevel="0" collapsed="false">
      <c r="A632" s="8" t="n">
        <v>628</v>
      </c>
      <c r="B632" s="23" t="n">
        <v>3</v>
      </c>
      <c r="C632" s="23" t="n">
        <v>4</v>
      </c>
      <c r="D632" s="8" t="n">
        <v>175</v>
      </c>
      <c r="E632" s="8" t="n">
        <v>26</v>
      </c>
      <c r="F632" s="8" t="n">
        <v>10</v>
      </c>
      <c r="G632" s="28" t="n">
        <v>7.264419</v>
      </c>
      <c r="H632" s="8" t="n">
        <v>152.997539</v>
      </c>
      <c r="I632" s="8" t="n">
        <v>2219.402745</v>
      </c>
      <c r="J632" s="28" t="n">
        <v>14.506134</v>
      </c>
      <c r="K632" s="39" t="n">
        <v>1.529755</v>
      </c>
      <c r="L632" s="28" t="n">
        <v>5.168589</v>
      </c>
      <c r="M632" s="8" t="n">
        <v>214</v>
      </c>
      <c r="N632" s="8" t="n">
        <v>1020</v>
      </c>
      <c r="O632" s="28" t="n">
        <v>9.707768</v>
      </c>
      <c r="P632" s="28" t="n">
        <v>20.899539</v>
      </c>
      <c r="Q632" s="28" t="n">
        <v>20.993693</v>
      </c>
      <c r="R632" s="8" t="n">
        <v>40</v>
      </c>
      <c r="S632" s="8" t="n">
        <v>22</v>
      </c>
      <c r="T632" s="23" t="n">
        <v>145.45132</v>
      </c>
      <c r="U632" s="23" t="n">
        <v>119.376101</v>
      </c>
      <c r="V632" s="28" t="n">
        <v>4.639886</v>
      </c>
      <c r="W632" s="39" t="n">
        <v>0.810139</v>
      </c>
      <c r="X632" s="24" t="n">
        <f aca="false">P632*RHO_VANE/2700*(1+SCRAP)*PRICE_VANE</f>
        <v>250.16748183</v>
      </c>
      <c r="Y632" s="24" t="n">
        <f aca="false">Q632*RHO_PLATE/2700*(1+SCRAP)*PRICE_PLATE</f>
        <v>251.29450521</v>
      </c>
      <c r="Z632" s="24" t="n">
        <f aca="false">T632*CUT_M+(R632+S632)*CUT_SET</f>
        <v>280.17698</v>
      </c>
      <c r="AA632" s="24" t="n">
        <f aca="false">U632*ROUND_M</f>
        <v>596.880505</v>
      </c>
      <c r="AB632" s="24" t="n">
        <f aca="false">(R632+S632)*FINISH_PART</f>
        <v>496</v>
      </c>
      <c r="AC632" s="24" t="n">
        <f aca="false">R632*SPACER_VANE+(R632+S632)*ASM_H*LABOUR</f>
        <v>817.5</v>
      </c>
      <c r="AD632" s="24" t="n">
        <f aca="false">V632*G10_CAGE+W632*G10_SLEEVE</f>
        <v>327.0015</v>
      </c>
      <c r="AE632" s="24" t="n">
        <f aca="false">N632/1000*SHAFT_M+SHAFT_SET</f>
        <v>202.4</v>
      </c>
      <c r="AF632" s="24" t="n">
        <f aca="false">2*ROUNDUP(G632*1000/V_ZENER,0)*PRICE_Z+5*ROUNDUP(G632*DIODE_SAFETY/V_STICK,0)*PRICE_STICK</f>
        <v>56.9</v>
      </c>
      <c r="AG632" s="24" t="n">
        <f aca="false">SUM(X632:AF632)</f>
        <v>3278.32097204</v>
      </c>
      <c r="AH632" s="20" t="n">
        <f aca="false">FIXED_BOM</f>
        <v>3461</v>
      </c>
      <c r="AI632" s="24" t="n">
        <f aca="false">(AG632+AH632)*(1+CONT)</f>
        <v>7750.219117846</v>
      </c>
      <c r="AJ632" s="24" t="n">
        <f aca="false">IF(L632&gt;0,AI632/L632,1000000000000)</f>
        <v>1499.48450492891</v>
      </c>
      <c r="AK632" s="8" t="n">
        <f aca="false">IF(AND(G632&gt;=V_NEED,L632&gt;=P_MIN,K632&gt;=Z_MIN,F632&lt;=N_CAP,D632&lt;=R_MAX,OR(CORONA_REQ=0,O632&gt;=G632)),1,0)</f>
        <v>0</v>
      </c>
      <c r="AL632" s="28" t="n">
        <f aca="false">IF(AK632=1,IF(OBJECTIVE=1,AI632,AJ632),1000000000000)+ROW()*0.000000001</f>
        <v>1000000000000</v>
      </c>
    </row>
    <row r="633" customFormat="false" ht="15" hidden="false" customHeight="false" outlineLevel="0" collapsed="false">
      <c r="A633" s="8" t="n">
        <v>629</v>
      </c>
      <c r="B633" s="23" t="n">
        <v>3</v>
      </c>
      <c r="C633" s="23" t="n">
        <v>4</v>
      </c>
      <c r="D633" s="8" t="n">
        <v>175</v>
      </c>
      <c r="E633" s="8" t="n">
        <v>26</v>
      </c>
      <c r="F633" s="8" t="n">
        <v>12</v>
      </c>
      <c r="G633" s="28" t="n">
        <v>7.264419</v>
      </c>
      <c r="H633" s="8" t="n">
        <v>184.786494</v>
      </c>
      <c r="I633" s="8" t="n">
        <v>2686.645428</v>
      </c>
      <c r="J633" s="28" t="n">
        <v>14.539187</v>
      </c>
      <c r="K633" s="39" t="n">
        <v>1.53448</v>
      </c>
      <c r="L633" s="28" t="n">
        <v>6.291162</v>
      </c>
      <c r="M633" s="8" t="n">
        <v>256</v>
      </c>
      <c r="N633" s="8" t="n">
        <v>1104</v>
      </c>
      <c r="O633" s="28" t="n">
        <v>9.707768</v>
      </c>
      <c r="P633" s="28" t="n">
        <v>25.079447</v>
      </c>
      <c r="Q633" s="28" t="n">
        <v>24.810728</v>
      </c>
      <c r="R633" s="8" t="n">
        <v>48</v>
      </c>
      <c r="S633" s="8" t="n">
        <v>26</v>
      </c>
      <c r="T633" s="23" t="n">
        <v>173.976098</v>
      </c>
      <c r="U633" s="23" t="n">
        <v>142.685835</v>
      </c>
      <c r="V633" s="28" t="n">
        <v>5.37805</v>
      </c>
      <c r="W633" s="39" t="n">
        <v>0.939025</v>
      </c>
      <c r="X633" s="24" t="n">
        <f aca="false">P633*RHO_VANE/2700*(1+SCRAP)*PRICE_VANE</f>
        <v>300.20098059</v>
      </c>
      <c r="Y633" s="24" t="n">
        <f aca="false">Q633*RHO_PLATE/2700*(1+SCRAP)*PRICE_PLATE</f>
        <v>296.98441416</v>
      </c>
      <c r="Z633" s="24" t="n">
        <f aca="false">T633*CUT_M+(R633+S633)*CUT_SET</f>
        <v>334.964147</v>
      </c>
      <c r="AA633" s="24" t="n">
        <f aca="false">U633*ROUND_M</f>
        <v>713.429175</v>
      </c>
      <c r="AB633" s="24" t="n">
        <f aca="false">(R633+S633)*FINISH_PART</f>
        <v>592</v>
      </c>
      <c r="AC633" s="24" t="n">
        <f aca="false">R633*SPACER_VANE+(R633+S633)*ASM_H*LABOUR</f>
        <v>976.5</v>
      </c>
      <c r="AD633" s="24" t="n">
        <f aca="false">V633*G10_CAGE+W633*G10_SLEEVE</f>
        <v>379.0245</v>
      </c>
      <c r="AE633" s="24" t="n">
        <f aca="false">N633/1000*SHAFT_M+SHAFT_SET</f>
        <v>212.48</v>
      </c>
      <c r="AF633" s="24" t="n">
        <f aca="false">2*ROUNDUP(G633*1000/V_ZENER,0)*PRICE_Z+5*ROUNDUP(G633*DIODE_SAFETY/V_STICK,0)*PRICE_STICK</f>
        <v>56.9</v>
      </c>
      <c r="AG633" s="24" t="n">
        <f aca="false">SUM(X633:AF633)</f>
        <v>3862.48321675</v>
      </c>
      <c r="AH633" s="20" t="n">
        <f aca="false">FIXED_BOM</f>
        <v>3461</v>
      </c>
      <c r="AI633" s="24" t="n">
        <f aca="false">(AG633+AH633)*(1+CONT)</f>
        <v>8422.0056992625</v>
      </c>
      <c r="AJ633" s="24" t="n">
        <f aca="false">IF(L633&gt;0,AI633/L633,1000000000000)</f>
        <v>1338.70431237703</v>
      </c>
      <c r="AK633" s="8" t="n">
        <f aca="false">IF(AND(G633&gt;=V_NEED,L633&gt;=P_MIN,K633&gt;=Z_MIN,F633&lt;=N_CAP,D633&lt;=R_MAX,OR(CORONA_REQ=0,O633&gt;=G633)),1,0)</f>
        <v>0</v>
      </c>
      <c r="AL633" s="28" t="n">
        <f aca="false">IF(AK633=1,IF(OBJECTIVE=1,AI633,AJ633),1000000000000)+ROW()*0.000000001</f>
        <v>1000000000000</v>
      </c>
    </row>
    <row r="634" customFormat="false" ht="15" hidden="false" customHeight="false" outlineLevel="0" collapsed="false">
      <c r="A634" s="8" t="n">
        <v>630</v>
      </c>
      <c r="B634" s="23" t="n">
        <v>3</v>
      </c>
      <c r="C634" s="23" t="n">
        <v>4</v>
      </c>
      <c r="D634" s="8" t="n">
        <v>175</v>
      </c>
      <c r="E634" s="8" t="n">
        <v>26</v>
      </c>
      <c r="F634" s="8" t="n">
        <v>16</v>
      </c>
      <c r="G634" s="28" t="n">
        <v>7.264419</v>
      </c>
      <c r="H634" s="8" t="n">
        <v>248.364405</v>
      </c>
      <c r="I634" s="8" t="n">
        <v>3621.130794</v>
      </c>
      <c r="J634" s="28" t="n">
        <v>14.57991</v>
      </c>
      <c r="K634" s="39" t="n">
        <v>1.541601</v>
      </c>
      <c r="L634" s="28" t="n">
        <v>8.557142</v>
      </c>
      <c r="M634" s="8" t="n">
        <v>340</v>
      </c>
      <c r="N634" s="8" t="n">
        <v>1272</v>
      </c>
      <c r="O634" s="28" t="n">
        <v>9.707768</v>
      </c>
      <c r="P634" s="28" t="n">
        <v>33.439263</v>
      </c>
      <c r="Q634" s="28" t="n">
        <v>32.444798</v>
      </c>
      <c r="R634" s="8" t="n">
        <v>64</v>
      </c>
      <c r="S634" s="8" t="n">
        <v>34</v>
      </c>
      <c r="T634" s="23" t="n">
        <v>231.025652</v>
      </c>
      <c r="U634" s="23" t="n">
        <v>189.305302</v>
      </c>
      <c r="V634" s="28" t="n">
        <v>6.854377</v>
      </c>
      <c r="W634" s="39" t="n">
        <v>1.196796</v>
      </c>
      <c r="X634" s="24" t="n">
        <f aca="false">P634*RHO_VANE/2700*(1+SCRAP)*PRICE_VANE</f>
        <v>400.26797811</v>
      </c>
      <c r="Y634" s="24" t="n">
        <f aca="false">Q634*RHO_PLATE/2700*(1+SCRAP)*PRICE_PLATE</f>
        <v>388.36423206</v>
      </c>
      <c r="Z634" s="24" t="n">
        <f aca="false">T634*CUT_M+(R634+S634)*CUT_SET</f>
        <v>444.538478</v>
      </c>
      <c r="AA634" s="24" t="n">
        <f aca="false">U634*ROUND_M</f>
        <v>946.52651</v>
      </c>
      <c r="AB634" s="24" t="n">
        <f aca="false">(R634+S634)*FINISH_PART</f>
        <v>784</v>
      </c>
      <c r="AC634" s="24" t="n">
        <f aca="false">R634*SPACER_VANE+(R634+S634)*ASM_H*LABOUR</f>
        <v>1294.5</v>
      </c>
      <c r="AD634" s="24" t="n">
        <f aca="false">V634*G10_CAGE+W634*G10_SLEEVE</f>
        <v>483.07038</v>
      </c>
      <c r="AE634" s="24" t="n">
        <f aca="false">N634/1000*SHAFT_M+SHAFT_SET</f>
        <v>232.64</v>
      </c>
      <c r="AF634" s="24" t="n">
        <f aca="false">2*ROUNDUP(G634*1000/V_ZENER,0)*PRICE_Z+5*ROUNDUP(G634*DIODE_SAFETY/V_STICK,0)*PRICE_STICK</f>
        <v>56.9</v>
      </c>
      <c r="AG634" s="24" t="n">
        <f aca="false">SUM(X634:AF634)</f>
        <v>5030.80757817</v>
      </c>
      <c r="AH634" s="20" t="n">
        <f aca="false">FIXED_BOM</f>
        <v>3461</v>
      </c>
      <c r="AI634" s="24" t="n">
        <f aca="false">(AG634+AH634)*(1+CONT)</f>
        <v>9765.5787148955</v>
      </c>
      <c r="AJ634" s="24" t="n">
        <f aca="false">IF(L634&gt;0,AI634/L634,1000000000000)</f>
        <v>1141.2196636325</v>
      </c>
      <c r="AK634" s="8" t="n">
        <f aca="false">IF(AND(G634&gt;=V_NEED,L634&gt;=P_MIN,K634&gt;=Z_MIN,F634&lt;=N_CAP,D634&lt;=R_MAX,OR(CORONA_REQ=0,O634&gt;=G634)),1,0)</f>
        <v>0</v>
      </c>
      <c r="AL634" s="28" t="n">
        <f aca="false">IF(AK634=1,IF(OBJECTIVE=1,AI634,AJ634),1000000000000)+ROW()*0.000000001</f>
        <v>1000000000000</v>
      </c>
    </row>
    <row r="635" customFormat="false" ht="15" hidden="false" customHeight="false" outlineLevel="0" collapsed="false">
      <c r="A635" s="8" t="n">
        <v>631</v>
      </c>
      <c r="B635" s="23" t="n">
        <v>4</v>
      </c>
      <c r="C635" s="23" t="n">
        <v>1.5</v>
      </c>
      <c r="D635" s="8" t="n">
        <v>175</v>
      </c>
      <c r="E635" s="8" t="n">
        <v>18</v>
      </c>
      <c r="F635" s="8" t="n">
        <v>4</v>
      </c>
      <c r="G635" s="28" t="n">
        <v>9.259956</v>
      </c>
      <c r="H635" s="8" t="n">
        <v>20.658452</v>
      </c>
      <c r="I635" s="8" t="n">
        <v>435.871727</v>
      </c>
      <c r="J635" s="28" t="n">
        <v>21.098954</v>
      </c>
      <c r="K635" s="39" t="n">
        <v>1.473982</v>
      </c>
      <c r="L635" s="28" t="n">
        <v>1.519321</v>
      </c>
      <c r="M635" s="8" t="n">
        <v>62</v>
      </c>
      <c r="N635" s="8" t="n">
        <v>720</v>
      </c>
      <c r="O635" s="28" t="n">
        <v>9.488787</v>
      </c>
      <c r="P635" s="28" t="n">
        <v>2.371524</v>
      </c>
      <c r="Q635" s="28" t="n">
        <v>2.862776</v>
      </c>
      <c r="R635" s="8" t="n">
        <v>16</v>
      </c>
      <c r="S635" s="8" t="n">
        <v>8</v>
      </c>
      <c r="T635" s="23" t="n">
        <v>57.049555</v>
      </c>
      <c r="U635" s="23" t="n">
        <v>46.619467</v>
      </c>
      <c r="V635" s="28" t="n">
        <v>1.968437</v>
      </c>
      <c r="W635" s="39" t="n">
        <v>0.343695</v>
      </c>
      <c r="X635" s="24" t="n">
        <f aca="false">P635*RHO_VANE/2700*(1+SCRAP)*PRICE_VANE</f>
        <v>28.38714228</v>
      </c>
      <c r="Y635" s="24" t="n">
        <f aca="false">Q635*RHO_PLATE/2700*(1+SCRAP)*PRICE_PLATE</f>
        <v>34.26742872</v>
      </c>
      <c r="Z635" s="24" t="n">
        <f aca="false">T635*CUT_M+(R635+S635)*CUT_SET</f>
        <v>109.5743325</v>
      </c>
      <c r="AA635" s="24" t="n">
        <f aca="false">U635*ROUND_M</f>
        <v>233.097335</v>
      </c>
      <c r="AB635" s="24" t="n">
        <f aca="false">(R635+S635)*FINISH_PART</f>
        <v>192</v>
      </c>
      <c r="AC635" s="24" t="n">
        <f aca="false">R635*SPACER_VANE+(R635+S635)*ASM_H*LABOUR</f>
        <v>318</v>
      </c>
      <c r="AD635" s="24" t="n">
        <f aca="false">V635*G10_CAGE+W635*G10_SLEEVE</f>
        <v>138.72792</v>
      </c>
      <c r="AE635" s="24" t="n">
        <f aca="false">N635/1000*SHAFT_M+SHAFT_SET</f>
        <v>166.4</v>
      </c>
      <c r="AF635" s="24" t="n">
        <f aca="false">2*ROUNDUP(G635*1000/V_ZENER,0)*PRICE_Z+5*ROUNDUP(G635*DIODE_SAFETY/V_STICK,0)*PRICE_STICK</f>
        <v>68.9</v>
      </c>
      <c r="AG635" s="24" t="n">
        <f aca="false">SUM(X635:AF635)</f>
        <v>1289.3541585</v>
      </c>
      <c r="AH635" s="20" t="n">
        <f aca="false">FIXED_BOM</f>
        <v>3461</v>
      </c>
      <c r="AI635" s="24" t="n">
        <f aca="false">(AG635+AH635)*(1+CONT)</f>
        <v>5462.907282275</v>
      </c>
      <c r="AJ635" s="24" t="n">
        <f aca="false">IF(L635&gt;0,AI635/L635,1000000000000)</f>
        <v>3595.62415202252</v>
      </c>
      <c r="AK635" s="8" t="n">
        <f aca="false">IF(AND(G635&gt;=V_NEED,L635&gt;=P_MIN,K635&gt;=Z_MIN,F635&lt;=N_CAP,D635&lt;=R_MAX,OR(CORONA_REQ=0,O635&gt;=G635)),1,0)</f>
        <v>0</v>
      </c>
      <c r="AL635" s="28" t="n">
        <f aca="false">IF(AK635=1,IF(OBJECTIVE=1,AI635,AJ635),1000000000000)+ROW()*0.000000001</f>
        <v>1000000000000</v>
      </c>
    </row>
    <row r="636" customFormat="false" ht="15" hidden="false" customHeight="false" outlineLevel="0" collapsed="false">
      <c r="A636" s="8" t="n">
        <v>632</v>
      </c>
      <c r="B636" s="23" t="n">
        <v>4</v>
      </c>
      <c r="C636" s="23" t="n">
        <v>1.5</v>
      </c>
      <c r="D636" s="8" t="n">
        <v>175</v>
      </c>
      <c r="E636" s="8" t="n">
        <v>18</v>
      </c>
      <c r="F636" s="8" t="n">
        <v>6</v>
      </c>
      <c r="G636" s="28" t="n">
        <v>9.259956</v>
      </c>
      <c r="H636" s="8" t="n">
        <v>31.320425</v>
      </c>
      <c r="I636" s="8" t="n">
        <v>684.941285</v>
      </c>
      <c r="J636" s="28" t="n">
        <v>21.868838</v>
      </c>
      <c r="K636" s="39" t="n">
        <v>1.524438</v>
      </c>
      <c r="L636" s="28" t="n">
        <v>2.564518</v>
      </c>
      <c r="M636" s="8" t="n">
        <v>89.5</v>
      </c>
      <c r="N636" s="8" t="n">
        <v>775</v>
      </c>
      <c r="O636" s="28" t="n">
        <v>9.488787</v>
      </c>
      <c r="P636" s="28" t="n">
        <v>3.557286</v>
      </c>
      <c r="Q636" s="28" t="n">
        <v>3.57847</v>
      </c>
      <c r="R636" s="8" t="n">
        <v>24</v>
      </c>
      <c r="S636" s="8" t="n">
        <v>10</v>
      </c>
      <c r="T636" s="23" t="n">
        <v>82.746899</v>
      </c>
      <c r="U636" s="23" t="n">
        <v>67.101767</v>
      </c>
      <c r="V636" s="28" t="n">
        <v>2.451758</v>
      </c>
      <c r="W636" s="39" t="n">
        <v>0.428085</v>
      </c>
      <c r="X636" s="24" t="n">
        <f aca="false">P636*RHO_VANE/2700*(1+SCRAP)*PRICE_VANE</f>
        <v>42.58071342</v>
      </c>
      <c r="Y636" s="24" t="n">
        <f aca="false">Q636*RHO_PLATE/2700*(1+SCRAP)*PRICE_PLATE</f>
        <v>42.8342859</v>
      </c>
      <c r="Z636" s="24" t="n">
        <f aca="false">T636*CUT_M+(R636+S636)*CUT_SET</f>
        <v>158.1203485</v>
      </c>
      <c r="AA636" s="24" t="n">
        <f aca="false">U636*ROUND_M</f>
        <v>335.508835</v>
      </c>
      <c r="AB636" s="24" t="n">
        <f aca="false">(R636+S636)*FINISH_PART</f>
        <v>272</v>
      </c>
      <c r="AC636" s="24" t="n">
        <f aca="false">R636*SPACER_VANE+(R636+S636)*ASM_H*LABOUR</f>
        <v>454.5</v>
      </c>
      <c r="AD636" s="24" t="n">
        <f aca="false">V636*G10_CAGE+W636*G10_SLEEVE</f>
        <v>172.79058</v>
      </c>
      <c r="AE636" s="24" t="n">
        <f aca="false">N636/1000*SHAFT_M+SHAFT_SET</f>
        <v>173</v>
      </c>
      <c r="AF636" s="24" t="n">
        <f aca="false">2*ROUNDUP(G636*1000/V_ZENER,0)*PRICE_Z+5*ROUNDUP(G636*DIODE_SAFETY/V_STICK,0)*PRICE_STICK</f>
        <v>68.9</v>
      </c>
      <c r="AG636" s="24" t="n">
        <f aca="false">SUM(X636:AF636)</f>
        <v>1720.23476282</v>
      </c>
      <c r="AH636" s="20" t="n">
        <f aca="false">FIXED_BOM</f>
        <v>3461</v>
      </c>
      <c r="AI636" s="24" t="n">
        <f aca="false">(AG636+AH636)*(1+CONT)</f>
        <v>5958.419977243</v>
      </c>
      <c r="AJ636" s="24" t="n">
        <f aca="false">IF(L636&gt;0,AI636/L636,1000000000000)</f>
        <v>2323.40735266549</v>
      </c>
      <c r="AK636" s="8" t="n">
        <f aca="false">IF(AND(G636&gt;=V_NEED,L636&gt;=P_MIN,K636&gt;=Z_MIN,F636&lt;=N_CAP,D636&lt;=R_MAX,OR(CORONA_REQ=0,O636&gt;=G636)),1,0)</f>
        <v>0</v>
      </c>
      <c r="AL636" s="28" t="n">
        <f aca="false">IF(AK636=1,IF(OBJECTIVE=1,AI636,AJ636),1000000000000)+ROW()*0.000000001</f>
        <v>1000000000000</v>
      </c>
    </row>
    <row r="637" customFormat="false" ht="15" hidden="false" customHeight="false" outlineLevel="0" collapsed="false">
      <c r="A637" s="8" t="n">
        <v>633</v>
      </c>
      <c r="B637" s="23" t="n">
        <v>4</v>
      </c>
      <c r="C637" s="23" t="n">
        <v>1.5</v>
      </c>
      <c r="D637" s="8" t="n">
        <v>175</v>
      </c>
      <c r="E637" s="8" t="n">
        <v>18</v>
      </c>
      <c r="F637" s="8" t="n">
        <v>8</v>
      </c>
      <c r="G637" s="28" t="n">
        <v>9.259956</v>
      </c>
      <c r="H637" s="8" t="n">
        <v>41.982397</v>
      </c>
      <c r="I637" s="8" t="n">
        <v>934.010843</v>
      </c>
      <c r="J637" s="28" t="n">
        <v>22.247678</v>
      </c>
      <c r="K637" s="39" t="n">
        <v>1.550532</v>
      </c>
      <c r="L637" s="28" t="n">
        <v>3.614342</v>
      </c>
      <c r="M637" s="8" t="n">
        <v>122.5</v>
      </c>
      <c r="N637" s="8" t="n">
        <v>841</v>
      </c>
      <c r="O637" s="28" t="n">
        <v>9.488787</v>
      </c>
      <c r="P637" s="28" t="n">
        <v>4.743048</v>
      </c>
      <c r="Q637" s="28" t="n">
        <v>5.009859</v>
      </c>
      <c r="R637" s="8" t="n">
        <v>32</v>
      </c>
      <c r="S637" s="8" t="n">
        <v>14</v>
      </c>
      <c r="T637" s="23" t="n">
        <v>111.271676</v>
      </c>
      <c r="U637" s="23" t="n">
        <v>90.411501</v>
      </c>
      <c r="V637" s="28" t="n">
        <v>3.031744</v>
      </c>
      <c r="W637" s="39" t="n">
        <v>0.529352</v>
      </c>
      <c r="X637" s="24" t="n">
        <f aca="false">P637*RHO_VANE/2700*(1+SCRAP)*PRICE_VANE</f>
        <v>56.77428456</v>
      </c>
      <c r="Y637" s="24" t="n">
        <f aca="false">Q637*RHO_PLATE/2700*(1+SCRAP)*PRICE_PLATE</f>
        <v>59.96801223</v>
      </c>
      <c r="Z637" s="24" t="n">
        <f aca="false">T637*CUT_M+(R637+S637)*CUT_SET</f>
        <v>212.907514</v>
      </c>
      <c r="AA637" s="24" t="n">
        <f aca="false">U637*ROUND_M</f>
        <v>452.057505</v>
      </c>
      <c r="AB637" s="24" t="n">
        <f aca="false">(R637+S637)*FINISH_PART</f>
        <v>368</v>
      </c>
      <c r="AC637" s="24" t="n">
        <f aca="false">R637*SPACER_VANE+(R637+S637)*ASM_H*LABOUR</f>
        <v>613.5</v>
      </c>
      <c r="AD637" s="24" t="n">
        <f aca="false">V637*G10_CAGE+W637*G10_SLEEVE</f>
        <v>213.66576</v>
      </c>
      <c r="AE637" s="24" t="n">
        <f aca="false">N637/1000*SHAFT_M+SHAFT_SET</f>
        <v>180.92</v>
      </c>
      <c r="AF637" s="24" t="n">
        <f aca="false">2*ROUNDUP(G637*1000/V_ZENER,0)*PRICE_Z+5*ROUNDUP(G637*DIODE_SAFETY/V_STICK,0)*PRICE_STICK</f>
        <v>68.9</v>
      </c>
      <c r="AG637" s="24" t="n">
        <f aca="false">SUM(X637:AF637)</f>
        <v>2226.69307579</v>
      </c>
      <c r="AH637" s="20" t="n">
        <f aca="false">FIXED_BOM</f>
        <v>3461</v>
      </c>
      <c r="AI637" s="24" t="n">
        <f aca="false">(AG637+AH637)*(1+CONT)</f>
        <v>6540.8470371585</v>
      </c>
      <c r="AJ637" s="24" t="n">
        <f aca="false">IF(L637&gt;0,AI637/L637,1000000000000)</f>
        <v>1809.69234155442</v>
      </c>
      <c r="AK637" s="8" t="n">
        <f aca="false">IF(AND(G637&gt;=V_NEED,L637&gt;=P_MIN,K637&gt;=Z_MIN,F637&lt;=N_CAP,D637&lt;=R_MAX,OR(CORONA_REQ=0,O637&gt;=G637)),1,0)</f>
        <v>0</v>
      </c>
      <c r="AL637" s="28" t="n">
        <f aca="false">IF(AK637=1,IF(OBJECTIVE=1,AI637,AJ637),1000000000000)+ROW()*0.000000001</f>
        <v>1000000000000</v>
      </c>
    </row>
    <row r="638" customFormat="false" ht="15" hidden="false" customHeight="false" outlineLevel="0" collapsed="false">
      <c r="A638" s="8" t="n">
        <v>634</v>
      </c>
      <c r="B638" s="23" t="n">
        <v>4</v>
      </c>
      <c r="C638" s="23" t="n">
        <v>1.5</v>
      </c>
      <c r="D638" s="8" t="n">
        <v>175</v>
      </c>
      <c r="E638" s="8" t="n">
        <v>18</v>
      </c>
      <c r="F638" s="8" t="n">
        <v>10</v>
      </c>
      <c r="G638" s="28" t="n">
        <v>9.259956</v>
      </c>
      <c r="H638" s="8" t="n">
        <v>52.64437</v>
      </c>
      <c r="I638" s="8" t="n">
        <v>1183.080401</v>
      </c>
      <c r="J638" s="28" t="n">
        <v>22.473066</v>
      </c>
      <c r="K638" s="39" t="n">
        <v>1.565087</v>
      </c>
      <c r="L638" s="28" t="n">
        <v>4.660207</v>
      </c>
      <c r="M638" s="8" t="n">
        <v>150</v>
      </c>
      <c r="N638" s="8" t="n">
        <v>896</v>
      </c>
      <c r="O638" s="28" t="n">
        <v>9.488787</v>
      </c>
      <c r="P638" s="28" t="n">
        <v>5.92881</v>
      </c>
      <c r="Q638" s="28" t="n">
        <v>5.725553</v>
      </c>
      <c r="R638" s="8" t="n">
        <v>40</v>
      </c>
      <c r="S638" s="8" t="n">
        <v>16</v>
      </c>
      <c r="T638" s="23" t="n">
        <v>136.96902</v>
      </c>
      <c r="U638" s="23" t="n">
        <v>110.893801</v>
      </c>
      <c r="V638" s="28" t="n">
        <v>3.515065</v>
      </c>
      <c r="W638" s="39" t="n">
        <v>0.613742</v>
      </c>
      <c r="X638" s="24" t="n">
        <f aca="false">P638*RHO_VANE/2700*(1+SCRAP)*PRICE_VANE</f>
        <v>70.9678557</v>
      </c>
      <c r="Y638" s="24" t="n">
        <f aca="false">Q638*RHO_PLATE/2700*(1+SCRAP)*PRICE_PLATE</f>
        <v>68.53486941</v>
      </c>
      <c r="Z638" s="24" t="n">
        <f aca="false">T638*CUT_M+(R638+S638)*CUT_SET</f>
        <v>261.45353</v>
      </c>
      <c r="AA638" s="24" t="n">
        <f aca="false">U638*ROUND_M</f>
        <v>554.469005</v>
      </c>
      <c r="AB638" s="24" t="n">
        <f aca="false">(R638+S638)*FINISH_PART</f>
        <v>448</v>
      </c>
      <c r="AC638" s="24" t="n">
        <f aca="false">R638*SPACER_VANE+(R638+S638)*ASM_H*LABOUR</f>
        <v>750</v>
      </c>
      <c r="AD638" s="24" t="n">
        <f aca="false">V638*G10_CAGE+W638*G10_SLEEVE</f>
        <v>247.72842</v>
      </c>
      <c r="AE638" s="24" t="n">
        <f aca="false">N638/1000*SHAFT_M+SHAFT_SET</f>
        <v>187.52</v>
      </c>
      <c r="AF638" s="24" t="n">
        <f aca="false">2*ROUNDUP(G638*1000/V_ZENER,0)*PRICE_Z+5*ROUNDUP(G638*DIODE_SAFETY/V_STICK,0)*PRICE_STICK</f>
        <v>68.9</v>
      </c>
      <c r="AG638" s="24" t="n">
        <f aca="false">SUM(X638:AF638)</f>
        <v>2657.57368011</v>
      </c>
      <c r="AH638" s="20" t="n">
        <f aca="false">FIXED_BOM</f>
        <v>3461</v>
      </c>
      <c r="AI638" s="24" t="n">
        <f aca="false">(AG638+AH638)*(1+CONT)</f>
        <v>7036.3597321265</v>
      </c>
      <c r="AJ638" s="24" t="n">
        <f aca="false">IF(L638&gt;0,AI638/L638,1000000000000)</f>
        <v>1509.88137053279</v>
      </c>
      <c r="AK638" s="8" t="n">
        <f aca="false">IF(AND(G638&gt;=V_NEED,L638&gt;=P_MIN,K638&gt;=Z_MIN,F638&lt;=N_CAP,D638&lt;=R_MAX,OR(CORONA_REQ=0,O638&gt;=G638)),1,0)</f>
        <v>0</v>
      </c>
      <c r="AL638" s="28" t="n">
        <f aca="false">IF(AK638=1,IF(OBJECTIVE=1,AI638,AJ638),1000000000000)+ROW()*0.000000001</f>
        <v>1000000000000</v>
      </c>
    </row>
    <row r="639" customFormat="false" ht="15" hidden="false" customHeight="false" outlineLevel="0" collapsed="false">
      <c r="A639" s="8" t="n">
        <v>635</v>
      </c>
      <c r="B639" s="23" t="n">
        <v>4</v>
      </c>
      <c r="C639" s="23" t="n">
        <v>1.5</v>
      </c>
      <c r="D639" s="8" t="n">
        <v>175</v>
      </c>
      <c r="E639" s="8" t="n">
        <v>18</v>
      </c>
      <c r="F639" s="8" t="n">
        <v>12</v>
      </c>
      <c r="G639" s="28" t="n">
        <v>9.259956</v>
      </c>
      <c r="H639" s="8" t="n">
        <v>63.306342</v>
      </c>
      <c r="I639" s="8" t="n">
        <v>1432.149959</v>
      </c>
      <c r="J639" s="28" t="n">
        <v>22.622535</v>
      </c>
      <c r="K639" s="39" t="n">
        <v>1.575787</v>
      </c>
      <c r="L639" s="28" t="n">
        <v>5.713759</v>
      </c>
      <c r="M639" s="8" t="n">
        <v>183</v>
      </c>
      <c r="N639" s="8" t="n">
        <v>962</v>
      </c>
      <c r="O639" s="28" t="n">
        <v>9.488787</v>
      </c>
      <c r="P639" s="28" t="n">
        <v>7.114572</v>
      </c>
      <c r="Q639" s="28" t="n">
        <v>7.156941</v>
      </c>
      <c r="R639" s="8" t="n">
        <v>48</v>
      </c>
      <c r="S639" s="8" t="n">
        <v>20</v>
      </c>
      <c r="T639" s="23" t="n">
        <v>165.493797</v>
      </c>
      <c r="U639" s="23" t="n">
        <v>134.203535</v>
      </c>
      <c r="V639" s="28" t="n">
        <v>4.095051</v>
      </c>
      <c r="W639" s="39" t="n">
        <v>0.715009</v>
      </c>
      <c r="X639" s="24" t="n">
        <f aca="false">P639*RHO_VANE/2700*(1+SCRAP)*PRICE_VANE</f>
        <v>85.16142684</v>
      </c>
      <c r="Y639" s="24" t="n">
        <f aca="false">Q639*RHO_PLATE/2700*(1+SCRAP)*PRICE_PLATE</f>
        <v>85.66858377</v>
      </c>
      <c r="Z639" s="24" t="n">
        <f aca="false">T639*CUT_M+(R639+S639)*CUT_SET</f>
        <v>316.2406955</v>
      </c>
      <c r="AA639" s="24" t="n">
        <f aca="false">U639*ROUND_M</f>
        <v>671.017675</v>
      </c>
      <c r="AB639" s="24" t="n">
        <f aca="false">(R639+S639)*FINISH_PART</f>
        <v>544</v>
      </c>
      <c r="AC639" s="24" t="n">
        <f aca="false">R639*SPACER_VANE+(R639+S639)*ASM_H*LABOUR</f>
        <v>909</v>
      </c>
      <c r="AD639" s="24" t="n">
        <f aca="false">V639*G10_CAGE+W639*G10_SLEEVE</f>
        <v>288.6036</v>
      </c>
      <c r="AE639" s="24" t="n">
        <f aca="false">N639/1000*SHAFT_M+SHAFT_SET</f>
        <v>195.44</v>
      </c>
      <c r="AF639" s="24" t="n">
        <f aca="false">2*ROUNDUP(G639*1000/V_ZENER,0)*PRICE_Z+5*ROUNDUP(G639*DIODE_SAFETY/V_STICK,0)*PRICE_STICK</f>
        <v>68.9</v>
      </c>
      <c r="AG639" s="24" t="n">
        <f aca="false">SUM(X639:AF639)</f>
        <v>3164.03198111</v>
      </c>
      <c r="AH639" s="20" t="n">
        <f aca="false">FIXED_BOM</f>
        <v>3461</v>
      </c>
      <c r="AI639" s="24" t="n">
        <f aca="false">(AG639+AH639)*(1+CONT)</f>
        <v>7618.7867782765</v>
      </c>
      <c r="AJ639" s="24" t="n">
        <f aca="false">IF(L639&gt;0,AI639/L639,1000000000000)</f>
        <v>1333.41059331983</v>
      </c>
      <c r="AK639" s="8" t="n">
        <f aca="false">IF(AND(G639&gt;=V_NEED,L639&gt;=P_MIN,K639&gt;=Z_MIN,F639&lt;=N_CAP,D639&lt;=R_MAX,OR(CORONA_REQ=0,O639&gt;=G639)),1,0)</f>
        <v>0</v>
      </c>
      <c r="AL639" s="28" t="n">
        <f aca="false">IF(AK639=1,IF(OBJECTIVE=1,AI639,AJ639),1000000000000)+ROW()*0.000000001</f>
        <v>1000000000000</v>
      </c>
    </row>
    <row r="640" customFormat="false" ht="15" hidden="false" customHeight="false" outlineLevel="0" collapsed="false">
      <c r="A640" s="8" t="n">
        <v>636</v>
      </c>
      <c r="B640" s="23" t="n">
        <v>4</v>
      </c>
      <c r="C640" s="23" t="n">
        <v>1.5</v>
      </c>
      <c r="D640" s="8" t="n">
        <v>175</v>
      </c>
      <c r="E640" s="8" t="n">
        <v>18</v>
      </c>
      <c r="F640" s="8" t="n">
        <v>16</v>
      </c>
      <c r="G640" s="28" t="n">
        <v>9.259956</v>
      </c>
      <c r="H640" s="8" t="n">
        <v>84.630288</v>
      </c>
      <c r="I640" s="8" t="n">
        <v>1930.289075</v>
      </c>
      <c r="J640" s="28" t="n">
        <v>22.80849</v>
      </c>
      <c r="K640" s="39" t="n">
        <v>1.588361</v>
      </c>
      <c r="L640" s="28" t="n">
        <v>7.814209</v>
      </c>
      <c r="M640" s="8" t="n">
        <v>238</v>
      </c>
      <c r="N640" s="8" t="n">
        <v>1072</v>
      </c>
      <c r="O640" s="28" t="n">
        <v>9.488787</v>
      </c>
      <c r="P640" s="28" t="n">
        <v>9.486096</v>
      </c>
      <c r="Q640" s="28" t="n">
        <v>8.588329</v>
      </c>
      <c r="R640" s="8" t="n">
        <v>64</v>
      </c>
      <c r="S640" s="8" t="n">
        <v>24</v>
      </c>
      <c r="T640" s="23" t="n">
        <v>216.888485</v>
      </c>
      <c r="U640" s="23" t="n">
        <v>175.168135</v>
      </c>
      <c r="V640" s="28" t="n">
        <v>5.061694</v>
      </c>
      <c r="W640" s="39" t="n">
        <v>0.883788</v>
      </c>
      <c r="X640" s="24" t="n">
        <f aca="false">P640*RHO_VANE/2700*(1+SCRAP)*PRICE_VANE</f>
        <v>113.54856912</v>
      </c>
      <c r="Y640" s="24" t="n">
        <f aca="false">Q640*RHO_PLATE/2700*(1+SCRAP)*PRICE_PLATE</f>
        <v>102.80229813</v>
      </c>
      <c r="Z640" s="24" t="n">
        <f aca="false">T640*CUT_M+(R640+S640)*CUT_SET</f>
        <v>413.3327275</v>
      </c>
      <c r="AA640" s="24" t="n">
        <f aca="false">U640*ROUND_M</f>
        <v>875.840675</v>
      </c>
      <c r="AB640" s="24" t="n">
        <f aca="false">(R640+S640)*FINISH_PART</f>
        <v>704</v>
      </c>
      <c r="AC640" s="24" t="n">
        <f aca="false">R640*SPACER_VANE+(R640+S640)*ASM_H*LABOUR</f>
        <v>1182</v>
      </c>
      <c r="AD640" s="24" t="n">
        <f aca="false">V640*G10_CAGE+W640*G10_SLEEVE</f>
        <v>356.72892</v>
      </c>
      <c r="AE640" s="24" t="n">
        <f aca="false">N640/1000*SHAFT_M+SHAFT_SET</f>
        <v>208.64</v>
      </c>
      <c r="AF640" s="24" t="n">
        <f aca="false">2*ROUNDUP(G640*1000/V_ZENER,0)*PRICE_Z+5*ROUNDUP(G640*DIODE_SAFETY/V_STICK,0)*PRICE_STICK</f>
        <v>68.9</v>
      </c>
      <c r="AG640" s="24" t="n">
        <f aca="false">SUM(X640:AF640)</f>
        <v>4025.79318975</v>
      </c>
      <c r="AH640" s="20" t="n">
        <f aca="false">FIXED_BOM</f>
        <v>3461</v>
      </c>
      <c r="AI640" s="24" t="n">
        <f aca="false">(AG640+AH640)*(1+CONT)</f>
        <v>8609.8121682125</v>
      </c>
      <c r="AJ640" s="24" t="n">
        <f aca="false">IF(L640&gt;0,AI640/L640,1000000000000)</f>
        <v>1101.81493331091</v>
      </c>
      <c r="AK640" s="8" t="n">
        <f aca="false">IF(AND(G640&gt;=V_NEED,L640&gt;=P_MIN,K640&gt;=Z_MIN,F640&lt;=N_CAP,D640&lt;=R_MAX,OR(CORONA_REQ=0,O640&gt;=G640)),1,0)</f>
        <v>0</v>
      </c>
      <c r="AL640" s="28" t="n">
        <f aca="false">IF(AK640=1,IF(OBJECTIVE=1,AI640,AJ640),1000000000000)+ROW()*0.000000001</f>
        <v>1000000000000</v>
      </c>
    </row>
    <row r="641" customFormat="false" ht="15" hidden="false" customHeight="false" outlineLevel="0" collapsed="false">
      <c r="A641" s="8" t="n">
        <v>637</v>
      </c>
      <c r="B641" s="23" t="n">
        <v>4</v>
      </c>
      <c r="C641" s="23" t="n">
        <v>1.5</v>
      </c>
      <c r="D641" s="8" t="n">
        <v>175</v>
      </c>
      <c r="E641" s="8" t="n">
        <v>22</v>
      </c>
      <c r="F641" s="8" t="n">
        <v>4</v>
      </c>
      <c r="G641" s="28" t="n">
        <v>9.259956</v>
      </c>
      <c r="H641" s="8" t="n">
        <v>27.772072</v>
      </c>
      <c r="I641" s="8" t="n">
        <v>527.30602</v>
      </c>
      <c r="J641" s="28" t="n">
        <v>18.986917</v>
      </c>
      <c r="K641" s="39" t="n">
        <v>1.483543</v>
      </c>
      <c r="L641" s="28" t="n">
        <v>1.865962</v>
      </c>
      <c r="M641" s="8" t="n">
        <v>62</v>
      </c>
      <c r="N641" s="8" t="n">
        <v>720</v>
      </c>
      <c r="O641" s="28" t="n">
        <v>9.488787</v>
      </c>
      <c r="P641" s="28" t="n">
        <v>2.753227</v>
      </c>
      <c r="Q641" s="28" t="n">
        <v>2.862776</v>
      </c>
      <c r="R641" s="8" t="n">
        <v>16</v>
      </c>
      <c r="S641" s="8" t="n">
        <v>8</v>
      </c>
      <c r="T641" s="23" t="n">
        <v>57.049555</v>
      </c>
      <c r="U641" s="23" t="n">
        <v>46.619467</v>
      </c>
      <c r="V641" s="28" t="n">
        <v>1.968437</v>
      </c>
      <c r="W641" s="39" t="n">
        <v>0.343695</v>
      </c>
      <c r="X641" s="24" t="n">
        <f aca="false">P641*RHO_VANE/2700*(1+SCRAP)*PRICE_VANE</f>
        <v>32.95612719</v>
      </c>
      <c r="Y641" s="24" t="n">
        <f aca="false">Q641*RHO_PLATE/2700*(1+SCRAP)*PRICE_PLATE</f>
        <v>34.26742872</v>
      </c>
      <c r="Z641" s="24" t="n">
        <f aca="false">T641*CUT_M+(R641+S641)*CUT_SET</f>
        <v>109.5743325</v>
      </c>
      <c r="AA641" s="24" t="n">
        <f aca="false">U641*ROUND_M</f>
        <v>233.097335</v>
      </c>
      <c r="AB641" s="24" t="n">
        <f aca="false">(R641+S641)*FINISH_PART</f>
        <v>192</v>
      </c>
      <c r="AC641" s="24" t="n">
        <f aca="false">R641*SPACER_VANE+(R641+S641)*ASM_H*LABOUR</f>
        <v>318</v>
      </c>
      <c r="AD641" s="24" t="n">
        <f aca="false">V641*G10_CAGE+W641*G10_SLEEVE</f>
        <v>138.72792</v>
      </c>
      <c r="AE641" s="24" t="n">
        <f aca="false">N641/1000*SHAFT_M+SHAFT_SET</f>
        <v>166.4</v>
      </c>
      <c r="AF641" s="24" t="n">
        <f aca="false">2*ROUNDUP(G641*1000/V_ZENER,0)*PRICE_Z+5*ROUNDUP(G641*DIODE_SAFETY/V_STICK,0)*PRICE_STICK</f>
        <v>68.9</v>
      </c>
      <c r="AG641" s="24" t="n">
        <f aca="false">SUM(X641:AF641)</f>
        <v>1293.92314341</v>
      </c>
      <c r="AH641" s="20" t="n">
        <f aca="false">FIXED_BOM</f>
        <v>3461</v>
      </c>
      <c r="AI641" s="24" t="n">
        <f aca="false">(AG641+AH641)*(1+CONT)</f>
        <v>5468.1616149215</v>
      </c>
      <c r="AJ641" s="24" t="n">
        <f aca="false">IF(L641&gt;0,AI641/L641,1000000000000)</f>
        <v>2930.47854936033</v>
      </c>
      <c r="AK641" s="8" t="n">
        <f aca="false">IF(AND(G641&gt;=V_NEED,L641&gt;=P_MIN,K641&gt;=Z_MIN,F641&lt;=N_CAP,D641&lt;=R_MAX,OR(CORONA_REQ=0,O641&gt;=G641)),1,0)</f>
        <v>0</v>
      </c>
      <c r="AL641" s="28" t="n">
        <f aca="false">IF(AK641=1,IF(OBJECTIVE=1,AI641,AJ641),1000000000000)+ROW()*0.000000001</f>
        <v>1000000000000</v>
      </c>
    </row>
    <row r="642" customFormat="false" ht="15" hidden="false" customHeight="false" outlineLevel="0" collapsed="false">
      <c r="A642" s="8" t="n">
        <v>638</v>
      </c>
      <c r="B642" s="23" t="n">
        <v>4</v>
      </c>
      <c r="C642" s="23" t="n">
        <v>1.5</v>
      </c>
      <c r="D642" s="8" t="n">
        <v>175</v>
      </c>
      <c r="E642" s="8" t="n">
        <v>22</v>
      </c>
      <c r="F642" s="8" t="n">
        <v>6</v>
      </c>
      <c r="G642" s="28" t="n">
        <v>9.259956</v>
      </c>
      <c r="H642" s="8" t="n">
        <v>42.498971</v>
      </c>
      <c r="I642" s="8" t="n">
        <v>828.623746</v>
      </c>
      <c r="J642" s="28" t="n">
        <v>19.497501</v>
      </c>
      <c r="K642" s="39" t="n">
        <v>1.526434</v>
      </c>
      <c r="L642" s="28" t="n">
        <v>3.111836</v>
      </c>
      <c r="M642" s="8" t="n">
        <v>95</v>
      </c>
      <c r="N642" s="8" t="n">
        <v>786</v>
      </c>
      <c r="O642" s="28" t="n">
        <v>9.488787</v>
      </c>
      <c r="P642" s="28" t="n">
        <v>4.129841</v>
      </c>
      <c r="Q642" s="28" t="n">
        <v>4.294164</v>
      </c>
      <c r="R642" s="8" t="n">
        <v>24</v>
      </c>
      <c r="S642" s="8" t="n">
        <v>12</v>
      </c>
      <c r="T642" s="23" t="n">
        <v>85.574332</v>
      </c>
      <c r="U642" s="23" t="n">
        <v>69.929201</v>
      </c>
      <c r="V642" s="28" t="n">
        <v>2.548422</v>
      </c>
      <c r="W642" s="39" t="n">
        <v>0.444963</v>
      </c>
      <c r="X642" s="24" t="n">
        <f aca="false">P642*RHO_VANE/2700*(1+SCRAP)*PRICE_VANE</f>
        <v>49.43419677</v>
      </c>
      <c r="Y642" s="24" t="n">
        <f aca="false">Q642*RHO_PLATE/2700*(1+SCRAP)*PRICE_PLATE</f>
        <v>51.40114308</v>
      </c>
      <c r="Z642" s="24" t="n">
        <f aca="false">T642*CUT_M+(R642+S642)*CUT_SET</f>
        <v>164.361498</v>
      </c>
      <c r="AA642" s="24" t="n">
        <f aca="false">U642*ROUND_M</f>
        <v>349.646005</v>
      </c>
      <c r="AB642" s="24" t="n">
        <f aca="false">(R642+S642)*FINISH_PART</f>
        <v>288</v>
      </c>
      <c r="AC642" s="24" t="n">
        <f aca="false">R642*SPACER_VANE+(R642+S642)*ASM_H*LABOUR</f>
        <v>477</v>
      </c>
      <c r="AD642" s="24" t="n">
        <f aca="false">V642*G10_CAGE+W642*G10_SLEEVE</f>
        <v>179.6031</v>
      </c>
      <c r="AE642" s="24" t="n">
        <f aca="false">N642/1000*SHAFT_M+SHAFT_SET</f>
        <v>174.32</v>
      </c>
      <c r="AF642" s="24" t="n">
        <f aca="false">2*ROUNDUP(G642*1000/V_ZENER,0)*PRICE_Z+5*ROUNDUP(G642*DIODE_SAFETY/V_STICK,0)*PRICE_STICK</f>
        <v>68.9</v>
      </c>
      <c r="AG642" s="24" t="n">
        <f aca="false">SUM(X642:AF642)</f>
        <v>1802.66594285</v>
      </c>
      <c r="AH642" s="20" t="n">
        <f aca="false">FIXED_BOM</f>
        <v>3461</v>
      </c>
      <c r="AI642" s="24" t="n">
        <f aca="false">(AG642+AH642)*(1+CONT)</f>
        <v>6053.2158342775</v>
      </c>
      <c r="AJ642" s="24" t="n">
        <f aca="false">IF(L642&gt;0,AI642/L642,1000000000000)</f>
        <v>1945.22328113612</v>
      </c>
      <c r="AK642" s="8" t="n">
        <f aca="false">IF(AND(G642&gt;=V_NEED,L642&gt;=P_MIN,K642&gt;=Z_MIN,F642&lt;=N_CAP,D642&lt;=R_MAX,OR(CORONA_REQ=0,O642&gt;=G642)),1,0)</f>
        <v>0</v>
      </c>
      <c r="AL642" s="28" t="n">
        <f aca="false">IF(AK642=1,IF(OBJECTIVE=1,AI642,AJ642),1000000000000)+ROW()*0.000000001</f>
        <v>1000000000000</v>
      </c>
    </row>
    <row r="643" customFormat="false" ht="15" hidden="false" customHeight="false" outlineLevel="0" collapsed="false">
      <c r="A643" s="8" t="n">
        <v>639</v>
      </c>
      <c r="B643" s="23" t="n">
        <v>4</v>
      </c>
      <c r="C643" s="23" t="n">
        <v>1.5</v>
      </c>
      <c r="D643" s="8" t="n">
        <v>175</v>
      </c>
      <c r="E643" s="8" t="n">
        <v>22</v>
      </c>
      <c r="F643" s="8" t="n">
        <v>8</v>
      </c>
      <c r="G643" s="28" t="n">
        <v>9.259956</v>
      </c>
      <c r="H643" s="8" t="n">
        <v>57.225869</v>
      </c>
      <c r="I643" s="8" t="n">
        <v>1129.941472</v>
      </c>
      <c r="J643" s="28" t="n">
        <v>19.745291</v>
      </c>
      <c r="K643" s="39" t="n">
        <v>1.547427</v>
      </c>
      <c r="L643" s="28" t="n">
        <v>4.359139</v>
      </c>
      <c r="M643" s="8" t="n">
        <v>128</v>
      </c>
      <c r="N643" s="8" t="n">
        <v>852</v>
      </c>
      <c r="O643" s="28" t="n">
        <v>9.488787</v>
      </c>
      <c r="P643" s="28" t="n">
        <v>5.506455</v>
      </c>
      <c r="Q643" s="28" t="n">
        <v>5.725553</v>
      </c>
      <c r="R643" s="8" t="n">
        <v>32</v>
      </c>
      <c r="S643" s="8" t="n">
        <v>16</v>
      </c>
      <c r="T643" s="23" t="n">
        <v>114.099109</v>
      </c>
      <c r="U643" s="23" t="n">
        <v>93.238934</v>
      </c>
      <c r="V643" s="28" t="n">
        <v>3.128408</v>
      </c>
      <c r="W643" s="39" t="n">
        <v>0.54623</v>
      </c>
      <c r="X643" s="24" t="n">
        <f aca="false">P643*RHO_VANE/2700*(1+SCRAP)*PRICE_VANE</f>
        <v>65.91226635</v>
      </c>
      <c r="Y643" s="24" t="n">
        <f aca="false">Q643*RHO_PLATE/2700*(1+SCRAP)*PRICE_PLATE</f>
        <v>68.53486941</v>
      </c>
      <c r="Z643" s="24" t="n">
        <f aca="false">T643*CUT_M+(R643+S643)*CUT_SET</f>
        <v>219.1486635</v>
      </c>
      <c r="AA643" s="24" t="n">
        <f aca="false">U643*ROUND_M</f>
        <v>466.19467</v>
      </c>
      <c r="AB643" s="24" t="n">
        <f aca="false">(R643+S643)*FINISH_PART</f>
        <v>384</v>
      </c>
      <c r="AC643" s="24" t="n">
        <f aca="false">R643*SPACER_VANE+(R643+S643)*ASM_H*LABOUR</f>
        <v>636</v>
      </c>
      <c r="AD643" s="24" t="n">
        <f aca="false">V643*G10_CAGE+W643*G10_SLEEVE</f>
        <v>220.47828</v>
      </c>
      <c r="AE643" s="24" t="n">
        <f aca="false">N643/1000*SHAFT_M+SHAFT_SET</f>
        <v>182.24</v>
      </c>
      <c r="AF643" s="24" t="n">
        <f aca="false">2*ROUNDUP(G643*1000/V_ZENER,0)*PRICE_Z+5*ROUNDUP(G643*DIODE_SAFETY/V_STICK,0)*PRICE_STICK</f>
        <v>68.9</v>
      </c>
      <c r="AG643" s="24" t="n">
        <f aca="false">SUM(X643:AF643)</f>
        <v>2311.40874926</v>
      </c>
      <c r="AH643" s="20" t="n">
        <f aca="false">FIXED_BOM</f>
        <v>3461</v>
      </c>
      <c r="AI643" s="24" t="n">
        <f aca="false">(AG643+AH643)*(1+CONT)</f>
        <v>6638.270061649</v>
      </c>
      <c r="AJ643" s="24" t="n">
        <f aca="false">IF(L643&gt;0,AI643/L643,1000000000000)</f>
        <v>1522.8397308847</v>
      </c>
      <c r="AK643" s="8" t="n">
        <f aca="false">IF(AND(G643&gt;=V_NEED,L643&gt;=P_MIN,K643&gt;=Z_MIN,F643&lt;=N_CAP,D643&lt;=R_MAX,OR(CORONA_REQ=0,O643&gt;=G643)),1,0)</f>
        <v>0</v>
      </c>
      <c r="AL643" s="28" t="n">
        <f aca="false">IF(AK643=1,IF(OBJECTIVE=1,AI643,AJ643),1000000000000)+ROW()*0.000000001</f>
        <v>1000000000000</v>
      </c>
    </row>
    <row r="644" customFormat="false" ht="15" hidden="false" customHeight="false" outlineLevel="0" collapsed="false">
      <c r="A644" s="8" t="n">
        <v>640</v>
      </c>
      <c r="B644" s="23" t="n">
        <v>4</v>
      </c>
      <c r="C644" s="23" t="n">
        <v>1.5</v>
      </c>
      <c r="D644" s="8" t="n">
        <v>175</v>
      </c>
      <c r="E644" s="8" t="n">
        <v>22</v>
      </c>
      <c r="F644" s="8" t="n">
        <v>10</v>
      </c>
      <c r="G644" s="28" t="n">
        <v>9.259956</v>
      </c>
      <c r="H644" s="8" t="n">
        <v>71.952768</v>
      </c>
      <c r="I644" s="8" t="n">
        <v>1431.259198</v>
      </c>
      <c r="J644" s="28" t="n">
        <v>19.891649</v>
      </c>
      <c r="K644" s="39" t="n">
        <v>1.559873</v>
      </c>
      <c r="L644" s="28" t="n">
        <v>5.606948</v>
      </c>
      <c r="M644" s="8" t="n">
        <v>161</v>
      </c>
      <c r="N644" s="8" t="n">
        <v>918</v>
      </c>
      <c r="O644" s="28" t="n">
        <v>9.488787</v>
      </c>
      <c r="P644" s="28" t="n">
        <v>6.883068</v>
      </c>
      <c r="Q644" s="28" t="n">
        <v>7.156941</v>
      </c>
      <c r="R644" s="8" t="n">
        <v>40</v>
      </c>
      <c r="S644" s="8" t="n">
        <v>20</v>
      </c>
      <c r="T644" s="23" t="n">
        <v>142.623887</v>
      </c>
      <c r="U644" s="23" t="n">
        <v>116.548668</v>
      </c>
      <c r="V644" s="28" t="n">
        <v>3.708394</v>
      </c>
      <c r="W644" s="39" t="n">
        <v>0.647497</v>
      </c>
      <c r="X644" s="24" t="n">
        <f aca="false">P644*RHO_VANE/2700*(1+SCRAP)*PRICE_VANE</f>
        <v>82.39032396</v>
      </c>
      <c r="Y644" s="24" t="n">
        <f aca="false">Q644*RHO_PLATE/2700*(1+SCRAP)*PRICE_PLATE</f>
        <v>85.66858377</v>
      </c>
      <c r="Z644" s="24" t="n">
        <f aca="false">T644*CUT_M+(R644+S644)*CUT_SET</f>
        <v>273.9358305</v>
      </c>
      <c r="AA644" s="24" t="n">
        <f aca="false">U644*ROUND_M</f>
        <v>582.74334</v>
      </c>
      <c r="AB644" s="24" t="n">
        <f aca="false">(R644+S644)*FINISH_PART</f>
        <v>480</v>
      </c>
      <c r="AC644" s="24" t="n">
        <f aca="false">R644*SPACER_VANE+(R644+S644)*ASM_H*LABOUR</f>
        <v>795</v>
      </c>
      <c r="AD644" s="24" t="n">
        <f aca="false">V644*G10_CAGE+W644*G10_SLEEVE</f>
        <v>261.35346</v>
      </c>
      <c r="AE644" s="24" t="n">
        <f aca="false">N644/1000*SHAFT_M+SHAFT_SET</f>
        <v>190.16</v>
      </c>
      <c r="AF644" s="24" t="n">
        <f aca="false">2*ROUNDUP(G644*1000/V_ZENER,0)*PRICE_Z+5*ROUNDUP(G644*DIODE_SAFETY/V_STICK,0)*PRICE_STICK</f>
        <v>68.9</v>
      </c>
      <c r="AG644" s="24" t="n">
        <f aca="false">SUM(X644:AF644)</f>
        <v>2820.15153823</v>
      </c>
      <c r="AH644" s="20" t="n">
        <f aca="false">FIXED_BOM</f>
        <v>3461</v>
      </c>
      <c r="AI644" s="24" t="n">
        <f aca="false">(AG644+AH644)*(1+CONT)</f>
        <v>7223.3242689645</v>
      </c>
      <c r="AJ644" s="24" t="n">
        <f aca="false">IF(L644&gt;0,AI644/L644,1000000000000)</f>
        <v>1288.28094517097</v>
      </c>
      <c r="AK644" s="8" t="n">
        <f aca="false">IF(AND(G644&gt;=V_NEED,L644&gt;=P_MIN,K644&gt;=Z_MIN,F644&lt;=N_CAP,D644&lt;=R_MAX,OR(CORONA_REQ=0,O644&gt;=G644)),1,0)</f>
        <v>0</v>
      </c>
      <c r="AL644" s="28" t="n">
        <f aca="false">IF(AK644=1,IF(OBJECTIVE=1,AI644,AJ644),1000000000000)+ROW()*0.000000001</f>
        <v>1000000000000</v>
      </c>
    </row>
    <row r="645" customFormat="false" ht="15" hidden="false" customHeight="false" outlineLevel="0" collapsed="false">
      <c r="A645" s="8" t="n">
        <v>641</v>
      </c>
      <c r="B645" s="23" t="n">
        <v>4</v>
      </c>
      <c r="C645" s="23" t="n">
        <v>1.5</v>
      </c>
      <c r="D645" s="8" t="n">
        <v>175</v>
      </c>
      <c r="E645" s="8" t="n">
        <v>22</v>
      </c>
      <c r="F645" s="8" t="n">
        <v>12</v>
      </c>
      <c r="G645" s="28" t="n">
        <v>9.259956</v>
      </c>
      <c r="H645" s="8" t="n">
        <v>86.679667</v>
      </c>
      <c r="I645" s="8" t="n">
        <v>1732.576924</v>
      </c>
      <c r="J645" s="28" t="n">
        <v>19.988274</v>
      </c>
      <c r="K645" s="39" t="n">
        <v>1.568886</v>
      </c>
      <c r="L645" s="28" t="n">
        <v>6.858461</v>
      </c>
      <c r="M645" s="8" t="n">
        <v>188.5</v>
      </c>
      <c r="N645" s="8" t="n">
        <v>973</v>
      </c>
      <c r="O645" s="28" t="n">
        <v>9.488787</v>
      </c>
      <c r="P645" s="28" t="n">
        <v>8.259682</v>
      </c>
      <c r="Q645" s="28" t="n">
        <v>7.872635</v>
      </c>
      <c r="R645" s="8" t="n">
        <v>48</v>
      </c>
      <c r="S645" s="8" t="n">
        <v>22</v>
      </c>
      <c r="T645" s="23" t="n">
        <v>168.321231</v>
      </c>
      <c r="U645" s="23" t="n">
        <v>137.030968</v>
      </c>
      <c r="V645" s="28" t="n">
        <v>4.191715</v>
      </c>
      <c r="W645" s="39" t="n">
        <v>0.731887</v>
      </c>
      <c r="X645" s="24" t="n">
        <f aca="false">P645*RHO_VANE/2700*(1+SCRAP)*PRICE_VANE</f>
        <v>98.86839354</v>
      </c>
      <c r="Y645" s="24" t="n">
        <f aca="false">Q645*RHO_PLATE/2700*(1+SCRAP)*PRICE_PLATE</f>
        <v>94.23544095</v>
      </c>
      <c r="Z645" s="24" t="n">
        <f aca="false">T645*CUT_M+(R645+S645)*CUT_SET</f>
        <v>322.4818465</v>
      </c>
      <c r="AA645" s="24" t="n">
        <f aca="false">U645*ROUND_M</f>
        <v>685.15484</v>
      </c>
      <c r="AB645" s="24" t="n">
        <f aca="false">(R645+S645)*FINISH_PART</f>
        <v>560</v>
      </c>
      <c r="AC645" s="24" t="n">
        <f aca="false">R645*SPACER_VANE+(R645+S645)*ASM_H*LABOUR</f>
        <v>931.5</v>
      </c>
      <c r="AD645" s="24" t="n">
        <f aca="false">V645*G10_CAGE+W645*G10_SLEEVE</f>
        <v>295.41612</v>
      </c>
      <c r="AE645" s="24" t="n">
        <f aca="false">N645/1000*SHAFT_M+SHAFT_SET</f>
        <v>196.76</v>
      </c>
      <c r="AF645" s="24" t="n">
        <f aca="false">2*ROUNDUP(G645*1000/V_ZENER,0)*PRICE_Z+5*ROUNDUP(G645*DIODE_SAFETY/V_STICK,0)*PRICE_STICK</f>
        <v>68.9</v>
      </c>
      <c r="AG645" s="24" t="n">
        <f aca="false">SUM(X645:AF645)</f>
        <v>3253.31664099</v>
      </c>
      <c r="AH645" s="20" t="n">
        <f aca="false">FIXED_BOM</f>
        <v>3461</v>
      </c>
      <c r="AI645" s="24" t="n">
        <f aca="false">(AG645+AH645)*(1+CONT)</f>
        <v>7721.4641371385</v>
      </c>
      <c r="AJ645" s="24" t="n">
        <f aca="false">IF(L645&gt;0,AI645/L645,1000000000000)</f>
        <v>1125.8304358862</v>
      </c>
      <c r="AK645" s="8" t="n">
        <f aca="false">IF(AND(G645&gt;=V_NEED,L645&gt;=P_MIN,K645&gt;=Z_MIN,F645&lt;=N_CAP,D645&lt;=R_MAX,OR(CORONA_REQ=0,O645&gt;=G645)),1,0)</f>
        <v>0</v>
      </c>
      <c r="AL645" s="28" t="n">
        <f aca="false">IF(AK645=1,IF(OBJECTIVE=1,AI645,AJ645),1000000000000)+ROW()*0.000000001</f>
        <v>1000000000000</v>
      </c>
    </row>
    <row r="646" customFormat="false" ht="15" hidden="false" customHeight="false" outlineLevel="0" collapsed="false">
      <c r="A646" s="8" t="n">
        <v>642</v>
      </c>
      <c r="B646" s="23" t="n">
        <v>4</v>
      </c>
      <c r="C646" s="23" t="n">
        <v>1.5</v>
      </c>
      <c r="D646" s="8" t="n">
        <v>175</v>
      </c>
      <c r="E646" s="8" t="n">
        <v>22</v>
      </c>
      <c r="F646" s="8" t="n">
        <v>16</v>
      </c>
      <c r="G646" s="28" t="n">
        <v>9.259956</v>
      </c>
      <c r="H646" s="8" t="n">
        <v>116.133464</v>
      </c>
      <c r="I646" s="8" t="n">
        <v>2335.212376</v>
      </c>
      <c r="J646" s="28" t="n">
        <v>20.108006</v>
      </c>
      <c r="K646" s="39" t="n">
        <v>1.579126</v>
      </c>
      <c r="L646" s="28" t="n">
        <v>9.360482</v>
      </c>
      <c r="M646" s="8" t="n">
        <v>254.5</v>
      </c>
      <c r="N646" s="8" t="n">
        <v>1105</v>
      </c>
      <c r="O646" s="28" t="n">
        <v>9.488787</v>
      </c>
      <c r="P646" s="28" t="n">
        <v>11.01291</v>
      </c>
      <c r="Q646" s="28" t="n">
        <v>10.735411</v>
      </c>
      <c r="R646" s="8" t="n">
        <v>64</v>
      </c>
      <c r="S646" s="8" t="n">
        <v>30</v>
      </c>
      <c r="T646" s="23" t="n">
        <v>225.370785</v>
      </c>
      <c r="U646" s="23" t="n">
        <v>183.650435</v>
      </c>
      <c r="V646" s="28" t="n">
        <v>5.351687</v>
      </c>
      <c r="W646" s="39" t="n">
        <v>0.934421</v>
      </c>
      <c r="X646" s="24" t="n">
        <f aca="false">P646*RHO_VANE/2700*(1+SCRAP)*PRICE_VANE</f>
        <v>131.8245327</v>
      </c>
      <c r="Y646" s="24" t="n">
        <f aca="false">Q646*RHO_PLATE/2700*(1+SCRAP)*PRICE_PLATE</f>
        <v>128.50286967</v>
      </c>
      <c r="Z646" s="24" t="n">
        <f aca="false">T646*CUT_M+(R646+S646)*CUT_SET</f>
        <v>432.0561775</v>
      </c>
      <c r="AA646" s="24" t="n">
        <f aca="false">U646*ROUND_M</f>
        <v>918.252175</v>
      </c>
      <c r="AB646" s="24" t="n">
        <f aca="false">(R646+S646)*FINISH_PART</f>
        <v>752</v>
      </c>
      <c r="AC646" s="24" t="n">
        <f aca="false">R646*SPACER_VANE+(R646+S646)*ASM_H*LABOUR</f>
        <v>1249.5</v>
      </c>
      <c r="AD646" s="24" t="n">
        <f aca="false">V646*G10_CAGE+W646*G10_SLEEVE</f>
        <v>377.16648</v>
      </c>
      <c r="AE646" s="24" t="n">
        <f aca="false">N646/1000*SHAFT_M+SHAFT_SET</f>
        <v>212.6</v>
      </c>
      <c r="AF646" s="24" t="n">
        <f aca="false">2*ROUNDUP(G646*1000/V_ZENER,0)*PRICE_Z+5*ROUNDUP(G646*DIODE_SAFETY/V_STICK,0)*PRICE_STICK</f>
        <v>68.9</v>
      </c>
      <c r="AG646" s="24" t="n">
        <f aca="false">SUM(X646:AF646)</f>
        <v>4270.80223487</v>
      </c>
      <c r="AH646" s="20" t="n">
        <f aca="false">FIXED_BOM</f>
        <v>3461</v>
      </c>
      <c r="AI646" s="24" t="n">
        <f aca="false">(AG646+AH646)*(1+CONT)</f>
        <v>8891.5725701005</v>
      </c>
      <c r="AJ646" s="24" t="n">
        <f aca="false">IF(L646&gt;0,AI646/L646,1000000000000)</f>
        <v>949.905418342827</v>
      </c>
      <c r="AK646" s="8" t="n">
        <f aca="false">IF(AND(G646&gt;=V_NEED,L646&gt;=P_MIN,K646&gt;=Z_MIN,F646&lt;=N_CAP,D646&lt;=R_MAX,OR(CORONA_REQ=0,O646&gt;=G646)),1,0)</f>
        <v>0</v>
      </c>
      <c r="AL646" s="28" t="n">
        <f aca="false">IF(AK646=1,IF(OBJECTIVE=1,AI646,AJ646),1000000000000)+ROW()*0.000000001</f>
        <v>1000000000000</v>
      </c>
    </row>
    <row r="647" customFormat="false" ht="15" hidden="false" customHeight="false" outlineLevel="0" collapsed="false">
      <c r="A647" s="8" t="n">
        <v>643</v>
      </c>
      <c r="B647" s="23" t="n">
        <v>4</v>
      </c>
      <c r="C647" s="23" t="n">
        <v>1.5</v>
      </c>
      <c r="D647" s="8" t="n">
        <v>175</v>
      </c>
      <c r="E647" s="8" t="n">
        <v>26</v>
      </c>
      <c r="F647" s="8" t="n">
        <v>4</v>
      </c>
      <c r="G647" s="28" t="n">
        <v>9.259956</v>
      </c>
      <c r="H647" s="8" t="n">
        <v>44.202632</v>
      </c>
      <c r="I647" s="8" t="n">
        <v>618.916475</v>
      </c>
      <c r="J647" s="28" t="n">
        <v>14.001801</v>
      </c>
      <c r="K647" s="39" t="n">
        <v>1.45841</v>
      </c>
      <c r="L647" s="28" t="n">
        <v>2.115334</v>
      </c>
      <c r="M647" s="8" t="n">
        <v>67.5</v>
      </c>
      <c r="N647" s="8" t="n">
        <v>731</v>
      </c>
      <c r="O647" s="28" t="n">
        <v>9.488787</v>
      </c>
      <c r="P647" s="28" t="n">
        <v>3.134931</v>
      </c>
      <c r="Q647" s="28" t="n">
        <v>3.57847</v>
      </c>
      <c r="R647" s="8" t="n">
        <v>16</v>
      </c>
      <c r="S647" s="8" t="n">
        <v>10</v>
      </c>
      <c r="T647" s="23" t="n">
        <v>59.876988</v>
      </c>
      <c r="U647" s="23" t="n">
        <v>49.4469</v>
      </c>
      <c r="V647" s="28" t="n">
        <v>2.065101</v>
      </c>
      <c r="W647" s="39" t="n">
        <v>0.360573</v>
      </c>
      <c r="X647" s="24" t="n">
        <f aca="false">P647*RHO_VANE/2700*(1+SCRAP)*PRICE_VANE</f>
        <v>37.52512407</v>
      </c>
      <c r="Y647" s="24" t="n">
        <f aca="false">Q647*RHO_PLATE/2700*(1+SCRAP)*PRICE_PLATE</f>
        <v>42.8342859</v>
      </c>
      <c r="Z647" s="24" t="n">
        <f aca="false">T647*CUT_M+(R647+S647)*CUT_SET</f>
        <v>115.815482</v>
      </c>
      <c r="AA647" s="24" t="n">
        <f aca="false">U647*ROUND_M</f>
        <v>247.2345</v>
      </c>
      <c r="AB647" s="24" t="n">
        <f aca="false">(R647+S647)*FINISH_PART</f>
        <v>208</v>
      </c>
      <c r="AC647" s="24" t="n">
        <f aca="false">R647*SPACER_VANE+(R647+S647)*ASM_H*LABOUR</f>
        <v>340.5</v>
      </c>
      <c r="AD647" s="24" t="n">
        <f aca="false">V647*G10_CAGE+W647*G10_SLEEVE</f>
        <v>145.54044</v>
      </c>
      <c r="AE647" s="24" t="n">
        <f aca="false">N647/1000*SHAFT_M+SHAFT_SET</f>
        <v>167.72</v>
      </c>
      <c r="AF647" s="24" t="n">
        <f aca="false">2*ROUNDUP(G647*1000/V_ZENER,0)*PRICE_Z+5*ROUNDUP(G647*DIODE_SAFETY/V_STICK,0)*PRICE_STICK</f>
        <v>68.9</v>
      </c>
      <c r="AG647" s="24" t="n">
        <f aca="false">SUM(X647:AF647)</f>
        <v>1374.06983197</v>
      </c>
      <c r="AH647" s="20" t="n">
        <f aca="false">FIXED_BOM</f>
        <v>3461</v>
      </c>
      <c r="AI647" s="24" t="n">
        <f aca="false">(AG647+AH647)*(1+CONT)</f>
        <v>5560.3303067655</v>
      </c>
      <c r="AJ647" s="24" t="n">
        <f aca="false">IF(L647&gt;0,AI647/L647,1000000000000)</f>
        <v>2628.58267619463</v>
      </c>
      <c r="AK647" s="8" t="n">
        <f aca="false">IF(AND(G647&gt;=V_NEED,L647&gt;=P_MIN,K647&gt;=Z_MIN,F647&lt;=N_CAP,D647&lt;=R_MAX,OR(CORONA_REQ=0,O647&gt;=G647)),1,0)</f>
        <v>0</v>
      </c>
      <c r="AL647" s="28" t="n">
        <f aca="false">IF(AK647=1,IF(OBJECTIVE=1,AI647,AJ647),1000000000000)+ROW()*0.000000001</f>
        <v>1000000000000</v>
      </c>
    </row>
    <row r="648" customFormat="false" ht="15" hidden="false" customHeight="false" outlineLevel="0" collapsed="false">
      <c r="A648" s="8" t="n">
        <v>644</v>
      </c>
      <c r="B648" s="23" t="n">
        <v>4</v>
      </c>
      <c r="C648" s="23" t="n">
        <v>1.5</v>
      </c>
      <c r="D648" s="8" t="n">
        <v>175</v>
      </c>
      <c r="E648" s="8" t="n">
        <v>26</v>
      </c>
      <c r="F648" s="8" t="n">
        <v>6</v>
      </c>
      <c r="G648" s="28" t="n">
        <v>9.259956</v>
      </c>
      <c r="H648" s="8" t="n">
        <v>68.318422</v>
      </c>
      <c r="I648" s="8" t="n">
        <v>972.583032</v>
      </c>
      <c r="J648" s="28" t="n">
        <v>14.236029</v>
      </c>
      <c r="K648" s="39" t="n">
        <v>1.49318</v>
      </c>
      <c r="L648" s="28" t="n">
        <v>3.498433</v>
      </c>
      <c r="M648" s="8" t="n">
        <v>100.5</v>
      </c>
      <c r="N648" s="8" t="n">
        <v>797</v>
      </c>
      <c r="O648" s="28" t="n">
        <v>9.488787</v>
      </c>
      <c r="P648" s="28" t="n">
        <v>4.702396</v>
      </c>
      <c r="Q648" s="28" t="n">
        <v>5.009859</v>
      </c>
      <c r="R648" s="8" t="n">
        <v>24</v>
      </c>
      <c r="S648" s="8" t="n">
        <v>14</v>
      </c>
      <c r="T648" s="23" t="n">
        <v>88.401765</v>
      </c>
      <c r="U648" s="23" t="n">
        <v>72.756634</v>
      </c>
      <c r="V648" s="28" t="n">
        <v>2.645087</v>
      </c>
      <c r="W648" s="39" t="n">
        <v>0.461841</v>
      </c>
      <c r="X648" s="24" t="n">
        <f aca="false">P648*RHO_VANE/2700*(1+SCRAP)*PRICE_VANE</f>
        <v>56.28768012</v>
      </c>
      <c r="Y648" s="24" t="n">
        <f aca="false">Q648*RHO_PLATE/2700*(1+SCRAP)*PRICE_PLATE</f>
        <v>59.96801223</v>
      </c>
      <c r="Z648" s="24" t="n">
        <f aca="false">T648*CUT_M+(R648+S648)*CUT_SET</f>
        <v>170.6026475</v>
      </c>
      <c r="AA648" s="24" t="n">
        <f aca="false">U648*ROUND_M</f>
        <v>363.78317</v>
      </c>
      <c r="AB648" s="24" t="n">
        <f aca="false">(R648+S648)*FINISH_PART</f>
        <v>304</v>
      </c>
      <c r="AC648" s="24" t="n">
        <f aca="false">R648*SPACER_VANE+(R648+S648)*ASM_H*LABOUR</f>
        <v>499.5</v>
      </c>
      <c r="AD648" s="24" t="n">
        <f aca="false">V648*G10_CAGE+W648*G10_SLEEVE</f>
        <v>186.41568</v>
      </c>
      <c r="AE648" s="24" t="n">
        <f aca="false">N648/1000*SHAFT_M+SHAFT_SET</f>
        <v>175.64</v>
      </c>
      <c r="AF648" s="24" t="n">
        <f aca="false">2*ROUNDUP(G648*1000/V_ZENER,0)*PRICE_Z+5*ROUNDUP(G648*DIODE_SAFETY/V_STICK,0)*PRICE_STICK</f>
        <v>68.9</v>
      </c>
      <c r="AG648" s="24" t="n">
        <f aca="false">SUM(X648:AF648)</f>
        <v>1885.09718985</v>
      </c>
      <c r="AH648" s="20" t="n">
        <f aca="false">FIXED_BOM</f>
        <v>3461</v>
      </c>
      <c r="AI648" s="24" t="n">
        <f aca="false">(AG648+AH648)*(1+CONT)</f>
        <v>6148.0117683275</v>
      </c>
      <c r="AJ648" s="24" t="n">
        <f aca="false">IF(L648&gt;0,AI648/L648,1000000000000)</f>
        <v>1757.36158683831</v>
      </c>
      <c r="AK648" s="8" t="n">
        <f aca="false">IF(AND(G648&gt;=V_NEED,L648&gt;=P_MIN,K648&gt;=Z_MIN,F648&lt;=N_CAP,D648&lt;=R_MAX,OR(CORONA_REQ=0,O648&gt;=G648)),1,0)</f>
        <v>0</v>
      </c>
      <c r="AL648" s="28" t="n">
        <f aca="false">IF(AK648=1,IF(OBJECTIVE=1,AI648,AJ648),1000000000000)+ROW()*0.000000001</f>
        <v>1000000000000</v>
      </c>
    </row>
    <row r="649" customFormat="false" ht="15" hidden="false" customHeight="false" outlineLevel="0" collapsed="false">
      <c r="A649" s="8" t="n">
        <v>645</v>
      </c>
      <c r="B649" s="23" t="n">
        <v>4</v>
      </c>
      <c r="C649" s="23" t="n">
        <v>1.5</v>
      </c>
      <c r="D649" s="8" t="n">
        <v>175</v>
      </c>
      <c r="E649" s="8" t="n">
        <v>26</v>
      </c>
      <c r="F649" s="8" t="n">
        <v>8</v>
      </c>
      <c r="G649" s="28" t="n">
        <v>9.259956</v>
      </c>
      <c r="H649" s="8" t="n">
        <v>92.434212</v>
      </c>
      <c r="I649" s="8" t="n">
        <v>1326.249589</v>
      </c>
      <c r="J649" s="28" t="n">
        <v>14.348038</v>
      </c>
      <c r="K649" s="39" t="n">
        <v>1.509645</v>
      </c>
      <c r="L649" s="28" t="n">
        <v>4.883542</v>
      </c>
      <c r="M649" s="8" t="n">
        <v>133.5</v>
      </c>
      <c r="N649" s="8" t="n">
        <v>863</v>
      </c>
      <c r="O649" s="28" t="n">
        <v>9.488787</v>
      </c>
      <c r="P649" s="28" t="n">
        <v>6.269862</v>
      </c>
      <c r="Q649" s="28" t="n">
        <v>6.441247</v>
      </c>
      <c r="R649" s="8" t="n">
        <v>32</v>
      </c>
      <c r="S649" s="8" t="n">
        <v>18</v>
      </c>
      <c r="T649" s="23" t="n">
        <v>116.926543</v>
      </c>
      <c r="U649" s="23" t="n">
        <v>96.066368</v>
      </c>
      <c r="V649" s="28" t="n">
        <v>3.225072</v>
      </c>
      <c r="W649" s="39" t="n">
        <v>0.563108</v>
      </c>
      <c r="X649" s="24" t="n">
        <f aca="false">P649*RHO_VANE/2700*(1+SCRAP)*PRICE_VANE</f>
        <v>75.05024814</v>
      </c>
      <c r="Y649" s="24" t="n">
        <f aca="false">Q649*RHO_PLATE/2700*(1+SCRAP)*PRICE_PLATE</f>
        <v>77.10172659</v>
      </c>
      <c r="Z649" s="24" t="n">
        <f aca="false">T649*CUT_M+(R649+S649)*CUT_SET</f>
        <v>225.3898145</v>
      </c>
      <c r="AA649" s="24" t="n">
        <f aca="false">U649*ROUND_M</f>
        <v>480.33184</v>
      </c>
      <c r="AB649" s="24" t="n">
        <f aca="false">(R649+S649)*FINISH_PART</f>
        <v>400</v>
      </c>
      <c r="AC649" s="24" t="n">
        <f aca="false">R649*SPACER_VANE+(R649+S649)*ASM_H*LABOUR</f>
        <v>658.5</v>
      </c>
      <c r="AD649" s="24" t="n">
        <f aca="false">V649*G10_CAGE+W649*G10_SLEEVE</f>
        <v>227.2908</v>
      </c>
      <c r="AE649" s="24" t="n">
        <f aca="false">N649/1000*SHAFT_M+SHAFT_SET</f>
        <v>183.56</v>
      </c>
      <c r="AF649" s="24" t="n">
        <f aca="false">2*ROUNDUP(G649*1000/V_ZENER,0)*PRICE_Z+5*ROUNDUP(G649*DIODE_SAFETY/V_STICK,0)*PRICE_STICK</f>
        <v>68.9</v>
      </c>
      <c r="AG649" s="24" t="n">
        <f aca="false">SUM(X649:AF649)</f>
        <v>2396.12442923</v>
      </c>
      <c r="AH649" s="20" t="n">
        <f aca="false">FIXED_BOM</f>
        <v>3461</v>
      </c>
      <c r="AI649" s="24" t="n">
        <f aca="false">(AG649+AH649)*(1+CONT)</f>
        <v>6735.6930936145</v>
      </c>
      <c r="AJ649" s="24" t="n">
        <f aca="false">IF(L649&gt;0,AI649/L649,1000000000000)</f>
        <v>1379.26388134155</v>
      </c>
      <c r="AK649" s="8" t="n">
        <f aca="false">IF(AND(G649&gt;=V_NEED,L649&gt;=P_MIN,K649&gt;=Z_MIN,F649&lt;=N_CAP,D649&lt;=R_MAX,OR(CORONA_REQ=0,O649&gt;=G649)),1,0)</f>
        <v>0</v>
      </c>
      <c r="AL649" s="28" t="n">
        <f aca="false">IF(AK649=1,IF(OBJECTIVE=1,AI649,AJ649),1000000000000)+ROW()*0.000000001</f>
        <v>1000000000000</v>
      </c>
    </row>
    <row r="650" customFormat="false" ht="15" hidden="false" customHeight="false" outlineLevel="0" collapsed="false">
      <c r="A650" s="8" t="n">
        <v>646</v>
      </c>
      <c r="B650" s="23" t="n">
        <v>4</v>
      </c>
      <c r="C650" s="23" t="n">
        <v>1.5</v>
      </c>
      <c r="D650" s="8" t="n">
        <v>175</v>
      </c>
      <c r="E650" s="8" t="n">
        <v>26</v>
      </c>
      <c r="F650" s="8" t="n">
        <v>10</v>
      </c>
      <c r="G650" s="28" t="n">
        <v>9.259956</v>
      </c>
      <c r="H650" s="8" t="n">
        <v>116.550001</v>
      </c>
      <c r="I650" s="8" t="n">
        <v>1679.916146</v>
      </c>
      <c r="J650" s="28" t="n">
        <v>14.413695</v>
      </c>
      <c r="K650" s="39" t="n">
        <v>1.52033</v>
      </c>
      <c r="L650" s="28" t="n">
        <v>6.275528</v>
      </c>
      <c r="M650" s="8" t="n">
        <v>166.5</v>
      </c>
      <c r="N650" s="8" t="n">
        <v>929</v>
      </c>
      <c r="O650" s="28" t="n">
        <v>9.488787</v>
      </c>
      <c r="P650" s="28" t="n">
        <v>7.837327</v>
      </c>
      <c r="Q650" s="28" t="n">
        <v>7.872635</v>
      </c>
      <c r="R650" s="8" t="n">
        <v>40</v>
      </c>
      <c r="S650" s="8" t="n">
        <v>22</v>
      </c>
      <c r="T650" s="23" t="n">
        <v>145.45132</v>
      </c>
      <c r="U650" s="23" t="n">
        <v>119.376101</v>
      </c>
      <c r="V650" s="28" t="n">
        <v>3.805058</v>
      </c>
      <c r="W650" s="39" t="n">
        <v>0.664375</v>
      </c>
      <c r="X650" s="24" t="n">
        <f aca="false">P650*RHO_VANE/2700*(1+SCRAP)*PRICE_VANE</f>
        <v>93.81280419</v>
      </c>
      <c r="Y650" s="24" t="n">
        <f aca="false">Q650*RHO_PLATE/2700*(1+SCRAP)*PRICE_PLATE</f>
        <v>94.23544095</v>
      </c>
      <c r="Z650" s="24" t="n">
        <f aca="false">T650*CUT_M+(R650+S650)*CUT_SET</f>
        <v>280.17698</v>
      </c>
      <c r="AA650" s="24" t="n">
        <f aca="false">U650*ROUND_M</f>
        <v>596.880505</v>
      </c>
      <c r="AB650" s="24" t="n">
        <f aca="false">(R650+S650)*FINISH_PART</f>
        <v>496</v>
      </c>
      <c r="AC650" s="24" t="n">
        <f aca="false">R650*SPACER_VANE+(R650+S650)*ASM_H*LABOUR</f>
        <v>817.5</v>
      </c>
      <c r="AD650" s="24" t="n">
        <f aca="false">V650*G10_CAGE+W650*G10_SLEEVE</f>
        <v>268.16598</v>
      </c>
      <c r="AE650" s="24" t="n">
        <f aca="false">N650/1000*SHAFT_M+SHAFT_SET</f>
        <v>191.48</v>
      </c>
      <c r="AF650" s="24" t="n">
        <f aca="false">2*ROUNDUP(G650*1000/V_ZENER,0)*PRICE_Z+5*ROUNDUP(G650*DIODE_SAFETY/V_STICK,0)*PRICE_STICK</f>
        <v>68.9</v>
      </c>
      <c r="AG650" s="24" t="n">
        <f aca="false">SUM(X650:AF650)</f>
        <v>2907.15171014</v>
      </c>
      <c r="AH650" s="20" t="n">
        <f aca="false">FIXED_BOM</f>
        <v>3461</v>
      </c>
      <c r="AI650" s="24" t="n">
        <f aca="false">(AG650+AH650)*(1+CONT)</f>
        <v>7323.374466661</v>
      </c>
      <c r="AJ650" s="24" t="n">
        <f aca="false">IF(L650&gt;0,AI650/L650,1000000000000)</f>
        <v>1166.97343500993</v>
      </c>
      <c r="AK650" s="8" t="n">
        <f aca="false">IF(AND(G650&gt;=V_NEED,L650&gt;=P_MIN,K650&gt;=Z_MIN,F650&lt;=N_CAP,D650&lt;=R_MAX,OR(CORONA_REQ=0,O650&gt;=G650)),1,0)</f>
        <v>0</v>
      </c>
      <c r="AL650" s="28" t="n">
        <f aca="false">IF(AK650=1,IF(OBJECTIVE=1,AI650,AJ650),1000000000000)+ROW()*0.000000001</f>
        <v>1000000000000</v>
      </c>
    </row>
    <row r="651" customFormat="false" ht="15" hidden="false" customHeight="false" outlineLevel="0" collapsed="false">
      <c r="A651" s="8" t="n">
        <v>647</v>
      </c>
      <c r="B651" s="23" t="n">
        <v>4</v>
      </c>
      <c r="C651" s="23" t="n">
        <v>1.5</v>
      </c>
      <c r="D651" s="8" t="n">
        <v>175</v>
      </c>
      <c r="E651" s="8" t="n">
        <v>26</v>
      </c>
      <c r="F651" s="8" t="n">
        <v>12</v>
      </c>
      <c r="G651" s="28" t="n">
        <v>9.259956</v>
      </c>
      <c r="H651" s="8" t="n">
        <v>140.665791</v>
      </c>
      <c r="I651" s="8" t="n">
        <v>2033.582702</v>
      </c>
      <c r="J651" s="28" t="n">
        <v>14.456839</v>
      </c>
      <c r="K651" s="39" t="n">
        <v>1.526426</v>
      </c>
      <c r="L651" s="28" t="n">
        <v>7.657678</v>
      </c>
      <c r="M651" s="8" t="n">
        <v>199.5</v>
      </c>
      <c r="N651" s="8" t="n">
        <v>995</v>
      </c>
      <c r="O651" s="28" t="n">
        <v>9.488787</v>
      </c>
      <c r="P651" s="28" t="n">
        <v>9.404793</v>
      </c>
      <c r="Q651" s="28" t="n">
        <v>9.304023</v>
      </c>
      <c r="R651" s="8" t="n">
        <v>48</v>
      </c>
      <c r="S651" s="8" t="n">
        <v>26</v>
      </c>
      <c r="T651" s="23" t="n">
        <v>173.976098</v>
      </c>
      <c r="U651" s="23" t="n">
        <v>142.685835</v>
      </c>
      <c r="V651" s="28" t="n">
        <v>4.385044</v>
      </c>
      <c r="W651" s="39" t="n">
        <v>0.765643</v>
      </c>
      <c r="X651" s="24" t="n">
        <f aca="false">P651*RHO_VANE/2700*(1+SCRAP)*PRICE_VANE</f>
        <v>112.57537221</v>
      </c>
      <c r="Y651" s="24" t="n">
        <f aca="false">Q651*RHO_PLATE/2700*(1+SCRAP)*PRICE_PLATE</f>
        <v>111.36915531</v>
      </c>
      <c r="Z651" s="24" t="n">
        <f aca="false">T651*CUT_M+(R651+S651)*CUT_SET</f>
        <v>334.964147</v>
      </c>
      <c r="AA651" s="24" t="n">
        <f aca="false">U651*ROUND_M</f>
        <v>713.429175</v>
      </c>
      <c r="AB651" s="24" t="n">
        <f aca="false">(R651+S651)*FINISH_PART</f>
        <v>592</v>
      </c>
      <c r="AC651" s="24" t="n">
        <f aca="false">R651*SPACER_VANE+(R651+S651)*ASM_H*LABOUR</f>
        <v>976.5</v>
      </c>
      <c r="AD651" s="24" t="n">
        <f aca="false">V651*G10_CAGE+W651*G10_SLEEVE</f>
        <v>309.04122</v>
      </c>
      <c r="AE651" s="24" t="n">
        <f aca="false">N651/1000*SHAFT_M+SHAFT_SET</f>
        <v>199.4</v>
      </c>
      <c r="AF651" s="24" t="n">
        <f aca="false">2*ROUNDUP(G651*1000/V_ZENER,0)*PRICE_Z+5*ROUNDUP(G651*DIODE_SAFETY/V_STICK,0)*PRICE_STICK</f>
        <v>68.9</v>
      </c>
      <c r="AG651" s="24" t="n">
        <f aca="false">SUM(X651:AF651)</f>
        <v>3418.17906952</v>
      </c>
      <c r="AH651" s="20" t="n">
        <f aca="false">FIXED_BOM</f>
        <v>3461</v>
      </c>
      <c r="AI651" s="24" t="n">
        <f aca="false">(AG651+AH651)*(1+CONT)</f>
        <v>7911.055929948</v>
      </c>
      <c r="AJ651" s="24" t="n">
        <f aca="false">IF(L651&gt;0,AI651/L651,1000000000000)</f>
        <v>1033.08808883685</v>
      </c>
      <c r="AK651" s="8" t="n">
        <f aca="false">IF(AND(G651&gt;=V_NEED,L651&gt;=P_MIN,K651&gt;=Z_MIN,F651&lt;=N_CAP,D651&lt;=R_MAX,OR(CORONA_REQ=0,O651&gt;=G651)),1,0)</f>
        <v>0</v>
      </c>
      <c r="AL651" s="28" t="n">
        <f aca="false">IF(AK651=1,IF(OBJECTIVE=1,AI651,AJ651),1000000000000)+ROW()*0.000000001</f>
        <v>1000000000000</v>
      </c>
    </row>
    <row r="652" customFormat="false" ht="15" hidden="false" customHeight="false" outlineLevel="0" collapsed="false">
      <c r="A652" s="8" t="n">
        <v>648</v>
      </c>
      <c r="B652" s="23" t="n">
        <v>4</v>
      </c>
      <c r="C652" s="23" t="n">
        <v>1.5</v>
      </c>
      <c r="D652" s="8" t="n">
        <v>175</v>
      </c>
      <c r="E652" s="8" t="n">
        <v>26</v>
      </c>
      <c r="F652" s="8" t="n">
        <v>16</v>
      </c>
      <c r="G652" s="28" t="n">
        <v>9.259956</v>
      </c>
      <c r="H652" s="8" t="n">
        <v>188.89737</v>
      </c>
      <c r="I652" s="8" t="n">
        <v>2740.915816</v>
      </c>
      <c r="J652" s="28" t="n">
        <v>14.510079</v>
      </c>
      <c r="K652" s="39" t="n">
        <v>1.535423</v>
      </c>
      <c r="L652" s="28" t="n">
        <v>10.44788</v>
      </c>
      <c r="M652" s="8" t="n">
        <v>265.5</v>
      </c>
      <c r="N652" s="8" t="n">
        <v>1127</v>
      </c>
      <c r="O652" s="28" t="n">
        <v>9.488787</v>
      </c>
      <c r="P652" s="28" t="n">
        <v>12.539724</v>
      </c>
      <c r="Q652" s="28" t="n">
        <v>12.166799</v>
      </c>
      <c r="R652" s="8" t="n">
        <v>64</v>
      </c>
      <c r="S652" s="8" t="n">
        <v>34</v>
      </c>
      <c r="T652" s="23" t="n">
        <v>231.025652</v>
      </c>
      <c r="U652" s="23" t="n">
        <v>189.305302</v>
      </c>
      <c r="V652" s="28" t="n">
        <v>5.545015</v>
      </c>
      <c r="W652" s="39" t="n">
        <v>0.968177</v>
      </c>
      <c r="X652" s="24" t="n">
        <f aca="false">P652*RHO_VANE/2700*(1+SCRAP)*PRICE_VANE</f>
        <v>150.10049628</v>
      </c>
      <c r="Y652" s="24" t="n">
        <f aca="false">Q652*RHO_PLATE/2700*(1+SCRAP)*PRICE_PLATE</f>
        <v>145.63658403</v>
      </c>
      <c r="Z652" s="24" t="n">
        <f aca="false">T652*CUT_M+(R652+S652)*CUT_SET</f>
        <v>444.538478</v>
      </c>
      <c r="AA652" s="24" t="n">
        <f aca="false">U652*ROUND_M</f>
        <v>946.52651</v>
      </c>
      <c r="AB652" s="24" t="n">
        <f aca="false">(R652+S652)*FINISH_PART</f>
        <v>784</v>
      </c>
      <c r="AC652" s="24" t="n">
        <f aca="false">R652*SPACER_VANE+(R652+S652)*ASM_H*LABOUR</f>
        <v>1294.5</v>
      </c>
      <c r="AD652" s="24" t="n">
        <f aca="false">V652*G10_CAGE+W652*G10_SLEEVE</f>
        <v>390.79152</v>
      </c>
      <c r="AE652" s="24" t="n">
        <f aca="false">N652/1000*SHAFT_M+SHAFT_SET</f>
        <v>215.24</v>
      </c>
      <c r="AF652" s="24" t="n">
        <f aca="false">2*ROUNDUP(G652*1000/V_ZENER,0)*PRICE_Z+5*ROUNDUP(G652*DIODE_SAFETY/V_STICK,0)*PRICE_STICK</f>
        <v>68.9</v>
      </c>
      <c r="AG652" s="24" t="n">
        <f aca="false">SUM(X652:AF652)</f>
        <v>4440.23358831</v>
      </c>
      <c r="AH652" s="20" t="n">
        <f aca="false">FIXED_BOM</f>
        <v>3461</v>
      </c>
      <c r="AI652" s="24" t="n">
        <f aca="false">(AG652+AH652)*(1+CONT)</f>
        <v>9086.4186265565</v>
      </c>
      <c r="AJ652" s="24" t="n">
        <f aca="false">IF(L652&gt;0,AI652/L652,1000000000000)</f>
        <v>869.690178922087</v>
      </c>
      <c r="AK652" s="8" t="n">
        <f aca="false">IF(AND(G652&gt;=V_NEED,L652&gt;=P_MIN,K652&gt;=Z_MIN,F652&lt;=N_CAP,D652&lt;=R_MAX,OR(CORONA_REQ=0,O652&gt;=G652)),1,0)</f>
        <v>0</v>
      </c>
      <c r="AL652" s="28" t="n">
        <f aca="false">IF(AK652=1,IF(OBJECTIVE=1,AI652,AJ652),1000000000000)+ROW()*0.000000001</f>
        <v>1000000000000</v>
      </c>
    </row>
    <row r="653" customFormat="false" ht="15" hidden="false" customHeight="false" outlineLevel="0" collapsed="false">
      <c r="A653" s="8" t="n">
        <v>649</v>
      </c>
      <c r="B653" s="23" t="n">
        <v>4</v>
      </c>
      <c r="C653" s="23" t="n">
        <v>2</v>
      </c>
      <c r="D653" s="8" t="n">
        <v>175</v>
      </c>
      <c r="E653" s="8" t="n">
        <v>18</v>
      </c>
      <c r="F653" s="8" t="n">
        <v>4</v>
      </c>
      <c r="G653" s="28" t="n">
        <v>9.259956</v>
      </c>
      <c r="H653" s="8" t="n">
        <v>22.362158</v>
      </c>
      <c r="I653" s="8" t="n">
        <v>437.355014</v>
      </c>
      <c r="J653" s="28" t="n">
        <v>19.557818</v>
      </c>
      <c r="K653" s="39" t="n">
        <v>1.466102</v>
      </c>
      <c r="L653" s="28" t="n">
        <v>1.507292</v>
      </c>
      <c r="M653" s="8" t="n">
        <v>68</v>
      </c>
      <c r="N653" s="8" t="n">
        <v>732</v>
      </c>
      <c r="O653" s="28" t="n">
        <v>10.214631</v>
      </c>
      <c r="P653" s="28" t="n">
        <v>3.162032</v>
      </c>
      <c r="Q653" s="28" t="n">
        <v>3.817035</v>
      </c>
      <c r="R653" s="8" t="n">
        <v>16</v>
      </c>
      <c r="S653" s="8" t="n">
        <v>8</v>
      </c>
      <c r="T653" s="23" t="n">
        <v>57.049555</v>
      </c>
      <c r="U653" s="23" t="n">
        <v>46.619467</v>
      </c>
      <c r="V653" s="28" t="n">
        <v>2.073888</v>
      </c>
      <c r="W653" s="39" t="n">
        <v>0.362108</v>
      </c>
      <c r="X653" s="24" t="n">
        <f aca="false">P653*RHO_VANE/2700*(1+SCRAP)*PRICE_VANE</f>
        <v>37.84952304</v>
      </c>
      <c r="Y653" s="24" t="n">
        <f aca="false">Q653*RHO_PLATE/2700*(1+SCRAP)*PRICE_PLATE</f>
        <v>45.68990895</v>
      </c>
      <c r="Z653" s="24" t="n">
        <f aca="false">T653*CUT_M+(R653+S653)*CUT_SET</f>
        <v>109.5743325</v>
      </c>
      <c r="AA653" s="24" t="n">
        <f aca="false">U653*ROUND_M</f>
        <v>233.097335</v>
      </c>
      <c r="AB653" s="24" t="n">
        <f aca="false">(R653+S653)*FINISH_PART</f>
        <v>192</v>
      </c>
      <c r="AC653" s="24" t="n">
        <f aca="false">R653*SPACER_VANE+(R653+S653)*ASM_H*LABOUR</f>
        <v>318</v>
      </c>
      <c r="AD653" s="24" t="n">
        <f aca="false">V653*G10_CAGE+W653*G10_SLEEVE</f>
        <v>146.15976</v>
      </c>
      <c r="AE653" s="24" t="n">
        <f aca="false">N653/1000*SHAFT_M+SHAFT_SET</f>
        <v>167.84</v>
      </c>
      <c r="AF653" s="24" t="n">
        <f aca="false">2*ROUNDUP(G653*1000/V_ZENER,0)*PRICE_Z+5*ROUNDUP(G653*DIODE_SAFETY/V_STICK,0)*PRICE_STICK</f>
        <v>68.9</v>
      </c>
      <c r="AG653" s="24" t="n">
        <f aca="false">SUM(X653:AF653)</f>
        <v>1319.11085949</v>
      </c>
      <c r="AH653" s="20" t="n">
        <f aca="false">FIXED_BOM</f>
        <v>3461</v>
      </c>
      <c r="AI653" s="24" t="n">
        <f aca="false">(AG653+AH653)*(1+CONT)</f>
        <v>5497.1274884135</v>
      </c>
      <c r="AJ653" s="24" t="n">
        <f aca="false">IF(L653&gt;0,AI653/L653,1000000000000)</f>
        <v>3647.02226802338</v>
      </c>
      <c r="AK653" s="8" t="n">
        <f aca="false">IF(AND(G653&gt;=V_NEED,L653&gt;=P_MIN,K653&gt;=Z_MIN,F653&lt;=N_CAP,D653&lt;=R_MAX,OR(CORONA_REQ=0,O653&gt;=G653)),1,0)</f>
        <v>0</v>
      </c>
      <c r="AL653" s="28" t="n">
        <f aca="false">IF(AK653=1,IF(OBJECTIVE=1,AI653,AJ653),1000000000000)+ROW()*0.000000001</f>
        <v>1000000000000</v>
      </c>
    </row>
    <row r="654" customFormat="false" ht="15" hidden="false" customHeight="false" outlineLevel="0" collapsed="false">
      <c r="A654" s="8" t="n">
        <v>650</v>
      </c>
      <c r="B654" s="23" t="n">
        <v>4</v>
      </c>
      <c r="C654" s="23" t="n">
        <v>2</v>
      </c>
      <c r="D654" s="8" t="n">
        <v>175</v>
      </c>
      <c r="E654" s="8" t="n">
        <v>18</v>
      </c>
      <c r="F654" s="8" t="n">
        <v>6</v>
      </c>
      <c r="G654" s="28" t="n">
        <v>9.259956</v>
      </c>
      <c r="H654" s="8" t="n">
        <v>33.997677</v>
      </c>
      <c r="I654" s="8" t="n">
        <v>687.272165</v>
      </c>
      <c r="J654" s="28" t="n">
        <v>20.215268</v>
      </c>
      <c r="K654" s="39" t="n">
        <v>1.516239</v>
      </c>
      <c r="L654" s="28" t="n">
        <v>2.545384</v>
      </c>
      <c r="M654" s="8" t="n">
        <v>98</v>
      </c>
      <c r="N654" s="8" t="n">
        <v>792</v>
      </c>
      <c r="O654" s="28" t="n">
        <v>10.214631</v>
      </c>
      <c r="P654" s="28" t="n">
        <v>4.743048</v>
      </c>
      <c r="Q654" s="28" t="n">
        <v>4.771294</v>
      </c>
      <c r="R654" s="8" t="n">
        <v>24</v>
      </c>
      <c r="S654" s="8" t="n">
        <v>10</v>
      </c>
      <c r="T654" s="23" t="n">
        <v>82.746899</v>
      </c>
      <c r="U654" s="23" t="n">
        <v>67.101767</v>
      </c>
      <c r="V654" s="28" t="n">
        <v>2.601148</v>
      </c>
      <c r="W654" s="39" t="n">
        <v>0.454169</v>
      </c>
      <c r="X654" s="24" t="n">
        <f aca="false">P654*RHO_VANE/2700*(1+SCRAP)*PRICE_VANE</f>
        <v>56.77428456</v>
      </c>
      <c r="Y654" s="24" t="n">
        <f aca="false">Q654*RHO_PLATE/2700*(1+SCRAP)*PRICE_PLATE</f>
        <v>57.11238918</v>
      </c>
      <c r="Z654" s="24" t="n">
        <f aca="false">T654*CUT_M+(R654+S654)*CUT_SET</f>
        <v>158.1203485</v>
      </c>
      <c r="AA654" s="24" t="n">
        <f aca="false">U654*ROUND_M</f>
        <v>335.508835</v>
      </c>
      <c r="AB654" s="24" t="n">
        <f aca="false">(R654+S654)*FINISH_PART</f>
        <v>272</v>
      </c>
      <c r="AC654" s="24" t="n">
        <f aca="false">R654*SPACER_VANE+(R654+S654)*ASM_H*LABOUR</f>
        <v>454.5</v>
      </c>
      <c r="AD654" s="24" t="n">
        <f aca="false">V654*G10_CAGE+W654*G10_SLEEVE</f>
        <v>183.31902</v>
      </c>
      <c r="AE654" s="24" t="n">
        <f aca="false">N654/1000*SHAFT_M+SHAFT_SET</f>
        <v>175.04</v>
      </c>
      <c r="AF654" s="24" t="n">
        <f aca="false">2*ROUNDUP(G654*1000/V_ZENER,0)*PRICE_Z+5*ROUNDUP(G654*DIODE_SAFETY/V_STICK,0)*PRICE_STICK</f>
        <v>68.9</v>
      </c>
      <c r="AG654" s="24" t="n">
        <f aca="false">SUM(X654:AF654)</f>
        <v>1761.27487724</v>
      </c>
      <c r="AH654" s="20" t="n">
        <f aca="false">FIXED_BOM</f>
        <v>3461</v>
      </c>
      <c r="AI654" s="24" t="n">
        <f aca="false">(AG654+AH654)*(1+CONT)</f>
        <v>6005.616108826</v>
      </c>
      <c r="AJ654" s="24" t="n">
        <f aca="false">IF(L654&gt;0,AI654/L654,1000000000000)</f>
        <v>2359.41457509987</v>
      </c>
      <c r="AK654" s="8" t="n">
        <f aca="false">IF(AND(G654&gt;=V_NEED,L654&gt;=P_MIN,K654&gt;=Z_MIN,F654&lt;=N_CAP,D654&lt;=R_MAX,OR(CORONA_REQ=0,O654&gt;=G654)),1,0)</f>
        <v>0</v>
      </c>
      <c r="AL654" s="28" t="n">
        <f aca="false">IF(AK654=1,IF(OBJECTIVE=1,AI654,AJ654),1000000000000)+ROW()*0.000000001</f>
        <v>1000000000000</v>
      </c>
    </row>
    <row r="655" customFormat="false" ht="15" hidden="false" customHeight="false" outlineLevel="0" collapsed="false">
      <c r="A655" s="8" t="n">
        <v>651</v>
      </c>
      <c r="B655" s="23" t="n">
        <v>4</v>
      </c>
      <c r="C655" s="23" t="n">
        <v>2</v>
      </c>
      <c r="D655" s="8" t="n">
        <v>175</v>
      </c>
      <c r="E655" s="8" t="n">
        <v>18</v>
      </c>
      <c r="F655" s="8" t="n">
        <v>8</v>
      </c>
      <c r="G655" s="28" t="n">
        <v>9.259956</v>
      </c>
      <c r="H655" s="8" t="n">
        <v>45.633196</v>
      </c>
      <c r="I655" s="8" t="n">
        <v>937.189316</v>
      </c>
      <c r="J655" s="28" t="n">
        <v>20.537446</v>
      </c>
      <c r="K655" s="39" t="n">
        <v>1.541089</v>
      </c>
      <c r="L655" s="28" t="n">
        <v>3.585611</v>
      </c>
      <c r="M655" s="8" t="n">
        <v>134</v>
      </c>
      <c r="N655" s="8" t="n">
        <v>864</v>
      </c>
      <c r="O655" s="28" t="n">
        <v>10.214631</v>
      </c>
      <c r="P655" s="28" t="n">
        <v>6.324064</v>
      </c>
      <c r="Q655" s="28" t="n">
        <v>6.679811</v>
      </c>
      <c r="R655" s="8" t="n">
        <v>32</v>
      </c>
      <c r="S655" s="8" t="n">
        <v>14</v>
      </c>
      <c r="T655" s="23" t="n">
        <v>111.271676</v>
      </c>
      <c r="U655" s="23" t="n">
        <v>90.411501</v>
      </c>
      <c r="V655" s="28" t="n">
        <v>3.23386</v>
      </c>
      <c r="W655" s="39" t="n">
        <v>0.564642</v>
      </c>
      <c r="X655" s="24" t="n">
        <f aca="false">P655*RHO_VANE/2700*(1+SCRAP)*PRICE_VANE</f>
        <v>75.69904608</v>
      </c>
      <c r="Y655" s="24" t="n">
        <f aca="false">Q655*RHO_PLATE/2700*(1+SCRAP)*PRICE_PLATE</f>
        <v>79.95733767</v>
      </c>
      <c r="Z655" s="24" t="n">
        <f aca="false">T655*CUT_M+(R655+S655)*CUT_SET</f>
        <v>212.907514</v>
      </c>
      <c r="AA655" s="24" t="n">
        <f aca="false">U655*ROUND_M</f>
        <v>452.057505</v>
      </c>
      <c r="AB655" s="24" t="n">
        <f aca="false">(R655+S655)*FINISH_PART</f>
        <v>368</v>
      </c>
      <c r="AC655" s="24" t="n">
        <f aca="false">R655*SPACER_VANE+(R655+S655)*ASM_H*LABOUR</f>
        <v>613.5</v>
      </c>
      <c r="AD655" s="24" t="n">
        <f aca="false">V655*G10_CAGE+W655*G10_SLEEVE</f>
        <v>227.91012</v>
      </c>
      <c r="AE655" s="24" t="n">
        <f aca="false">N655/1000*SHAFT_M+SHAFT_SET</f>
        <v>183.68</v>
      </c>
      <c r="AF655" s="24" t="n">
        <f aca="false">2*ROUNDUP(G655*1000/V_ZENER,0)*PRICE_Z+5*ROUNDUP(G655*DIODE_SAFETY/V_STICK,0)*PRICE_STICK</f>
        <v>68.9</v>
      </c>
      <c r="AG655" s="24" t="n">
        <f aca="false">SUM(X655:AF655)</f>
        <v>2282.61152275</v>
      </c>
      <c r="AH655" s="20" t="n">
        <f aca="false">FIXED_BOM</f>
        <v>3461</v>
      </c>
      <c r="AI655" s="24" t="n">
        <f aca="false">(AG655+AH655)*(1+CONT)</f>
        <v>6605.1532511625</v>
      </c>
      <c r="AJ655" s="24" t="n">
        <f aca="false">IF(L655&gt;0,AI655/L655,1000000000000)</f>
        <v>1842.12767396198</v>
      </c>
      <c r="AK655" s="8" t="n">
        <f aca="false">IF(AND(G655&gt;=V_NEED,L655&gt;=P_MIN,K655&gt;=Z_MIN,F655&lt;=N_CAP,D655&lt;=R_MAX,OR(CORONA_REQ=0,O655&gt;=G655)),1,0)</f>
        <v>0</v>
      </c>
      <c r="AL655" s="28" t="n">
        <f aca="false">IF(AK655=1,IF(OBJECTIVE=1,AI655,AJ655),1000000000000)+ROW()*0.000000001</f>
        <v>1000000000000</v>
      </c>
    </row>
    <row r="656" customFormat="false" ht="15" hidden="false" customHeight="false" outlineLevel="0" collapsed="false">
      <c r="A656" s="8" t="n">
        <v>652</v>
      </c>
      <c r="B656" s="23" t="n">
        <v>4</v>
      </c>
      <c r="C656" s="23" t="n">
        <v>2</v>
      </c>
      <c r="D656" s="8" t="n">
        <v>175</v>
      </c>
      <c r="E656" s="8" t="n">
        <v>18</v>
      </c>
      <c r="F656" s="8" t="n">
        <v>10</v>
      </c>
      <c r="G656" s="28" t="n">
        <v>9.259956</v>
      </c>
      <c r="H656" s="8" t="n">
        <v>57.268715</v>
      </c>
      <c r="I656" s="8" t="n">
        <v>1187.106467</v>
      </c>
      <c r="J656" s="28" t="n">
        <v>20.728708</v>
      </c>
      <c r="K656" s="39" t="n">
        <v>1.556832</v>
      </c>
      <c r="L656" s="28" t="n">
        <v>4.632232</v>
      </c>
      <c r="M656" s="8" t="n">
        <v>164</v>
      </c>
      <c r="N656" s="8" t="n">
        <v>924</v>
      </c>
      <c r="O656" s="28" t="n">
        <v>10.214631</v>
      </c>
      <c r="P656" s="28" t="n">
        <v>7.90508</v>
      </c>
      <c r="Q656" s="28" t="n">
        <v>7.63407</v>
      </c>
      <c r="R656" s="8" t="n">
        <v>40</v>
      </c>
      <c r="S656" s="8" t="n">
        <v>16</v>
      </c>
      <c r="T656" s="23" t="n">
        <v>136.96902</v>
      </c>
      <c r="U656" s="23" t="n">
        <v>110.893801</v>
      </c>
      <c r="V656" s="28" t="n">
        <v>3.76112</v>
      </c>
      <c r="W656" s="39" t="n">
        <v>0.656703</v>
      </c>
      <c r="X656" s="24" t="n">
        <f aca="false">P656*RHO_VANE/2700*(1+SCRAP)*PRICE_VANE</f>
        <v>94.6238076</v>
      </c>
      <c r="Y656" s="24" t="n">
        <f aca="false">Q656*RHO_PLATE/2700*(1+SCRAP)*PRICE_PLATE</f>
        <v>91.3798179</v>
      </c>
      <c r="Z656" s="24" t="n">
        <f aca="false">T656*CUT_M+(R656+S656)*CUT_SET</f>
        <v>261.45353</v>
      </c>
      <c r="AA656" s="24" t="n">
        <f aca="false">U656*ROUND_M</f>
        <v>554.469005</v>
      </c>
      <c r="AB656" s="24" t="n">
        <f aca="false">(R656+S656)*FINISH_PART</f>
        <v>448</v>
      </c>
      <c r="AC656" s="24" t="n">
        <f aca="false">R656*SPACER_VANE+(R656+S656)*ASM_H*LABOUR</f>
        <v>750</v>
      </c>
      <c r="AD656" s="24" t="n">
        <f aca="false">V656*G10_CAGE+W656*G10_SLEEVE</f>
        <v>265.06938</v>
      </c>
      <c r="AE656" s="24" t="n">
        <f aca="false">N656/1000*SHAFT_M+SHAFT_SET</f>
        <v>190.88</v>
      </c>
      <c r="AF656" s="24" t="n">
        <f aca="false">2*ROUNDUP(G656*1000/V_ZENER,0)*PRICE_Z+5*ROUNDUP(G656*DIODE_SAFETY/V_STICK,0)*PRICE_STICK</f>
        <v>68.9</v>
      </c>
      <c r="AG656" s="24" t="n">
        <f aca="false">SUM(X656:AF656)</f>
        <v>2724.7755405</v>
      </c>
      <c r="AH656" s="20" t="n">
        <f aca="false">FIXED_BOM</f>
        <v>3461</v>
      </c>
      <c r="AI656" s="24" t="n">
        <f aca="false">(AG656+AH656)*(1+CONT)</f>
        <v>7113.641871575</v>
      </c>
      <c r="AJ656" s="24" t="n">
        <f aca="false">IF(L656&gt;0,AI656/L656,1000000000000)</f>
        <v>1535.68341818264</v>
      </c>
      <c r="AK656" s="8" t="n">
        <f aca="false">IF(AND(G656&gt;=V_NEED,L656&gt;=P_MIN,K656&gt;=Z_MIN,F656&lt;=N_CAP,D656&lt;=R_MAX,OR(CORONA_REQ=0,O656&gt;=G656)),1,0)</f>
        <v>0</v>
      </c>
      <c r="AL656" s="28" t="n">
        <f aca="false">IF(AK656=1,IF(OBJECTIVE=1,AI656,AJ656),1000000000000)+ROW()*0.000000001</f>
        <v>1000000000000</v>
      </c>
    </row>
    <row r="657" customFormat="false" ht="15" hidden="false" customHeight="false" outlineLevel="0" collapsed="false">
      <c r="A657" s="8" t="n">
        <v>653</v>
      </c>
      <c r="B657" s="23" t="n">
        <v>4</v>
      </c>
      <c r="C657" s="23" t="n">
        <v>2</v>
      </c>
      <c r="D657" s="8" t="n">
        <v>175</v>
      </c>
      <c r="E657" s="8" t="n">
        <v>18</v>
      </c>
      <c r="F657" s="8" t="n">
        <v>12</v>
      </c>
      <c r="G657" s="28" t="n">
        <v>9.259956</v>
      </c>
      <c r="H657" s="8" t="n">
        <v>68.904234</v>
      </c>
      <c r="I657" s="8" t="n">
        <v>1437.023618</v>
      </c>
      <c r="J657" s="28" t="n">
        <v>20.855375</v>
      </c>
      <c r="K657" s="39" t="n">
        <v>1.565782</v>
      </c>
      <c r="L657" s="28" t="n">
        <v>5.667808</v>
      </c>
      <c r="M657" s="8" t="n">
        <v>200</v>
      </c>
      <c r="N657" s="8" t="n">
        <v>996</v>
      </c>
      <c r="O657" s="28" t="n">
        <v>10.214631</v>
      </c>
      <c r="P657" s="28" t="n">
        <v>9.486096</v>
      </c>
      <c r="Q657" s="28" t="n">
        <v>9.542588</v>
      </c>
      <c r="R657" s="8" t="n">
        <v>48</v>
      </c>
      <c r="S657" s="8" t="n">
        <v>20</v>
      </c>
      <c r="T657" s="23" t="n">
        <v>165.493797</v>
      </c>
      <c r="U657" s="23" t="n">
        <v>134.203535</v>
      </c>
      <c r="V657" s="28" t="n">
        <v>4.393831</v>
      </c>
      <c r="W657" s="39" t="n">
        <v>0.767177</v>
      </c>
      <c r="X657" s="24" t="n">
        <f aca="false">P657*RHO_VANE/2700*(1+SCRAP)*PRICE_VANE</f>
        <v>113.54856912</v>
      </c>
      <c r="Y657" s="24" t="n">
        <f aca="false">Q657*RHO_PLATE/2700*(1+SCRAP)*PRICE_PLATE</f>
        <v>114.22477836</v>
      </c>
      <c r="Z657" s="24" t="n">
        <f aca="false">T657*CUT_M+(R657+S657)*CUT_SET</f>
        <v>316.2406955</v>
      </c>
      <c r="AA657" s="24" t="n">
        <f aca="false">U657*ROUND_M</f>
        <v>671.017675</v>
      </c>
      <c r="AB657" s="24" t="n">
        <f aca="false">(R657+S657)*FINISH_PART</f>
        <v>544</v>
      </c>
      <c r="AC657" s="24" t="n">
        <f aca="false">R657*SPACER_VANE+(R657+S657)*ASM_H*LABOUR</f>
        <v>909</v>
      </c>
      <c r="AD657" s="24" t="n">
        <f aca="false">V657*G10_CAGE+W657*G10_SLEEVE</f>
        <v>309.66048</v>
      </c>
      <c r="AE657" s="24" t="n">
        <f aca="false">N657/1000*SHAFT_M+SHAFT_SET</f>
        <v>199.52</v>
      </c>
      <c r="AF657" s="24" t="n">
        <f aca="false">2*ROUNDUP(G657*1000/V_ZENER,0)*PRICE_Z+5*ROUNDUP(G657*DIODE_SAFETY/V_STICK,0)*PRICE_STICK</f>
        <v>68.9</v>
      </c>
      <c r="AG657" s="24" t="n">
        <f aca="false">SUM(X657:AF657)</f>
        <v>3246.11219798</v>
      </c>
      <c r="AH657" s="20" t="n">
        <f aca="false">FIXED_BOM</f>
        <v>3461</v>
      </c>
      <c r="AI657" s="24" t="n">
        <f aca="false">(AG657+AH657)*(1+CONT)</f>
        <v>7713.179027677</v>
      </c>
      <c r="AJ657" s="24" t="n">
        <f aca="false">IF(L657&gt;0,AI657/L657,1000000000000)</f>
        <v>1360.87514391401</v>
      </c>
      <c r="AK657" s="8" t="n">
        <f aca="false">IF(AND(G657&gt;=V_NEED,L657&gt;=P_MIN,K657&gt;=Z_MIN,F657&lt;=N_CAP,D657&lt;=R_MAX,OR(CORONA_REQ=0,O657&gt;=G657)),1,0)</f>
        <v>0</v>
      </c>
      <c r="AL657" s="28" t="n">
        <f aca="false">IF(AK657=1,IF(OBJECTIVE=1,AI657,AJ657),1000000000000)+ROW()*0.000000001</f>
        <v>1000000000000</v>
      </c>
    </row>
    <row r="658" customFormat="false" ht="15" hidden="false" customHeight="false" outlineLevel="0" collapsed="false">
      <c r="A658" s="8" t="n">
        <v>654</v>
      </c>
      <c r="B658" s="23" t="n">
        <v>4</v>
      </c>
      <c r="C658" s="23" t="n">
        <v>2</v>
      </c>
      <c r="D658" s="8" t="n">
        <v>175</v>
      </c>
      <c r="E658" s="8" t="n">
        <v>18</v>
      </c>
      <c r="F658" s="8" t="n">
        <v>16</v>
      </c>
      <c r="G658" s="28" t="n">
        <v>9.259956</v>
      </c>
      <c r="H658" s="8" t="n">
        <v>92.175272</v>
      </c>
      <c r="I658" s="8" t="n">
        <v>1936.85792</v>
      </c>
      <c r="J658" s="28" t="n">
        <v>21.012771</v>
      </c>
      <c r="K658" s="39" t="n">
        <v>1.578862</v>
      </c>
      <c r="L658" s="28" t="n">
        <v>7.755007</v>
      </c>
      <c r="M658" s="8" t="n">
        <v>260</v>
      </c>
      <c r="N658" s="8" t="n">
        <v>1116</v>
      </c>
      <c r="O658" s="28" t="n">
        <v>10.214631</v>
      </c>
      <c r="P658" s="28" t="n">
        <v>12.648127</v>
      </c>
      <c r="Q658" s="28" t="n">
        <v>11.451105</v>
      </c>
      <c r="R658" s="8" t="n">
        <v>64</v>
      </c>
      <c r="S658" s="8" t="n">
        <v>24</v>
      </c>
      <c r="T658" s="23" t="n">
        <v>216.888485</v>
      </c>
      <c r="U658" s="23" t="n">
        <v>175.168135</v>
      </c>
      <c r="V658" s="28" t="n">
        <v>5.448351</v>
      </c>
      <c r="W658" s="39" t="n">
        <v>0.951299</v>
      </c>
      <c r="X658" s="24" t="n">
        <f aca="false">P658*RHO_VANE/2700*(1+SCRAP)*PRICE_VANE</f>
        <v>151.39808019</v>
      </c>
      <c r="Y658" s="24" t="n">
        <f aca="false">Q658*RHO_PLATE/2700*(1+SCRAP)*PRICE_PLATE</f>
        <v>137.06972685</v>
      </c>
      <c r="Z658" s="24" t="n">
        <f aca="false">T658*CUT_M+(R658+S658)*CUT_SET</f>
        <v>413.3327275</v>
      </c>
      <c r="AA658" s="24" t="n">
        <f aca="false">U658*ROUND_M</f>
        <v>875.840675</v>
      </c>
      <c r="AB658" s="24" t="n">
        <f aca="false">(R658+S658)*FINISH_PART</f>
        <v>704</v>
      </c>
      <c r="AC658" s="24" t="n">
        <f aca="false">R658*SPACER_VANE+(R658+S658)*ASM_H*LABOUR</f>
        <v>1182</v>
      </c>
      <c r="AD658" s="24" t="n">
        <f aca="false">V658*G10_CAGE+W658*G10_SLEEVE</f>
        <v>383.979</v>
      </c>
      <c r="AE658" s="24" t="n">
        <f aca="false">N658/1000*SHAFT_M+SHAFT_SET</f>
        <v>213.92</v>
      </c>
      <c r="AF658" s="24" t="n">
        <f aca="false">2*ROUNDUP(G658*1000/V_ZENER,0)*PRICE_Z+5*ROUNDUP(G658*DIODE_SAFETY/V_STICK,0)*PRICE_STICK</f>
        <v>68.9</v>
      </c>
      <c r="AG658" s="24" t="n">
        <f aca="false">SUM(X658:AF658)</f>
        <v>4130.44020954</v>
      </c>
      <c r="AH658" s="20" t="n">
        <f aca="false">FIXED_BOM</f>
        <v>3461</v>
      </c>
      <c r="AI658" s="24" t="n">
        <f aca="false">(AG658+AH658)*(1+CONT)</f>
        <v>8730.156240971</v>
      </c>
      <c r="AJ658" s="24" t="n">
        <f aca="false">IF(L658&gt;0,AI658/L658,1000000000000)</f>
        <v>1125.74446947256</v>
      </c>
      <c r="AK658" s="8" t="n">
        <f aca="false">IF(AND(G658&gt;=V_NEED,L658&gt;=P_MIN,K658&gt;=Z_MIN,F658&lt;=N_CAP,D658&lt;=R_MAX,OR(CORONA_REQ=0,O658&gt;=G658)),1,0)</f>
        <v>0</v>
      </c>
      <c r="AL658" s="28" t="n">
        <f aca="false">IF(AK658=1,IF(OBJECTIVE=1,AI658,AJ658),1000000000000)+ROW()*0.000000001</f>
        <v>1000000000000</v>
      </c>
    </row>
    <row r="659" customFormat="false" ht="15" hidden="false" customHeight="false" outlineLevel="0" collapsed="false">
      <c r="A659" s="8" t="n">
        <v>655</v>
      </c>
      <c r="B659" s="23" t="n">
        <v>4</v>
      </c>
      <c r="C659" s="23" t="n">
        <v>2</v>
      </c>
      <c r="D659" s="8" t="n">
        <v>175</v>
      </c>
      <c r="E659" s="8" t="n">
        <v>22</v>
      </c>
      <c r="F659" s="8" t="n">
        <v>4</v>
      </c>
      <c r="G659" s="28" t="n">
        <v>9.259956</v>
      </c>
      <c r="H659" s="8" t="n">
        <v>30.228495</v>
      </c>
      <c r="I659" s="8" t="n">
        <v>529.616579</v>
      </c>
      <c r="J659" s="28" t="n">
        <v>17.520442</v>
      </c>
      <c r="K659" s="39" t="n">
        <v>1.475044</v>
      </c>
      <c r="L659" s="28" t="n">
        <v>1.852221</v>
      </c>
      <c r="M659" s="8" t="n">
        <v>68</v>
      </c>
      <c r="N659" s="8" t="n">
        <v>732</v>
      </c>
      <c r="O659" s="28" t="n">
        <v>10.214631</v>
      </c>
      <c r="P659" s="28" t="n">
        <v>3.67097</v>
      </c>
      <c r="Q659" s="28" t="n">
        <v>3.817035</v>
      </c>
      <c r="R659" s="8" t="n">
        <v>16</v>
      </c>
      <c r="S659" s="8" t="n">
        <v>8</v>
      </c>
      <c r="T659" s="23" t="n">
        <v>57.049555</v>
      </c>
      <c r="U659" s="23" t="n">
        <v>46.619467</v>
      </c>
      <c r="V659" s="28" t="n">
        <v>2.073888</v>
      </c>
      <c r="W659" s="39" t="n">
        <v>0.362108</v>
      </c>
      <c r="X659" s="24" t="n">
        <f aca="false">P659*RHO_VANE/2700*(1+SCRAP)*PRICE_VANE</f>
        <v>43.9415109</v>
      </c>
      <c r="Y659" s="24" t="n">
        <f aca="false">Q659*RHO_PLATE/2700*(1+SCRAP)*PRICE_PLATE</f>
        <v>45.68990895</v>
      </c>
      <c r="Z659" s="24" t="n">
        <f aca="false">T659*CUT_M+(R659+S659)*CUT_SET</f>
        <v>109.5743325</v>
      </c>
      <c r="AA659" s="24" t="n">
        <f aca="false">U659*ROUND_M</f>
        <v>233.097335</v>
      </c>
      <c r="AB659" s="24" t="n">
        <f aca="false">(R659+S659)*FINISH_PART</f>
        <v>192</v>
      </c>
      <c r="AC659" s="24" t="n">
        <f aca="false">R659*SPACER_VANE+(R659+S659)*ASM_H*LABOUR</f>
        <v>318</v>
      </c>
      <c r="AD659" s="24" t="n">
        <f aca="false">V659*G10_CAGE+W659*G10_SLEEVE</f>
        <v>146.15976</v>
      </c>
      <c r="AE659" s="24" t="n">
        <f aca="false">N659/1000*SHAFT_M+SHAFT_SET</f>
        <v>167.84</v>
      </c>
      <c r="AF659" s="24" t="n">
        <f aca="false">2*ROUNDUP(G659*1000/V_ZENER,0)*PRICE_Z+5*ROUNDUP(G659*DIODE_SAFETY/V_STICK,0)*PRICE_STICK</f>
        <v>68.9</v>
      </c>
      <c r="AG659" s="24" t="n">
        <f aca="false">SUM(X659:AF659)</f>
        <v>1325.20284735</v>
      </c>
      <c r="AH659" s="20" t="n">
        <f aca="false">FIXED_BOM</f>
        <v>3461</v>
      </c>
      <c r="AI659" s="24" t="n">
        <f aca="false">(AG659+AH659)*(1+CONT)</f>
        <v>5504.1332744525</v>
      </c>
      <c r="AJ659" s="24" t="n">
        <f aca="false">IF(L659&gt;0,AI659/L659,1000000000000)</f>
        <v>2971.63960156617</v>
      </c>
      <c r="AK659" s="8" t="n">
        <f aca="false">IF(AND(G659&gt;=V_NEED,L659&gt;=P_MIN,K659&gt;=Z_MIN,F659&lt;=N_CAP,D659&lt;=R_MAX,OR(CORONA_REQ=0,O659&gt;=G659)),1,0)</f>
        <v>0</v>
      </c>
      <c r="AL659" s="28" t="n">
        <f aca="false">IF(AK659=1,IF(OBJECTIVE=1,AI659,AJ659),1000000000000)+ROW()*0.000000001</f>
        <v>1000000000000</v>
      </c>
    </row>
    <row r="660" customFormat="false" ht="15" hidden="false" customHeight="false" outlineLevel="0" collapsed="false">
      <c r="A660" s="8" t="n">
        <v>656</v>
      </c>
      <c r="B660" s="23" t="n">
        <v>4</v>
      </c>
      <c r="C660" s="23" t="n">
        <v>2</v>
      </c>
      <c r="D660" s="8" t="n">
        <v>175</v>
      </c>
      <c r="E660" s="8" t="n">
        <v>22</v>
      </c>
      <c r="F660" s="8" t="n">
        <v>6</v>
      </c>
      <c r="G660" s="28" t="n">
        <v>9.259956</v>
      </c>
      <c r="H660" s="8" t="n">
        <v>46.359063</v>
      </c>
      <c r="I660" s="8" t="n">
        <v>832.254625</v>
      </c>
      <c r="J660" s="28" t="n">
        <v>17.952361</v>
      </c>
      <c r="K660" s="39" t="n">
        <v>1.516294</v>
      </c>
      <c r="L660" s="28" t="n">
        <v>3.083962</v>
      </c>
      <c r="M660" s="8" t="n">
        <v>104</v>
      </c>
      <c r="N660" s="8" t="n">
        <v>804</v>
      </c>
      <c r="O660" s="28" t="n">
        <v>10.214631</v>
      </c>
      <c r="P660" s="28" t="n">
        <v>5.506455</v>
      </c>
      <c r="Q660" s="28" t="n">
        <v>5.725553</v>
      </c>
      <c r="R660" s="8" t="n">
        <v>24</v>
      </c>
      <c r="S660" s="8" t="n">
        <v>12</v>
      </c>
      <c r="T660" s="23" t="n">
        <v>85.574332</v>
      </c>
      <c r="U660" s="23" t="n">
        <v>69.929201</v>
      </c>
      <c r="V660" s="28" t="n">
        <v>2.7066</v>
      </c>
      <c r="W660" s="39" t="n">
        <v>0.472581</v>
      </c>
      <c r="X660" s="24" t="n">
        <f aca="false">P660*RHO_VANE/2700*(1+SCRAP)*PRICE_VANE</f>
        <v>65.91226635</v>
      </c>
      <c r="Y660" s="24" t="n">
        <f aca="false">Q660*RHO_PLATE/2700*(1+SCRAP)*PRICE_PLATE</f>
        <v>68.53486941</v>
      </c>
      <c r="Z660" s="24" t="n">
        <f aca="false">T660*CUT_M+(R660+S660)*CUT_SET</f>
        <v>164.361498</v>
      </c>
      <c r="AA660" s="24" t="n">
        <f aca="false">U660*ROUND_M</f>
        <v>349.646005</v>
      </c>
      <c r="AB660" s="24" t="n">
        <f aca="false">(R660+S660)*FINISH_PART</f>
        <v>288</v>
      </c>
      <c r="AC660" s="24" t="n">
        <f aca="false">R660*SPACER_VANE+(R660+S660)*ASM_H*LABOUR</f>
        <v>477</v>
      </c>
      <c r="AD660" s="24" t="n">
        <f aca="false">V660*G10_CAGE+W660*G10_SLEEVE</f>
        <v>190.75086</v>
      </c>
      <c r="AE660" s="24" t="n">
        <f aca="false">N660/1000*SHAFT_M+SHAFT_SET</f>
        <v>176.48</v>
      </c>
      <c r="AF660" s="24" t="n">
        <f aca="false">2*ROUNDUP(G660*1000/V_ZENER,0)*PRICE_Z+5*ROUNDUP(G660*DIODE_SAFETY/V_STICK,0)*PRICE_STICK</f>
        <v>68.9</v>
      </c>
      <c r="AG660" s="24" t="n">
        <f aca="false">SUM(X660:AF660)</f>
        <v>1849.58549876</v>
      </c>
      <c r="AH660" s="20" t="n">
        <f aca="false">FIXED_BOM</f>
        <v>3461</v>
      </c>
      <c r="AI660" s="24" t="n">
        <f aca="false">(AG660+AH660)*(1+CONT)</f>
        <v>6107.173323574</v>
      </c>
      <c r="AJ660" s="24" t="n">
        <f aca="false">IF(L660&gt;0,AI660/L660,1000000000000)</f>
        <v>1980.30109436303</v>
      </c>
      <c r="AK660" s="8" t="n">
        <f aca="false">IF(AND(G660&gt;=V_NEED,L660&gt;=P_MIN,K660&gt;=Z_MIN,F660&lt;=N_CAP,D660&lt;=R_MAX,OR(CORONA_REQ=0,O660&gt;=G660)),1,0)</f>
        <v>0</v>
      </c>
      <c r="AL660" s="28" t="n">
        <f aca="false">IF(AK660=1,IF(OBJECTIVE=1,AI660,AJ660),1000000000000)+ROW()*0.000000001</f>
        <v>1000000000000</v>
      </c>
    </row>
    <row r="661" customFormat="false" ht="15" hidden="false" customHeight="false" outlineLevel="0" collapsed="false">
      <c r="A661" s="8" t="n">
        <v>657</v>
      </c>
      <c r="B661" s="23" t="n">
        <v>4</v>
      </c>
      <c r="C661" s="23" t="n">
        <v>2</v>
      </c>
      <c r="D661" s="8" t="n">
        <v>175</v>
      </c>
      <c r="E661" s="8" t="n">
        <v>22</v>
      </c>
      <c r="F661" s="8" t="n">
        <v>8</v>
      </c>
      <c r="G661" s="28" t="n">
        <v>9.259956</v>
      </c>
      <c r="H661" s="8" t="n">
        <v>62.489632</v>
      </c>
      <c r="I661" s="8" t="n">
        <v>1134.89267</v>
      </c>
      <c r="J661" s="28" t="n">
        <v>18.161296</v>
      </c>
      <c r="K661" s="39" t="n">
        <v>1.537499</v>
      </c>
      <c r="L661" s="28" t="n">
        <v>4.326549</v>
      </c>
      <c r="M661" s="8" t="n">
        <v>140</v>
      </c>
      <c r="N661" s="8" t="n">
        <v>876</v>
      </c>
      <c r="O661" s="28" t="n">
        <v>10.214631</v>
      </c>
      <c r="P661" s="28" t="n">
        <v>7.34194</v>
      </c>
      <c r="Q661" s="28" t="n">
        <v>7.63407</v>
      </c>
      <c r="R661" s="8" t="n">
        <v>32</v>
      </c>
      <c r="S661" s="8" t="n">
        <v>16</v>
      </c>
      <c r="T661" s="23" t="n">
        <v>114.099109</v>
      </c>
      <c r="U661" s="23" t="n">
        <v>93.238934</v>
      </c>
      <c r="V661" s="28" t="n">
        <v>3.339312</v>
      </c>
      <c r="W661" s="39" t="n">
        <v>0.583054</v>
      </c>
      <c r="X661" s="24" t="n">
        <f aca="false">P661*RHO_VANE/2700*(1+SCRAP)*PRICE_VANE</f>
        <v>87.8830218</v>
      </c>
      <c r="Y661" s="24" t="n">
        <f aca="false">Q661*RHO_PLATE/2700*(1+SCRAP)*PRICE_PLATE</f>
        <v>91.3798179</v>
      </c>
      <c r="Z661" s="24" t="n">
        <f aca="false">T661*CUT_M+(R661+S661)*CUT_SET</f>
        <v>219.1486635</v>
      </c>
      <c r="AA661" s="24" t="n">
        <f aca="false">U661*ROUND_M</f>
        <v>466.19467</v>
      </c>
      <c r="AB661" s="24" t="n">
        <f aca="false">(R661+S661)*FINISH_PART</f>
        <v>384</v>
      </c>
      <c r="AC661" s="24" t="n">
        <f aca="false">R661*SPACER_VANE+(R661+S661)*ASM_H*LABOUR</f>
        <v>636</v>
      </c>
      <c r="AD661" s="24" t="n">
        <f aca="false">V661*G10_CAGE+W661*G10_SLEEVE</f>
        <v>235.34196</v>
      </c>
      <c r="AE661" s="24" t="n">
        <f aca="false">N661/1000*SHAFT_M+SHAFT_SET</f>
        <v>185.12</v>
      </c>
      <c r="AF661" s="24" t="n">
        <f aca="false">2*ROUNDUP(G661*1000/V_ZENER,0)*PRICE_Z+5*ROUNDUP(G661*DIODE_SAFETY/V_STICK,0)*PRICE_STICK</f>
        <v>68.9</v>
      </c>
      <c r="AG661" s="24" t="n">
        <f aca="false">SUM(X661:AF661)</f>
        <v>2373.9681332</v>
      </c>
      <c r="AH661" s="20" t="n">
        <f aca="false">FIXED_BOM</f>
        <v>3461</v>
      </c>
      <c r="AI661" s="24" t="n">
        <f aca="false">(AG661+AH661)*(1+CONT)</f>
        <v>6710.21335318</v>
      </c>
      <c r="AJ661" s="24" t="n">
        <f aca="false">IF(L661&gt;0,AI661/L661,1000000000000)</f>
        <v>1550.93894768787</v>
      </c>
      <c r="AK661" s="8" t="n">
        <f aca="false">IF(AND(G661&gt;=V_NEED,L661&gt;=P_MIN,K661&gt;=Z_MIN,F661&lt;=N_CAP,D661&lt;=R_MAX,OR(CORONA_REQ=0,O661&gt;=G661)),1,0)</f>
        <v>0</v>
      </c>
      <c r="AL661" s="28" t="n">
        <f aca="false">IF(AK661=1,IF(OBJECTIVE=1,AI661,AJ661),1000000000000)+ROW()*0.000000001</f>
        <v>1000000000000</v>
      </c>
    </row>
    <row r="662" customFormat="false" ht="15" hidden="false" customHeight="false" outlineLevel="0" collapsed="false">
      <c r="A662" s="8" t="n">
        <v>658</v>
      </c>
      <c r="B662" s="23" t="n">
        <v>4</v>
      </c>
      <c r="C662" s="23" t="n">
        <v>2</v>
      </c>
      <c r="D662" s="8" t="n">
        <v>175</v>
      </c>
      <c r="E662" s="8" t="n">
        <v>22</v>
      </c>
      <c r="F662" s="8" t="n">
        <v>10</v>
      </c>
      <c r="G662" s="28" t="n">
        <v>9.259956</v>
      </c>
      <c r="H662" s="8" t="n">
        <v>78.6202</v>
      </c>
      <c r="I662" s="8" t="n">
        <v>1437.530716</v>
      </c>
      <c r="J662" s="28" t="n">
        <v>18.284496</v>
      </c>
      <c r="K662" s="39" t="n">
        <v>1.549649</v>
      </c>
      <c r="L662" s="28" t="n">
        <v>5.564689</v>
      </c>
      <c r="M662" s="8" t="n">
        <v>176</v>
      </c>
      <c r="N662" s="8" t="n">
        <v>948</v>
      </c>
      <c r="O662" s="28" t="n">
        <v>10.214631</v>
      </c>
      <c r="P662" s="28" t="n">
        <v>9.177425</v>
      </c>
      <c r="Q662" s="28" t="n">
        <v>9.542588</v>
      </c>
      <c r="R662" s="8" t="n">
        <v>40</v>
      </c>
      <c r="S662" s="8" t="n">
        <v>20</v>
      </c>
      <c r="T662" s="23" t="n">
        <v>142.623887</v>
      </c>
      <c r="U662" s="23" t="n">
        <v>116.548668</v>
      </c>
      <c r="V662" s="28" t="n">
        <v>3.972024</v>
      </c>
      <c r="W662" s="39" t="n">
        <v>0.693528</v>
      </c>
      <c r="X662" s="24" t="n">
        <f aca="false">P662*RHO_VANE/2700*(1+SCRAP)*PRICE_VANE</f>
        <v>109.85377725</v>
      </c>
      <c r="Y662" s="24" t="n">
        <f aca="false">Q662*RHO_PLATE/2700*(1+SCRAP)*PRICE_PLATE</f>
        <v>114.22477836</v>
      </c>
      <c r="Z662" s="24" t="n">
        <f aca="false">T662*CUT_M+(R662+S662)*CUT_SET</f>
        <v>273.9358305</v>
      </c>
      <c r="AA662" s="24" t="n">
        <f aca="false">U662*ROUND_M</f>
        <v>582.74334</v>
      </c>
      <c r="AB662" s="24" t="n">
        <f aca="false">(R662+S662)*FINISH_PART</f>
        <v>480</v>
      </c>
      <c r="AC662" s="24" t="n">
        <f aca="false">R662*SPACER_VANE+(R662+S662)*ASM_H*LABOUR</f>
        <v>795</v>
      </c>
      <c r="AD662" s="24" t="n">
        <f aca="false">V662*G10_CAGE+W662*G10_SLEEVE</f>
        <v>279.93312</v>
      </c>
      <c r="AE662" s="24" t="n">
        <f aca="false">N662/1000*SHAFT_M+SHAFT_SET</f>
        <v>193.76</v>
      </c>
      <c r="AF662" s="24" t="n">
        <f aca="false">2*ROUNDUP(G662*1000/V_ZENER,0)*PRICE_Z+5*ROUNDUP(G662*DIODE_SAFETY/V_STICK,0)*PRICE_STICK</f>
        <v>68.9</v>
      </c>
      <c r="AG662" s="24" t="n">
        <f aca="false">SUM(X662:AF662)</f>
        <v>2898.35084611</v>
      </c>
      <c r="AH662" s="20" t="n">
        <f aca="false">FIXED_BOM</f>
        <v>3461</v>
      </c>
      <c r="AI662" s="24" t="n">
        <f aca="false">(AG662+AH662)*(1+CONT)</f>
        <v>7313.2534730265</v>
      </c>
      <c r="AJ662" s="24" t="n">
        <f aca="false">IF(L662&gt;0,AI662/L662,1000000000000)</f>
        <v>1314.225012939</v>
      </c>
      <c r="AK662" s="8" t="n">
        <f aca="false">IF(AND(G662&gt;=V_NEED,L662&gt;=P_MIN,K662&gt;=Z_MIN,F662&lt;=N_CAP,D662&lt;=R_MAX,OR(CORONA_REQ=0,O662&gt;=G662)),1,0)</f>
        <v>0</v>
      </c>
      <c r="AL662" s="28" t="n">
        <f aca="false">IF(AK662=1,IF(OBJECTIVE=1,AI662,AJ662),1000000000000)+ROW()*0.000000001</f>
        <v>1000000000000</v>
      </c>
    </row>
    <row r="663" customFormat="false" ht="15" hidden="false" customHeight="false" outlineLevel="0" collapsed="false">
      <c r="A663" s="8" t="n">
        <v>659</v>
      </c>
      <c r="B663" s="23" t="n">
        <v>4</v>
      </c>
      <c r="C663" s="23" t="n">
        <v>2</v>
      </c>
      <c r="D663" s="8" t="n">
        <v>175</v>
      </c>
      <c r="E663" s="8" t="n">
        <v>22</v>
      </c>
      <c r="F663" s="8" t="n">
        <v>12</v>
      </c>
      <c r="G663" s="28" t="n">
        <v>9.259956</v>
      </c>
      <c r="H663" s="8" t="n">
        <v>94.750768</v>
      </c>
      <c r="I663" s="8" t="n">
        <v>1740.168761</v>
      </c>
      <c r="J663" s="28" t="n">
        <v>18.365748</v>
      </c>
      <c r="K663" s="39" t="n">
        <v>1.557683</v>
      </c>
      <c r="L663" s="28" t="n">
        <v>6.803129</v>
      </c>
      <c r="M663" s="8" t="n">
        <v>206</v>
      </c>
      <c r="N663" s="8" t="n">
        <v>1008</v>
      </c>
      <c r="O663" s="28" t="n">
        <v>10.214631</v>
      </c>
      <c r="P663" s="28" t="n">
        <v>11.01291</v>
      </c>
      <c r="Q663" s="28" t="n">
        <v>10.496846</v>
      </c>
      <c r="R663" s="8" t="n">
        <v>48</v>
      </c>
      <c r="S663" s="8" t="n">
        <v>22</v>
      </c>
      <c r="T663" s="23" t="n">
        <v>168.321231</v>
      </c>
      <c r="U663" s="23" t="n">
        <v>137.030968</v>
      </c>
      <c r="V663" s="28" t="n">
        <v>4.499283</v>
      </c>
      <c r="W663" s="39" t="n">
        <v>0.785589</v>
      </c>
      <c r="X663" s="24" t="n">
        <f aca="false">P663*RHO_VANE/2700*(1+SCRAP)*PRICE_VANE</f>
        <v>131.8245327</v>
      </c>
      <c r="Y663" s="24" t="n">
        <f aca="false">Q663*RHO_PLATE/2700*(1+SCRAP)*PRICE_PLATE</f>
        <v>125.64724662</v>
      </c>
      <c r="Z663" s="24" t="n">
        <f aca="false">T663*CUT_M+(R663+S663)*CUT_SET</f>
        <v>322.4818465</v>
      </c>
      <c r="AA663" s="24" t="n">
        <f aca="false">U663*ROUND_M</f>
        <v>685.15484</v>
      </c>
      <c r="AB663" s="24" t="n">
        <f aca="false">(R663+S663)*FINISH_PART</f>
        <v>560</v>
      </c>
      <c r="AC663" s="24" t="n">
        <f aca="false">R663*SPACER_VANE+(R663+S663)*ASM_H*LABOUR</f>
        <v>931.5</v>
      </c>
      <c r="AD663" s="24" t="n">
        <f aca="false">V663*G10_CAGE+W663*G10_SLEEVE</f>
        <v>317.09232</v>
      </c>
      <c r="AE663" s="24" t="n">
        <f aca="false">N663/1000*SHAFT_M+SHAFT_SET</f>
        <v>200.96</v>
      </c>
      <c r="AF663" s="24" t="n">
        <f aca="false">2*ROUNDUP(G663*1000/V_ZENER,0)*PRICE_Z+5*ROUNDUP(G663*DIODE_SAFETY/V_STICK,0)*PRICE_STICK</f>
        <v>68.9</v>
      </c>
      <c r="AG663" s="24" t="n">
        <f aca="false">SUM(X663:AF663)</f>
        <v>3343.56078582</v>
      </c>
      <c r="AH663" s="20" t="n">
        <f aca="false">FIXED_BOM</f>
        <v>3461</v>
      </c>
      <c r="AI663" s="24" t="n">
        <f aca="false">(AG663+AH663)*(1+CONT)</f>
        <v>7825.244903693</v>
      </c>
      <c r="AJ663" s="24" t="n">
        <f aca="false">IF(L663&gt;0,AI663/L663,1000000000000)</f>
        <v>1150.24202888009</v>
      </c>
      <c r="AK663" s="8" t="n">
        <f aca="false">IF(AND(G663&gt;=V_NEED,L663&gt;=P_MIN,K663&gt;=Z_MIN,F663&lt;=N_CAP,D663&lt;=R_MAX,OR(CORONA_REQ=0,O663&gt;=G663)),1,0)</f>
        <v>0</v>
      </c>
      <c r="AL663" s="28" t="n">
        <f aca="false">IF(AK663=1,IF(OBJECTIVE=1,AI663,AJ663),1000000000000)+ROW()*0.000000001</f>
        <v>1000000000000</v>
      </c>
    </row>
    <row r="664" customFormat="false" ht="15" hidden="false" customHeight="false" outlineLevel="0" collapsed="false">
      <c r="A664" s="8" t="n">
        <v>660</v>
      </c>
      <c r="B664" s="23" t="n">
        <v>4</v>
      </c>
      <c r="C664" s="23" t="n">
        <v>2</v>
      </c>
      <c r="D664" s="8" t="n">
        <v>175</v>
      </c>
      <c r="E664" s="8" t="n">
        <v>22</v>
      </c>
      <c r="F664" s="8" t="n">
        <v>16</v>
      </c>
      <c r="G664" s="28" t="n">
        <v>9.259956</v>
      </c>
      <c r="H664" s="8" t="n">
        <v>127.011905</v>
      </c>
      <c r="I664" s="8" t="n">
        <v>2345.444852</v>
      </c>
      <c r="J664" s="28" t="n">
        <v>18.466339</v>
      </c>
      <c r="K664" s="39" t="n">
        <v>1.568434</v>
      </c>
      <c r="L664" s="28" t="n">
        <v>9.289332</v>
      </c>
      <c r="M664" s="8" t="n">
        <v>278</v>
      </c>
      <c r="N664" s="8" t="n">
        <v>1152</v>
      </c>
      <c r="O664" s="28" t="n">
        <v>10.214631</v>
      </c>
      <c r="P664" s="28" t="n">
        <v>14.683879</v>
      </c>
      <c r="Q664" s="28" t="n">
        <v>14.313882</v>
      </c>
      <c r="R664" s="8" t="n">
        <v>64</v>
      </c>
      <c r="S664" s="8" t="n">
        <v>30</v>
      </c>
      <c r="T664" s="23" t="n">
        <v>225.370785</v>
      </c>
      <c r="U664" s="23" t="n">
        <v>183.650435</v>
      </c>
      <c r="V664" s="28" t="n">
        <v>5.764707</v>
      </c>
      <c r="W664" s="39" t="n">
        <v>1.006536</v>
      </c>
      <c r="X664" s="24" t="n">
        <f aca="false">P664*RHO_VANE/2700*(1+SCRAP)*PRICE_VANE</f>
        <v>175.76603163</v>
      </c>
      <c r="Y664" s="24" t="n">
        <f aca="false">Q664*RHO_PLATE/2700*(1+SCRAP)*PRICE_PLATE</f>
        <v>171.33716754</v>
      </c>
      <c r="Z664" s="24" t="n">
        <f aca="false">T664*CUT_M+(R664+S664)*CUT_SET</f>
        <v>432.0561775</v>
      </c>
      <c r="AA664" s="24" t="n">
        <f aca="false">U664*ROUND_M</f>
        <v>918.252175</v>
      </c>
      <c r="AB664" s="24" t="n">
        <f aca="false">(R664+S664)*FINISH_PART</f>
        <v>752</v>
      </c>
      <c r="AC664" s="24" t="n">
        <f aca="false">R664*SPACER_VANE+(R664+S664)*ASM_H*LABOUR</f>
        <v>1249.5</v>
      </c>
      <c r="AD664" s="24" t="n">
        <f aca="false">V664*G10_CAGE+W664*G10_SLEEVE</f>
        <v>406.27458</v>
      </c>
      <c r="AE664" s="24" t="n">
        <f aca="false">N664/1000*SHAFT_M+SHAFT_SET</f>
        <v>218.24</v>
      </c>
      <c r="AF664" s="24" t="n">
        <f aca="false">2*ROUNDUP(G664*1000/V_ZENER,0)*PRICE_Z+5*ROUNDUP(G664*DIODE_SAFETY/V_STICK,0)*PRICE_STICK</f>
        <v>68.9</v>
      </c>
      <c r="AG664" s="24" t="n">
        <f aca="false">SUM(X664:AF664)</f>
        <v>4392.32613167</v>
      </c>
      <c r="AH664" s="20" t="n">
        <f aca="false">FIXED_BOM</f>
        <v>3461</v>
      </c>
      <c r="AI664" s="24" t="n">
        <f aca="false">(AG664+AH664)*(1+CONT)</f>
        <v>9031.3250514205</v>
      </c>
      <c r="AJ664" s="24" t="n">
        <f aca="false">IF(L664&gt;0,AI664/L664,1000000000000)</f>
        <v>972.225457268671</v>
      </c>
      <c r="AK664" s="8" t="n">
        <f aca="false">IF(AND(G664&gt;=V_NEED,L664&gt;=P_MIN,K664&gt;=Z_MIN,F664&lt;=N_CAP,D664&lt;=R_MAX,OR(CORONA_REQ=0,O664&gt;=G664)),1,0)</f>
        <v>0</v>
      </c>
      <c r="AL664" s="28" t="n">
        <f aca="false">IF(AK664=1,IF(OBJECTIVE=1,AI664,AJ664),1000000000000)+ROW()*0.000000001</f>
        <v>1000000000000</v>
      </c>
    </row>
    <row r="665" customFormat="false" ht="15" hidden="false" customHeight="false" outlineLevel="0" collapsed="false">
      <c r="A665" s="8" t="n">
        <v>661</v>
      </c>
      <c r="B665" s="23" t="n">
        <v>4</v>
      </c>
      <c r="C665" s="23" t="n">
        <v>2</v>
      </c>
      <c r="D665" s="8" t="n">
        <v>175</v>
      </c>
      <c r="E665" s="8" t="n">
        <v>26</v>
      </c>
      <c r="F665" s="8" t="n">
        <v>4</v>
      </c>
      <c r="G665" s="28" t="n">
        <v>9.259956</v>
      </c>
      <c r="H665" s="8" t="n">
        <v>48.037791</v>
      </c>
      <c r="I665" s="8" t="n">
        <v>621.110623</v>
      </c>
      <c r="J665" s="28" t="n">
        <v>12.929625</v>
      </c>
      <c r="K665" s="39" t="n">
        <v>1.446293</v>
      </c>
      <c r="L665" s="28" t="n">
        <v>2.084568</v>
      </c>
      <c r="M665" s="8" t="n">
        <v>74</v>
      </c>
      <c r="N665" s="8" t="n">
        <v>744</v>
      </c>
      <c r="O665" s="28" t="n">
        <v>10.214631</v>
      </c>
      <c r="P665" s="28" t="n">
        <v>4.179908</v>
      </c>
      <c r="Q665" s="28" t="n">
        <v>4.771294</v>
      </c>
      <c r="R665" s="8" t="n">
        <v>16</v>
      </c>
      <c r="S665" s="8" t="n">
        <v>10</v>
      </c>
      <c r="T665" s="23" t="n">
        <v>59.876988</v>
      </c>
      <c r="U665" s="23" t="n">
        <v>49.4469</v>
      </c>
      <c r="V665" s="28" t="n">
        <v>2.17934</v>
      </c>
      <c r="W665" s="39" t="n">
        <v>0.38052</v>
      </c>
      <c r="X665" s="24" t="n">
        <f aca="false">P665*RHO_VANE/2700*(1+SCRAP)*PRICE_VANE</f>
        <v>50.03349876</v>
      </c>
      <c r="Y665" s="24" t="n">
        <f aca="false">Q665*RHO_PLATE/2700*(1+SCRAP)*PRICE_PLATE</f>
        <v>57.11238918</v>
      </c>
      <c r="Z665" s="24" t="n">
        <f aca="false">T665*CUT_M+(R665+S665)*CUT_SET</f>
        <v>115.815482</v>
      </c>
      <c r="AA665" s="24" t="n">
        <f aca="false">U665*ROUND_M</f>
        <v>247.2345</v>
      </c>
      <c r="AB665" s="24" t="n">
        <f aca="false">(R665+S665)*FINISH_PART</f>
        <v>208</v>
      </c>
      <c r="AC665" s="24" t="n">
        <f aca="false">R665*SPACER_VANE+(R665+S665)*ASM_H*LABOUR</f>
        <v>340.5</v>
      </c>
      <c r="AD665" s="24" t="n">
        <f aca="false">V665*G10_CAGE+W665*G10_SLEEVE</f>
        <v>153.5916</v>
      </c>
      <c r="AE665" s="24" t="n">
        <f aca="false">N665/1000*SHAFT_M+SHAFT_SET</f>
        <v>169.28</v>
      </c>
      <c r="AF665" s="24" t="n">
        <f aca="false">2*ROUNDUP(G665*1000/V_ZENER,0)*PRICE_Z+5*ROUNDUP(G665*DIODE_SAFETY/V_STICK,0)*PRICE_STICK</f>
        <v>68.9</v>
      </c>
      <c r="AG665" s="24" t="n">
        <f aca="false">SUM(X665:AF665)</f>
        <v>1410.46746994</v>
      </c>
      <c r="AH665" s="20" t="n">
        <f aca="false">FIXED_BOM</f>
        <v>3461</v>
      </c>
      <c r="AI665" s="24" t="n">
        <f aca="false">(AG665+AH665)*(1+CONT)</f>
        <v>5602.187590431</v>
      </c>
      <c r="AJ665" s="24" t="n">
        <f aca="false">IF(L665&gt;0,AI665/L665,1000000000000)</f>
        <v>2687.45734868376</v>
      </c>
      <c r="AK665" s="8" t="n">
        <f aca="false">IF(AND(G665&gt;=V_NEED,L665&gt;=P_MIN,K665&gt;=Z_MIN,F665&lt;=N_CAP,D665&lt;=R_MAX,OR(CORONA_REQ=0,O665&gt;=G665)),1,0)</f>
        <v>0</v>
      </c>
      <c r="AL665" s="28" t="n">
        <f aca="false">IF(AK665=1,IF(OBJECTIVE=1,AI665,AJ665),1000000000000)+ROW()*0.000000001</f>
        <v>1000000000000</v>
      </c>
    </row>
    <row r="666" customFormat="false" ht="15" hidden="false" customHeight="false" outlineLevel="0" collapsed="false">
      <c r="A666" s="8" t="n">
        <v>662</v>
      </c>
      <c r="B666" s="23" t="n">
        <v>4</v>
      </c>
      <c r="C666" s="23" t="n">
        <v>2</v>
      </c>
      <c r="D666" s="8" t="n">
        <v>175</v>
      </c>
      <c r="E666" s="8" t="n">
        <v>26</v>
      </c>
      <c r="F666" s="8" t="n">
        <v>6</v>
      </c>
      <c r="G666" s="28" t="n">
        <v>9.259956</v>
      </c>
      <c r="H666" s="8" t="n">
        <v>74.3451</v>
      </c>
      <c r="I666" s="8" t="n">
        <v>976.030979</v>
      </c>
      <c r="J666" s="28" t="n">
        <v>13.128383</v>
      </c>
      <c r="K666" s="39" t="n">
        <v>1.480072</v>
      </c>
      <c r="L666" s="28" t="n">
        <v>3.451867</v>
      </c>
      <c r="M666" s="8" t="n">
        <v>110</v>
      </c>
      <c r="N666" s="8" t="n">
        <v>816</v>
      </c>
      <c r="O666" s="28" t="n">
        <v>10.214631</v>
      </c>
      <c r="P666" s="28" t="n">
        <v>6.269862</v>
      </c>
      <c r="Q666" s="28" t="n">
        <v>6.679811</v>
      </c>
      <c r="R666" s="8" t="n">
        <v>24</v>
      </c>
      <c r="S666" s="8" t="n">
        <v>14</v>
      </c>
      <c r="T666" s="23" t="n">
        <v>88.401765</v>
      </c>
      <c r="U666" s="23" t="n">
        <v>72.756634</v>
      </c>
      <c r="V666" s="28" t="n">
        <v>2.812052</v>
      </c>
      <c r="W666" s="39" t="n">
        <v>0.490993</v>
      </c>
      <c r="X666" s="24" t="n">
        <f aca="false">P666*RHO_VANE/2700*(1+SCRAP)*PRICE_VANE</f>
        <v>75.05024814</v>
      </c>
      <c r="Y666" s="24" t="n">
        <f aca="false">Q666*RHO_PLATE/2700*(1+SCRAP)*PRICE_PLATE</f>
        <v>79.95733767</v>
      </c>
      <c r="Z666" s="24" t="n">
        <f aca="false">T666*CUT_M+(R666+S666)*CUT_SET</f>
        <v>170.6026475</v>
      </c>
      <c r="AA666" s="24" t="n">
        <f aca="false">U666*ROUND_M</f>
        <v>363.78317</v>
      </c>
      <c r="AB666" s="24" t="n">
        <f aca="false">(R666+S666)*FINISH_PART</f>
        <v>304</v>
      </c>
      <c r="AC666" s="24" t="n">
        <f aca="false">R666*SPACER_VANE+(R666+S666)*ASM_H*LABOUR</f>
        <v>499.5</v>
      </c>
      <c r="AD666" s="24" t="n">
        <f aca="false">V666*G10_CAGE+W666*G10_SLEEVE</f>
        <v>198.1827</v>
      </c>
      <c r="AE666" s="24" t="n">
        <f aca="false">N666/1000*SHAFT_M+SHAFT_SET</f>
        <v>177.92</v>
      </c>
      <c r="AF666" s="24" t="n">
        <f aca="false">2*ROUNDUP(G666*1000/V_ZENER,0)*PRICE_Z+5*ROUNDUP(G666*DIODE_SAFETY/V_STICK,0)*PRICE_STICK</f>
        <v>68.9</v>
      </c>
      <c r="AG666" s="24" t="n">
        <f aca="false">SUM(X666:AF666)</f>
        <v>1937.89610331</v>
      </c>
      <c r="AH666" s="20" t="n">
        <f aca="false">FIXED_BOM</f>
        <v>3461</v>
      </c>
      <c r="AI666" s="24" t="n">
        <f aca="false">(AG666+AH666)*(1+CONT)</f>
        <v>6208.7305188065</v>
      </c>
      <c r="AJ666" s="24" t="n">
        <f aca="false">IF(L666&gt;0,AI666/L666,1000000000000)</f>
        <v>1798.6586733517</v>
      </c>
      <c r="AK666" s="8" t="n">
        <f aca="false">IF(AND(G666&gt;=V_NEED,L666&gt;=P_MIN,K666&gt;=Z_MIN,F666&lt;=N_CAP,D666&lt;=R_MAX,OR(CORONA_REQ=0,O666&gt;=G666)),1,0)</f>
        <v>0</v>
      </c>
      <c r="AL666" s="28" t="n">
        <f aca="false">IF(AK666=1,IF(OBJECTIVE=1,AI666,AJ666),1000000000000)+ROW()*0.000000001</f>
        <v>1000000000000</v>
      </c>
    </row>
    <row r="667" customFormat="false" ht="15" hidden="false" customHeight="false" outlineLevel="0" collapsed="false">
      <c r="A667" s="8" t="n">
        <v>663</v>
      </c>
      <c r="B667" s="23" t="n">
        <v>4</v>
      </c>
      <c r="C667" s="23" t="n">
        <v>2</v>
      </c>
      <c r="D667" s="8" t="n">
        <v>175</v>
      </c>
      <c r="E667" s="8" t="n">
        <v>26</v>
      </c>
      <c r="F667" s="8" t="n">
        <v>8</v>
      </c>
      <c r="G667" s="28" t="n">
        <v>9.259956</v>
      </c>
      <c r="H667" s="8" t="n">
        <v>100.652409</v>
      </c>
      <c r="I667" s="8" t="n">
        <v>1330.951335</v>
      </c>
      <c r="J667" s="28" t="n">
        <v>13.223244</v>
      </c>
      <c r="K667" s="39" t="n">
        <v>1.496728</v>
      </c>
      <c r="L667" s="28" t="n">
        <v>4.815774</v>
      </c>
      <c r="M667" s="8" t="n">
        <v>146</v>
      </c>
      <c r="N667" s="8" t="n">
        <v>888</v>
      </c>
      <c r="O667" s="28" t="n">
        <v>10.214631</v>
      </c>
      <c r="P667" s="28" t="n">
        <v>8.359816</v>
      </c>
      <c r="Q667" s="28" t="n">
        <v>8.588329</v>
      </c>
      <c r="R667" s="8" t="n">
        <v>32</v>
      </c>
      <c r="S667" s="8" t="n">
        <v>18</v>
      </c>
      <c r="T667" s="23" t="n">
        <v>116.926543</v>
      </c>
      <c r="U667" s="23" t="n">
        <v>96.066368</v>
      </c>
      <c r="V667" s="28" t="n">
        <v>3.444764</v>
      </c>
      <c r="W667" s="39" t="n">
        <v>0.601467</v>
      </c>
      <c r="X667" s="24" t="n">
        <f aca="false">P667*RHO_VANE/2700*(1+SCRAP)*PRICE_VANE</f>
        <v>100.06699752</v>
      </c>
      <c r="Y667" s="24" t="n">
        <f aca="false">Q667*RHO_PLATE/2700*(1+SCRAP)*PRICE_PLATE</f>
        <v>102.80229813</v>
      </c>
      <c r="Z667" s="24" t="n">
        <f aca="false">T667*CUT_M+(R667+S667)*CUT_SET</f>
        <v>225.3898145</v>
      </c>
      <c r="AA667" s="24" t="n">
        <f aca="false">U667*ROUND_M</f>
        <v>480.33184</v>
      </c>
      <c r="AB667" s="24" t="n">
        <f aca="false">(R667+S667)*FINISH_PART</f>
        <v>400</v>
      </c>
      <c r="AC667" s="24" t="n">
        <f aca="false">R667*SPACER_VANE+(R667+S667)*ASM_H*LABOUR</f>
        <v>658.5</v>
      </c>
      <c r="AD667" s="24" t="n">
        <f aca="false">V667*G10_CAGE+W667*G10_SLEEVE</f>
        <v>242.77386</v>
      </c>
      <c r="AE667" s="24" t="n">
        <f aca="false">N667/1000*SHAFT_M+SHAFT_SET</f>
        <v>186.56</v>
      </c>
      <c r="AF667" s="24" t="n">
        <f aca="false">2*ROUNDUP(G667*1000/V_ZENER,0)*PRICE_Z+5*ROUNDUP(G667*DIODE_SAFETY/V_STICK,0)*PRICE_STICK</f>
        <v>68.9</v>
      </c>
      <c r="AG667" s="24" t="n">
        <f aca="false">SUM(X667:AF667)</f>
        <v>2465.32481015</v>
      </c>
      <c r="AH667" s="20" t="n">
        <f aca="false">FIXED_BOM</f>
        <v>3461</v>
      </c>
      <c r="AI667" s="24" t="n">
        <f aca="false">(AG667+AH667)*(1+CONT)</f>
        <v>6815.2735316725</v>
      </c>
      <c r="AJ667" s="24" t="n">
        <f aca="false">IF(L667&gt;0,AI667/L667,1000000000000)</f>
        <v>1415.19795814183</v>
      </c>
      <c r="AK667" s="8" t="n">
        <f aca="false">IF(AND(G667&gt;=V_NEED,L667&gt;=P_MIN,K667&gt;=Z_MIN,F667&lt;=N_CAP,D667&lt;=R_MAX,OR(CORONA_REQ=0,O667&gt;=G667)),1,0)</f>
        <v>0</v>
      </c>
      <c r="AL667" s="28" t="n">
        <f aca="false">IF(AK667=1,IF(OBJECTIVE=1,AI667,AJ667),1000000000000)+ROW()*0.000000001</f>
        <v>1000000000000</v>
      </c>
    </row>
    <row r="668" customFormat="false" ht="15" hidden="false" customHeight="false" outlineLevel="0" collapsed="false">
      <c r="A668" s="8" t="n">
        <v>664</v>
      </c>
      <c r="B668" s="23" t="n">
        <v>4</v>
      </c>
      <c r="C668" s="23" t="n">
        <v>2</v>
      </c>
      <c r="D668" s="8" t="n">
        <v>175</v>
      </c>
      <c r="E668" s="8" t="n">
        <v>26</v>
      </c>
      <c r="F668" s="8" t="n">
        <v>10</v>
      </c>
      <c r="G668" s="28" t="n">
        <v>9.259956</v>
      </c>
      <c r="H668" s="8" t="n">
        <v>126.959719</v>
      </c>
      <c r="I668" s="8" t="n">
        <v>1685.871691</v>
      </c>
      <c r="J668" s="28" t="n">
        <v>13.278792</v>
      </c>
      <c r="K668" s="39" t="n">
        <v>1.50641</v>
      </c>
      <c r="L668" s="28" t="n">
        <v>6.185728</v>
      </c>
      <c r="M668" s="8" t="n">
        <v>182</v>
      </c>
      <c r="N668" s="8" t="n">
        <v>960</v>
      </c>
      <c r="O668" s="28" t="n">
        <v>10.214631</v>
      </c>
      <c r="P668" s="28" t="n">
        <v>10.44977</v>
      </c>
      <c r="Q668" s="28" t="n">
        <v>10.496846</v>
      </c>
      <c r="R668" s="8" t="n">
        <v>40</v>
      </c>
      <c r="S668" s="8" t="n">
        <v>22</v>
      </c>
      <c r="T668" s="23" t="n">
        <v>145.45132</v>
      </c>
      <c r="U668" s="23" t="n">
        <v>119.376101</v>
      </c>
      <c r="V668" s="28" t="n">
        <v>4.077476</v>
      </c>
      <c r="W668" s="39" t="n">
        <v>0.71194</v>
      </c>
      <c r="X668" s="24" t="n">
        <f aca="false">P668*RHO_VANE/2700*(1+SCRAP)*PRICE_VANE</f>
        <v>125.0837469</v>
      </c>
      <c r="Y668" s="24" t="n">
        <f aca="false">Q668*RHO_PLATE/2700*(1+SCRAP)*PRICE_PLATE</f>
        <v>125.64724662</v>
      </c>
      <c r="Z668" s="24" t="n">
        <f aca="false">T668*CUT_M+(R668+S668)*CUT_SET</f>
        <v>280.17698</v>
      </c>
      <c r="AA668" s="24" t="n">
        <f aca="false">U668*ROUND_M</f>
        <v>596.880505</v>
      </c>
      <c r="AB668" s="24" t="n">
        <f aca="false">(R668+S668)*FINISH_PART</f>
        <v>496</v>
      </c>
      <c r="AC668" s="24" t="n">
        <f aca="false">R668*SPACER_VANE+(R668+S668)*ASM_H*LABOUR</f>
        <v>817.5</v>
      </c>
      <c r="AD668" s="24" t="n">
        <f aca="false">V668*G10_CAGE+W668*G10_SLEEVE</f>
        <v>287.36496</v>
      </c>
      <c r="AE668" s="24" t="n">
        <f aca="false">N668/1000*SHAFT_M+SHAFT_SET</f>
        <v>195.2</v>
      </c>
      <c r="AF668" s="24" t="n">
        <f aca="false">2*ROUNDUP(G668*1000/V_ZENER,0)*PRICE_Z+5*ROUNDUP(G668*DIODE_SAFETY/V_STICK,0)*PRICE_STICK</f>
        <v>68.9</v>
      </c>
      <c r="AG668" s="24" t="n">
        <f aca="false">SUM(X668:AF668)</f>
        <v>2992.75343852</v>
      </c>
      <c r="AH668" s="20" t="n">
        <f aca="false">FIXED_BOM</f>
        <v>3461</v>
      </c>
      <c r="AI668" s="24" t="n">
        <f aca="false">(AG668+AH668)*(1+CONT)</f>
        <v>7421.816454298</v>
      </c>
      <c r="AJ668" s="24" t="n">
        <f aca="false">IF(L668&gt;0,AI668/L668,1000000000000)</f>
        <v>1199.82909922615</v>
      </c>
      <c r="AK668" s="8" t="n">
        <f aca="false">IF(AND(G668&gt;=V_NEED,L668&gt;=P_MIN,K668&gt;=Z_MIN,F668&lt;=N_CAP,D668&lt;=R_MAX,OR(CORONA_REQ=0,O668&gt;=G668)),1,0)</f>
        <v>0</v>
      </c>
      <c r="AL668" s="28" t="n">
        <f aca="false">IF(AK668=1,IF(OBJECTIVE=1,AI668,AJ668),1000000000000)+ROW()*0.000000001</f>
        <v>1000000000000</v>
      </c>
    </row>
    <row r="669" customFormat="false" ht="15" hidden="false" customHeight="false" outlineLevel="0" collapsed="false">
      <c r="A669" s="8" t="n">
        <v>665</v>
      </c>
      <c r="B669" s="23" t="n">
        <v>4</v>
      </c>
      <c r="C669" s="23" t="n">
        <v>2</v>
      </c>
      <c r="D669" s="8" t="n">
        <v>175</v>
      </c>
      <c r="E669" s="8" t="n">
        <v>26</v>
      </c>
      <c r="F669" s="8" t="n">
        <v>12</v>
      </c>
      <c r="G669" s="28" t="n">
        <v>9.259956</v>
      </c>
      <c r="H669" s="8" t="n">
        <v>153.267028</v>
      </c>
      <c r="I669" s="8" t="n">
        <v>2040.792047</v>
      </c>
      <c r="J669" s="28" t="n">
        <v>13.315271</v>
      </c>
      <c r="K669" s="39" t="n">
        <v>1.513024</v>
      </c>
      <c r="L669" s="28" t="n">
        <v>7.559685</v>
      </c>
      <c r="M669" s="8" t="n">
        <v>218</v>
      </c>
      <c r="N669" s="8" t="n">
        <v>1032</v>
      </c>
      <c r="O669" s="28" t="n">
        <v>10.214631</v>
      </c>
      <c r="P669" s="28" t="n">
        <v>12.539724</v>
      </c>
      <c r="Q669" s="28" t="n">
        <v>12.405364</v>
      </c>
      <c r="R669" s="8" t="n">
        <v>48</v>
      </c>
      <c r="S669" s="8" t="n">
        <v>26</v>
      </c>
      <c r="T669" s="23" t="n">
        <v>173.976098</v>
      </c>
      <c r="U669" s="23" t="n">
        <v>142.685835</v>
      </c>
      <c r="V669" s="28" t="n">
        <v>4.710187</v>
      </c>
      <c r="W669" s="39" t="n">
        <v>0.822414</v>
      </c>
      <c r="X669" s="24" t="n">
        <f aca="false">P669*RHO_VANE/2700*(1+SCRAP)*PRICE_VANE</f>
        <v>150.10049628</v>
      </c>
      <c r="Y669" s="24" t="n">
        <f aca="false">Q669*RHO_PLATE/2700*(1+SCRAP)*PRICE_PLATE</f>
        <v>148.49220708</v>
      </c>
      <c r="Z669" s="24" t="n">
        <f aca="false">T669*CUT_M+(R669+S669)*CUT_SET</f>
        <v>334.964147</v>
      </c>
      <c r="AA669" s="24" t="n">
        <f aca="false">U669*ROUND_M</f>
        <v>713.429175</v>
      </c>
      <c r="AB669" s="24" t="n">
        <f aca="false">(R669+S669)*FINISH_PART</f>
        <v>592</v>
      </c>
      <c r="AC669" s="24" t="n">
        <f aca="false">R669*SPACER_VANE+(R669+S669)*ASM_H*LABOUR</f>
        <v>976.5</v>
      </c>
      <c r="AD669" s="24" t="n">
        <f aca="false">V669*G10_CAGE+W669*G10_SLEEVE</f>
        <v>331.95606</v>
      </c>
      <c r="AE669" s="24" t="n">
        <f aca="false">N669/1000*SHAFT_M+SHAFT_SET</f>
        <v>203.84</v>
      </c>
      <c r="AF669" s="24" t="n">
        <f aca="false">2*ROUNDUP(G669*1000/V_ZENER,0)*PRICE_Z+5*ROUNDUP(G669*DIODE_SAFETY/V_STICK,0)*PRICE_STICK</f>
        <v>68.9</v>
      </c>
      <c r="AG669" s="24" t="n">
        <f aca="false">SUM(X669:AF669)</f>
        <v>3520.18208536</v>
      </c>
      <c r="AH669" s="20" t="n">
        <f aca="false">FIXED_BOM</f>
        <v>3461</v>
      </c>
      <c r="AI669" s="24" t="n">
        <f aca="false">(AG669+AH669)*(1+CONT)</f>
        <v>8028.359398164</v>
      </c>
      <c r="AJ669" s="24" t="n">
        <f aca="false">IF(L669&gt;0,AI669/L669,1000000000000)</f>
        <v>1061.99655120074</v>
      </c>
      <c r="AK669" s="8" t="n">
        <f aca="false">IF(AND(G669&gt;=V_NEED,L669&gt;=P_MIN,K669&gt;=Z_MIN,F669&lt;=N_CAP,D669&lt;=R_MAX,OR(CORONA_REQ=0,O669&gt;=G669)),1,0)</f>
        <v>0</v>
      </c>
      <c r="AL669" s="28" t="n">
        <f aca="false">IF(AK669=1,IF(OBJECTIVE=1,AI669,AJ669),1000000000000)+ROW()*0.000000001</f>
        <v>1000000000000</v>
      </c>
    </row>
    <row r="670" customFormat="false" ht="15" hidden="false" customHeight="false" outlineLevel="0" collapsed="false">
      <c r="A670" s="8" t="n">
        <v>666</v>
      </c>
      <c r="B670" s="23" t="n">
        <v>4</v>
      </c>
      <c r="C670" s="23" t="n">
        <v>2</v>
      </c>
      <c r="D670" s="8" t="n">
        <v>175</v>
      </c>
      <c r="E670" s="8" t="n">
        <v>26</v>
      </c>
      <c r="F670" s="8" t="n">
        <v>16</v>
      </c>
      <c r="G670" s="28" t="n">
        <v>9.259956</v>
      </c>
      <c r="H670" s="8" t="n">
        <v>205.881646</v>
      </c>
      <c r="I670" s="8" t="n">
        <v>2750.632758</v>
      </c>
      <c r="J670" s="28" t="n">
        <v>13.360262</v>
      </c>
      <c r="K670" s="39" t="n">
        <v>1.521037</v>
      </c>
      <c r="L670" s="28" t="n">
        <v>10.298846</v>
      </c>
      <c r="M670" s="8" t="n">
        <v>290</v>
      </c>
      <c r="N670" s="8" t="n">
        <v>1176</v>
      </c>
      <c r="O670" s="28" t="n">
        <v>10.214631</v>
      </c>
      <c r="P670" s="28" t="n">
        <v>16.719632</v>
      </c>
      <c r="Q670" s="28" t="n">
        <v>16.222399</v>
      </c>
      <c r="R670" s="8" t="n">
        <v>64</v>
      </c>
      <c r="S670" s="8" t="n">
        <v>34</v>
      </c>
      <c r="T670" s="23" t="n">
        <v>231.025652</v>
      </c>
      <c r="U670" s="23" t="n">
        <v>189.305302</v>
      </c>
      <c r="V670" s="28" t="n">
        <v>5.975611</v>
      </c>
      <c r="W670" s="39" t="n">
        <v>1.043361</v>
      </c>
      <c r="X670" s="24" t="n">
        <f aca="false">P670*RHO_VANE/2700*(1+SCRAP)*PRICE_VANE</f>
        <v>200.13399504</v>
      </c>
      <c r="Y670" s="24" t="n">
        <f aca="false">Q670*RHO_PLATE/2700*(1+SCRAP)*PRICE_PLATE</f>
        <v>194.18211603</v>
      </c>
      <c r="Z670" s="24" t="n">
        <f aca="false">T670*CUT_M+(R670+S670)*CUT_SET</f>
        <v>444.538478</v>
      </c>
      <c r="AA670" s="24" t="n">
        <f aca="false">U670*ROUND_M</f>
        <v>946.52651</v>
      </c>
      <c r="AB670" s="24" t="n">
        <f aca="false">(R670+S670)*FINISH_PART</f>
        <v>784</v>
      </c>
      <c r="AC670" s="24" t="n">
        <f aca="false">R670*SPACER_VANE+(R670+S670)*ASM_H*LABOUR</f>
        <v>1294.5</v>
      </c>
      <c r="AD670" s="24" t="n">
        <f aca="false">V670*G10_CAGE+W670*G10_SLEEVE</f>
        <v>421.13832</v>
      </c>
      <c r="AE670" s="24" t="n">
        <f aca="false">N670/1000*SHAFT_M+SHAFT_SET</f>
        <v>221.12</v>
      </c>
      <c r="AF670" s="24" t="n">
        <f aca="false">2*ROUNDUP(G670*1000/V_ZENER,0)*PRICE_Z+5*ROUNDUP(G670*DIODE_SAFETY/V_STICK,0)*PRICE_STICK</f>
        <v>68.9</v>
      </c>
      <c r="AG670" s="24" t="n">
        <f aca="false">SUM(X670:AF670)</f>
        <v>4575.03941907</v>
      </c>
      <c r="AH670" s="20" t="n">
        <f aca="false">FIXED_BOM</f>
        <v>3461</v>
      </c>
      <c r="AI670" s="24" t="n">
        <f aca="false">(AG670+AH670)*(1+CONT)</f>
        <v>9241.4453319305</v>
      </c>
      <c r="AJ670" s="24" t="n">
        <f aca="false">IF(L670&gt;0,AI670/L670,1000000000000)</f>
        <v>897.3282377395</v>
      </c>
      <c r="AK670" s="8" t="n">
        <f aca="false">IF(AND(G670&gt;=V_NEED,L670&gt;=P_MIN,K670&gt;=Z_MIN,F670&lt;=N_CAP,D670&lt;=R_MAX,OR(CORONA_REQ=0,O670&gt;=G670)),1,0)</f>
        <v>0</v>
      </c>
      <c r="AL670" s="28" t="n">
        <f aca="false">IF(AK670=1,IF(OBJECTIVE=1,AI670,AJ670),1000000000000)+ROW()*0.000000001</f>
        <v>1000000000000</v>
      </c>
    </row>
    <row r="671" customFormat="false" ht="15" hidden="false" customHeight="false" outlineLevel="0" collapsed="false">
      <c r="A671" s="8" t="n">
        <v>667</v>
      </c>
      <c r="B671" s="23" t="n">
        <v>4</v>
      </c>
      <c r="C671" s="23" t="n">
        <v>2.5</v>
      </c>
      <c r="D671" s="8" t="n">
        <v>175</v>
      </c>
      <c r="E671" s="8" t="n">
        <v>18</v>
      </c>
      <c r="F671" s="8" t="n">
        <v>4</v>
      </c>
      <c r="G671" s="28" t="n">
        <v>9.259956</v>
      </c>
      <c r="H671" s="8" t="n">
        <v>24.86172</v>
      </c>
      <c r="I671" s="8" t="n">
        <v>439.29301</v>
      </c>
      <c r="J671" s="28" t="n">
        <v>17.669453</v>
      </c>
      <c r="K671" s="39" t="n">
        <v>1.45533</v>
      </c>
      <c r="L671" s="28" t="n">
        <v>1.490307</v>
      </c>
      <c r="M671" s="8" t="n">
        <v>74</v>
      </c>
      <c r="N671" s="8" t="n">
        <v>744</v>
      </c>
      <c r="O671" s="28" t="n">
        <v>10.797318</v>
      </c>
      <c r="P671" s="28" t="n">
        <v>3.95254</v>
      </c>
      <c r="Q671" s="28" t="n">
        <v>4.771294</v>
      </c>
      <c r="R671" s="8" t="n">
        <v>16</v>
      </c>
      <c r="S671" s="8" t="n">
        <v>8</v>
      </c>
      <c r="T671" s="23" t="n">
        <v>57.049555</v>
      </c>
      <c r="U671" s="23" t="n">
        <v>46.619467</v>
      </c>
      <c r="V671" s="28" t="n">
        <v>2.17934</v>
      </c>
      <c r="W671" s="39" t="n">
        <v>0.38052</v>
      </c>
      <c r="X671" s="24" t="n">
        <f aca="false">P671*RHO_VANE/2700*(1+SCRAP)*PRICE_VANE</f>
        <v>47.3119038</v>
      </c>
      <c r="Y671" s="24" t="n">
        <f aca="false">Q671*RHO_PLATE/2700*(1+SCRAP)*PRICE_PLATE</f>
        <v>57.11238918</v>
      </c>
      <c r="Z671" s="24" t="n">
        <f aca="false">T671*CUT_M+(R671+S671)*CUT_SET</f>
        <v>109.5743325</v>
      </c>
      <c r="AA671" s="24" t="n">
        <f aca="false">U671*ROUND_M</f>
        <v>233.097335</v>
      </c>
      <c r="AB671" s="24" t="n">
        <f aca="false">(R671+S671)*FINISH_PART</f>
        <v>192</v>
      </c>
      <c r="AC671" s="24" t="n">
        <f aca="false">R671*SPACER_VANE+(R671+S671)*ASM_H*LABOUR</f>
        <v>318</v>
      </c>
      <c r="AD671" s="24" t="n">
        <f aca="false">V671*G10_CAGE+W671*G10_SLEEVE</f>
        <v>153.5916</v>
      </c>
      <c r="AE671" s="24" t="n">
        <f aca="false">N671/1000*SHAFT_M+SHAFT_SET</f>
        <v>169.28</v>
      </c>
      <c r="AF671" s="24" t="n">
        <f aca="false">2*ROUNDUP(G671*1000/V_ZENER,0)*PRICE_Z+5*ROUNDUP(G671*DIODE_SAFETY/V_STICK,0)*PRICE_STICK</f>
        <v>68.9</v>
      </c>
      <c r="AG671" s="24" t="n">
        <f aca="false">SUM(X671:AF671)</f>
        <v>1348.86756048</v>
      </c>
      <c r="AH671" s="20" t="n">
        <f aca="false">FIXED_BOM</f>
        <v>3461</v>
      </c>
      <c r="AI671" s="24" t="n">
        <f aca="false">(AG671+AH671)*(1+CONT)</f>
        <v>5531.347694552</v>
      </c>
      <c r="AJ671" s="24" t="n">
        <f aca="false">IF(L671&gt;0,AI671/L671,1000000000000)</f>
        <v>3711.54916037568</v>
      </c>
      <c r="AK671" s="8" t="n">
        <f aca="false">IF(AND(G671&gt;=V_NEED,L671&gt;=P_MIN,K671&gt;=Z_MIN,F671&lt;=N_CAP,D671&lt;=R_MAX,OR(CORONA_REQ=0,O671&gt;=G671)),1,0)</f>
        <v>0</v>
      </c>
      <c r="AL671" s="28" t="n">
        <f aca="false">IF(AK671=1,IF(OBJECTIVE=1,AI671,AJ671),1000000000000)+ROW()*0.000000001</f>
        <v>1000000000000</v>
      </c>
    </row>
    <row r="672" customFormat="false" ht="15" hidden="false" customHeight="false" outlineLevel="0" collapsed="false">
      <c r="A672" s="8" t="n">
        <v>668</v>
      </c>
      <c r="B672" s="23" t="n">
        <v>4</v>
      </c>
      <c r="C672" s="23" t="n">
        <v>2.5</v>
      </c>
      <c r="D672" s="8" t="n">
        <v>175</v>
      </c>
      <c r="E672" s="8" t="n">
        <v>18</v>
      </c>
      <c r="F672" s="8" t="n">
        <v>6</v>
      </c>
      <c r="G672" s="28" t="n">
        <v>9.259956</v>
      </c>
      <c r="H672" s="8" t="n">
        <v>37.925561</v>
      </c>
      <c r="I672" s="8" t="n">
        <v>690.317586</v>
      </c>
      <c r="J672" s="28" t="n">
        <v>18.201909</v>
      </c>
      <c r="K672" s="39" t="n">
        <v>1.504121</v>
      </c>
      <c r="L672" s="28" t="n">
        <v>2.516792</v>
      </c>
      <c r="M672" s="8" t="n">
        <v>106.5</v>
      </c>
      <c r="N672" s="8" t="n">
        <v>809</v>
      </c>
      <c r="O672" s="28" t="n">
        <v>10.797318</v>
      </c>
      <c r="P672" s="28" t="n">
        <v>5.92881</v>
      </c>
      <c r="Q672" s="28" t="n">
        <v>5.964117</v>
      </c>
      <c r="R672" s="8" t="n">
        <v>24</v>
      </c>
      <c r="S672" s="8" t="n">
        <v>10</v>
      </c>
      <c r="T672" s="23" t="n">
        <v>82.746899</v>
      </c>
      <c r="U672" s="23" t="n">
        <v>67.101767</v>
      </c>
      <c r="V672" s="28" t="n">
        <v>2.750539</v>
      </c>
      <c r="W672" s="39" t="n">
        <v>0.480253</v>
      </c>
      <c r="X672" s="24" t="n">
        <f aca="false">P672*RHO_VANE/2700*(1+SCRAP)*PRICE_VANE</f>
        <v>70.9678557</v>
      </c>
      <c r="Y672" s="24" t="n">
        <f aca="false">Q672*RHO_PLATE/2700*(1+SCRAP)*PRICE_PLATE</f>
        <v>71.39048049</v>
      </c>
      <c r="Z672" s="24" t="n">
        <f aca="false">T672*CUT_M+(R672+S672)*CUT_SET</f>
        <v>158.1203485</v>
      </c>
      <c r="AA672" s="24" t="n">
        <f aca="false">U672*ROUND_M</f>
        <v>335.508835</v>
      </c>
      <c r="AB672" s="24" t="n">
        <f aca="false">(R672+S672)*FINISH_PART</f>
        <v>272</v>
      </c>
      <c r="AC672" s="24" t="n">
        <f aca="false">R672*SPACER_VANE+(R672+S672)*ASM_H*LABOUR</f>
        <v>454.5</v>
      </c>
      <c r="AD672" s="24" t="n">
        <f aca="false">V672*G10_CAGE+W672*G10_SLEEVE</f>
        <v>193.84752</v>
      </c>
      <c r="AE672" s="24" t="n">
        <f aca="false">N672/1000*SHAFT_M+SHAFT_SET</f>
        <v>177.08</v>
      </c>
      <c r="AF672" s="24" t="n">
        <f aca="false">2*ROUNDUP(G672*1000/V_ZENER,0)*PRICE_Z+5*ROUNDUP(G672*DIODE_SAFETY/V_STICK,0)*PRICE_STICK</f>
        <v>68.9</v>
      </c>
      <c r="AG672" s="24" t="n">
        <f aca="false">SUM(X672:AF672)</f>
        <v>1802.31503969</v>
      </c>
      <c r="AH672" s="20" t="n">
        <f aca="false">FIXED_BOM</f>
        <v>3461</v>
      </c>
      <c r="AI672" s="24" t="n">
        <f aca="false">(AG672+AH672)*(1+CONT)</f>
        <v>6052.8122956435</v>
      </c>
      <c r="AJ672" s="24" t="n">
        <f aca="false">IF(L672&gt;0,AI672/L672,1000000000000)</f>
        <v>2404.97120764986</v>
      </c>
      <c r="AK672" s="8" t="n">
        <f aca="false">IF(AND(G672&gt;=V_NEED,L672&gt;=P_MIN,K672&gt;=Z_MIN,F672&lt;=N_CAP,D672&lt;=R_MAX,OR(CORONA_REQ=0,O672&gt;=G672)),1,0)</f>
        <v>0</v>
      </c>
      <c r="AL672" s="28" t="n">
        <f aca="false">IF(AK672=1,IF(OBJECTIVE=1,AI672,AJ672),1000000000000)+ROW()*0.000000001</f>
        <v>1000000000000</v>
      </c>
    </row>
    <row r="673" customFormat="false" ht="15" hidden="false" customHeight="false" outlineLevel="0" collapsed="false">
      <c r="A673" s="8" t="n">
        <v>669</v>
      </c>
      <c r="B673" s="23" t="n">
        <v>4</v>
      </c>
      <c r="C673" s="23" t="n">
        <v>2.5</v>
      </c>
      <c r="D673" s="8" t="n">
        <v>175</v>
      </c>
      <c r="E673" s="8" t="n">
        <v>18</v>
      </c>
      <c r="F673" s="8" t="n">
        <v>8</v>
      </c>
      <c r="G673" s="28" t="n">
        <v>9.259956</v>
      </c>
      <c r="H673" s="8" t="n">
        <v>50.989401</v>
      </c>
      <c r="I673" s="8" t="n">
        <v>941.342163</v>
      </c>
      <c r="J673" s="28" t="n">
        <v>18.461526</v>
      </c>
      <c r="K673" s="39" t="n">
        <v>1.528262</v>
      </c>
      <c r="L673" s="28" t="n">
        <v>3.545258</v>
      </c>
      <c r="M673" s="8" t="n">
        <v>145.5</v>
      </c>
      <c r="N673" s="8" t="n">
        <v>887</v>
      </c>
      <c r="O673" s="28" t="n">
        <v>10.797318</v>
      </c>
      <c r="P673" s="28" t="n">
        <v>7.90508</v>
      </c>
      <c r="Q673" s="28" t="n">
        <v>8.349764</v>
      </c>
      <c r="R673" s="8" t="n">
        <v>32</v>
      </c>
      <c r="S673" s="8" t="n">
        <v>14</v>
      </c>
      <c r="T673" s="23" t="n">
        <v>111.271676</v>
      </c>
      <c r="U673" s="23" t="n">
        <v>90.411501</v>
      </c>
      <c r="V673" s="28" t="n">
        <v>3.435976</v>
      </c>
      <c r="W673" s="39" t="n">
        <v>0.599932</v>
      </c>
      <c r="X673" s="24" t="n">
        <f aca="false">P673*RHO_VANE/2700*(1+SCRAP)*PRICE_VANE</f>
        <v>94.6238076</v>
      </c>
      <c r="Y673" s="24" t="n">
        <f aca="false">Q673*RHO_PLATE/2700*(1+SCRAP)*PRICE_PLATE</f>
        <v>99.94667508</v>
      </c>
      <c r="Z673" s="24" t="n">
        <f aca="false">T673*CUT_M+(R673+S673)*CUT_SET</f>
        <v>212.907514</v>
      </c>
      <c r="AA673" s="24" t="n">
        <f aca="false">U673*ROUND_M</f>
        <v>452.057505</v>
      </c>
      <c r="AB673" s="24" t="n">
        <f aca="false">(R673+S673)*FINISH_PART</f>
        <v>368</v>
      </c>
      <c r="AC673" s="24" t="n">
        <f aca="false">R673*SPACER_VANE+(R673+S673)*ASM_H*LABOUR</f>
        <v>613.5</v>
      </c>
      <c r="AD673" s="24" t="n">
        <f aca="false">V673*G10_CAGE+W673*G10_SLEEVE</f>
        <v>242.15448</v>
      </c>
      <c r="AE673" s="24" t="n">
        <f aca="false">N673/1000*SHAFT_M+SHAFT_SET</f>
        <v>186.44</v>
      </c>
      <c r="AF673" s="24" t="n">
        <f aca="false">2*ROUNDUP(G673*1000/V_ZENER,0)*PRICE_Z+5*ROUNDUP(G673*DIODE_SAFETY/V_STICK,0)*PRICE_STICK</f>
        <v>68.9</v>
      </c>
      <c r="AG673" s="24" t="n">
        <f aca="false">SUM(X673:AF673)</f>
        <v>2338.52998168</v>
      </c>
      <c r="AH673" s="20" t="n">
        <f aca="false">FIXED_BOM</f>
        <v>3461</v>
      </c>
      <c r="AI673" s="24" t="n">
        <f aca="false">(AG673+AH673)*(1+CONT)</f>
        <v>6669.459478932</v>
      </c>
      <c r="AJ673" s="24" t="n">
        <f aca="false">IF(L673&gt;0,AI673/L673,1000000000000)</f>
        <v>1881.23388451052</v>
      </c>
      <c r="AK673" s="8" t="n">
        <f aca="false">IF(AND(G673&gt;=V_NEED,L673&gt;=P_MIN,K673&gt;=Z_MIN,F673&lt;=N_CAP,D673&lt;=R_MAX,OR(CORONA_REQ=0,O673&gt;=G673)),1,0)</f>
        <v>0</v>
      </c>
      <c r="AL673" s="28" t="n">
        <f aca="false">IF(AK673=1,IF(OBJECTIVE=1,AI673,AJ673),1000000000000)+ROW()*0.000000001</f>
        <v>1000000000000</v>
      </c>
    </row>
    <row r="674" customFormat="false" ht="15" hidden="false" customHeight="false" outlineLevel="0" collapsed="false">
      <c r="A674" s="8" t="n">
        <v>670</v>
      </c>
      <c r="B674" s="23" t="n">
        <v>4</v>
      </c>
      <c r="C674" s="23" t="n">
        <v>2.5</v>
      </c>
      <c r="D674" s="8" t="n">
        <v>175</v>
      </c>
      <c r="E674" s="8" t="n">
        <v>18</v>
      </c>
      <c r="F674" s="8" t="n">
        <v>10</v>
      </c>
      <c r="G674" s="28" t="n">
        <v>9.259956</v>
      </c>
      <c r="H674" s="8" t="n">
        <v>64.053241</v>
      </c>
      <c r="I674" s="8" t="n">
        <v>1192.36674</v>
      </c>
      <c r="J674" s="28" t="n">
        <v>18.615244</v>
      </c>
      <c r="K674" s="39" t="n">
        <v>1.542807</v>
      </c>
      <c r="L674" s="28" t="n">
        <v>4.577621</v>
      </c>
      <c r="M674" s="8" t="n">
        <v>178</v>
      </c>
      <c r="N674" s="8" t="n">
        <v>952</v>
      </c>
      <c r="O674" s="28" t="n">
        <v>10.797318</v>
      </c>
      <c r="P674" s="28" t="n">
        <v>9.88135</v>
      </c>
      <c r="Q674" s="28" t="n">
        <v>9.542588</v>
      </c>
      <c r="R674" s="8" t="n">
        <v>40</v>
      </c>
      <c r="S674" s="8" t="n">
        <v>16</v>
      </c>
      <c r="T674" s="23" t="n">
        <v>136.96902</v>
      </c>
      <c r="U674" s="23" t="n">
        <v>110.893801</v>
      </c>
      <c r="V674" s="28" t="n">
        <v>4.007174</v>
      </c>
      <c r="W674" s="39" t="n">
        <v>0.699665</v>
      </c>
      <c r="X674" s="24" t="n">
        <f aca="false">P674*RHO_VANE/2700*(1+SCRAP)*PRICE_VANE</f>
        <v>118.2797595</v>
      </c>
      <c r="Y674" s="24" t="n">
        <f aca="false">Q674*RHO_PLATE/2700*(1+SCRAP)*PRICE_PLATE</f>
        <v>114.22477836</v>
      </c>
      <c r="Z674" s="24" t="n">
        <f aca="false">T674*CUT_M+(R674+S674)*CUT_SET</f>
        <v>261.45353</v>
      </c>
      <c r="AA674" s="24" t="n">
        <f aca="false">U674*ROUND_M</f>
        <v>554.469005</v>
      </c>
      <c r="AB674" s="24" t="n">
        <f aca="false">(R674+S674)*FINISH_PART</f>
        <v>448</v>
      </c>
      <c r="AC674" s="24" t="n">
        <f aca="false">R674*SPACER_VANE+(R674+S674)*ASM_H*LABOUR</f>
        <v>750</v>
      </c>
      <c r="AD674" s="24" t="n">
        <f aca="false">V674*G10_CAGE+W674*G10_SLEEVE</f>
        <v>282.41034</v>
      </c>
      <c r="AE674" s="24" t="n">
        <f aca="false">N674/1000*SHAFT_M+SHAFT_SET</f>
        <v>194.24</v>
      </c>
      <c r="AF674" s="24" t="n">
        <f aca="false">2*ROUNDUP(G674*1000/V_ZENER,0)*PRICE_Z+5*ROUNDUP(G674*DIODE_SAFETY/V_STICK,0)*PRICE_STICK</f>
        <v>68.9</v>
      </c>
      <c r="AG674" s="24" t="n">
        <f aca="false">SUM(X674:AF674)</f>
        <v>2791.97741286</v>
      </c>
      <c r="AH674" s="20" t="n">
        <f aca="false">FIXED_BOM</f>
        <v>3461</v>
      </c>
      <c r="AI674" s="24" t="n">
        <f aca="false">(AG674+AH674)*(1+CONT)</f>
        <v>7190.924024789</v>
      </c>
      <c r="AJ674" s="24" t="n">
        <f aca="false">IF(L674&gt;0,AI674/L674,1000000000000)</f>
        <v>1570.88671709366</v>
      </c>
      <c r="AK674" s="8" t="n">
        <f aca="false">IF(AND(G674&gt;=V_NEED,L674&gt;=P_MIN,K674&gt;=Z_MIN,F674&lt;=N_CAP,D674&lt;=R_MAX,OR(CORONA_REQ=0,O674&gt;=G674)),1,0)</f>
        <v>0</v>
      </c>
      <c r="AL674" s="28" t="n">
        <f aca="false">IF(AK674=1,IF(OBJECTIVE=1,AI674,AJ674),1000000000000)+ROW()*0.000000001</f>
        <v>1000000000000</v>
      </c>
    </row>
    <row r="675" customFormat="false" ht="15" hidden="false" customHeight="false" outlineLevel="0" collapsed="false">
      <c r="A675" s="8" t="n">
        <v>671</v>
      </c>
      <c r="B675" s="23" t="n">
        <v>4</v>
      </c>
      <c r="C675" s="23" t="n">
        <v>2.5</v>
      </c>
      <c r="D675" s="8" t="n">
        <v>175</v>
      </c>
      <c r="E675" s="8" t="n">
        <v>18</v>
      </c>
      <c r="F675" s="8" t="n">
        <v>12</v>
      </c>
      <c r="G675" s="28" t="n">
        <v>9.259956</v>
      </c>
      <c r="H675" s="8" t="n">
        <v>77.117081</v>
      </c>
      <c r="I675" s="8" t="n">
        <v>1443.391317</v>
      </c>
      <c r="J675" s="28" t="n">
        <v>18.716882</v>
      </c>
      <c r="K675" s="39" t="n">
        <v>1.552221</v>
      </c>
      <c r="L675" s="28" t="n">
        <v>5.60381</v>
      </c>
      <c r="M675" s="8" t="n">
        <v>217</v>
      </c>
      <c r="N675" s="8" t="n">
        <v>1030</v>
      </c>
      <c r="O675" s="28" t="n">
        <v>10.797318</v>
      </c>
      <c r="P675" s="28" t="n">
        <v>11.857619</v>
      </c>
      <c r="Q675" s="28" t="n">
        <v>11.928235</v>
      </c>
      <c r="R675" s="8" t="n">
        <v>48</v>
      </c>
      <c r="S675" s="8" t="n">
        <v>20</v>
      </c>
      <c r="T675" s="23" t="n">
        <v>165.493797</v>
      </c>
      <c r="U675" s="23" t="n">
        <v>134.203535</v>
      </c>
      <c r="V675" s="28" t="n">
        <v>4.692612</v>
      </c>
      <c r="W675" s="39" t="n">
        <v>0.819345</v>
      </c>
      <c r="X675" s="24" t="n">
        <f aca="false">P675*RHO_VANE/2700*(1+SCRAP)*PRICE_VANE</f>
        <v>141.93569943</v>
      </c>
      <c r="Y675" s="24" t="n">
        <f aca="false">Q675*RHO_PLATE/2700*(1+SCRAP)*PRICE_PLATE</f>
        <v>142.78097295</v>
      </c>
      <c r="Z675" s="24" t="n">
        <f aca="false">T675*CUT_M+(R675+S675)*CUT_SET</f>
        <v>316.2406955</v>
      </c>
      <c r="AA675" s="24" t="n">
        <f aca="false">U675*ROUND_M</f>
        <v>671.017675</v>
      </c>
      <c r="AB675" s="24" t="n">
        <f aca="false">(R675+S675)*FINISH_PART</f>
        <v>544</v>
      </c>
      <c r="AC675" s="24" t="n">
        <f aca="false">R675*SPACER_VANE+(R675+S675)*ASM_H*LABOUR</f>
        <v>909</v>
      </c>
      <c r="AD675" s="24" t="n">
        <f aca="false">V675*G10_CAGE+W675*G10_SLEEVE</f>
        <v>330.71742</v>
      </c>
      <c r="AE675" s="24" t="n">
        <f aca="false">N675/1000*SHAFT_M+SHAFT_SET</f>
        <v>203.6</v>
      </c>
      <c r="AF675" s="24" t="n">
        <f aca="false">2*ROUNDUP(G675*1000/V_ZENER,0)*PRICE_Z+5*ROUNDUP(G675*DIODE_SAFETY/V_STICK,0)*PRICE_STICK</f>
        <v>68.9</v>
      </c>
      <c r="AG675" s="24" t="n">
        <f aca="false">SUM(X675:AF675)</f>
        <v>3328.19246288</v>
      </c>
      <c r="AH675" s="20" t="n">
        <f aca="false">FIXED_BOM</f>
        <v>3461</v>
      </c>
      <c r="AI675" s="24" t="n">
        <f aca="false">(AG675+AH675)*(1+CONT)</f>
        <v>7807.571332312</v>
      </c>
      <c r="AJ675" s="24" t="n">
        <f aca="false">IF(L675&gt;0,AI675/L675,1000000000000)</f>
        <v>1393.26125124014</v>
      </c>
      <c r="AK675" s="8" t="n">
        <f aca="false">IF(AND(G675&gt;=V_NEED,L675&gt;=P_MIN,K675&gt;=Z_MIN,F675&lt;=N_CAP,D675&lt;=R_MAX,OR(CORONA_REQ=0,O675&gt;=G675)),1,0)</f>
        <v>0</v>
      </c>
      <c r="AL675" s="28" t="n">
        <f aca="false">IF(AK675=1,IF(OBJECTIVE=1,AI675,AJ675),1000000000000)+ROW()*0.000000001</f>
        <v>1000000000000</v>
      </c>
    </row>
    <row r="676" customFormat="false" ht="15" hidden="false" customHeight="false" outlineLevel="0" collapsed="false">
      <c r="A676" s="8" t="n">
        <v>672</v>
      </c>
      <c r="B676" s="23" t="n">
        <v>4</v>
      </c>
      <c r="C676" s="23" t="n">
        <v>2.5</v>
      </c>
      <c r="D676" s="8" t="n">
        <v>175</v>
      </c>
      <c r="E676" s="8" t="n">
        <v>18</v>
      </c>
      <c r="F676" s="8" t="n">
        <v>16</v>
      </c>
      <c r="G676" s="28" t="n">
        <v>9.259956</v>
      </c>
      <c r="H676" s="8" t="n">
        <v>103.244761</v>
      </c>
      <c r="I676" s="8" t="n">
        <v>1945.440471</v>
      </c>
      <c r="J676" s="28" t="n">
        <v>18.842994</v>
      </c>
      <c r="K676" s="39" t="n">
        <v>1.564907</v>
      </c>
      <c r="L676" s="28" t="n">
        <v>7.674719</v>
      </c>
      <c r="M676" s="8" t="n">
        <v>282</v>
      </c>
      <c r="N676" s="8" t="n">
        <v>1160</v>
      </c>
      <c r="O676" s="28" t="n">
        <v>10.797318</v>
      </c>
      <c r="P676" s="28" t="n">
        <v>15.810159</v>
      </c>
      <c r="Q676" s="28" t="n">
        <v>14.313882</v>
      </c>
      <c r="R676" s="8" t="n">
        <v>64</v>
      </c>
      <c r="S676" s="8" t="n">
        <v>24</v>
      </c>
      <c r="T676" s="23" t="n">
        <v>216.888485</v>
      </c>
      <c r="U676" s="23" t="n">
        <v>175.168135</v>
      </c>
      <c r="V676" s="28" t="n">
        <v>5.835008</v>
      </c>
      <c r="W676" s="39" t="n">
        <v>1.018811</v>
      </c>
      <c r="X676" s="24" t="n">
        <f aca="false">P676*RHO_VANE/2700*(1+SCRAP)*PRICE_VANE</f>
        <v>189.24760323</v>
      </c>
      <c r="Y676" s="24" t="n">
        <f aca="false">Q676*RHO_PLATE/2700*(1+SCRAP)*PRICE_PLATE</f>
        <v>171.33716754</v>
      </c>
      <c r="Z676" s="24" t="n">
        <f aca="false">T676*CUT_M+(R676+S676)*CUT_SET</f>
        <v>413.3327275</v>
      </c>
      <c r="AA676" s="24" t="n">
        <f aca="false">U676*ROUND_M</f>
        <v>875.840675</v>
      </c>
      <c r="AB676" s="24" t="n">
        <f aca="false">(R676+S676)*FINISH_PART</f>
        <v>704</v>
      </c>
      <c r="AC676" s="24" t="n">
        <f aca="false">R676*SPACER_VANE+(R676+S676)*ASM_H*LABOUR</f>
        <v>1182</v>
      </c>
      <c r="AD676" s="24" t="n">
        <f aca="false">V676*G10_CAGE+W676*G10_SLEEVE</f>
        <v>411.22914</v>
      </c>
      <c r="AE676" s="24" t="n">
        <f aca="false">N676/1000*SHAFT_M+SHAFT_SET</f>
        <v>219.2</v>
      </c>
      <c r="AF676" s="24" t="n">
        <f aca="false">2*ROUNDUP(G676*1000/V_ZENER,0)*PRICE_Z+5*ROUNDUP(G676*DIODE_SAFETY/V_STICK,0)*PRICE_STICK</f>
        <v>68.9</v>
      </c>
      <c r="AG676" s="24" t="n">
        <f aca="false">SUM(X676:AF676)</f>
        <v>4235.08731327</v>
      </c>
      <c r="AH676" s="20" t="n">
        <f aca="false">FIXED_BOM</f>
        <v>3461</v>
      </c>
      <c r="AI676" s="24" t="n">
        <f aca="false">(AG676+AH676)*(1+CONT)</f>
        <v>8850.5004102605</v>
      </c>
      <c r="AJ676" s="24" t="n">
        <f aca="false">IF(L676&gt;0,AI676/L676,1000000000000)</f>
        <v>1153.20188403777</v>
      </c>
      <c r="AK676" s="8" t="n">
        <f aca="false">IF(AND(G676&gt;=V_NEED,L676&gt;=P_MIN,K676&gt;=Z_MIN,F676&lt;=N_CAP,D676&lt;=R_MAX,OR(CORONA_REQ=0,O676&gt;=G676)),1,0)</f>
        <v>0</v>
      </c>
      <c r="AL676" s="28" t="n">
        <f aca="false">IF(AK676=1,IF(OBJECTIVE=1,AI676,AJ676),1000000000000)+ROW()*0.000000001</f>
        <v>1000000000000</v>
      </c>
    </row>
    <row r="677" customFormat="false" ht="15" hidden="false" customHeight="false" outlineLevel="0" collapsed="false">
      <c r="A677" s="8" t="n">
        <v>673</v>
      </c>
      <c r="B677" s="23" t="n">
        <v>4</v>
      </c>
      <c r="C677" s="23" t="n">
        <v>2.5</v>
      </c>
      <c r="D677" s="8" t="n">
        <v>175</v>
      </c>
      <c r="E677" s="8" t="n">
        <v>22</v>
      </c>
      <c r="F677" s="8" t="n">
        <v>4</v>
      </c>
      <c r="G677" s="28" t="n">
        <v>9.259956</v>
      </c>
      <c r="H677" s="8" t="n">
        <v>33.587434</v>
      </c>
      <c r="I677" s="8" t="n">
        <v>530.873115</v>
      </c>
      <c r="J677" s="28" t="n">
        <v>15.805706</v>
      </c>
      <c r="K677" s="39" t="n">
        <v>1.461811</v>
      </c>
      <c r="L677" s="28" t="n">
        <v>1.821494</v>
      </c>
      <c r="M677" s="8" t="n">
        <v>74</v>
      </c>
      <c r="N677" s="8" t="n">
        <v>744</v>
      </c>
      <c r="O677" s="28" t="n">
        <v>10.797318</v>
      </c>
      <c r="P677" s="28" t="n">
        <v>4.588712</v>
      </c>
      <c r="Q677" s="28" t="n">
        <v>4.771294</v>
      </c>
      <c r="R677" s="8" t="n">
        <v>16</v>
      </c>
      <c r="S677" s="8" t="n">
        <v>8</v>
      </c>
      <c r="T677" s="23" t="n">
        <v>57.049555</v>
      </c>
      <c r="U677" s="23" t="n">
        <v>46.619467</v>
      </c>
      <c r="V677" s="28" t="n">
        <v>2.17934</v>
      </c>
      <c r="W677" s="39" t="n">
        <v>0.38052</v>
      </c>
      <c r="X677" s="24" t="n">
        <f aca="false">P677*RHO_VANE/2700*(1+SCRAP)*PRICE_VANE</f>
        <v>54.92688264</v>
      </c>
      <c r="Y677" s="24" t="n">
        <f aca="false">Q677*RHO_PLATE/2700*(1+SCRAP)*PRICE_PLATE</f>
        <v>57.11238918</v>
      </c>
      <c r="Z677" s="24" t="n">
        <f aca="false">T677*CUT_M+(R677+S677)*CUT_SET</f>
        <v>109.5743325</v>
      </c>
      <c r="AA677" s="24" t="n">
        <f aca="false">U677*ROUND_M</f>
        <v>233.097335</v>
      </c>
      <c r="AB677" s="24" t="n">
        <f aca="false">(R677+S677)*FINISH_PART</f>
        <v>192</v>
      </c>
      <c r="AC677" s="24" t="n">
        <f aca="false">R677*SPACER_VANE+(R677+S677)*ASM_H*LABOUR</f>
        <v>318</v>
      </c>
      <c r="AD677" s="24" t="n">
        <f aca="false">V677*G10_CAGE+W677*G10_SLEEVE</f>
        <v>153.5916</v>
      </c>
      <c r="AE677" s="24" t="n">
        <f aca="false">N677/1000*SHAFT_M+SHAFT_SET</f>
        <v>169.28</v>
      </c>
      <c r="AF677" s="24" t="n">
        <f aca="false">2*ROUNDUP(G677*1000/V_ZENER,0)*PRICE_Z+5*ROUNDUP(G677*DIODE_SAFETY/V_STICK,0)*PRICE_STICK</f>
        <v>68.9</v>
      </c>
      <c r="AG677" s="24" t="n">
        <f aca="false">SUM(X677:AF677)</f>
        <v>1356.48253932</v>
      </c>
      <c r="AH677" s="20" t="n">
        <f aca="false">FIXED_BOM</f>
        <v>3461</v>
      </c>
      <c r="AI677" s="24" t="n">
        <f aca="false">(AG677+AH677)*(1+CONT)</f>
        <v>5540.104920218</v>
      </c>
      <c r="AJ677" s="24" t="n">
        <f aca="false">IF(L677&gt;0,AI677/L677,1000000000000)</f>
        <v>3041.51697464718</v>
      </c>
      <c r="AK677" s="8" t="n">
        <f aca="false">IF(AND(G677&gt;=V_NEED,L677&gt;=P_MIN,K677&gt;=Z_MIN,F677&lt;=N_CAP,D677&lt;=R_MAX,OR(CORONA_REQ=0,O677&gt;=G677)),1,0)</f>
        <v>0</v>
      </c>
      <c r="AL677" s="28" t="n">
        <f aca="false">IF(AK677=1,IF(OBJECTIVE=1,AI677,AJ677),1000000000000)+ROW()*0.000000001</f>
        <v>1000000000000</v>
      </c>
    </row>
    <row r="678" customFormat="false" ht="15" hidden="false" customHeight="false" outlineLevel="0" collapsed="false">
      <c r="A678" s="8" t="n">
        <v>674</v>
      </c>
      <c r="B678" s="23" t="n">
        <v>4</v>
      </c>
      <c r="C678" s="23" t="n">
        <v>2.5</v>
      </c>
      <c r="D678" s="8" t="n">
        <v>175</v>
      </c>
      <c r="E678" s="8" t="n">
        <v>22</v>
      </c>
      <c r="F678" s="8" t="n">
        <v>6</v>
      </c>
      <c r="G678" s="28" t="n">
        <v>9.259956</v>
      </c>
      <c r="H678" s="8" t="n">
        <v>51.637396</v>
      </c>
      <c r="I678" s="8" t="n">
        <v>834.229181</v>
      </c>
      <c r="J678" s="28" t="n">
        <v>16.155524</v>
      </c>
      <c r="K678" s="39" t="n">
        <v>1.502547</v>
      </c>
      <c r="L678" s="28" t="n">
        <v>3.03825</v>
      </c>
      <c r="M678" s="8" t="n">
        <v>113</v>
      </c>
      <c r="N678" s="8" t="n">
        <v>822</v>
      </c>
      <c r="O678" s="28" t="n">
        <v>10.797318</v>
      </c>
      <c r="P678" s="28" t="n">
        <v>6.883068</v>
      </c>
      <c r="Q678" s="28" t="n">
        <v>7.156941</v>
      </c>
      <c r="R678" s="8" t="n">
        <v>24</v>
      </c>
      <c r="S678" s="8" t="n">
        <v>12</v>
      </c>
      <c r="T678" s="23" t="n">
        <v>85.574332</v>
      </c>
      <c r="U678" s="23" t="n">
        <v>69.929201</v>
      </c>
      <c r="V678" s="28" t="n">
        <v>2.864778</v>
      </c>
      <c r="W678" s="39" t="n">
        <v>0.500199</v>
      </c>
      <c r="X678" s="24" t="n">
        <f aca="false">P678*RHO_VANE/2700*(1+SCRAP)*PRICE_VANE</f>
        <v>82.39032396</v>
      </c>
      <c r="Y678" s="24" t="n">
        <f aca="false">Q678*RHO_PLATE/2700*(1+SCRAP)*PRICE_PLATE</f>
        <v>85.66858377</v>
      </c>
      <c r="Z678" s="24" t="n">
        <f aca="false">T678*CUT_M+(R678+S678)*CUT_SET</f>
        <v>164.361498</v>
      </c>
      <c r="AA678" s="24" t="n">
        <f aca="false">U678*ROUND_M</f>
        <v>349.646005</v>
      </c>
      <c r="AB678" s="24" t="n">
        <f aca="false">(R678+S678)*FINISH_PART</f>
        <v>288</v>
      </c>
      <c r="AC678" s="24" t="n">
        <f aca="false">R678*SPACER_VANE+(R678+S678)*ASM_H*LABOUR</f>
        <v>477</v>
      </c>
      <c r="AD678" s="24" t="n">
        <f aca="false">V678*G10_CAGE+W678*G10_SLEEVE</f>
        <v>201.89862</v>
      </c>
      <c r="AE678" s="24" t="n">
        <f aca="false">N678/1000*SHAFT_M+SHAFT_SET</f>
        <v>178.64</v>
      </c>
      <c r="AF678" s="24" t="n">
        <f aca="false">2*ROUNDUP(G678*1000/V_ZENER,0)*PRICE_Z+5*ROUNDUP(G678*DIODE_SAFETY/V_STICK,0)*PRICE_STICK</f>
        <v>68.9</v>
      </c>
      <c r="AG678" s="24" t="n">
        <f aca="false">SUM(X678:AF678)</f>
        <v>1896.50503073</v>
      </c>
      <c r="AH678" s="20" t="n">
        <f aca="false">FIXED_BOM</f>
        <v>3461</v>
      </c>
      <c r="AI678" s="24" t="n">
        <f aca="false">(AG678+AH678)*(1+CONT)</f>
        <v>6161.1307853395</v>
      </c>
      <c r="AJ678" s="24" t="n">
        <f aca="false">IF(L678&gt;0,AI678/L678,1000000000000)</f>
        <v>2027.85510913832</v>
      </c>
      <c r="AK678" s="8" t="n">
        <f aca="false">IF(AND(G678&gt;=V_NEED,L678&gt;=P_MIN,K678&gt;=Z_MIN,F678&lt;=N_CAP,D678&lt;=R_MAX,OR(CORONA_REQ=0,O678&gt;=G678)),1,0)</f>
        <v>0</v>
      </c>
      <c r="AL678" s="28" t="n">
        <f aca="false">IF(AK678=1,IF(OBJECTIVE=1,AI678,AJ678),1000000000000)+ROW()*0.000000001</f>
        <v>1000000000000</v>
      </c>
    </row>
    <row r="679" customFormat="false" ht="15" hidden="false" customHeight="false" outlineLevel="0" collapsed="false">
      <c r="A679" s="8" t="n">
        <v>675</v>
      </c>
      <c r="B679" s="23" t="n">
        <v>4</v>
      </c>
      <c r="C679" s="23" t="n">
        <v>2.5</v>
      </c>
      <c r="D679" s="8" t="n">
        <v>175</v>
      </c>
      <c r="E679" s="8" t="n">
        <v>22</v>
      </c>
      <c r="F679" s="8" t="n">
        <v>8</v>
      </c>
      <c r="G679" s="28" t="n">
        <v>9.259956</v>
      </c>
      <c r="H679" s="8" t="n">
        <v>69.687358</v>
      </c>
      <c r="I679" s="8" t="n">
        <v>1137.585247</v>
      </c>
      <c r="J679" s="28" t="n">
        <v>16.324127</v>
      </c>
      <c r="K679" s="39" t="n">
        <v>1.52243</v>
      </c>
      <c r="L679" s="28" t="n">
        <v>4.256176</v>
      </c>
      <c r="M679" s="8" t="n">
        <v>152</v>
      </c>
      <c r="N679" s="8" t="n">
        <v>900</v>
      </c>
      <c r="O679" s="28" t="n">
        <v>10.797318</v>
      </c>
      <c r="P679" s="28" t="n">
        <v>9.177425</v>
      </c>
      <c r="Q679" s="28" t="n">
        <v>9.542588</v>
      </c>
      <c r="R679" s="8" t="n">
        <v>32</v>
      </c>
      <c r="S679" s="8" t="n">
        <v>16</v>
      </c>
      <c r="T679" s="23" t="n">
        <v>114.099109</v>
      </c>
      <c r="U679" s="23" t="n">
        <v>93.238934</v>
      </c>
      <c r="V679" s="28" t="n">
        <v>3.550216</v>
      </c>
      <c r="W679" s="39" t="n">
        <v>0.619879</v>
      </c>
      <c r="X679" s="24" t="n">
        <f aca="false">P679*RHO_VANE/2700*(1+SCRAP)*PRICE_VANE</f>
        <v>109.85377725</v>
      </c>
      <c r="Y679" s="24" t="n">
        <f aca="false">Q679*RHO_PLATE/2700*(1+SCRAP)*PRICE_PLATE</f>
        <v>114.22477836</v>
      </c>
      <c r="Z679" s="24" t="n">
        <f aca="false">T679*CUT_M+(R679+S679)*CUT_SET</f>
        <v>219.1486635</v>
      </c>
      <c r="AA679" s="24" t="n">
        <f aca="false">U679*ROUND_M</f>
        <v>466.19467</v>
      </c>
      <c r="AB679" s="24" t="n">
        <f aca="false">(R679+S679)*FINISH_PART</f>
        <v>384</v>
      </c>
      <c r="AC679" s="24" t="n">
        <f aca="false">R679*SPACER_VANE+(R679+S679)*ASM_H*LABOUR</f>
        <v>636</v>
      </c>
      <c r="AD679" s="24" t="n">
        <f aca="false">V679*G10_CAGE+W679*G10_SLEEVE</f>
        <v>250.2057</v>
      </c>
      <c r="AE679" s="24" t="n">
        <f aca="false">N679/1000*SHAFT_M+SHAFT_SET</f>
        <v>188</v>
      </c>
      <c r="AF679" s="24" t="n">
        <f aca="false">2*ROUNDUP(G679*1000/V_ZENER,0)*PRICE_Z+5*ROUNDUP(G679*DIODE_SAFETY/V_STICK,0)*PRICE_STICK</f>
        <v>68.9</v>
      </c>
      <c r="AG679" s="24" t="n">
        <f aca="false">SUM(X679:AF679)</f>
        <v>2436.52758911</v>
      </c>
      <c r="AH679" s="20" t="n">
        <f aca="false">FIXED_BOM</f>
        <v>3461</v>
      </c>
      <c r="AI679" s="24" t="n">
        <f aca="false">(AG679+AH679)*(1+CONT)</f>
        <v>6782.1567274765</v>
      </c>
      <c r="AJ679" s="24" t="n">
        <f aca="false">IF(L679&gt;0,AI679/L679,1000000000000)</f>
        <v>1593.48596662274</v>
      </c>
      <c r="AK679" s="8" t="n">
        <f aca="false">IF(AND(G679&gt;=V_NEED,L679&gt;=P_MIN,K679&gt;=Z_MIN,F679&lt;=N_CAP,D679&lt;=R_MAX,OR(CORONA_REQ=0,O679&gt;=G679)),1,0)</f>
        <v>0</v>
      </c>
      <c r="AL679" s="28" t="n">
        <f aca="false">IF(AK679=1,IF(OBJECTIVE=1,AI679,AJ679),1000000000000)+ROW()*0.000000001</f>
        <v>1000000000000</v>
      </c>
    </row>
    <row r="680" customFormat="false" ht="15" hidden="false" customHeight="false" outlineLevel="0" collapsed="false">
      <c r="A680" s="8" t="n">
        <v>676</v>
      </c>
      <c r="B680" s="23" t="n">
        <v>4</v>
      </c>
      <c r="C680" s="23" t="n">
        <v>2.5</v>
      </c>
      <c r="D680" s="8" t="n">
        <v>175</v>
      </c>
      <c r="E680" s="8" t="n">
        <v>22</v>
      </c>
      <c r="F680" s="8" t="n">
        <v>10</v>
      </c>
      <c r="G680" s="28" t="n">
        <v>9.259956</v>
      </c>
      <c r="H680" s="8" t="n">
        <v>87.73732</v>
      </c>
      <c r="I680" s="8" t="n">
        <v>1440.941313</v>
      </c>
      <c r="J680" s="28" t="n">
        <v>16.423357</v>
      </c>
      <c r="K680" s="39" t="n">
        <v>1.534201</v>
      </c>
      <c r="L680" s="28" t="n">
        <v>5.474503</v>
      </c>
      <c r="M680" s="8" t="n">
        <v>191</v>
      </c>
      <c r="N680" s="8" t="n">
        <v>978</v>
      </c>
      <c r="O680" s="28" t="n">
        <v>10.797318</v>
      </c>
      <c r="P680" s="28" t="n">
        <v>11.471781</v>
      </c>
      <c r="Q680" s="28" t="n">
        <v>11.928235</v>
      </c>
      <c r="R680" s="8" t="n">
        <v>40</v>
      </c>
      <c r="S680" s="8" t="n">
        <v>20</v>
      </c>
      <c r="T680" s="23" t="n">
        <v>142.623887</v>
      </c>
      <c r="U680" s="23" t="n">
        <v>116.548668</v>
      </c>
      <c r="V680" s="28" t="n">
        <v>4.235654</v>
      </c>
      <c r="W680" s="39" t="n">
        <v>0.739559</v>
      </c>
      <c r="X680" s="24" t="n">
        <f aca="false">P680*RHO_VANE/2700*(1+SCRAP)*PRICE_VANE</f>
        <v>137.31721857</v>
      </c>
      <c r="Y680" s="24" t="n">
        <f aca="false">Q680*RHO_PLATE/2700*(1+SCRAP)*PRICE_PLATE</f>
        <v>142.78097295</v>
      </c>
      <c r="Z680" s="24" t="n">
        <f aca="false">T680*CUT_M+(R680+S680)*CUT_SET</f>
        <v>273.9358305</v>
      </c>
      <c r="AA680" s="24" t="n">
        <f aca="false">U680*ROUND_M</f>
        <v>582.74334</v>
      </c>
      <c r="AB680" s="24" t="n">
        <f aca="false">(R680+S680)*FINISH_PART</f>
        <v>480</v>
      </c>
      <c r="AC680" s="24" t="n">
        <f aca="false">R680*SPACER_VANE+(R680+S680)*ASM_H*LABOUR</f>
        <v>795</v>
      </c>
      <c r="AD680" s="24" t="n">
        <f aca="false">V680*G10_CAGE+W680*G10_SLEEVE</f>
        <v>298.51278</v>
      </c>
      <c r="AE680" s="24" t="n">
        <f aca="false">N680/1000*SHAFT_M+SHAFT_SET</f>
        <v>197.36</v>
      </c>
      <c r="AF680" s="24" t="n">
        <f aca="false">2*ROUNDUP(G680*1000/V_ZENER,0)*PRICE_Z+5*ROUNDUP(G680*DIODE_SAFETY/V_STICK,0)*PRICE_STICK</f>
        <v>68.9</v>
      </c>
      <c r="AG680" s="24" t="n">
        <f aca="false">SUM(X680:AF680)</f>
        <v>2976.55014202</v>
      </c>
      <c r="AH680" s="20" t="n">
        <f aca="false">FIXED_BOM</f>
        <v>3461</v>
      </c>
      <c r="AI680" s="24" t="n">
        <f aca="false">(AG680+AH680)*(1+CONT)</f>
        <v>7403.182663323</v>
      </c>
      <c r="AJ680" s="24" t="n">
        <f aca="false">IF(L680&gt;0,AI680/L680,1000000000000)</f>
        <v>1352.3022388193</v>
      </c>
      <c r="AK680" s="8" t="n">
        <f aca="false">IF(AND(G680&gt;=V_NEED,L680&gt;=P_MIN,K680&gt;=Z_MIN,F680&lt;=N_CAP,D680&lt;=R_MAX,OR(CORONA_REQ=0,O680&gt;=G680)),1,0)</f>
        <v>0</v>
      </c>
      <c r="AL680" s="28" t="n">
        <f aca="false">IF(AK680=1,IF(OBJECTIVE=1,AI680,AJ680),1000000000000)+ROW()*0.000000001</f>
        <v>1000000000000</v>
      </c>
    </row>
    <row r="681" customFormat="false" ht="15" hidden="false" customHeight="false" outlineLevel="0" collapsed="false">
      <c r="A681" s="8" t="n">
        <v>677</v>
      </c>
      <c r="B681" s="23" t="n">
        <v>4</v>
      </c>
      <c r="C681" s="23" t="n">
        <v>2.5</v>
      </c>
      <c r="D681" s="8" t="n">
        <v>175</v>
      </c>
      <c r="E681" s="8" t="n">
        <v>22</v>
      </c>
      <c r="F681" s="8" t="n">
        <v>12</v>
      </c>
      <c r="G681" s="28" t="n">
        <v>9.259956</v>
      </c>
      <c r="H681" s="8" t="n">
        <v>105.787282</v>
      </c>
      <c r="I681" s="8" t="n">
        <v>1744.297379</v>
      </c>
      <c r="J681" s="28" t="n">
        <v>16.488725</v>
      </c>
      <c r="K681" s="39" t="n">
        <v>1.541982</v>
      </c>
      <c r="L681" s="28" t="n">
        <v>6.693012</v>
      </c>
      <c r="M681" s="8" t="n">
        <v>223.5</v>
      </c>
      <c r="N681" s="8" t="n">
        <v>1043</v>
      </c>
      <c r="O681" s="28" t="n">
        <v>10.797318</v>
      </c>
      <c r="P681" s="28" t="n">
        <v>13.766137</v>
      </c>
      <c r="Q681" s="28" t="n">
        <v>13.121058</v>
      </c>
      <c r="R681" s="8" t="n">
        <v>48</v>
      </c>
      <c r="S681" s="8" t="n">
        <v>22</v>
      </c>
      <c r="T681" s="23" t="n">
        <v>168.321231</v>
      </c>
      <c r="U681" s="23" t="n">
        <v>137.030968</v>
      </c>
      <c r="V681" s="28" t="n">
        <v>4.806852</v>
      </c>
      <c r="W681" s="39" t="n">
        <v>0.839292</v>
      </c>
      <c r="X681" s="24" t="n">
        <f aca="false">P681*RHO_VANE/2700*(1+SCRAP)*PRICE_VANE</f>
        <v>164.78065989</v>
      </c>
      <c r="Y681" s="24" t="n">
        <f aca="false">Q681*RHO_PLATE/2700*(1+SCRAP)*PRICE_PLATE</f>
        <v>157.05906426</v>
      </c>
      <c r="Z681" s="24" t="n">
        <f aca="false">T681*CUT_M+(R681+S681)*CUT_SET</f>
        <v>322.4818465</v>
      </c>
      <c r="AA681" s="24" t="n">
        <f aca="false">U681*ROUND_M</f>
        <v>685.15484</v>
      </c>
      <c r="AB681" s="24" t="n">
        <f aca="false">(R681+S681)*FINISH_PART</f>
        <v>560</v>
      </c>
      <c r="AC681" s="24" t="n">
        <f aca="false">R681*SPACER_VANE+(R681+S681)*ASM_H*LABOUR</f>
        <v>931.5</v>
      </c>
      <c r="AD681" s="24" t="n">
        <f aca="false">V681*G10_CAGE+W681*G10_SLEEVE</f>
        <v>338.76864</v>
      </c>
      <c r="AE681" s="24" t="n">
        <f aca="false">N681/1000*SHAFT_M+SHAFT_SET</f>
        <v>205.16</v>
      </c>
      <c r="AF681" s="24" t="n">
        <f aca="false">2*ROUNDUP(G681*1000/V_ZENER,0)*PRICE_Z+5*ROUNDUP(G681*DIODE_SAFETY/V_STICK,0)*PRICE_STICK</f>
        <v>68.9</v>
      </c>
      <c r="AG681" s="24" t="n">
        <f aca="false">SUM(X681:AF681)</f>
        <v>3433.80505065</v>
      </c>
      <c r="AH681" s="20" t="n">
        <f aca="false">FIXED_BOM</f>
        <v>3461</v>
      </c>
      <c r="AI681" s="24" t="n">
        <f aca="false">(AG681+AH681)*(1+CONT)</f>
        <v>7929.0258082475</v>
      </c>
      <c r="AJ681" s="24" t="n">
        <f aca="false">IF(L681&gt;0,AI681/L681,1000000000000)</f>
        <v>1184.67228330795</v>
      </c>
      <c r="AK681" s="8" t="n">
        <f aca="false">IF(AND(G681&gt;=V_NEED,L681&gt;=P_MIN,K681&gt;=Z_MIN,F681&lt;=N_CAP,D681&lt;=R_MAX,OR(CORONA_REQ=0,O681&gt;=G681)),1,0)</f>
        <v>0</v>
      </c>
      <c r="AL681" s="28" t="n">
        <f aca="false">IF(AK681=1,IF(OBJECTIVE=1,AI681,AJ681),1000000000000)+ROW()*0.000000001</f>
        <v>1000000000000</v>
      </c>
    </row>
    <row r="682" customFormat="false" ht="15" hidden="false" customHeight="false" outlineLevel="0" collapsed="false">
      <c r="A682" s="8" t="n">
        <v>678</v>
      </c>
      <c r="B682" s="23" t="n">
        <v>4</v>
      </c>
      <c r="C682" s="23" t="n">
        <v>2.5</v>
      </c>
      <c r="D682" s="8" t="n">
        <v>175</v>
      </c>
      <c r="E682" s="8" t="n">
        <v>22</v>
      </c>
      <c r="F682" s="8" t="n">
        <v>16</v>
      </c>
      <c r="G682" s="28" t="n">
        <v>9.259956</v>
      </c>
      <c r="H682" s="8" t="n">
        <v>141.887206</v>
      </c>
      <c r="I682" s="8" t="n">
        <v>2351.009511</v>
      </c>
      <c r="J682" s="28" t="n">
        <v>16.569567</v>
      </c>
      <c r="K682" s="39" t="n">
        <v>1.552393</v>
      </c>
      <c r="L682" s="28" t="n">
        <v>9.139227</v>
      </c>
      <c r="M682" s="8" t="n">
        <v>301.5</v>
      </c>
      <c r="N682" s="8" t="n">
        <v>1199</v>
      </c>
      <c r="O682" s="28" t="n">
        <v>10.797318</v>
      </c>
      <c r="P682" s="28" t="n">
        <v>18.354849</v>
      </c>
      <c r="Q682" s="28" t="n">
        <v>17.892352</v>
      </c>
      <c r="R682" s="8" t="n">
        <v>64</v>
      </c>
      <c r="S682" s="8" t="n">
        <v>30</v>
      </c>
      <c r="T682" s="23" t="n">
        <v>225.370785</v>
      </c>
      <c r="U682" s="23" t="n">
        <v>183.650435</v>
      </c>
      <c r="V682" s="28" t="n">
        <v>6.177727</v>
      </c>
      <c r="W682" s="39" t="n">
        <v>1.078651</v>
      </c>
      <c r="X682" s="24" t="n">
        <f aca="false">P682*RHO_VANE/2700*(1+SCRAP)*PRICE_VANE</f>
        <v>219.70754253</v>
      </c>
      <c r="Y682" s="24" t="n">
        <f aca="false">Q682*RHO_PLATE/2700*(1+SCRAP)*PRICE_PLATE</f>
        <v>214.17145344</v>
      </c>
      <c r="Z682" s="24" t="n">
        <f aca="false">T682*CUT_M+(R682+S682)*CUT_SET</f>
        <v>432.0561775</v>
      </c>
      <c r="AA682" s="24" t="n">
        <f aca="false">U682*ROUND_M</f>
        <v>918.252175</v>
      </c>
      <c r="AB682" s="24" t="n">
        <f aca="false">(R682+S682)*FINISH_PART</f>
        <v>752</v>
      </c>
      <c r="AC682" s="24" t="n">
        <f aca="false">R682*SPACER_VANE+(R682+S682)*ASM_H*LABOUR</f>
        <v>1249.5</v>
      </c>
      <c r="AD682" s="24" t="n">
        <f aca="false">V682*G10_CAGE+W682*G10_SLEEVE</f>
        <v>435.38268</v>
      </c>
      <c r="AE682" s="24" t="n">
        <f aca="false">N682/1000*SHAFT_M+SHAFT_SET</f>
        <v>223.88</v>
      </c>
      <c r="AF682" s="24" t="n">
        <f aca="false">2*ROUNDUP(G682*1000/V_ZENER,0)*PRICE_Z+5*ROUNDUP(G682*DIODE_SAFETY/V_STICK,0)*PRICE_STICK</f>
        <v>68.9</v>
      </c>
      <c r="AG682" s="24" t="n">
        <f aca="false">SUM(X682:AF682)</f>
        <v>4513.85002847</v>
      </c>
      <c r="AH682" s="20" t="n">
        <f aca="false">FIXED_BOM</f>
        <v>3461</v>
      </c>
      <c r="AI682" s="24" t="n">
        <f aca="false">(AG682+AH682)*(1+CONT)</f>
        <v>9171.0775327405</v>
      </c>
      <c r="AJ682" s="24" t="n">
        <f aca="false">IF(L682&gt;0,AI682/L682,1000000000000)</f>
        <v>1003.48503574104</v>
      </c>
      <c r="AK682" s="8" t="n">
        <f aca="false">IF(AND(G682&gt;=V_NEED,L682&gt;=P_MIN,K682&gt;=Z_MIN,F682&lt;=N_CAP,D682&lt;=R_MAX,OR(CORONA_REQ=0,O682&gt;=G682)),1,0)</f>
        <v>0</v>
      </c>
      <c r="AL682" s="28" t="n">
        <f aca="false">IF(AK682=1,IF(OBJECTIVE=1,AI682,AJ682),1000000000000)+ROW()*0.000000001</f>
        <v>1000000000000</v>
      </c>
    </row>
    <row r="683" customFormat="false" ht="15" hidden="false" customHeight="false" outlineLevel="0" collapsed="false">
      <c r="A683" s="8" t="n">
        <v>679</v>
      </c>
      <c r="B683" s="23" t="n">
        <v>4</v>
      </c>
      <c r="C683" s="23" t="n">
        <v>2.5</v>
      </c>
      <c r="D683" s="8" t="n">
        <v>175</v>
      </c>
      <c r="E683" s="8" t="n">
        <v>26</v>
      </c>
      <c r="F683" s="8" t="n">
        <v>4</v>
      </c>
      <c r="G683" s="28" t="n">
        <v>9.259956</v>
      </c>
      <c r="H683" s="8" t="n">
        <v>52.953385</v>
      </c>
      <c r="I683" s="8" t="n">
        <v>621.961142</v>
      </c>
      <c r="J683" s="28" t="n">
        <v>11.745446</v>
      </c>
      <c r="K683" s="39" t="n">
        <v>1.430817</v>
      </c>
      <c r="L683" s="28" t="n">
        <v>2.037855</v>
      </c>
      <c r="M683" s="8" t="n">
        <v>80.5</v>
      </c>
      <c r="N683" s="8" t="n">
        <v>757</v>
      </c>
      <c r="O683" s="28" t="n">
        <v>10.797318</v>
      </c>
      <c r="P683" s="28" t="n">
        <v>5.224885</v>
      </c>
      <c r="Q683" s="28" t="n">
        <v>5.964117</v>
      </c>
      <c r="R683" s="8" t="n">
        <v>16</v>
      </c>
      <c r="S683" s="8" t="n">
        <v>10</v>
      </c>
      <c r="T683" s="23" t="n">
        <v>59.876988</v>
      </c>
      <c r="U683" s="23" t="n">
        <v>49.4469</v>
      </c>
      <c r="V683" s="28" t="n">
        <v>2.29358</v>
      </c>
      <c r="W683" s="39" t="n">
        <v>0.400466</v>
      </c>
      <c r="X683" s="24" t="n">
        <f aca="false">P683*RHO_VANE/2700*(1+SCRAP)*PRICE_VANE</f>
        <v>62.54187345</v>
      </c>
      <c r="Y683" s="24" t="n">
        <f aca="false">Q683*RHO_PLATE/2700*(1+SCRAP)*PRICE_PLATE</f>
        <v>71.39048049</v>
      </c>
      <c r="Z683" s="24" t="n">
        <f aca="false">T683*CUT_M+(R683+S683)*CUT_SET</f>
        <v>115.815482</v>
      </c>
      <c r="AA683" s="24" t="n">
        <f aca="false">U683*ROUND_M</f>
        <v>247.2345</v>
      </c>
      <c r="AB683" s="24" t="n">
        <f aca="false">(R683+S683)*FINISH_PART</f>
        <v>208</v>
      </c>
      <c r="AC683" s="24" t="n">
        <f aca="false">R683*SPACER_VANE+(R683+S683)*ASM_H*LABOUR</f>
        <v>340.5</v>
      </c>
      <c r="AD683" s="24" t="n">
        <f aca="false">V683*G10_CAGE+W683*G10_SLEEVE</f>
        <v>161.64276</v>
      </c>
      <c r="AE683" s="24" t="n">
        <f aca="false">N683/1000*SHAFT_M+SHAFT_SET</f>
        <v>170.84</v>
      </c>
      <c r="AF683" s="24" t="n">
        <f aca="false">2*ROUNDUP(G683*1000/V_ZENER,0)*PRICE_Z+5*ROUNDUP(G683*DIODE_SAFETY/V_STICK,0)*PRICE_STICK</f>
        <v>68.9</v>
      </c>
      <c r="AG683" s="24" t="n">
        <f aca="false">SUM(X683:AF683)</f>
        <v>1446.86509594</v>
      </c>
      <c r="AH683" s="20" t="n">
        <f aca="false">FIXED_BOM</f>
        <v>3461</v>
      </c>
      <c r="AI683" s="24" t="n">
        <f aca="false">(AG683+AH683)*(1+CONT)</f>
        <v>5644.044860331</v>
      </c>
      <c r="AJ683" s="24" t="n">
        <f aca="false">IF(L683&gt;0,AI683/L683,1000000000000)</f>
        <v>2769.60081081873</v>
      </c>
      <c r="AK683" s="8" t="n">
        <f aca="false">IF(AND(G683&gt;=V_NEED,L683&gt;=P_MIN,K683&gt;=Z_MIN,F683&lt;=N_CAP,D683&lt;=R_MAX,OR(CORONA_REQ=0,O683&gt;=G683)),1,0)</f>
        <v>0</v>
      </c>
      <c r="AL683" s="28" t="n">
        <f aca="false">IF(AK683=1,IF(OBJECTIVE=1,AI683,AJ683),1000000000000)+ROW()*0.000000001</f>
        <v>1000000000000</v>
      </c>
    </row>
    <row r="684" customFormat="false" ht="15" hidden="false" customHeight="false" outlineLevel="0" collapsed="false">
      <c r="A684" s="8" t="n">
        <v>680</v>
      </c>
      <c r="B684" s="23" t="n">
        <v>4</v>
      </c>
      <c r="C684" s="23" t="n">
        <v>2.5</v>
      </c>
      <c r="D684" s="8" t="n">
        <v>175</v>
      </c>
      <c r="E684" s="8" t="n">
        <v>26</v>
      </c>
      <c r="F684" s="8" t="n">
        <v>6</v>
      </c>
      <c r="G684" s="28" t="n">
        <v>9.259956</v>
      </c>
      <c r="H684" s="8" t="n">
        <v>82.069605</v>
      </c>
      <c r="I684" s="8" t="n">
        <v>977.367509</v>
      </c>
      <c r="J684" s="28" t="n">
        <v>11.909007</v>
      </c>
      <c r="K684" s="39" t="n">
        <v>1.463503</v>
      </c>
      <c r="L684" s="28" t="n">
        <v>3.372206</v>
      </c>
      <c r="M684" s="8" t="n">
        <v>119.5</v>
      </c>
      <c r="N684" s="8" t="n">
        <v>835</v>
      </c>
      <c r="O684" s="28" t="n">
        <v>10.797318</v>
      </c>
      <c r="P684" s="28" t="n">
        <v>7.837327</v>
      </c>
      <c r="Q684" s="28" t="n">
        <v>8.349764</v>
      </c>
      <c r="R684" s="8" t="n">
        <v>24</v>
      </c>
      <c r="S684" s="8" t="n">
        <v>14</v>
      </c>
      <c r="T684" s="23" t="n">
        <v>88.401765</v>
      </c>
      <c r="U684" s="23" t="n">
        <v>72.756634</v>
      </c>
      <c r="V684" s="28" t="n">
        <v>2.979018</v>
      </c>
      <c r="W684" s="39" t="n">
        <v>0.520146</v>
      </c>
      <c r="X684" s="24" t="n">
        <f aca="false">P684*RHO_VANE/2700*(1+SCRAP)*PRICE_VANE</f>
        <v>93.81280419</v>
      </c>
      <c r="Y684" s="24" t="n">
        <f aca="false">Q684*RHO_PLATE/2700*(1+SCRAP)*PRICE_PLATE</f>
        <v>99.94667508</v>
      </c>
      <c r="Z684" s="24" t="n">
        <f aca="false">T684*CUT_M+(R684+S684)*CUT_SET</f>
        <v>170.6026475</v>
      </c>
      <c r="AA684" s="24" t="n">
        <f aca="false">U684*ROUND_M</f>
        <v>363.78317</v>
      </c>
      <c r="AB684" s="24" t="n">
        <f aca="false">(R684+S684)*FINISH_PART</f>
        <v>304</v>
      </c>
      <c r="AC684" s="24" t="n">
        <f aca="false">R684*SPACER_VANE+(R684+S684)*ASM_H*LABOUR</f>
        <v>499.5</v>
      </c>
      <c r="AD684" s="24" t="n">
        <f aca="false">V684*G10_CAGE+W684*G10_SLEEVE</f>
        <v>209.94984</v>
      </c>
      <c r="AE684" s="24" t="n">
        <f aca="false">N684/1000*SHAFT_M+SHAFT_SET</f>
        <v>180.2</v>
      </c>
      <c r="AF684" s="24" t="n">
        <f aca="false">2*ROUNDUP(G684*1000/V_ZENER,0)*PRICE_Z+5*ROUNDUP(G684*DIODE_SAFETY/V_STICK,0)*PRICE_STICK</f>
        <v>68.9</v>
      </c>
      <c r="AG684" s="24" t="n">
        <f aca="false">SUM(X684:AF684)</f>
        <v>1990.69513677</v>
      </c>
      <c r="AH684" s="20" t="n">
        <f aca="false">FIXED_BOM</f>
        <v>3461</v>
      </c>
      <c r="AI684" s="24" t="n">
        <f aca="false">(AG684+AH684)*(1+CONT)</f>
        <v>6269.4494072855</v>
      </c>
      <c r="AJ684" s="24" t="n">
        <f aca="false">IF(L684&gt;0,AI684/L684,1000000000000)</f>
        <v>1859.15374306478</v>
      </c>
      <c r="AK684" s="8" t="n">
        <f aca="false">IF(AND(G684&gt;=V_NEED,L684&gt;=P_MIN,K684&gt;=Z_MIN,F684&lt;=N_CAP,D684&lt;=R_MAX,OR(CORONA_REQ=0,O684&gt;=G684)),1,0)</f>
        <v>0</v>
      </c>
      <c r="AL684" s="28" t="n">
        <f aca="false">IF(AK684=1,IF(OBJECTIVE=1,AI684,AJ684),1000000000000)+ROW()*0.000000001</f>
        <v>1000000000000</v>
      </c>
    </row>
    <row r="685" customFormat="false" ht="15" hidden="false" customHeight="false" outlineLevel="0" collapsed="false">
      <c r="A685" s="8" t="n">
        <v>681</v>
      </c>
      <c r="B685" s="23" t="n">
        <v>4</v>
      </c>
      <c r="C685" s="23" t="n">
        <v>2.5</v>
      </c>
      <c r="D685" s="8" t="n">
        <v>175</v>
      </c>
      <c r="E685" s="8" t="n">
        <v>26</v>
      </c>
      <c r="F685" s="8" t="n">
        <v>8</v>
      </c>
      <c r="G685" s="28" t="n">
        <v>9.259956</v>
      </c>
      <c r="H685" s="8" t="n">
        <v>111.185825</v>
      </c>
      <c r="I685" s="8" t="n">
        <v>1332.773876</v>
      </c>
      <c r="J685" s="28" t="n">
        <v>11.986905</v>
      </c>
      <c r="K685" s="39" t="n">
        <v>1.4796</v>
      </c>
      <c r="L685" s="28" t="n">
        <v>4.710661</v>
      </c>
      <c r="M685" s="8" t="n">
        <v>158.5</v>
      </c>
      <c r="N685" s="8" t="n">
        <v>913</v>
      </c>
      <c r="O685" s="28" t="n">
        <v>10.797318</v>
      </c>
      <c r="P685" s="28" t="n">
        <v>10.44977</v>
      </c>
      <c r="Q685" s="28" t="n">
        <v>10.735411</v>
      </c>
      <c r="R685" s="8" t="n">
        <v>32</v>
      </c>
      <c r="S685" s="8" t="n">
        <v>18</v>
      </c>
      <c r="T685" s="23" t="n">
        <v>116.926543</v>
      </c>
      <c r="U685" s="23" t="n">
        <v>96.066368</v>
      </c>
      <c r="V685" s="28" t="n">
        <v>3.664455</v>
      </c>
      <c r="W685" s="39" t="n">
        <v>0.639826</v>
      </c>
      <c r="X685" s="24" t="n">
        <f aca="false">P685*RHO_VANE/2700*(1+SCRAP)*PRICE_VANE</f>
        <v>125.0837469</v>
      </c>
      <c r="Y685" s="24" t="n">
        <f aca="false">Q685*RHO_PLATE/2700*(1+SCRAP)*PRICE_PLATE</f>
        <v>128.50286967</v>
      </c>
      <c r="Z685" s="24" t="n">
        <f aca="false">T685*CUT_M+(R685+S685)*CUT_SET</f>
        <v>225.3898145</v>
      </c>
      <c r="AA685" s="24" t="n">
        <f aca="false">U685*ROUND_M</f>
        <v>480.33184</v>
      </c>
      <c r="AB685" s="24" t="n">
        <f aca="false">(R685+S685)*FINISH_PART</f>
        <v>400</v>
      </c>
      <c r="AC685" s="24" t="n">
        <f aca="false">R685*SPACER_VANE+(R685+S685)*ASM_H*LABOUR</f>
        <v>658.5</v>
      </c>
      <c r="AD685" s="24" t="n">
        <f aca="false">V685*G10_CAGE+W685*G10_SLEEVE</f>
        <v>258.25686</v>
      </c>
      <c r="AE685" s="24" t="n">
        <f aca="false">N685/1000*SHAFT_M+SHAFT_SET</f>
        <v>189.56</v>
      </c>
      <c r="AF685" s="24" t="n">
        <f aca="false">2*ROUNDUP(G685*1000/V_ZENER,0)*PRICE_Z+5*ROUNDUP(G685*DIODE_SAFETY/V_STICK,0)*PRICE_STICK</f>
        <v>68.9</v>
      </c>
      <c r="AG685" s="24" t="n">
        <f aca="false">SUM(X685:AF685)</f>
        <v>2534.52513107</v>
      </c>
      <c r="AH685" s="20" t="n">
        <f aca="false">FIXED_BOM</f>
        <v>3461</v>
      </c>
      <c r="AI685" s="24" t="n">
        <f aca="false">(AG685+AH685)*(1+CONT)</f>
        <v>6894.8539007305</v>
      </c>
      <c r="AJ685" s="24" t="n">
        <f aca="false">IF(L685&gt;0,AI685/L685,1000000000000)</f>
        <v>1463.67015175376</v>
      </c>
      <c r="AK685" s="8" t="n">
        <f aca="false">IF(AND(G685&gt;=V_NEED,L685&gt;=P_MIN,K685&gt;=Z_MIN,F685&lt;=N_CAP,D685&lt;=R_MAX,OR(CORONA_REQ=0,O685&gt;=G685)),1,0)</f>
        <v>0</v>
      </c>
      <c r="AL685" s="28" t="n">
        <f aca="false">IF(AK685=1,IF(OBJECTIVE=1,AI685,AJ685),1000000000000)+ROW()*0.000000001</f>
        <v>1000000000000</v>
      </c>
    </row>
    <row r="686" customFormat="false" ht="15" hidden="false" customHeight="false" outlineLevel="0" collapsed="false">
      <c r="A686" s="8" t="n">
        <v>682</v>
      </c>
      <c r="B686" s="23" t="n">
        <v>4</v>
      </c>
      <c r="C686" s="23" t="n">
        <v>2.5</v>
      </c>
      <c r="D686" s="8" t="n">
        <v>175</v>
      </c>
      <c r="E686" s="8" t="n">
        <v>26</v>
      </c>
      <c r="F686" s="8" t="n">
        <v>10</v>
      </c>
      <c r="G686" s="28" t="n">
        <v>9.259956</v>
      </c>
      <c r="H686" s="8" t="n">
        <v>140.302045</v>
      </c>
      <c r="I686" s="8" t="n">
        <v>1688.180243</v>
      </c>
      <c r="J686" s="28" t="n">
        <v>12.032471</v>
      </c>
      <c r="K686" s="39" t="n">
        <v>1.488951</v>
      </c>
      <c r="L686" s="28" t="n">
        <v>6.051454</v>
      </c>
      <c r="M686" s="8" t="n">
        <v>197.5</v>
      </c>
      <c r="N686" s="8" t="n">
        <v>991</v>
      </c>
      <c r="O686" s="28" t="n">
        <v>10.797318</v>
      </c>
      <c r="P686" s="28" t="n">
        <v>13.062212</v>
      </c>
      <c r="Q686" s="28" t="n">
        <v>13.121058</v>
      </c>
      <c r="R686" s="8" t="n">
        <v>40</v>
      </c>
      <c r="S686" s="8" t="n">
        <v>22</v>
      </c>
      <c r="T686" s="23" t="n">
        <v>145.45132</v>
      </c>
      <c r="U686" s="23" t="n">
        <v>119.376101</v>
      </c>
      <c r="V686" s="28" t="n">
        <v>4.349893</v>
      </c>
      <c r="W686" s="39" t="n">
        <v>0.759505</v>
      </c>
      <c r="X686" s="24" t="n">
        <f aca="false">P686*RHO_VANE/2700*(1+SCRAP)*PRICE_VANE</f>
        <v>156.35467764</v>
      </c>
      <c r="Y686" s="24" t="n">
        <f aca="false">Q686*RHO_PLATE/2700*(1+SCRAP)*PRICE_PLATE</f>
        <v>157.05906426</v>
      </c>
      <c r="Z686" s="24" t="n">
        <f aca="false">T686*CUT_M+(R686+S686)*CUT_SET</f>
        <v>280.17698</v>
      </c>
      <c r="AA686" s="24" t="n">
        <f aca="false">U686*ROUND_M</f>
        <v>596.880505</v>
      </c>
      <c r="AB686" s="24" t="n">
        <f aca="false">(R686+S686)*FINISH_PART</f>
        <v>496</v>
      </c>
      <c r="AC686" s="24" t="n">
        <f aca="false">R686*SPACER_VANE+(R686+S686)*ASM_H*LABOUR</f>
        <v>817.5</v>
      </c>
      <c r="AD686" s="24" t="n">
        <f aca="false">V686*G10_CAGE+W686*G10_SLEEVE</f>
        <v>306.56388</v>
      </c>
      <c r="AE686" s="24" t="n">
        <f aca="false">N686/1000*SHAFT_M+SHAFT_SET</f>
        <v>198.92</v>
      </c>
      <c r="AF686" s="24" t="n">
        <f aca="false">2*ROUNDUP(G686*1000/V_ZENER,0)*PRICE_Z+5*ROUNDUP(G686*DIODE_SAFETY/V_STICK,0)*PRICE_STICK</f>
        <v>68.9</v>
      </c>
      <c r="AG686" s="24" t="n">
        <f aca="false">SUM(X686:AF686)</f>
        <v>3078.3551069</v>
      </c>
      <c r="AH686" s="20" t="n">
        <f aca="false">FIXED_BOM</f>
        <v>3461</v>
      </c>
      <c r="AI686" s="24" t="n">
        <f aca="false">(AG686+AH686)*(1+CONT)</f>
        <v>7520.258372935</v>
      </c>
      <c r="AJ686" s="24" t="n">
        <f aca="false">IF(L686&gt;0,AI686/L686,1000000000000)</f>
        <v>1242.71924944567</v>
      </c>
      <c r="AK686" s="8" t="n">
        <f aca="false">IF(AND(G686&gt;=V_NEED,L686&gt;=P_MIN,K686&gt;=Z_MIN,F686&lt;=N_CAP,D686&lt;=R_MAX,OR(CORONA_REQ=0,O686&gt;=G686)),1,0)</f>
        <v>0</v>
      </c>
      <c r="AL686" s="28" t="n">
        <f aca="false">IF(AK686=1,IF(OBJECTIVE=1,AI686,AJ686),1000000000000)+ROW()*0.000000001</f>
        <v>1000000000000</v>
      </c>
    </row>
    <row r="687" customFormat="false" ht="15" hidden="false" customHeight="false" outlineLevel="0" collapsed="false">
      <c r="A687" s="8" t="n">
        <v>683</v>
      </c>
      <c r="B687" s="23" t="n">
        <v>4</v>
      </c>
      <c r="C687" s="23" t="n">
        <v>2.5</v>
      </c>
      <c r="D687" s="8" t="n">
        <v>175</v>
      </c>
      <c r="E687" s="8" t="n">
        <v>26</v>
      </c>
      <c r="F687" s="8" t="n">
        <v>12</v>
      </c>
      <c r="G687" s="28" t="n">
        <v>9.259956</v>
      </c>
      <c r="H687" s="8" t="n">
        <v>169.418264</v>
      </c>
      <c r="I687" s="8" t="n">
        <v>2043.58661</v>
      </c>
      <c r="J687" s="28" t="n">
        <v>12.062375</v>
      </c>
      <c r="K687" s="39" t="n">
        <v>1.495336</v>
      </c>
      <c r="L687" s="28" t="n">
        <v>7.388086</v>
      </c>
      <c r="M687" s="8" t="n">
        <v>236.5</v>
      </c>
      <c r="N687" s="8" t="n">
        <v>1069</v>
      </c>
      <c r="O687" s="28" t="n">
        <v>10.797318</v>
      </c>
      <c r="P687" s="28" t="n">
        <v>15.674655</v>
      </c>
      <c r="Q687" s="28" t="n">
        <v>15.506705</v>
      </c>
      <c r="R687" s="8" t="n">
        <v>48</v>
      </c>
      <c r="S687" s="8" t="n">
        <v>26</v>
      </c>
      <c r="T687" s="23" t="n">
        <v>173.976098</v>
      </c>
      <c r="U687" s="23" t="n">
        <v>142.685835</v>
      </c>
      <c r="V687" s="28" t="n">
        <v>5.035331</v>
      </c>
      <c r="W687" s="39" t="n">
        <v>0.879185</v>
      </c>
      <c r="X687" s="24" t="n">
        <f aca="false">P687*RHO_VANE/2700*(1+SCRAP)*PRICE_VANE</f>
        <v>187.62562035</v>
      </c>
      <c r="Y687" s="24" t="n">
        <f aca="false">Q687*RHO_PLATE/2700*(1+SCRAP)*PRICE_PLATE</f>
        <v>185.61525885</v>
      </c>
      <c r="Z687" s="24" t="n">
        <f aca="false">T687*CUT_M+(R687+S687)*CUT_SET</f>
        <v>334.964147</v>
      </c>
      <c r="AA687" s="24" t="n">
        <f aca="false">U687*ROUND_M</f>
        <v>713.429175</v>
      </c>
      <c r="AB687" s="24" t="n">
        <f aca="false">(R687+S687)*FINISH_PART</f>
        <v>592</v>
      </c>
      <c r="AC687" s="24" t="n">
        <f aca="false">R687*SPACER_VANE+(R687+S687)*ASM_H*LABOUR</f>
        <v>976.5</v>
      </c>
      <c r="AD687" s="24" t="n">
        <f aca="false">V687*G10_CAGE+W687*G10_SLEEVE</f>
        <v>354.87096</v>
      </c>
      <c r="AE687" s="24" t="n">
        <f aca="false">N687/1000*SHAFT_M+SHAFT_SET</f>
        <v>208.28</v>
      </c>
      <c r="AF687" s="24" t="n">
        <f aca="false">2*ROUNDUP(G687*1000/V_ZENER,0)*PRICE_Z+5*ROUNDUP(G687*DIODE_SAFETY/V_STICK,0)*PRICE_STICK</f>
        <v>68.9</v>
      </c>
      <c r="AG687" s="24" t="n">
        <f aca="false">SUM(X687:AF687)</f>
        <v>3622.1851612</v>
      </c>
      <c r="AH687" s="20" t="n">
        <f aca="false">FIXED_BOM</f>
        <v>3461</v>
      </c>
      <c r="AI687" s="24" t="n">
        <f aca="false">(AG687+AH687)*(1+CONT)</f>
        <v>8145.66293538</v>
      </c>
      <c r="AJ687" s="24" t="n">
        <f aca="false">IF(L687&gt;0,AI687/L687,1000000000000)</f>
        <v>1102.54035150376</v>
      </c>
      <c r="AK687" s="8" t="n">
        <f aca="false">IF(AND(G687&gt;=V_NEED,L687&gt;=P_MIN,K687&gt;=Z_MIN,F687&lt;=N_CAP,D687&lt;=R_MAX,OR(CORONA_REQ=0,O687&gt;=G687)),1,0)</f>
        <v>0</v>
      </c>
      <c r="AL687" s="28" t="n">
        <f aca="false">IF(AK687=1,IF(OBJECTIVE=1,AI687,AJ687),1000000000000)+ROW()*0.000000001</f>
        <v>1000000000000</v>
      </c>
    </row>
    <row r="688" customFormat="false" ht="15" hidden="false" customHeight="false" outlineLevel="0" collapsed="false">
      <c r="A688" s="8" t="n">
        <v>684</v>
      </c>
      <c r="B688" s="23" t="n">
        <v>4</v>
      </c>
      <c r="C688" s="23" t="n">
        <v>2.5</v>
      </c>
      <c r="D688" s="8" t="n">
        <v>175</v>
      </c>
      <c r="E688" s="8" t="n">
        <v>26</v>
      </c>
      <c r="F688" s="8" t="n">
        <v>16</v>
      </c>
      <c r="G688" s="28" t="n">
        <v>9.259956</v>
      </c>
      <c r="H688" s="8" t="n">
        <v>227.650704</v>
      </c>
      <c r="I688" s="8" t="n">
        <v>2754.399344</v>
      </c>
      <c r="J688" s="28" t="n">
        <v>12.099235</v>
      </c>
      <c r="K688" s="39" t="n">
        <v>1.502369</v>
      </c>
      <c r="L688" s="28" t="n">
        <v>10.060867</v>
      </c>
      <c r="M688" s="8" t="n">
        <v>314.5</v>
      </c>
      <c r="N688" s="8" t="n">
        <v>1225</v>
      </c>
      <c r="O688" s="28" t="n">
        <v>10.797318</v>
      </c>
      <c r="P688" s="28" t="n">
        <v>20.899539</v>
      </c>
      <c r="Q688" s="28" t="n">
        <v>20.277999</v>
      </c>
      <c r="R688" s="8" t="n">
        <v>64</v>
      </c>
      <c r="S688" s="8" t="n">
        <v>34</v>
      </c>
      <c r="T688" s="23" t="n">
        <v>231.025652</v>
      </c>
      <c r="U688" s="23" t="n">
        <v>189.305302</v>
      </c>
      <c r="V688" s="28" t="n">
        <v>6.406206</v>
      </c>
      <c r="W688" s="39" t="n">
        <v>1.118544</v>
      </c>
      <c r="X688" s="24" t="n">
        <f aca="false">P688*RHO_VANE/2700*(1+SCRAP)*PRICE_VANE</f>
        <v>250.16748183</v>
      </c>
      <c r="Y688" s="24" t="n">
        <f aca="false">Q688*RHO_PLATE/2700*(1+SCRAP)*PRICE_PLATE</f>
        <v>242.72764803</v>
      </c>
      <c r="Z688" s="24" t="n">
        <f aca="false">T688*CUT_M+(R688+S688)*CUT_SET</f>
        <v>444.538478</v>
      </c>
      <c r="AA688" s="24" t="n">
        <f aca="false">U688*ROUND_M</f>
        <v>946.52651</v>
      </c>
      <c r="AB688" s="24" t="n">
        <f aca="false">(R688+S688)*FINISH_PART</f>
        <v>784</v>
      </c>
      <c r="AC688" s="24" t="n">
        <f aca="false">R688*SPACER_VANE+(R688+S688)*ASM_H*LABOUR</f>
        <v>1294.5</v>
      </c>
      <c r="AD688" s="24" t="n">
        <f aca="false">V688*G10_CAGE+W688*G10_SLEEVE</f>
        <v>451.485</v>
      </c>
      <c r="AE688" s="24" t="n">
        <f aca="false">N688/1000*SHAFT_M+SHAFT_SET</f>
        <v>227</v>
      </c>
      <c r="AF688" s="24" t="n">
        <f aca="false">2*ROUNDUP(G688*1000/V_ZENER,0)*PRICE_Z+5*ROUNDUP(G688*DIODE_SAFETY/V_STICK,0)*PRICE_STICK</f>
        <v>68.9</v>
      </c>
      <c r="AG688" s="24" t="n">
        <f aca="false">SUM(X688:AF688)</f>
        <v>4709.84511786</v>
      </c>
      <c r="AH688" s="20" t="n">
        <f aca="false">FIXED_BOM</f>
        <v>3461</v>
      </c>
      <c r="AI688" s="24" t="n">
        <f aca="false">(AG688+AH688)*(1+CONT)</f>
        <v>9396.471885539</v>
      </c>
      <c r="AJ688" s="24" t="n">
        <f aca="false">IF(L688&gt;0,AI688/L688,1000000000000)</f>
        <v>933.962439374161</v>
      </c>
      <c r="AK688" s="8" t="n">
        <f aca="false">IF(AND(G688&gt;=V_NEED,L688&gt;=P_MIN,K688&gt;=Z_MIN,F688&lt;=N_CAP,D688&lt;=R_MAX,OR(CORONA_REQ=0,O688&gt;=G688)),1,0)</f>
        <v>0</v>
      </c>
      <c r="AL688" s="28" t="n">
        <f aca="false">IF(AK688=1,IF(OBJECTIVE=1,AI688,AJ688),1000000000000)+ROW()*0.000000001</f>
        <v>1000000000000</v>
      </c>
    </row>
    <row r="689" customFormat="false" ht="15" hidden="false" customHeight="false" outlineLevel="0" collapsed="false">
      <c r="A689" s="8" t="n">
        <v>685</v>
      </c>
      <c r="B689" s="23" t="n">
        <v>4</v>
      </c>
      <c r="C689" s="23" t="n">
        <v>3</v>
      </c>
      <c r="D689" s="8" t="n">
        <v>175</v>
      </c>
      <c r="E689" s="8" t="n">
        <v>18</v>
      </c>
      <c r="F689" s="8" t="n">
        <v>4</v>
      </c>
      <c r="G689" s="28" t="n">
        <v>9.259956</v>
      </c>
      <c r="H689" s="8" t="n">
        <v>26.478892</v>
      </c>
      <c r="I689" s="8" t="n">
        <v>439.714523</v>
      </c>
      <c r="J689" s="28" t="n">
        <v>16.606228</v>
      </c>
      <c r="K689" s="39" t="n">
        <v>1.447605</v>
      </c>
      <c r="L689" s="28" t="n">
        <v>1.474428</v>
      </c>
      <c r="M689" s="8" t="n">
        <v>80</v>
      </c>
      <c r="N689" s="8" t="n">
        <v>756</v>
      </c>
      <c r="O689" s="28" t="n">
        <v>11.260741</v>
      </c>
      <c r="P689" s="28" t="n">
        <v>4.743048</v>
      </c>
      <c r="Q689" s="28" t="n">
        <v>5.725553</v>
      </c>
      <c r="R689" s="8" t="n">
        <v>16</v>
      </c>
      <c r="S689" s="8" t="n">
        <v>8</v>
      </c>
      <c r="T689" s="23" t="n">
        <v>57.049555</v>
      </c>
      <c r="U689" s="23" t="n">
        <v>46.619467</v>
      </c>
      <c r="V689" s="28" t="n">
        <v>2.284792</v>
      </c>
      <c r="W689" s="39" t="n">
        <v>0.398932</v>
      </c>
      <c r="X689" s="24" t="n">
        <f aca="false">P689*RHO_VANE/2700*(1+SCRAP)*PRICE_VANE</f>
        <v>56.77428456</v>
      </c>
      <c r="Y689" s="24" t="n">
        <f aca="false">Q689*RHO_PLATE/2700*(1+SCRAP)*PRICE_PLATE</f>
        <v>68.53486941</v>
      </c>
      <c r="Z689" s="24" t="n">
        <f aca="false">T689*CUT_M+(R689+S689)*CUT_SET</f>
        <v>109.5743325</v>
      </c>
      <c r="AA689" s="24" t="n">
        <f aca="false">U689*ROUND_M</f>
        <v>233.097335</v>
      </c>
      <c r="AB689" s="24" t="n">
        <f aca="false">(R689+S689)*FINISH_PART</f>
        <v>192</v>
      </c>
      <c r="AC689" s="24" t="n">
        <f aca="false">R689*SPACER_VANE+(R689+S689)*ASM_H*LABOUR</f>
        <v>318</v>
      </c>
      <c r="AD689" s="24" t="n">
        <f aca="false">V689*G10_CAGE+W689*G10_SLEEVE</f>
        <v>161.02344</v>
      </c>
      <c r="AE689" s="24" t="n">
        <f aca="false">N689/1000*SHAFT_M+SHAFT_SET</f>
        <v>170.72</v>
      </c>
      <c r="AF689" s="24" t="n">
        <f aca="false">2*ROUNDUP(G689*1000/V_ZENER,0)*PRICE_Z+5*ROUNDUP(G689*DIODE_SAFETY/V_STICK,0)*PRICE_STICK</f>
        <v>68.9</v>
      </c>
      <c r="AG689" s="24" t="n">
        <f aca="false">SUM(X689:AF689)</f>
        <v>1378.62426147</v>
      </c>
      <c r="AH689" s="20" t="n">
        <f aca="false">FIXED_BOM</f>
        <v>3461</v>
      </c>
      <c r="AI689" s="24" t="n">
        <f aca="false">(AG689+AH689)*(1+CONT)</f>
        <v>5565.5679006905</v>
      </c>
      <c r="AJ689" s="24" t="n">
        <f aca="false">IF(L689&gt;0,AI689/L689,1000000000000)</f>
        <v>3774.73020092572</v>
      </c>
      <c r="AK689" s="8" t="n">
        <f aca="false">IF(AND(G689&gt;=V_NEED,L689&gt;=P_MIN,K689&gt;=Z_MIN,F689&lt;=N_CAP,D689&lt;=R_MAX,OR(CORONA_REQ=0,O689&gt;=G689)),1,0)</f>
        <v>0</v>
      </c>
      <c r="AL689" s="28" t="n">
        <f aca="false">IF(AK689=1,IF(OBJECTIVE=1,AI689,AJ689),1000000000000)+ROW()*0.000000001</f>
        <v>1000000000000</v>
      </c>
    </row>
    <row r="690" customFormat="false" ht="15" hidden="false" customHeight="false" outlineLevel="0" collapsed="false">
      <c r="A690" s="8" t="n">
        <v>686</v>
      </c>
      <c r="B690" s="23" t="n">
        <v>4</v>
      </c>
      <c r="C690" s="23" t="n">
        <v>3</v>
      </c>
      <c r="D690" s="8" t="n">
        <v>175</v>
      </c>
      <c r="E690" s="8" t="n">
        <v>18</v>
      </c>
      <c r="F690" s="8" t="n">
        <v>6</v>
      </c>
      <c r="G690" s="28" t="n">
        <v>9.259956</v>
      </c>
      <c r="H690" s="8" t="n">
        <v>40.46683</v>
      </c>
      <c r="I690" s="8" t="n">
        <v>690.979965</v>
      </c>
      <c r="J690" s="28" t="n">
        <v>17.075219</v>
      </c>
      <c r="K690" s="39" t="n">
        <v>1.49558</v>
      </c>
      <c r="L690" s="28" t="n">
        <v>2.490546</v>
      </c>
      <c r="M690" s="8" t="n">
        <v>115</v>
      </c>
      <c r="N690" s="8" t="n">
        <v>826</v>
      </c>
      <c r="O690" s="28" t="n">
        <v>11.260741</v>
      </c>
      <c r="P690" s="28" t="n">
        <v>7.114572</v>
      </c>
      <c r="Q690" s="28" t="n">
        <v>7.156941</v>
      </c>
      <c r="R690" s="8" t="n">
        <v>24</v>
      </c>
      <c r="S690" s="8" t="n">
        <v>10</v>
      </c>
      <c r="T690" s="23" t="n">
        <v>82.746899</v>
      </c>
      <c r="U690" s="23" t="n">
        <v>67.101767</v>
      </c>
      <c r="V690" s="28" t="n">
        <v>2.899929</v>
      </c>
      <c r="W690" s="39" t="n">
        <v>0.506337</v>
      </c>
      <c r="X690" s="24" t="n">
        <f aca="false">P690*RHO_VANE/2700*(1+SCRAP)*PRICE_VANE</f>
        <v>85.16142684</v>
      </c>
      <c r="Y690" s="24" t="n">
        <f aca="false">Q690*RHO_PLATE/2700*(1+SCRAP)*PRICE_PLATE</f>
        <v>85.66858377</v>
      </c>
      <c r="Z690" s="24" t="n">
        <f aca="false">T690*CUT_M+(R690+S690)*CUT_SET</f>
        <v>158.1203485</v>
      </c>
      <c r="AA690" s="24" t="n">
        <f aca="false">U690*ROUND_M</f>
        <v>335.508835</v>
      </c>
      <c r="AB690" s="24" t="n">
        <f aca="false">(R690+S690)*FINISH_PART</f>
        <v>272</v>
      </c>
      <c r="AC690" s="24" t="n">
        <f aca="false">R690*SPACER_VANE+(R690+S690)*ASM_H*LABOUR</f>
        <v>454.5</v>
      </c>
      <c r="AD690" s="24" t="n">
        <f aca="false">V690*G10_CAGE+W690*G10_SLEEVE</f>
        <v>204.37596</v>
      </c>
      <c r="AE690" s="24" t="n">
        <f aca="false">N690/1000*SHAFT_M+SHAFT_SET</f>
        <v>179.12</v>
      </c>
      <c r="AF690" s="24" t="n">
        <f aca="false">2*ROUNDUP(G690*1000/V_ZENER,0)*PRICE_Z+5*ROUNDUP(G690*DIODE_SAFETY/V_STICK,0)*PRICE_STICK</f>
        <v>68.9</v>
      </c>
      <c r="AG690" s="24" t="n">
        <f aca="false">SUM(X690:AF690)</f>
        <v>1843.35515411</v>
      </c>
      <c r="AH690" s="20" t="n">
        <f aca="false">FIXED_BOM</f>
        <v>3461</v>
      </c>
      <c r="AI690" s="24" t="n">
        <f aca="false">(AG690+AH690)*(1+CONT)</f>
        <v>6100.0084272265</v>
      </c>
      <c r="AJ690" s="24" t="n">
        <f aca="false">IF(L690&gt;0,AI690/L690,1000000000000)</f>
        <v>2449.26551335591</v>
      </c>
      <c r="AK690" s="8" t="n">
        <f aca="false">IF(AND(G690&gt;=V_NEED,L690&gt;=P_MIN,K690&gt;=Z_MIN,F690&lt;=N_CAP,D690&lt;=R_MAX,OR(CORONA_REQ=0,O690&gt;=G690)),1,0)</f>
        <v>0</v>
      </c>
      <c r="AL690" s="28" t="n">
        <f aca="false">IF(AK690=1,IF(OBJECTIVE=1,AI690,AJ690),1000000000000)+ROW()*0.000000001</f>
        <v>1000000000000</v>
      </c>
    </row>
    <row r="691" customFormat="false" ht="15" hidden="false" customHeight="false" outlineLevel="0" collapsed="false">
      <c r="A691" s="8" t="n">
        <v>687</v>
      </c>
      <c r="B691" s="23" t="n">
        <v>4</v>
      </c>
      <c r="C691" s="23" t="n">
        <v>3</v>
      </c>
      <c r="D691" s="8" t="n">
        <v>175</v>
      </c>
      <c r="E691" s="8" t="n">
        <v>18</v>
      </c>
      <c r="F691" s="8" t="n">
        <v>8</v>
      </c>
      <c r="G691" s="28" t="n">
        <v>9.259956</v>
      </c>
      <c r="H691" s="8" t="n">
        <v>54.454768</v>
      </c>
      <c r="I691" s="8" t="n">
        <v>942.245406</v>
      </c>
      <c r="J691" s="28" t="n">
        <v>17.303267</v>
      </c>
      <c r="K691" s="39" t="n">
        <v>1.519294</v>
      </c>
      <c r="L691" s="28" t="n">
        <v>3.508603</v>
      </c>
      <c r="M691" s="8" t="n">
        <v>157</v>
      </c>
      <c r="N691" s="8" t="n">
        <v>910</v>
      </c>
      <c r="O691" s="28" t="n">
        <v>11.260741</v>
      </c>
      <c r="P691" s="28" t="n">
        <v>9.486096</v>
      </c>
      <c r="Q691" s="28" t="n">
        <v>10.019717</v>
      </c>
      <c r="R691" s="8" t="n">
        <v>32</v>
      </c>
      <c r="S691" s="8" t="n">
        <v>14</v>
      </c>
      <c r="T691" s="23" t="n">
        <v>111.271676</v>
      </c>
      <c r="U691" s="23" t="n">
        <v>90.411501</v>
      </c>
      <c r="V691" s="28" t="n">
        <v>3.638092</v>
      </c>
      <c r="W691" s="39" t="n">
        <v>0.635222</v>
      </c>
      <c r="X691" s="24" t="n">
        <f aca="false">P691*RHO_VANE/2700*(1+SCRAP)*PRICE_VANE</f>
        <v>113.54856912</v>
      </c>
      <c r="Y691" s="24" t="n">
        <f aca="false">Q691*RHO_PLATE/2700*(1+SCRAP)*PRICE_PLATE</f>
        <v>119.93601249</v>
      </c>
      <c r="Z691" s="24" t="n">
        <f aca="false">T691*CUT_M+(R691+S691)*CUT_SET</f>
        <v>212.907514</v>
      </c>
      <c r="AA691" s="24" t="n">
        <f aca="false">U691*ROUND_M</f>
        <v>452.057505</v>
      </c>
      <c r="AB691" s="24" t="n">
        <f aca="false">(R691+S691)*FINISH_PART</f>
        <v>368</v>
      </c>
      <c r="AC691" s="24" t="n">
        <f aca="false">R691*SPACER_VANE+(R691+S691)*ASM_H*LABOUR</f>
        <v>613.5</v>
      </c>
      <c r="AD691" s="24" t="n">
        <f aca="false">V691*G10_CAGE+W691*G10_SLEEVE</f>
        <v>256.39884</v>
      </c>
      <c r="AE691" s="24" t="n">
        <f aca="false">N691/1000*SHAFT_M+SHAFT_SET</f>
        <v>189.2</v>
      </c>
      <c r="AF691" s="24" t="n">
        <f aca="false">2*ROUNDUP(G691*1000/V_ZENER,0)*PRICE_Z+5*ROUNDUP(G691*DIODE_SAFETY/V_STICK,0)*PRICE_STICK</f>
        <v>68.9</v>
      </c>
      <c r="AG691" s="24" t="n">
        <f aca="false">SUM(X691:AF691)</f>
        <v>2394.44844061</v>
      </c>
      <c r="AH691" s="20" t="n">
        <f aca="false">FIXED_BOM</f>
        <v>3461</v>
      </c>
      <c r="AI691" s="24" t="n">
        <f aca="false">(AG691+AH691)*(1+CONT)</f>
        <v>6733.7657067015</v>
      </c>
      <c r="AJ691" s="24" t="n">
        <f aca="false">IF(L691&gt;0,AI691/L691,1000000000000)</f>
        <v>1919.21562704629</v>
      </c>
      <c r="AK691" s="8" t="n">
        <f aca="false">IF(AND(G691&gt;=V_NEED,L691&gt;=P_MIN,K691&gt;=Z_MIN,F691&lt;=N_CAP,D691&lt;=R_MAX,OR(CORONA_REQ=0,O691&gt;=G691)),1,0)</f>
        <v>0</v>
      </c>
      <c r="AL691" s="28" t="n">
        <f aca="false">IF(AK691=1,IF(OBJECTIVE=1,AI691,AJ691),1000000000000)+ROW()*0.000000001</f>
        <v>1000000000000</v>
      </c>
    </row>
    <row r="692" customFormat="false" ht="15" hidden="false" customHeight="false" outlineLevel="0" collapsed="false">
      <c r="A692" s="8" t="n">
        <v>688</v>
      </c>
      <c r="B692" s="23" t="n">
        <v>4</v>
      </c>
      <c r="C692" s="23" t="n">
        <v>3</v>
      </c>
      <c r="D692" s="8" t="n">
        <v>175</v>
      </c>
      <c r="E692" s="8" t="n">
        <v>18</v>
      </c>
      <c r="F692" s="8" t="n">
        <v>10</v>
      </c>
      <c r="G692" s="28" t="n">
        <v>9.259956</v>
      </c>
      <c r="H692" s="8" t="n">
        <v>68.442706</v>
      </c>
      <c r="I692" s="8" t="n">
        <v>1193.510848</v>
      </c>
      <c r="J692" s="28" t="n">
        <v>17.438101</v>
      </c>
      <c r="K692" s="39" t="n">
        <v>1.534305</v>
      </c>
      <c r="L692" s="28" t="n">
        <v>4.532725</v>
      </c>
      <c r="M692" s="8" t="n">
        <v>192</v>
      </c>
      <c r="N692" s="8" t="n">
        <v>980</v>
      </c>
      <c r="O692" s="28" t="n">
        <v>11.260741</v>
      </c>
      <c r="P692" s="28" t="n">
        <v>11.857619</v>
      </c>
      <c r="Q692" s="28" t="n">
        <v>11.451105</v>
      </c>
      <c r="R692" s="8" t="n">
        <v>40</v>
      </c>
      <c r="S692" s="8" t="n">
        <v>16</v>
      </c>
      <c r="T692" s="23" t="n">
        <v>136.96902</v>
      </c>
      <c r="U692" s="23" t="n">
        <v>110.893801</v>
      </c>
      <c r="V692" s="28" t="n">
        <v>4.253229</v>
      </c>
      <c r="W692" s="39" t="n">
        <v>0.742627</v>
      </c>
      <c r="X692" s="24" t="n">
        <f aca="false">P692*RHO_VANE/2700*(1+SCRAP)*PRICE_VANE</f>
        <v>141.93569943</v>
      </c>
      <c r="Y692" s="24" t="n">
        <f aca="false">Q692*RHO_PLATE/2700*(1+SCRAP)*PRICE_PLATE</f>
        <v>137.06972685</v>
      </c>
      <c r="Z692" s="24" t="n">
        <f aca="false">T692*CUT_M+(R692+S692)*CUT_SET</f>
        <v>261.45353</v>
      </c>
      <c r="AA692" s="24" t="n">
        <f aca="false">U692*ROUND_M</f>
        <v>554.469005</v>
      </c>
      <c r="AB692" s="24" t="n">
        <f aca="false">(R692+S692)*FINISH_PART</f>
        <v>448</v>
      </c>
      <c r="AC692" s="24" t="n">
        <f aca="false">R692*SPACER_VANE+(R692+S692)*ASM_H*LABOUR</f>
        <v>750</v>
      </c>
      <c r="AD692" s="24" t="n">
        <f aca="false">V692*G10_CAGE+W692*G10_SLEEVE</f>
        <v>299.75136</v>
      </c>
      <c r="AE692" s="24" t="n">
        <f aca="false">N692/1000*SHAFT_M+SHAFT_SET</f>
        <v>197.6</v>
      </c>
      <c r="AF692" s="24" t="n">
        <f aca="false">2*ROUNDUP(G692*1000/V_ZENER,0)*PRICE_Z+5*ROUNDUP(G692*DIODE_SAFETY/V_STICK,0)*PRICE_STICK</f>
        <v>68.9</v>
      </c>
      <c r="AG692" s="24" t="n">
        <f aca="false">SUM(X692:AF692)</f>
        <v>2859.17932128</v>
      </c>
      <c r="AH692" s="20" t="n">
        <f aca="false">FIXED_BOM</f>
        <v>3461</v>
      </c>
      <c r="AI692" s="24" t="n">
        <f aca="false">(AG692+AH692)*(1+CONT)</f>
        <v>7268.206219472</v>
      </c>
      <c r="AJ692" s="24" t="n">
        <f aca="false">IF(L692&gt;0,AI692/L692,1000000000000)</f>
        <v>1603.49595871622</v>
      </c>
      <c r="AK692" s="8" t="n">
        <f aca="false">IF(AND(G692&gt;=V_NEED,L692&gt;=P_MIN,K692&gt;=Z_MIN,F692&lt;=N_CAP,D692&lt;=R_MAX,OR(CORONA_REQ=0,O692&gt;=G692)),1,0)</f>
        <v>0</v>
      </c>
      <c r="AL692" s="28" t="n">
        <f aca="false">IF(AK692=1,IF(OBJECTIVE=1,AI692,AJ692),1000000000000)+ROW()*0.000000001</f>
        <v>1000000000000</v>
      </c>
    </row>
    <row r="693" customFormat="false" ht="15" hidden="false" customHeight="false" outlineLevel="0" collapsed="false">
      <c r="A693" s="8" t="n">
        <v>689</v>
      </c>
      <c r="B693" s="23" t="n">
        <v>4</v>
      </c>
      <c r="C693" s="23" t="n">
        <v>3</v>
      </c>
      <c r="D693" s="8" t="n">
        <v>175</v>
      </c>
      <c r="E693" s="8" t="n">
        <v>18</v>
      </c>
      <c r="F693" s="8" t="n">
        <v>12</v>
      </c>
      <c r="G693" s="28" t="n">
        <v>9.259956</v>
      </c>
      <c r="H693" s="8" t="n">
        <v>82.430644</v>
      </c>
      <c r="I693" s="8" t="n">
        <v>1444.77629</v>
      </c>
      <c r="J693" s="28" t="n">
        <v>17.527175</v>
      </c>
      <c r="K693" s="39" t="n">
        <v>1.543559</v>
      </c>
      <c r="L693" s="28" t="n">
        <v>5.554729</v>
      </c>
      <c r="M693" s="8" t="n">
        <v>234</v>
      </c>
      <c r="N693" s="8" t="n">
        <v>1064</v>
      </c>
      <c r="O693" s="28" t="n">
        <v>11.260741</v>
      </c>
      <c r="P693" s="28" t="n">
        <v>14.229143</v>
      </c>
      <c r="Q693" s="28" t="n">
        <v>14.313882</v>
      </c>
      <c r="R693" s="8" t="n">
        <v>48</v>
      </c>
      <c r="S693" s="8" t="n">
        <v>20</v>
      </c>
      <c r="T693" s="23" t="n">
        <v>165.493797</v>
      </c>
      <c r="U693" s="23" t="n">
        <v>134.203535</v>
      </c>
      <c r="V693" s="28" t="n">
        <v>4.991393</v>
      </c>
      <c r="W693" s="39" t="n">
        <v>0.871513</v>
      </c>
      <c r="X693" s="24" t="n">
        <f aca="false">P693*RHO_VANE/2700*(1+SCRAP)*PRICE_VANE</f>
        <v>170.32284171</v>
      </c>
      <c r="Y693" s="24" t="n">
        <f aca="false">Q693*RHO_PLATE/2700*(1+SCRAP)*PRICE_PLATE</f>
        <v>171.33716754</v>
      </c>
      <c r="Z693" s="24" t="n">
        <f aca="false">T693*CUT_M+(R693+S693)*CUT_SET</f>
        <v>316.2406955</v>
      </c>
      <c r="AA693" s="24" t="n">
        <f aca="false">U693*ROUND_M</f>
        <v>671.017675</v>
      </c>
      <c r="AB693" s="24" t="n">
        <f aca="false">(R693+S693)*FINISH_PART</f>
        <v>544</v>
      </c>
      <c r="AC693" s="24" t="n">
        <f aca="false">R693*SPACER_VANE+(R693+S693)*ASM_H*LABOUR</f>
        <v>909</v>
      </c>
      <c r="AD693" s="24" t="n">
        <f aca="false">V693*G10_CAGE+W693*G10_SLEEVE</f>
        <v>351.77436</v>
      </c>
      <c r="AE693" s="24" t="n">
        <f aca="false">N693/1000*SHAFT_M+SHAFT_SET</f>
        <v>207.68</v>
      </c>
      <c r="AF693" s="24" t="n">
        <f aca="false">2*ROUNDUP(G693*1000/V_ZENER,0)*PRICE_Z+5*ROUNDUP(G693*DIODE_SAFETY/V_STICK,0)*PRICE_STICK</f>
        <v>68.9</v>
      </c>
      <c r="AG693" s="24" t="n">
        <f aca="false">SUM(X693:AF693)</f>
        <v>3410.27273975</v>
      </c>
      <c r="AH693" s="20" t="n">
        <f aca="false">FIXED_BOM</f>
        <v>3461</v>
      </c>
      <c r="AI693" s="24" t="n">
        <f aca="false">(AG693+AH693)*(1+CONT)</f>
        <v>7901.9636507125</v>
      </c>
      <c r="AJ693" s="24" t="n">
        <f aca="false">IF(L693&gt;0,AI693/L693,1000000000000)</f>
        <v>1422.56510636478</v>
      </c>
      <c r="AK693" s="8" t="n">
        <f aca="false">IF(AND(G693&gt;=V_NEED,L693&gt;=P_MIN,K693&gt;=Z_MIN,F693&lt;=N_CAP,D693&lt;=R_MAX,OR(CORONA_REQ=0,O693&gt;=G693)),1,0)</f>
        <v>0</v>
      </c>
      <c r="AL693" s="28" t="n">
        <f aca="false">IF(AK693=1,IF(OBJECTIVE=1,AI693,AJ693),1000000000000)+ROW()*0.000000001</f>
        <v>1000000000000</v>
      </c>
    </row>
    <row r="694" customFormat="false" ht="15" hidden="false" customHeight="false" outlineLevel="0" collapsed="false">
      <c r="A694" s="8" t="n">
        <v>690</v>
      </c>
      <c r="B694" s="23" t="n">
        <v>4</v>
      </c>
      <c r="C694" s="23" t="n">
        <v>3</v>
      </c>
      <c r="D694" s="8" t="n">
        <v>175</v>
      </c>
      <c r="E694" s="8" t="n">
        <v>18</v>
      </c>
      <c r="F694" s="8" t="n">
        <v>16</v>
      </c>
      <c r="G694" s="28" t="n">
        <v>9.259956</v>
      </c>
      <c r="H694" s="8" t="n">
        <v>110.406521</v>
      </c>
      <c r="I694" s="8" t="n">
        <v>1947.307173</v>
      </c>
      <c r="J694" s="28" t="n">
        <v>17.63761</v>
      </c>
      <c r="K694" s="39" t="n">
        <v>1.556029</v>
      </c>
      <c r="L694" s="28" t="n">
        <v>7.59998</v>
      </c>
      <c r="M694" s="8" t="n">
        <v>304</v>
      </c>
      <c r="N694" s="8" t="n">
        <v>1204</v>
      </c>
      <c r="O694" s="28" t="n">
        <v>11.260741</v>
      </c>
      <c r="P694" s="28" t="n">
        <v>18.972191</v>
      </c>
      <c r="Q694" s="28" t="n">
        <v>17.176658</v>
      </c>
      <c r="R694" s="8" t="n">
        <v>64</v>
      </c>
      <c r="S694" s="8" t="n">
        <v>24</v>
      </c>
      <c r="T694" s="23" t="n">
        <v>216.888485</v>
      </c>
      <c r="U694" s="23" t="n">
        <v>175.168135</v>
      </c>
      <c r="V694" s="28" t="n">
        <v>6.221665</v>
      </c>
      <c r="W694" s="39" t="n">
        <v>1.086323</v>
      </c>
      <c r="X694" s="24" t="n">
        <f aca="false">P694*RHO_VANE/2700*(1+SCRAP)*PRICE_VANE</f>
        <v>227.09712627</v>
      </c>
      <c r="Y694" s="24" t="n">
        <f aca="false">Q694*RHO_PLATE/2700*(1+SCRAP)*PRICE_PLATE</f>
        <v>205.60459626</v>
      </c>
      <c r="Z694" s="24" t="n">
        <f aca="false">T694*CUT_M+(R694+S694)*CUT_SET</f>
        <v>413.3327275</v>
      </c>
      <c r="AA694" s="24" t="n">
        <f aca="false">U694*ROUND_M</f>
        <v>875.840675</v>
      </c>
      <c r="AB694" s="24" t="n">
        <f aca="false">(R694+S694)*FINISH_PART</f>
        <v>704</v>
      </c>
      <c r="AC694" s="24" t="n">
        <f aca="false">R694*SPACER_VANE+(R694+S694)*ASM_H*LABOUR</f>
        <v>1182</v>
      </c>
      <c r="AD694" s="24" t="n">
        <f aca="false">V694*G10_CAGE+W694*G10_SLEEVE</f>
        <v>438.47928</v>
      </c>
      <c r="AE694" s="24" t="n">
        <f aca="false">N694/1000*SHAFT_M+SHAFT_SET</f>
        <v>224.48</v>
      </c>
      <c r="AF694" s="24" t="n">
        <f aca="false">2*ROUNDUP(G694*1000/V_ZENER,0)*PRICE_Z+5*ROUNDUP(G694*DIODE_SAFETY/V_STICK,0)*PRICE_STICK</f>
        <v>68.9</v>
      </c>
      <c r="AG694" s="24" t="n">
        <f aca="false">SUM(X694:AF694)</f>
        <v>4339.73440503</v>
      </c>
      <c r="AH694" s="20" t="n">
        <f aca="false">FIXED_BOM</f>
        <v>3461</v>
      </c>
      <c r="AI694" s="24" t="n">
        <f aca="false">(AG694+AH694)*(1+CONT)</f>
        <v>8970.8445657845</v>
      </c>
      <c r="AJ694" s="24" t="n">
        <f aca="false">IF(L694&gt;0,AI694/L694,1000000000000)</f>
        <v>1180.37739122794</v>
      </c>
      <c r="AK694" s="8" t="n">
        <f aca="false">IF(AND(G694&gt;=V_NEED,L694&gt;=P_MIN,K694&gt;=Z_MIN,F694&lt;=N_CAP,D694&lt;=R_MAX,OR(CORONA_REQ=0,O694&gt;=G694)),1,0)</f>
        <v>0</v>
      </c>
      <c r="AL694" s="28" t="n">
        <f aca="false">IF(AK694=1,IF(OBJECTIVE=1,AI694,AJ694),1000000000000)+ROW()*0.000000001</f>
        <v>1000000000000</v>
      </c>
    </row>
    <row r="695" customFormat="false" ht="15" hidden="false" customHeight="false" outlineLevel="0" collapsed="false">
      <c r="A695" s="8" t="n">
        <v>691</v>
      </c>
      <c r="B695" s="23" t="n">
        <v>4</v>
      </c>
      <c r="C695" s="23" t="n">
        <v>3</v>
      </c>
      <c r="D695" s="8" t="n">
        <v>175</v>
      </c>
      <c r="E695" s="8" t="n">
        <v>22</v>
      </c>
      <c r="F695" s="8" t="n">
        <v>4</v>
      </c>
      <c r="G695" s="28" t="n">
        <v>9.259956</v>
      </c>
      <c r="H695" s="8" t="n">
        <v>35.682277</v>
      </c>
      <c r="I695" s="8" t="n">
        <v>531.226628</v>
      </c>
      <c r="J695" s="28" t="n">
        <v>14.887689</v>
      </c>
      <c r="K695" s="39" t="n">
        <v>1.453727</v>
      </c>
      <c r="L695" s="28" t="n">
        <v>1.800719</v>
      </c>
      <c r="M695" s="8" t="n">
        <v>80</v>
      </c>
      <c r="N695" s="8" t="n">
        <v>756</v>
      </c>
      <c r="O695" s="28" t="n">
        <v>11.260741</v>
      </c>
      <c r="P695" s="28" t="n">
        <v>5.506455</v>
      </c>
      <c r="Q695" s="28" t="n">
        <v>5.725553</v>
      </c>
      <c r="R695" s="8" t="n">
        <v>16</v>
      </c>
      <c r="S695" s="8" t="n">
        <v>8</v>
      </c>
      <c r="T695" s="23" t="n">
        <v>57.049555</v>
      </c>
      <c r="U695" s="23" t="n">
        <v>46.619467</v>
      </c>
      <c r="V695" s="28" t="n">
        <v>2.284792</v>
      </c>
      <c r="W695" s="39" t="n">
        <v>0.398932</v>
      </c>
      <c r="X695" s="24" t="n">
        <f aca="false">P695*RHO_VANE/2700*(1+SCRAP)*PRICE_VANE</f>
        <v>65.91226635</v>
      </c>
      <c r="Y695" s="24" t="n">
        <f aca="false">Q695*RHO_PLATE/2700*(1+SCRAP)*PRICE_PLATE</f>
        <v>68.53486941</v>
      </c>
      <c r="Z695" s="24" t="n">
        <f aca="false">T695*CUT_M+(R695+S695)*CUT_SET</f>
        <v>109.5743325</v>
      </c>
      <c r="AA695" s="24" t="n">
        <f aca="false">U695*ROUND_M</f>
        <v>233.097335</v>
      </c>
      <c r="AB695" s="24" t="n">
        <f aca="false">(R695+S695)*FINISH_PART</f>
        <v>192</v>
      </c>
      <c r="AC695" s="24" t="n">
        <f aca="false">R695*SPACER_VANE+(R695+S695)*ASM_H*LABOUR</f>
        <v>318</v>
      </c>
      <c r="AD695" s="24" t="n">
        <f aca="false">V695*G10_CAGE+W695*G10_SLEEVE</f>
        <v>161.02344</v>
      </c>
      <c r="AE695" s="24" t="n">
        <f aca="false">N695/1000*SHAFT_M+SHAFT_SET</f>
        <v>170.72</v>
      </c>
      <c r="AF695" s="24" t="n">
        <f aca="false">2*ROUNDUP(G695*1000/V_ZENER,0)*PRICE_Z+5*ROUNDUP(G695*DIODE_SAFETY/V_STICK,0)*PRICE_STICK</f>
        <v>68.9</v>
      </c>
      <c r="AG695" s="24" t="n">
        <f aca="false">SUM(X695:AF695)</f>
        <v>1387.76224326</v>
      </c>
      <c r="AH695" s="20" t="n">
        <f aca="false">FIXED_BOM</f>
        <v>3461</v>
      </c>
      <c r="AI695" s="24" t="n">
        <f aca="false">(AG695+AH695)*(1+CONT)</f>
        <v>5576.076579749</v>
      </c>
      <c r="AJ695" s="24" t="n">
        <f aca="false">IF(L695&gt;0,AI695/L695,1000000000000)</f>
        <v>3096.58340904328</v>
      </c>
      <c r="AK695" s="8" t="n">
        <f aca="false">IF(AND(G695&gt;=V_NEED,L695&gt;=P_MIN,K695&gt;=Z_MIN,F695&lt;=N_CAP,D695&lt;=R_MAX,OR(CORONA_REQ=0,O695&gt;=G695)),1,0)</f>
        <v>0</v>
      </c>
      <c r="AL695" s="28" t="n">
        <f aca="false">IF(AK695=1,IF(OBJECTIVE=1,AI695,AJ695),1000000000000)+ROW()*0.000000001</f>
        <v>1000000000000</v>
      </c>
    </row>
    <row r="696" customFormat="false" ht="15" hidden="false" customHeight="false" outlineLevel="0" collapsed="false">
      <c r="A696" s="8" t="n">
        <v>692</v>
      </c>
      <c r="B696" s="23" t="n">
        <v>4</v>
      </c>
      <c r="C696" s="23" t="n">
        <v>3</v>
      </c>
      <c r="D696" s="8" t="n">
        <v>175</v>
      </c>
      <c r="E696" s="8" t="n">
        <v>22</v>
      </c>
      <c r="F696" s="8" t="n">
        <v>6</v>
      </c>
      <c r="G696" s="28" t="n">
        <v>9.259956</v>
      </c>
      <c r="H696" s="8" t="n">
        <v>54.929293</v>
      </c>
      <c r="I696" s="8" t="n">
        <v>834.784701</v>
      </c>
      <c r="J696" s="28" t="n">
        <v>15.197441</v>
      </c>
      <c r="K696" s="39" t="n">
        <v>1.493207</v>
      </c>
      <c r="L696" s="28" t="n">
        <v>3.00227</v>
      </c>
      <c r="M696" s="8" t="n">
        <v>122</v>
      </c>
      <c r="N696" s="8" t="n">
        <v>840</v>
      </c>
      <c r="O696" s="28" t="n">
        <v>11.260741</v>
      </c>
      <c r="P696" s="28" t="n">
        <v>8.259682</v>
      </c>
      <c r="Q696" s="28" t="n">
        <v>8.588329</v>
      </c>
      <c r="R696" s="8" t="n">
        <v>24</v>
      </c>
      <c r="S696" s="8" t="n">
        <v>12</v>
      </c>
      <c r="T696" s="23" t="n">
        <v>85.574332</v>
      </c>
      <c r="U696" s="23" t="n">
        <v>69.929201</v>
      </c>
      <c r="V696" s="28" t="n">
        <v>3.022956</v>
      </c>
      <c r="W696" s="39" t="n">
        <v>0.527818</v>
      </c>
      <c r="X696" s="24" t="n">
        <f aca="false">P696*RHO_VANE/2700*(1+SCRAP)*PRICE_VANE</f>
        <v>98.86839354</v>
      </c>
      <c r="Y696" s="24" t="n">
        <f aca="false">Q696*RHO_PLATE/2700*(1+SCRAP)*PRICE_PLATE</f>
        <v>102.80229813</v>
      </c>
      <c r="Z696" s="24" t="n">
        <f aca="false">T696*CUT_M+(R696+S696)*CUT_SET</f>
        <v>164.361498</v>
      </c>
      <c r="AA696" s="24" t="n">
        <f aca="false">U696*ROUND_M</f>
        <v>349.646005</v>
      </c>
      <c r="AB696" s="24" t="n">
        <f aca="false">(R696+S696)*FINISH_PART</f>
        <v>288</v>
      </c>
      <c r="AC696" s="24" t="n">
        <f aca="false">R696*SPACER_VANE+(R696+S696)*ASM_H*LABOUR</f>
        <v>477</v>
      </c>
      <c r="AD696" s="24" t="n">
        <f aca="false">V696*G10_CAGE+W696*G10_SLEEVE</f>
        <v>213.04644</v>
      </c>
      <c r="AE696" s="24" t="n">
        <f aca="false">N696/1000*SHAFT_M+SHAFT_SET</f>
        <v>180.8</v>
      </c>
      <c r="AF696" s="24" t="n">
        <f aca="false">2*ROUNDUP(G696*1000/V_ZENER,0)*PRICE_Z+5*ROUNDUP(G696*DIODE_SAFETY/V_STICK,0)*PRICE_STICK</f>
        <v>68.9</v>
      </c>
      <c r="AG696" s="24" t="n">
        <f aca="false">SUM(X696:AF696)</f>
        <v>1943.42463467</v>
      </c>
      <c r="AH696" s="20" t="n">
        <f aca="false">FIXED_BOM</f>
        <v>3461</v>
      </c>
      <c r="AI696" s="24" t="n">
        <f aca="false">(AG696+AH696)*(1+CONT)</f>
        <v>6215.0883298705</v>
      </c>
      <c r="AJ696" s="24" t="n">
        <f aca="false">IF(L696&gt;0,AI696/L696,1000000000000)</f>
        <v>2070.12971180823</v>
      </c>
      <c r="AK696" s="8" t="n">
        <f aca="false">IF(AND(G696&gt;=V_NEED,L696&gt;=P_MIN,K696&gt;=Z_MIN,F696&lt;=N_CAP,D696&lt;=R_MAX,OR(CORONA_REQ=0,O696&gt;=G696)),1,0)</f>
        <v>0</v>
      </c>
      <c r="AL696" s="28" t="n">
        <f aca="false">IF(AK696=1,IF(OBJECTIVE=1,AI696,AJ696),1000000000000)+ROW()*0.000000001</f>
        <v>1000000000000</v>
      </c>
    </row>
    <row r="697" customFormat="false" ht="15" hidden="false" customHeight="false" outlineLevel="0" collapsed="false">
      <c r="A697" s="8" t="n">
        <v>693</v>
      </c>
      <c r="B697" s="23" t="n">
        <v>4</v>
      </c>
      <c r="C697" s="23" t="n">
        <v>3</v>
      </c>
      <c r="D697" s="8" t="n">
        <v>175</v>
      </c>
      <c r="E697" s="8" t="n">
        <v>22</v>
      </c>
      <c r="F697" s="8" t="n">
        <v>8</v>
      </c>
      <c r="G697" s="28" t="n">
        <v>9.259956</v>
      </c>
      <c r="H697" s="8" t="n">
        <v>74.176308</v>
      </c>
      <c r="I697" s="8" t="n">
        <v>1138.342774</v>
      </c>
      <c r="J697" s="28" t="n">
        <v>15.346447</v>
      </c>
      <c r="K697" s="39" t="n">
        <v>1.512714</v>
      </c>
      <c r="L697" s="28" t="n">
        <v>4.20616</v>
      </c>
      <c r="M697" s="8" t="n">
        <v>164</v>
      </c>
      <c r="N697" s="8" t="n">
        <v>924</v>
      </c>
      <c r="O697" s="28" t="n">
        <v>11.260741</v>
      </c>
      <c r="P697" s="28" t="n">
        <v>11.01291</v>
      </c>
      <c r="Q697" s="28" t="n">
        <v>11.451105</v>
      </c>
      <c r="R697" s="8" t="n">
        <v>32</v>
      </c>
      <c r="S697" s="8" t="n">
        <v>16</v>
      </c>
      <c r="T697" s="23" t="n">
        <v>114.099109</v>
      </c>
      <c r="U697" s="23" t="n">
        <v>93.238934</v>
      </c>
      <c r="V697" s="28" t="n">
        <v>3.76112</v>
      </c>
      <c r="W697" s="39" t="n">
        <v>0.656703</v>
      </c>
      <c r="X697" s="24" t="n">
        <f aca="false">P697*RHO_VANE/2700*(1+SCRAP)*PRICE_VANE</f>
        <v>131.8245327</v>
      </c>
      <c r="Y697" s="24" t="n">
        <f aca="false">Q697*RHO_PLATE/2700*(1+SCRAP)*PRICE_PLATE</f>
        <v>137.06972685</v>
      </c>
      <c r="Z697" s="24" t="n">
        <f aca="false">T697*CUT_M+(R697+S697)*CUT_SET</f>
        <v>219.1486635</v>
      </c>
      <c r="AA697" s="24" t="n">
        <f aca="false">U697*ROUND_M</f>
        <v>466.19467</v>
      </c>
      <c r="AB697" s="24" t="n">
        <f aca="false">(R697+S697)*FINISH_PART</f>
        <v>384</v>
      </c>
      <c r="AC697" s="24" t="n">
        <f aca="false">R697*SPACER_VANE+(R697+S697)*ASM_H*LABOUR</f>
        <v>636</v>
      </c>
      <c r="AD697" s="24" t="n">
        <f aca="false">V697*G10_CAGE+W697*G10_SLEEVE</f>
        <v>265.06938</v>
      </c>
      <c r="AE697" s="24" t="n">
        <f aca="false">N697/1000*SHAFT_M+SHAFT_SET</f>
        <v>190.88</v>
      </c>
      <c r="AF697" s="24" t="n">
        <f aca="false">2*ROUNDUP(G697*1000/V_ZENER,0)*PRICE_Z+5*ROUNDUP(G697*DIODE_SAFETY/V_STICK,0)*PRICE_STICK</f>
        <v>68.9</v>
      </c>
      <c r="AG697" s="24" t="n">
        <f aca="false">SUM(X697:AF697)</f>
        <v>2499.08697305</v>
      </c>
      <c r="AH697" s="20" t="n">
        <f aca="false">FIXED_BOM</f>
        <v>3461</v>
      </c>
      <c r="AI697" s="24" t="n">
        <f aca="false">(AG697+AH697)*(1+CONT)</f>
        <v>6854.1000190075</v>
      </c>
      <c r="AJ697" s="24" t="n">
        <f aca="false">IF(L697&gt;0,AI697/L697,1000000000000)</f>
        <v>1629.53858602799</v>
      </c>
      <c r="AK697" s="8" t="n">
        <f aca="false">IF(AND(G697&gt;=V_NEED,L697&gt;=P_MIN,K697&gt;=Z_MIN,F697&lt;=N_CAP,D697&lt;=R_MAX,OR(CORONA_REQ=0,O697&gt;=G697)),1,0)</f>
        <v>0</v>
      </c>
      <c r="AL697" s="28" t="n">
        <f aca="false">IF(AK697=1,IF(OBJECTIVE=1,AI697,AJ697),1000000000000)+ROW()*0.000000001</f>
        <v>1000000000000</v>
      </c>
    </row>
    <row r="698" customFormat="false" ht="15" hidden="false" customHeight="false" outlineLevel="0" collapsed="false">
      <c r="A698" s="8" t="n">
        <v>694</v>
      </c>
      <c r="B698" s="23" t="n">
        <v>4</v>
      </c>
      <c r="C698" s="23" t="n">
        <v>3</v>
      </c>
      <c r="D698" s="8" t="n">
        <v>175</v>
      </c>
      <c r="E698" s="8" t="n">
        <v>22</v>
      </c>
      <c r="F698" s="8" t="n">
        <v>10</v>
      </c>
      <c r="G698" s="28" t="n">
        <v>9.259956</v>
      </c>
      <c r="H698" s="8" t="n">
        <v>93.423324</v>
      </c>
      <c r="I698" s="8" t="n">
        <v>1441.900847</v>
      </c>
      <c r="J698" s="28" t="n">
        <v>15.434056</v>
      </c>
      <c r="K698" s="39" t="n">
        <v>1.525699</v>
      </c>
      <c r="L698" s="28" t="n">
        <v>5.421296</v>
      </c>
      <c r="M698" s="8" t="n">
        <v>206</v>
      </c>
      <c r="N698" s="8" t="n">
        <v>1008</v>
      </c>
      <c r="O698" s="28" t="n">
        <v>11.260741</v>
      </c>
      <c r="P698" s="28" t="n">
        <v>13.766137</v>
      </c>
      <c r="Q698" s="28" t="n">
        <v>14.313882</v>
      </c>
      <c r="R698" s="8" t="n">
        <v>40</v>
      </c>
      <c r="S698" s="8" t="n">
        <v>20</v>
      </c>
      <c r="T698" s="23" t="n">
        <v>142.623887</v>
      </c>
      <c r="U698" s="23" t="n">
        <v>116.548668</v>
      </c>
      <c r="V698" s="28" t="n">
        <v>4.499283</v>
      </c>
      <c r="W698" s="39" t="n">
        <v>0.785589</v>
      </c>
      <c r="X698" s="24" t="n">
        <f aca="false">P698*RHO_VANE/2700*(1+SCRAP)*PRICE_VANE</f>
        <v>164.78065989</v>
      </c>
      <c r="Y698" s="24" t="n">
        <f aca="false">Q698*RHO_PLATE/2700*(1+SCRAP)*PRICE_PLATE</f>
        <v>171.33716754</v>
      </c>
      <c r="Z698" s="24" t="n">
        <f aca="false">T698*CUT_M+(R698+S698)*CUT_SET</f>
        <v>273.9358305</v>
      </c>
      <c r="AA698" s="24" t="n">
        <f aca="false">U698*ROUND_M</f>
        <v>582.74334</v>
      </c>
      <c r="AB698" s="24" t="n">
        <f aca="false">(R698+S698)*FINISH_PART</f>
        <v>480</v>
      </c>
      <c r="AC698" s="24" t="n">
        <f aca="false">R698*SPACER_VANE+(R698+S698)*ASM_H*LABOUR</f>
        <v>795</v>
      </c>
      <c r="AD698" s="24" t="n">
        <f aca="false">V698*G10_CAGE+W698*G10_SLEEVE</f>
        <v>317.09232</v>
      </c>
      <c r="AE698" s="24" t="n">
        <f aca="false">N698/1000*SHAFT_M+SHAFT_SET</f>
        <v>200.96</v>
      </c>
      <c r="AF698" s="24" t="n">
        <f aca="false">2*ROUNDUP(G698*1000/V_ZENER,0)*PRICE_Z+5*ROUNDUP(G698*DIODE_SAFETY/V_STICK,0)*PRICE_STICK</f>
        <v>68.9</v>
      </c>
      <c r="AG698" s="24" t="n">
        <f aca="false">SUM(X698:AF698)</f>
        <v>3054.74931793</v>
      </c>
      <c r="AH698" s="20" t="n">
        <f aca="false">FIXED_BOM</f>
        <v>3461</v>
      </c>
      <c r="AI698" s="24" t="n">
        <f aca="false">(AG698+AH698)*(1+CONT)</f>
        <v>7493.1117156195</v>
      </c>
      <c r="AJ698" s="24" t="n">
        <f aca="false">IF(L698&gt;0,AI698/L698,1000000000000)</f>
        <v>1382.16244153049</v>
      </c>
      <c r="AK698" s="8" t="n">
        <f aca="false">IF(AND(G698&gt;=V_NEED,L698&gt;=P_MIN,K698&gt;=Z_MIN,F698&lt;=N_CAP,D698&lt;=R_MAX,OR(CORONA_REQ=0,O698&gt;=G698)),1,0)</f>
        <v>0</v>
      </c>
      <c r="AL698" s="28" t="n">
        <f aca="false">IF(AK698=1,IF(OBJECTIVE=1,AI698,AJ698),1000000000000)+ROW()*0.000000001</f>
        <v>1000000000000</v>
      </c>
    </row>
    <row r="699" customFormat="false" ht="15" hidden="false" customHeight="false" outlineLevel="0" collapsed="false">
      <c r="A699" s="8" t="n">
        <v>695</v>
      </c>
      <c r="B699" s="23" t="n">
        <v>4</v>
      </c>
      <c r="C699" s="23" t="n">
        <v>3</v>
      </c>
      <c r="D699" s="8" t="n">
        <v>175</v>
      </c>
      <c r="E699" s="8" t="n">
        <v>22</v>
      </c>
      <c r="F699" s="8" t="n">
        <v>12</v>
      </c>
      <c r="G699" s="28" t="n">
        <v>9.259956</v>
      </c>
      <c r="H699" s="8" t="n">
        <v>112.670339</v>
      </c>
      <c r="I699" s="8" t="n">
        <v>1745.45892</v>
      </c>
      <c r="J699" s="28" t="n">
        <v>15.491734</v>
      </c>
      <c r="K699" s="39" t="n">
        <v>1.533353</v>
      </c>
      <c r="L699" s="28" t="n">
        <v>6.62799</v>
      </c>
      <c r="M699" s="8" t="n">
        <v>241</v>
      </c>
      <c r="N699" s="8" t="n">
        <v>1078</v>
      </c>
      <c r="O699" s="28" t="n">
        <v>11.260741</v>
      </c>
      <c r="P699" s="28" t="n">
        <v>16.519364</v>
      </c>
      <c r="Q699" s="28" t="n">
        <v>15.74527</v>
      </c>
      <c r="R699" s="8" t="n">
        <v>48</v>
      </c>
      <c r="S699" s="8" t="n">
        <v>22</v>
      </c>
      <c r="T699" s="23" t="n">
        <v>168.321231</v>
      </c>
      <c r="U699" s="23" t="n">
        <v>137.030968</v>
      </c>
      <c r="V699" s="28" t="n">
        <v>5.11442</v>
      </c>
      <c r="W699" s="39" t="n">
        <v>0.892994</v>
      </c>
      <c r="X699" s="24" t="n">
        <f aca="false">P699*RHO_VANE/2700*(1+SCRAP)*PRICE_VANE</f>
        <v>197.73678708</v>
      </c>
      <c r="Y699" s="24" t="n">
        <f aca="false">Q699*RHO_PLATE/2700*(1+SCRAP)*PRICE_PLATE</f>
        <v>188.4708819</v>
      </c>
      <c r="Z699" s="24" t="n">
        <f aca="false">T699*CUT_M+(R699+S699)*CUT_SET</f>
        <v>322.4818465</v>
      </c>
      <c r="AA699" s="24" t="n">
        <f aca="false">U699*ROUND_M</f>
        <v>685.15484</v>
      </c>
      <c r="AB699" s="24" t="n">
        <f aca="false">(R699+S699)*FINISH_PART</f>
        <v>560</v>
      </c>
      <c r="AC699" s="24" t="n">
        <f aca="false">R699*SPACER_VANE+(R699+S699)*ASM_H*LABOUR</f>
        <v>931.5</v>
      </c>
      <c r="AD699" s="24" t="n">
        <f aca="false">V699*G10_CAGE+W699*G10_SLEEVE</f>
        <v>360.44484</v>
      </c>
      <c r="AE699" s="24" t="n">
        <f aca="false">N699/1000*SHAFT_M+SHAFT_SET</f>
        <v>209.36</v>
      </c>
      <c r="AF699" s="24" t="n">
        <f aca="false">2*ROUNDUP(G699*1000/V_ZENER,0)*PRICE_Z+5*ROUNDUP(G699*DIODE_SAFETY/V_STICK,0)*PRICE_STICK</f>
        <v>68.9</v>
      </c>
      <c r="AG699" s="24" t="n">
        <f aca="false">SUM(X699:AF699)</f>
        <v>3524.04919548</v>
      </c>
      <c r="AH699" s="20" t="n">
        <f aca="false">FIXED_BOM</f>
        <v>3461</v>
      </c>
      <c r="AI699" s="24" t="n">
        <f aca="false">(AG699+AH699)*(1+CONT)</f>
        <v>8032.806574802</v>
      </c>
      <c r="AJ699" s="24" t="n">
        <f aca="false">IF(L699&gt;0,AI699/L699,1000000000000)</f>
        <v>1211.95212648209</v>
      </c>
      <c r="AK699" s="8" t="n">
        <f aca="false">IF(AND(G699&gt;=V_NEED,L699&gt;=P_MIN,K699&gt;=Z_MIN,F699&lt;=N_CAP,D699&lt;=R_MAX,OR(CORONA_REQ=0,O699&gt;=G699)),1,0)</f>
        <v>0</v>
      </c>
      <c r="AL699" s="28" t="n">
        <f aca="false">IF(AK699=1,IF(OBJECTIVE=1,AI699,AJ699),1000000000000)+ROW()*0.000000001</f>
        <v>1000000000000</v>
      </c>
    </row>
    <row r="700" customFormat="false" ht="15" hidden="false" customHeight="false" outlineLevel="0" collapsed="false">
      <c r="A700" s="8" t="n">
        <v>696</v>
      </c>
      <c r="B700" s="23" t="n">
        <v>4</v>
      </c>
      <c r="C700" s="23" t="n">
        <v>3</v>
      </c>
      <c r="D700" s="8" t="n">
        <v>175</v>
      </c>
      <c r="E700" s="8" t="n">
        <v>22</v>
      </c>
      <c r="F700" s="8" t="n">
        <v>16</v>
      </c>
      <c r="G700" s="28" t="n">
        <v>9.259956</v>
      </c>
      <c r="H700" s="8" t="n">
        <v>151.16437</v>
      </c>
      <c r="I700" s="8" t="n">
        <v>2352.575066</v>
      </c>
      <c r="J700" s="28" t="n">
        <v>15.563026</v>
      </c>
      <c r="K700" s="39" t="n">
        <v>1.542841</v>
      </c>
      <c r="L700" s="28" t="n">
        <v>9.04673</v>
      </c>
      <c r="M700" s="8" t="n">
        <v>325</v>
      </c>
      <c r="N700" s="8" t="n">
        <v>1246</v>
      </c>
      <c r="O700" s="28" t="n">
        <v>11.260741</v>
      </c>
      <c r="P700" s="28" t="n">
        <v>22.025819</v>
      </c>
      <c r="Q700" s="28" t="n">
        <v>21.470822</v>
      </c>
      <c r="R700" s="8" t="n">
        <v>64</v>
      </c>
      <c r="S700" s="8" t="n">
        <v>30</v>
      </c>
      <c r="T700" s="23" t="n">
        <v>225.370785</v>
      </c>
      <c r="U700" s="23" t="n">
        <v>183.650435</v>
      </c>
      <c r="V700" s="28" t="n">
        <v>6.590747</v>
      </c>
      <c r="W700" s="39" t="n">
        <v>1.150765</v>
      </c>
      <c r="X700" s="24" t="n">
        <f aca="false">P700*RHO_VANE/2700*(1+SCRAP)*PRICE_VANE</f>
        <v>263.64905343</v>
      </c>
      <c r="Y700" s="24" t="n">
        <f aca="false">Q700*RHO_PLATE/2700*(1+SCRAP)*PRICE_PLATE</f>
        <v>257.00573934</v>
      </c>
      <c r="Z700" s="24" t="n">
        <f aca="false">T700*CUT_M+(R700+S700)*CUT_SET</f>
        <v>432.0561775</v>
      </c>
      <c r="AA700" s="24" t="n">
        <f aca="false">U700*ROUND_M</f>
        <v>918.252175</v>
      </c>
      <c r="AB700" s="24" t="n">
        <f aca="false">(R700+S700)*FINISH_PART</f>
        <v>752</v>
      </c>
      <c r="AC700" s="24" t="n">
        <f aca="false">R700*SPACER_VANE+(R700+S700)*ASM_H*LABOUR</f>
        <v>1249.5</v>
      </c>
      <c r="AD700" s="24" t="n">
        <f aca="false">V700*G10_CAGE+W700*G10_SLEEVE</f>
        <v>464.49072</v>
      </c>
      <c r="AE700" s="24" t="n">
        <f aca="false">N700/1000*SHAFT_M+SHAFT_SET</f>
        <v>229.52</v>
      </c>
      <c r="AF700" s="24" t="n">
        <f aca="false">2*ROUNDUP(G700*1000/V_ZENER,0)*PRICE_Z+5*ROUNDUP(G700*DIODE_SAFETY/V_STICK,0)*PRICE_STICK</f>
        <v>68.9</v>
      </c>
      <c r="AG700" s="24" t="n">
        <f aca="false">SUM(X700:AF700)</f>
        <v>4635.37386527</v>
      </c>
      <c r="AH700" s="20" t="n">
        <f aca="false">FIXED_BOM</f>
        <v>3461</v>
      </c>
      <c r="AI700" s="24" t="n">
        <f aca="false">(AG700+AH700)*(1+CONT)</f>
        <v>9310.8299450605</v>
      </c>
      <c r="AJ700" s="24" t="n">
        <f aca="false">IF(L700&gt;0,AI700/L700,1000000000000)</f>
        <v>1029.1928625106</v>
      </c>
      <c r="AK700" s="8" t="n">
        <f aca="false">IF(AND(G700&gt;=V_NEED,L700&gt;=P_MIN,K700&gt;=Z_MIN,F700&lt;=N_CAP,D700&lt;=R_MAX,OR(CORONA_REQ=0,O700&gt;=G700)),1,0)</f>
        <v>0</v>
      </c>
      <c r="AL700" s="28" t="n">
        <f aca="false">IF(AK700=1,IF(OBJECTIVE=1,AI700,AJ700),1000000000000)+ROW()*0.000000001</f>
        <v>1000000000000</v>
      </c>
    </row>
    <row r="701" customFormat="false" ht="15" hidden="false" customHeight="false" outlineLevel="0" collapsed="false">
      <c r="A701" s="8" t="n">
        <v>697</v>
      </c>
      <c r="B701" s="23" t="n">
        <v>4</v>
      </c>
      <c r="C701" s="23" t="n">
        <v>3</v>
      </c>
      <c r="D701" s="8" t="n">
        <v>175</v>
      </c>
      <c r="E701" s="8" t="n">
        <v>26</v>
      </c>
      <c r="F701" s="8" t="n">
        <v>4</v>
      </c>
      <c r="G701" s="28" t="n">
        <v>9.259956</v>
      </c>
      <c r="H701" s="8" t="n">
        <v>55.943253</v>
      </c>
      <c r="I701" s="8" t="n">
        <v>621.603544</v>
      </c>
      <c r="J701" s="28" t="n">
        <v>11.111323</v>
      </c>
      <c r="K701" s="39" t="n">
        <v>1.421392</v>
      </c>
      <c r="L701" s="28" t="n">
        <v>2.006164</v>
      </c>
      <c r="M701" s="8" t="n">
        <v>87</v>
      </c>
      <c r="N701" s="8" t="n">
        <v>770</v>
      </c>
      <c r="O701" s="28" t="n">
        <v>11.260741</v>
      </c>
      <c r="P701" s="28" t="n">
        <v>6.269862</v>
      </c>
      <c r="Q701" s="28" t="n">
        <v>7.156941</v>
      </c>
      <c r="R701" s="8" t="n">
        <v>16</v>
      </c>
      <c r="S701" s="8" t="n">
        <v>10</v>
      </c>
      <c r="T701" s="23" t="n">
        <v>59.876988</v>
      </c>
      <c r="U701" s="23" t="n">
        <v>49.4469</v>
      </c>
      <c r="V701" s="28" t="n">
        <v>2.40782</v>
      </c>
      <c r="W701" s="39" t="n">
        <v>0.420413</v>
      </c>
      <c r="X701" s="24" t="n">
        <f aca="false">P701*RHO_VANE/2700*(1+SCRAP)*PRICE_VANE</f>
        <v>75.05024814</v>
      </c>
      <c r="Y701" s="24" t="n">
        <f aca="false">Q701*RHO_PLATE/2700*(1+SCRAP)*PRICE_PLATE</f>
        <v>85.66858377</v>
      </c>
      <c r="Z701" s="24" t="n">
        <f aca="false">T701*CUT_M+(R701+S701)*CUT_SET</f>
        <v>115.815482</v>
      </c>
      <c r="AA701" s="24" t="n">
        <f aca="false">U701*ROUND_M</f>
        <v>247.2345</v>
      </c>
      <c r="AB701" s="24" t="n">
        <f aca="false">(R701+S701)*FINISH_PART</f>
        <v>208</v>
      </c>
      <c r="AC701" s="24" t="n">
        <f aca="false">R701*SPACER_VANE+(R701+S701)*ASM_H*LABOUR</f>
        <v>340.5</v>
      </c>
      <c r="AD701" s="24" t="n">
        <f aca="false">V701*G10_CAGE+W701*G10_SLEEVE</f>
        <v>169.69398</v>
      </c>
      <c r="AE701" s="24" t="n">
        <f aca="false">N701/1000*SHAFT_M+SHAFT_SET</f>
        <v>172.4</v>
      </c>
      <c r="AF701" s="24" t="n">
        <f aca="false">2*ROUNDUP(G701*1000/V_ZENER,0)*PRICE_Z+5*ROUNDUP(G701*DIODE_SAFETY/V_STICK,0)*PRICE_STICK</f>
        <v>68.9</v>
      </c>
      <c r="AG701" s="24" t="n">
        <f aca="false">SUM(X701:AF701)</f>
        <v>1483.26279391</v>
      </c>
      <c r="AH701" s="20" t="n">
        <f aca="false">FIXED_BOM</f>
        <v>3461</v>
      </c>
      <c r="AI701" s="24" t="n">
        <f aca="false">(AG701+AH701)*(1+CONT)</f>
        <v>5685.9022129965</v>
      </c>
      <c r="AJ701" s="24" t="n">
        <f aca="false">IF(L701&gt;0,AI701/L701,1000000000000)</f>
        <v>2834.21605262406</v>
      </c>
      <c r="AK701" s="8" t="n">
        <f aca="false">IF(AND(G701&gt;=V_NEED,L701&gt;=P_MIN,K701&gt;=Z_MIN,F701&lt;=N_CAP,D701&lt;=R_MAX,OR(CORONA_REQ=0,O701&gt;=G701)),1,0)</f>
        <v>0</v>
      </c>
      <c r="AL701" s="28" t="n">
        <f aca="false">IF(AK701=1,IF(OBJECTIVE=1,AI701,AJ701),1000000000000)+ROW()*0.000000001</f>
        <v>1000000000000</v>
      </c>
    </row>
    <row r="702" customFormat="false" ht="15" hidden="false" customHeight="false" outlineLevel="0" collapsed="false">
      <c r="A702" s="8" t="n">
        <v>698</v>
      </c>
      <c r="B702" s="23" t="n">
        <v>4</v>
      </c>
      <c r="C702" s="23" t="n">
        <v>3</v>
      </c>
      <c r="D702" s="8" t="n">
        <v>175</v>
      </c>
      <c r="E702" s="8" t="n">
        <v>26</v>
      </c>
      <c r="F702" s="8" t="n">
        <v>6</v>
      </c>
      <c r="G702" s="28" t="n">
        <v>9.259956</v>
      </c>
      <c r="H702" s="8" t="n">
        <v>86.767968</v>
      </c>
      <c r="I702" s="8" t="n">
        <v>976.80557</v>
      </c>
      <c r="J702" s="28" t="n">
        <v>11.257675</v>
      </c>
      <c r="K702" s="39" t="n">
        <v>1.452862</v>
      </c>
      <c r="L702" s="28" t="n">
        <v>3.319433</v>
      </c>
      <c r="M702" s="8" t="n">
        <v>129</v>
      </c>
      <c r="N702" s="8" t="n">
        <v>854</v>
      </c>
      <c r="O702" s="28" t="n">
        <v>11.260741</v>
      </c>
      <c r="P702" s="28" t="n">
        <v>9.404793</v>
      </c>
      <c r="Q702" s="28" t="n">
        <v>10.019717</v>
      </c>
      <c r="R702" s="8" t="n">
        <v>24</v>
      </c>
      <c r="S702" s="8" t="n">
        <v>14</v>
      </c>
      <c r="T702" s="23" t="n">
        <v>88.401765</v>
      </c>
      <c r="U702" s="23" t="n">
        <v>72.756634</v>
      </c>
      <c r="V702" s="28" t="n">
        <v>3.145983</v>
      </c>
      <c r="W702" s="39" t="n">
        <v>0.549299</v>
      </c>
      <c r="X702" s="24" t="n">
        <f aca="false">P702*RHO_VANE/2700*(1+SCRAP)*PRICE_VANE</f>
        <v>112.57537221</v>
      </c>
      <c r="Y702" s="24" t="n">
        <f aca="false">Q702*RHO_PLATE/2700*(1+SCRAP)*PRICE_PLATE</f>
        <v>119.93601249</v>
      </c>
      <c r="Z702" s="24" t="n">
        <f aca="false">T702*CUT_M+(R702+S702)*CUT_SET</f>
        <v>170.6026475</v>
      </c>
      <c r="AA702" s="24" t="n">
        <f aca="false">U702*ROUND_M</f>
        <v>363.78317</v>
      </c>
      <c r="AB702" s="24" t="n">
        <f aca="false">(R702+S702)*FINISH_PART</f>
        <v>304</v>
      </c>
      <c r="AC702" s="24" t="n">
        <f aca="false">R702*SPACER_VANE+(R702+S702)*ASM_H*LABOUR</f>
        <v>499.5</v>
      </c>
      <c r="AD702" s="24" t="n">
        <f aca="false">V702*G10_CAGE+W702*G10_SLEEVE</f>
        <v>221.71692</v>
      </c>
      <c r="AE702" s="24" t="n">
        <f aca="false">N702/1000*SHAFT_M+SHAFT_SET</f>
        <v>182.48</v>
      </c>
      <c r="AF702" s="24" t="n">
        <f aca="false">2*ROUNDUP(G702*1000/V_ZENER,0)*PRICE_Z+5*ROUNDUP(G702*DIODE_SAFETY/V_STICK,0)*PRICE_STICK</f>
        <v>68.9</v>
      </c>
      <c r="AG702" s="24" t="n">
        <f aca="false">SUM(X702:AF702)</f>
        <v>2043.4941222</v>
      </c>
      <c r="AH702" s="20" t="n">
        <f aca="false">FIXED_BOM</f>
        <v>3461</v>
      </c>
      <c r="AI702" s="24" t="n">
        <f aca="false">(AG702+AH702)*(1+CONT)</f>
        <v>6330.16824053</v>
      </c>
      <c r="AJ702" s="24" t="n">
        <f aca="false">IF(L702&gt;0,AI702/L702,1000000000000)</f>
        <v>1907.00286480553</v>
      </c>
      <c r="AK702" s="8" t="n">
        <f aca="false">IF(AND(G702&gt;=V_NEED,L702&gt;=P_MIN,K702&gt;=Z_MIN,F702&lt;=N_CAP,D702&lt;=R_MAX,OR(CORONA_REQ=0,O702&gt;=G702)),1,0)</f>
        <v>0</v>
      </c>
      <c r="AL702" s="28" t="n">
        <f aca="false">IF(AK702=1,IF(OBJECTIVE=1,AI702,AJ702),1000000000000)+ROW()*0.000000001</f>
        <v>1000000000000</v>
      </c>
    </row>
    <row r="703" customFormat="false" ht="15" hidden="false" customHeight="false" outlineLevel="0" collapsed="false">
      <c r="A703" s="8" t="n">
        <v>699</v>
      </c>
      <c r="B703" s="23" t="n">
        <v>4</v>
      </c>
      <c r="C703" s="23" t="n">
        <v>3</v>
      </c>
      <c r="D703" s="8" t="n">
        <v>175</v>
      </c>
      <c r="E703" s="8" t="n">
        <v>26</v>
      </c>
      <c r="F703" s="8" t="n">
        <v>8</v>
      </c>
      <c r="G703" s="28" t="n">
        <v>9.259956</v>
      </c>
      <c r="H703" s="8" t="n">
        <v>117.592684</v>
      </c>
      <c r="I703" s="8" t="n">
        <v>1332.007595</v>
      </c>
      <c r="J703" s="28" t="n">
        <v>11.3273</v>
      </c>
      <c r="K703" s="39" t="n">
        <v>1.468635</v>
      </c>
      <c r="L703" s="28" t="n">
        <v>4.637731</v>
      </c>
      <c r="M703" s="8" t="n">
        <v>171</v>
      </c>
      <c r="N703" s="8" t="n">
        <v>938</v>
      </c>
      <c r="O703" s="28" t="n">
        <v>11.260741</v>
      </c>
      <c r="P703" s="28" t="n">
        <v>12.539724</v>
      </c>
      <c r="Q703" s="28" t="n">
        <v>12.882493</v>
      </c>
      <c r="R703" s="8" t="n">
        <v>32</v>
      </c>
      <c r="S703" s="8" t="n">
        <v>18</v>
      </c>
      <c r="T703" s="23" t="n">
        <v>116.926543</v>
      </c>
      <c r="U703" s="23" t="n">
        <v>96.066368</v>
      </c>
      <c r="V703" s="28" t="n">
        <v>3.884147</v>
      </c>
      <c r="W703" s="39" t="n">
        <v>0.678184</v>
      </c>
      <c r="X703" s="24" t="n">
        <f aca="false">P703*RHO_VANE/2700*(1+SCRAP)*PRICE_VANE</f>
        <v>150.10049628</v>
      </c>
      <c r="Y703" s="24" t="n">
        <f aca="false">Q703*RHO_PLATE/2700*(1+SCRAP)*PRICE_PLATE</f>
        <v>154.20344121</v>
      </c>
      <c r="Z703" s="24" t="n">
        <f aca="false">T703*CUT_M+(R703+S703)*CUT_SET</f>
        <v>225.3898145</v>
      </c>
      <c r="AA703" s="24" t="n">
        <f aca="false">U703*ROUND_M</f>
        <v>480.33184</v>
      </c>
      <c r="AB703" s="24" t="n">
        <f aca="false">(R703+S703)*FINISH_PART</f>
        <v>400</v>
      </c>
      <c r="AC703" s="24" t="n">
        <f aca="false">R703*SPACER_VANE+(R703+S703)*ASM_H*LABOUR</f>
        <v>658.5</v>
      </c>
      <c r="AD703" s="24" t="n">
        <f aca="false">V703*G10_CAGE+W703*G10_SLEEVE</f>
        <v>273.73986</v>
      </c>
      <c r="AE703" s="24" t="n">
        <f aca="false">N703/1000*SHAFT_M+SHAFT_SET</f>
        <v>192.56</v>
      </c>
      <c r="AF703" s="24" t="n">
        <f aca="false">2*ROUNDUP(G703*1000/V_ZENER,0)*PRICE_Z+5*ROUNDUP(G703*DIODE_SAFETY/V_STICK,0)*PRICE_STICK</f>
        <v>68.9</v>
      </c>
      <c r="AG703" s="24" t="n">
        <f aca="false">SUM(X703:AF703)</f>
        <v>2603.72545199</v>
      </c>
      <c r="AH703" s="20" t="n">
        <f aca="false">FIXED_BOM</f>
        <v>3461</v>
      </c>
      <c r="AI703" s="24" t="n">
        <f aca="false">(AG703+AH703)*(1+CONT)</f>
        <v>6974.4342697885</v>
      </c>
      <c r="AJ703" s="24" t="n">
        <f aca="false">IF(L703&gt;0,AI703/L703,1000000000000)</f>
        <v>1503.84622777572</v>
      </c>
      <c r="AK703" s="8" t="n">
        <f aca="false">IF(AND(G703&gt;=V_NEED,L703&gt;=P_MIN,K703&gt;=Z_MIN,F703&lt;=N_CAP,D703&lt;=R_MAX,OR(CORONA_REQ=0,O703&gt;=G703)),1,0)</f>
        <v>0</v>
      </c>
      <c r="AL703" s="28" t="n">
        <f aca="false">IF(AK703=1,IF(OBJECTIVE=1,AI703,AJ703),1000000000000)+ROW()*0.000000001</f>
        <v>1000000000000</v>
      </c>
    </row>
    <row r="704" customFormat="false" ht="15" hidden="false" customHeight="false" outlineLevel="0" collapsed="false">
      <c r="A704" s="8" t="n">
        <v>700</v>
      </c>
      <c r="B704" s="23" t="n">
        <v>4</v>
      </c>
      <c r="C704" s="23" t="n">
        <v>3</v>
      </c>
      <c r="D704" s="8" t="n">
        <v>175</v>
      </c>
      <c r="E704" s="8" t="n">
        <v>26</v>
      </c>
      <c r="F704" s="8" t="n">
        <v>10</v>
      </c>
      <c r="G704" s="28" t="n">
        <v>9.259956</v>
      </c>
      <c r="H704" s="8" t="n">
        <v>148.4174</v>
      </c>
      <c r="I704" s="8" t="n">
        <v>1687.20962</v>
      </c>
      <c r="J704" s="28" t="n">
        <v>11.368004</v>
      </c>
      <c r="K704" s="39" t="n">
        <v>1.478456</v>
      </c>
      <c r="L704" s="28" t="n">
        <v>5.961026</v>
      </c>
      <c r="M704" s="8" t="n">
        <v>213</v>
      </c>
      <c r="N704" s="8" t="n">
        <v>1022</v>
      </c>
      <c r="O704" s="28" t="n">
        <v>11.260741</v>
      </c>
      <c r="P704" s="28" t="n">
        <v>15.674655</v>
      </c>
      <c r="Q704" s="28" t="n">
        <v>15.74527</v>
      </c>
      <c r="R704" s="8" t="n">
        <v>40</v>
      </c>
      <c r="S704" s="8" t="n">
        <v>22</v>
      </c>
      <c r="T704" s="23" t="n">
        <v>145.45132</v>
      </c>
      <c r="U704" s="23" t="n">
        <v>119.376101</v>
      </c>
      <c r="V704" s="28" t="n">
        <v>4.622311</v>
      </c>
      <c r="W704" s="39" t="n">
        <v>0.80707</v>
      </c>
      <c r="X704" s="24" t="n">
        <f aca="false">P704*RHO_VANE/2700*(1+SCRAP)*PRICE_VANE</f>
        <v>187.62562035</v>
      </c>
      <c r="Y704" s="24" t="n">
        <f aca="false">Q704*RHO_PLATE/2700*(1+SCRAP)*PRICE_PLATE</f>
        <v>188.4708819</v>
      </c>
      <c r="Z704" s="24" t="n">
        <f aca="false">T704*CUT_M+(R704+S704)*CUT_SET</f>
        <v>280.17698</v>
      </c>
      <c r="AA704" s="24" t="n">
        <f aca="false">U704*ROUND_M</f>
        <v>596.880505</v>
      </c>
      <c r="AB704" s="24" t="n">
        <f aca="false">(R704+S704)*FINISH_PART</f>
        <v>496</v>
      </c>
      <c r="AC704" s="24" t="n">
        <f aca="false">R704*SPACER_VANE+(R704+S704)*ASM_H*LABOUR</f>
        <v>817.5</v>
      </c>
      <c r="AD704" s="24" t="n">
        <f aca="false">V704*G10_CAGE+W704*G10_SLEEVE</f>
        <v>325.76286</v>
      </c>
      <c r="AE704" s="24" t="n">
        <f aca="false">N704/1000*SHAFT_M+SHAFT_SET</f>
        <v>202.64</v>
      </c>
      <c r="AF704" s="24" t="n">
        <f aca="false">2*ROUNDUP(G704*1000/V_ZENER,0)*PRICE_Z+5*ROUNDUP(G704*DIODE_SAFETY/V_STICK,0)*PRICE_STICK</f>
        <v>68.9</v>
      </c>
      <c r="AG704" s="24" t="n">
        <f aca="false">SUM(X704:AF704)</f>
        <v>3163.95684725</v>
      </c>
      <c r="AH704" s="20" t="n">
        <f aca="false">FIXED_BOM</f>
        <v>3461</v>
      </c>
      <c r="AI704" s="24" t="n">
        <f aca="false">(AG704+AH704)*(1+CONT)</f>
        <v>7618.7003743375</v>
      </c>
      <c r="AJ704" s="24" t="n">
        <f aca="false">IF(L704&gt;0,AI704/L704,1000000000000)</f>
        <v>1278.08541253427</v>
      </c>
      <c r="AK704" s="8" t="n">
        <f aca="false">IF(AND(G704&gt;=V_NEED,L704&gt;=P_MIN,K704&gt;=Z_MIN,F704&lt;=N_CAP,D704&lt;=R_MAX,OR(CORONA_REQ=0,O704&gt;=G704)),1,0)</f>
        <v>0</v>
      </c>
      <c r="AL704" s="28" t="n">
        <f aca="false">IF(AK704=1,IF(OBJECTIVE=1,AI704,AJ704),1000000000000)+ROW()*0.000000001</f>
        <v>1000000000000</v>
      </c>
    </row>
    <row r="705" customFormat="false" ht="15" hidden="false" customHeight="false" outlineLevel="0" collapsed="false">
      <c r="A705" s="8" t="n">
        <v>701</v>
      </c>
      <c r="B705" s="23" t="n">
        <v>4</v>
      </c>
      <c r="C705" s="23" t="n">
        <v>3</v>
      </c>
      <c r="D705" s="8" t="n">
        <v>175</v>
      </c>
      <c r="E705" s="8" t="n">
        <v>26</v>
      </c>
      <c r="F705" s="8" t="n">
        <v>12</v>
      </c>
      <c r="G705" s="28" t="n">
        <v>9.259956</v>
      </c>
      <c r="H705" s="8" t="n">
        <v>179.242115</v>
      </c>
      <c r="I705" s="8" t="n">
        <v>2042.411646</v>
      </c>
      <c r="J705" s="28" t="n">
        <v>11.394708</v>
      </c>
      <c r="K705" s="39" t="n">
        <v>1.484045</v>
      </c>
      <c r="L705" s="28" t="n">
        <v>7.274734</v>
      </c>
      <c r="M705" s="8" t="n">
        <v>255</v>
      </c>
      <c r="N705" s="8" t="n">
        <v>1106</v>
      </c>
      <c r="O705" s="28" t="n">
        <v>11.260741</v>
      </c>
      <c r="P705" s="28" t="n">
        <v>18.809585</v>
      </c>
      <c r="Q705" s="28" t="n">
        <v>18.608046</v>
      </c>
      <c r="R705" s="8" t="n">
        <v>48</v>
      </c>
      <c r="S705" s="8" t="n">
        <v>26</v>
      </c>
      <c r="T705" s="23" t="n">
        <v>173.976098</v>
      </c>
      <c r="U705" s="23" t="n">
        <v>142.685835</v>
      </c>
      <c r="V705" s="28" t="n">
        <v>5.360474</v>
      </c>
      <c r="W705" s="39" t="n">
        <v>0.935956</v>
      </c>
      <c r="X705" s="24" t="n">
        <f aca="false">P705*RHO_VANE/2700*(1+SCRAP)*PRICE_VANE</f>
        <v>225.15073245</v>
      </c>
      <c r="Y705" s="24" t="n">
        <f aca="false">Q705*RHO_PLATE/2700*(1+SCRAP)*PRICE_PLATE</f>
        <v>222.73831062</v>
      </c>
      <c r="Z705" s="24" t="n">
        <f aca="false">T705*CUT_M+(R705+S705)*CUT_SET</f>
        <v>334.964147</v>
      </c>
      <c r="AA705" s="24" t="n">
        <f aca="false">U705*ROUND_M</f>
        <v>713.429175</v>
      </c>
      <c r="AB705" s="24" t="n">
        <f aca="false">(R705+S705)*FINISH_PART</f>
        <v>592</v>
      </c>
      <c r="AC705" s="24" t="n">
        <f aca="false">R705*SPACER_VANE+(R705+S705)*ASM_H*LABOUR</f>
        <v>976.5</v>
      </c>
      <c r="AD705" s="24" t="n">
        <f aca="false">V705*G10_CAGE+W705*G10_SLEEVE</f>
        <v>377.7858</v>
      </c>
      <c r="AE705" s="24" t="n">
        <f aca="false">N705/1000*SHAFT_M+SHAFT_SET</f>
        <v>212.72</v>
      </c>
      <c r="AF705" s="24" t="n">
        <f aca="false">2*ROUNDUP(G705*1000/V_ZENER,0)*PRICE_Z+5*ROUNDUP(G705*DIODE_SAFETY/V_STICK,0)*PRICE_STICK</f>
        <v>68.9</v>
      </c>
      <c r="AG705" s="24" t="n">
        <f aca="false">SUM(X705:AF705)</f>
        <v>3724.18816507</v>
      </c>
      <c r="AH705" s="20" t="n">
        <f aca="false">FIXED_BOM</f>
        <v>3461</v>
      </c>
      <c r="AI705" s="24" t="n">
        <f aca="false">(AG705+AH705)*(1+CONT)</f>
        <v>8262.9663898305</v>
      </c>
      <c r="AJ705" s="24" t="n">
        <f aca="false">IF(L705&gt;0,AI705/L705,1000000000000)</f>
        <v>1135.84447071611</v>
      </c>
      <c r="AK705" s="8" t="n">
        <f aca="false">IF(AND(G705&gt;=V_NEED,L705&gt;=P_MIN,K705&gt;=Z_MIN,F705&lt;=N_CAP,D705&lt;=R_MAX,OR(CORONA_REQ=0,O705&gt;=G705)),1,0)</f>
        <v>0</v>
      </c>
      <c r="AL705" s="28" t="n">
        <f aca="false">IF(AK705=1,IF(OBJECTIVE=1,AI705,AJ705),1000000000000)+ROW()*0.000000001</f>
        <v>1000000000000</v>
      </c>
    </row>
    <row r="706" customFormat="false" ht="15" hidden="false" customHeight="false" outlineLevel="0" collapsed="false">
      <c r="A706" s="8" t="n">
        <v>702</v>
      </c>
      <c r="B706" s="23" t="n">
        <v>4</v>
      </c>
      <c r="C706" s="23" t="n">
        <v>3</v>
      </c>
      <c r="D706" s="8" t="n">
        <v>175</v>
      </c>
      <c r="E706" s="8" t="n">
        <v>26</v>
      </c>
      <c r="F706" s="8" t="n">
        <v>16</v>
      </c>
      <c r="G706" s="28" t="n">
        <v>9.259956</v>
      </c>
      <c r="H706" s="8" t="n">
        <v>240.891547</v>
      </c>
      <c r="I706" s="8" t="n">
        <v>2752.815696</v>
      </c>
      <c r="J706" s="28" t="n">
        <v>11.427614</v>
      </c>
      <c r="K706" s="39" t="n">
        <v>1.491615</v>
      </c>
      <c r="L706" s="28" t="n">
        <v>9.911885</v>
      </c>
      <c r="M706" s="8" t="n">
        <v>339</v>
      </c>
      <c r="N706" s="8" t="n">
        <v>1274</v>
      </c>
      <c r="O706" s="28" t="n">
        <v>11.260741</v>
      </c>
      <c r="P706" s="28" t="n">
        <v>25.079447</v>
      </c>
      <c r="Q706" s="28" t="n">
        <v>24.333599</v>
      </c>
      <c r="R706" s="8" t="n">
        <v>64</v>
      </c>
      <c r="S706" s="8" t="n">
        <v>34</v>
      </c>
      <c r="T706" s="23" t="n">
        <v>231.025652</v>
      </c>
      <c r="U706" s="23" t="n">
        <v>189.305302</v>
      </c>
      <c r="V706" s="28" t="n">
        <v>6.836802</v>
      </c>
      <c r="W706" s="39" t="n">
        <v>1.193727</v>
      </c>
      <c r="X706" s="24" t="n">
        <f aca="false">P706*RHO_VANE/2700*(1+SCRAP)*PRICE_VANE</f>
        <v>300.20098059</v>
      </c>
      <c r="Y706" s="24" t="n">
        <f aca="false">Q706*RHO_PLATE/2700*(1+SCRAP)*PRICE_PLATE</f>
        <v>291.27318003</v>
      </c>
      <c r="Z706" s="24" t="n">
        <f aca="false">T706*CUT_M+(R706+S706)*CUT_SET</f>
        <v>444.538478</v>
      </c>
      <c r="AA706" s="24" t="n">
        <f aca="false">U706*ROUND_M</f>
        <v>946.52651</v>
      </c>
      <c r="AB706" s="24" t="n">
        <f aca="false">(R706+S706)*FINISH_PART</f>
        <v>784</v>
      </c>
      <c r="AC706" s="24" t="n">
        <f aca="false">R706*SPACER_VANE+(R706+S706)*ASM_H*LABOUR</f>
        <v>1294.5</v>
      </c>
      <c r="AD706" s="24" t="n">
        <f aca="false">V706*G10_CAGE+W706*G10_SLEEVE</f>
        <v>481.83174</v>
      </c>
      <c r="AE706" s="24" t="n">
        <f aca="false">N706/1000*SHAFT_M+SHAFT_SET</f>
        <v>232.88</v>
      </c>
      <c r="AF706" s="24" t="n">
        <f aca="false">2*ROUNDUP(G706*1000/V_ZENER,0)*PRICE_Z+5*ROUNDUP(G706*DIODE_SAFETY/V_STICK,0)*PRICE_STICK</f>
        <v>68.9</v>
      </c>
      <c r="AG706" s="24" t="n">
        <f aca="false">SUM(X706:AF706)</f>
        <v>4844.65088862</v>
      </c>
      <c r="AH706" s="20" t="n">
        <f aca="false">FIXED_BOM</f>
        <v>3461</v>
      </c>
      <c r="AI706" s="24" t="n">
        <f aca="false">(AG706+AH706)*(1+CONT)</f>
        <v>9551.498521913</v>
      </c>
      <c r="AJ706" s="24" t="n">
        <f aca="false">IF(L706&gt;0,AI706/L706,1000000000000)</f>
        <v>963.640974639334</v>
      </c>
      <c r="AK706" s="8" t="n">
        <f aca="false">IF(AND(G706&gt;=V_NEED,L706&gt;=P_MIN,K706&gt;=Z_MIN,F706&lt;=N_CAP,D706&lt;=R_MAX,OR(CORONA_REQ=0,O706&gt;=G706)),1,0)</f>
        <v>0</v>
      </c>
      <c r="AL706" s="28" t="n">
        <f aca="false">IF(AK706=1,IF(OBJECTIVE=1,AI706,AJ706),1000000000000)+ROW()*0.000000001</f>
        <v>1000000000000</v>
      </c>
    </row>
    <row r="707" customFormat="false" ht="15" hidden="false" customHeight="false" outlineLevel="0" collapsed="false">
      <c r="A707" s="8" t="n">
        <v>703</v>
      </c>
      <c r="B707" s="23" t="n">
        <v>4</v>
      </c>
      <c r="C707" s="23" t="n">
        <v>4</v>
      </c>
      <c r="D707" s="8" t="n">
        <v>175</v>
      </c>
      <c r="E707" s="8" t="n">
        <v>18</v>
      </c>
      <c r="F707" s="8" t="n">
        <v>4</v>
      </c>
      <c r="G707" s="28" t="n">
        <v>9.259956</v>
      </c>
      <c r="H707" s="8" t="n">
        <v>29.647121</v>
      </c>
      <c r="I707" s="8" t="n">
        <v>439.625165</v>
      </c>
      <c r="J707" s="28" t="n">
        <v>14.828596</v>
      </c>
      <c r="K707" s="39" t="n">
        <v>1.433388</v>
      </c>
      <c r="L707" s="28" t="n">
        <v>1.442233</v>
      </c>
      <c r="M707" s="8" t="n">
        <v>92</v>
      </c>
      <c r="N707" s="8" t="n">
        <v>780</v>
      </c>
      <c r="O707" s="28" t="n">
        <v>11.828551</v>
      </c>
      <c r="P707" s="28" t="n">
        <v>6.324064</v>
      </c>
      <c r="Q707" s="28" t="n">
        <v>7.63407</v>
      </c>
      <c r="R707" s="8" t="n">
        <v>16</v>
      </c>
      <c r="S707" s="8" t="n">
        <v>8</v>
      </c>
      <c r="T707" s="23" t="n">
        <v>57.049555</v>
      </c>
      <c r="U707" s="23" t="n">
        <v>46.619467</v>
      </c>
      <c r="V707" s="28" t="n">
        <v>2.495696</v>
      </c>
      <c r="W707" s="39" t="n">
        <v>0.435756</v>
      </c>
      <c r="X707" s="24" t="n">
        <f aca="false">P707*RHO_VANE/2700*(1+SCRAP)*PRICE_VANE</f>
        <v>75.69904608</v>
      </c>
      <c r="Y707" s="24" t="n">
        <f aca="false">Q707*RHO_PLATE/2700*(1+SCRAP)*PRICE_PLATE</f>
        <v>91.3798179</v>
      </c>
      <c r="Z707" s="24" t="n">
        <f aca="false">T707*CUT_M+(R707+S707)*CUT_SET</f>
        <v>109.5743325</v>
      </c>
      <c r="AA707" s="24" t="n">
        <f aca="false">U707*ROUND_M</f>
        <v>233.097335</v>
      </c>
      <c r="AB707" s="24" t="n">
        <f aca="false">(R707+S707)*FINISH_PART</f>
        <v>192</v>
      </c>
      <c r="AC707" s="24" t="n">
        <f aca="false">R707*SPACER_VANE+(R707+S707)*ASM_H*LABOUR</f>
        <v>318</v>
      </c>
      <c r="AD707" s="24" t="n">
        <f aca="false">V707*G10_CAGE+W707*G10_SLEEVE</f>
        <v>175.88712</v>
      </c>
      <c r="AE707" s="24" t="n">
        <f aca="false">N707/1000*SHAFT_M+SHAFT_SET</f>
        <v>173.6</v>
      </c>
      <c r="AF707" s="24" t="n">
        <f aca="false">2*ROUNDUP(G707*1000/V_ZENER,0)*PRICE_Z+5*ROUNDUP(G707*DIODE_SAFETY/V_STICK,0)*PRICE_STICK</f>
        <v>68.9</v>
      </c>
      <c r="AG707" s="24" t="n">
        <f aca="false">SUM(X707:AF707)</f>
        <v>1438.13765148</v>
      </c>
      <c r="AH707" s="20" t="n">
        <f aca="false">FIXED_BOM</f>
        <v>3461</v>
      </c>
      <c r="AI707" s="24" t="n">
        <f aca="false">(AG707+AH707)*(1+CONT)</f>
        <v>5634.008299202</v>
      </c>
      <c r="AJ707" s="24" t="n">
        <f aca="false">IF(L707&gt;0,AI707/L707,1000000000000)</f>
        <v>3906.44805603671</v>
      </c>
      <c r="AK707" s="8" t="n">
        <f aca="false">IF(AND(G707&gt;=V_NEED,L707&gt;=P_MIN,K707&gt;=Z_MIN,F707&lt;=N_CAP,D707&lt;=R_MAX,OR(CORONA_REQ=0,O707&gt;=G707)),1,0)</f>
        <v>0</v>
      </c>
      <c r="AL707" s="28" t="n">
        <f aca="false">IF(AK707=1,IF(OBJECTIVE=1,AI707,AJ707),1000000000000)+ROW()*0.000000001</f>
        <v>1000000000000</v>
      </c>
    </row>
    <row r="708" customFormat="false" ht="15" hidden="false" customHeight="false" outlineLevel="0" collapsed="false">
      <c r="A708" s="8" t="n">
        <v>704</v>
      </c>
      <c r="B708" s="23" t="n">
        <v>4</v>
      </c>
      <c r="C708" s="23" t="n">
        <v>4</v>
      </c>
      <c r="D708" s="8" t="n">
        <v>175</v>
      </c>
      <c r="E708" s="8" t="n">
        <v>18</v>
      </c>
      <c r="F708" s="8" t="n">
        <v>6</v>
      </c>
      <c r="G708" s="28" t="n">
        <v>9.259956</v>
      </c>
      <c r="H708" s="8" t="n">
        <v>45.445476</v>
      </c>
      <c r="I708" s="8" t="n">
        <v>690.839544</v>
      </c>
      <c r="J708" s="28" t="n">
        <v>15.201503</v>
      </c>
      <c r="K708" s="39" t="n">
        <v>1.480031</v>
      </c>
      <c r="L708" s="28" t="n">
        <v>2.437661</v>
      </c>
      <c r="M708" s="8" t="n">
        <v>132</v>
      </c>
      <c r="N708" s="8" t="n">
        <v>860</v>
      </c>
      <c r="O708" s="28" t="n">
        <v>11.828551</v>
      </c>
      <c r="P708" s="28" t="n">
        <v>9.486096</v>
      </c>
      <c r="Q708" s="28" t="n">
        <v>9.542588</v>
      </c>
      <c r="R708" s="8" t="n">
        <v>24</v>
      </c>
      <c r="S708" s="8" t="n">
        <v>10</v>
      </c>
      <c r="T708" s="23" t="n">
        <v>82.746899</v>
      </c>
      <c r="U708" s="23" t="n">
        <v>67.101767</v>
      </c>
      <c r="V708" s="28" t="n">
        <v>3.198709</v>
      </c>
      <c r="W708" s="39" t="n">
        <v>0.558505</v>
      </c>
      <c r="X708" s="24" t="n">
        <f aca="false">P708*RHO_VANE/2700*(1+SCRAP)*PRICE_VANE</f>
        <v>113.54856912</v>
      </c>
      <c r="Y708" s="24" t="n">
        <f aca="false">Q708*RHO_PLATE/2700*(1+SCRAP)*PRICE_PLATE</f>
        <v>114.22477836</v>
      </c>
      <c r="Z708" s="24" t="n">
        <f aca="false">T708*CUT_M+(R708+S708)*CUT_SET</f>
        <v>158.1203485</v>
      </c>
      <c r="AA708" s="24" t="n">
        <f aca="false">U708*ROUND_M</f>
        <v>335.508835</v>
      </c>
      <c r="AB708" s="24" t="n">
        <f aca="false">(R708+S708)*FINISH_PART</f>
        <v>272</v>
      </c>
      <c r="AC708" s="24" t="n">
        <f aca="false">R708*SPACER_VANE+(R708+S708)*ASM_H*LABOUR</f>
        <v>454.5</v>
      </c>
      <c r="AD708" s="24" t="n">
        <f aca="false">V708*G10_CAGE+W708*G10_SLEEVE</f>
        <v>225.43284</v>
      </c>
      <c r="AE708" s="24" t="n">
        <f aca="false">N708/1000*SHAFT_M+SHAFT_SET</f>
        <v>183.2</v>
      </c>
      <c r="AF708" s="24" t="n">
        <f aca="false">2*ROUNDUP(G708*1000/V_ZENER,0)*PRICE_Z+5*ROUNDUP(G708*DIODE_SAFETY/V_STICK,0)*PRICE_STICK</f>
        <v>68.9</v>
      </c>
      <c r="AG708" s="24" t="n">
        <f aca="false">SUM(X708:AF708)</f>
        <v>1925.43537098</v>
      </c>
      <c r="AH708" s="20" t="n">
        <f aca="false">FIXED_BOM</f>
        <v>3461</v>
      </c>
      <c r="AI708" s="24" t="n">
        <f aca="false">(AG708+AH708)*(1+CONT)</f>
        <v>6194.400676627</v>
      </c>
      <c r="AJ708" s="24" t="n">
        <f aca="false">IF(L708&gt;0,AI708/L708,1000000000000)</f>
        <v>2541.12474073589</v>
      </c>
      <c r="AK708" s="8" t="n">
        <f aca="false">IF(AND(G708&gt;=V_NEED,L708&gt;=P_MIN,K708&gt;=Z_MIN,F708&lt;=N_CAP,D708&lt;=R_MAX,OR(CORONA_REQ=0,O708&gt;=G708)),1,0)</f>
        <v>0</v>
      </c>
      <c r="AL708" s="28" t="n">
        <f aca="false">IF(AK708=1,IF(OBJECTIVE=1,AI708,AJ708),1000000000000)+ROW()*0.000000001</f>
        <v>1000000000000</v>
      </c>
    </row>
    <row r="709" customFormat="false" ht="15" hidden="false" customHeight="false" outlineLevel="0" collapsed="false">
      <c r="A709" s="8" t="n">
        <v>705</v>
      </c>
      <c r="B709" s="23" t="n">
        <v>4</v>
      </c>
      <c r="C709" s="23" t="n">
        <v>4</v>
      </c>
      <c r="D709" s="8" t="n">
        <v>175</v>
      </c>
      <c r="E709" s="8" t="n">
        <v>18</v>
      </c>
      <c r="F709" s="8" t="n">
        <v>8</v>
      </c>
      <c r="G709" s="28" t="n">
        <v>9.259956</v>
      </c>
      <c r="H709" s="8" t="n">
        <v>61.24383</v>
      </c>
      <c r="I709" s="8" t="n">
        <v>942.053924</v>
      </c>
      <c r="J709" s="28" t="n">
        <v>15.382022</v>
      </c>
      <c r="K709" s="39" t="n">
        <v>1.503055</v>
      </c>
      <c r="L709" s="28" t="n">
        <v>3.435029</v>
      </c>
      <c r="M709" s="8" t="n">
        <v>180</v>
      </c>
      <c r="N709" s="8" t="n">
        <v>956</v>
      </c>
      <c r="O709" s="28" t="n">
        <v>11.828551</v>
      </c>
      <c r="P709" s="28" t="n">
        <v>12.648127</v>
      </c>
      <c r="Q709" s="28" t="n">
        <v>13.359623</v>
      </c>
      <c r="R709" s="8" t="n">
        <v>32</v>
      </c>
      <c r="S709" s="8" t="n">
        <v>14</v>
      </c>
      <c r="T709" s="23" t="n">
        <v>111.271676</v>
      </c>
      <c r="U709" s="23" t="n">
        <v>90.411501</v>
      </c>
      <c r="V709" s="28" t="n">
        <v>4.042325</v>
      </c>
      <c r="W709" s="39" t="n">
        <v>0.705803</v>
      </c>
      <c r="X709" s="24" t="n">
        <f aca="false">P709*RHO_VANE/2700*(1+SCRAP)*PRICE_VANE</f>
        <v>151.39808019</v>
      </c>
      <c r="Y709" s="24" t="n">
        <f aca="false">Q709*RHO_PLATE/2700*(1+SCRAP)*PRICE_PLATE</f>
        <v>159.91468731</v>
      </c>
      <c r="Z709" s="24" t="n">
        <f aca="false">T709*CUT_M+(R709+S709)*CUT_SET</f>
        <v>212.907514</v>
      </c>
      <c r="AA709" s="24" t="n">
        <f aca="false">U709*ROUND_M</f>
        <v>452.057505</v>
      </c>
      <c r="AB709" s="24" t="n">
        <f aca="false">(R709+S709)*FINISH_PART</f>
        <v>368</v>
      </c>
      <c r="AC709" s="24" t="n">
        <f aca="false">R709*SPACER_VANE+(R709+S709)*ASM_H*LABOUR</f>
        <v>613.5</v>
      </c>
      <c r="AD709" s="24" t="n">
        <f aca="false">V709*G10_CAGE+W709*G10_SLEEVE</f>
        <v>284.88768</v>
      </c>
      <c r="AE709" s="24" t="n">
        <f aca="false">N709/1000*SHAFT_M+SHAFT_SET</f>
        <v>194.72</v>
      </c>
      <c r="AF709" s="24" t="n">
        <f aca="false">2*ROUNDUP(G709*1000/V_ZENER,0)*PRICE_Z+5*ROUNDUP(G709*DIODE_SAFETY/V_STICK,0)*PRICE_STICK</f>
        <v>68.9</v>
      </c>
      <c r="AG709" s="24" t="n">
        <f aca="false">SUM(X709:AF709)</f>
        <v>2506.2854665</v>
      </c>
      <c r="AH709" s="20" t="n">
        <f aca="false">FIXED_BOM</f>
        <v>3461</v>
      </c>
      <c r="AI709" s="24" t="n">
        <f aca="false">(AG709+AH709)*(1+CONT)</f>
        <v>6862.378286475</v>
      </c>
      <c r="AJ709" s="24" t="n">
        <f aca="false">IF(L709&gt;0,AI709/L709,1000000000000)</f>
        <v>1997.76429441353</v>
      </c>
      <c r="AK709" s="8" t="n">
        <f aca="false">IF(AND(G709&gt;=V_NEED,L709&gt;=P_MIN,K709&gt;=Z_MIN,F709&lt;=N_CAP,D709&lt;=R_MAX,OR(CORONA_REQ=0,O709&gt;=G709)),1,0)</f>
        <v>0</v>
      </c>
      <c r="AL709" s="28" t="n">
        <f aca="false">IF(AK709=1,IF(OBJECTIVE=1,AI709,AJ709),1000000000000)+ROW()*0.000000001</f>
        <v>1000000000000</v>
      </c>
    </row>
    <row r="710" customFormat="false" ht="15" hidden="false" customHeight="false" outlineLevel="0" collapsed="false">
      <c r="A710" s="8" t="n">
        <v>706</v>
      </c>
      <c r="B710" s="23" t="n">
        <v>4</v>
      </c>
      <c r="C710" s="23" t="n">
        <v>4</v>
      </c>
      <c r="D710" s="8" t="n">
        <v>175</v>
      </c>
      <c r="E710" s="8" t="n">
        <v>18</v>
      </c>
      <c r="F710" s="8" t="n">
        <v>10</v>
      </c>
      <c r="G710" s="28" t="n">
        <v>9.259956</v>
      </c>
      <c r="H710" s="8" t="n">
        <v>77.042185</v>
      </c>
      <c r="I710" s="8" t="n">
        <v>1193.268304</v>
      </c>
      <c r="J710" s="28" t="n">
        <v>15.488505</v>
      </c>
      <c r="K710" s="39" t="n">
        <v>1.517618</v>
      </c>
      <c r="L710" s="28" t="n">
        <v>4.438359</v>
      </c>
      <c r="M710" s="8" t="n">
        <v>220</v>
      </c>
      <c r="N710" s="8" t="n">
        <v>1036</v>
      </c>
      <c r="O710" s="28" t="n">
        <v>11.828551</v>
      </c>
      <c r="P710" s="28" t="n">
        <v>15.810159</v>
      </c>
      <c r="Q710" s="28" t="n">
        <v>15.26814</v>
      </c>
      <c r="R710" s="8" t="n">
        <v>40</v>
      </c>
      <c r="S710" s="8" t="n">
        <v>16</v>
      </c>
      <c r="T710" s="23" t="n">
        <v>136.96902</v>
      </c>
      <c r="U710" s="23" t="n">
        <v>110.893801</v>
      </c>
      <c r="V710" s="28" t="n">
        <v>4.745338</v>
      </c>
      <c r="W710" s="39" t="n">
        <v>0.828551</v>
      </c>
      <c r="X710" s="24" t="n">
        <f aca="false">P710*RHO_VANE/2700*(1+SCRAP)*PRICE_VANE</f>
        <v>189.24760323</v>
      </c>
      <c r="Y710" s="24" t="n">
        <f aca="false">Q710*RHO_PLATE/2700*(1+SCRAP)*PRICE_PLATE</f>
        <v>182.7596358</v>
      </c>
      <c r="Z710" s="24" t="n">
        <f aca="false">T710*CUT_M+(R710+S710)*CUT_SET</f>
        <v>261.45353</v>
      </c>
      <c r="AA710" s="24" t="n">
        <f aca="false">U710*ROUND_M</f>
        <v>554.469005</v>
      </c>
      <c r="AB710" s="24" t="n">
        <f aca="false">(R710+S710)*FINISH_PART</f>
        <v>448</v>
      </c>
      <c r="AC710" s="24" t="n">
        <f aca="false">R710*SPACER_VANE+(R710+S710)*ASM_H*LABOUR</f>
        <v>750</v>
      </c>
      <c r="AD710" s="24" t="n">
        <f aca="false">V710*G10_CAGE+W710*G10_SLEEVE</f>
        <v>334.43334</v>
      </c>
      <c r="AE710" s="24" t="n">
        <f aca="false">N710/1000*SHAFT_M+SHAFT_SET</f>
        <v>204.32</v>
      </c>
      <c r="AF710" s="24" t="n">
        <f aca="false">2*ROUNDUP(G710*1000/V_ZENER,0)*PRICE_Z+5*ROUNDUP(G710*DIODE_SAFETY/V_STICK,0)*PRICE_STICK</f>
        <v>68.9</v>
      </c>
      <c r="AG710" s="24" t="n">
        <f aca="false">SUM(X710:AF710)</f>
        <v>2993.58311403</v>
      </c>
      <c r="AH710" s="20" t="n">
        <f aca="false">FIXED_BOM</f>
        <v>3461</v>
      </c>
      <c r="AI710" s="24" t="n">
        <f aca="false">(AG710+AH710)*(1+CONT)</f>
        <v>7422.7705811345</v>
      </c>
      <c r="AJ710" s="24" t="n">
        <f aca="false">IF(L710&gt;0,AI710/L710,1000000000000)</f>
        <v>1672.41329084342</v>
      </c>
      <c r="AK710" s="8" t="n">
        <f aca="false">IF(AND(G710&gt;=V_NEED,L710&gt;=P_MIN,K710&gt;=Z_MIN,F710&lt;=N_CAP,D710&lt;=R_MAX,OR(CORONA_REQ=0,O710&gt;=G710)),1,0)</f>
        <v>0</v>
      </c>
      <c r="AL710" s="28" t="n">
        <f aca="false">IF(AK710=1,IF(OBJECTIVE=1,AI710,AJ710),1000000000000)+ROW()*0.000000001</f>
        <v>1000000000000</v>
      </c>
    </row>
    <row r="711" customFormat="false" ht="15" hidden="false" customHeight="false" outlineLevel="0" collapsed="false">
      <c r="A711" s="8" t="n">
        <v>707</v>
      </c>
      <c r="B711" s="23" t="n">
        <v>4</v>
      </c>
      <c r="C711" s="23" t="n">
        <v>4</v>
      </c>
      <c r="D711" s="8" t="n">
        <v>175</v>
      </c>
      <c r="E711" s="8" t="n">
        <v>18</v>
      </c>
      <c r="F711" s="8" t="n">
        <v>12</v>
      </c>
      <c r="G711" s="28" t="n">
        <v>9.259956</v>
      </c>
      <c r="H711" s="8" t="n">
        <v>92.84054</v>
      </c>
      <c r="I711" s="8" t="n">
        <v>1444.482684</v>
      </c>
      <c r="J711" s="28" t="n">
        <v>15.558749</v>
      </c>
      <c r="K711" s="39" t="n">
        <v>1.525868</v>
      </c>
      <c r="L711" s="28" t="n">
        <v>5.431229</v>
      </c>
      <c r="M711" s="8" t="n">
        <v>268</v>
      </c>
      <c r="N711" s="8" t="n">
        <v>1132</v>
      </c>
      <c r="O711" s="28" t="n">
        <v>11.828551</v>
      </c>
      <c r="P711" s="28" t="n">
        <v>18.972191</v>
      </c>
      <c r="Q711" s="28" t="n">
        <v>19.085175</v>
      </c>
      <c r="R711" s="8" t="n">
        <v>48</v>
      </c>
      <c r="S711" s="8" t="n">
        <v>20</v>
      </c>
      <c r="T711" s="23" t="n">
        <v>165.493797</v>
      </c>
      <c r="U711" s="23" t="n">
        <v>134.203535</v>
      </c>
      <c r="V711" s="28" t="n">
        <v>5.588954</v>
      </c>
      <c r="W711" s="39" t="n">
        <v>0.975849</v>
      </c>
      <c r="X711" s="24" t="n">
        <f aca="false">P711*RHO_VANE/2700*(1+SCRAP)*PRICE_VANE</f>
        <v>227.09712627</v>
      </c>
      <c r="Y711" s="24" t="n">
        <f aca="false">Q711*RHO_PLATE/2700*(1+SCRAP)*PRICE_PLATE</f>
        <v>228.44954475</v>
      </c>
      <c r="Z711" s="24" t="n">
        <f aca="false">T711*CUT_M+(R711+S711)*CUT_SET</f>
        <v>316.2406955</v>
      </c>
      <c r="AA711" s="24" t="n">
        <f aca="false">U711*ROUND_M</f>
        <v>671.017675</v>
      </c>
      <c r="AB711" s="24" t="n">
        <f aca="false">(R711+S711)*FINISH_PART</f>
        <v>544</v>
      </c>
      <c r="AC711" s="24" t="n">
        <f aca="false">R711*SPACER_VANE+(R711+S711)*ASM_H*LABOUR</f>
        <v>909</v>
      </c>
      <c r="AD711" s="24" t="n">
        <f aca="false">V711*G10_CAGE+W711*G10_SLEEVE</f>
        <v>393.88818</v>
      </c>
      <c r="AE711" s="24" t="n">
        <f aca="false">N711/1000*SHAFT_M+SHAFT_SET</f>
        <v>215.84</v>
      </c>
      <c r="AF711" s="24" t="n">
        <f aca="false">2*ROUNDUP(G711*1000/V_ZENER,0)*PRICE_Z+5*ROUNDUP(G711*DIODE_SAFETY/V_STICK,0)*PRICE_STICK</f>
        <v>68.9</v>
      </c>
      <c r="AG711" s="24" t="n">
        <f aca="false">SUM(X711:AF711)</f>
        <v>3574.43322152</v>
      </c>
      <c r="AH711" s="20" t="n">
        <f aca="false">FIXED_BOM</f>
        <v>3461</v>
      </c>
      <c r="AI711" s="24" t="n">
        <f aca="false">(AG711+AH711)*(1+CONT)</f>
        <v>8090.748204748</v>
      </c>
      <c r="AJ711" s="24" t="n">
        <f aca="false">IF(L711&gt;0,AI711/L711,1000000000000)</f>
        <v>1489.67171237817</v>
      </c>
      <c r="AK711" s="8" t="n">
        <f aca="false">IF(AND(G711&gt;=V_NEED,L711&gt;=P_MIN,K711&gt;=Z_MIN,F711&lt;=N_CAP,D711&lt;=R_MAX,OR(CORONA_REQ=0,O711&gt;=G711)),1,0)</f>
        <v>0</v>
      </c>
      <c r="AL711" s="28" t="n">
        <f aca="false">IF(AK711=1,IF(OBJECTIVE=1,AI711,AJ711),1000000000000)+ROW()*0.000000001</f>
        <v>1000000000000</v>
      </c>
    </row>
    <row r="712" customFormat="false" ht="15" hidden="false" customHeight="false" outlineLevel="0" collapsed="false">
      <c r="A712" s="8" t="n">
        <v>708</v>
      </c>
      <c r="B712" s="23" t="n">
        <v>4</v>
      </c>
      <c r="C712" s="23" t="n">
        <v>4</v>
      </c>
      <c r="D712" s="8" t="n">
        <v>175</v>
      </c>
      <c r="E712" s="8" t="n">
        <v>18</v>
      </c>
      <c r="F712" s="8" t="n">
        <v>16</v>
      </c>
      <c r="G712" s="28" t="n">
        <v>9.259956</v>
      </c>
      <c r="H712" s="8" t="n">
        <v>124.43725</v>
      </c>
      <c r="I712" s="8" t="n">
        <v>1946.911443</v>
      </c>
      <c r="J712" s="28" t="n">
        <v>15.645729</v>
      </c>
      <c r="K712" s="39" t="n">
        <v>1.537935</v>
      </c>
      <c r="L712" s="28" t="n">
        <v>7.431808</v>
      </c>
      <c r="M712" s="8" t="n">
        <v>348</v>
      </c>
      <c r="N712" s="8" t="n">
        <v>1292</v>
      </c>
      <c r="O712" s="28" t="n">
        <v>11.828551</v>
      </c>
      <c r="P712" s="28" t="n">
        <v>25.296255</v>
      </c>
      <c r="Q712" s="28" t="n">
        <v>22.90221</v>
      </c>
      <c r="R712" s="8" t="n">
        <v>64</v>
      </c>
      <c r="S712" s="8" t="n">
        <v>24</v>
      </c>
      <c r="T712" s="23" t="n">
        <v>216.888485</v>
      </c>
      <c r="U712" s="23" t="n">
        <v>175.168135</v>
      </c>
      <c r="V712" s="28" t="n">
        <v>6.99498</v>
      </c>
      <c r="W712" s="39" t="n">
        <v>1.221346</v>
      </c>
      <c r="X712" s="24" t="n">
        <f aca="false">P712*RHO_VANE/2700*(1+SCRAP)*PRICE_VANE</f>
        <v>302.79617235</v>
      </c>
      <c r="Y712" s="24" t="n">
        <f aca="false">Q712*RHO_PLATE/2700*(1+SCRAP)*PRICE_PLATE</f>
        <v>274.1394537</v>
      </c>
      <c r="Z712" s="24" t="n">
        <f aca="false">T712*CUT_M+(R712+S712)*CUT_SET</f>
        <v>413.3327275</v>
      </c>
      <c r="AA712" s="24" t="n">
        <f aca="false">U712*ROUND_M</f>
        <v>875.840675</v>
      </c>
      <c r="AB712" s="24" t="n">
        <f aca="false">(R712+S712)*FINISH_PART</f>
        <v>704</v>
      </c>
      <c r="AC712" s="24" t="n">
        <f aca="false">R712*SPACER_VANE+(R712+S712)*ASM_H*LABOUR</f>
        <v>1182</v>
      </c>
      <c r="AD712" s="24" t="n">
        <f aca="false">V712*G10_CAGE+W712*G10_SLEEVE</f>
        <v>492.97956</v>
      </c>
      <c r="AE712" s="24" t="n">
        <f aca="false">N712/1000*SHAFT_M+SHAFT_SET</f>
        <v>235.04</v>
      </c>
      <c r="AF712" s="24" t="n">
        <f aca="false">2*ROUNDUP(G712*1000/V_ZENER,0)*PRICE_Z+5*ROUNDUP(G712*DIODE_SAFETY/V_STICK,0)*PRICE_STICK</f>
        <v>68.9</v>
      </c>
      <c r="AG712" s="24" t="n">
        <f aca="false">SUM(X712:AF712)</f>
        <v>4549.02858855</v>
      </c>
      <c r="AH712" s="20" t="n">
        <f aca="false">FIXED_BOM</f>
        <v>3461</v>
      </c>
      <c r="AI712" s="24" t="n">
        <f aca="false">(AG712+AH712)*(1+CONT)</f>
        <v>9211.5328768325</v>
      </c>
      <c r="AJ712" s="24" t="n">
        <f aca="false">IF(L712&gt;0,AI712/L712,1000000000000)</f>
        <v>1239.47401181953</v>
      </c>
      <c r="AK712" s="8" t="n">
        <f aca="false">IF(AND(G712&gt;=V_NEED,L712&gt;=P_MIN,K712&gt;=Z_MIN,F712&lt;=N_CAP,D712&lt;=R_MAX,OR(CORONA_REQ=0,O712&gt;=G712)),1,0)</f>
        <v>0</v>
      </c>
      <c r="AL712" s="28" t="n">
        <f aca="false">IF(AK712=1,IF(OBJECTIVE=1,AI712,AJ712),1000000000000)+ROW()*0.000000001</f>
        <v>1000000000000</v>
      </c>
    </row>
    <row r="713" customFormat="false" ht="15" hidden="false" customHeight="false" outlineLevel="0" collapsed="false">
      <c r="A713" s="8" t="n">
        <v>709</v>
      </c>
      <c r="B713" s="23" t="n">
        <v>4</v>
      </c>
      <c r="C713" s="23" t="n">
        <v>4</v>
      </c>
      <c r="D713" s="8" t="n">
        <v>175</v>
      </c>
      <c r="E713" s="8" t="n">
        <v>22</v>
      </c>
      <c r="F713" s="8" t="n">
        <v>4</v>
      </c>
      <c r="G713" s="28" t="n">
        <v>9.259956</v>
      </c>
      <c r="H713" s="8" t="n">
        <v>39.88625</v>
      </c>
      <c r="I713" s="8" t="n">
        <v>530.930771</v>
      </c>
      <c r="J713" s="28" t="n">
        <v>13.311123</v>
      </c>
      <c r="K713" s="39" t="n">
        <v>1.436963</v>
      </c>
      <c r="L713" s="28" t="n">
        <v>1.754349</v>
      </c>
      <c r="M713" s="8" t="n">
        <v>92</v>
      </c>
      <c r="N713" s="8" t="n">
        <v>780</v>
      </c>
      <c r="O713" s="28" t="n">
        <v>11.828551</v>
      </c>
      <c r="P713" s="28" t="n">
        <v>7.34194</v>
      </c>
      <c r="Q713" s="28" t="n">
        <v>7.63407</v>
      </c>
      <c r="R713" s="8" t="n">
        <v>16</v>
      </c>
      <c r="S713" s="8" t="n">
        <v>8</v>
      </c>
      <c r="T713" s="23" t="n">
        <v>57.049555</v>
      </c>
      <c r="U713" s="23" t="n">
        <v>46.619467</v>
      </c>
      <c r="V713" s="28" t="n">
        <v>2.495696</v>
      </c>
      <c r="W713" s="39" t="n">
        <v>0.435756</v>
      </c>
      <c r="X713" s="24" t="n">
        <f aca="false">P713*RHO_VANE/2700*(1+SCRAP)*PRICE_VANE</f>
        <v>87.8830218</v>
      </c>
      <c r="Y713" s="24" t="n">
        <f aca="false">Q713*RHO_PLATE/2700*(1+SCRAP)*PRICE_PLATE</f>
        <v>91.3798179</v>
      </c>
      <c r="Z713" s="24" t="n">
        <f aca="false">T713*CUT_M+(R713+S713)*CUT_SET</f>
        <v>109.5743325</v>
      </c>
      <c r="AA713" s="24" t="n">
        <f aca="false">U713*ROUND_M</f>
        <v>233.097335</v>
      </c>
      <c r="AB713" s="24" t="n">
        <f aca="false">(R713+S713)*FINISH_PART</f>
        <v>192</v>
      </c>
      <c r="AC713" s="24" t="n">
        <f aca="false">R713*SPACER_VANE+(R713+S713)*ASM_H*LABOUR</f>
        <v>318</v>
      </c>
      <c r="AD713" s="24" t="n">
        <f aca="false">V713*G10_CAGE+W713*G10_SLEEVE</f>
        <v>175.88712</v>
      </c>
      <c r="AE713" s="24" t="n">
        <f aca="false">N713/1000*SHAFT_M+SHAFT_SET</f>
        <v>173.6</v>
      </c>
      <c r="AF713" s="24" t="n">
        <f aca="false">2*ROUNDUP(G713*1000/V_ZENER,0)*PRICE_Z+5*ROUNDUP(G713*DIODE_SAFETY/V_STICK,0)*PRICE_STICK</f>
        <v>68.9</v>
      </c>
      <c r="AG713" s="24" t="n">
        <f aca="false">SUM(X713:AF713)</f>
        <v>1450.3216272</v>
      </c>
      <c r="AH713" s="20" t="n">
        <f aca="false">FIXED_BOM</f>
        <v>3461</v>
      </c>
      <c r="AI713" s="24" t="n">
        <f aca="false">(AG713+AH713)*(1+CONT)</f>
        <v>5648.01987128</v>
      </c>
      <c r="AJ713" s="24" t="n">
        <f aca="false">IF(L713&gt;0,AI713/L713,1000000000000)</f>
        <v>3219.43916021271</v>
      </c>
      <c r="AK713" s="8" t="n">
        <f aca="false">IF(AND(G713&gt;=V_NEED,L713&gt;=P_MIN,K713&gt;=Z_MIN,F713&lt;=N_CAP,D713&lt;=R_MAX,OR(CORONA_REQ=0,O713&gt;=G713)),1,0)</f>
        <v>0</v>
      </c>
      <c r="AL713" s="28" t="n">
        <f aca="false">IF(AK713=1,IF(OBJECTIVE=1,AI713,AJ713),1000000000000)+ROW()*0.000000001</f>
        <v>1000000000000</v>
      </c>
    </row>
    <row r="714" customFormat="false" ht="15" hidden="false" customHeight="false" outlineLevel="0" collapsed="false">
      <c r="A714" s="8" t="n">
        <v>710</v>
      </c>
      <c r="B714" s="23" t="n">
        <v>4</v>
      </c>
      <c r="C714" s="23" t="n">
        <v>4</v>
      </c>
      <c r="D714" s="8" t="n">
        <v>175</v>
      </c>
      <c r="E714" s="8" t="n">
        <v>22</v>
      </c>
      <c r="F714" s="8" t="n">
        <v>6</v>
      </c>
      <c r="G714" s="28" t="n">
        <v>9.259956</v>
      </c>
      <c r="H714" s="8" t="n">
        <v>61.535536</v>
      </c>
      <c r="I714" s="8" t="n">
        <v>834.319783</v>
      </c>
      <c r="J714" s="28" t="n">
        <v>13.558341</v>
      </c>
      <c r="K714" s="39" t="n">
        <v>1.475712</v>
      </c>
      <c r="L714" s="28" t="n">
        <v>2.928927</v>
      </c>
      <c r="M714" s="8" t="n">
        <v>140</v>
      </c>
      <c r="N714" s="8" t="n">
        <v>876</v>
      </c>
      <c r="O714" s="28" t="n">
        <v>11.828551</v>
      </c>
      <c r="P714" s="28" t="n">
        <v>11.01291</v>
      </c>
      <c r="Q714" s="28" t="n">
        <v>11.451105</v>
      </c>
      <c r="R714" s="8" t="n">
        <v>24</v>
      </c>
      <c r="S714" s="8" t="n">
        <v>12</v>
      </c>
      <c r="T714" s="23" t="n">
        <v>85.574332</v>
      </c>
      <c r="U714" s="23" t="n">
        <v>69.929201</v>
      </c>
      <c r="V714" s="28" t="n">
        <v>3.339312</v>
      </c>
      <c r="W714" s="39" t="n">
        <v>0.583054</v>
      </c>
      <c r="X714" s="24" t="n">
        <f aca="false">P714*RHO_VANE/2700*(1+SCRAP)*PRICE_VANE</f>
        <v>131.8245327</v>
      </c>
      <c r="Y714" s="24" t="n">
        <f aca="false">Q714*RHO_PLATE/2700*(1+SCRAP)*PRICE_PLATE</f>
        <v>137.06972685</v>
      </c>
      <c r="Z714" s="24" t="n">
        <f aca="false">T714*CUT_M+(R714+S714)*CUT_SET</f>
        <v>164.361498</v>
      </c>
      <c r="AA714" s="24" t="n">
        <f aca="false">U714*ROUND_M</f>
        <v>349.646005</v>
      </c>
      <c r="AB714" s="24" t="n">
        <f aca="false">(R714+S714)*FINISH_PART</f>
        <v>288</v>
      </c>
      <c r="AC714" s="24" t="n">
        <f aca="false">R714*SPACER_VANE+(R714+S714)*ASM_H*LABOUR</f>
        <v>477</v>
      </c>
      <c r="AD714" s="24" t="n">
        <f aca="false">V714*G10_CAGE+W714*G10_SLEEVE</f>
        <v>235.34196</v>
      </c>
      <c r="AE714" s="24" t="n">
        <f aca="false">N714/1000*SHAFT_M+SHAFT_SET</f>
        <v>185.12</v>
      </c>
      <c r="AF714" s="24" t="n">
        <f aca="false">2*ROUNDUP(G714*1000/V_ZENER,0)*PRICE_Z+5*ROUNDUP(G714*DIODE_SAFETY/V_STICK,0)*PRICE_STICK</f>
        <v>68.9</v>
      </c>
      <c r="AG714" s="24" t="n">
        <f aca="false">SUM(X714:AF714)</f>
        <v>2037.26372255</v>
      </c>
      <c r="AH714" s="20" t="n">
        <f aca="false">FIXED_BOM</f>
        <v>3461</v>
      </c>
      <c r="AI714" s="24" t="n">
        <f aca="false">(AG714+AH714)*(1+CONT)</f>
        <v>6323.0032809325</v>
      </c>
      <c r="AJ714" s="24" t="n">
        <f aca="false">IF(L714&gt;0,AI714/L714,1000000000000)</f>
        <v>2158.81217965914</v>
      </c>
      <c r="AK714" s="8" t="n">
        <f aca="false">IF(AND(G714&gt;=V_NEED,L714&gt;=P_MIN,K714&gt;=Z_MIN,F714&lt;=N_CAP,D714&lt;=R_MAX,OR(CORONA_REQ=0,O714&gt;=G714)),1,0)</f>
        <v>0</v>
      </c>
      <c r="AL714" s="28" t="n">
        <f aca="false">IF(AK714=1,IF(OBJECTIVE=1,AI714,AJ714),1000000000000)+ROW()*0.000000001</f>
        <v>1000000000000</v>
      </c>
    </row>
    <row r="715" customFormat="false" ht="15" hidden="false" customHeight="false" outlineLevel="0" collapsed="false">
      <c r="A715" s="8" t="n">
        <v>711</v>
      </c>
      <c r="B715" s="23" t="n">
        <v>4</v>
      </c>
      <c r="C715" s="23" t="n">
        <v>4</v>
      </c>
      <c r="D715" s="8" t="n">
        <v>175</v>
      </c>
      <c r="E715" s="8" t="n">
        <v>22</v>
      </c>
      <c r="F715" s="8" t="n">
        <v>8</v>
      </c>
      <c r="G715" s="28" t="n">
        <v>9.259956</v>
      </c>
      <c r="H715" s="8" t="n">
        <v>83.184822</v>
      </c>
      <c r="I715" s="8" t="n">
        <v>1137.708795</v>
      </c>
      <c r="J715" s="28" t="n">
        <v>13.67688</v>
      </c>
      <c r="K715" s="39" t="n">
        <v>1.495264</v>
      </c>
      <c r="L715" s="28" t="n">
        <v>4.106413</v>
      </c>
      <c r="M715" s="8" t="n">
        <v>188</v>
      </c>
      <c r="N715" s="8" t="n">
        <v>972</v>
      </c>
      <c r="O715" s="28" t="n">
        <v>11.828551</v>
      </c>
      <c r="P715" s="28" t="n">
        <v>14.683879</v>
      </c>
      <c r="Q715" s="28" t="n">
        <v>15.26814</v>
      </c>
      <c r="R715" s="8" t="n">
        <v>32</v>
      </c>
      <c r="S715" s="8" t="n">
        <v>16</v>
      </c>
      <c r="T715" s="23" t="n">
        <v>114.099109</v>
      </c>
      <c r="U715" s="23" t="n">
        <v>93.238934</v>
      </c>
      <c r="V715" s="28" t="n">
        <v>4.182928</v>
      </c>
      <c r="W715" s="39" t="n">
        <v>0.730352</v>
      </c>
      <c r="X715" s="24" t="n">
        <f aca="false">P715*RHO_VANE/2700*(1+SCRAP)*PRICE_VANE</f>
        <v>175.76603163</v>
      </c>
      <c r="Y715" s="24" t="n">
        <f aca="false">Q715*RHO_PLATE/2700*(1+SCRAP)*PRICE_PLATE</f>
        <v>182.7596358</v>
      </c>
      <c r="Z715" s="24" t="n">
        <f aca="false">T715*CUT_M+(R715+S715)*CUT_SET</f>
        <v>219.1486635</v>
      </c>
      <c r="AA715" s="24" t="n">
        <f aca="false">U715*ROUND_M</f>
        <v>466.19467</v>
      </c>
      <c r="AB715" s="24" t="n">
        <f aca="false">(R715+S715)*FINISH_PART</f>
        <v>384</v>
      </c>
      <c r="AC715" s="24" t="n">
        <f aca="false">R715*SPACER_VANE+(R715+S715)*ASM_H*LABOUR</f>
        <v>636</v>
      </c>
      <c r="AD715" s="24" t="n">
        <f aca="false">V715*G10_CAGE+W715*G10_SLEEVE</f>
        <v>294.7968</v>
      </c>
      <c r="AE715" s="24" t="n">
        <f aca="false">N715/1000*SHAFT_M+SHAFT_SET</f>
        <v>196.64</v>
      </c>
      <c r="AF715" s="24" t="n">
        <f aca="false">2*ROUNDUP(G715*1000/V_ZENER,0)*PRICE_Z+5*ROUNDUP(G715*DIODE_SAFETY/V_STICK,0)*PRICE_STICK</f>
        <v>68.9</v>
      </c>
      <c r="AG715" s="24" t="n">
        <f aca="false">SUM(X715:AF715)</f>
        <v>2624.20580093</v>
      </c>
      <c r="AH715" s="20" t="n">
        <f aca="false">FIXED_BOM</f>
        <v>3461</v>
      </c>
      <c r="AI715" s="24" t="n">
        <f aca="false">(AG715+AH715)*(1+CONT)</f>
        <v>6997.9866710695</v>
      </c>
      <c r="AJ715" s="24" t="n">
        <f aca="false">IF(L715&gt;0,AI715/L715,1000000000000)</f>
        <v>1704.16046098371</v>
      </c>
      <c r="AK715" s="8" t="n">
        <f aca="false">IF(AND(G715&gt;=V_NEED,L715&gt;=P_MIN,K715&gt;=Z_MIN,F715&lt;=N_CAP,D715&lt;=R_MAX,OR(CORONA_REQ=0,O715&gt;=G715)),1,0)</f>
        <v>0</v>
      </c>
      <c r="AL715" s="28" t="n">
        <f aca="false">IF(AK715=1,IF(OBJECTIVE=1,AI715,AJ715),1000000000000)+ROW()*0.000000001</f>
        <v>1000000000000</v>
      </c>
    </row>
    <row r="716" customFormat="false" ht="15" hidden="false" customHeight="false" outlineLevel="0" collapsed="false">
      <c r="A716" s="8" t="n">
        <v>712</v>
      </c>
      <c r="B716" s="23" t="n">
        <v>4</v>
      </c>
      <c r="C716" s="23" t="n">
        <v>4</v>
      </c>
      <c r="D716" s="8" t="n">
        <v>175</v>
      </c>
      <c r="E716" s="8" t="n">
        <v>22</v>
      </c>
      <c r="F716" s="8" t="n">
        <v>10</v>
      </c>
      <c r="G716" s="28" t="n">
        <v>9.259956</v>
      </c>
      <c r="H716" s="8" t="n">
        <v>104.834108</v>
      </c>
      <c r="I716" s="8" t="n">
        <v>1441.097807</v>
      </c>
      <c r="J716" s="28" t="n">
        <v>13.746459</v>
      </c>
      <c r="K716" s="39" t="n">
        <v>1.506441</v>
      </c>
      <c r="L716" s="28" t="n">
        <v>5.288646</v>
      </c>
      <c r="M716" s="8" t="n">
        <v>236</v>
      </c>
      <c r="N716" s="8" t="n">
        <v>1068</v>
      </c>
      <c r="O716" s="28" t="n">
        <v>11.828551</v>
      </c>
      <c r="P716" s="28" t="n">
        <v>18.354849</v>
      </c>
      <c r="Q716" s="28" t="n">
        <v>19.085175</v>
      </c>
      <c r="R716" s="8" t="n">
        <v>40</v>
      </c>
      <c r="S716" s="8" t="n">
        <v>20</v>
      </c>
      <c r="T716" s="23" t="n">
        <v>142.623887</v>
      </c>
      <c r="U716" s="23" t="n">
        <v>116.548668</v>
      </c>
      <c r="V716" s="28" t="n">
        <v>5.026543</v>
      </c>
      <c r="W716" s="39" t="n">
        <v>0.87765</v>
      </c>
      <c r="X716" s="24" t="n">
        <f aca="false">P716*RHO_VANE/2700*(1+SCRAP)*PRICE_VANE</f>
        <v>219.70754253</v>
      </c>
      <c r="Y716" s="24" t="n">
        <f aca="false">Q716*RHO_PLATE/2700*(1+SCRAP)*PRICE_PLATE</f>
        <v>228.44954475</v>
      </c>
      <c r="Z716" s="24" t="n">
        <f aca="false">T716*CUT_M+(R716+S716)*CUT_SET</f>
        <v>273.9358305</v>
      </c>
      <c r="AA716" s="24" t="n">
        <f aca="false">U716*ROUND_M</f>
        <v>582.74334</v>
      </c>
      <c r="AB716" s="24" t="n">
        <f aca="false">(R716+S716)*FINISH_PART</f>
        <v>480</v>
      </c>
      <c r="AC716" s="24" t="n">
        <f aca="false">R716*SPACER_VANE+(R716+S716)*ASM_H*LABOUR</f>
        <v>795</v>
      </c>
      <c r="AD716" s="24" t="n">
        <f aca="false">V716*G10_CAGE+W716*G10_SLEEVE</f>
        <v>354.25158</v>
      </c>
      <c r="AE716" s="24" t="n">
        <f aca="false">N716/1000*SHAFT_M+SHAFT_SET</f>
        <v>208.16</v>
      </c>
      <c r="AF716" s="24" t="n">
        <f aca="false">2*ROUNDUP(G716*1000/V_ZENER,0)*PRICE_Z+5*ROUNDUP(G716*DIODE_SAFETY/V_STICK,0)*PRICE_STICK</f>
        <v>68.9</v>
      </c>
      <c r="AG716" s="24" t="n">
        <f aca="false">SUM(X716:AF716)</f>
        <v>3211.14783778</v>
      </c>
      <c r="AH716" s="20" t="n">
        <f aca="false">FIXED_BOM</f>
        <v>3461</v>
      </c>
      <c r="AI716" s="24" t="n">
        <f aca="false">(AG716+AH716)*(1+CONT)</f>
        <v>7672.970013447</v>
      </c>
      <c r="AJ716" s="24" t="n">
        <f aca="false">IF(L716&gt;0,AI716/L716,1000000000000)</f>
        <v>1450.83827003112</v>
      </c>
      <c r="AK716" s="8" t="n">
        <f aca="false">IF(AND(G716&gt;=V_NEED,L716&gt;=P_MIN,K716&gt;=Z_MIN,F716&lt;=N_CAP,D716&lt;=R_MAX,OR(CORONA_REQ=0,O716&gt;=G716)),1,0)</f>
        <v>0</v>
      </c>
      <c r="AL716" s="28" t="n">
        <f aca="false">IF(AK716=1,IF(OBJECTIVE=1,AI716,AJ716),1000000000000)+ROW()*0.000000001</f>
        <v>1000000000000</v>
      </c>
    </row>
    <row r="717" customFormat="false" ht="15" hidden="false" customHeight="false" outlineLevel="0" collapsed="false">
      <c r="A717" s="8" t="n">
        <v>713</v>
      </c>
      <c r="B717" s="23" t="n">
        <v>4</v>
      </c>
      <c r="C717" s="23" t="n">
        <v>4</v>
      </c>
      <c r="D717" s="8" t="n">
        <v>175</v>
      </c>
      <c r="E717" s="8" t="n">
        <v>22</v>
      </c>
      <c r="F717" s="8" t="n">
        <v>12</v>
      </c>
      <c r="G717" s="28" t="n">
        <v>9.259956</v>
      </c>
      <c r="H717" s="8" t="n">
        <v>126.483394</v>
      </c>
      <c r="I717" s="8" t="n">
        <v>1744.48682</v>
      </c>
      <c r="J717" s="28" t="n">
        <v>13.79222</v>
      </c>
      <c r="K717" s="39" t="n">
        <v>1.513824</v>
      </c>
      <c r="L717" s="28" t="n">
        <v>6.466426</v>
      </c>
      <c r="M717" s="8" t="n">
        <v>276</v>
      </c>
      <c r="N717" s="8" t="n">
        <v>1148</v>
      </c>
      <c r="O717" s="28" t="n">
        <v>11.828551</v>
      </c>
      <c r="P717" s="28" t="n">
        <v>22.025819</v>
      </c>
      <c r="Q717" s="28" t="n">
        <v>20.993693</v>
      </c>
      <c r="R717" s="8" t="n">
        <v>48</v>
      </c>
      <c r="S717" s="8" t="n">
        <v>22</v>
      </c>
      <c r="T717" s="23" t="n">
        <v>168.321231</v>
      </c>
      <c r="U717" s="23" t="n">
        <v>137.030968</v>
      </c>
      <c r="V717" s="28" t="n">
        <v>5.729556</v>
      </c>
      <c r="W717" s="39" t="n">
        <v>1.000399</v>
      </c>
      <c r="X717" s="24" t="n">
        <f aca="false">P717*RHO_VANE/2700*(1+SCRAP)*PRICE_VANE</f>
        <v>263.64905343</v>
      </c>
      <c r="Y717" s="24" t="n">
        <f aca="false">Q717*RHO_PLATE/2700*(1+SCRAP)*PRICE_PLATE</f>
        <v>251.29450521</v>
      </c>
      <c r="Z717" s="24" t="n">
        <f aca="false">T717*CUT_M+(R717+S717)*CUT_SET</f>
        <v>322.4818465</v>
      </c>
      <c r="AA717" s="24" t="n">
        <f aca="false">U717*ROUND_M</f>
        <v>685.15484</v>
      </c>
      <c r="AB717" s="24" t="n">
        <f aca="false">(R717+S717)*FINISH_PART</f>
        <v>560</v>
      </c>
      <c r="AC717" s="24" t="n">
        <f aca="false">R717*SPACER_VANE+(R717+S717)*ASM_H*LABOUR</f>
        <v>931.5</v>
      </c>
      <c r="AD717" s="24" t="n">
        <f aca="false">V717*G10_CAGE+W717*G10_SLEEVE</f>
        <v>403.7973</v>
      </c>
      <c r="AE717" s="24" t="n">
        <f aca="false">N717/1000*SHAFT_M+SHAFT_SET</f>
        <v>217.76</v>
      </c>
      <c r="AF717" s="24" t="n">
        <f aca="false">2*ROUNDUP(G717*1000/V_ZENER,0)*PRICE_Z+5*ROUNDUP(G717*DIODE_SAFETY/V_STICK,0)*PRICE_STICK</f>
        <v>68.9</v>
      </c>
      <c r="AG717" s="24" t="n">
        <f aca="false">SUM(X717:AF717)</f>
        <v>3704.53754514</v>
      </c>
      <c r="AH717" s="20" t="n">
        <f aca="false">FIXED_BOM</f>
        <v>3461</v>
      </c>
      <c r="AI717" s="24" t="n">
        <f aca="false">(AG717+AH717)*(1+CONT)</f>
        <v>8240.368176911</v>
      </c>
      <c r="AJ717" s="24" t="n">
        <f aca="false">IF(L717&gt;0,AI717/L717,1000000000000)</f>
        <v>1274.3311648368</v>
      </c>
      <c r="AK717" s="8" t="n">
        <f aca="false">IF(AND(G717&gt;=V_NEED,L717&gt;=P_MIN,K717&gt;=Z_MIN,F717&lt;=N_CAP,D717&lt;=R_MAX,OR(CORONA_REQ=0,O717&gt;=G717)),1,0)</f>
        <v>0</v>
      </c>
      <c r="AL717" s="28" t="n">
        <f aca="false">IF(AK717=1,IF(OBJECTIVE=1,AI717,AJ717),1000000000000)+ROW()*0.000000001</f>
        <v>1000000000000</v>
      </c>
    </row>
    <row r="718" customFormat="false" ht="15" hidden="false" customHeight="false" outlineLevel="0" collapsed="false">
      <c r="A718" s="8" t="n">
        <v>714</v>
      </c>
      <c r="B718" s="23" t="n">
        <v>4</v>
      </c>
      <c r="C718" s="23" t="n">
        <v>4</v>
      </c>
      <c r="D718" s="8" t="n">
        <v>175</v>
      </c>
      <c r="E718" s="8" t="n">
        <v>22</v>
      </c>
      <c r="F718" s="8" t="n">
        <v>16</v>
      </c>
      <c r="G718" s="28" t="n">
        <v>9.259956</v>
      </c>
      <c r="H718" s="8" t="n">
        <v>169.781966</v>
      </c>
      <c r="I718" s="8" t="n">
        <v>2351.264844</v>
      </c>
      <c r="J718" s="28" t="n">
        <v>13.848731</v>
      </c>
      <c r="K718" s="39" t="n">
        <v>1.522974</v>
      </c>
      <c r="L718" s="28" t="n">
        <v>8.817417</v>
      </c>
      <c r="M718" s="8" t="n">
        <v>372</v>
      </c>
      <c r="N718" s="8" t="n">
        <v>1340</v>
      </c>
      <c r="O718" s="28" t="n">
        <v>11.828551</v>
      </c>
      <c r="P718" s="28" t="n">
        <v>29.367759</v>
      </c>
      <c r="Q718" s="28" t="n">
        <v>28.627763</v>
      </c>
      <c r="R718" s="8" t="n">
        <v>64</v>
      </c>
      <c r="S718" s="8" t="n">
        <v>30</v>
      </c>
      <c r="T718" s="23" t="n">
        <v>225.370785</v>
      </c>
      <c r="U718" s="23" t="n">
        <v>183.650435</v>
      </c>
      <c r="V718" s="28" t="n">
        <v>7.416788</v>
      </c>
      <c r="W718" s="39" t="n">
        <v>1.294995</v>
      </c>
      <c r="X718" s="24" t="n">
        <f aca="false">P718*RHO_VANE/2700*(1+SCRAP)*PRICE_VANE</f>
        <v>351.53207523</v>
      </c>
      <c r="Y718" s="24" t="n">
        <f aca="false">Q718*RHO_PLATE/2700*(1+SCRAP)*PRICE_PLATE</f>
        <v>342.67432311</v>
      </c>
      <c r="Z718" s="24" t="n">
        <f aca="false">T718*CUT_M+(R718+S718)*CUT_SET</f>
        <v>432.0561775</v>
      </c>
      <c r="AA718" s="24" t="n">
        <f aca="false">U718*ROUND_M</f>
        <v>918.252175</v>
      </c>
      <c r="AB718" s="24" t="n">
        <f aca="false">(R718+S718)*FINISH_PART</f>
        <v>752</v>
      </c>
      <c r="AC718" s="24" t="n">
        <f aca="false">R718*SPACER_VANE+(R718+S718)*ASM_H*LABOUR</f>
        <v>1249.5</v>
      </c>
      <c r="AD718" s="24" t="n">
        <f aca="false">V718*G10_CAGE+W718*G10_SLEEVE</f>
        <v>522.70698</v>
      </c>
      <c r="AE718" s="24" t="n">
        <f aca="false">N718/1000*SHAFT_M+SHAFT_SET</f>
        <v>240.8</v>
      </c>
      <c r="AF718" s="24" t="n">
        <f aca="false">2*ROUNDUP(G718*1000/V_ZENER,0)*PRICE_Z+5*ROUNDUP(G718*DIODE_SAFETY/V_STICK,0)*PRICE_STICK</f>
        <v>68.9</v>
      </c>
      <c r="AG718" s="24" t="n">
        <f aca="false">SUM(X718:AF718)</f>
        <v>4878.42173084</v>
      </c>
      <c r="AH718" s="20" t="n">
        <f aca="false">FIXED_BOM</f>
        <v>3461</v>
      </c>
      <c r="AI718" s="24" t="n">
        <f aca="false">(AG718+AH718)*(1+CONT)</f>
        <v>9590.334990466</v>
      </c>
      <c r="AJ718" s="24" t="n">
        <f aca="false">IF(L718&gt;0,AI718/L718,1000000000000)</f>
        <v>1087.6580965226</v>
      </c>
      <c r="AK718" s="8" t="n">
        <f aca="false">IF(AND(G718&gt;=V_NEED,L718&gt;=P_MIN,K718&gt;=Z_MIN,F718&lt;=N_CAP,D718&lt;=R_MAX,OR(CORONA_REQ=0,O718&gt;=G718)),1,0)</f>
        <v>0</v>
      </c>
      <c r="AL718" s="28" t="n">
        <f aca="false">IF(AK718=1,IF(OBJECTIVE=1,AI718,AJ718),1000000000000)+ROW()*0.000000001</f>
        <v>1000000000000</v>
      </c>
    </row>
    <row r="719" customFormat="false" ht="15" hidden="false" customHeight="false" outlineLevel="0" collapsed="false">
      <c r="A719" s="8" t="n">
        <v>715</v>
      </c>
      <c r="B719" s="23" t="n">
        <v>4</v>
      </c>
      <c r="C719" s="23" t="n">
        <v>4</v>
      </c>
      <c r="D719" s="8" t="n">
        <v>175</v>
      </c>
      <c r="E719" s="8" t="n">
        <v>26</v>
      </c>
      <c r="F719" s="8" t="n">
        <v>4</v>
      </c>
      <c r="G719" s="28" t="n">
        <v>9.259956</v>
      </c>
      <c r="H719" s="8" t="n">
        <v>62.118975</v>
      </c>
      <c r="I719" s="8" t="n">
        <v>622.140075</v>
      </c>
      <c r="J719" s="28" t="n">
        <v>10.015298</v>
      </c>
      <c r="K719" s="39" t="n">
        <v>1.402365</v>
      </c>
      <c r="L719" s="28" t="n">
        <v>1.945449</v>
      </c>
      <c r="M719" s="8" t="n">
        <v>100</v>
      </c>
      <c r="N719" s="8" t="n">
        <v>796</v>
      </c>
      <c r="O719" s="28" t="n">
        <v>11.828551</v>
      </c>
      <c r="P719" s="28" t="n">
        <v>8.359816</v>
      </c>
      <c r="Q719" s="28" t="n">
        <v>9.542588</v>
      </c>
      <c r="R719" s="8" t="n">
        <v>16</v>
      </c>
      <c r="S719" s="8" t="n">
        <v>10</v>
      </c>
      <c r="T719" s="23" t="n">
        <v>59.876988</v>
      </c>
      <c r="U719" s="23" t="n">
        <v>49.4469</v>
      </c>
      <c r="V719" s="28" t="n">
        <v>2.636299</v>
      </c>
      <c r="W719" s="39" t="n">
        <v>0.460306</v>
      </c>
      <c r="X719" s="24" t="n">
        <f aca="false">P719*RHO_VANE/2700*(1+SCRAP)*PRICE_VANE</f>
        <v>100.06699752</v>
      </c>
      <c r="Y719" s="24" t="n">
        <f aca="false">Q719*RHO_PLATE/2700*(1+SCRAP)*PRICE_PLATE</f>
        <v>114.22477836</v>
      </c>
      <c r="Z719" s="24" t="n">
        <f aca="false">T719*CUT_M+(R719+S719)*CUT_SET</f>
        <v>115.815482</v>
      </c>
      <c r="AA719" s="24" t="n">
        <f aca="false">U719*ROUND_M</f>
        <v>247.2345</v>
      </c>
      <c r="AB719" s="24" t="n">
        <f aca="false">(R719+S719)*FINISH_PART</f>
        <v>208</v>
      </c>
      <c r="AC719" s="24" t="n">
        <f aca="false">R719*SPACER_VANE+(R719+S719)*ASM_H*LABOUR</f>
        <v>340.5</v>
      </c>
      <c r="AD719" s="24" t="n">
        <f aca="false">V719*G10_CAGE+W719*G10_SLEEVE</f>
        <v>185.7963</v>
      </c>
      <c r="AE719" s="24" t="n">
        <f aca="false">N719/1000*SHAFT_M+SHAFT_SET</f>
        <v>175.52</v>
      </c>
      <c r="AF719" s="24" t="n">
        <f aca="false">2*ROUNDUP(G719*1000/V_ZENER,0)*PRICE_Z+5*ROUNDUP(G719*DIODE_SAFETY/V_STICK,0)*PRICE_STICK</f>
        <v>68.9</v>
      </c>
      <c r="AG719" s="24" t="n">
        <f aca="false">SUM(X719:AF719)</f>
        <v>1556.05805788</v>
      </c>
      <c r="AH719" s="20" t="n">
        <f aca="false">FIXED_BOM</f>
        <v>3461</v>
      </c>
      <c r="AI719" s="24" t="n">
        <f aca="false">(AG719+AH719)*(1+CONT)</f>
        <v>5769.616766562</v>
      </c>
      <c r="AJ719" s="24" t="n">
        <f aca="false">IF(L719&gt;0,AI719/L719,1000000000000)</f>
        <v>2965.6993149458</v>
      </c>
      <c r="AK719" s="8" t="n">
        <f aca="false">IF(AND(G719&gt;=V_NEED,L719&gt;=P_MIN,K719&gt;=Z_MIN,F719&lt;=N_CAP,D719&lt;=R_MAX,OR(CORONA_REQ=0,O719&gt;=G719)),1,0)</f>
        <v>0</v>
      </c>
      <c r="AL719" s="28" t="n">
        <f aca="false">IF(AK719=1,IF(OBJECTIVE=1,AI719,AJ719),1000000000000)+ROW()*0.000000001</f>
        <v>1000000000000</v>
      </c>
    </row>
    <row r="720" customFormat="false" ht="15" hidden="false" customHeight="false" outlineLevel="0" collapsed="false">
      <c r="A720" s="8" t="n">
        <v>716</v>
      </c>
      <c r="B720" s="23" t="n">
        <v>4</v>
      </c>
      <c r="C720" s="23" t="n">
        <v>4</v>
      </c>
      <c r="D720" s="8" t="n">
        <v>175</v>
      </c>
      <c r="E720" s="8" t="n">
        <v>26</v>
      </c>
      <c r="F720" s="8" t="n">
        <v>6</v>
      </c>
      <c r="G720" s="28" t="n">
        <v>9.259956</v>
      </c>
      <c r="H720" s="8" t="n">
        <v>96.472676</v>
      </c>
      <c r="I720" s="8" t="n">
        <v>977.648689</v>
      </c>
      <c r="J720" s="28" t="n">
        <v>10.133944</v>
      </c>
      <c r="K720" s="39" t="n">
        <v>1.433195</v>
      </c>
      <c r="L720" s="28" t="n">
        <v>3.22356</v>
      </c>
      <c r="M720" s="8" t="n">
        <v>148</v>
      </c>
      <c r="N720" s="8" t="n">
        <v>892</v>
      </c>
      <c r="O720" s="28" t="n">
        <v>11.828551</v>
      </c>
      <c r="P720" s="28" t="n">
        <v>12.539724</v>
      </c>
      <c r="Q720" s="28" t="n">
        <v>13.359623</v>
      </c>
      <c r="R720" s="8" t="n">
        <v>24</v>
      </c>
      <c r="S720" s="8" t="n">
        <v>14</v>
      </c>
      <c r="T720" s="23" t="n">
        <v>88.401765</v>
      </c>
      <c r="U720" s="23" t="n">
        <v>72.756634</v>
      </c>
      <c r="V720" s="28" t="n">
        <v>3.479915</v>
      </c>
      <c r="W720" s="39" t="n">
        <v>0.607604</v>
      </c>
      <c r="X720" s="24" t="n">
        <f aca="false">P720*RHO_VANE/2700*(1+SCRAP)*PRICE_VANE</f>
        <v>150.10049628</v>
      </c>
      <c r="Y720" s="24" t="n">
        <f aca="false">Q720*RHO_PLATE/2700*(1+SCRAP)*PRICE_PLATE</f>
        <v>159.91468731</v>
      </c>
      <c r="Z720" s="24" t="n">
        <f aca="false">T720*CUT_M+(R720+S720)*CUT_SET</f>
        <v>170.6026475</v>
      </c>
      <c r="AA720" s="24" t="n">
        <f aca="false">U720*ROUND_M</f>
        <v>363.78317</v>
      </c>
      <c r="AB720" s="24" t="n">
        <f aca="false">(R720+S720)*FINISH_PART</f>
        <v>304</v>
      </c>
      <c r="AC720" s="24" t="n">
        <f aca="false">R720*SPACER_VANE+(R720+S720)*ASM_H*LABOUR</f>
        <v>499.5</v>
      </c>
      <c r="AD720" s="24" t="n">
        <f aca="false">V720*G10_CAGE+W720*G10_SLEEVE</f>
        <v>245.25114</v>
      </c>
      <c r="AE720" s="24" t="n">
        <f aca="false">N720/1000*SHAFT_M+SHAFT_SET</f>
        <v>187.04</v>
      </c>
      <c r="AF720" s="24" t="n">
        <f aca="false">2*ROUNDUP(G720*1000/V_ZENER,0)*PRICE_Z+5*ROUNDUP(G720*DIODE_SAFETY/V_STICK,0)*PRICE_STICK</f>
        <v>68.9</v>
      </c>
      <c r="AG720" s="24" t="n">
        <f aca="false">SUM(X720:AF720)</f>
        <v>2149.09214109</v>
      </c>
      <c r="AH720" s="20" t="n">
        <f aca="false">FIXED_BOM</f>
        <v>3461</v>
      </c>
      <c r="AI720" s="24" t="n">
        <f aca="false">(AG720+AH720)*(1+CONT)</f>
        <v>6451.6059622535</v>
      </c>
      <c r="AJ720" s="24" t="n">
        <f aca="false">IF(L720&gt;0,AI720/L720,1000000000000)</f>
        <v>2001.39161742096</v>
      </c>
      <c r="AK720" s="8" t="n">
        <f aca="false">IF(AND(G720&gt;=V_NEED,L720&gt;=P_MIN,K720&gt;=Z_MIN,F720&lt;=N_CAP,D720&lt;=R_MAX,OR(CORONA_REQ=0,O720&gt;=G720)),1,0)</f>
        <v>0</v>
      </c>
      <c r="AL720" s="28" t="n">
        <f aca="false">IF(AK720=1,IF(OBJECTIVE=1,AI720,AJ720),1000000000000)+ROW()*0.000000001</f>
        <v>1000000000000</v>
      </c>
    </row>
    <row r="721" customFormat="false" ht="15" hidden="false" customHeight="false" outlineLevel="0" collapsed="false">
      <c r="A721" s="8" t="n">
        <v>717</v>
      </c>
      <c r="B721" s="23" t="n">
        <v>4</v>
      </c>
      <c r="C721" s="23" t="n">
        <v>4</v>
      </c>
      <c r="D721" s="8" t="n">
        <v>175</v>
      </c>
      <c r="E721" s="8" t="n">
        <v>26</v>
      </c>
      <c r="F721" s="8" t="n">
        <v>8</v>
      </c>
      <c r="G721" s="28" t="n">
        <v>9.259956</v>
      </c>
      <c r="H721" s="8" t="n">
        <v>130.826376</v>
      </c>
      <c r="I721" s="8" t="n">
        <v>1333.157303</v>
      </c>
      <c r="J721" s="28" t="n">
        <v>10.190279</v>
      </c>
      <c r="K721" s="39" t="n">
        <v>1.448346</v>
      </c>
      <c r="L721" s="28" t="n">
        <v>4.505187</v>
      </c>
      <c r="M721" s="8" t="n">
        <v>196</v>
      </c>
      <c r="N721" s="8" t="n">
        <v>988</v>
      </c>
      <c r="O721" s="28" t="n">
        <v>11.828551</v>
      </c>
      <c r="P721" s="28" t="n">
        <v>16.719632</v>
      </c>
      <c r="Q721" s="28" t="n">
        <v>17.176658</v>
      </c>
      <c r="R721" s="8" t="n">
        <v>32</v>
      </c>
      <c r="S721" s="8" t="n">
        <v>18</v>
      </c>
      <c r="T721" s="23" t="n">
        <v>116.926543</v>
      </c>
      <c r="U721" s="23" t="n">
        <v>96.066368</v>
      </c>
      <c r="V721" s="28" t="n">
        <v>4.32353</v>
      </c>
      <c r="W721" s="39" t="n">
        <v>0.754902</v>
      </c>
      <c r="X721" s="24" t="n">
        <f aca="false">P721*RHO_VANE/2700*(1+SCRAP)*PRICE_VANE</f>
        <v>200.13399504</v>
      </c>
      <c r="Y721" s="24" t="n">
        <f aca="false">Q721*RHO_PLATE/2700*(1+SCRAP)*PRICE_PLATE</f>
        <v>205.60459626</v>
      </c>
      <c r="Z721" s="24" t="n">
        <f aca="false">T721*CUT_M+(R721+S721)*CUT_SET</f>
        <v>225.3898145</v>
      </c>
      <c r="AA721" s="24" t="n">
        <f aca="false">U721*ROUND_M</f>
        <v>480.33184</v>
      </c>
      <c r="AB721" s="24" t="n">
        <f aca="false">(R721+S721)*FINISH_PART</f>
        <v>400</v>
      </c>
      <c r="AC721" s="24" t="n">
        <f aca="false">R721*SPACER_VANE+(R721+S721)*ASM_H*LABOUR</f>
        <v>658.5</v>
      </c>
      <c r="AD721" s="24" t="n">
        <f aca="false">V721*G10_CAGE+W721*G10_SLEEVE</f>
        <v>304.70592</v>
      </c>
      <c r="AE721" s="24" t="n">
        <f aca="false">N721/1000*SHAFT_M+SHAFT_SET</f>
        <v>198.56</v>
      </c>
      <c r="AF721" s="24" t="n">
        <f aca="false">2*ROUNDUP(G721*1000/V_ZENER,0)*PRICE_Z+5*ROUNDUP(G721*DIODE_SAFETY/V_STICK,0)*PRICE_STICK</f>
        <v>68.9</v>
      </c>
      <c r="AG721" s="24" t="n">
        <f aca="false">SUM(X721:AF721)</f>
        <v>2742.1261658</v>
      </c>
      <c r="AH721" s="20" t="n">
        <f aca="false">FIXED_BOM</f>
        <v>3461</v>
      </c>
      <c r="AI721" s="24" t="n">
        <f aca="false">(AG721+AH721)*(1+CONT)</f>
        <v>7133.59509067</v>
      </c>
      <c r="AJ721" s="24" t="n">
        <f aca="false">IF(L721&gt;0,AI721/L721,1000000000000)</f>
        <v>1583.41820010357</v>
      </c>
      <c r="AK721" s="8" t="n">
        <f aca="false">IF(AND(G721&gt;=V_NEED,L721&gt;=P_MIN,K721&gt;=Z_MIN,F721&lt;=N_CAP,D721&lt;=R_MAX,OR(CORONA_REQ=0,O721&gt;=G721)),1,0)</f>
        <v>0</v>
      </c>
      <c r="AL721" s="28" t="n">
        <f aca="false">IF(AK721=1,IF(OBJECTIVE=1,AI721,AJ721),1000000000000)+ROW()*0.000000001</f>
        <v>1000000000000</v>
      </c>
    </row>
    <row r="722" customFormat="false" ht="15" hidden="false" customHeight="false" outlineLevel="0" collapsed="false">
      <c r="A722" s="8" t="n">
        <v>718</v>
      </c>
      <c r="B722" s="23" t="n">
        <v>4</v>
      </c>
      <c r="C722" s="23" t="n">
        <v>4</v>
      </c>
      <c r="D722" s="8" t="n">
        <v>175</v>
      </c>
      <c r="E722" s="8" t="n">
        <v>26</v>
      </c>
      <c r="F722" s="8" t="n">
        <v>10</v>
      </c>
      <c r="G722" s="28" t="n">
        <v>9.259956</v>
      </c>
      <c r="H722" s="8" t="n">
        <v>165.180076</v>
      </c>
      <c r="I722" s="8" t="n">
        <v>1688.665918</v>
      </c>
      <c r="J722" s="28" t="n">
        <v>10.223182</v>
      </c>
      <c r="K722" s="39" t="n">
        <v>1.456498</v>
      </c>
      <c r="L722" s="28" t="n">
        <v>5.779981</v>
      </c>
      <c r="M722" s="8" t="n">
        <v>244</v>
      </c>
      <c r="N722" s="8" t="n">
        <v>1084</v>
      </c>
      <c r="O722" s="28" t="n">
        <v>11.828551</v>
      </c>
      <c r="P722" s="28" t="n">
        <v>20.899539</v>
      </c>
      <c r="Q722" s="28" t="n">
        <v>20.993693</v>
      </c>
      <c r="R722" s="8" t="n">
        <v>40</v>
      </c>
      <c r="S722" s="8" t="n">
        <v>22</v>
      </c>
      <c r="T722" s="23" t="n">
        <v>145.45132</v>
      </c>
      <c r="U722" s="23" t="n">
        <v>119.376101</v>
      </c>
      <c r="V722" s="28" t="n">
        <v>5.167146</v>
      </c>
      <c r="W722" s="39" t="n">
        <v>0.9022</v>
      </c>
      <c r="X722" s="24" t="n">
        <f aca="false">P722*RHO_VANE/2700*(1+SCRAP)*PRICE_VANE</f>
        <v>250.16748183</v>
      </c>
      <c r="Y722" s="24" t="n">
        <f aca="false">Q722*RHO_PLATE/2700*(1+SCRAP)*PRICE_PLATE</f>
        <v>251.29450521</v>
      </c>
      <c r="Z722" s="24" t="n">
        <f aca="false">T722*CUT_M+(R722+S722)*CUT_SET</f>
        <v>280.17698</v>
      </c>
      <c r="AA722" s="24" t="n">
        <f aca="false">U722*ROUND_M</f>
        <v>596.880505</v>
      </c>
      <c r="AB722" s="24" t="n">
        <f aca="false">(R722+S722)*FINISH_PART</f>
        <v>496</v>
      </c>
      <c r="AC722" s="24" t="n">
        <f aca="false">R722*SPACER_VANE+(R722+S722)*ASM_H*LABOUR</f>
        <v>817.5</v>
      </c>
      <c r="AD722" s="24" t="n">
        <f aca="false">V722*G10_CAGE+W722*G10_SLEEVE</f>
        <v>364.16076</v>
      </c>
      <c r="AE722" s="24" t="n">
        <f aca="false">N722/1000*SHAFT_M+SHAFT_SET</f>
        <v>210.08</v>
      </c>
      <c r="AF722" s="24" t="n">
        <f aca="false">2*ROUNDUP(G722*1000/V_ZENER,0)*PRICE_Z+5*ROUNDUP(G722*DIODE_SAFETY/V_STICK,0)*PRICE_STICK</f>
        <v>68.9</v>
      </c>
      <c r="AG722" s="24" t="n">
        <f aca="false">SUM(X722:AF722)</f>
        <v>3335.16023204</v>
      </c>
      <c r="AH722" s="20" t="n">
        <f aca="false">FIXED_BOM</f>
        <v>3461</v>
      </c>
      <c r="AI722" s="24" t="n">
        <f aca="false">(AG722+AH722)*(1+CONT)</f>
        <v>7815.584266846</v>
      </c>
      <c r="AJ722" s="24" t="n">
        <f aca="false">IF(L722&gt;0,AI722/L722,1000000000000)</f>
        <v>1352.18165368467</v>
      </c>
      <c r="AK722" s="8" t="n">
        <f aca="false">IF(AND(G722&gt;=V_NEED,L722&gt;=P_MIN,K722&gt;=Z_MIN,F722&lt;=N_CAP,D722&lt;=R_MAX,OR(CORONA_REQ=0,O722&gt;=G722)),1,0)</f>
        <v>0</v>
      </c>
      <c r="AL722" s="28" t="n">
        <f aca="false">IF(AK722=1,IF(OBJECTIVE=1,AI722,AJ722),1000000000000)+ROW()*0.000000001</f>
        <v>1000000000000</v>
      </c>
    </row>
    <row r="723" customFormat="false" ht="15" hidden="false" customHeight="false" outlineLevel="0" collapsed="false">
      <c r="A723" s="8" t="n">
        <v>719</v>
      </c>
      <c r="B723" s="23" t="n">
        <v>4</v>
      </c>
      <c r="C723" s="23" t="n">
        <v>4</v>
      </c>
      <c r="D723" s="8" t="n">
        <v>175</v>
      </c>
      <c r="E723" s="8" t="n">
        <v>26</v>
      </c>
      <c r="F723" s="8" t="n">
        <v>12</v>
      </c>
      <c r="G723" s="28" t="n">
        <v>9.259956</v>
      </c>
      <c r="H723" s="8" t="n">
        <v>199.533776</v>
      </c>
      <c r="I723" s="8" t="n">
        <v>2044.174532</v>
      </c>
      <c r="J723" s="28" t="n">
        <v>10.244754</v>
      </c>
      <c r="K723" s="39" t="n">
        <v>1.463136</v>
      </c>
      <c r="L723" s="28" t="n">
        <v>7.068727</v>
      </c>
      <c r="M723" s="8" t="n">
        <v>292</v>
      </c>
      <c r="N723" s="8" t="n">
        <v>1180</v>
      </c>
      <c r="O723" s="28" t="n">
        <v>11.828551</v>
      </c>
      <c r="P723" s="28" t="n">
        <v>25.079447</v>
      </c>
      <c r="Q723" s="28" t="n">
        <v>24.810728</v>
      </c>
      <c r="R723" s="8" t="n">
        <v>48</v>
      </c>
      <c r="S723" s="8" t="n">
        <v>26</v>
      </c>
      <c r="T723" s="23" t="n">
        <v>173.976098</v>
      </c>
      <c r="U723" s="23" t="n">
        <v>142.685835</v>
      </c>
      <c r="V723" s="28" t="n">
        <v>6.010761</v>
      </c>
      <c r="W723" s="39" t="n">
        <v>1.049498</v>
      </c>
      <c r="X723" s="24" t="n">
        <f aca="false">P723*RHO_VANE/2700*(1+SCRAP)*PRICE_VANE</f>
        <v>300.20098059</v>
      </c>
      <c r="Y723" s="24" t="n">
        <f aca="false">Q723*RHO_PLATE/2700*(1+SCRAP)*PRICE_PLATE</f>
        <v>296.98441416</v>
      </c>
      <c r="Z723" s="24" t="n">
        <f aca="false">T723*CUT_M+(R723+S723)*CUT_SET</f>
        <v>334.964147</v>
      </c>
      <c r="AA723" s="24" t="n">
        <f aca="false">U723*ROUND_M</f>
        <v>713.429175</v>
      </c>
      <c r="AB723" s="24" t="n">
        <f aca="false">(R723+S723)*FINISH_PART</f>
        <v>592</v>
      </c>
      <c r="AC723" s="24" t="n">
        <f aca="false">R723*SPACER_VANE+(R723+S723)*ASM_H*LABOUR</f>
        <v>976.5</v>
      </c>
      <c r="AD723" s="24" t="n">
        <f aca="false">V723*G10_CAGE+W723*G10_SLEEVE</f>
        <v>423.61554</v>
      </c>
      <c r="AE723" s="24" t="n">
        <f aca="false">N723/1000*SHAFT_M+SHAFT_SET</f>
        <v>221.6</v>
      </c>
      <c r="AF723" s="24" t="n">
        <f aca="false">2*ROUNDUP(G723*1000/V_ZENER,0)*PRICE_Z+5*ROUNDUP(G723*DIODE_SAFETY/V_STICK,0)*PRICE_STICK</f>
        <v>68.9</v>
      </c>
      <c r="AG723" s="24" t="n">
        <f aca="false">SUM(X723:AF723)</f>
        <v>3928.19425675</v>
      </c>
      <c r="AH723" s="20" t="n">
        <f aca="false">FIXED_BOM</f>
        <v>3461</v>
      </c>
      <c r="AI723" s="24" t="n">
        <f aca="false">(AG723+AH723)*(1+CONT)</f>
        <v>8497.5733952625</v>
      </c>
      <c r="AJ723" s="24" t="n">
        <f aca="false">IF(L723&gt;0,AI723/L723,1000000000000)</f>
        <v>1202.13631043645</v>
      </c>
      <c r="AK723" s="8" t="n">
        <f aca="false">IF(AND(G723&gt;=V_NEED,L723&gt;=P_MIN,K723&gt;=Z_MIN,F723&lt;=N_CAP,D723&lt;=R_MAX,OR(CORONA_REQ=0,O723&gt;=G723)),1,0)</f>
        <v>0</v>
      </c>
      <c r="AL723" s="28" t="n">
        <f aca="false">IF(AK723=1,IF(OBJECTIVE=1,AI723,AJ723),1000000000000)+ROW()*0.000000001</f>
        <v>1000000000000</v>
      </c>
    </row>
    <row r="724" customFormat="false" ht="15" hidden="false" customHeight="false" outlineLevel="0" collapsed="false">
      <c r="A724" s="8" t="n">
        <v>720</v>
      </c>
      <c r="B724" s="23" t="n">
        <v>4</v>
      </c>
      <c r="C724" s="23" t="n">
        <v>4</v>
      </c>
      <c r="D724" s="8" t="n">
        <v>175</v>
      </c>
      <c r="E724" s="8" t="n">
        <v>26</v>
      </c>
      <c r="F724" s="8" t="n">
        <v>16</v>
      </c>
      <c r="G724" s="28" t="n">
        <v>9.259956</v>
      </c>
      <c r="H724" s="8" t="n">
        <v>268.241176</v>
      </c>
      <c r="I724" s="8" t="n">
        <v>2755.19176</v>
      </c>
      <c r="J724" s="28" t="n">
        <v>10.271323</v>
      </c>
      <c r="K724" s="39" t="n">
        <v>1.470396</v>
      </c>
      <c r="L724" s="28" t="n">
        <v>9.632356</v>
      </c>
      <c r="M724" s="8" t="n">
        <v>388</v>
      </c>
      <c r="N724" s="8" t="n">
        <v>1372</v>
      </c>
      <c r="O724" s="28" t="n">
        <v>11.828551</v>
      </c>
      <c r="P724" s="28" t="n">
        <v>33.439263</v>
      </c>
      <c r="Q724" s="28" t="n">
        <v>32.444798</v>
      </c>
      <c r="R724" s="8" t="n">
        <v>64</v>
      </c>
      <c r="S724" s="8" t="n">
        <v>34</v>
      </c>
      <c r="T724" s="23" t="n">
        <v>231.025652</v>
      </c>
      <c r="U724" s="23" t="n">
        <v>189.305302</v>
      </c>
      <c r="V724" s="28" t="n">
        <v>7.697993</v>
      </c>
      <c r="W724" s="39" t="n">
        <v>1.344094</v>
      </c>
      <c r="X724" s="24" t="n">
        <f aca="false">P724*RHO_VANE/2700*(1+SCRAP)*PRICE_VANE</f>
        <v>400.26797811</v>
      </c>
      <c r="Y724" s="24" t="n">
        <f aca="false">Q724*RHO_PLATE/2700*(1+SCRAP)*PRICE_PLATE</f>
        <v>388.36423206</v>
      </c>
      <c r="Z724" s="24" t="n">
        <f aca="false">T724*CUT_M+(R724+S724)*CUT_SET</f>
        <v>444.538478</v>
      </c>
      <c r="AA724" s="24" t="n">
        <f aca="false">U724*ROUND_M</f>
        <v>946.52651</v>
      </c>
      <c r="AB724" s="24" t="n">
        <f aca="false">(R724+S724)*FINISH_PART</f>
        <v>784</v>
      </c>
      <c r="AC724" s="24" t="n">
        <f aca="false">R724*SPACER_VANE+(R724+S724)*ASM_H*LABOUR</f>
        <v>1294.5</v>
      </c>
      <c r="AD724" s="24" t="n">
        <f aca="false">V724*G10_CAGE+W724*G10_SLEEVE</f>
        <v>542.52522</v>
      </c>
      <c r="AE724" s="24" t="n">
        <f aca="false">N724/1000*SHAFT_M+SHAFT_SET</f>
        <v>244.64</v>
      </c>
      <c r="AF724" s="24" t="n">
        <f aca="false">2*ROUNDUP(G724*1000/V_ZENER,0)*PRICE_Z+5*ROUNDUP(G724*DIODE_SAFETY/V_STICK,0)*PRICE_STICK</f>
        <v>68.9</v>
      </c>
      <c r="AG724" s="24" t="n">
        <f aca="false">SUM(X724:AF724)</f>
        <v>5114.26241817</v>
      </c>
      <c r="AH724" s="20" t="n">
        <f aca="false">FIXED_BOM</f>
        <v>3461</v>
      </c>
      <c r="AI724" s="24" t="n">
        <f aca="false">(AG724+AH724)*(1+CONT)</f>
        <v>9861.5517808955</v>
      </c>
      <c r="AJ724" s="24" t="n">
        <f aca="false">IF(L724&gt;0,AI724/L724,1000000000000)</f>
        <v>1023.79436359033</v>
      </c>
      <c r="AK724" s="8" t="n">
        <f aca="false">IF(AND(G724&gt;=V_NEED,L724&gt;=P_MIN,K724&gt;=Z_MIN,F724&lt;=N_CAP,D724&lt;=R_MAX,OR(CORONA_REQ=0,O724&gt;=G724)),1,0)</f>
        <v>0</v>
      </c>
      <c r="AL724" s="28" t="n">
        <f aca="false">IF(AK724=1,IF(OBJECTIVE=1,AI724,AJ724),1000000000000)+ROW()*0.000000001</f>
        <v>1000000000000</v>
      </c>
    </row>
    <row r="725" customFormat="false" ht="15" hidden="false" customHeight="false" outlineLevel="0" collapsed="false">
      <c r="A725" s="8" t="n">
        <v>721</v>
      </c>
      <c r="B725" s="23" t="n">
        <v>5</v>
      </c>
      <c r="C725" s="23" t="n">
        <v>1.5</v>
      </c>
      <c r="D725" s="8" t="n">
        <v>175</v>
      </c>
      <c r="E725" s="8" t="n">
        <v>18</v>
      </c>
      <c r="F725" s="8" t="n">
        <v>4</v>
      </c>
      <c r="G725" s="28" t="n">
        <v>11.211605</v>
      </c>
      <c r="H725" s="8" t="n">
        <v>23.649141</v>
      </c>
      <c r="I725" s="8" t="n">
        <v>353.521595</v>
      </c>
      <c r="J725" s="28" t="n">
        <v>14.948602</v>
      </c>
      <c r="K725" s="39" t="n">
        <v>1.407364</v>
      </c>
      <c r="L725" s="28" t="n">
        <v>1.625789</v>
      </c>
      <c r="M725" s="8" t="n">
        <v>73</v>
      </c>
      <c r="N725" s="8" t="n">
        <v>746</v>
      </c>
      <c r="O725" s="28" t="n">
        <v>10.561845</v>
      </c>
      <c r="P725" s="28" t="n">
        <v>2.371524</v>
      </c>
      <c r="Q725" s="28" t="n">
        <v>2.862776</v>
      </c>
      <c r="R725" s="8" t="n">
        <v>16</v>
      </c>
      <c r="S725" s="8" t="n">
        <v>8</v>
      </c>
      <c r="T725" s="23" t="n">
        <v>57.049555</v>
      </c>
      <c r="U725" s="23" t="n">
        <v>46.619467</v>
      </c>
      <c r="V725" s="28" t="n">
        <v>2.161765</v>
      </c>
      <c r="W725" s="39" t="n">
        <v>0.377451</v>
      </c>
      <c r="X725" s="24" t="n">
        <f aca="false">P725*RHO_VANE/2700*(1+SCRAP)*PRICE_VANE</f>
        <v>28.38714228</v>
      </c>
      <c r="Y725" s="24" t="n">
        <f aca="false">Q725*RHO_PLATE/2700*(1+SCRAP)*PRICE_PLATE</f>
        <v>34.26742872</v>
      </c>
      <c r="Z725" s="24" t="n">
        <f aca="false">T725*CUT_M+(R725+S725)*CUT_SET</f>
        <v>109.5743325</v>
      </c>
      <c r="AA725" s="24" t="n">
        <f aca="false">U725*ROUND_M</f>
        <v>233.097335</v>
      </c>
      <c r="AB725" s="24" t="n">
        <f aca="false">(R725+S725)*FINISH_PART</f>
        <v>192</v>
      </c>
      <c r="AC725" s="24" t="n">
        <f aca="false">R725*SPACER_VANE+(R725+S725)*ASM_H*LABOUR</f>
        <v>318</v>
      </c>
      <c r="AD725" s="24" t="n">
        <f aca="false">V725*G10_CAGE+W725*G10_SLEEVE</f>
        <v>152.35296</v>
      </c>
      <c r="AE725" s="24" t="n">
        <f aca="false">N725/1000*SHAFT_M+SHAFT_SET</f>
        <v>169.52</v>
      </c>
      <c r="AF725" s="24" t="n">
        <f aca="false">2*ROUNDUP(G725*1000/V_ZENER,0)*PRICE_Z+5*ROUNDUP(G725*DIODE_SAFETY/V_STICK,0)*PRICE_STICK</f>
        <v>80.9</v>
      </c>
      <c r="AG725" s="24" t="n">
        <f aca="false">SUM(X725:AF725)</f>
        <v>1318.0991985</v>
      </c>
      <c r="AH725" s="20" t="n">
        <f aca="false">FIXED_BOM</f>
        <v>3461</v>
      </c>
      <c r="AI725" s="24" t="n">
        <f aca="false">(AG725+AH725)*(1+CONT)</f>
        <v>5495.964078275</v>
      </c>
      <c r="AJ725" s="24" t="n">
        <f aca="false">IF(L725&gt;0,AI725/L725,1000000000000)</f>
        <v>3380.49038237742</v>
      </c>
      <c r="AK725" s="8" t="n">
        <f aca="false">IF(AND(G725&gt;=V_NEED,L725&gt;=P_MIN,K725&gt;=Z_MIN,F725&lt;=N_CAP,D725&lt;=R_MAX,OR(CORONA_REQ=0,O725&gt;=G725)),1,0)</f>
        <v>0</v>
      </c>
      <c r="AL725" s="28" t="n">
        <f aca="false">IF(AK725=1,IF(OBJECTIVE=1,AI725,AJ725),1000000000000)+ROW()*0.000000001</f>
        <v>1000000000000</v>
      </c>
    </row>
    <row r="726" customFormat="false" ht="15" hidden="false" customHeight="false" outlineLevel="0" collapsed="false">
      <c r="A726" s="8" t="n">
        <v>722</v>
      </c>
      <c r="B726" s="23" t="n">
        <v>5</v>
      </c>
      <c r="C726" s="23" t="n">
        <v>1.5</v>
      </c>
      <c r="D726" s="8" t="n">
        <v>175</v>
      </c>
      <c r="E726" s="8" t="n">
        <v>18</v>
      </c>
      <c r="F726" s="8" t="n">
        <v>6</v>
      </c>
      <c r="G726" s="28" t="n">
        <v>11.211605</v>
      </c>
      <c r="H726" s="8" t="n">
        <v>36.020079</v>
      </c>
      <c r="I726" s="8" t="n">
        <v>555.533935</v>
      </c>
      <c r="J726" s="28" t="n">
        <v>15.422896</v>
      </c>
      <c r="K726" s="39" t="n">
        <v>1.463007</v>
      </c>
      <c r="L726" s="28" t="n">
        <v>2.798568</v>
      </c>
      <c r="M726" s="8" t="n">
        <v>105.5</v>
      </c>
      <c r="N726" s="8" t="n">
        <v>811</v>
      </c>
      <c r="O726" s="28" t="n">
        <v>10.561845</v>
      </c>
      <c r="P726" s="28" t="n">
        <v>3.557286</v>
      </c>
      <c r="Q726" s="28" t="n">
        <v>3.57847</v>
      </c>
      <c r="R726" s="8" t="n">
        <v>24</v>
      </c>
      <c r="S726" s="8" t="n">
        <v>10</v>
      </c>
      <c r="T726" s="23" t="n">
        <v>82.746899</v>
      </c>
      <c r="U726" s="23" t="n">
        <v>67.101767</v>
      </c>
      <c r="V726" s="28" t="n">
        <v>2.732963</v>
      </c>
      <c r="W726" s="39" t="n">
        <v>0.477184</v>
      </c>
      <c r="X726" s="24" t="n">
        <f aca="false">P726*RHO_VANE/2700*(1+SCRAP)*PRICE_VANE</f>
        <v>42.58071342</v>
      </c>
      <c r="Y726" s="24" t="n">
        <f aca="false">Q726*RHO_PLATE/2700*(1+SCRAP)*PRICE_PLATE</f>
        <v>42.8342859</v>
      </c>
      <c r="Z726" s="24" t="n">
        <f aca="false">T726*CUT_M+(R726+S726)*CUT_SET</f>
        <v>158.1203485</v>
      </c>
      <c r="AA726" s="24" t="n">
        <f aca="false">U726*ROUND_M</f>
        <v>335.508835</v>
      </c>
      <c r="AB726" s="24" t="n">
        <f aca="false">(R726+S726)*FINISH_PART</f>
        <v>272</v>
      </c>
      <c r="AC726" s="24" t="n">
        <f aca="false">R726*SPACER_VANE+(R726+S726)*ASM_H*LABOUR</f>
        <v>454.5</v>
      </c>
      <c r="AD726" s="24" t="n">
        <f aca="false">V726*G10_CAGE+W726*G10_SLEEVE</f>
        <v>192.60882</v>
      </c>
      <c r="AE726" s="24" t="n">
        <f aca="false">N726/1000*SHAFT_M+SHAFT_SET</f>
        <v>177.32</v>
      </c>
      <c r="AF726" s="24" t="n">
        <f aca="false">2*ROUNDUP(G726*1000/V_ZENER,0)*PRICE_Z+5*ROUNDUP(G726*DIODE_SAFETY/V_STICK,0)*PRICE_STICK</f>
        <v>80.9</v>
      </c>
      <c r="AG726" s="24" t="n">
        <f aca="false">SUM(X726:AF726)</f>
        <v>1756.37300282</v>
      </c>
      <c r="AH726" s="20" t="n">
        <f aca="false">FIXED_BOM</f>
        <v>3461</v>
      </c>
      <c r="AI726" s="24" t="n">
        <f aca="false">(AG726+AH726)*(1+CONT)</f>
        <v>5999.978953243</v>
      </c>
      <c r="AJ726" s="24" t="n">
        <f aca="false">IF(L726&gt;0,AI726/L726,1000000000000)</f>
        <v>2143.9461014501</v>
      </c>
      <c r="AK726" s="8" t="n">
        <f aca="false">IF(AND(G726&gt;=V_NEED,L726&gt;=P_MIN,K726&gt;=Z_MIN,F726&lt;=N_CAP,D726&lt;=R_MAX,OR(CORONA_REQ=0,O726&gt;=G726)),1,0)</f>
        <v>0</v>
      </c>
      <c r="AL726" s="28" t="n">
        <f aca="false">IF(AK726=1,IF(OBJECTIVE=1,AI726,AJ726),1000000000000)+ROW()*0.000000001</f>
        <v>1000000000000</v>
      </c>
    </row>
    <row r="727" customFormat="false" ht="15" hidden="false" customHeight="false" outlineLevel="0" collapsed="false">
      <c r="A727" s="8" t="n">
        <v>723</v>
      </c>
      <c r="B727" s="23" t="n">
        <v>5</v>
      </c>
      <c r="C727" s="23" t="n">
        <v>1.5</v>
      </c>
      <c r="D727" s="8" t="n">
        <v>175</v>
      </c>
      <c r="E727" s="8" t="n">
        <v>18</v>
      </c>
      <c r="F727" s="8" t="n">
        <v>8</v>
      </c>
      <c r="G727" s="28" t="n">
        <v>11.211605</v>
      </c>
      <c r="H727" s="8" t="n">
        <v>48.391016</v>
      </c>
      <c r="I727" s="8" t="n">
        <v>757.546274</v>
      </c>
      <c r="J727" s="28" t="n">
        <v>15.654688</v>
      </c>
      <c r="K727" s="39" t="n">
        <v>1.49062</v>
      </c>
      <c r="L727" s="28" t="n">
        <v>3.977917</v>
      </c>
      <c r="M727" s="8" t="n">
        <v>144.5</v>
      </c>
      <c r="N727" s="8" t="n">
        <v>889</v>
      </c>
      <c r="O727" s="28" t="n">
        <v>10.561845</v>
      </c>
      <c r="P727" s="28" t="n">
        <v>4.743048</v>
      </c>
      <c r="Q727" s="28" t="n">
        <v>5.009859</v>
      </c>
      <c r="R727" s="8" t="n">
        <v>32</v>
      </c>
      <c r="S727" s="8" t="n">
        <v>14</v>
      </c>
      <c r="T727" s="23" t="n">
        <v>111.271676</v>
      </c>
      <c r="U727" s="23" t="n">
        <v>90.411501</v>
      </c>
      <c r="V727" s="28" t="n">
        <v>3.418401</v>
      </c>
      <c r="W727" s="39" t="n">
        <v>0.596864</v>
      </c>
      <c r="X727" s="24" t="n">
        <f aca="false">P727*RHO_VANE/2700*(1+SCRAP)*PRICE_VANE</f>
        <v>56.77428456</v>
      </c>
      <c r="Y727" s="24" t="n">
        <f aca="false">Q727*RHO_PLATE/2700*(1+SCRAP)*PRICE_PLATE</f>
        <v>59.96801223</v>
      </c>
      <c r="Z727" s="24" t="n">
        <f aca="false">T727*CUT_M+(R727+S727)*CUT_SET</f>
        <v>212.907514</v>
      </c>
      <c r="AA727" s="24" t="n">
        <f aca="false">U727*ROUND_M</f>
        <v>452.057505</v>
      </c>
      <c r="AB727" s="24" t="n">
        <f aca="false">(R727+S727)*FINISH_PART</f>
        <v>368</v>
      </c>
      <c r="AC727" s="24" t="n">
        <f aca="false">R727*SPACER_VANE+(R727+S727)*ASM_H*LABOUR</f>
        <v>613.5</v>
      </c>
      <c r="AD727" s="24" t="n">
        <f aca="false">V727*G10_CAGE+W727*G10_SLEEVE</f>
        <v>240.9159</v>
      </c>
      <c r="AE727" s="24" t="n">
        <f aca="false">N727/1000*SHAFT_M+SHAFT_SET</f>
        <v>186.68</v>
      </c>
      <c r="AF727" s="24" t="n">
        <f aca="false">2*ROUNDUP(G727*1000/V_ZENER,0)*PRICE_Z+5*ROUNDUP(G727*DIODE_SAFETY/V_STICK,0)*PRICE_STICK</f>
        <v>80.9</v>
      </c>
      <c r="AG727" s="24" t="n">
        <f aca="false">SUM(X727:AF727)</f>
        <v>2271.70321579</v>
      </c>
      <c r="AH727" s="20" t="n">
        <f aca="false">FIXED_BOM</f>
        <v>3461</v>
      </c>
      <c r="AI727" s="24" t="n">
        <f aca="false">(AG727+AH727)*(1+CONT)</f>
        <v>6592.6086981585</v>
      </c>
      <c r="AJ727" s="24" t="n">
        <f aca="false">IF(L727&gt;0,AI727/L727,1000000000000)</f>
        <v>1657.30172302703</v>
      </c>
      <c r="AK727" s="8" t="n">
        <f aca="false">IF(AND(G727&gt;=V_NEED,L727&gt;=P_MIN,K727&gt;=Z_MIN,F727&lt;=N_CAP,D727&lt;=R_MAX,OR(CORONA_REQ=0,O727&gt;=G727)),1,0)</f>
        <v>0</v>
      </c>
      <c r="AL727" s="28" t="n">
        <f aca="false">IF(AK727=1,IF(OBJECTIVE=1,AI727,AJ727),1000000000000)+ROW()*0.000000001</f>
        <v>1000000000000</v>
      </c>
    </row>
    <row r="728" customFormat="false" ht="15" hidden="false" customHeight="false" outlineLevel="0" collapsed="false">
      <c r="A728" s="8" t="n">
        <v>724</v>
      </c>
      <c r="B728" s="23" t="n">
        <v>5</v>
      </c>
      <c r="C728" s="23" t="n">
        <v>1.5</v>
      </c>
      <c r="D728" s="8" t="n">
        <v>175</v>
      </c>
      <c r="E728" s="8" t="n">
        <v>18</v>
      </c>
      <c r="F728" s="8" t="n">
        <v>10</v>
      </c>
      <c r="G728" s="28" t="n">
        <v>11.211605</v>
      </c>
      <c r="H728" s="8" t="n">
        <v>60.761954</v>
      </c>
      <c r="I728" s="8" t="n">
        <v>959.558614</v>
      </c>
      <c r="J728" s="28" t="n">
        <v>15.792096</v>
      </c>
      <c r="K728" s="39" t="n">
        <v>1.507898</v>
      </c>
      <c r="L728" s="28" t="n">
        <v>5.162169</v>
      </c>
      <c r="M728" s="8" t="n">
        <v>177</v>
      </c>
      <c r="N728" s="8" t="n">
        <v>954</v>
      </c>
      <c r="O728" s="28" t="n">
        <v>10.561845</v>
      </c>
      <c r="P728" s="28" t="n">
        <v>5.92881</v>
      </c>
      <c r="Q728" s="28" t="n">
        <v>5.725553</v>
      </c>
      <c r="R728" s="8" t="n">
        <v>40</v>
      </c>
      <c r="S728" s="8" t="n">
        <v>16</v>
      </c>
      <c r="T728" s="23" t="n">
        <v>136.96902</v>
      </c>
      <c r="U728" s="23" t="n">
        <v>110.893801</v>
      </c>
      <c r="V728" s="28" t="n">
        <v>3.989599</v>
      </c>
      <c r="W728" s="39" t="n">
        <v>0.696597</v>
      </c>
      <c r="X728" s="24" t="n">
        <f aca="false">P728*RHO_VANE/2700*(1+SCRAP)*PRICE_VANE</f>
        <v>70.9678557</v>
      </c>
      <c r="Y728" s="24" t="n">
        <f aca="false">Q728*RHO_PLATE/2700*(1+SCRAP)*PRICE_PLATE</f>
        <v>68.53486941</v>
      </c>
      <c r="Z728" s="24" t="n">
        <f aca="false">T728*CUT_M+(R728+S728)*CUT_SET</f>
        <v>261.45353</v>
      </c>
      <c r="AA728" s="24" t="n">
        <f aca="false">U728*ROUND_M</f>
        <v>554.469005</v>
      </c>
      <c r="AB728" s="24" t="n">
        <f aca="false">(R728+S728)*FINISH_PART</f>
        <v>448</v>
      </c>
      <c r="AC728" s="24" t="n">
        <f aca="false">R728*SPACER_VANE+(R728+S728)*ASM_H*LABOUR</f>
        <v>750</v>
      </c>
      <c r="AD728" s="24" t="n">
        <f aca="false">V728*G10_CAGE+W728*G10_SLEEVE</f>
        <v>281.17176</v>
      </c>
      <c r="AE728" s="24" t="n">
        <f aca="false">N728/1000*SHAFT_M+SHAFT_SET</f>
        <v>194.48</v>
      </c>
      <c r="AF728" s="24" t="n">
        <f aca="false">2*ROUNDUP(G728*1000/V_ZENER,0)*PRICE_Z+5*ROUNDUP(G728*DIODE_SAFETY/V_STICK,0)*PRICE_STICK</f>
        <v>80.9</v>
      </c>
      <c r="AG728" s="24" t="n">
        <f aca="false">SUM(X728:AF728)</f>
        <v>2709.97702011</v>
      </c>
      <c r="AH728" s="20" t="n">
        <f aca="false">FIXED_BOM</f>
        <v>3461</v>
      </c>
      <c r="AI728" s="24" t="n">
        <f aca="false">(AG728+AH728)*(1+CONT)</f>
        <v>7096.6235731265</v>
      </c>
      <c r="AJ728" s="24" t="n">
        <f aca="false">IF(L728&gt;0,AI728/L728,1000000000000)</f>
        <v>1374.73677694909</v>
      </c>
      <c r="AK728" s="8" t="n">
        <f aca="false">IF(AND(G728&gt;=V_NEED,L728&gt;=P_MIN,K728&gt;=Z_MIN,F728&lt;=N_CAP,D728&lt;=R_MAX,OR(CORONA_REQ=0,O728&gt;=G728)),1,0)</f>
        <v>0</v>
      </c>
      <c r="AL728" s="28" t="n">
        <f aca="false">IF(AK728=1,IF(OBJECTIVE=1,AI728,AJ728),1000000000000)+ROW()*0.000000001</f>
        <v>1000000000000</v>
      </c>
    </row>
    <row r="729" customFormat="false" ht="15" hidden="false" customHeight="false" outlineLevel="0" collapsed="false">
      <c r="A729" s="8" t="n">
        <v>725</v>
      </c>
      <c r="B729" s="23" t="n">
        <v>5</v>
      </c>
      <c r="C729" s="23" t="n">
        <v>1.5</v>
      </c>
      <c r="D729" s="8" t="n">
        <v>175</v>
      </c>
      <c r="E729" s="8" t="n">
        <v>18</v>
      </c>
      <c r="F729" s="8" t="n">
        <v>12</v>
      </c>
      <c r="G729" s="28" t="n">
        <v>11.211605</v>
      </c>
      <c r="H729" s="8" t="n">
        <v>73.132892</v>
      </c>
      <c r="I729" s="8" t="n">
        <v>1161.570954</v>
      </c>
      <c r="J729" s="28" t="n">
        <v>15.883017</v>
      </c>
      <c r="K729" s="39" t="n">
        <v>1.51969</v>
      </c>
      <c r="L729" s="28" t="n">
        <v>6.346042</v>
      </c>
      <c r="M729" s="8" t="n">
        <v>216</v>
      </c>
      <c r="N729" s="8" t="n">
        <v>1032</v>
      </c>
      <c r="O729" s="28" t="n">
        <v>10.561845</v>
      </c>
      <c r="P729" s="28" t="n">
        <v>7.114572</v>
      </c>
      <c r="Q729" s="28" t="n">
        <v>7.156941</v>
      </c>
      <c r="R729" s="8" t="n">
        <v>48</v>
      </c>
      <c r="S729" s="8" t="n">
        <v>20</v>
      </c>
      <c r="T729" s="23" t="n">
        <v>165.493797</v>
      </c>
      <c r="U729" s="23" t="n">
        <v>134.203535</v>
      </c>
      <c r="V729" s="28" t="n">
        <v>4.675037</v>
      </c>
      <c r="W729" s="39" t="n">
        <v>0.816276</v>
      </c>
      <c r="X729" s="24" t="n">
        <f aca="false">P729*RHO_VANE/2700*(1+SCRAP)*PRICE_VANE</f>
        <v>85.16142684</v>
      </c>
      <c r="Y729" s="24" t="n">
        <f aca="false">Q729*RHO_PLATE/2700*(1+SCRAP)*PRICE_PLATE</f>
        <v>85.66858377</v>
      </c>
      <c r="Z729" s="24" t="n">
        <f aca="false">T729*CUT_M+(R729+S729)*CUT_SET</f>
        <v>316.2406955</v>
      </c>
      <c r="AA729" s="24" t="n">
        <f aca="false">U729*ROUND_M</f>
        <v>671.017675</v>
      </c>
      <c r="AB729" s="24" t="n">
        <f aca="false">(R729+S729)*FINISH_PART</f>
        <v>544</v>
      </c>
      <c r="AC729" s="24" t="n">
        <f aca="false">R729*SPACER_VANE+(R729+S729)*ASM_H*LABOUR</f>
        <v>909</v>
      </c>
      <c r="AD729" s="24" t="n">
        <f aca="false">V729*G10_CAGE+W729*G10_SLEEVE</f>
        <v>329.47878</v>
      </c>
      <c r="AE729" s="24" t="n">
        <f aca="false">N729/1000*SHAFT_M+SHAFT_SET</f>
        <v>203.84</v>
      </c>
      <c r="AF729" s="24" t="n">
        <f aca="false">2*ROUNDUP(G729*1000/V_ZENER,0)*PRICE_Z+5*ROUNDUP(G729*DIODE_SAFETY/V_STICK,0)*PRICE_STICK</f>
        <v>80.9</v>
      </c>
      <c r="AG729" s="24" t="n">
        <f aca="false">SUM(X729:AF729)</f>
        <v>3225.30716111</v>
      </c>
      <c r="AH729" s="20" t="n">
        <f aca="false">FIXED_BOM</f>
        <v>3461</v>
      </c>
      <c r="AI729" s="24" t="n">
        <f aca="false">(AG729+AH729)*(1+CONT)</f>
        <v>7689.2532352765</v>
      </c>
      <c r="AJ729" s="24" t="n">
        <f aca="false">IF(L729&gt;0,AI729/L729,1000000000000)</f>
        <v>1211.66125835229</v>
      </c>
      <c r="AK729" s="8" t="n">
        <f aca="false">IF(AND(G729&gt;=V_NEED,L729&gt;=P_MIN,K729&gt;=Z_MIN,F729&lt;=N_CAP,D729&lt;=R_MAX,OR(CORONA_REQ=0,O729&gt;=G729)),1,0)</f>
        <v>0</v>
      </c>
      <c r="AL729" s="28" t="n">
        <f aca="false">IF(AK729=1,IF(OBJECTIVE=1,AI729,AJ729),1000000000000)+ROW()*0.000000001</f>
        <v>1000000000000</v>
      </c>
    </row>
    <row r="730" customFormat="false" ht="15" hidden="false" customHeight="false" outlineLevel="0" collapsed="false">
      <c r="A730" s="8" t="n">
        <v>726</v>
      </c>
      <c r="B730" s="23" t="n">
        <v>5</v>
      </c>
      <c r="C730" s="23" t="n">
        <v>1.5</v>
      </c>
      <c r="D730" s="8" t="n">
        <v>175</v>
      </c>
      <c r="E730" s="8" t="n">
        <v>18</v>
      </c>
      <c r="F730" s="8" t="n">
        <v>16</v>
      </c>
      <c r="G730" s="28" t="n">
        <v>11.211605</v>
      </c>
      <c r="H730" s="8" t="n">
        <v>97.874767</v>
      </c>
      <c r="I730" s="8" t="n">
        <v>1565.595634</v>
      </c>
      <c r="J730" s="28" t="n">
        <v>15.995907</v>
      </c>
      <c r="K730" s="39" t="n">
        <v>1.533942</v>
      </c>
      <c r="L730" s="28" t="n">
        <v>8.71892</v>
      </c>
      <c r="M730" s="8" t="n">
        <v>281</v>
      </c>
      <c r="N730" s="8" t="n">
        <v>1162</v>
      </c>
      <c r="O730" s="28" t="n">
        <v>10.561845</v>
      </c>
      <c r="P730" s="28" t="n">
        <v>9.486096</v>
      </c>
      <c r="Q730" s="28" t="n">
        <v>8.588329</v>
      </c>
      <c r="R730" s="8" t="n">
        <v>64</v>
      </c>
      <c r="S730" s="8" t="n">
        <v>24</v>
      </c>
      <c r="T730" s="23" t="n">
        <v>216.888485</v>
      </c>
      <c r="U730" s="23" t="n">
        <v>175.168135</v>
      </c>
      <c r="V730" s="28" t="n">
        <v>5.817433</v>
      </c>
      <c r="W730" s="39" t="n">
        <v>1.015742</v>
      </c>
      <c r="X730" s="24" t="n">
        <f aca="false">P730*RHO_VANE/2700*(1+SCRAP)*PRICE_VANE</f>
        <v>113.54856912</v>
      </c>
      <c r="Y730" s="24" t="n">
        <f aca="false">Q730*RHO_PLATE/2700*(1+SCRAP)*PRICE_PLATE</f>
        <v>102.80229813</v>
      </c>
      <c r="Z730" s="24" t="n">
        <f aca="false">T730*CUT_M+(R730+S730)*CUT_SET</f>
        <v>413.3327275</v>
      </c>
      <c r="AA730" s="24" t="n">
        <f aca="false">U730*ROUND_M</f>
        <v>875.840675</v>
      </c>
      <c r="AB730" s="24" t="n">
        <f aca="false">(R730+S730)*FINISH_PART</f>
        <v>704</v>
      </c>
      <c r="AC730" s="24" t="n">
        <f aca="false">R730*SPACER_VANE+(R730+S730)*ASM_H*LABOUR</f>
        <v>1182</v>
      </c>
      <c r="AD730" s="24" t="n">
        <f aca="false">V730*G10_CAGE+W730*G10_SLEEVE</f>
        <v>409.9905</v>
      </c>
      <c r="AE730" s="24" t="n">
        <f aca="false">N730/1000*SHAFT_M+SHAFT_SET</f>
        <v>219.44</v>
      </c>
      <c r="AF730" s="24" t="n">
        <f aca="false">2*ROUNDUP(G730*1000/V_ZENER,0)*PRICE_Z+5*ROUNDUP(G730*DIODE_SAFETY/V_STICK,0)*PRICE_STICK</f>
        <v>80.9</v>
      </c>
      <c r="AG730" s="24" t="n">
        <f aca="false">SUM(X730:AF730)</f>
        <v>4101.85476975</v>
      </c>
      <c r="AH730" s="20" t="n">
        <f aca="false">FIXED_BOM</f>
        <v>3461</v>
      </c>
      <c r="AI730" s="24" t="n">
        <f aca="false">(AG730+AH730)*(1+CONT)</f>
        <v>8697.2829852125</v>
      </c>
      <c r="AJ730" s="24" t="n">
        <f aca="false">IF(L730&gt;0,AI730/L730,1000000000000)</f>
        <v>997.518383608578</v>
      </c>
      <c r="AK730" s="8" t="n">
        <f aca="false">IF(AND(G730&gt;=V_NEED,L730&gt;=P_MIN,K730&gt;=Z_MIN,F730&lt;=N_CAP,D730&lt;=R_MAX,OR(CORONA_REQ=0,O730&gt;=G730)),1,0)</f>
        <v>0</v>
      </c>
      <c r="AL730" s="28" t="n">
        <f aca="false">IF(AK730=1,IF(OBJECTIVE=1,AI730,AJ730),1000000000000)+ROW()*0.000000001</f>
        <v>1000000000000</v>
      </c>
    </row>
    <row r="731" customFormat="false" ht="15" hidden="false" customHeight="false" outlineLevel="0" collapsed="false">
      <c r="A731" s="8" t="n">
        <v>727</v>
      </c>
      <c r="B731" s="23" t="n">
        <v>5</v>
      </c>
      <c r="C731" s="23" t="n">
        <v>1.5</v>
      </c>
      <c r="D731" s="8" t="n">
        <v>175</v>
      </c>
      <c r="E731" s="8" t="n">
        <v>22</v>
      </c>
      <c r="F731" s="8" t="n">
        <v>4</v>
      </c>
      <c r="G731" s="28" t="n">
        <v>11.211605</v>
      </c>
      <c r="H731" s="8" t="n">
        <v>31.521397</v>
      </c>
      <c r="I731" s="8" t="n">
        <v>426.673618</v>
      </c>
      <c r="J731" s="28" t="n">
        <v>13.536</v>
      </c>
      <c r="K731" s="39" t="n">
        <v>1.417006</v>
      </c>
      <c r="L731" s="28" t="n">
        <v>1.997959</v>
      </c>
      <c r="M731" s="8" t="n">
        <v>73</v>
      </c>
      <c r="N731" s="8" t="n">
        <v>746</v>
      </c>
      <c r="O731" s="28" t="n">
        <v>10.561845</v>
      </c>
      <c r="P731" s="28" t="n">
        <v>2.753227</v>
      </c>
      <c r="Q731" s="28" t="n">
        <v>2.862776</v>
      </c>
      <c r="R731" s="8" t="n">
        <v>16</v>
      </c>
      <c r="S731" s="8" t="n">
        <v>8</v>
      </c>
      <c r="T731" s="23" t="n">
        <v>57.049555</v>
      </c>
      <c r="U731" s="23" t="n">
        <v>46.619467</v>
      </c>
      <c r="V731" s="28" t="n">
        <v>2.161765</v>
      </c>
      <c r="W731" s="39" t="n">
        <v>0.377451</v>
      </c>
      <c r="X731" s="24" t="n">
        <f aca="false">P731*RHO_VANE/2700*(1+SCRAP)*PRICE_VANE</f>
        <v>32.95612719</v>
      </c>
      <c r="Y731" s="24" t="n">
        <f aca="false">Q731*RHO_PLATE/2700*(1+SCRAP)*PRICE_PLATE</f>
        <v>34.26742872</v>
      </c>
      <c r="Z731" s="24" t="n">
        <f aca="false">T731*CUT_M+(R731+S731)*CUT_SET</f>
        <v>109.5743325</v>
      </c>
      <c r="AA731" s="24" t="n">
        <f aca="false">U731*ROUND_M</f>
        <v>233.097335</v>
      </c>
      <c r="AB731" s="24" t="n">
        <f aca="false">(R731+S731)*FINISH_PART</f>
        <v>192</v>
      </c>
      <c r="AC731" s="24" t="n">
        <f aca="false">R731*SPACER_VANE+(R731+S731)*ASM_H*LABOUR</f>
        <v>318</v>
      </c>
      <c r="AD731" s="24" t="n">
        <f aca="false">V731*G10_CAGE+W731*G10_SLEEVE</f>
        <v>152.35296</v>
      </c>
      <c r="AE731" s="24" t="n">
        <f aca="false">N731/1000*SHAFT_M+SHAFT_SET</f>
        <v>169.52</v>
      </c>
      <c r="AF731" s="24" t="n">
        <f aca="false">2*ROUNDUP(G731*1000/V_ZENER,0)*PRICE_Z+5*ROUNDUP(G731*DIODE_SAFETY/V_STICK,0)*PRICE_STICK</f>
        <v>80.9</v>
      </c>
      <c r="AG731" s="24" t="n">
        <f aca="false">SUM(X731:AF731)</f>
        <v>1322.66818341</v>
      </c>
      <c r="AH731" s="20" t="n">
        <f aca="false">FIXED_BOM</f>
        <v>3461</v>
      </c>
      <c r="AI731" s="24" t="n">
        <f aca="false">(AG731+AH731)*(1+CONT)</f>
        <v>5501.2184109215</v>
      </c>
      <c r="AJ731" s="24" t="n">
        <f aca="false">IF(L731&gt;0,AI731/L731,1000000000000)</f>
        <v>2753.4190696213</v>
      </c>
      <c r="AK731" s="8" t="n">
        <f aca="false">IF(AND(G731&gt;=V_NEED,L731&gt;=P_MIN,K731&gt;=Z_MIN,F731&lt;=N_CAP,D731&lt;=R_MAX,OR(CORONA_REQ=0,O731&gt;=G731)),1,0)</f>
        <v>0</v>
      </c>
      <c r="AL731" s="28" t="n">
        <f aca="false">IF(AK731=1,IF(OBJECTIVE=1,AI731,AJ731),1000000000000)+ROW()*0.000000001</f>
        <v>1000000000000</v>
      </c>
    </row>
    <row r="732" customFormat="false" ht="15" hidden="false" customHeight="false" outlineLevel="0" collapsed="false">
      <c r="A732" s="8" t="n">
        <v>728</v>
      </c>
      <c r="B732" s="23" t="n">
        <v>5</v>
      </c>
      <c r="C732" s="23" t="n">
        <v>1.5</v>
      </c>
      <c r="D732" s="8" t="n">
        <v>175</v>
      </c>
      <c r="E732" s="8" t="n">
        <v>22</v>
      </c>
      <c r="F732" s="8" t="n">
        <v>6</v>
      </c>
      <c r="G732" s="28" t="n">
        <v>11.211605</v>
      </c>
      <c r="H732" s="8" t="n">
        <v>48.390766</v>
      </c>
      <c r="I732" s="8" t="n">
        <v>670.487114</v>
      </c>
      <c r="J732" s="28" t="n">
        <v>13.855683</v>
      </c>
      <c r="K732" s="39" t="n">
        <v>1.463952</v>
      </c>
      <c r="L732" s="28" t="n">
        <v>3.388928</v>
      </c>
      <c r="M732" s="8" t="n">
        <v>112</v>
      </c>
      <c r="N732" s="8" t="n">
        <v>824</v>
      </c>
      <c r="O732" s="28" t="n">
        <v>10.561845</v>
      </c>
      <c r="P732" s="28" t="n">
        <v>4.129841</v>
      </c>
      <c r="Q732" s="28" t="n">
        <v>4.294164</v>
      </c>
      <c r="R732" s="8" t="n">
        <v>24</v>
      </c>
      <c r="S732" s="8" t="n">
        <v>12</v>
      </c>
      <c r="T732" s="23" t="n">
        <v>85.574332</v>
      </c>
      <c r="U732" s="23" t="n">
        <v>69.929201</v>
      </c>
      <c r="V732" s="28" t="n">
        <v>2.847203</v>
      </c>
      <c r="W732" s="39" t="n">
        <v>0.497131</v>
      </c>
      <c r="X732" s="24" t="n">
        <f aca="false">P732*RHO_VANE/2700*(1+SCRAP)*PRICE_VANE</f>
        <v>49.43419677</v>
      </c>
      <c r="Y732" s="24" t="n">
        <f aca="false">Q732*RHO_PLATE/2700*(1+SCRAP)*PRICE_PLATE</f>
        <v>51.40114308</v>
      </c>
      <c r="Z732" s="24" t="n">
        <f aca="false">T732*CUT_M+(R732+S732)*CUT_SET</f>
        <v>164.361498</v>
      </c>
      <c r="AA732" s="24" t="n">
        <f aca="false">U732*ROUND_M</f>
        <v>349.646005</v>
      </c>
      <c r="AB732" s="24" t="n">
        <f aca="false">(R732+S732)*FINISH_PART</f>
        <v>288</v>
      </c>
      <c r="AC732" s="24" t="n">
        <f aca="false">R732*SPACER_VANE+(R732+S732)*ASM_H*LABOUR</f>
        <v>477</v>
      </c>
      <c r="AD732" s="24" t="n">
        <f aca="false">V732*G10_CAGE+W732*G10_SLEEVE</f>
        <v>200.66004</v>
      </c>
      <c r="AE732" s="24" t="n">
        <f aca="false">N732/1000*SHAFT_M+SHAFT_SET</f>
        <v>178.88</v>
      </c>
      <c r="AF732" s="24" t="n">
        <f aca="false">2*ROUNDUP(G732*1000/V_ZENER,0)*PRICE_Z+5*ROUNDUP(G732*DIODE_SAFETY/V_STICK,0)*PRICE_STICK</f>
        <v>80.9</v>
      </c>
      <c r="AG732" s="24" t="n">
        <f aca="false">SUM(X732:AF732)</f>
        <v>1840.28288285</v>
      </c>
      <c r="AH732" s="20" t="n">
        <f aca="false">FIXED_BOM</f>
        <v>3461</v>
      </c>
      <c r="AI732" s="24" t="n">
        <f aca="false">(AG732+AH732)*(1+CONT)</f>
        <v>6096.4753152775</v>
      </c>
      <c r="AJ732" s="24" t="n">
        <f aca="false">IF(L732&gt;0,AI732/L732,1000000000000)</f>
        <v>1798.93916757084</v>
      </c>
      <c r="AK732" s="8" t="n">
        <f aca="false">IF(AND(G732&gt;=V_NEED,L732&gt;=P_MIN,K732&gt;=Z_MIN,F732&lt;=N_CAP,D732&lt;=R_MAX,OR(CORONA_REQ=0,O732&gt;=G732)),1,0)</f>
        <v>0</v>
      </c>
      <c r="AL732" s="28" t="n">
        <f aca="false">IF(AK732=1,IF(OBJECTIVE=1,AI732,AJ732),1000000000000)+ROW()*0.000000001</f>
        <v>1000000000000</v>
      </c>
    </row>
    <row r="733" customFormat="false" ht="15" hidden="false" customHeight="false" outlineLevel="0" collapsed="false">
      <c r="A733" s="8" t="n">
        <v>729</v>
      </c>
      <c r="B733" s="23" t="n">
        <v>5</v>
      </c>
      <c r="C733" s="23" t="n">
        <v>1.5</v>
      </c>
      <c r="D733" s="8" t="n">
        <v>175</v>
      </c>
      <c r="E733" s="8" t="n">
        <v>22</v>
      </c>
      <c r="F733" s="8" t="n">
        <v>8</v>
      </c>
      <c r="G733" s="28" t="n">
        <v>11.211605</v>
      </c>
      <c r="H733" s="8" t="n">
        <v>65.260136</v>
      </c>
      <c r="I733" s="8" t="n">
        <v>914.30061</v>
      </c>
      <c r="J733" s="28" t="n">
        <v>14.010094</v>
      </c>
      <c r="K733" s="39" t="n">
        <v>1.487182</v>
      </c>
      <c r="L733" s="28" t="n">
        <v>4.783407</v>
      </c>
      <c r="M733" s="8" t="n">
        <v>151</v>
      </c>
      <c r="N733" s="8" t="n">
        <v>902</v>
      </c>
      <c r="O733" s="28" t="n">
        <v>10.561845</v>
      </c>
      <c r="P733" s="28" t="n">
        <v>5.506455</v>
      </c>
      <c r="Q733" s="28" t="n">
        <v>5.725553</v>
      </c>
      <c r="R733" s="8" t="n">
        <v>32</v>
      </c>
      <c r="S733" s="8" t="n">
        <v>16</v>
      </c>
      <c r="T733" s="23" t="n">
        <v>114.099109</v>
      </c>
      <c r="U733" s="23" t="n">
        <v>93.238934</v>
      </c>
      <c r="V733" s="28" t="n">
        <v>3.532641</v>
      </c>
      <c r="W733" s="39" t="n">
        <v>0.61681</v>
      </c>
      <c r="X733" s="24" t="n">
        <f aca="false">P733*RHO_VANE/2700*(1+SCRAP)*PRICE_VANE</f>
        <v>65.91226635</v>
      </c>
      <c r="Y733" s="24" t="n">
        <f aca="false">Q733*RHO_PLATE/2700*(1+SCRAP)*PRICE_PLATE</f>
        <v>68.53486941</v>
      </c>
      <c r="Z733" s="24" t="n">
        <f aca="false">T733*CUT_M+(R733+S733)*CUT_SET</f>
        <v>219.1486635</v>
      </c>
      <c r="AA733" s="24" t="n">
        <f aca="false">U733*ROUND_M</f>
        <v>466.19467</v>
      </c>
      <c r="AB733" s="24" t="n">
        <f aca="false">(R733+S733)*FINISH_PART</f>
        <v>384</v>
      </c>
      <c r="AC733" s="24" t="n">
        <f aca="false">R733*SPACER_VANE+(R733+S733)*ASM_H*LABOUR</f>
        <v>636</v>
      </c>
      <c r="AD733" s="24" t="n">
        <f aca="false">V733*G10_CAGE+W733*G10_SLEEVE</f>
        <v>248.96706</v>
      </c>
      <c r="AE733" s="24" t="n">
        <f aca="false">N733/1000*SHAFT_M+SHAFT_SET</f>
        <v>188.24</v>
      </c>
      <c r="AF733" s="24" t="n">
        <f aca="false">2*ROUNDUP(G733*1000/V_ZENER,0)*PRICE_Z+5*ROUNDUP(G733*DIODE_SAFETY/V_STICK,0)*PRICE_STICK</f>
        <v>80.9</v>
      </c>
      <c r="AG733" s="24" t="n">
        <f aca="false">SUM(X733:AF733)</f>
        <v>2357.89752926</v>
      </c>
      <c r="AH733" s="20" t="n">
        <f aca="false">FIXED_BOM</f>
        <v>3461</v>
      </c>
      <c r="AI733" s="24" t="n">
        <f aca="false">(AG733+AH733)*(1+CONT)</f>
        <v>6691.732158649</v>
      </c>
      <c r="AJ733" s="24" t="n">
        <f aca="false">IF(L733&gt;0,AI733/L733,1000000000000)</f>
        <v>1398.94685078</v>
      </c>
      <c r="AK733" s="8" t="n">
        <f aca="false">IF(AND(G733&gt;=V_NEED,L733&gt;=P_MIN,K733&gt;=Z_MIN,F733&lt;=N_CAP,D733&lt;=R_MAX,OR(CORONA_REQ=0,O733&gt;=G733)),1,0)</f>
        <v>0</v>
      </c>
      <c r="AL733" s="28" t="n">
        <f aca="false">IF(AK733=1,IF(OBJECTIVE=1,AI733,AJ733),1000000000000)+ROW()*0.000000001</f>
        <v>1000000000000</v>
      </c>
    </row>
    <row r="734" customFormat="false" ht="15" hidden="false" customHeight="false" outlineLevel="0" collapsed="false">
      <c r="A734" s="8" t="n">
        <v>730</v>
      </c>
      <c r="B734" s="23" t="n">
        <v>5</v>
      </c>
      <c r="C734" s="23" t="n">
        <v>1.5</v>
      </c>
      <c r="D734" s="8" t="n">
        <v>175</v>
      </c>
      <c r="E734" s="8" t="n">
        <v>22</v>
      </c>
      <c r="F734" s="8" t="n">
        <v>10</v>
      </c>
      <c r="G734" s="28" t="n">
        <v>11.211605</v>
      </c>
      <c r="H734" s="8" t="n">
        <v>82.129505</v>
      </c>
      <c r="I734" s="8" t="n">
        <v>1158.114105</v>
      </c>
      <c r="J734" s="28" t="n">
        <v>14.101072</v>
      </c>
      <c r="K734" s="39" t="n">
        <v>1.500487</v>
      </c>
      <c r="L734" s="28" t="n">
        <v>6.173942</v>
      </c>
      <c r="M734" s="8" t="n">
        <v>190</v>
      </c>
      <c r="N734" s="8" t="n">
        <v>980</v>
      </c>
      <c r="O734" s="28" t="n">
        <v>10.561845</v>
      </c>
      <c r="P734" s="28" t="n">
        <v>6.883068</v>
      </c>
      <c r="Q734" s="28" t="n">
        <v>7.156941</v>
      </c>
      <c r="R734" s="8" t="n">
        <v>40</v>
      </c>
      <c r="S734" s="8" t="n">
        <v>20</v>
      </c>
      <c r="T734" s="23" t="n">
        <v>142.623887</v>
      </c>
      <c r="U734" s="23" t="n">
        <v>116.548668</v>
      </c>
      <c r="V734" s="28" t="n">
        <v>4.218078</v>
      </c>
      <c r="W734" s="39" t="n">
        <v>0.73649</v>
      </c>
      <c r="X734" s="24" t="n">
        <f aca="false">P734*RHO_VANE/2700*(1+SCRAP)*PRICE_VANE</f>
        <v>82.39032396</v>
      </c>
      <c r="Y734" s="24" t="n">
        <f aca="false">Q734*RHO_PLATE/2700*(1+SCRAP)*PRICE_PLATE</f>
        <v>85.66858377</v>
      </c>
      <c r="Z734" s="24" t="n">
        <f aca="false">T734*CUT_M+(R734+S734)*CUT_SET</f>
        <v>273.9358305</v>
      </c>
      <c r="AA734" s="24" t="n">
        <f aca="false">U734*ROUND_M</f>
        <v>582.74334</v>
      </c>
      <c r="AB734" s="24" t="n">
        <f aca="false">(R734+S734)*FINISH_PART</f>
        <v>480</v>
      </c>
      <c r="AC734" s="24" t="n">
        <f aca="false">R734*SPACER_VANE+(R734+S734)*ASM_H*LABOUR</f>
        <v>795</v>
      </c>
      <c r="AD734" s="24" t="n">
        <f aca="false">V734*G10_CAGE+W734*G10_SLEEVE</f>
        <v>297.27408</v>
      </c>
      <c r="AE734" s="24" t="n">
        <f aca="false">N734/1000*SHAFT_M+SHAFT_SET</f>
        <v>197.6</v>
      </c>
      <c r="AF734" s="24" t="n">
        <f aca="false">2*ROUNDUP(G734*1000/V_ZENER,0)*PRICE_Z+5*ROUNDUP(G734*DIODE_SAFETY/V_STICK,0)*PRICE_STICK</f>
        <v>80.9</v>
      </c>
      <c r="AG734" s="24" t="n">
        <f aca="false">SUM(X734:AF734)</f>
        <v>2875.51215823</v>
      </c>
      <c r="AH734" s="20" t="n">
        <f aca="false">FIXED_BOM</f>
        <v>3461</v>
      </c>
      <c r="AI734" s="24" t="n">
        <f aca="false">(AG734+AH734)*(1+CONT)</f>
        <v>7286.9889819645</v>
      </c>
      <c r="AJ734" s="24" t="n">
        <f aca="false">IF(L734&gt;0,AI734/L734,1000000000000)</f>
        <v>1180.28141209692</v>
      </c>
      <c r="AK734" s="8" t="n">
        <f aca="false">IF(AND(G734&gt;=V_NEED,L734&gt;=P_MIN,K734&gt;=Z_MIN,F734&lt;=N_CAP,D734&lt;=R_MAX,OR(CORONA_REQ=0,O734&gt;=G734)),1,0)</f>
        <v>0</v>
      </c>
      <c r="AL734" s="28" t="n">
        <f aca="false">IF(AK734=1,IF(OBJECTIVE=1,AI734,AJ734),1000000000000)+ROW()*0.000000001</f>
        <v>1000000000000</v>
      </c>
    </row>
    <row r="735" customFormat="false" ht="15" hidden="false" customHeight="false" outlineLevel="0" collapsed="false">
      <c r="A735" s="8" t="n">
        <v>731</v>
      </c>
      <c r="B735" s="23" t="n">
        <v>5</v>
      </c>
      <c r="C735" s="23" t="n">
        <v>1.5</v>
      </c>
      <c r="D735" s="8" t="n">
        <v>175</v>
      </c>
      <c r="E735" s="8" t="n">
        <v>22</v>
      </c>
      <c r="F735" s="8" t="n">
        <v>12</v>
      </c>
      <c r="G735" s="28" t="n">
        <v>11.211605</v>
      </c>
      <c r="H735" s="8" t="n">
        <v>98.998875</v>
      </c>
      <c r="I735" s="8" t="n">
        <v>1401.927601</v>
      </c>
      <c r="J735" s="28" t="n">
        <v>14.161046</v>
      </c>
      <c r="K735" s="39" t="n">
        <v>1.510238</v>
      </c>
      <c r="L735" s="28" t="n">
        <v>7.574866</v>
      </c>
      <c r="M735" s="8" t="n">
        <v>222.5</v>
      </c>
      <c r="N735" s="8" t="n">
        <v>1045</v>
      </c>
      <c r="O735" s="28" t="n">
        <v>10.561845</v>
      </c>
      <c r="P735" s="28" t="n">
        <v>8.259682</v>
      </c>
      <c r="Q735" s="28" t="n">
        <v>7.872635</v>
      </c>
      <c r="R735" s="8" t="n">
        <v>48</v>
      </c>
      <c r="S735" s="8" t="n">
        <v>22</v>
      </c>
      <c r="T735" s="23" t="n">
        <v>168.321231</v>
      </c>
      <c r="U735" s="23" t="n">
        <v>137.030968</v>
      </c>
      <c r="V735" s="28" t="n">
        <v>4.789276</v>
      </c>
      <c r="W735" s="39" t="n">
        <v>0.836223</v>
      </c>
      <c r="X735" s="24" t="n">
        <f aca="false">P735*RHO_VANE/2700*(1+SCRAP)*PRICE_VANE</f>
        <v>98.86839354</v>
      </c>
      <c r="Y735" s="24" t="n">
        <f aca="false">Q735*RHO_PLATE/2700*(1+SCRAP)*PRICE_PLATE</f>
        <v>94.23544095</v>
      </c>
      <c r="Z735" s="24" t="n">
        <f aca="false">T735*CUT_M+(R735+S735)*CUT_SET</f>
        <v>322.4818465</v>
      </c>
      <c r="AA735" s="24" t="n">
        <f aca="false">U735*ROUND_M</f>
        <v>685.15484</v>
      </c>
      <c r="AB735" s="24" t="n">
        <f aca="false">(R735+S735)*FINISH_PART</f>
        <v>560</v>
      </c>
      <c r="AC735" s="24" t="n">
        <f aca="false">R735*SPACER_VANE+(R735+S735)*ASM_H*LABOUR</f>
        <v>931.5</v>
      </c>
      <c r="AD735" s="24" t="n">
        <f aca="false">V735*G10_CAGE+W735*G10_SLEEVE</f>
        <v>337.52994</v>
      </c>
      <c r="AE735" s="24" t="n">
        <f aca="false">N735/1000*SHAFT_M+SHAFT_SET</f>
        <v>205.4</v>
      </c>
      <c r="AF735" s="24" t="n">
        <f aca="false">2*ROUNDUP(G735*1000/V_ZENER,0)*PRICE_Z+5*ROUNDUP(G735*DIODE_SAFETY/V_STICK,0)*PRICE_STICK</f>
        <v>80.9</v>
      </c>
      <c r="AG735" s="24" t="n">
        <f aca="false">SUM(X735:AF735)</f>
        <v>3316.07046099</v>
      </c>
      <c r="AH735" s="20" t="n">
        <f aca="false">FIXED_BOM</f>
        <v>3461</v>
      </c>
      <c r="AI735" s="24" t="n">
        <f aca="false">(AG735+AH735)*(1+CONT)</f>
        <v>7793.6310301385</v>
      </c>
      <c r="AJ735" s="24" t="n">
        <f aca="false">IF(L735&gt;0,AI735/L735,1000000000000)</f>
        <v>1028.88038285278</v>
      </c>
      <c r="AK735" s="8" t="n">
        <f aca="false">IF(AND(G735&gt;=V_NEED,L735&gt;=P_MIN,K735&gt;=Z_MIN,F735&lt;=N_CAP,D735&lt;=R_MAX,OR(CORONA_REQ=0,O735&gt;=G735)),1,0)</f>
        <v>0</v>
      </c>
      <c r="AL735" s="28" t="n">
        <f aca="false">IF(AK735=1,IF(OBJECTIVE=1,AI735,AJ735),1000000000000)+ROW()*0.000000001</f>
        <v>1000000000000</v>
      </c>
    </row>
    <row r="736" customFormat="false" ht="15" hidden="false" customHeight="false" outlineLevel="0" collapsed="false">
      <c r="A736" s="8" t="n">
        <v>732</v>
      </c>
      <c r="B736" s="23" t="n">
        <v>5</v>
      </c>
      <c r="C736" s="23" t="n">
        <v>1.5</v>
      </c>
      <c r="D736" s="8" t="n">
        <v>175</v>
      </c>
      <c r="E736" s="8" t="n">
        <v>22</v>
      </c>
      <c r="F736" s="8" t="n">
        <v>16</v>
      </c>
      <c r="G736" s="28" t="n">
        <v>11.211605</v>
      </c>
      <c r="H736" s="8" t="n">
        <v>132.737614</v>
      </c>
      <c r="I736" s="8" t="n">
        <v>1889.554593</v>
      </c>
      <c r="J736" s="28" t="n">
        <v>14.235261</v>
      </c>
      <c r="K736" s="39" t="n">
        <v>1.521699</v>
      </c>
      <c r="L736" s="28" t="n">
        <v>10.367517</v>
      </c>
      <c r="M736" s="8" t="n">
        <v>300.5</v>
      </c>
      <c r="N736" s="8" t="n">
        <v>1201</v>
      </c>
      <c r="O736" s="28" t="n">
        <v>10.561845</v>
      </c>
      <c r="P736" s="28" t="n">
        <v>11.01291</v>
      </c>
      <c r="Q736" s="28" t="n">
        <v>10.735411</v>
      </c>
      <c r="R736" s="8" t="n">
        <v>64</v>
      </c>
      <c r="S736" s="8" t="n">
        <v>30</v>
      </c>
      <c r="T736" s="23" t="n">
        <v>225.370785</v>
      </c>
      <c r="U736" s="23" t="n">
        <v>183.650435</v>
      </c>
      <c r="V736" s="28" t="n">
        <v>6.160152</v>
      </c>
      <c r="W736" s="39" t="n">
        <v>1.075582</v>
      </c>
      <c r="X736" s="24" t="n">
        <f aca="false">P736*RHO_VANE/2700*(1+SCRAP)*PRICE_VANE</f>
        <v>131.8245327</v>
      </c>
      <c r="Y736" s="24" t="n">
        <f aca="false">Q736*RHO_PLATE/2700*(1+SCRAP)*PRICE_PLATE</f>
        <v>128.50286967</v>
      </c>
      <c r="Z736" s="24" t="n">
        <f aca="false">T736*CUT_M+(R736+S736)*CUT_SET</f>
        <v>432.0561775</v>
      </c>
      <c r="AA736" s="24" t="n">
        <f aca="false">U736*ROUND_M</f>
        <v>918.252175</v>
      </c>
      <c r="AB736" s="24" t="n">
        <f aca="false">(R736+S736)*FINISH_PART</f>
        <v>752</v>
      </c>
      <c r="AC736" s="24" t="n">
        <f aca="false">R736*SPACER_VANE+(R736+S736)*ASM_H*LABOUR</f>
        <v>1249.5</v>
      </c>
      <c r="AD736" s="24" t="n">
        <f aca="false">V736*G10_CAGE+W736*G10_SLEEVE</f>
        <v>434.14404</v>
      </c>
      <c r="AE736" s="24" t="n">
        <f aca="false">N736/1000*SHAFT_M+SHAFT_SET</f>
        <v>224.12</v>
      </c>
      <c r="AF736" s="24" t="n">
        <f aca="false">2*ROUNDUP(G736*1000/V_ZENER,0)*PRICE_Z+5*ROUNDUP(G736*DIODE_SAFETY/V_STICK,0)*PRICE_STICK</f>
        <v>80.9</v>
      </c>
      <c r="AG736" s="24" t="n">
        <f aca="false">SUM(X736:AF736)</f>
        <v>4351.29979487</v>
      </c>
      <c r="AH736" s="20" t="n">
        <f aca="false">FIXED_BOM</f>
        <v>3461</v>
      </c>
      <c r="AI736" s="24" t="n">
        <f aca="false">(AG736+AH736)*(1+CONT)</f>
        <v>8984.1447641005</v>
      </c>
      <c r="AJ736" s="24" t="n">
        <f aca="false">IF(L736&gt;0,AI736/L736,1000000000000)</f>
        <v>866.566677836217</v>
      </c>
      <c r="AK736" s="8" t="n">
        <f aca="false">IF(AND(G736&gt;=V_NEED,L736&gt;=P_MIN,K736&gt;=Z_MIN,F736&lt;=N_CAP,D736&lt;=R_MAX,OR(CORONA_REQ=0,O736&gt;=G736)),1,0)</f>
        <v>0</v>
      </c>
      <c r="AL736" s="28" t="n">
        <f aca="false">IF(AK736=1,IF(OBJECTIVE=1,AI736,AJ736),1000000000000)+ROW()*0.000000001</f>
        <v>1000000000000</v>
      </c>
    </row>
    <row r="737" customFormat="false" ht="15" hidden="false" customHeight="false" outlineLevel="0" collapsed="false">
      <c r="A737" s="8" t="n">
        <v>733</v>
      </c>
      <c r="B737" s="23" t="n">
        <v>5</v>
      </c>
      <c r="C737" s="23" t="n">
        <v>1.5</v>
      </c>
      <c r="D737" s="8" t="n">
        <v>175</v>
      </c>
      <c r="E737" s="8" t="n">
        <v>26</v>
      </c>
      <c r="F737" s="8" t="n">
        <v>4</v>
      </c>
      <c r="G737" s="28" t="n">
        <v>11.211605</v>
      </c>
      <c r="H737" s="8" t="n">
        <v>48.923614</v>
      </c>
      <c r="I737" s="8" t="n">
        <v>499.945281</v>
      </c>
      <c r="J737" s="28" t="n">
        <v>10.218895</v>
      </c>
      <c r="K737" s="39" t="n">
        <v>1.387712</v>
      </c>
      <c r="L737" s="28" t="n">
        <v>2.23156</v>
      </c>
      <c r="M737" s="8" t="n">
        <v>79.5</v>
      </c>
      <c r="N737" s="8" t="n">
        <v>759</v>
      </c>
      <c r="O737" s="28" t="n">
        <v>10.561845</v>
      </c>
      <c r="P737" s="28" t="n">
        <v>3.134931</v>
      </c>
      <c r="Q737" s="28" t="n">
        <v>3.57847</v>
      </c>
      <c r="R737" s="8" t="n">
        <v>16</v>
      </c>
      <c r="S737" s="8" t="n">
        <v>10</v>
      </c>
      <c r="T737" s="23" t="n">
        <v>59.876988</v>
      </c>
      <c r="U737" s="23" t="n">
        <v>49.4469</v>
      </c>
      <c r="V737" s="28" t="n">
        <v>2.276005</v>
      </c>
      <c r="W737" s="39" t="n">
        <v>0.397398</v>
      </c>
      <c r="X737" s="24" t="n">
        <f aca="false">P737*RHO_VANE/2700*(1+SCRAP)*PRICE_VANE</f>
        <v>37.52512407</v>
      </c>
      <c r="Y737" s="24" t="n">
        <f aca="false">Q737*RHO_PLATE/2700*(1+SCRAP)*PRICE_PLATE</f>
        <v>42.8342859</v>
      </c>
      <c r="Z737" s="24" t="n">
        <f aca="false">T737*CUT_M+(R737+S737)*CUT_SET</f>
        <v>115.815482</v>
      </c>
      <c r="AA737" s="24" t="n">
        <f aca="false">U737*ROUND_M</f>
        <v>247.2345</v>
      </c>
      <c r="AB737" s="24" t="n">
        <f aca="false">(R737+S737)*FINISH_PART</f>
        <v>208</v>
      </c>
      <c r="AC737" s="24" t="n">
        <f aca="false">R737*SPACER_VANE+(R737+S737)*ASM_H*LABOUR</f>
        <v>340.5</v>
      </c>
      <c r="AD737" s="24" t="n">
        <f aca="false">V737*G10_CAGE+W737*G10_SLEEVE</f>
        <v>160.40418</v>
      </c>
      <c r="AE737" s="24" t="n">
        <f aca="false">N737/1000*SHAFT_M+SHAFT_SET</f>
        <v>171.08</v>
      </c>
      <c r="AF737" s="24" t="n">
        <f aca="false">2*ROUNDUP(G737*1000/V_ZENER,0)*PRICE_Z+5*ROUNDUP(G737*DIODE_SAFETY/V_STICK,0)*PRICE_STICK</f>
        <v>80.9</v>
      </c>
      <c r="AG737" s="24" t="n">
        <f aca="false">SUM(X737:AF737)</f>
        <v>1404.29357197</v>
      </c>
      <c r="AH737" s="20" t="n">
        <f aca="false">FIXED_BOM</f>
        <v>3461</v>
      </c>
      <c r="AI737" s="24" t="n">
        <f aca="false">(AG737+AH737)*(1+CONT)</f>
        <v>5595.0876077655</v>
      </c>
      <c r="AJ737" s="24" t="n">
        <f aca="false">IF(L737&gt;0,AI737/L737,1000000000000)</f>
        <v>2507.25394242839</v>
      </c>
      <c r="AK737" s="8" t="n">
        <f aca="false">IF(AND(G737&gt;=V_NEED,L737&gt;=P_MIN,K737&gt;=Z_MIN,F737&lt;=N_CAP,D737&lt;=R_MAX,OR(CORONA_REQ=0,O737&gt;=G737)),1,0)</f>
        <v>0</v>
      </c>
      <c r="AL737" s="28" t="n">
        <f aca="false">IF(AK737=1,IF(OBJECTIVE=1,AI737,AJ737),1000000000000)+ROW()*0.000000001</f>
        <v>1000000000000</v>
      </c>
    </row>
    <row r="738" customFormat="false" ht="15" hidden="false" customHeight="false" outlineLevel="0" collapsed="false">
      <c r="A738" s="8" t="n">
        <v>734</v>
      </c>
      <c r="B738" s="23" t="n">
        <v>5</v>
      </c>
      <c r="C738" s="23" t="n">
        <v>1.5</v>
      </c>
      <c r="D738" s="8" t="n">
        <v>175</v>
      </c>
      <c r="E738" s="8" t="n">
        <v>26</v>
      </c>
      <c r="F738" s="8" t="n">
        <v>6</v>
      </c>
      <c r="G738" s="28" t="n">
        <v>11.211605</v>
      </c>
      <c r="H738" s="8" t="n">
        <v>75.737108</v>
      </c>
      <c r="I738" s="8" t="n">
        <v>785.628299</v>
      </c>
      <c r="J738" s="28" t="n">
        <v>10.373096</v>
      </c>
      <c r="K738" s="39" t="n">
        <v>1.425063</v>
      </c>
      <c r="L738" s="28" t="n">
        <v>3.746597</v>
      </c>
      <c r="M738" s="8" t="n">
        <v>118.5</v>
      </c>
      <c r="N738" s="8" t="n">
        <v>837</v>
      </c>
      <c r="O738" s="28" t="n">
        <v>10.561845</v>
      </c>
      <c r="P738" s="28" t="n">
        <v>4.702396</v>
      </c>
      <c r="Q738" s="28" t="n">
        <v>5.009859</v>
      </c>
      <c r="R738" s="8" t="n">
        <v>24</v>
      </c>
      <c r="S738" s="8" t="n">
        <v>14</v>
      </c>
      <c r="T738" s="23" t="n">
        <v>88.401765</v>
      </c>
      <c r="U738" s="23" t="n">
        <v>72.756634</v>
      </c>
      <c r="V738" s="28" t="n">
        <v>2.961442</v>
      </c>
      <c r="W738" s="39" t="n">
        <v>0.517077</v>
      </c>
      <c r="X738" s="24" t="n">
        <f aca="false">P738*RHO_VANE/2700*(1+SCRAP)*PRICE_VANE</f>
        <v>56.28768012</v>
      </c>
      <c r="Y738" s="24" t="n">
        <f aca="false">Q738*RHO_PLATE/2700*(1+SCRAP)*PRICE_PLATE</f>
        <v>59.96801223</v>
      </c>
      <c r="Z738" s="24" t="n">
        <f aca="false">T738*CUT_M+(R738+S738)*CUT_SET</f>
        <v>170.6026475</v>
      </c>
      <c r="AA738" s="24" t="n">
        <f aca="false">U738*ROUND_M</f>
        <v>363.78317</v>
      </c>
      <c r="AB738" s="24" t="n">
        <f aca="false">(R738+S738)*FINISH_PART</f>
        <v>304</v>
      </c>
      <c r="AC738" s="24" t="n">
        <f aca="false">R738*SPACER_VANE+(R738+S738)*ASM_H*LABOUR</f>
        <v>499.5</v>
      </c>
      <c r="AD738" s="24" t="n">
        <f aca="false">V738*G10_CAGE+W738*G10_SLEEVE</f>
        <v>208.71114</v>
      </c>
      <c r="AE738" s="24" t="n">
        <f aca="false">N738/1000*SHAFT_M+SHAFT_SET</f>
        <v>180.44</v>
      </c>
      <c r="AF738" s="24" t="n">
        <f aca="false">2*ROUNDUP(G738*1000/V_ZENER,0)*PRICE_Z+5*ROUNDUP(G738*DIODE_SAFETY/V_STICK,0)*PRICE_STICK</f>
        <v>80.9</v>
      </c>
      <c r="AG738" s="24" t="n">
        <f aca="false">SUM(X738:AF738)</f>
        <v>1924.19264985</v>
      </c>
      <c r="AH738" s="20" t="n">
        <f aca="false">FIXED_BOM</f>
        <v>3461</v>
      </c>
      <c r="AI738" s="24" t="n">
        <f aca="false">(AG738+AH738)*(1+CONT)</f>
        <v>6192.9715473275</v>
      </c>
      <c r="AJ738" s="24" t="n">
        <f aca="false">IF(L738&gt;0,AI738/L738,1000000000000)</f>
        <v>1652.95908455793</v>
      </c>
      <c r="AK738" s="8" t="n">
        <f aca="false">IF(AND(G738&gt;=V_NEED,L738&gt;=P_MIN,K738&gt;=Z_MIN,F738&lt;=N_CAP,D738&lt;=R_MAX,OR(CORONA_REQ=0,O738&gt;=G738)),1,0)</f>
        <v>0</v>
      </c>
      <c r="AL738" s="28" t="n">
        <f aca="false">IF(AK738=1,IF(OBJECTIVE=1,AI738,AJ738),1000000000000)+ROW()*0.000000001</f>
        <v>1000000000000</v>
      </c>
    </row>
    <row r="739" customFormat="false" ht="15" hidden="false" customHeight="false" outlineLevel="0" collapsed="false">
      <c r="A739" s="8" t="n">
        <v>735</v>
      </c>
      <c r="B739" s="23" t="n">
        <v>5</v>
      </c>
      <c r="C739" s="23" t="n">
        <v>1.5</v>
      </c>
      <c r="D739" s="8" t="n">
        <v>175</v>
      </c>
      <c r="E739" s="8" t="n">
        <v>26</v>
      </c>
      <c r="F739" s="8" t="n">
        <v>8</v>
      </c>
      <c r="G739" s="28" t="n">
        <v>11.211605</v>
      </c>
      <c r="H739" s="8" t="n">
        <v>102.550601</v>
      </c>
      <c r="I739" s="8" t="n">
        <v>1071.311317</v>
      </c>
      <c r="J739" s="28" t="n">
        <v>10.446661</v>
      </c>
      <c r="K739" s="39" t="n">
        <v>1.443567</v>
      </c>
      <c r="L739" s="28" t="n">
        <v>5.26156</v>
      </c>
      <c r="M739" s="8" t="n">
        <v>157.5</v>
      </c>
      <c r="N739" s="8" t="n">
        <v>915</v>
      </c>
      <c r="O739" s="28" t="n">
        <v>10.561845</v>
      </c>
      <c r="P739" s="28" t="n">
        <v>6.269862</v>
      </c>
      <c r="Q739" s="28" t="n">
        <v>6.441247</v>
      </c>
      <c r="R739" s="8" t="n">
        <v>32</v>
      </c>
      <c r="S739" s="8" t="n">
        <v>18</v>
      </c>
      <c r="T739" s="23" t="n">
        <v>116.926543</v>
      </c>
      <c r="U739" s="23" t="n">
        <v>96.066368</v>
      </c>
      <c r="V739" s="28" t="n">
        <v>3.64688</v>
      </c>
      <c r="W739" s="39" t="n">
        <v>0.636757</v>
      </c>
      <c r="X739" s="24" t="n">
        <f aca="false">P739*RHO_VANE/2700*(1+SCRAP)*PRICE_VANE</f>
        <v>75.05024814</v>
      </c>
      <c r="Y739" s="24" t="n">
        <f aca="false">Q739*RHO_PLATE/2700*(1+SCRAP)*PRICE_PLATE</f>
        <v>77.10172659</v>
      </c>
      <c r="Z739" s="24" t="n">
        <f aca="false">T739*CUT_M+(R739+S739)*CUT_SET</f>
        <v>225.3898145</v>
      </c>
      <c r="AA739" s="24" t="n">
        <f aca="false">U739*ROUND_M</f>
        <v>480.33184</v>
      </c>
      <c r="AB739" s="24" t="n">
        <f aca="false">(R739+S739)*FINISH_PART</f>
        <v>400</v>
      </c>
      <c r="AC739" s="24" t="n">
        <f aca="false">R739*SPACER_VANE+(R739+S739)*ASM_H*LABOUR</f>
        <v>658.5</v>
      </c>
      <c r="AD739" s="24" t="n">
        <f aca="false">V739*G10_CAGE+W739*G10_SLEEVE</f>
        <v>257.01822</v>
      </c>
      <c r="AE739" s="24" t="n">
        <f aca="false">N739/1000*SHAFT_M+SHAFT_SET</f>
        <v>189.8</v>
      </c>
      <c r="AF739" s="24" t="n">
        <f aca="false">2*ROUNDUP(G739*1000/V_ZENER,0)*PRICE_Z+5*ROUNDUP(G739*DIODE_SAFETY/V_STICK,0)*PRICE_STICK</f>
        <v>80.9</v>
      </c>
      <c r="AG739" s="24" t="n">
        <f aca="false">SUM(X739:AF739)</f>
        <v>2444.09184923</v>
      </c>
      <c r="AH739" s="20" t="n">
        <f aca="false">FIXED_BOM</f>
        <v>3461</v>
      </c>
      <c r="AI739" s="24" t="n">
        <f aca="false">(AG739+AH739)*(1+CONT)</f>
        <v>6790.8556266145</v>
      </c>
      <c r="AJ739" s="24" t="n">
        <f aca="false">IF(L739&gt;0,AI739/L739,1000000000000)</f>
        <v>1290.65441173616</v>
      </c>
      <c r="AK739" s="8" t="n">
        <f aca="false">IF(AND(G739&gt;=V_NEED,L739&gt;=P_MIN,K739&gt;=Z_MIN,F739&lt;=N_CAP,D739&lt;=R_MAX,OR(CORONA_REQ=0,O739&gt;=G739)),1,0)</f>
        <v>0</v>
      </c>
      <c r="AL739" s="28" t="n">
        <f aca="false">IF(AK739=1,IF(OBJECTIVE=1,AI739,AJ739),1000000000000)+ROW()*0.000000001</f>
        <v>1000000000000</v>
      </c>
    </row>
    <row r="740" customFormat="false" ht="15" hidden="false" customHeight="false" outlineLevel="0" collapsed="false">
      <c r="A740" s="8" t="n">
        <v>736</v>
      </c>
      <c r="B740" s="23" t="n">
        <v>5</v>
      </c>
      <c r="C740" s="23" t="n">
        <v>1.5</v>
      </c>
      <c r="D740" s="8" t="n">
        <v>175</v>
      </c>
      <c r="E740" s="8" t="n">
        <v>26</v>
      </c>
      <c r="F740" s="8" t="n">
        <v>10</v>
      </c>
      <c r="G740" s="28" t="n">
        <v>11.211605</v>
      </c>
      <c r="H740" s="8" t="n">
        <v>129.364095</v>
      </c>
      <c r="I740" s="8" t="n">
        <v>1356.994335</v>
      </c>
      <c r="J740" s="28" t="n">
        <v>10.489729</v>
      </c>
      <c r="K740" s="39" t="n">
        <v>1.454526</v>
      </c>
      <c r="L740" s="28" t="n">
        <v>6.781459</v>
      </c>
      <c r="M740" s="8" t="n">
        <v>196.5</v>
      </c>
      <c r="N740" s="8" t="n">
        <v>993</v>
      </c>
      <c r="O740" s="28" t="n">
        <v>10.561845</v>
      </c>
      <c r="P740" s="28" t="n">
        <v>7.837327</v>
      </c>
      <c r="Q740" s="28" t="n">
        <v>7.872635</v>
      </c>
      <c r="R740" s="8" t="n">
        <v>40</v>
      </c>
      <c r="S740" s="8" t="n">
        <v>22</v>
      </c>
      <c r="T740" s="23" t="n">
        <v>145.45132</v>
      </c>
      <c r="U740" s="23" t="n">
        <v>119.376101</v>
      </c>
      <c r="V740" s="28" t="n">
        <v>4.332318</v>
      </c>
      <c r="W740" s="39" t="n">
        <v>0.756436</v>
      </c>
      <c r="X740" s="24" t="n">
        <f aca="false">P740*RHO_VANE/2700*(1+SCRAP)*PRICE_VANE</f>
        <v>93.81280419</v>
      </c>
      <c r="Y740" s="24" t="n">
        <f aca="false">Q740*RHO_PLATE/2700*(1+SCRAP)*PRICE_PLATE</f>
        <v>94.23544095</v>
      </c>
      <c r="Z740" s="24" t="n">
        <f aca="false">T740*CUT_M+(R740+S740)*CUT_SET</f>
        <v>280.17698</v>
      </c>
      <c r="AA740" s="24" t="n">
        <f aca="false">U740*ROUND_M</f>
        <v>596.880505</v>
      </c>
      <c r="AB740" s="24" t="n">
        <f aca="false">(R740+S740)*FINISH_PART</f>
        <v>496</v>
      </c>
      <c r="AC740" s="24" t="n">
        <f aca="false">R740*SPACER_VANE+(R740+S740)*ASM_H*LABOUR</f>
        <v>817.5</v>
      </c>
      <c r="AD740" s="24" t="n">
        <f aca="false">V740*G10_CAGE+W740*G10_SLEEVE</f>
        <v>305.32524</v>
      </c>
      <c r="AE740" s="24" t="n">
        <f aca="false">N740/1000*SHAFT_M+SHAFT_SET</f>
        <v>199.16</v>
      </c>
      <c r="AF740" s="24" t="n">
        <f aca="false">2*ROUNDUP(G740*1000/V_ZENER,0)*PRICE_Z+5*ROUNDUP(G740*DIODE_SAFETY/V_STICK,0)*PRICE_STICK</f>
        <v>80.9</v>
      </c>
      <c r="AG740" s="24" t="n">
        <f aca="false">SUM(X740:AF740)</f>
        <v>2963.99097014</v>
      </c>
      <c r="AH740" s="20" t="n">
        <f aca="false">FIXED_BOM</f>
        <v>3461</v>
      </c>
      <c r="AI740" s="24" t="n">
        <f aca="false">(AG740+AH740)*(1+CONT)</f>
        <v>7388.739615661</v>
      </c>
      <c r="AJ740" s="24" t="n">
        <f aca="false">IF(L740&gt;0,AI740/L740,1000000000000)</f>
        <v>1089.55014188849</v>
      </c>
      <c r="AK740" s="8" t="n">
        <f aca="false">IF(AND(G740&gt;=V_NEED,L740&gt;=P_MIN,K740&gt;=Z_MIN,F740&lt;=N_CAP,D740&lt;=R_MAX,OR(CORONA_REQ=0,O740&gt;=G740)),1,0)</f>
        <v>0</v>
      </c>
      <c r="AL740" s="28" t="n">
        <f aca="false">IF(AK740=1,IF(OBJECTIVE=1,AI740,AJ740),1000000000000)+ROW()*0.000000001</f>
        <v>1000000000000</v>
      </c>
    </row>
    <row r="741" customFormat="false" ht="15" hidden="false" customHeight="false" outlineLevel="0" collapsed="false">
      <c r="A741" s="8" t="n">
        <v>737</v>
      </c>
      <c r="B741" s="23" t="n">
        <v>5</v>
      </c>
      <c r="C741" s="23" t="n">
        <v>1.5</v>
      </c>
      <c r="D741" s="8" t="n">
        <v>175</v>
      </c>
      <c r="E741" s="8" t="n">
        <v>26</v>
      </c>
      <c r="F741" s="8" t="n">
        <v>12</v>
      </c>
      <c r="G741" s="28" t="n">
        <v>11.211605</v>
      </c>
      <c r="H741" s="8" t="n">
        <v>156.177589</v>
      </c>
      <c r="I741" s="8" t="n">
        <v>1642.677353</v>
      </c>
      <c r="J741" s="28" t="n">
        <v>10.518009</v>
      </c>
      <c r="K741" s="39" t="n">
        <v>1.461771</v>
      </c>
      <c r="L741" s="28" t="n">
        <v>8.310894</v>
      </c>
      <c r="M741" s="8" t="n">
        <v>235.5</v>
      </c>
      <c r="N741" s="8" t="n">
        <v>1071</v>
      </c>
      <c r="O741" s="28" t="n">
        <v>10.561845</v>
      </c>
      <c r="P741" s="28" t="n">
        <v>9.404793</v>
      </c>
      <c r="Q741" s="28" t="n">
        <v>9.304023</v>
      </c>
      <c r="R741" s="8" t="n">
        <v>48</v>
      </c>
      <c r="S741" s="8" t="n">
        <v>26</v>
      </c>
      <c r="T741" s="23" t="n">
        <v>173.976098</v>
      </c>
      <c r="U741" s="23" t="n">
        <v>142.685835</v>
      </c>
      <c r="V741" s="28" t="n">
        <v>5.017756</v>
      </c>
      <c r="W741" s="39" t="n">
        <v>0.876116</v>
      </c>
      <c r="X741" s="24" t="n">
        <f aca="false">P741*RHO_VANE/2700*(1+SCRAP)*PRICE_VANE</f>
        <v>112.57537221</v>
      </c>
      <c r="Y741" s="24" t="n">
        <f aca="false">Q741*RHO_PLATE/2700*(1+SCRAP)*PRICE_PLATE</f>
        <v>111.36915531</v>
      </c>
      <c r="Z741" s="24" t="n">
        <f aca="false">T741*CUT_M+(R741+S741)*CUT_SET</f>
        <v>334.964147</v>
      </c>
      <c r="AA741" s="24" t="n">
        <f aca="false">U741*ROUND_M</f>
        <v>713.429175</v>
      </c>
      <c r="AB741" s="24" t="n">
        <f aca="false">(R741+S741)*FINISH_PART</f>
        <v>592</v>
      </c>
      <c r="AC741" s="24" t="n">
        <f aca="false">R741*SPACER_VANE+(R741+S741)*ASM_H*LABOUR</f>
        <v>976.5</v>
      </c>
      <c r="AD741" s="24" t="n">
        <f aca="false">V741*G10_CAGE+W741*G10_SLEEVE</f>
        <v>353.63232</v>
      </c>
      <c r="AE741" s="24" t="n">
        <f aca="false">N741/1000*SHAFT_M+SHAFT_SET</f>
        <v>208.52</v>
      </c>
      <c r="AF741" s="24" t="n">
        <f aca="false">2*ROUNDUP(G741*1000/V_ZENER,0)*PRICE_Z+5*ROUNDUP(G741*DIODE_SAFETY/V_STICK,0)*PRICE_STICK</f>
        <v>80.9</v>
      </c>
      <c r="AG741" s="24" t="n">
        <f aca="false">SUM(X741:AF741)</f>
        <v>3483.89016952</v>
      </c>
      <c r="AH741" s="20" t="n">
        <f aca="false">FIXED_BOM</f>
        <v>3461</v>
      </c>
      <c r="AI741" s="24" t="n">
        <f aca="false">(AG741+AH741)*(1+CONT)</f>
        <v>7986.623694948</v>
      </c>
      <c r="AJ741" s="24" t="n">
        <f aca="false">IF(L741&gt;0,AI741/L741,1000000000000)</f>
        <v>960.982500191676</v>
      </c>
      <c r="AK741" s="8" t="n">
        <f aca="false">IF(AND(G741&gt;=V_NEED,L741&gt;=P_MIN,K741&gt;=Z_MIN,F741&lt;=N_CAP,D741&lt;=R_MAX,OR(CORONA_REQ=0,O741&gt;=G741)),1,0)</f>
        <v>0</v>
      </c>
      <c r="AL741" s="28" t="n">
        <f aca="false">IF(AK741=1,IF(OBJECTIVE=1,AI741,AJ741),1000000000000)+ROW()*0.000000001</f>
        <v>1000000000000</v>
      </c>
    </row>
    <row r="742" customFormat="false" ht="15" hidden="false" customHeight="false" outlineLevel="0" collapsed="false">
      <c r="A742" s="8" t="n">
        <v>738</v>
      </c>
      <c r="B742" s="23" t="n">
        <v>5</v>
      </c>
      <c r="C742" s="23" t="n">
        <v>1.5</v>
      </c>
      <c r="D742" s="8" t="n">
        <v>175</v>
      </c>
      <c r="E742" s="8" t="n">
        <v>26</v>
      </c>
      <c r="F742" s="8" t="n">
        <v>16</v>
      </c>
      <c r="G742" s="28" t="n">
        <v>11.211605</v>
      </c>
      <c r="H742" s="8" t="n">
        <v>209.804576</v>
      </c>
      <c r="I742" s="8" t="n">
        <v>2214.043389</v>
      </c>
      <c r="J742" s="28" t="n">
        <v>10.552884</v>
      </c>
      <c r="K742" s="39" t="n">
        <v>1.47076</v>
      </c>
      <c r="L742" s="28" t="n">
        <v>11.348479</v>
      </c>
      <c r="M742" s="8" t="n">
        <v>313.5</v>
      </c>
      <c r="N742" s="8" t="n">
        <v>1227</v>
      </c>
      <c r="O742" s="28" t="n">
        <v>10.561845</v>
      </c>
      <c r="P742" s="28" t="n">
        <v>12.539724</v>
      </c>
      <c r="Q742" s="28" t="n">
        <v>12.166799</v>
      </c>
      <c r="R742" s="8" t="n">
        <v>64</v>
      </c>
      <c r="S742" s="8" t="n">
        <v>34</v>
      </c>
      <c r="T742" s="23" t="n">
        <v>231.025652</v>
      </c>
      <c r="U742" s="23" t="n">
        <v>189.305302</v>
      </c>
      <c r="V742" s="28" t="n">
        <v>6.388631</v>
      </c>
      <c r="W742" s="39" t="n">
        <v>1.115475</v>
      </c>
      <c r="X742" s="24" t="n">
        <f aca="false">P742*RHO_VANE/2700*(1+SCRAP)*PRICE_VANE</f>
        <v>150.10049628</v>
      </c>
      <c r="Y742" s="24" t="n">
        <f aca="false">Q742*RHO_PLATE/2700*(1+SCRAP)*PRICE_PLATE</f>
        <v>145.63658403</v>
      </c>
      <c r="Z742" s="24" t="n">
        <f aca="false">T742*CUT_M+(R742+S742)*CUT_SET</f>
        <v>444.538478</v>
      </c>
      <c r="AA742" s="24" t="n">
        <f aca="false">U742*ROUND_M</f>
        <v>946.52651</v>
      </c>
      <c r="AB742" s="24" t="n">
        <f aca="false">(R742+S742)*FINISH_PART</f>
        <v>784</v>
      </c>
      <c r="AC742" s="24" t="n">
        <f aca="false">R742*SPACER_VANE+(R742+S742)*ASM_H*LABOUR</f>
        <v>1294.5</v>
      </c>
      <c r="AD742" s="24" t="n">
        <f aca="false">V742*G10_CAGE+W742*G10_SLEEVE</f>
        <v>450.24636</v>
      </c>
      <c r="AE742" s="24" t="n">
        <f aca="false">N742/1000*SHAFT_M+SHAFT_SET</f>
        <v>227.24</v>
      </c>
      <c r="AF742" s="24" t="n">
        <f aca="false">2*ROUNDUP(G742*1000/V_ZENER,0)*PRICE_Z+5*ROUNDUP(G742*DIODE_SAFETY/V_STICK,0)*PRICE_STICK</f>
        <v>80.9</v>
      </c>
      <c r="AG742" s="24" t="n">
        <f aca="false">SUM(X742:AF742)</f>
        <v>4523.68842831</v>
      </c>
      <c r="AH742" s="20" t="n">
        <f aca="false">FIXED_BOM</f>
        <v>3461</v>
      </c>
      <c r="AI742" s="24" t="n">
        <f aca="false">(AG742+AH742)*(1+CONT)</f>
        <v>9182.3916925565</v>
      </c>
      <c r="AJ742" s="24" t="n">
        <f aca="false">IF(L742&gt;0,AI742/L742,1000000000000)</f>
        <v>809.129725010418</v>
      </c>
      <c r="AK742" s="8" t="n">
        <f aca="false">IF(AND(G742&gt;=V_NEED,L742&gt;=P_MIN,K742&gt;=Z_MIN,F742&lt;=N_CAP,D742&lt;=R_MAX,OR(CORONA_REQ=0,O742&gt;=G742)),1,0)</f>
        <v>0</v>
      </c>
      <c r="AL742" s="28" t="n">
        <f aca="false">IF(AK742=1,IF(OBJECTIVE=1,AI742,AJ742),1000000000000)+ROW()*0.000000001</f>
        <v>1000000000000</v>
      </c>
    </row>
    <row r="743" customFormat="false" ht="15" hidden="false" customHeight="false" outlineLevel="0" collapsed="false">
      <c r="A743" s="8" t="n">
        <v>739</v>
      </c>
      <c r="B743" s="23" t="n">
        <v>5</v>
      </c>
      <c r="C743" s="23" t="n">
        <v>2</v>
      </c>
      <c r="D743" s="8" t="n">
        <v>175</v>
      </c>
      <c r="E743" s="8" t="n">
        <v>18</v>
      </c>
      <c r="F743" s="8" t="n">
        <v>4</v>
      </c>
      <c r="G743" s="28" t="n">
        <v>11.211605</v>
      </c>
      <c r="H743" s="8" t="n">
        <v>25.308689</v>
      </c>
      <c r="I743" s="8" t="n">
        <v>355.065117</v>
      </c>
      <c r="J743" s="28" t="n">
        <v>14.029376</v>
      </c>
      <c r="K743" s="39" t="n">
        <v>1.400281</v>
      </c>
      <c r="L743" s="28" t="n">
        <v>1.612461</v>
      </c>
      <c r="M743" s="8" t="n">
        <v>79</v>
      </c>
      <c r="N743" s="8" t="n">
        <v>758</v>
      </c>
      <c r="O743" s="28" t="n">
        <v>11.4365</v>
      </c>
      <c r="P743" s="28" t="n">
        <v>3.162032</v>
      </c>
      <c r="Q743" s="28" t="n">
        <v>3.817035</v>
      </c>
      <c r="R743" s="8" t="n">
        <v>16</v>
      </c>
      <c r="S743" s="8" t="n">
        <v>8</v>
      </c>
      <c r="T743" s="23" t="n">
        <v>57.049555</v>
      </c>
      <c r="U743" s="23" t="n">
        <v>46.619467</v>
      </c>
      <c r="V743" s="28" t="n">
        <v>2.267217</v>
      </c>
      <c r="W743" s="39" t="n">
        <v>0.395863</v>
      </c>
      <c r="X743" s="24" t="n">
        <f aca="false">P743*RHO_VANE/2700*(1+SCRAP)*PRICE_VANE</f>
        <v>37.84952304</v>
      </c>
      <c r="Y743" s="24" t="n">
        <f aca="false">Q743*RHO_PLATE/2700*(1+SCRAP)*PRICE_PLATE</f>
        <v>45.68990895</v>
      </c>
      <c r="Z743" s="24" t="n">
        <f aca="false">T743*CUT_M+(R743+S743)*CUT_SET</f>
        <v>109.5743325</v>
      </c>
      <c r="AA743" s="24" t="n">
        <f aca="false">U743*ROUND_M</f>
        <v>233.097335</v>
      </c>
      <c r="AB743" s="24" t="n">
        <f aca="false">(R743+S743)*FINISH_PART</f>
        <v>192</v>
      </c>
      <c r="AC743" s="24" t="n">
        <f aca="false">R743*SPACER_VANE+(R743+S743)*ASM_H*LABOUR</f>
        <v>318</v>
      </c>
      <c r="AD743" s="24" t="n">
        <f aca="false">V743*G10_CAGE+W743*G10_SLEEVE</f>
        <v>159.7848</v>
      </c>
      <c r="AE743" s="24" t="n">
        <f aca="false">N743/1000*SHAFT_M+SHAFT_SET</f>
        <v>170.96</v>
      </c>
      <c r="AF743" s="24" t="n">
        <f aca="false">2*ROUNDUP(G743*1000/V_ZENER,0)*PRICE_Z+5*ROUNDUP(G743*DIODE_SAFETY/V_STICK,0)*PRICE_STICK</f>
        <v>80.9</v>
      </c>
      <c r="AG743" s="24" t="n">
        <f aca="false">SUM(X743:AF743)</f>
        <v>1347.85589949</v>
      </c>
      <c r="AH743" s="20" t="n">
        <f aca="false">FIXED_BOM</f>
        <v>3461</v>
      </c>
      <c r="AI743" s="24" t="n">
        <f aca="false">(AG743+AH743)*(1+CONT)</f>
        <v>5530.1842844135</v>
      </c>
      <c r="AJ743" s="24" t="n">
        <f aca="false">IF(L743&gt;0,AI743/L743,1000000000000)</f>
        <v>3429.65459903433</v>
      </c>
      <c r="AK743" s="8" t="n">
        <f aca="false">IF(AND(G743&gt;=V_NEED,L743&gt;=P_MIN,K743&gt;=Z_MIN,F743&lt;=N_CAP,D743&lt;=R_MAX,OR(CORONA_REQ=0,O743&gt;=G743)),1,0)</f>
        <v>0</v>
      </c>
      <c r="AL743" s="28" t="n">
        <f aca="false">IF(AK743=1,IF(OBJECTIVE=1,AI743,AJ743),1000000000000)+ROW()*0.000000001</f>
        <v>1000000000000</v>
      </c>
    </row>
    <row r="744" customFormat="false" ht="15" hidden="false" customHeight="false" outlineLevel="0" collapsed="false">
      <c r="A744" s="8" t="n">
        <v>740</v>
      </c>
      <c r="B744" s="23" t="n">
        <v>5</v>
      </c>
      <c r="C744" s="23" t="n">
        <v>2</v>
      </c>
      <c r="D744" s="8" t="n">
        <v>175</v>
      </c>
      <c r="E744" s="8" t="n">
        <v>18</v>
      </c>
      <c r="F744" s="8" t="n">
        <v>6</v>
      </c>
      <c r="G744" s="28" t="n">
        <v>11.211605</v>
      </c>
      <c r="H744" s="8" t="n">
        <v>38.62794</v>
      </c>
      <c r="I744" s="8" t="n">
        <v>557.959469</v>
      </c>
      <c r="J744" s="28" t="n">
        <v>14.444453</v>
      </c>
      <c r="K744" s="39" t="n">
        <v>1.454203</v>
      </c>
      <c r="L744" s="28" t="n">
        <v>2.776193</v>
      </c>
      <c r="M744" s="8" t="n">
        <v>114</v>
      </c>
      <c r="N744" s="8" t="n">
        <v>828</v>
      </c>
      <c r="O744" s="28" t="n">
        <v>11.4365</v>
      </c>
      <c r="P744" s="28" t="n">
        <v>4.743048</v>
      </c>
      <c r="Q744" s="28" t="n">
        <v>4.771294</v>
      </c>
      <c r="R744" s="8" t="n">
        <v>24</v>
      </c>
      <c r="S744" s="8" t="n">
        <v>10</v>
      </c>
      <c r="T744" s="23" t="n">
        <v>82.746899</v>
      </c>
      <c r="U744" s="23" t="n">
        <v>67.101767</v>
      </c>
      <c r="V744" s="28" t="n">
        <v>2.882353</v>
      </c>
      <c r="W744" s="39" t="n">
        <v>0.503268</v>
      </c>
      <c r="X744" s="24" t="n">
        <f aca="false">P744*RHO_VANE/2700*(1+SCRAP)*PRICE_VANE</f>
        <v>56.77428456</v>
      </c>
      <c r="Y744" s="24" t="n">
        <f aca="false">Q744*RHO_PLATE/2700*(1+SCRAP)*PRICE_PLATE</f>
        <v>57.11238918</v>
      </c>
      <c r="Z744" s="24" t="n">
        <f aca="false">T744*CUT_M+(R744+S744)*CUT_SET</f>
        <v>158.1203485</v>
      </c>
      <c r="AA744" s="24" t="n">
        <f aca="false">U744*ROUND_M</f>
        <v>335.508835</v>
      </c>
      <c r="AB744" s="24" t="n">
        <f aca="false">(R744+S744)*FINISH_PART</f>
        <v>272</v>
      </c>
      <c r="AC744" s="24" t="n">
        <f aca="false">R744*SPACER_VANE+(R744+S744)*ASM_H*LABOUR</f>
        <v>454.5</v>
      </c>
      <c r="AD744" s="24" t="n">
        <f aca="false">V744*G10_CAGE+W744*G10_SLEEVE</f>
        <v>203.13726</v>
      </c>
      <c r="AE744" s="24" t="n">
        <f aca="false">N744/1000*SHAFT_M+SHAFT_SET</f>
        <v>179.36</v>
      </c>
      <c r="AF744" s="24" t="n">
        <f aca="false">2*ROUNDUP(G744*1000/V_ZENER,0)*PRICE_Z+5*ROUNDUP(G744*DIODE_SAFETY/V_STICK,0)*PRICE_STICK</f>
        <v>80.9</v>
      </c>
      <c r="AG744" s="24" t="n">
        <f aca="false">SUM(X744:AF744)</f>
        <v>1797.41311724</v>
      </c>
      <c r="AH744" s="20" t="n">
        <f aca="false">FIXED_BOM</f>
        <v>3461</v>
      </c>
      <c r="AI744" s="24" t="n">
        <f aca="false">(AG744+AH744)*(1+CONT)</f>
        <v>6047.175084826</v>
      </c>
      <c r="AJ744" s="24" t="n">
        <f aca="false">IF(L744&gt;0,AI744/L744,1000000000000)</f>
        <v>2178.22575189333</v>
      </c>
      <c r="AK744" s="8" t="n">
        <f aca="false">IF(AND(G744&gt;=V_NEED,L744&gt;=P_MIN,K744&gt;=Z_MIN,F744&lt;=N_CAP,D744&lt;=R_MAX,OR(CORONA_REQ=0,O744&gt;=G744)),1,0)</f>
        <v>1</v>
      </c>
      <c r="AL744" s="28" t="n">
        <f aca="false">IF(AK744=1,IF(OBJECTIVE=1,AI744,AJ744),1000000000000)+ROW()*0.000000001</f>
        <v>6047.17508557</v>
      </c>
    </row>
    <row r="745" customFormat="false" ht="15" hidden="false" customHeight="false" outlineLevel="0" collapsed="false">
      <c r="A745" s="8" t="n">
        <v>741</v>
      </c>
      <c r="B745" s="23" t="n">
        <v>5</v>
      </c>
      <c r="C745" s="23" t="n">
        <v>2</v>
      </c>
      <c r="D745" s="8" t="n">
        <v>175</v>
      </c>
      <c r="E745" s="8" t="n">
        <v>18</v>
      </c>
      <c r="F745" s="8" t="n">
        <v>8</v>
      </c>
      <c r="G745" s="28" t="n">
        <v>11.211605</v>
      </c>
      <c r="H745" s="8" t="n">
        <v>51.947191</v>
      </c>
      <c r="I745" s="8" t="n">
        <v>760.853821</v>
      </c>
      <c r="J745" s="28" t="n">
        <v>14.646679</v>
      </c>
      <c r="K745" s="39" t="n">
        <v>1.481834</v>
      </c>
      <c r="L745" s="28" t="n">
        <v>3.94772</v>
      </c>
      <c r="M745" s="8" t="n">
        <v>156</v>
      </c>
      <c r="N745" s="8" t="n">
        <v>912</v>
      </c>
      <c r="O745" s="28" t="n">
        <v>11.4365</v>
      </c>
      <c r="P745" s="28" t="n">
        <v>6.324064</v>
      </c>
      <c r="Q745" s="28" t="n">
        <v>6.679811</v>
      </c>
      <c r="R745" s="8" t="n">
        <v>32</v>
      </c>
      <c r="S745" s="8" t="n">
        <v>14</v>
      </c>
      <c r="T745" s="23" t="n">
        <v>111.271676</v>
      </c>
      <c r="U745" s="23" t="n">
        <v>90.411501</v>
      </c>
      <c r="V745" s="28" t="n">
        <v>3.620517</v>
      </c>
      <c r="W745" s="39" t="n">
        <v>0.632154</v>
      </c>
      <c r="X745" s="24" t="n">
        <f aca="false">P745*RHO_VANE/2700*(1+SCRAP)*PRICE_VANE</f>
        <v>75.69904608</v>
      </c>
      <c r="Y745" s="24" t="n">
        <f aca="false">Q745*RHO_PLATE/2700*(1+SCRAP)*PRICE_PLATE</f>
        <v>79.95733767</v>
      </c>
      <c r="Z745" s="24" t="n">
        <f aca="false">T745*CUT_M+(R745+S745)*CUT_SET</f>
        <v>212.907514</v>
      </c>
      <c r="AA745" s="24" t="n">
        <f aca="false">U745*ROUND_M</f>
        <v>452.057505</v>
      </c>
      <c r="AB745" s="24" t="n">
        <f aca="false">(R745+S745)*FINISH_PART</f>
        <v>368</v>
      </c>
      <c r="AC745" s="24" t="n">
        <f aca="false">R745*SPACER_VANE+(R745+S745)*ASM_H*LABOUR</f>
        <v>613.5</v>
      </c>
      <c r="AD745" s="24" t="n">
        <f aca="false">V745*G10_CAGE+W745*G10_SLEEVE</f>
        <v>255.16026</v>
      </c>
      <c r="AE745" s="24" t="n">
        <f aca="false">N745/1000*SHAFT_M+SHAFT_SET</f>
        <v>189.44</v>
      </c>
      <c r="AF745" s="24" t="n">
        <f aca="false">2*ROUNDUP(G745*1000/V_ZENER,0)*PRICE_Z+5*ROUNDUP(G745*DIODE_SAFETY/V_STICK,0)*PRICE_STICK</f>
        <v>80.9</v>
      </c>
      <c r="AG745" s="24" t="n">
        <f aca="false">SUM(X745:AF745)</f>
        <v>2327.62166275</v>
      </c>
      <c r="AH745" s="20" t="n">
        <f aca="false">FIXED_BOM</f>
        <v>3461</v>
      </c>
      <c r="AI745" s="24" t="n">
        <f aca="false">(AG745+AH745)*(1+CONT)</f>
        <v>6656.9149121625</v>
      </c>
      <c r="AJ745" s="24" t="n">
        <f aca="false">IF(L745&gt;0,AI745/L745,1000000000000)</f>
        <v>1686.268254122</v>
      </c>
      <c r="AK745" s="8" t="n">
        <f aca="false">IF(AND(G745&gt;=V_NEED,L745&gt;=P_MIN,K745&gt;=Z_MIN,F745&lt;=N_CAP,D745&lt;=R_MAX,OR(CORONA_REQ=0,O745&gt;=G745)),1,0)</f>
        <v>0</v>
      </c>
      <c r="AL745" s="28" t="n">
        <f aca="false">IF(AK745=1,IF(OBJECTIVE=1,AI745,AJ745),1000000000000)+ROW()*0.000000001</f>
        <v>1000000000000</v>
      </c>
    </row>
    <row r="746" customFormat="false" ht="15" hidden="false" customHeight="false" outlineLevel="0" collapsed="false">
      <c r="A746" s="8" t="n">
        <v>742</v>
      </c>
      <c r="B746" s="23" t="n">
        <v>5</v>
      </c>
      <c r="C746" s="23" t="n">
        <v>2</v>
      </c>
      <c r="D746" s="8" t="n">
        <v>175</v>
      </c>
      <c r="E746" s="8" t="n">
        <v>18</v>
      </c>
      <c r="F746" s="8" t="n">
        <v>10</v>
      </c>
      <c r="G746" s="28" t="n">
        <v>11.211605</v>
      </c>
      <c r="H746" s="8" t="n">
        <v>65.266441</v>
      </c>
      <c r="I746" s="8" t="n">
        <v>963.748173</v>
      </c>
      <c r="J746" s="28" t="n">
        <v>14.766366</v>
      </c>
      <c r="K746" s="39" t="n">
        <v>1.498049</v>
      </c>
      <c r="L746" s="28" t="n">
        <v>5.12047</v>
      </c>
      <c r="M746" s="8" t="n">
        <v>191</v>
      </c>
      <c r="N746" s="8" t="n">
        <v>982</v>
      </c>
      <c r="O746" s="28" t="n">
        <v>11.4365</v>
      </c>
      <c r="P746" s="28" t="n">
        <v>7.90508</v>
      </c>
      <c r="Q746" s="28" t="n">
        <v>7.63407</v>
      </c>
      <c r="R746" s="8" t="n">
        <v>40</v>
      </c>
      <c r="S746" s="8" t="n">
        <v>16</v>
      </c>
      <c r="T746" s="23" t="n">
        <v>136.96902</v>
      </c>
      <c r="U746" s="23" t="n">
        <v>110.893801</v>
      </c>
      <c r="V746" s="28" t="n">
        <v>4.235654</v>
      </c>
      <c r="W746" s="39" t="n">
        <v>0.739559</v>
      </c>
      <c r="X746" s="24" t="n">
        <f aca="false">P746*RHO_VANE/2700*(1+SCRAP)*PRICE_VANE</f>
        <v>94.6238076</v>
      </c>
      <c r="Y746" s="24" t="n">
        <f aca="false">Q746*RHO_PLATE/2700*(1+SCRAP)*PRICE_PLATE</f>
        <v>91.3798179</v>
      </c>
      <c r="Z746" s="24" t="n">
        <f aca="false">T746*CUT_M+(R746+S746)*CUT_SET</f>
        <v>261.45353</v>
      </c>
      <c r="AA746" s="24" t="n">
        <f aca="false">U746*ROUND_M</f>
        <v>554.469005</v>
      </c>
      <c r="AB746" s="24" t="n">
        <f aca="false">(R746+S746)*FINISH_PART</f>
        <v>448</v>
      </c>
      <c r="AC746" s="24" t="n">
        <f aca="false">R746*SPACER_VANE+(R746+S746)*ASM_H*LABOUR</f>
        <v>750</v>
      </c>
      <c r="AD746" s="24" t="n">
        <f aca="false">V746*G10_CAGE+W746*G10_SLEEVE</f>
        <v>298.51278</v>
      </c>
      <c r="AE746" s="24" t="n">
        <f aca="false">N746/1000*SHAFT_M+SHAFT_SET</f>
        <v>197.84</v>
      </c>
      <c r="AF746" s="24" t="n">
        <f aca="false">2*ROUNDUP(G746*1000/V_ZENER,0)*PRICE_Z+5*ROUNDUP(G746*DIODE_SAFETY/V_STICK,0)*PRICE_STICK</f>
        <v>80.9</v>
      </c>
      <c r="AG746" s="24" t="n">
        <f aca="false">SUM(X746:AF746)</f>
        <v>2777.1789405</v>
      </c>
      <c r="AH746" s="20" t="n">
        <f aca="false">FIXED_BOM</f>
        <v>3461</v>
      </c>
      <c r="AI746" s="24" t="n">
        <f aca="false">(AG746+AH746)*(1+CONT)</f>
        <v>7173.905781575</v>
      </c>
      <c r="AJ746" s="24" t="n">
        <f aca="false">IF(L746&gt;0,AI746/L746,1000000000000)</f>
        <v>1401.02486325962</v>
      </c>
      <c r="AK746" s="8" t="n">
        <f aca="false">IF(AND(G746&gt;=V_NEED,L746&gt;=P_MIN,K746&gt;=Z_MIN,F746&lt;=N_CAP,D746&lt;=R_MAX,OR(CORONA_REQ=0,O746&gt;=G746)),1,0)</f>
        <v>0</v>
      </c>
      <c r="AL746" s="28" t="n">
        <f aca="false">IF(AK746=1,IF(OBJECTIVE=1,AI746,AJ746),1000000000000)+ROW()*0.000000001</f>
        <v>1000000000000</v>
      </c>
    </row>
    <row r="747" customFormat="false" ht="15" hidden="false" customHeight="false" outlineLevel="0" collapsed="false">
      <c r="A747" s="8" t="n">
        <v>743</v>
      </c>
      <c r="B747" s="23" t="n">
        <v>5</v>
      </c>
      <c r="C747" s="23" t="n">
        <v>2</v>
      </c>
      <c r="D747" s="8" t="n">
        <v>175</v>
      </c>
      <c r="E747" s="8" t="n">
        <v>18</v>
      </c>
      <c r="F747" s="8" t="n">
        <v>12</v>
      </c>
      <c r="G747" s="28" t="n">
        <v>11.211605</v>
      </c>
      <c r="H747" s="8" t="n">
        <v>78.585692</v>
      </c>
      <c r="I747" s="8" t="n">
        <v>1166.642526</v>
      </c>
      <c r="J747" s="28" t="n">
        <v>14.845483</v>
      </c>
      <c r="K747" s="39" t="n">
        <v>1.509559</v>
      </c>
      <c r="L747" s="28" t="n">
        <v>6.294626</v>
      </c>
      <c r="M747" s="8" t="n">
        <v>233</v>
      </c>
      <c r="N747" s="8" t="n">
        <v>1066</v>
      </c>
      <c r="O747" s="28" t="n">
        <v>11.4365</v>
      </c>
      <c r="P747" s="28" t="n">
        <v>9.486096</v>
      </c>
      <c r="Q747" s="28" t="n">
        <v>9.542588</v>
      </c>
      <c r="R747" s="8" t="n">
        <v>48</v>
      </c>
      <c r="S747" s="8" t="n">
        <v>20</v>
      </c>
      <c r="T747" s="23" t="n">
        <v>165.493797</v>
      </c>
      <c r="U747" s="23" t="n">
        <v>134.203535</v>
      </c>
      <c r="V747" s="28" t="n">
        <v>4.973817</v>
      </c>
      <c r="W747" s="39" t="n">
        <v>0.868444</v>
      </c>
      <c r="X747" s="24" t="n">
        <f aca="false">P747*RHO_VANE/2700*(1+SCRAP)*PRICE_VANE</f>
        <v>113.54856912</v>
      </c>
      <c r="Y747" s="24" t="n">
        <f aca="false">Q747*RHO_PLATE/2700*(1+SCRAP)*PRICE_PLATE</f>
        <v>114.22477836</v>
      </c>
      <c r="Z747" s="24" t="n">
        <f aca="false">T747*CUT_M+(R747+S747)*CUT_SET</f>
        <v>316.2406955</v>
      </c>
      <c r="AA747" s="24" t="n">
        <f aca="false">U747*ROUND_M</f>
        <v>671.017675</v>
      </c>
      <c r="AB747" s="24" t="n">
        <f aca="false">(R747+S747)*FINISH_PART</f>
        <v>544</v>
      </c>
      <c r="AC747" s="24" t="n">
        <f aca="false">R747*SPACER_VANE+(R747+S747)*ASM_H*LABOUR</f>
        <v>909</v>
      </c>
      <c r="AD747" s="24" t="n">
        <f aca="false">V747*G10_CAGE+W747*G10_SLEEVE</f>
        <v>350.53566</v>
      </c>
      <c r="AE747" s="24" t="n">
        <f aca="false">N747/1000*SHAFT_M+SHAFT_SET</f>
        <v>207.92</v>
      </c>
      <c r="AF747" s="24" t="n">
        <f aca="false">2*ROUNDUP(G747*1000/V_ZENER,0)*PRICE_Z+5*ROUNDUP(G747*DIODE_SAFETY/V_STICK,0)*PRICE_STICK</f>
        <v>80.9</v>
      </c>
      <c r="AG747" s="24" t="n">
        <f aca="false">SUM(X747:AF747)</f>
        <v>3307.38737798</v>
      </c>
      <c r="AH747" s="20" t="n">
        <f aca="false">FIXED_BOM</f>
        <v>3461</v>
      </c>
      <c r="AI747" s="24" t="n">
        <f aca="false">(AG747+AH747)*(1+CONT)</f>
        <v>7783.645484677</v>
      </c>
      <c r="AJ747" s="24" t="n">
        <f aca="false">IF(L747&gt;0,AI747/L747,1000000000000)</f>
        <v>1236.55408354317</v>
      </c>
      <c r="AK747" s="8" t="n">
        <f aca="false">IF(AND(G747&gt;=V_NEED,L747&gt;=P_MIN,K747&gt;=Z_MIN,F747&lt;=N_CAP,D747&lt;=R_MAX,OR(CORONA_REQ=0,O747&gt;=G747)),1,0)</f>
        <v>0</v>
      </c>
      <c r="AL747" s="28" t="n">
        <f aca="false">IF(AK747=1,IF(OBJECTIVE=1,AI747,AJ747),1000000000000)+ROW()*0.000000001</f>
        <v>1000000000000</v>
      </c>
    </row>
    <row r="748" customFormat="false" ht="15" hidden="false" customHeight="false" outlineLevel="0" collapsed="false">
      <c r="A748" s="8" t="n">
        <v>744</v>
      </c>
      <c r="B748" s="23" t="n">
        <v>5</v>
      </c>
      <c r="C748" s="23" t="n">
        <v>2</v>
      </c>
      <c r="D748" s="8" t="n">
        <v>175</v>
      </c>
      <c r="E748" s="8" t="n">
        <v>18</v>
      </c>
      <c r="F748" s="8" t="n">
        <v>16</v>
      </c>
      <c r="G748" s="28" t="n">
        <v>11.211605</v>
      </c>
      <c r="H748" s="8" t="n">
        <v>105.224194</v>
      </c>
      <c r="I748" s="8" t="n">
        <v>1572.43123</v>
      </c>
      <c r="J748" s="28" t="n">
        <v>14.943628</v>
      </c>
      <c r="K748" s="39" t="n">
        <v>1.523455</v>
      </c>
      <c r="L748" s="28" t="n">
        <v>8.648133</v>
      </c>
      <c r="M748" s="8" t="n">
        <v>310</v>
      </c>
      <c r="N748" s="8" t="n">
        <v>1220</v>
      </c>
      <c r="O748" s="28" t="n">
        <v>11.4365</v>
      </c>
      <c r="P748" s="28" t="n">
        <v>12.648127</v>
      </c>
      <c r="Q748" s="28" t="n">
        <v>12.405364</v>
      </c>
      <c r="R748" s="8" t="n">
        <v>64</v>
      </c>
      <c r="S748" s="8" t="n">
        <v>26</v>
      </c>
      <c r="T748" s="23" t="n">
        <v>219.715919</v>
      </c>
      <c r="U748" s="23" t="n">
        <v>177.995568</v>
      </c>
      <c r="V748" s="28" t="n">
        <v>6.327117</v>
      </c>
      <c r="W748" s="39" t="n">
        <v>1.104735</v>
      </c>
      <c r="X748" s="24" t="n">
        <f aca="false">P748*RHO_VANE/2700*(1+SCRAP)*PRICE_VANE</f>
        <v>151.39808019</v>
      </c>
      <c r="Y748" s="24" t="n">
        <f aca="false">Q748*RHO_PLATE/2700*(1+SCRAP)*PRICE_PLATE</f>
        <v>148.49220708</v>
      </c>
      <c r="Z748" s="24" t="n">
        <f aca="false">T748*CUT_M+(R748+S748)*CUT_SET</f>
        <v>419.5738785</v>
      </c>
      <c r="AA748" s="24" t="n">
        <f aca="false">U748*ROUND_M</f>
        <v>889.97784</v>
      </c>
      <c r="AB748" s="24" t="n">
        <f aca="false">(R748+S748)*FINISH_PART</f>
        <v>720</v>
      </c>
      <c r="AC748" s="24" t="n">
        <f aca="false">R748*SPACER_VANE+(R748+S748)*ASM_H*LABOUR</f>
        <v>1204.5</v>
      </c>
      <c r="AD748" s="24" t="n">
        <f aca="false">V748*G10_CAGE+W748*G10_SLEEVE</f>
        <v>445.91112</v>
      </c>
      <c r="AE748" s="24" t="n">
        <f aca="false">N748/1000*SHAFT_M+SHAFT_SET</f>
        <v>226.4</v>
      </c>
      <c r="AF748" s="24" t="n">
        <f aca="false">2*ROUNDUP(G748*1000/V_ZENER,0)*PRICE_Z+5*ROUNDUP(G748*DIODE_SAFETY/V_STICK,0)*PRICE_STICK</f>
        <v>80.9</v>
      </c>
      <c r="AG748" s="24" t="n">
        <f aca="false">SUM(X748:AF748)</f>
        <v>4287.15312577</v>
      </c>
      <c r="AH748" s="20" t="n">
        <f aca="false">FIXED_BOM</f>
        <v>3461</v>
      </c>
      <c r="AI748" s="24" t="n">
        <f aca="false">(AG748+AH748)*(1+CONT)</f>
        <v>8910.3760946355</v>
      </c>
      <c r="AJ748" s="24" t="n">
        <f aca="false">IF(L748&gt;0,AI748/L748,1000000000000)</f>
        <v>1030.32366577104</v>
      </c>
      <c r="AK748" s="8" t="n">
        <f aca="false">IF(AND(G748&gt;=V_NEED,L748&gt;=P_MIN,K748&gt;=Z_MIN,F748&lt;=N_CAP,D748&lt;=R_MAX,OR(CORONA_REQ=0,O748&gt;=G748)),1,0)</f>
        <v>0</v>
      </c>
      <c r="AL748" s="28" t="n">
        <f aca="false">IF(AK748=1,IF(OBJECTIVE=1,AI748,AJ748),1000000000000)+ROW()*0.000000001</f>
        <v>1000000000000</v>
      </c>
    </row>
    <row r="749" customFormat="false" ht="15" hidden="false" customHeight="false" outlineLevel="0" collapsed="false">
      <c r="A749" s="8" t="n">
        <v>745</v>
      </c>
      <c r="B749" s="23" t="n">
        <v>5</v>
      </c>
      <c r="C749" s="23" t="n">
        <v>2</v>
      </c>
      <c r="D749" s="8" t="n">
        <v>175</v>
      </c>
      <c r="E749" s="8" t="n">
        <v>22</v>
      </c>
      <c r="F749" s="8" t="n">
        <v>4</v>
      </c>
      <c r="G749" s="28" t="n">
        <v>11.211605</v>
      </c>
      <c r="H749" s="8" t="n">
        <v>33.885462</v>
      </c>
      <c r="I749" s="8" t="n">
        <v>428.66214</v>
      </c>
      <c r="J749" s="28" t="n">
        <v>12.650326</v>
      </c>
      <c r="K749" s="39" t="n">
        <v>1.407871</v>
      </c>
      <c r="L749" s="28" t="n">
        <v>1.977247</v>
      </c>
      <c r="M749" s="8" t="n">
        <v>86</v>
      </c>
      <c r="N749" s="8" t="n">
        <v>772</v>
      </c>
      <c r="O749" s="28" t="n">
        <v>11.4365</v>
      </c>
      <c r="P749" s="28" t="n">
        <v>3.67097</v>
      </c>
      <c r="Q749" s="28" t="n">
        <v>4.771294</v>
      </c>
      <c r="R749" s="8" t="n">
        <v>16</v>
      </c>
      <c r="S749" s="8" t="n">
        <v>10</v>
      </c>
      <c r="T749" s="23" t="n">
        <v>59.876988</v>
      </c>
      <c r="U749" s="23" t="n">
        <v>49.4469</v>
      </c>
      <c r="V749" s="28" t="n">
        <v>2.390244</v>
      </c>
      <c r="W749" s="39" t="n">
        <v>0.417344</v>
      </c>
      <c r="X749" s="24" t="n">
        <f aca="false">P749*RHO_VANE/2700*(1+SCRAP)*PRICE_VANE</f>
        <v>43.9415109</v>
      </c>
      <c r="Y749" s="24" t="n">
        <f aca="false">Q749*RHO_PLATE/2700*(1+SCRAP)*PRICE_PLATE</f>
        <v>57.11238918</v>
      </c>
      <c r="Z749" s="24" t="n">
        <f aca="false">T749*CUT_M+(R749+S749)*CUT_SET</f>
        <v>115.815482</v>
      </c>
      <c r="AA749" s="24" t="n">
        <f aca="false">U749*ROUND_M</f>
        <v>247.2345</v>
      </c>
      <c r="AB749" s="24" t="n">
        <f aca="false">(R749+S749)*FINISH_PART</f>
        <v>208</v>
      </c>
      <c r="AC749" s="24" t="n">
        <f aca="false">R749*SPACER_VANE+(R749+S749)*ASM_H*LABOUR</f>
        <v>340.5</v>
      </c>
      <c r="AD749" s="24" t="n">
        <f aca="false">V749*G10_CAGE+W749*G10_SLEEVE</f>
        <v>168.45528</v>
      </c>
      <c r="AE749" s="24" t="n">
        <f aca="false">N749/1000*SHAFT_M+SHAFT_SET</f>
        <v>172.64</v>
      </c>
      <c r="AF749" s="24" t="n">
        <f aca="false">2*ROUNDUP(G749*1000/V_ZENER,0)*PRICE_Z+5*ROUNDUP(G749*DIODE_SAFETY/V_STICK,0)*PRICE_STICK</f>
        <v>80.9</v>
      </c>
      <c r="AG749" s="24" t="n">
        <f aca="false">SUM(X749:AF749)</f>
        <v>1434.59916208</v>
      </c>
      <c r="AH749" s="20" t="n">
        <f aca="false">FIXED_BOM</f>
        <v>3461</v>
      </c>
      <c r="AI749" s="24" t="n">
        <f aca="false">(AG749+AH749)*(1+CONT)</f>
        <v>5629.939036392</v>
      </c>
      <c r="AJ749" s="24" t="n">
        <f aca="false">IF(L749&gt;0,AI749/L749,1000000000000)</f>
        <v>2847.36253811082</v>
      </c>
      <c r="AK749" s="8" t="n">
        <f aca="false">IF(AND(G749&gt;=V_NEED,L749&gt;=P_MIN,K749&gt;=Z_MIN,F749&lt;=N_CAP,D749&lt;=R_MAX,OR(CORONA_REQ=0,O749&gt;=G749)),1,0)</f>
        <v>0</v>
      </c>
      <c r="AL749" s="28" t="n">
        <f aca="false">IF(AK749=1,IF(OBJECTIVE=1,AI749,AJ749),1000000000000)+ROW()*0.000000001</f>
        <v>1000000000000</v>
      </c>
    </row>
    <row r="750" customFormat="false" ht="15" hidden="false" customHeight="false" outlineLevel="0" collapsed="false">
      <c r="A750" s="8" t="n">
        <v>746</v>
      </c>
      <c r="B750" s="23" t="n">
        <v>5</v>
      </c>
      <c r="C750" s="23" t="n">
        <v>2</v>
      </c>
      <c r="D750" s="8" t="n">
        <v>175</v>
      </c>
      <c r="E750" s="8" t="n">
        <v>22</v>
      </c>
      <c r="F750" s="8" t="n">
        <v>6</v>
      </c>
      <c r="G750" s="28" t="n">
        <v>11.211605</v>
      </c>
      <c r="H750" s="8" t="n">
        <v>52.105726</v>
      </c>
      <c r="I750" s="8" t="n">
        <v>673.611934</v>
      </c>
      <c r="J750" s="28" t="n">
        <v>12.927791</v>
      </c>
      <c r="K750" s="39" t="n">
        <v>1.453049</v>
      </c>
      <c r="L750" s="28" t="n">
        <v>3.348403</v>
      </c>
      <c r="M750" s="8" t="n">
        <v>121</v>
      </c>
      <c r="N750" s="8" t="n">
        <v>842</v>
      </c>
      <c r="O750" s="28" t="n">
        <v>11.4365</v>
      </c>
      <c r="P750" s="28" t="n">
        <v>5.506455</v>
      </c>
      <c r="Q750" s="28" t="n">
        <v>5.725553</v>
      </c>
      <c r="R750" s="8" t="n">
        <v>24</v>
      </c>
      <c r="S750" s="8" t="n">
        <v>12</v>
      </c>
      <c r="T750" s="23" t="n">
        <v>85.574332</v>
      </c>
      <c r="U750" s="23" t="n">
        <v>69.929201</v>
      </c>
      <c r="V750" s="28" t="n">
        <v>3.005381</v>
      </c>
      <c r="W750" s="39" t="n">
        <v>0.524749</v>
      </c>
      <c r="X750" s="24" t="n">
        <f aca="false">P750*RHO_VANE/2700*(1+SCRAP)*PRICE_VANE</f>
        <v>65.91226635</v>
      </c>
      <c r="Y750" s="24" t="n">
        <f aca="false">Q750*RHO_PLATE/2700*(1+SCRAP)*PRICE_PLATE</f>
        <v>68.53486941</v>
      </c>
      <c r="Z750" s="24" t="n">
        <f aca="false">T750*CUT_M+(R750+S750)*CUT_SET</f>
        <v>164.361498</v>
      </c>
      <c r="AA750" s="24" t="n">
        <f aca="false">U750*ROUND_M</f>
        <v>349.646005</v>
      </c>
      <c r="AB750" s="24" t="n">
        <f aca="false">(R750+S750)*FINISH_PART</f>
        <v>288</v>
      </c>
      <c r="AC750" s="24" t="n">
        <f aca="false">R750*SPACER_VANE+(R750+S750)*ASM_H*LABOUR</f>
        <v>477</v>
      </c>
      <c r="AD750" s="24" t="n">
        <f aca="false">V750*G10_CAGE+W750*G10_SLEEVE</f>
        <v>211.8078</v>
      </c>
      <c r="AE750" s="24" t="n">
        <f aca="false">N750/1000*SHAFT_M+SHAFT_SET</f>
        <v>181.04</v>
      </c>
      <c r="AF750" s="24" t="n">
        <f aca="false">2*ROUNDUP(G750*1000/V_ZENER,0)*PRICE_Z+5*ROUNDUP(G750*DIODE_SAFETY/V_STICK,0)*PRICE_STICK</f>
        <v>80.9</v>
      </c>
      <c r="AG750" s="24" t="n">
        <f aca="false">SUM(X750:AF750)</f>
        <v>1887.20243876</v>
      </c>
      <c r="AH750" s="20" t="n">
        <f aca="false">FIXED_BOM</f>
        <v>3461</v>
      </c>
      <c r="AI750" s="24" t="n">
        <f aca="false">(AG750+AH750)*(1+CONT)</f>
        <v>6150.432804574</v>
      </c>
      <c r="AJ750" s="24" t="n">
        <f aca="false">IF(L750&gt;0,AI750/L750,1000000000000)</f>
        <v>1836.82573590276</v>
      </c>
      <c r="AK750" s="8" t="n">
        <f aca="false">IF(AND(G750&gt;=V_NEED,L750&gt;=P_MIN,K750&gt;=Z_MIN,F750&lt;=N_CAP,D750&lt;=R_MAX,OR(CORONA_REQ=0,O750&gt;=G750)),1,0)</f>
        <v>1</v>
      </c>
      <c r="AL750" s="28" t="n">
        <f aca="false">IF(AK750=1,IF(OBJECTIVE=1,AI750,AJ750),1000000000000)+ROW()*0.000000001</f>
        <v>6150.432805324</v>
      </c>
    </row>
    <row r="751" customFormat="false" ht="15" hidden="false" customHeight="false" outlineLevel="0" collapsed="false">
      <c r="A751" s="8" t="n">
        <v>747</v>
      </c>
      <c r="B751" s="23" t="n">
        <v>5</v>
      </c>
      <c r="C751" s="23" t="n">
        <v>2</v>
      </c>
      <c r="D751" s="8" t="n">
        <v>175</v>
      </c>
      <c r="E751" s="8" t="n">
        <v>22</v>
      </c>
      <c r="F751" s="8" t="n">
        <v>8</v>
      </c>
      <c r="G751" s="28" t="n">
        <v>11.211605</v>
      </c>
      <c r="H751" s="8" t="n">
        <v>70.32599</v>
      </c>
      <c r="I751" s="8" t="n">
        <v>918.561729</v>
      </c>
      <c r="J751" s="28" t="n">
        <v>13.061483</v>
      </c>
      <c r="K751" s="39" t="n">
        <v>1.475639</v>
      </c>
      <c r="L751" s="28" t="n">
        <v>4.731536</v>
      </c>
      <c r="M751" s="8" t="n">
        <v>163</v>
      </c>
      <c r="N751" s="8" t="n">
        <v>926</v>
      </c>
      <c r="O751" s="28" t="n">
        <v>11.4365</v>
      </c>
      <c r="P751" s="28" t="n">
        <v>7.34194</v>
      </c>
      <c r="Q751" s="28" t="n">
        <v>7.63407</v>
      </c>
      <c r="R751" s="8" t="n">
        <v>32</v>
      </c>
      <c r="S751" s="8" t="n">
        <v>16</v>
      </c>
      <c r="T751" s="23" t="n">
        <v>114.099109</v>
      </c>
      <c r="U751" s="23" t="n">
        <v>93.238934</v>
      </c>
      <c r="V751" s="28" t="n">
        <v>3.743544</v>
      </c>
      <c r="W751" s="39" t="n">
        <v>0.653635</v>
      </c>
      <c r="X751" s="24" t="n">
        <f aca="false">P751*RHO_VANE/2700*(1+SCRAP)*PRICE_VANE</f>
        <v>87.8830218</v>
      </c>
      <c r="Y751" s="24" t="n">
        <f aca="false">Q751*RHO_PLATE/2700*(1+SCRAP)*PRICE_PLATE</f>
        <v>91.3798179</v>
      </c>
      <c r="Z751" s="24" t="n">
        <f aca="false">T751*CUT_M+(R751+S751)*CUT_SET</f>
        <v>219.1486635</v>
      </c>
      <c r="AA751" s="24" t="n">
        <f aca="false">U751*ROUND_M</f>
        <v>466.19467</v>
      </c>
      <c r="AB751" s="24" t="n">
        <f aca="false">(R751+S751)*FINISH_PART</f>
        <v>384</v>
      </c>
      <c r="AC751" s="24" t="n">
        <f aca="false">R751*SPACER_VANE+(R751+S751)*ASM_H*LABOUR</f>
        <v>636</v>
      </c>
      <c r="AD751" s="24" t="n">
        <f aca="false">V751*G10_CAGE+W751*G10_SLEEVE</f>
        <v>263.83074</v>
      </c>
      <c r="AE751" s="24" t="n">
        <f aca="false">N751/1000*SHAFT_M+SHAFT_SET</f>
        <v>191.12</v>
      </c>
      <c r="AF751" s="24" t="n">
        <f aca="false">2*ROUNDUP(G751*1000/V_ZENER,0)*PRICE_Z+5*ROUNDUP(G751*DIODE_SAFETY/V_STICK,0)*PRICE_STICK</f>
        <v>80.9</v>
      </c>
      <c r="AG751" s="24" t="n">
        <f aca="false">SUM(X751:AF751)</f>
        <v>2420.4569132</v>
      </c>
      <c r="AH751" s="20" t="n">
        <f aca="false">FIXED_BOM</f>
        <v>3461</v>
      </c>
      <c r="AI751" s="24" t="n">
        <f aca="false">(AG751+AH751)*(1+CONT)</f>
        <v>6763.67545018</v>
      </c>
      <c r="AJ751" s="24" t="n">
        <f aca="false">IF(L751&gt;0,AI751/L751,1000000000000)</f>
        <v>1429.4883205327</v>
      </c>
      <c r="AK751" s="8" t="n">
        <f aca="false">IF(AND(G751&gt;=V_NEED,L751&gt;=P_MIN,K751&gt;=Z_MIN,F751&lt;=N_CAP,D751&lt;=R_MAX,OR(CORONA_REQ=0,O751&gt;=G751)),1,0)</f>
        <v>0</v>
      </c>
      <c r="AL751" s="28" t="n">
        <f aca="false">IF(AK751=1,IF(OBJECTIVE=1,AI751,AJ751),1000000000000)+ROW()*0.000000001</f>
        <v>1000000000000</v>
      </c>
    </row>
    <row r="752" customFormat="false" ht="15" hidden="false" customHeight="false" outlineLevel="0" collapsed="false">
      <c r="A752" s="8" t="n">
        <v>748</v>
      </c>
      <c r="B752" s="23" t="n">
        <v>5</v>
      </c>
      <c r="C752" s="23" t="n">
        <v>2</v>
      </c>
      <c r="D752" s="8" t="n">
        <v>175</v>
      </c>
      <c r="E752" s="8" t="n">
        <v>22</v>
      </c>
      <c r="F752" s="8" t="n">
        <v>10</v>
      </c>
      <c r="G752" s="28" t="n">
        <v>11.211605</v>
      </c>
      <c r="H752" s="8" t="n">
        <v>88.546254</v>
      </c>
      <c r="I752" s="8" t="n">
        <v>1163.511523</v>
      </c>
      <c r="J752" s="28" t="n">
        <v>13.140155</v>
      </c>
      <c r="K752" s="39" t="n">
        <v>1.489235</v>
      </c>
      <c r="L752" s="28" t="n">
        <v>6.109694</v>
      </c>
      <c r="M752" s="8" t="n">
        <v>205</v>
      </c>
      <c r="N752" s="8" t="n">
        <v>1010</v>
      </c>
      <c r="O752" s="28" t="n">
        <v>11.4365</v>
      </c>
      <c r="P752" s="28" t="n">
        <v>9.177425</v>
      </c>
      <c r="Q752" s="28" t="n">
        <v>9.542588</v>
      </c>
      <c r="R752" s="8" t="n">
        <v>40</v>
      </c>
      <c r="S752" s="8" t="n">
        <v>20</v>
      </c>
      <c r="T752" s="23" t="n">
        <v>142.623887</v>
      </c>
      <c r="U752" s="23" t="n">
        <v>116.548668</v>
      </c>
      <c r="V752" s="28" t="n">
        <v>4.481708</v>
      </c>
      <c r="W752" s="39" t="n">
        <v>0.78252</v>
      </c>
      <c r="X752" s="24" t="n">
        <f aca="false">P752*RHO_VANE/2700*(1+SCRAP)*PRICE_VANE</f>
        <v>109.85377725</v>
      </c>
      <c r="Y752" s="24" t="n">
        <f aca="false">Q752*RHO_PLATE/2700*(1+SCRAP)*PRICE_PLATE</f>
        <v>114.22477836</v>
      </c>
      <c r="Z752" s="24" t="n">
        <f aca="false">T752*CUT_M+(R752+S752)*CUT_SET</f>
        <v>273.9358305</v>
      </c>
      <c r="AA752" s="24" t="n">
        <f aca="false">U752*ROUND_M</f>
        <v>582.74334</v>
      </c>
      <c r="AB752" s="24" t="n">
        <f aca="false">(R752+S752)*FINISH_PART</f>
        <v>480</v>
      </c>
      <c r="AC752" s="24" t="n">
        <f aca="false">R752*SPACER_VANE+(R752+S752)*ASM_H*LABOUR</f>
        <v>795</v>
      </c>
      <c r="AD752" s="24" t="n">
        <f aca="false">V752*G10_CAGE+W752*G10_SLEEVE</f>
        <v>315.85368</v>
      </c>
      <c r="AE752" s="24" t="n">
        <f aca="false">N752/1000*SHAFT_M+SHAFT_SET</f>
        <v>201.2</v>
      </c>
      <c r="AF752" s="24" t="n">
        <f aca="false">2*ROUNDUP(G752*1000/V_ZENER,0)*PRICE_Z+5*ROUNDUP(G752*DIODE_SAFETY/V_STICK,0)*PRICE_STICK</f>
        <v>80.9</v>
      </c>
      <c r="AG752" s="24" t="n">
        <f aca="false">SUM(X752:AF752)</f>
        <v>2953.71140611</v>
      </c>
      <c r="AH752" s="20" t="n">
        <f aca="false">FIXED_BOM</f>
        <v>3461</v>
      </c>
      <c r="AI752" s="24" t="n">
        <f aca="false">(AG752+AH752)*(1+CONT)</f>
        <v>7376.9181170265</v>
      </c>
      <c r="AJ752" s="24" t="n">
        <f aca="false">IF(L752&gt;0,AI752/L752,1000000000000)</f>
        <v>1207.41204338982</v>
      </c>
      <c r="AK752" s="8" t="n">
        <f aca="false">IF(AND(G752&gt;=V_NEED,L752&gt;=P_MIN,K752&gt;=Z_MIN,F752&lt;=N_CAP,D752&lt;=R_MAX,OR(CORONA_REQ=0,O752&gt;=G752)),1,0)</f>
        <v>0</v>
      </c>
      <c r="AL752" s="28" t="n">
        <f aca="false">IF(AK752=1,IF(OBJECTIVE=1,AI752,AJ752),1000000000000)+ROW()*0.000000001</f>
        <v>1000000000000</v>
      </c>
    </row>
    <row r="753" customFormat="false" ht="15" hidden="false" customHeight="false" outlineLevel="0" collapsed="false">
      <c r="A753" s="8" t="n">
        <v>749</v>
      </c>
      <c r="B753" s="23" t="n">
        <v>5</v>
      </c>
      <c r="C753" s="23" t="n">
        <v>2</v>
      </c>
      <c r="D753" s="8" t="n">
        <v>175</v>
      </c>
      <c r="E753" s="8" t="n">
        <v>22</v>
      </c>
      <c r="F753" s="8" t="n">
        <v>12</v>
      </c>
      <c r="G753" s="28" t="n">
        <v>11.211605</v>
      </c>
      <c r="H753" s="8" t="n">
        <v>106.766518</v>
      </c>
      <c r="I753" s="8" t="n">
        <v>1408.461318</v>
      </c>
      <c r="J753" s="28" t="n">
        <v>13.191976</v>
      </c>
      <c r="K753" s="39" t="n">
        <v>1.498722</v>
      </c>
      <c r="L753" s="28" t="n">
        <v>7.496004</v>
      </c>
      <c r="M753" s="8" t="n">
        <v>240</v>
      </c>
      <c r="N753" s="8" t="n">
        <v>1080</v>
      </c>
      <c r="O753" s="28" t="n">
        <v>11.4365</v>
      </c>
      <c r="P753" s="28" t="n">
        <v>11.01291</v>
      </c>
      <c r="Q753" s="28" t="n">
        <v>10.496846</v>
      </c>
      <c r="R753" s="8" t="n">
        <v>48</v>
      </c>
      <c r="S753" s="8" t="n">
        <v>22</v>
      </c>
      <c r="T753" s="23" t="n">
        <v>168.321231</v>
      </c>
      <c r="U753" s="23" t="n">
        <v>137.030968</v>
      </c>
      <c r="V753" s="28" t="n">
        <v>5.096845</v>
      </c>
      <c r="W753" s="39" t="n">
        <v>0.889925</v>
      </c>
      <c r="X753" s="24" t="n">
        <f aca="false">P753*RHO_VANE/2700*(1+SCRAP)*PRICE_VANE</f>
        <v>131.8245327</v>
      </c>
      <c r="Y753" s="24" t="n">
        <f aca="false">Q753*RHO_PLATE/2700*(1+SCRAP)*PRICE_PLATE</f>
        <v>125.64724662</v>
      </c>
      <c r="Z753" s="24" t="n">
        <f aca="false">T753*CUT_M+(R753+S753)*CUT_SET</f>
        <v>322.4818465</v>
      </c>
      <c r="AA753" s="24" t="n">
        <f aca="false">U753*ROUND_M</f>
        <v>685.15484</v>
      </c>
      <c r="AB753" s="24" t="n">
        <f aca="false">(R753+S753)*FINISH_PART</f>
        <v>560</v>
      </c>
      <c r="AC753" s="24" t="n">
        <f aca="false">R753*SPACER_VANE+(R753+S753)*ASM_H*LABOUR</f>
        <v>931.5</v>
      </c>
      <c r="AD753" s="24" t="n">
        <f aca="false">V753*G10_CAGE+W753*G10_SLEEVE</f>
        <v>359.2062</v>
      </c>
      <c r="AE753" s="24" t="n">
        <f aca="false">N753/1000*SHAFT_M+SHAFT_SET</f>
        <v>209.6</v>
      </c>
      <c r="AF753" s="24" t="n">
        <f aca="false">2*ROUNDUP(G753*1000/V_ZENER,0)*PRICE_Z+5*ROUNDUP(G753*DIODE_SAFETY/V_STICK,0)*PRICE_STICK</f>
        <v>80.9</v>
      </c>
      <c r="AG753" s="24" t="n">
        <f aca="false">SUM(X753:AF753)</f>
        <v>3406.31466582</v>
      </c>
      <c r="AH753" s="20" t="n">
        <f aca="false">FIXED_BOM</f>
        <v>3461</v>
      </c>
      <c r="AI753" s="24" t="n">
        <f aca="false">(AG753+AH753)*(1+CONT)</f>
        <v>7897.411865693</v>
      </c>
      <c r="AJ753" s="24" t="n">
        <f aca="false">IF(L753&gt;0,AI753/L753,1000000000000)</f>
        <v>1053.54957997528</v>
      </c>
      <c r="AK753" s="8" t="n">
        <f aca="false">IF(AND(G753&gt;=V_NEED,L753&gt;=P_MIN,K753&gt;=Z_MIN,F753&lt;=N_CAP,D753&lt;=R_MAX,OR(CORONA_REQ=0,O753&gt;=G753)),1,0)</f>
        <v>0</v>
      </c>
      <c r="AL753" s="28" t="n">
        <f aca="false">IF(AK753=1,IF(OBJECTIVE=1,AI753,AJ753),1000000000000)+ROW()*0.000000001</f>
        <v>1000000000000</v>
      </c>
    </row>
    <row r="754" customFormat="false" ht="15" hidden="false" customHeight="false" outlineLevel="0" collapsed="false">
      <c r="A754" s="8" t="n">
        <v>750</v>
      </c>
      <c r="B754" s="23" t="n">
        <v>5</v>
      </c>
      <c r="C754" s="23" t="n">
        <v>2</v>
      </c>
      <c r="D754" s="8" t="n">
        <v>175</v>
      </c>
      <c r="E754" s="8" t="n">
        <v>22</v>
      </c>
      <c r="F754" s="8" t="n">
        <v>16</v>
      </c>
      <c r="G754" s="28" t="n">
        <v>11.211605</v>
      </c>
      <c r="H754" s="8" t="n">
        <v>143.207046</v>
      </c>
      <c r="I754" s="8" t="n">
        <v>1898.360906</v>
      </c>
      <c r="J754" s="28" t="n">
        <v>13.256058</v>
      </c>
      <c r="K754" s="39" t="n">
        <v>1.509863</v>
      </c>
      <c r="L754" s="28" t="n">
        <v>10.259414</v>
      </c>
      <c r="M754" s="8" t="n">
        <v>324</v>
      </c>
      <c r="N754" s="8" t="n">
        <v>1248</v>
      </c>
      <c r="O754" s="28" t="n">
        <v>11.4365</v>
      </c>
      <c r="P754" s="28" t="n">
        <v>14.683879</v>
      </c>
      <c r="Q754" s="28" t="n">
        <v>14.313882</v>
      </c>
      <c r="R754" s="8" t="n">
        <v>64</v>
      </c>
      <c r="S754" s="8" t="n">
        <v>30</v>
      </c>
      <c r="T754" s="23" t="n">
        <v>225.370785</v>
      </c>
      <c r="U754" s="23" t="n">
        <v>183.650435</v>
      </c>
      <c r="V754" s="28" t="n">
        <v>6.573172</v>
      </c>
      <c r="W754" s="39" t="n">
        <v>1.147697</v>
      </c>
      <c r="X754" s="24" t="n">
        <f aca="false">P754*RHO_VANE/2700*(1+SCRAP)*PRICE_VANE</f>
        <v>175.76603163</v>
      </c>
      <c r="Y754" s="24" t="n">
        <f aca="false">Q754*RHO_PLATE/2700*(1+SCRAP)*PRICE_PLATE</f>
        <v>171.33716754</v>
      </c>
      <c r="Z754" s="24" t="n">
        <f aca="false">T754*CUT_M+(R754+S754)*CUT_SET</f>
        <v>432.0561775</v>
      </c>
      <c r="AA754" s="24" t="n">
        <f aca="false">U754*ROUND_M</f>
        <v>918.252175</v>
      </c>
      <c r="AB754" s="24" t="n">
        <f aca="false">(R754+S754)*FINISH_PART</f>
        <v>752</v>
      </c>
      <c r="AC754" s="24" t="n">
        <f aca="false">R754*SPACER_VANE+(R754+S754)*ASM_H*LABOUR</f>
        <v>1249.5</v>
      </c>
      <c r="AD754" s="24" t="n">
        <f aca="false">V754*G10_CAGE+W754*G10_SLEEVE</f>
        <v>463.25214</v>
      </c>
      <c r="AE754" s="24" t="n">
        <f aca="false">N754/1000*SHAFT_M+SHAFT_SET</f>
        <v>229.76</v>
      </c>
      <c r="AF754" s="24" t="n">
        <f aca="false">2*ROUNDUP(G754*1000/V_ZENER,0)*PRICE_Z+5*ROUNDUP(G754*DIODE_SAFETY/V_STICK,0)*PRICE_STICK</f>
        <v>80.9</v>
      </c>
      <c r="AG754" s="24" t="n">
        <f aca="false">SUM(X754:AF754)</f>
        <v>4472.82369167</v>
      </c>
      <c r="AH754" s="20" t="n">
        <f aca="false">FIXED_BOM</f>
        <v>3461</v>
      </c>
      <c r="AI754" s="24" t="n">
        <f aca="false">(AG754+AH754)*(1+CONT)</f>
        <v>9123.8972454205</v>
      </c>
      <c r="AJ754" s="24" t="n">
        <f aca="false">IF(L754&gt;0,AI754/L754,1000000000000)</f>
        <v>889.319530864092</v>
      </c>
      <c r="AK754" s="8" t="n">
        <f aca="false">IF(AND(G754&gt;=V_NEED,L754&gt;=P_MIN,K754&gt;=Z_MIN,F754&lt;=N_CAP,D754&lt;=R_MAX,OR(CORONA_REQ=0,O754&gt;=G754)),1,0)</f>
        <v>0</v>
      </c>
      <c r="AL754" s="28" t="n">
        <f aca="false">IF(AK754=1,IF(OBJECTIVE=1,AI754,AJ754),1000000000000)+ROW()*0.000000001</f>
        <v>1000000000000</v>
      </c>
    </row>
    <row r="755" customFormat="false" ht="15" hidden="false" customHeight="false" outlineLevel="0" collapsed="false">
      <c r="A755" s="8" t="n">
        <v>751</v>
      </c>
      <c r="B755" s="23" t="n">
        <v>5</v>
      </c>
      <c r="C755" s="23" t="n">
        <v>2</v>
      </c>
      <c r="D755" s="8" t="n">
        <v>175</v>
      </c>
      <c r="E755" s="8" t="n">
        <v>26</v>
      </c>
      <c r="F755" s="8" t="n">
        <v>4</v>
      </c>
      <c r="G755" s="28" t="n">
        <v>11.211605</v>
      </c>
      <c r="H755" s="8" t="n">
        <v>52.545724</v>
      </c>
      <c r="I755" s="8" t="n">
        <v>502.057869</v>
      </c>
      <c r="J755" s="28" t="n">
        <v>9.554685</v>
      </c>
      <c r="K755" s="39" t="n">
        <v>1.376377</v>
      </c>
      <c r="L755" s="28" t="n">
        <v>2.19411</v>
      </c>
      <c r="M755" s="8" t="n">
        <v>86</v>
      </c>
      <c r="N755" s="8" t="n">
        <v>772</v>
      </c>
      <c r="O755" s="28" t="n">
        <v>11.4365</v>
      </c>
      <c r="P755" s="28" t="n">
        <v>4.179908</v>
      </c>
      <c r="Q755" s="28" t="n">
        <v>4.771294</v>
      </c>
      <c r="R755" s="8" t="n">
        <v>16</v>
      </c>
      <c r="S755" s="8" t="n">
        <v>10</v>
      </c>
      <c r="T755" s="23" t="n">
        <v>59.876988</v>
      </c>
      <c r="U755" s="23" t="n">
        <v>49.4469</v>
      </c>
      <c r="V755" s="28" t="n">
        <v>2.390244</v>
      </c>
      <c r="W755" s="39" t="n">
        <v>0.417344</v>
      </c>
      <c r="X755" s="24" t="n">
        <f aca="false">P755*RHO_VANE/2700*(1+SCRAP)*PRICE_VANE</f>
        <v>50.03349876</v>
      </c>
      <c r="Y755" s="24" t="n">
        <f aca="false">Q755*RHO_PLATE/2700*(1+SCRAP)*PRICE_PLATE</f>
        <v>57.11238918</v>
      </c>
      <c r="Z755" s="24" t="n">
        <f aca="false">T755*CUT_M+(R755+S755)*CUT_SET</f>
        <v>115.815482</v>
      </c>
      <c r="AA755" s="24" t="n">
        <f aca="false">U755*ROUND_M</f>
        <v>247.2345</v>
      </c>
      <c r="AB755" s="24" t="n">
        <f aca="false">(R755+S755)*FINISH_PART</f>
        <v>208</v>
      </c>
      <c r="AC755" s="24" t="n">
        <f aca="false">R755*SPACER_VANE+(R755+S755)*ASM_H*LABOUR</f>
        <v>340.5</v>
      </c>
      <c r="AD755" s="24" t="n">
        <f aca="false">V755*G10_CAGE+W755*G10_SLEEVE</f>
        <v>168.45528</v>
      </c>
      <c r="AE755" s="24" t="n">
        <f aca="false">N755/1000*SHAFT_M+SHAFT_SET</f>
        <v>172.64</v>
      </c>
      <c r="AF755" s="24" t="n">
        <f aca="false">2*ROUNDUP(G755*1000/V_ZENER,0)*PRICE_Z+5*ROUNDUP(G755*DIODE_SAFETY/V_STICK,0)*PRICE_STICK</f>
        <v>80.9</v>
      </c>
      <c r="AG755" s="24" t="n">
        <f aca="false">SUM(X755:AF755)</f>
        <v>1440.69114994</v>
      </c>
      <c r="AH755" s="20" t="n">
        <f aca="false">FIXED_BOM</f>
        <v>3461</v>
      </c>
      <c r="AI755" s="24" t="n">
        <f aca="false">(AG755+AH755)*(1+CONT)</f>
        <v>5636.944822431</v>
      </c>
      <c r="AJ755" s="24" t="n">
        <f aca="false">IF(L755&gt;0,AI755/L755,1000000000000)</f>
        <v>2569.1258972572</v>
      </c>
      <c r="AK755" s="8" t="n">
        <f aca="false">IF(AND(G755&gt;=V_NEED,L755&gt;=P_MIN,K755&gt;=Z_MIN,F755&lt;=N_CAP,D755&lt;=R_MAX,OR(CORONA_REQ=0,O755&gt;=G755)),1,0)</f>
        <v>1</v>
      </c>
      <c r="AL755" s="28" t="n">
        <f aca="false">IF(AK755=1,IF(OBJECTIVE=1,AI755,AJ755),1000000000000)+ROW()*0.000000001</f>
        <v>5636.944823186</v>
      </c>
    </row>
    <row r="756" customFormat="false" ht="15" hidden="false" customHeight="false" outlineLevel="0" collapsed="false">
      <c r="A756" s="8" t="n">
        <v>752</v>
      </c>
      <c r="B756" s="23" t="n">
        <v>5</v>
      </c>
      <c r="C756" s="23" t="n">
        <v>2</v>
      </c>
      <c r="D756" s="8" t="n">
        <v>175</v>
      </c>
      <c r="E756" s="8" t="n">
        <v>26</v>
      </c>
      <c r="F756" s="8" t="n">
        <v>6</v>
      </c>
      <c r="G756" s="28" t="n">
        <v>11.211605</v>
      </c>
      <c r="H756" s="8" t="n">
        <v>81.428995</v>
      </c>
      <c r="I756" s="8" t="n">
        <v>788.94808</v>
      </c>
      <c r="J756" s="28" t="n">
        <v>9.688786</v>
      </c>
      <c r="K756" s="39" t="n">
        <v>1.41209</v>
      </c>
      <c r="L756" s="28" t="n">
        <v>3.681125</v>
      </c>
      <c r="M756" s="8" t="n">
        <v>128</v>
      </c>
      <c r="N756" s="8" t="n">
        <v>856</v>
      </c>
      <c r="O756" s="28" t="n">
        <v>11.4365</v>
      </c>
      <c r="P756" s="28" t="n">
        <v>6.269862</v>
      </c>
      <c r="Q756" s="28" t="n">
        <v>6.679811</v>
      </c>
      <c r="R756" s="8" t="n">
        <v>24</v>
      </c>
      <c r="S756" s="8" t="n">
        <v>14</v>
      </c>
      <c r="T756" s="23" t="n">
        <v>88.401765</v>
      </c>
      <c r="U756" s="23" t="n">
        <v>72.756634</v>
      </c>
      <c r="V756" s="28" t="n">
        <v>3.128408</v>
      </c>
      <c r="W756" s="39" t="n">
        <v>0.54623</v>
      </c>
      <c r="X756" s="24" t="n">
        <f aca="false">P756*RHO_VANE/2700*(1+SCRAP)*PRICE_VANE</f>
        <v>75.05024814</v>
      </c>
      <c r="Y756" s="24" t="n">
        <f aca="false">Q756*RHO_PLATE/2700*(1+SCRAP)*PRICE_PLATE</f>
        <v>79.95733767</v>
      </c>
      <c r="Z756" s="24" t="n">
        <f aca="false">T756*CUT_M+(R756+S756)*CUT_SET</f>
        <v>170.6026475</v>
      </c>
      <c r="AA756" s="24" t="n">
        <f aca="false">U756*ROUND_M</f>
        <v>363.78317</v>
      </c>
      <c r="AB756" s="24" t="n">
        <f aca="false">(R756+S756)*FINISH_PART</f>
        <v>304</v>
      </c>
      <c r="AC756" s="24" t="n">
        <f aca="false">R756*SPACER_VANE+(R756+S756)*ASM_H*LABOUR</f>
        <v>499.5</v>
      </c>
      <c r="AD756" s="24" t="n">
        <f aca="false">V756*G10_CAGE+W756*G10_SLEEVE</f>
        <v>220.47828</v>
      </c>
      <c r="AE756" s="24" t="n">
        <f aca="false">N756/1000*SHAFT_M+SHAFT_SET</f>
        <v>182.72</v>
      </c>
      <c r="AF756" s="24" t="n">
        <f aca="false">2*ROUNDUP(G756*1000/V_ZENER,0)*PRICE_Z+5*ROUNDUP(G756*DIODE_SAFETY/V_STICK,0)*PRICE_STICK</f>
        <v>80.9</v>
      </c>
      <c r="AG756" s="24" t="n">
        <f aca="false">SUM(X756:AF756)</f>
        <v>1976.99168331</v>
      </c>
      <c r="AH756" s="20" t="n">
        <f aca="false">FIXED_BOM</f>
        <v>3461</v>
      </c>
      <c r="AI756" s="24" t="n">
        <f aca="false">(AG756+AH756)*(1+CONT)</f>
        <v>6253.6904358065</v>
      </c>
      <c r="AJ756" s="24" t="n">
        <f aca="false">IF(L756&gt;0,AI756/L756,1000000000000)</f>
        <v>1698.85305057734</v>
      </c>
      <c r="AK756" s="8" t="n">
        <f aca="false">IF(AND(G756&gt;=V_NEED,L756&gt;=P_MIN,K756&gt;=Z_MIN,F756&lt;=N_CAP,D756&lt;=R_MAX,OR(CORONA_REQ=0,O756&gt;=G756)),1,0)</f>
        <v>1</v>
      </c>
      <c r="AL756" s="28" t="n">
        <f aca="false">IF(AK756=1,IF(OBJECTIVE=1,AI756,AJ756),1000000000000)+ROW()*0.000000001</f>
        <v>6253.6904365625</v>
      </c>
    </row>
    <row r="757" customFormat="false" ht="15" hidden="false" customHeight="false" outlineLevel="0" collapsed="false">
      <c r="A757" s="8" t="n">
        <v>753</v>
      </c>
      <c r="B757" s="23" t="n">
        <v>5</v>
      </c>
      <c r="C757" s="23" t="n">
        <v>2</v>
      </c>
      <c r="D757" s="8" t="n">
        <v>175</v>
      </c>
      <c r="E757" s="8" t="n">
        <v>26</v>
      </c>
      <c r="F757" s="8" t="n">
        <v>8</v>
      </c>
      <c r="G757" s="28" t="n">
        <v>11.211605</v>
      </c>
      <c r="H757" s="8" t="n">
        <v>110.312266</v>
      </c>
      <c r="I757" s="8" t="n">
        <v>1075.838291</v>
      </c>
      <c r="J757" s="28" t="n">
        <v>9.752662</v>
      </c>
      <c r="K757" s="39" t="n">
        <v>1.430013</v>
      </c>
      <c r="L757" s="28" t="n">
        <v>5.175951</v>
      </c>
      <c r="M757" s="8" t="n">
        <v>170</v>
      </c>
      <c r="N757" s="8" t="n">
        <v>940</v>
      </c>
      <c r="O757" s="28" t="n">
        <v>11.4365</v>
      </c>
      <c r="P757" s="28" t="n">
        <v>8.359816</v>
      </c>
      <c r="Q757" s="28" t="n">
        <v>8.588329</v>
      </c>
      <c r="R757" s="8" t="n">
        <v>32</v>
      </c>
      <c r="S757" s="8" t="n">
        <v>18</v>
      </c>
      <c r="T757" s="23" t="n">
        <v>116.926543</v>
      </c>
      <c r="U757" s="23" t="n">
        <v>96.066368</v>
      </c>
      <c r="V757" s="28" t="n">
        <v>3.866572</v>
      </c>
      <c r="W757" s="39" t="n">
        <v>0.675116</v>
      </c>
      <c r="X757" s="24" t="n">
        <f aca="false">P757*RHO_VANE/2700*(1+SCRAP)*PRICE_VANE</f>
        <v>100.06699752</v>
      </c>
      <c r="Y757" s="24" t="n">
        <f aca="false">Q757*RHO_PLATE/2700*(1+SCRAP)*PRICE_PLATE</f>
        <v>102.80229813</v>
      </c>
      <c r="Z757" s="24" t="n">
        <f aca="false">T757*CUT_M+(R757+S757)*CUT_SET</f>
        <v>225.3898145</v>
      </c>
      <c r="AA757" s="24" t="n">
        <f aca="false">U757*ROUND_M</f>
        <v>480.33184</v>
      </c>
      <c r="AB757" s="24" t="n">
        <f aca="false">(R757+S757)*FINISH_PART</f>
        <v>400</v>
      </c>
      <c r="AC757" s="24" t="n">
        <f aca="false">R757*SPACER_VANE+(R757+S757)*ASM_H*LABOUR</f>
        <v>658.5</v>
      </c>
      <c r="AD757" s="24" t="n">
        <f aca="false">V757*G10_CAGE+W757*G10_SLEEVE</f>
        <v>272.50128</v>
      </c>
      <c r="AE757" s="24" t="n">
        <f aca="false">N757/1000*SHAFT_M+SHAFT_SET</f>
        <v>192.8</v>
      </c>
      <c r="AF757" s="24" t="n">
        <f aca="false">2*ROUNDUP(G757*1000/V_ZENER,0)*PRICE_Z+5*ROUNDUP(G757*DIODE_SAFETY/V_STICK,0)*PRICE_STICK</f>
        <v>80.9</v>
      </c>
      <c r="AG757" s="24" t="n">
        <f aca="false">SUM(X757:AF757)</f>
        <v>2513.29223015</v>
      </c>
      <c r="AH757" s="20" t="n">
        <f aca="false">FIXED_BOM</f>
        <v>3461</v>
      </c>
      <c r="AI757" s="24" t="n">
        <f aca="false">(AG757+AH757)*(1+CONT)</f>
        <v>6870.4360646725</v>
      </c>
      <c r="AJ757" s="24" t="n">
        <f aca="false">IF(L757&gt;0,AI757/L757,1000000000000)</f>
        <v>1327.37656609819</v>
      </c>
      <c r="AK757" s="8" t="n">
        <f aca="false">IF(AND(G757&gt;=V_NEED,L757&gt;=P_MIN,K757&gt;=Z_MIN,F757&lt;=N_CAP,D757&lt;=R_MAX,OR(CORONA_REQ=0,O757&gt;=G757)),1,0)</f>
        <v>0</v>
      </c>
      <c r="AL757" s="28" t="n">
        <f aca="false">IF(AK757=1,IF(OBJECTIVE=1,AI757,AJ757),1000000000000)+ROW()*0.000000001</f>
        <v>1000000000000</v>
      </c>
    </row>
    <row r="758" customFormat="false" ht="15" hidden="false" customHeight="false" outlineLevel="0" collapsed="false">
      <c r="A758" s="8" t="n">
        <v>754</v>
      </c>
      <c r="B758" s="23" t="n">
        <v>5</v>
      </c>
      <c r="C758" s="23" t="n">
        <v>2</v>
      </c>
      <c r="D758" s="8" t="n">
        <v>175</v>
      </c>
      <c r="E758" s="8" t="n">
        <v>26</v>
      </c>
      <c r="F758" s="8" t="n">
        <v>10</v>
      </c>
      <c r="G758" s="28" t="n">
        <v>11.211605</v>
      </c>
      <c r="H758" s="8" t="n">
        <v>139.195538</v>
      </c>
      <c r="I758" s="8" t="n">
        <v>1362.728502</v>
      </c>
      <c r="J758" s="28" t="n">
        <v>9.79003</v>
      </c>
      <c r="K758" s="39" t="n">
        <v>1.440619</v>
      </c>
      <c r="L758" s="28" t="n">
        <v>6.671649</v>
      </c>
      <c r="M758" s="8" t="n">
        <v>212</v>
      </c>
      <c r="N758" s="8" t="n">
        <v>1024</v>
      </c>
      <c r="O758" s="28" t="n">
        <v>11.4365</v>
      </c>
      <c r="P758" s="28" t="n">
        <v>10.44977</v>
      </c>
      <c r="Q758" s="28" t="n">
        <v>10.496846</v>
      </c>
      <c r="R758" s="8" t="n">
        <v>40</v>
      </c>
      <c r="S758" s="8" t="n">
        <v>22</v>
      </c>
      <c r="T758" s="23" t="n">
        <v>145.45132</v>
      </c>
      <c r="U758" s="23" t="n">
        <v>119.376101</v>
      </c>
      <c r="V758" s="28" t="n">
        <v>4.604735</v>
      </c>
      <c r="W758" s="39" t="n">
        <v>0.804001</v>
      </c>
      <c r="X758" s="24" t="n">
        <f aca="false">P758*RHO_VANE/2700*(1+SCRAP)*PRICE_VANE</f>
        <v>125.0837469</v>
      </c>
      <c r="Y758" s="24" t="n">
        <f aca="false">Q758*RHO_PLATE/2700*(1+SCRAP)*PRICE_PLATE</f>
        <v>125.64724662</v>
      </c>
      <c r="Z758" s="24" t="n">
        <f aca="false">T758*CUT_M+(R758+S758)*CUT_SET</f>
        <v>280.17698</v>
      </c>
      <c r="AA758" s="24" t="n">
        <f aca="false">U758*ROUND_M</f>
        <v>596.880505</v>
      </c>
      <c r="AB758" s="24" t="n">
        <f aca="false">(R758+S758)*FINISH_PART</f>
        <v>496</v>
      </c>
      <c r="AC758" s="24" t="n">
        <f aca="false">R758*SPACER_VANE+(R758+S758)*ASM_H*LABOUR</f>
        <v>817.5</v>
      </c>
      <c r="AD758" s="24" t="n">
        <f aca="false">V758*G10_CAGE+W758*G10_SLEEVE</f>
        <v>324.52416</v>
      </c>
      <c r="AE758" s="24" t="n">
        <f aca="false">N758/1000*SHAFT_M+SHAFT_SET</f>
        <v>202.88</v>
      </c>
      <c r="AF758" s="24" t="n">
        <f aca="false">2*ROUNDUP(G758*1000/V_ZENER,0)*PRICE_Z+5*ROUNDUP(G758*DIODE_SAFETY/V_STICK,0)*PRICE_STICK</f>
        <v>80.9</v>
      </c>
      <c r="AG758" s="24" t="n">
        <f aca="false">SUM(X758:AF758)</f>
        <v>3049.59263852</v>
      </c>
      <c r="AH758" s="20" t="n">
        <f aca="false">FIXED_BOM</f>
        <v>3461</v>
      </c>
      <c r="AI758" s="24" t="n">
        <f aca="false">(AG758+AH758)*(1+CONT)</f>
        <v>7487.181534298</v>
      </c>
      <c r="AJ758" s="24" t="n">
        <f aca="false">IF(L758&gt;0,AI758/L758,1000000000000)</f>
        <v>1122.2385251829</v>
      </c>
      <c r="AK758" s="8" t="n">
        <f aca="false">IF(AND(G758&gt;=V_NEED,L758&gt;=P_MIN,K758&gt;=Z_MIN,F758&lt;=N_CAP,D758&lt;=R_MAX,OR(CORONA_REQ=0,O758&gt;=G758)),1,0)</f>
        <v>0</v>
      </c>
      <c r="AL758" s="28" t="n">
        <f aca="false">IF(AK758=1,IF(OBJECTIVE=1,AI758,AJ758),1000000000000)+ROW()*0.000000001</f>
        <v>1000000000000</v>
      </c>
    </row>
    <row r="759" customFormat="false" ht="15" hidden="false" customHeight="false" outlineLevel="0" collapsed="false">
      <c r="A759" s="8" t="n">
        <v>755</v>
      </c>
      <c r="B759" s="23" t="n">
        <v>5</v>
      </c>
      <c r="C759" s="23" t="n">
        <v>2</v>
      </c>
      <c r="D759" s="8" t="n">
        <v>175</v>
      </c>
      <c r="E759" s="8" t="n">
        <v>26</v>
      </c>
      <c r="F759" s="8" t="n">
        <v>12</v>
      </c>
      <c r="G759" s="28" t="n">
        <v>11.211605</v>
      </c>
      <c r="H759" s="8" t="n">
        <v>168.078809</v>
      </c>
      <c r="I759" s="8" t="n">
        <v>1649.618712</v>
      </c>
      <c r="J759" s="28" t="n">
        <v>9.814555</v>
      </c>
      <c r="K759" s="39" t="n">
        <v>1.447627</v>
      </c>
      <c r="L759" s="28" t="n">
        <v>8.167548</v>
      </c>
      <c r="M759" s="8" t="n">
        <v>254</v>
      </c>
      <c r="N759" s="8" t="n">
        <v>1108</v>
      </c>
      <c r="O759" s="28" t="n">
        <v>11.4365</v>
      </c>
      <c r="P759" s="28" t="n">
        <v>12.539724</v>
      </c>
      <c r="Q759" s="28" t="n">
        <v>12.405364</v>
      </c>
      <c r="R759" s="8" t="n">
        <v>48</v>
      </c>
      <c r="S759" s="8" t="n">
        <v>26</v>
      </c>
      <c r="T759" s="23" t="n">
        <v>173.976098</v>
      </c>
      <c r="U759" s="23" t="n">
        <v>142.685835</v>
      </c>
      <c r="V759" s="28" t="n">
        <v>5.342899</v>
      </c>
      <c r="W759" s="39" t="n">
        <v>0.932887</v>
      </c>
      <c r="X759" s="24" t="n">
        <f aca="false">P759*RHO_VANE/2700*(1+SCRAP)*PRICE_VANE</f>
        <v>150.10049628</v>
      </c>
      <c r="Y759" s="24" t="n">
        <f aca="false">Q759*RHO_PLATE/2700*(1+SCRAP)*PRICE_PLATE</f>
        <v>148.49220708</v>
      </c>
      <c r="Z759" s="24" t="n">
        <f aca="false">T759*CUT_M+(R759+S759)*CUT_SET</f>
        <v>334.964147</v>
      </c>
      <c r="AA759" s="24" t="n">
        <f aca="false">U759*ROUND_M</f>
        <v>713.429175</v>
      </c>
      <c r="AB759" s="24" t="n">
        <f aca="false">(R759+S759)*FINISH_PART</f>
        <v>592</v>
      </c>
      <c r="AC759" s="24" t="n">
        <f aca="false">R759*SPACER_VANE+(R759+S759)*ASM_H*LABOUR</f>
        <v>976.5</v>
      </c>
      <c r="AD759" s="24" t="n">
        <f aca="false">V759*G10_CAGE+W759*G10_SLEEVE</f>
        <v>376.54716</v>
      </c>
      <c r="AE759" s="24" t="n">
        <f aca="false">N759/1000*SHAFT_M+SHAFT_SET</f>
        <v>212.96</v>
      </c>
      <c r="AF759" s="24" t="n">
        <f aca="false">2*ROUNDUP(G759*1000/V_ZENER,0)*PRICE_Z+5*ROUNDUP(G759*DIODE_SAFETY/V_STICK,0)*PRICE_STICK</f>
        <v>80.9</v>
      </c>
      <c r="AG759" s="24" t="n">
        <f aca="false">SUM(X759:AF759)</f>
        <v>3585.89318536</v>
      </c>
      <c r="AH759" s="20" t="n">
        <f aca="false">FIXED_BOM</f>
        <v>3461</v>
      </c>
      <c r="AI759" s="24" t="n">
        <f aca="false">(AG759+AH759)*(1+CONT)</f>
        <v>8103.927163164</v>
      </c>
      <c r="AJ759" s="24" t="n">
        <f aca="false">IF(L759&gt;0,AI759/L759,1000000000000)</f>
        <v>992.210534075098</v>
      </c>
      <c r="AK759" s="8" t="n">
        <f aca="false">IF(AND(G759&gt;=V_NEED,L759&gt;=P_MIN,K759&gt;=Z_MIN,F759&lt;=N_CAP,D759&lt;=R_MAX,OR(CORONA_REQ=0,O759&gt;=G759)),1,0)</f>
        <v>0</v>
      </c>
      <c r="AL759" s="28" t="n">
        <f aca="false">IF(AK759=1,IF(OBJECTIVE=1,AI759,AJ759),1000000000000)+ROW()*0.000000001</f>
        <v>1000000000000</v>
      </c>
    </row>
    <row r="760" customFormat="false" ht="15" hidden="false" customHeight="false" outlineLevel="0" collapsed="false">
      <c r="A760" s="8" t="n">
        <v>756</v>
      </c>
      <c r="B760" s="23" t="n">
        <v>5</v>
      </c>
      <c r="C760" s="23" t="n">
        <v>2</v>
      </c>
      <c r="D760" s="8" t="n">
        <v>175</v>
      </c>
      <c r="E760" s="8" t="n">
        <v>26</v>
      </c>
      <c r="F760" s="8" t="n">
        <v>16</v>
      </c>
      <c r="G760" s="28" t="n">
        <v>11.211605</v>
      </c>
      <c r="H760" s="8" t="n">
        <v>225.845351</v>
      </c>
      <c r="I760" s="8" t="n">
        <v>2223.399134</v>
      </c>
      <c r="J760" s="28" t="n">
        <v>9.844786</v>
      </c>
      <c r="K760" s="39" t="n">
        <v>1.456957</v>
      </c>
      <c r="L760" s="28" t="n">
        <v>11.171059</v>
      </c>
      <c r="M760" s="8" t="n">
        <v>338</v>
      </c>
      <c r="N760" s="8" t="n">
        <v>1276</v>
      </c>
      <c r="O760" s="28" t="n">
        <v>11.4365</v>
      </c>
      <c r="P760" s="28" t="n">
        <v>16.719632</v>
      </c>
      <c r="Q760" s="28" t="n">
        <v>16.222399</v>
      </c>
      <c r="R760" s="8" t="n">
        <v>64</v>
      </c>
      <c r="S760" s="8" t="n">
        <v>34</v>
      </c>
      <c r="T760" s="23" t="n">
        <v>231.025652</v>
      </c>
      <c r="U760" s="23" t="n">
        <v>189.305302</v>
      </c>
      <c r="V760" s="28" t="n">
        <v>6.819226</v>
      </c>
      <c r="W760" s="39" t="n">
        <v>1.190659</v>
      </c>
      <c r="X760" s="24" t="n">
        <f aca="false">P760*RHO_VANE/2700*(1+SCRAP)*PRICE_VANE</f>
        <v>200.13399504</v>
      </c>
      <c r="Y760" s="24" t="n">
        <f aca="false">Q760*RHO_PLATE/2700*(1+SCRAP)*PRICE_PLATE</f>
        <v>194.18211603</v>
      </c>
      <c r="Z760" s="24" t="n">
        <f aca="false">T760*CUT_M+(R760+S760)*CUT_SET</f>
        <v>444.538478</v>
      </c>
      <c r="AA760" s="24" t="n">
        <f aca="false">U760*ROUND_M</f>
        <v>946.52651</v>
      </c>
      <c r="AB760" s="24" t="n">
        <f aca="false">(R760+S760)*FINISH_PART</f>
        <v>784</v>
      </c>
      <c r="AC760" s="24" t="n">
        <f aca="false">R760*SPACER_VANE+(R760+S760)*ASM_H*LABOUR</f>
        <v>1294.5</v>
      </c>
      <c r="AD760" s="24" t="n">
        <f aca="false">V760*G10_CAGE+W760*G10_SLEEVE</f>
        <v>480.5931</v>
      </c>
      <c r="AE760" s="24" t="n">
        <f aca="false">N760/1000*SHAFT_M+SHAFT_SET</f>
        <v>233.12</v>
      </c>
      <c r="AF760" s="24" t="n">
        <f aca="false">2*ROUNDUP(G760*1000/V_ZENER,0)*PRICE_Z+5*ROUNDUP(G760*DIODE_SAFETY/V_STICK,0)*PRICE_STICK</f>
        <v>80.9</v>
      </c>
      <c r="AG760" s="24" t="n">
        <f aca="false">SUM(X760:AF760)</f>
        <v>4658.49419907</v>
      </c>
      <c r="AH760" s="20" t="n">
        <f aca="false">FIXED_BOM</f>
        <v>3461</v>
      </c>
      <c r="AI760" s="24" t="n">
        <f aca="false">(AG760+AH760)*(1+CONT)</f>
        <v>9337.4183289305</v>
      </c>
      <c r="AJ760" s="24" t="n">
        <f aca="false">IF(L760&gt;0,AI760/L760,1000000000000)</f>
        <v>835.857936918111</v>
      </c>
      <c r="AK760" s="8" t="n">
        <f aca="false">IF(AND(G760&gt;=V_NEED,L760&gt;=P_MIN,K760&gt;=Z_MIN,F760&lt;=N_CAP,D760&lt;=R_MAX,OR(CORONA_REQ=0,O760&gt;=G760)),1,0)</f>
        <v>0</v>
      </c>
      <c r="AL760" s="28" t="n">
        <f aca="false">IF(AK760=1,IF(OBJECTIVE=1,AI760,AJ760),1000000000000)+ROW()*0.000000001</f>
        <v>1000000000000</v>
      </c>
    </row>
    <row r="761" customFormat="false" ht="15" hidden="false" customHeight="false" outlineLevel="0" collapsed="false">
      <c r="A761" s="8" t="n">
        <v>757</v>
      </c>
      <c r="B761" s="23" t="n">
        <v>5</v>
      </c>
      <c r="C761" s="23" t="n">
        <v>2.5</v>
      </c>
      <c r="D761" s="8" t="n">
        <v>175</v>
      </c>
      <c r="E761" s="8" t="n">
        <v>18</v>
      </c>
      <c r="F761" s="8" t="n">
        <v>4</v>
      </c>
      <c r="G761" s="28" t="n">
        <v>11.211605</v>
      </c>
      <c r="H761" s="8" t="n">
        <v>26.955364</v>
      </c>
      <c r="I761" s="8" t="n">
        <v>356.460556</v>
      </c>
      <c r="J761" s="28" t="n">
        <v>13.224105</v>
      </c>
      <c r="K761" s="39" t="n">
        <v>1.392253</v>
      </c>
      <c r="L761" s="28" t="n">
        <v>1.597519</v>
      </c>
      <c r="M761" s="8" t="n">
        <v>85</v>
      </c>
      <c r="N761" s="8" t="n">
        <v>770</v>
      </c>
      <c r="O761" s="28" t="n">
        <v>12.140005</v>
      </c>
      <c r="P761" s="28" t="n">
        <v>3.95254</v>
      </c>
      <c r="Q761" s="28" t="n">
        <v>4.771294</v>
      </c>
      <c r="R761" s="8" t="n">
        <v>16</v>
      </c>
      <c r="S761" s="8" t="n">
        <v>8</v>
      </c>
      <c r="T761" s="23" t="n">
        <v>57.049555</v>
      </c>
      <c r="U761" s="23" t="n">
        <v>46.619467</v>
      </c>
      <c r="V761" s="28" t="n">
        <v>2.372669</v>
      </c>
      <c r="W761" s="39" t="n">
        <v>0.414276</v>
      </c>
      <c r="X761" s="24" t="n">
        <f aca="false">P761*RHO_VANE/2700*(1+SCRAP)*PRICE_VANE</f>
        <v>47.3119038</v>
      </c>
      <c r="Y761" s="24" t="n">
        <f aca="false">Q761*RHO_PLATE/2700*(1+SCRAP)*PRICE_PLATE</f>
        <v>57.11238918</v>
      </c>
      <c r="Z761" s="24" t="n">
        <f aca="false">T761*CUT_M+(R761+S761)*CUT_SET</f>
        <v>109.5743325</v>
      </c>
      <c r="AA761" s="24" t="n">
        <f aca="false">U761*ROUND_M</f>
        <v>233.097335</v>
      </c>
      <c r="AB761" s="24" t="n">
        <f aca="false">(R761+S761)*FINISH_PART</f>
        <v>192</v>
      </c>
      <c r="AC761" s="24" t="n">
        <f aca="false">R761*SPACER_VANE+(R761+S761)*ASM_H*LABOUR</f>
        <v>318</v>
      </c>
      <c r="AD761" s="24" t="n">
        <f aca="false">V761*G10_CAGE+W761*G10_SLEEVE</f>
        <v>167.2167</v>
      </c>
      <c r="AE761" s="24" t="n">
        <f aca="false">N761/1000*SHAFT_M+SHAFT_SET</f>
        <v>172.4</v>
      </c>
      <c r="AF761" s="24" t="n">
        <f aca="false">2*ROUNDUP(G761*1000/V_ZENER,0)*PRICE_Z+5*ROUNDUP(G761*DIODE_SAFETY/V_STICK,0)*PRICE_STICK</f>
        <v>80.9</v>
      </c>
      <c r="AG761" s="24" t="n">
        <f aca="false">SUM(X761:AF761)</f>
        <v>1377.61266048</v>
      </c>
      <c r="AH761" s="20" t="n">
        <f aca="false">FIXED_BOM</f>
        <v>3461</v>
      </c>
      <c r="AI761" s="24" t="n">
        <f aca="false">(AG761+AH761)*(1+CONT)</f>
        <v>5564.404559552</v>
      </c>
      <c r="AJ761" s="24" t="n">
        <f aca="false">IF(L761&gt;0,AI761/L761,1000000000000)</f>
        <v>3483.15391525985</v>
      </c>
      <c r="AK761" s="8" t="n">
        <f aca="false">IF(AND(G761&gt;=V_NEED,L761&gt;=P_MIN,K761&gt;=Z_MIN,F761&lt;=N_CAP,D761&lt;=R_MAX,OR(CORONA_REQ=0,O761&gt;=G761)),1,0)</f>
        <v>0</v>
      </c>
      <c r="AL761" s="28" t="n">
        <f aca="false">IF(AK761=1,IF(OBJECTIVE=1,AI761,AJ761),1000000000000)+ROW()*0.000000001</f>
        <v>1000000000000</v>
      </c>
    </row>
    <row r="762" customFormat="false" ht="15" hidden="false" customHeight="false" outlineLevel="0" collapsed="false">
      <c r="A762" s="8" t="n">
        <v>758</v>
      </c>
      <c r="B762" s="23" t="n">
        <v>5</v>
      </c>
      <c r="C762" s="23" t="n">
        <v>2.5</v>
      </c>
      <c r="D762" s="8" t="n">
        <v>175</v>
      </c>
      <c r="E762" s="8" t="n">
        <v>18</v>
      </c>
      <c r="F762" s="8" t="n">
        <v>6</v>
      </c>
      <c r="G762" s="28" t="n">
        <v>11.211605</v>
      </c>
      <c r="H762" s="8" t="n">
        <v>41.215572</v>
      </c>
      <c r="I762" s="8" t="n">
        <v>560.152303</v>
      </c>
      <c r="J762" s="28" t="n">
        <v>13.590793</v>
      </c>
      <c r="K762" s="39" t="n">
        <v>1.444985</v>
      </c>
      <c r="L762" s="28" t="n">
        <v>2.750316</v>
      </c>
      <c r="M762" s="8" t="n">
        <v>122.5</v>
      </c>
      <c r="N762" s="8" t="n">
        <v>845</v>
      </c>
      <c r="O762" s="28" t="n">
        <v>12.140005</v>
      </c>
      <c r="P762" s="28" t="n">
        <v>5.92881</v>
      </c>
      <c r="Q762" s="28" t="n">
        <v>5.964117</v>
      </c>
      <c r="R762" s="8" t="n">
        <v>24</v>
      </c>
      <c r="S762" s="8" t="n">
        <v>10</v>
      </c>
      <c r="T762" s="23" t="n">
        <v>82.746899</v>
      </c>
      <c r="U762" s="23" t="n">
        <v>67.101767</v>
      </c>
      <c r="V762" s="28" t="n">
        <v>3.031744</v>
      </c>
      <c r="W762" s="39" t="n">
        <v>0.529352</v>
      </c>
      <c r="X762" s="24" t="n">
        <f aca="false">P762*RHO_VANE/2700*(1+SCRAP)*PRICE_VANE</f>
        <v>70.9678557</v>
      </c>
      <c r="Y762" s="24" t="n">
        <f aca="false">Q762*RHO_PLATE/2700*(1+SCRAP)*PRICE_PLATE</f>
        <v>71.39048049</v>
      </c>
      <c r="Z762" s="24" t="n">
        <f aca="false">T762*CUT_M+(R762+S762)*CUT_SET</f>
        <v>158.1203485</v>
      </c>
      <c r="AA762" s="24" t="n">
        <f aca="false">U762*ROUND_M</f>
        <v>335.508835</v>
      </c>
      <c r="AB762" s="24" t="n">
        <f aca="false">(R762+S762)*FINISH_PART</f>
        <v>272</v>
      </c>
      <c r="AC762" s="24" t="n">
        <f aca="false">R762*SPACER_VANE+(R762+S762)*ASM_H*LABOUR</f>
        <v>454.5</v>
      </c>
      <c r="AD762" s="24" t="n">
        <f aca="false">V762*G10_CAGE+W762*G10_SLEEVE</f>
        <v>213.66576</v>
      </c>
      <c r="AE762" s="24" t="n">
        <f aca="false">N762/1000*SHAFT_M+SHAFT_SET</f>
        <v>181.4</v>
      </c>
      <c r="AF762" s="24" t="n">
        <f aca="false">2*ROUNDUP(G762*1000/V_ZENER,0)*PRICE_Z+5*ROUNDUP(G762*DIODE_SAFETY/V_STICK,0)*PRICE_STICK</f>
        <v>80.9</v>
      </c>
      <c r="AG762" s="24" t="n">
        <f aca="false">SUM(X762:AF762)</f>
        <v>1838.45327969</v>
      </c>
      <c r="AH762" s="20" t="n">
        <f aca="false">FIXED_BOM</f>
        <v>3461</v>
      </c>
      <c r="AI762" s="24" t="n">
        <f aca="false">(AG762+AH762)*(1+CONT)</f>
        <v>6094.3712716435</v>
      </c>
      <c r="AJ762" s="24" t="n">
        <f aca="false">IF(L762&gt;0,AI762/L762,1000000000000)</f>
        <v>2215.88038306998</v>
      </c>
      <c r="AK762" s="8" t="n">
        <f aca="false">IF(AND(G762&gt;=V_NEED,L762&gt;=P_MIN,K762&gt;=Z_MIN,F762&lt;=N_CAP,D762&lt;=R_MAX,OR(CORONA_REQ=0,O762&gt;=G762)),1,0)</f>
        <v>1</v>
      </c>
      <c r="AL762" s="28" t="n">
        <f aca="false">IF(AK762=1,IF(OBJECTIVE=1,AI762,AJ762),1000000000000)+ROW()*0.000000001</f>
        <v>6094.3712724055</v>
      </c>
    </row>
    <row r="763" customFormat="false" ht="15" hidden="false" customHeight="false" outlineLevel="0" collapsed="false">
      <c r="A763" s="8" t="n">
        <v>759</v>
      </c>
      <c r="B763" s="23" t="n">
        <v>5</v>
      </c>
      <c r="C763" s="23" t="n">
        <v>2.5</v>
      </c>
      <c r="D763" s="8" t="n">
        <v>175</v>
      </c>
      <c r="E763" s="8" t="n">
        <v>18</v>
      </c>
      <c r="F763" s="8" t="n">
        <v>8</v>
      </c>
      <c r="G763" s="28" t="n">
        <v>11.211605</v>
      </c>
      <c r="H763" s="8" t="n">
        <v>55.47578</v>
      </c>
      <c r="I763" s="8" t="n">
        <v>763.844049</v>
      </c>
      <c r="J763" s="28" t="n">
        <v>13.768965</v>
      </c>
      <c r="K763" s="39" t="n">
        <v>1.471968</v>
      </c>
      <c r="L763" s="28" t="n">
        <v>3.908189</v>
      </c>
      <c r="M763" s="8" t="n">
        <v>167.5</v>
      </c>
      <c r="N763" s="8" t="n">
        <v>935</v>
      </c>
      <c r="O763" s="28" t="n">
        <v>12.140005</v>
      </c>
      <c r="P763" s="28" t="n">
        <v>7.90508</v>
      </c>
      <c r="Q763" s="28" t="n">
        <v>8.349764</v>
      </c>
      <c r="R763" s="8" t="n">
        <v>32</v>
      </c>
      <c r="S763" s="8" t="n">
        <v>14</v>
      </c>
      <c r="T763" s="23" t="n">
        <v>111.271676</v>
      </c>
      <c r="U763" s="23" t="n">
        <v>90.411501</v>
      </c>
      <c r="V763" s="28" t="n">
        <v>3.822633</v>
      </c>
      <c r="W763" s="39" t="n">
        <v>0.667444</v>
      </c>
      <c r="X763" s="24" t="n">
        <f aca="false">P763*RHO_VANE/2700*(1+SCRAP)*PRICE_VANE</f>
        <v>94.6238076</v>
      </c>
      <c r="Y763" s="24" t="n">
        <f aca="false">Q763*RHO_PLATE/2700*(1+SCRAP)*PRICE_PLATE</f>
        <v>99.94667508</v>
      </c>
      <c r="Z763" s="24" t="n">
        <f aca="false">T763*CUT_M+(R763+S763)*CUT_SET</f>
        <v>212.907514</v>
      </c>
      <c r="AA763" s="24" t="n">
        <f aca="false">U763*ROUND_M</f>
        <v>452.057505</v>
      </c>
      <c r="AB763" s="24" t="n">
        <f aca="false">(R763+S763)*FINISH_PART</f>
        <v>368</v>
      </c>
      <c r="AC763" s="24" t="n">
        <f aca="false">R763*SPACER_VANE+(R763+S763)*ASM_H*LABOUR</f>
        <v>613.5</v>
      </c>
      <c r="AD763" s="24" t="n">
        <f aca="false">V763*G10_CAGE+W763*G10_SLEEVE</f>
        <v>269.40462</v>
      </c>
      <c r="AE763" s="24" t="n">
        <f aca="false">N763/1000*SHAFT_M+SHAFT_SET</f>
        <v>192.2</v>
      </c>
      <c r="AF763" s="24" t="n">
        <f aca="false">2*ROUNDUP(G763*1000/V_ZENER,0)*PRICE_Z+5*ROUNDUP(G763*DIODE_SAFETY/V_STICK,0)*PRICE_STICK</f>
        <v>80.9</v>
      </c>
      <c r="AG763" s="24" t="n">
        <f aca="false">SUM(X763:AF763)</f>
        <v>2383.54012168</v>
      </c>
      <c r="AH763" s="20" t="n">
        <f aca="false">FIXED_BOM</f>
        <v>3461</v>
      </c>
      <c r="AI763" s="24" t="n">
        <f aca="false">(AG763+AH763)*(1+CONT)</f>
        <v>6721.221139932</v>
      </c>
      <c r="AJ763" s="24" t="n">
        <f aca="false">IF(L763&gt;0,AI763/L763,1000000000000)</f>
        <v>1719.77894107271</v>
      </c>
      <c r="AK763" s="8" t="n">
        <f aca="false">IF(AND(G763&gt;=V_NEED,L763&gt;=P_MIN,K763&gt;=Z_MIN,F763&lt;=N_CAP,D763&lt;=R_MAX,OR(CORONA_REQ=0,O763&gt;=G763)),1,0)</f>
        <v>0</v>
      </c>
      <c r="AL763" s="28" t="n">
        <f aca="false">IF(AK763=1,IF(OBJECTIVE=1,AI763,AJ763),1000000000000)+ROW()*0.000000001</f>
        <v>1000000000000</v>
      </c>
    </row>
    <row r="764" customFormat="false" ht="15" hidden="false" customHeight="false" outlineLevel="0" collapsed="false">
      <c r="A764" s="8" t="n">
        <v>760</v>
      </c>
      <c r="B764" s="23" t="n">
        <v>5</v>
      </c>
      <c r="C764" s="23" t="n">
        <v>2.5</v>
      </c>
      <c r="D764" s="8" t="n">
        <v>175</v>
      </c>
      <c r="E764" s="8" t="n">
        <v>18</v>
      </c>
      <c r="F764" s="8" t="n">
        <v>10</v>
      </c>
      <c r="G764" s="28" t="n">
        <v>11.211605</v>
      </c>
      <c r="H764" s="8" t="n">
        <v>69.735988</v>
      </c>
      <c r="I764" s="8" t="n">
        <v>967.535796</v>
      </c>
      <c r="J764" s="28" t="n">
        <v>13.874268</v>
      </c>
      <c r="K764" s="39" t="n">
        <v>1.488453</v>
      </c>
      <c r="L764" s="28" t="n">
        <v>5.071605</v>
      </c>
      <c r="M764" s="8" t="n">
        <v>205</v>
      </c>
      <c r="N764" s="8" t="n">
        <v>1010</v>
      </c>
      <c r="O764" s="28" t="n">
        <v>12.140005</v>
      </c>
      <c r="P764" s="28" t="n">
        <v>9.88135</v>
      </c>
      <c r="Q764" s="28" t="n">
        <v>9.542588</v>
      </c>
      <c r="R764" s="8" t="n">
        <v>40</v>
      </c>
      <c r="S764" s="8" t="n">
        <v>16</v>
      </c>
      <c r="T764" s="23" t="n">
        <v>136.96902</v>
      </c>
      <c r="U764" s="23" t="n">
        <v>110.893801</v>
      </c>
      <c r="V764" s="28" t="n">
        <v>4.481708</v>
      </c>
      <c r="W764" s="39" t="n">
        <v>0.78252</v>
      </c>
      <c r="X764" s="24" t="n">
        <f aca="false">P764*RHO_VANE/2700*(1+SCRAP)*PRICE_VANE</f>
        <v>118.2797595</v>
      </c>
      <c r="Y764" s="24" t="n">
        <f aca="false">Q764*RHO_PLATE/2700*(1+SCRAP)*PRICE_PLATE</f>
        <v>114.22477836</v>
      </c>
      <c r="Z764" s="24" t="n">
        <f aca="false">T764*CUT_M+(R764+S764)*CUT_SET</f>
        <v>261.45353</v>
      </c>
      <c r="AA764" s="24" t="n">
        <f aca="false">U764*ROUND_M</f>
        <v>554.469005</v>
      </c>
      <c r="AB764" s="24" t="n">
        <f aca="false">(R764+S764)*FINISH_PART</f>
        <v>448</v>
      </c>
      <c r="AC764" s="24" t="n">
        <f aca="false">R764*SPACER_VANE+(R764+S764)*ASM_H*LABOUR</f>
        <v>750</v>
      </c>
      <c r="AD764" s="24" t="n">
        <f aca="false">V764*G10_CAGE+W764*G10_SLEEVE</f>
        <v>315.85368</v>
      </c>
      <c r="AE764" s="24" t="n">
        <f aca="false">N764/1000*SHAFT_M+SHAFT_SET</f>
        <v>201.2</v>
      </c>
      <c r="AF764" s="24" t="n">
        <f aca="false">2*ROUNDUP(G764*1000/V_ZENER,0)*PRICE_Z+5*ROUNDUP(G764*DIODE_SAFETY/V_STICK,0)*PRICE_STICK</f>
        <v>80.9</v>
      </c>
      <c r="AG764" s="24" t="n">
        <f aca="false">SUM(X764:AF764)</f>
        <v>2844.38075286</v>
      </c>
      <c r="AH764" s="20" t="n">
        <f aca="false">FIXED_BOM</f>
        <v>3461</v>
      </c>
      <c r="AI764" s="24" t="n">
        <f aca="false">(AG764+AH764)*(1+CONT)</f>
        <v>7251.187865789</v>
      </c>
      <c r="AJ764" s="24" t="n">
        <f aca="false">IF(L764&gt;0,AI764/L764,1000000000000)</f>
        <v>1429.76195223977</v>
      </c>
      <c r="AK764" s="8" t="n">
        <f aca="false">IF(AND(G764&gt;=V_NEED,L764&gt;=P_MIN,K764&gt;=Z_MIN,F764&lt;=N_CAP,D764&lt;=R_MAX,OR(CORONA_REQ=0,O764&gt;=G764)),1,0)</f>
        <v>0</v>
      </c>
      <c r="AL764" s="28" t="n">
        <f aca="false">IF(AK764=1,IF(OBJECTIVE=1,AI764,AJ764),1000000000000)+ROW()*0.000000001</f>
        <v>1000000000000</v>
      </c>
    </row>
    <row r="765" customFormat="false" ht="15" hidden="false" customHeight="false" outlineLevel="0" collapsed="false">
      <c r="A765" s="8" t="n">
        <v>761</v>
      </c>
      <c r="B765" s="23" t="n">
        <v>5</v>
      </c>
      <c r="C765" s="23" t="n">
        <v>2.5</v>
      </c>
      <c r="D765" s="8" t="n">
        <v>175</v>
      </c>
      <c r="E765" s="8" t="n">
        <v>18</v>
      </c>
      <c r="F765" s="8" t="n">
        <v>12</v>
      </c>
      <c r="G765" s="28" t="n">
        <v>11.211605</v>
      </c>
      <c r="H765" s="8" t="n">
        <v>83.996196</v>
      </c>
      <c r="I765" s="8" t="n">
        <v>1171.227542</v>
      </c>
      <c r="J765" s="28" t="n">
        <v>13.943816</v>
      </c>
      <c r="K765" s="39" t="n">
        <v>1.499694</v>
      </c>
      <c r="L765" s="28" t="n">
        <v>6.241283</v>
      </c>
      <c r="M765" s="8" t="n">
        <v>250</v>
      </c>
      <c r="N765" s="8" t="n">
        <v>1100</v>
      </c>
      <c r="O765" s="28" t="n">
        <v>12.140005</v>
      </c>
      <c r="P765" s="28" t="n">
        <v>11.857619</v>
      </c>
      <c r="Q765" s="28" t="n">
        <v>11.928235</v>
      </c>
      <c r="R765" s="8" t="n">
        <v>48</v>
      </c>
      <c r="S765" s="8" t="n">
        <v>20</v>
      </c>
      <c r="T765" s="23" t="n">
        <v>165.493797</v>
      </c>
      <c r="U765" s="23" t="n">
        <v>134.203535</v>
      </c>
      <c r="V765" s="28" t="n">
        <v>5.272598</v>
      </c>
      <c r="W765" s="39" t="n">
        <v>0.920612</v>
      </c>
      <c r="X765" s="24" t="n">
        <f aca="false">P765*RHO_VANE/2700*(1+SCRAP)*PRICE_VANE</f>
        <v>141.93569943</v>
      </c>
      <c r="Y765" s="24" t="n">
        <f aca="false">Q765*RHO_PLATE/2700*(1+SCRAP)*PRICE_PLATE</f>
        <v>142.78097295</v>
      </c>
      <c r="Z765" s="24" t="n">
        <f aca="false">T765*CUT_M+(R765+S765)*CUT_SET</f>
        <v>316.2406955</v>
      </c>
      <c r="AA765" s="24" t="n">
        <f aca="false">U765*ROUND_M</f>
        <v>671.017675</v>
      </c>
      <c r="AB765" s="24" t="n">
        <f aca="false">(R765+S765)*FINISH_PART</f>
        <v>544</v>
      </c>
      <c r="AC765" s="24" t="n">
        <f aca="false">R765*SPACER_VANE+(R765+S765)*ASM_H*LABOUR</f>
        <v>909</v>
      </c>
      <c r="AD765" s="24" t="n">
        <f aca="false">V765*G10_CAGE+W765*G10_SLEEVE</f>
        <v>371.5926</v>
      </c>
      <c r="AE765" s="24" t="n">
        <f aca="false">N765/1000*SHAFT_M+SHAFT_SET</f>
        <v>212</v>
      </c>
      <c r="AF765" s="24" t="n">
        <f aca="false">2*ROUNDUP(G765*1000/V_ZENER,0)*PRICE_Z+5*ROUNDUP(G765*DIODE_SAFETY/V_STICK,0)*PRICE_STICK</f>
        <v>80.9</v>
      </c>
      <c r="AG765" s="24" t="n">
        <f aca="false">SUM(X765:AF765)</f>
        <v>3389.46764288</v>
      </c>
      <c r="AH765" s="20" t="n">
        <f aca="false">FIXED_BOM</f>
        <v>3461</v>
      </c>
      <c r="AI765" s="24" t="n">
        <f aca="false">(AG765+AH765)*(1+CONT)</f>
        <v>7878.037789312</v>
      </c>
      <c r="AJ765" s="24" t="n">
        <f aca="false">IF(L765&gt;0,AI765/L765,1000000000000)</f>
        <v>1262.24652676573</v>
      </c>
      <c r="AK765" s="8" t="n">
        <f aca="false">IF(AND(G765&gt;=V_NEED,L765&gt;=P_MIN,K765&gt;=Z_MIN,F765&lt;=N_CAP,D765&lt;=R_MAX,OR(CORONA_REQ=0,O765&gt;=G765)),1,0)</f>
        <v>0</v>
      </c>
      <c r="AL765" s="28" t="n">
        <f aca="false">IF(AK765=1,IF(OBJECTIVE=1,AI765,AJ765),1000000000000)+ROW()*0.000000001</f>
        <v>1000000000000</v>
      </c>
    </row>
    <row r="766" customFormat="false" ht="15" hidden="false" customHeight="false" outlineLevel="0" collapsed="false">
      <c r="A766" s="8" t="n">
        <v>762</v>
      </c>
      <c r="B766" s="23" t="n">
        <v>5</v>
      </c>
      <c r="C766" s="23" t="n">
        <v>2.5</v>
      </c>
      <c r="D766" s="8" t="n">
        <v>175</v>
      </c>
      <c r="E766" s="8" t="n">
        <v>18</v>
      </c>
      <c r="F766" s="8" t="n">
        <v>16</v>
      </c>
      <c r="G766" s="28" t="n">
        <v>11.211605</v>
      </c>
      <c r="H766" s="8" t="n">
        <v>112.516612</v>
      </c>
      <c r="I766" s="8" t="n">
        <v>1578.611035</v>
      </c>
      <c r="J766" s="28" t="n">
        <v>14.030026</v>
      </c>
      <c r="K766" s="39" t="n">
        <v>1.513259</v>
      </c>
      <c r="L766" s="28" t="n">
        <v>8.565423</v>
      </c>
      <c r="M766" s="8" t="n">
        <v>332.5</v>
      </c>
      <c r="N766" s="8" t="n">
        <v>1265</v>
      </c>
      <c r="O766" s="28" t="n">
        <v>12.140005</v>
      </c>
      <c r="P766" s="28" t="n">
        <v>15.810159</v>
      </c>
      <c r="Q766" s="28" t="n">
        <v>15.506705</v>
      </c>
      <c r="R766" s="8" t="n">
        <v>64</v>
      </c>
      <c r="S766" s="8" t="n">
        <v>26</v>
      </c>
      <c r="T766" s="23" t="n">
        <v>219.715919</v>
      </c>
      <c r="U766" s="23" t="n">
        <v>177.995568</v>
      </c>
      <c r="V766" s="28" t="n">
        <v>6.722562</v>
      </c>
      <c r="W766" s="39" t="n">
        <v>1.173781</v>
      </c>
      <c r="X766" s="24" t="n">
        <f aca="false">P766*RHO_VANE/2700*(1+SCRAP)*PRICE_VANE</f>
        <v>189.24760323</v>
      </c>
      <c r="Y766" s="24" t="n">
        <f aca="false">Q766*RHO_PLATE/2700*(1+SCRAP)*PRICE_PLATE</f>
        <v>185.61525885</v>
      </c>
      <c r="Z766" s="24" t="n">
        <f aca="false">T766*CUT_M+(R766+S766)*CUT_SET</f>
        <v>419.5738785</v>
      </c>
      <c r="AA766" s="24" t="n">
        <f aca="false">U766*ROUND_M</f>
        <v>889.97784</v>
      </c>
      <c r="AB766" s="24" t="n">
        <f aca="false">(R766+S766)*FINISH_PART</f>
        <v>720</v>
      </c>
      <c r="AC766" s="24" t="n">
        <f aca="false">R766*SPACER_VANE+(R766+S766)*ASM_H*LABOUR</f>
        <v>1204.5</v>
      </c>
      <c r="AD766" s="24" t="n">
        <f aca="false">V766*G10_CAGE+W766*G10_SLEEVE</f>
        <v>473.78058</v>
      </c>
      <c r="AE766" s="24" t="n">
        <f aca="false">N766/1000*SHAFT_M+SHAFT_SET</f>
        <v>231.8</v>
      </c>
      <c r="AF766" s="24" t="n">
        <f aca="false">2*ROUNDUP(G766*1000/V_ZENER,0)*PRICE_Z+5*ROUNDUP(G766*DIODE_SAFETY/V_STICK,0)*PRICE_STICK</f>
        <v>80.9</v>
      </c>
      <c r="AG766" s="24" t="n">
        <f aca="false">SUM(X766:AF766)</f>
        <v>4395.39516058</v>
      </c>
      <c r="AH766" s="20" t="n">
        <f aca="false">FIXED_BOM</f>
        <v>3461</v>
      </c>
      <c r="AI766" s="24" t="n">
        <f aca="false">(AG766+AH766)*(1+CONT)</f>
        <v>9034.854434667</v>
      </c>
      <c r="AJ766" s="24" t="n">
        <f aca="false">IF(L766&gt;0,AI766/L766,1000000000000)</f>
        <v>1054.80540011474</v>
      </c>
      <c r="AK766" s="8" t="n">
        <f aca="false">IF(AND(G766&gt;=V_NEED,L766&gt;=P_MIN,K766&gt;=Z_MIN,F766&lt;=N_CAP,D766&lt;=R_MAX,OR(CORONA_REQ=0,O766&gt;=G766)),1,0)</f>
        <v>0</v>
      </c>
      <c r="AL766" s="28" t="n">
        <f aca="false">IF(AK766=1,IF(OBJECTIVE=1,AI766,AJ766),1000000000000)+ROW()*0.000000001</f>
        <v>1000000000000</v>
      </c>
    </row>
    <row r="767" customFormat="false" ht="15" hidden="false" customHeight="false" outlineLevel="0" collapsed="false">
      <c r="A767" s="8" t="n">
        <v>763</v>
      </c>
      <c r="B767" s="23" t="n">
        <v>5</v>
      </c>
      <c r="C767" s="23" t="n">
        <v>2.5</v>
      </c>
      <c r="D767" s="8" t="n">
        <v>175</v>
      </c>
      <c r="E767" s="8" t="n">
        <v>22</v>
      </c>
      <c r="F767" s="8" t="n">
        <v>4</v>
      </c>
      <c r="G767" s="28" t="n">
        <v>11.211605</v>
      </c>
      <c r="H767" s="8" t="n">
        <v>36.049529</v>
      </c>
      <c r="I767" s="8" t="n">
        <v>429.896638</v>
      </c>
      <c r="J767" s="28" t="n">
        <v>11.925167</v>
      </c>
      <c r="K767" s="39" t="n">
        <v>1.39946</v>
      </c>
      <c r="L767" s="28" t="n">
        <v>1.953504</v>
      </c>
      <c r="M767" s="8" t="n">
        <v>92.5</v>
      </c>
      <c r="N767" s="8" t="n">
        <v>785</v>
      </c>
      <c r="O767" s="28" t="n">
        <v>12.140005</v>
      </c>
      <c r="P767" s="28" t="n">
        <v>4.588712</v>
      </c>
      <c r="Q767" s="28" t="n">
        <v>5.964117</v>
      </c>
      <c r="R767" s="8" t="n">
        <v>16</v>
      </c>
      <c r="S767" s="8" t="n">
        <v>10</v>
      </c>
      <c r="T767" s="23" t="n">
        <v>59.876988</v>
      </c>
      <c r="U767" s="23" t="n">
        <v>49.4469</v>
      </c>
      <c r="V767" s="28" t="n">
        <v>2.504484</v>
      </c>
      <c r="W767" s="39" t="n">
        <v>0.437291</v>
      </c>
      <c r="X767" s="24" t="n">
        <f aca="false">P767*RHO_VANE/2700*(1+SCRAP)*PRICE_VANE</f>
        <v>54.92688264</v>
      </c>
      <c r="Y767" s="24" t="n">
        <f aca="false">Q767*RHO_PLATE/2700*(1+SCRAP)*PRICE_PLATE</f>
        <v>71.39048049</v>
      </c>
      <c r="Z767" s="24" t="n">
        <f aca="false">T767*CUT_M+(R767+S767)*CUT_SET</f>
        <v>115.815482</v>
      </c>
      <c r="AA767" s="24" t="n">
        <f aca="false">U767*ROUND_M</f>
        <v>247.2345</v>
      </c>
      <c r="AB767" s="24" t="n">
        <f aca="false">(R767+S767)*FINISH_PART</f>
        <v>208</v>
      </c>
      <c r="AC767" s="24" t="n">
        <f aca="false">R767*SPACER_VANE+(R767+S767)*ASM_H*LABOUR</f>
        <v>340.5</v>
      </c>
      <c r="AD767" s="24" t="n">
        <f aca="false">V767*G10_CAGE+W767*G10_SLEEVE</f>
        <v>176.5065</v>
      </c>
      <c r="AE767" s="24" t="n">
        <f aca="false">N767/1000*SHAFT_M+SHAFT_SET</f>
        <v>174.2</v>
      </c>
      <c r="AF767" s="24" t="n">
        <f aca="false">2*ROUNDUP(G767*1000/V_ZENER,0)*PRICE_Z+5*ROUNDUP(G767*DIODE_SAFETY/V_STICK,0)*PRICE_STICK</f>
        <v>80.9</v>
      </c>
      <c r="AG767" s="24" t="n">
        <f aca="false">SUM(X767:AF767)</f>
        <v>1469.47384513</v>
      </c>
      <c r="AH767" s="20" t="n">
        <f aca="false">FIXED_BOM</f>
        <v>3461</v>
      </c>
      <c r="AI767" s="24" t="n">
        <f aca="false">(AG767+AH767)*(1+CONT)</f>
        <v>5670.0449218995</v>
      </c>
      <c r="AJ767" s="24" t="n">
        <f aca="false">IF(L767&gt;0,AI767/L767,1000000000000)</f>
        <v>2902.49977573606</v>
      </c>
      <c r="AK767" s="8" t="n">
        <f aca="false">IF(AND(G767&gt;=V_NEED,L767&gt;=P_MIN,K767&gt;=Z_MIN,F767&lt;=N_CAP,D767&lt;=R_MAX,OR(CORONA_REQ=0,O767&gt;=G767)),1,0)</f>
        <v>0</v>
      </c>
      <c r="AL767" s="28" t="n">
        <f aca="false">IF(AK767=1,IF(OBJECTIVE=1,AI767,AJ767),1000000000000)+ROW()*0.000000001</f>
        <v>1000000000000</v>
      </c>
    </row>
    <row r="768" customFormat="false" ht="15" hidden="false" customHeight="false" outlineLevel="0" collapsed="false">
      <c r="A768" s="8" t="n">
        <v>764</v>
      </c>
      <c r="B768" s="23" t="n">
        <v>5</v>
      </c>
      <c r="C768" s="23" t="n">
        <v>2.5</v>
      </c>
      <c r="D768" s="8" t="n">
        <v>175</v>
      </c>
      <c r="E768" s="8" t="n">
        <v>22</v>
      </c>
      <c r="F768" s="8" t="n">
        <v>6</v>
      </c>
      <c r="G768" s="28" t="n">
        <v>11.211605</v>
      </c>
      <c r="H768" s="8" t="n">
        <v>55.506402</v>
      </c>
      <c r="I768" s="8" t="n">
        <v>675.55186</v>
      </c>
      <c r="J768" s="28" t="n">
        <v>12.170702</v>
      </c>
      <c r="K768" s="39" t="n">
        <v>1.443093</v>
      </c>
      <c r="L768" s="28" t="n">
        <v>3.309363</v>
      </c>
      <c r="M768" s="8" t="n">
        <v>130</v>
      </c>
      <c r="N768" s="8" t="n">
        <v>860</v>
      </c>
      <c r="O768" s="28" t="n">
        <v>12.140005</v>
      </c>
      <c r="P768" s="28" t="n">
        <v>6.883068</v>
      </c>
      <c r="Q768" s="28" t="n">
        <v>7.156941</v>
      </c>
      <c r="R768" s="8" t="n">
        <v>24</v>
      </c>
      <c r="S768" s="8" t="n">
        <v>12</v>
      </c>
      <c r="T768" s="23" t="n">
        <v>85.574332</v>
      </c>
      <c r="U768" s="23" t="n">
        <v>69.929201</v>
      </c>
      <c r="V768" s="28" t="n">
        <v>3.163559</v>
      </c>
      <c r="W768" s="39" t="n">
        <v>0.552367</v>
      </c>
      <c r="X768" s="24" t="n">
        <f aca="false">P768*RHO_VANE/2700*(1+SCRAP)*PRICE_VANE</f>
        <v>82.39032396</v>
      </c>
      <c r="Y768" s="24" t="n">
        <f aca="false">Q768*RHO_PLATE/2700*(1+SCRAP)*PRICE_PLATE</f>
        <v>85.66858377</v>
      </c>
      <c r="Z768" s="24" t="n">
        <f aca="false">T768*CUT_M+(R768+S768)*CUT_SET</f>
        <v>164.361498</v>
      </c>
      <c r="AA768" s="24" t="n">
        <f aca="false">U768*ROUND_M</f>
        <v>349.646005</v>
      </c>
      <c r="AB768" s="24" t="n">
        <f aca="false">(R768+S768)*FINISH_PART</f>
        <v>288</v>
      </c>
      <c r="AC768" s="24" t="n">
        <f aca="false">R768*SPACER_VANE+(R768+S768)*ASM_H*LABOUR</f>
        <v>477</v>
      </c>
      <c r="AD768" s="24" t="n">
        <f aca="false">V768*G10_CAGE+W768*G10_SLEEVE</f>
        <v>222.95556</v>
      </c>
      <c r="AE768" s="24" t="n">
        <f aca="false">N768/1000*SHAFT_M+SHAFT_SET</f>
        <v>183.2</v>
      </c>
      <c r="AF768" s="24" t="n">
        <f aca="false">2*ROUNDUP(G768*1000/V_ZENER,0)*PRICE_Z+5*ROUNDUP(G768*DIODE_SAFETY/V_STICK,0)*PRICE_STICK</f>
        <v>80.9</v>
      </c>
      <c r="AG768" s="24" t="n">
        <f aca="false">SUM(X768:AF768)</f>
        <v>1934.12197073</v>
      </c>
      <c r="AH768" s="20" t="n">
        <f aca="false">FIXED_BOM</f>
        <v>3461</v>
      </c>
      <c r="AI768" s="24" t="n">
        <f aca="false">(AG768+AH768)*(1+CONT)</f>
        <v>6204.3902663395</v>
      </c>
      <c r="AJ768" s="24" t="n">
        <f aca="false">IF(L768&gt;0,AI768/L768,1000000000000)</f>
        <v>1874.79894660679</v>
      </c>
      <c r="AK768" s="8" t="n">
        <f aca="false">IF(AND(G768&gt;=V_NEED,L768&gt;=P_MIN,K768&gt;=Z_MIN,F768&lt;=N_CAP,D768&lt;=R_MAX,OR(CORONA_REQ=0,O768&gt;=G768)),1,0)</f>
        <v>1</v>
      </c>
      <c r="AL768" s="28" t="n">
        <f aca="false">IF(AK768=1,IF(OBJECTIVE=1,AI768,AJ768),1000000000000)+ROW()*0.000000001</f>
        <v>6204.3902671075</v>
      </c>
    </row>
    <row r="769" customFormat="false" ht="15" hidden="false" customHeight="false" outlineLevel="0" collapsed="false">
      <c r="A769" s="8" t="n">
        <v>765</v>
      </c>
      <c r="B769" s="23" t="n">
        <v>5</v>
      </c>
      <c r="C769" s="23" t="n">
        <v>2.5</v>
      </c>
      <c r="D769" s="8" t="n">
        <v>175</v>
      </c>
      <c r="E769" s="8" t="n">
        <v>22</v>
      </c>
      <c r="F769" s="8" t="n">
        <v>8</v>
      </c>
      <c r="G769" s="28" t="n">
        <v>11.211605</v>
      </c>
      <c r="H769" s="8" t="n">
        <v>74.963276</v>
      </c>
      <c r="I769" s="8" t="n">
        <v>921.207082</v>
      </c>
      <c r="J769" s="28" t="n">
        <v>12.288778</v>
      </c>
      <c r="K769" s="39" t="n">
        <v>1.465152</v>
      </c>
      <c r="L769" s="28" t="n">
        <v>4.671861</v>
      </c>
      <c r="M769" s="8" t="n">
        <v>175</v>
      </c>
      <c r="N769" s="8" t="n">
        <v>950</v>
      </c>
      <c r="O769" s="28" t="n">
        <v>12.140005</v>
      </c>
      <c r="P769" s="28" t="n">
        <v>9.177425</v>
      </c>
      <c r="Q769" s="28" t="n">
        <v>9.542588</v>
      </c>
      <c r="R769" s="8" t="n">
        <v>32</v>
      </c>
      <c r="S769" s="8" t="n">
        <v>16</v>
      </c>
      <c r="T769" s="23" t="n">
        <v>114.099109</v>
      </c>
      <c r="U769" s="23" t="n">
        <v>93.238934</v>
      </c>
      <c r="V769" s="28" t="n">
        <v>3.954448</v>
      </c>
      <c r="W769" s="39" t="n">
        <v>0.690459</v>
      </c>
      <c r="X769" s="24" t="n">
        <f aca="false">P769*RHO_VANE/2700*(1+SCRAP)*PRICE_VANE</f>
        <v>109.85377725</v>
      </c>
      <c r="Y769" s="24" t="n">
        <f aca="false">Q769*RHO_PLATE/2700*(1+SCRAP)*PRICE_PLATE</f>
        <v>114.22477836</v>
      </c>
      <c r="Z769" s="24" t="n">
        <f aca="false">T769*CUT_M+(R769+S769)*CUT_SET</f>
        <v>219.1486635</v>
      </c>
      <c r="AA769" s="24" t="n">
        <f aca="false">U769*ROUND_M</f>
        <v>466.19467</v>
      </c>
      <c r="AB769" s="24" t="n">
        <f aca="false">(R769+S769)*FINISH_PART</f>
        <v>384</v>
      </c>
      <c r="AC769" s="24" t="n">
        <f aca="false">R769*SPACER_VANE+(R769+S769)*ASM_H*LABOUR</f>
        <v>636</v>
      </c>
      <c r="AD769" s="24" t="n">
        <f aca="false">V769*G10_CAGE+W769*G10_SLEEVE</f>
        <v>278.69442</v>
      </c>
      <c r="AE769" s="24" t="n">
        <f aca="false">N769/1000*SHAFT_M+SHAFT_SET</f>
        <v>194</v>
      </c>
      <c r="AF769" s="24" t="n">
        <f aca="false">2*ROUNDUP(G769*1000/V_ZENER,0)*PRICE_Z+5*ROUNDUP(G769*DIODE_SAFETY/V_STICK,0)*PRICE_STICK</f>
        <v>80.9</v>
      </c>
      <c r="AG769" s="24" t="n">
        <f aca="false">SUM(X769:AF769)</f>
        <v>2483.01630911</v>
      </c>
      <c r="AH769" s="20" t="n">
        <f aca="false">FIXED_BOM</f>
        <v>3461</v>
      </c>
      <c r="AI769" s="24" t="n">
        <f aca="false">(AG769+AH769)*(1+CONT)</f>
        <v>6835.6187554765</v>
      </c>
      <c r="AJ769" s="24" t="n">
        <f aca="false">IF(L769&gt;0,AI769/L769,1000000000000)</f>
        <v>1463.14686063573</v>
      </c>
      <c r="AK769" s="8" t="n">
        <f aca="false">IF(AND(G769&gt;=V_NEED,L769&gt;=P_MIN,K769&gt;=Z_MIN,F769&lt;=N_CAP,D769&lt;=R_MAX,OR(CORONA_REQ=0,O769&gt;=G769)),1,0)</f>
        <v>0</v>
      </c>
      <c r="AL769" s="28" t="n">
        <f aca="false">IF(AK769=1,IF(OBJECTIVE=1,AI769,AJ769),1000000000000)+ROW()*0.000000001</f>
        <v>1000000000000</v>
      </c>
    </row>
    <row r="770" customFormat="false" ht="15" hidden="false" customHeight="false" outlineLevel="0" collapsed="false">
      <c r="A770" s="8" t="n">
        <v>766</v>
      </c>
      <c r="B770" s="23" t="n">
        <v>5</v>
      </c>
      <c r="C770" s="23" t="n">
        <v>2.5</v>
      </c>
      <c r="D770" s="8" t="n">
        <v>175</v>
      </c>
      <c r="E770" s="8" t="n">
        <v>22</v>
      </c>
      <c r="F770" s="8" t="n">
        <v>10</v>
      </c>
      <c r="G770" s="28" t="n">
        <v>11.211605</v>
      </c>
      <c r="H770" s="8" t="n">
        <v>94.420149</v>
      </c>
      <c r="I770" s="8" t="n">
        <v>1166.862304</v>
      </c>
      <c r="J770" s="28" t="n">
        <v>12.358192</v>
      </c>
      <c r="K770" s="39" t="n">
        <v>1.479079</v>
      </c>
      <c r="L770" s="28" t="n">
        <v>6.042219</v>
      </c>
      <c r="M770" s="8" t="n">
        <v>220</v>
      </c>
      <c r="N770" s="8" t="n">
        <v>1040</v>
      </c>
      <c r="O770" s="28" t="n">
        <v>12.140005</v>
      </c>
      <c r="P770" s="28" t="n">
        <v>11.471781</v>
      </c>
      <c r="Q770" s="28" t="n">
        <v>11.928235</v>
      </c>
      <c r="R770" s="8" t="n">
        <v>40</v>
      </c>
      <c r="S770" s="8" t="n">
        <v>20</v>
      </c>
      <c r="T770" s="23" t="n">
        <v>142.623887</v>
      </c>
      <c r="U770" s="23" t="n">
        <v>116.548668</v>
      </c>
      <c r="V770" s="28" t="n">
        <v>4.745338</v>
      </c>
      <c r="W770" s="39" t="n">
        <v>0.828551</v>
      </c>
      <c r="X770" s="24" t="n">
        <f aca="false">P770*RHO_VANE/2700*(1+SCRAP)*PRICE_VANE</f>
        <v>137.31721857</v>
      </c>
      <c r="Y770" s="24" t="n">
        <f aca="false">Q770*RHO_PLATE/2700*(1+SCRAP)*PRICE_PLATE</f>
        <v>142.78097295</v>
      </c>
      <c r="Z770" s="24" t="n">
        <f aca="false">T770*CUT_M+(R770+S770)*CUT_SET</f>
        <v>273.9358305</v>
      </c>
      <c r="AA770" s="24" t="n">
        <f aca="false">U770*ROUND_M</f>
        <v>582.74334</v>
      </c>
      <c r="AB770" s="24" t="n">
        <f aca="false">(R770+S770)*FINISH_PART</f>
        <v>480</v>
      </c>
      <c r="AC770" s="24" t="n">
        <f aca="false">R770*SPACER_VANE+(R770+S770)*ASM_H*LABOUR</f>
        <v>795</v>
      </c>
      <c r="AD770" s="24" t="n">
        <f aca="false">V770*G10_CAGE+W770*G10_SLEEVE</f>
        <v>334.43334</v>
      </c>
      <c r="AE770" s="24" t="n">
        <f aca="false">N770/1000*SHAFT_M+SHAFT_SET</f>
        <v>204.8</v>
      </c>
      <c r="AF770" s="24" t="n">
        <f aca="false">2*ROUNDUP(G770*1000/V_ZENER,0)*PRICE_Z+5*ROUNDUP(G770*DIODE_SAFETY/V_STICK,0)*PRICE_STICK</f>
        <v>80.9</v>
      </c>
      <c r="AG770" s="24" t="n">
        <f aca="false">SUM(X770:AF770)</f>
        <v>3031.91070202</v>
      </c>
      <c r="AH770" s="20" t="n">
        <f aca="false">FIXED_BOM</f>
        <v>3461</v>
      </c>
      <c r="AI770" s="24" t="n">
        <f aca="false">(AG770+AH770)*(1+CONT)</f>
        <v>7466.847307323</v>
      </c>
      <c r="AJ770" s="24" t="n">
        <f aca="false">IF(L770&gt;0,AI770/L770,1000000000000)</f>
        <v>1235.77899234089</v>
      </c>
      <c r="AK770" s="8" t="n">
        <f aca="false">IF(AND(G770&gt;=V_NEED,L770&gt;=P_MIN,K770&gt;=Z_MIN,F770&lt;=N_CAP,D770&lt;=R_MAX,OR(CORONA_REQ=0,O770&gt;=G770)),1,0)</f>
        <v>0</v>
      </c>
      <c r="AL770" s="28" t="n">
        <f aca="false">IF(AK770=1,IF(OBJECTIVE=1,AI770,AJ770),1000000000000)+ROW()*0.000000001</f>
        <v>1000000000000</v>
      </c>
    </row>
    <row r="771" customFormat="false" ht="15" hidden="false" customHeight="false" outlineLevel="0" collapsed="false">
      <c r="A771" s="8" t="n">
        <v>767</v>
      </c>
      <c r="B771" s="23" t="n">
        <v>5</v>
      </c>
      <c r="C771" s="23" t="n">
        <v>2.5</v>
      </c>
      <c r="D771" s="8" t="n">
        <v>175</v>
      </c>
      <c r="E771" s="8" t="n">
        <v>22</v>
      </c>
      <c r="F771" s="8" t="n">
        <v>12</v>
      </c>
      <c r="G771" s="28" t="n">
        <v>11.211605</v>
      </c>
      <c r="H771" s="8" t="n">
        <v>113.877023</v>
      </c>
      <c r="I771" s="8" t="n">
        <v>1412.517526</v>
      </c>
      <c r="J771" s="28" t="n">
        <v>12.403885</v>
      </c>
      <c r="K771" s="39" t="n">
        <v>1.488349</v>
      </c>
      <c r="L771" s="28" t="n">
        <v>7.413335</v>
      </c>
      <c r="M771" s="8" t="n">
        <v>257.5</v>
      </c>
      <c r="N771" s="8" t="n">
        <v>1115</v>
      </c>
      <c r="O771" s="28" t="n">
        <v>12.140005</v>
      </c>
      <c r="P771" s="28" t="n">
        <v>13.766137</v>
      </c>
      <c r="Q771" s="28" t="n">
        <v>13.121058</v>
      </c>
      <c r="R771" s="8" t="n">
        <v>48</v>
      </c>
      <c r="S771" s="8" t="n">
        <v>22</v>
      </c>
      <c r="T771" s="23" t="n">
        <v>168.321231</v>
      </c>
      <c r="U771" s="23" t="n">
        <v>137.030968</v>
      </c>
      <c r="V771" s="28" t="n">
        <v>5.404413</v>
      </c>
      <c r="W771" s="39" t="n">
        <v>0.943628</v>
      </c>
      <c r="X771" s="24" t="n">
        <f aca="false">P771*RHO_VANE/2700*(1+SCRAP)*PRICE_VANE</f>
        <v>164.78065989</v>
      </c>
      <c r="Y771" s="24" t="n">
        <f aca="false">Q771*RHO_PLATE/2700*(1+SCRAP)*PRICE_PLATE</f>
        <v>157.05906426</v>
      </c>
      <c r="Z771" s="24" t="n">
        <f aca="false">T771*CUT_M+(R771+S771)*CUT_SET</f>
        <v>322.4818465</v>
      </c>
      <c r="AA771" s="24" t="n">
        <f aca="false">U771*ROUND_M</f>
        <v>685.15484</v>
      </c>
      <c r="AB771" s="24" t="n">
        <f aca="false">(R771+S771)*FINISH_PART</f>
        <v>560</v>
      </c>
      <c r="AC771" s="24" t="n">
        <f aca="false">R771*SPACER_VANE+(R771+S771)*ASM_H*LABOUR</f>
        <v>931.5</v>
      </c>
      <c r="AD771" s="24" t="n">
        <f aca="false">V771*G10_CAGE+W771*G10_SLEEVE</f>
        <v>380.88246</v>
      </c>
      <c r="AE771" s="24" t="n">
        <f aca="false">N771/1000*SHAFT_M+SHAFT_SET</f>
        <v>213.8</v>
      </c>
      <c r="AF771" s="24" t="n">
        <f aca="false">2*ROUNDUP(G771*1000/V_ZENER,0)*PRICE_Z+5*ROUNDUP(G771*DIODE_SAFETY/V_STICK,0)*PRICE_STICK</f>
        <v>80.9</v>
      </c>
      <c r="AG771" s="24" t="n">
        <f aca="false">SUM(X771:AF771)</f>
        <v>3496.55887065</v>
      </c>
      <c r="AH771" s="20" t="n">
        <f aca="false">FIXED_BOM</f>
        <v>3461</v>
      </c>
      <c r="AI771" s="24" t="n">
        <f aca="false">(AG771+AH771)*(1+CONT)</f>
        <v>8001.1927012475</v>
      </c>
      <c r="AJ771" s="24" t="n">
        <f aca="false">IF(L771&gt;0,AI771/L771,1000000000000)</f>
        <v>1079.29733395934</v>
      </c>
      <c r="AK771" s="8" t="n">
        <f aca="false">IF(AND(G771&gt;=V_NEED,L771&gt;=P_MIN,K771&gt;=Z_MIN,F771&lt;=N_CAP,D771&lt;=R_MAX,OR(CORONA_REQ=0,O771&gt;=G771)),1,0)</f>
        <v>0</v>
      </c>
      <c r="AL771" s="28" t="n">
        <f aca="false">IF(AK771=1,IF(OBJECTIVE=1,AI771,AJ771),1000000000000)+ROW()*0.000000001</f>
        <v>1000000000000</v>
      </c>
    </row>
    <row r="772" customFormat="false" ht="15" hidden="false" customHeight="false" outlineLevel="0" collapsed="false">
      <c r="A772" s="8" t="n">
        <v>768</v>
      </c>
      <c r="B772" s="23" t="n">
        <v>5</v>
      </c>
      <c r="C772" s="23" t="n">
        <v>2.5</v>
      </c>
      <c r="D772" s="8" t="n">
        <v>175</v>
      </c>
      <c r="E772" s="8" t="n">
        <v>22</v>
      </c>
      <c r="F772" s="8" t="n">
        <v>16</v>
      </c>
      <c r="G772" s="28" t="n">
        <v>11.211605</v>
      </c>
      <c r="H772" s="8" t="n">
        <v>152.79077</v>
      </c>
      <c r="I772" s="8" t="n">
        <v>1903.82797</v>
      </c>
      <c r="J772" s="28" t="n">
        <v>12.46036</v>
      </c>
      <c r="K772" s="39" t="n">
        <v>1.499228</v>
      </c>
      <c r="L772" s="28" t="n">
        <v>10.146547</v>
      </c>
      <c r="M772" s="8" t="n">
        <v>347.5</v>
      </c>
      <c r="N772" s="8" t="n">
        <v>1295</v>
      </c>
      <c r="O772" s="28" t="n">
        <v>12.140005</v>
      </c>
      <c r="P772" s="28" t="n">
        <v>18.354849</v>
      </c>
      <c r="Q772" s="28" t="n">
        <v>17.892352</v>
      </c>
      <c r="R772" s="8" t="n">
        <v>64</v>
      </c>
      <c r="S772" s="8" t="n">
        <v>30</v>
      </c>
      <c r="T772" s="23" t="n">
        <v>225.370785</v>
      </c>
      <c r="U772" s="23" t="n">
        <v>183.650435</v>
      </c>
      <c r="V772" s="28" t="n">
        <v>6.986192</v>
      </c>
      <c r="W772" s="39" t="n">
        <v>1.219811</v>
      </c>
      <c r="X772" s="24" t="n">
        <f aca="false">P772*RHO_VANE/2700*(1+SCRAP)*PRICE_VANE</f>
        <v>219.70754253</v>
      </c>
      <c r="Y772" s="24" t="n">
        <f aca="false">Q772*RHO_PLATE/2700*(1+SCRAP)*PRICE_PLATE</f>
        <v>214.17145344</v>
      </c>
      <c r="Z772" s="24" t="n">
        <f aca="false">T772*CUT_M+(R772+S772)*CUT_SET</f>
        <v>432.0561775</v>
      </c>
      <c r="AA772" s="24" t="n">
        <f aca="false">U772*ROUND_M</f>
        <v>918.252175</v>
      </c>
      <c r="AB772" s="24" t="n">
        <f aca="false">(R772+S772)*FINISH_PART</f>
        <v>752</v>
      </c>
      <c r="AC772" s="24" t="n">
        <f aca="false">R772*SPACER_VANE+(R772+S772)*ASM_H*LABOUR</f>
        <v>1249.5</v>
      </c>
      <c r="AD772" s="24" t="n">
        <f aca="false">V772*G10_CAGE+W772*G10_SLEEVE</f>
        <v>492.36018</v>
      </c>
      <c r="AE772" s="24" t="n">
        <f aca="false">N772/1000*SHAFT_M+SHAFT_SET</f>
        <v>235.4</v>
      </c>
      <c r="AF772" s="24" t="n">
        <f aca="false">2*ROUNDUP(G772*1000/V_ZENER,0)*PRICE_Z+5*ROUNDUP(G772*DIODE_SAFETY/V_STICK,0)*PRICE_STICK</f>
        <v>80.9</v>
      </c>
      <c r="AG772" s="24" t="n">
        <f aca="false">SUM(X772:AF772)</f>
        <v>4594.34752847</v>
      </c>
      <c r="AH772" s="20" t="n">
        <f aca="false">FIXED_BOM</f>
        <v>3461</v>
      </c>
      <c r="AI772" s="24" t="n">
        <f aca="false">(AG772+AH772)*(1+CONT)</f>
        <v>9263.6496577405</v>
      </c>
      <c r="AJ772" s="24" t="n">
        <f aca="false">IF(L772&gt;0,AI772/L772,1000000000000)</f>
        <v>912.985438074697</v>
      </c>
      <c r="AK772" s="8" t="n">
        <f aca="false">IF(AND(G772&gt;=V_NEED,L772&gt;=P_MIN,K772&gt;=Z_MIN,F772&lt;=N_CAP,D772&lt;=R_MAX,OR(CORONA_REQ=0,O772&gt;=G772)),1,0)</f>
        <v>0</v>
      </c>
      <c r="AL772" s="28" t="n">
        <f aca="false">IF(AK772=1,IF(OBJECTIVE=1,AI772,AJ772),1000000000000)+ROW()*0.000000001</f>
        <v>1000000000000</v>
      </c>
    </row>
    <row r="773" customFormat="false" ht="15" hidden="false" customHeight="false" outlineLevel="0" collapsed="false">
      <c r="A773" s="8" t="n">
        <v>769</v>
      </c>
      <c r="B773" s="23" t="n">
        <v>5</v>
      </c>
      <c r="C773" s="23" t="n">
        <v>2.5</v>
      </c>
      <c r="D773" s="8" t="n">
        <v>175</v>
      </c>
      <c r="E773" s="8" t="n">
        <v>26</v>
      </c>
      <c r="F773" s="8" t="n">
        <v>4</v>
      </c>
      <c r="G773" s="28" t="n">
        <v>11.211605</v>
      </c>
      <c r="H773" s="8" t="n">
        <v>55.568384</v>
      </c>
      <c r="I773" s="8" t="n">
        <v>502.61528</v>
      </c>
      <c r="J773" s="28" t="n">
        <v>9.044986</v>
      </c>
      <c r="K773" s="39" t="n">
        <v>1.365839</v>
      </c>
      <c r="L773" s="28" t="n">
        <v>2.15359</v>
      </c>
      <c r="M773" s="8" t="n">
        <v>92.5</v>
      </c>
      <c r="N773" s="8" t="n">
        <v>785</v>
      </c>
      <c r="O773" s="28" t="n">
        <v>12.140005</v>
      </c>
      <c r="P773" s="28" t="n">
        <v>5.224885</v>
      </c>
      <c r="Q773" s="28" t="n">
        <v>5.964117</v>
      </c>
      <c r="R773" s="8" t="n">
        <v>16</v>
      </c>
      <c r="S773" s="8" t="n">
        <v>10</v>
      </c>
      <c r="T773" s="23" t="n">
        <v>59.876988</v>
      </c>
      <c r="U773" s="23" t="n">
        <v>49.4469</v>
      </c>
      <c r="V773" s="28" t="n">
        <v>2.504484</v>
      </c>
      <c r="W773" s="39" t="n">
        <v>0.437291</v>
      </c>
      <c r="X773" s="24" t="n">
        <f aca="false">P773*RHO_VANE/2700*(1+SCRAP)*PRICE_VANE</f>
        <v>62.54187345</v>
      </c>
      <c r="Y773" s="24" t="n">
        <f aca="false">Q773*RHO_PLATE/2700*(1+SCRAP)*PRICE_PLATE</f>
        <v>71.39048049</v>
      </c>
      <c r="Z773" s="24" t="n">
        <f aca="false">T773*CUT_M+(R773+S773)*CUT_SET</f>
        <v>115.815482</v>
      </c>
      <c r="AA773" s="24" t="n">
        <f aca="false">U773*ROUND_M</f>
        <v>247.2345</v>
      </c>
      <c r="AB773" s="24" t="n">
        <f aca="false">(R773+S773)*FINISH_PART</f>
        <v>208</v>
      </c>
      <c r="AC773" s="24" t="n">
        <f aca="false">R773*SPACER_VANE+(R773+S773)*ASM_H*LABOUR</f>
        <v>340.5</v>
      </c>
      <c r="AD773" s="24" t="n">
        <f aca="false">V773*G10_CAGE+W773*G10_SLEEVE</f>
        <v>176.5065</v>
      </c>
      <c r="AE773" s="24" t="n">
        <f aca="false">N773/1000*SHAFT_M+SHAFT_SET</f>
        <v>174.2</v>
      </c>
      <c r="AF773" s="24" t="n">
        <f aca="false">2*ROUNDUP(G773*1000/V_ZENER,0)*PRICE_Z+5*ROUNDUP(G773*DIODE_SAFETY/V_STICK,0)*PRICE_STICK</f>
        <v>80.9</v>
      </c>
      <c r="AG773" s="24" t="n">
        <f aca="false">SUM(X773:AF773)</f>
        <v>1477.08883594</v>
      </c>
      <c r="AH773" s="20" t="n">
        <f aca="false">FIXED_BOM</f>
        <v>3461</v>
      </c>
      <c r="AI773" s="24" t="n">
        <f aca="false">(AG773+AH773)*(1+CONT)</f>
        <v>5678.802161331</v>
      </c>
      <c r="AJ773" s="24" t="n">
        <f aca="false">IF(L773&gt;0,AI773/L773,1000000000000)</f>
        <v>2636.90032054894</v>
      </c>
      <c r="AK773" s="8" t="n">
        <f aca="false">IF(AND(G773&gt;=V_NEED,L773&gt;=P_MIN,K773&gt;=Z_MIN,F773&lt;=N_CAP,D773&lt;=R_MAX,OR(CORONA_REQ=0,O773&gt;=G773)),1,0)</f>
        <v>1</v>
      </c>
      <c r="AL773" s="28" t="n">
        <f aca="false">IF(AK773=1,IF(OBJECTIVE=1,AI773,AJ773),1000000000000)+ROW()*0.000000001</f>
        <v>5678.802162104</v>
      </c>
    </row>
    <row r="774" customFormat="false" ht="15" hidden="false" customHeight="false" outlineLevel="0" collapsed="false">
      <c r="A774" s="8" t="n">
        <v>770</v>
      </c>
      <c r="B774" s="23" t="n">
        <v>5</v>
      </c>
      <c r="C774" s="23" t="n">
        <v>2.5</v>
      </c>
      <c r="D774" s="8" t="n">
        <v>175</v>
      </c>
      <c r="E774" s="8" t="n">
        <v>26</v>
      </c>
      <c r="F774" s="8" t="n">
        <v>6</v>
      </c>
      <c r="G774" s="28" t="n">
        <v>11.211605</v>
      </c>
      <c r="H774" s="8" t="n">
        <v>86.178889</v>
      </c>
      <c r="I774" s="8" t="n">
        <v>789.824011</v>
      </c>
      <c r="J774" s="28" t="n">
        <v>9.164936</v>
      </c>
      <c r="K774" s="39" t="n">
        <v>1.400709</v>
      </c>
      <c r="L774" s="28" t="n">
        <v>3.614753</v>
      </c>
      <c r="M774" s="8" t="n">
        <v>137.5</v>
      </c>
      <c r="N774" s="8" t="n">
        <v>875</v>
      </c>
      <c r="O774" s="28" t="n">
        <v>12.140005</v>
      </c>
      <c r="P774" s="28" t="n">
        <v>7.837327</v>
      </c>
      <c r="Q774" s="28" t="n">
        <v>8.349764</v>
      </c>
      <c r="R774" s="8" t="n">
        <v>24</v>
      </c>
      <c r="S774" s="8" t="n">
        <v>14</v>
      </c>
      <c r="T774" s="23" t="n">
        <v>88.401765</v>
      </c>
      <c r="U774" s="23" t="n">
        <v>72.756634</v>
      </c>
      <c r="V774" s="28" t="n">
        <v>3.295374</v>
      </c>
      <c r="W774" s="39" t="n">
        <v>0.575383</v>
      </c>
      <c r="X774" s="24" t="n">
        <f aca="false">P774*RHO_VANE/2700*(1+SCRAP)*PRICE_VANE</f>
        <v>93.81280419</v>
      </c>
      <c r="Y774" s="24" t="n">
        <f aca="false">Q774*RHO_PLATE/2700*(1+SCRAP)*PRICE_PLATE</f>
        <v>99.94667508</v>
      </c>
      <c r="Z774" s="24" t="n">
        <f aca="false">T774*CUT_M+(R774+S774)*CUT_SET</f>
        <v>170.6026475</v>
      </c>
      <c r="AA774" s="24" t="n">
        <f aca="false">U774*ROUND_M</f>
        <v>363.78317</v>
      </c>
      <c r="AB774" s="24" t="n">
        <f aca="false">(R774+S774)*FINISH_PART</f>
        <v>304</v>
      </c>
      <c r="AC774" s="24" t="n">
        <f aca="false">R774*SPACER_VANE+(R774+S774)*ASM_H*LABOUR</f>
        <v>499.5</v>
      </c>
      <c r="AD774" s="24" t="n">
        <f aca="false">V774*G10_CAGE+W774*G10_SLEEVE</f>
        <v>232.24542</v>
      </c>
      <c r="AE774" s="24" t="n">
        <f aca="false">N774/1000*SHAFT_M+SHAFT_SET</f>
        <v>185</v>
      </c>
      <c r="AF774" s="24" t="n">
        <f aca="false">2*ROUNDUP(G774*1000/V_ZENER,0)*PRICE_Z+5*ROUNDUP(G774*DIODE_SAFETY/V_STICK,0)*PRICE_STICK</f>
        <v>80.9</v>
      </c>
      <c r="AG774" s="24" t="n">
        <f aca="false">SUM(X774:AF774)</f>
        <v>2029.79071677</v>
      </c>
      <c r="AH774" s="20" t="n">
        <f aca="false">FIXED_BOM</f>
        <v>3461</v>
      </c>
      <c r="AI774" s="24" t="n">
        <f aca="false">(AG774+AH774)*(1+CONT)</f>
        <v>6314.4093242855</v>
      </c>
      <c r="AJ774" s="24" t="n">
        <f aca="false">IF(L774&gt;0,AI774/L774,1000000000000)</f>
        <v>1746.84392662113</v>
      </c>
      <c r="AK774" s="8" t="n">
        <f aca="false">IF(AND(G774&gt;=V_NEED,L774&gt;=P_MIN,K774&gt;=Z_MIN,F774&lt;=N_CAP,D774&lt;=R_MAX,OR(CORONA_REQ=0,O774&gt;=G774)),1,0)</f>
        <v>1</v>
      </c>
      <c r="AL774" s="28" t="n">
        <f aca="false">IF(AK774=1,IF(OBJECTIVE=1,AI774,AJ774),1000000000000)+ROW()*0.000000001</f>
        <v>6314.4093250595</v>
      </c>
    </row>
    <row r="775" customFormat="false" ht="15" hidden="false" customHeight="false" outlineLevel="0" collapsed="false">
      <c r="A775" s="8" t="n">
        <v>771</v>
      </c>
      <c r="B775" s="23" t="n">
        <v>5</v>
      </c>
      <c r="C775" s="23" t="n">
        <v>2.5</v>
      </c>
      <c r="D775" s="8" t="n">
        <v>175</v>
      </c>
      <c r="E775" s="8" t="n">
        <v>26</v>
      </c>
      <c r="F775" s="8" t="n">
        <v>8</v>
      </c>
      <c r="G775" s="28" t="n">
        <v>11.211605</v>
      </c>
      <c r="H775" s="8" t="n">
        <v>116.789394</v>
      </c>
      <c r="I775" s="8" t="n">
        <v>1077.032743</v>
      </c>
      <c r="J775" s="28" t="n">
        <v>9.222008</v>
      </c>
      <c r="K775" s="39" t="n">
        <v>1.418191</v>
      </c>
      <c r="L775" s="28" t="n">
        <v>5.083382</v>
      </c>
      <c r="M775" s="8" t="n">
        <v>182.5</v>
      </c>
      <c r="N775" s="8" t="n">
        <v>965</v>
      </c>
      <c r="O775" s="28" t="n">
        <v>12.140005</v>
      </c>
      <c r="P775" s="28" t="n">
        <v>10.44977</v>
      </c>
      <c r="Q775" s="28" t="n">
        <v>10.735411</v>
      </c>
      <c r="R775" s="8" t="n">
        <v>32</v>
      </c>
      <c r="S775" s="8" t="n">
        <v>18</v>
      </c>
      <c r="T775" s="23" t="n">
        <v>116.926543</v>
      </c>
      <c r="U775" s="23" t="n">
        <v>96.066368</v>
      </c>
      <c r="V775" s="28" t="n">
        <v>4.086263</v>
      </c>
      <c r="W775" s="39" t="n">
        <v>0.713475</v>
      </c>
      <c r="X775" s="24" t="n">
        <f aca="false">P775*RHO_VANE/2700*(1+SCRAP)*PRICE_VANE</f>
        <v>125.0837469</v>
      </c>
      <c r="Y775" s="24" t="n">
        <f aca="false">Q775*RHO_PLATE/2700*(1+SCRAP)*PRICE_PLATE</f>
        <v>128.50286967</v>
      </c>
      <c r="Z775" s="24" t="n">
        <f aca="false">T775*CUT_M+(R775+S775)*CUT_SET</f>
        <v>225.3898145</v>
      </c>
      <c r="AA775" s="24" t="n">
        <f aca="false">U775*ROUND_M</f>
        <v>480.33184</v>
      </c>
      <c r="AB775" s="24" t="n">
        <f aca="false">(R775+S775)*FINISH_PART</f>
        <v>400</v>
      </c>
      <c r="AC775" s="24" t="n">
        <f aca="false">R775*SPACER_VANE+(R775+S775)*ASM_H*LABOUR</f>
        <v>658.5</v>
      </c>
      <c r="AD775" s="24" t="n">
        <f aca="false">V775*G10_CAGE+W775*G10_SLEEVE</f>
        <v>287.98428</v>
      </c>
      <c r="AE775" s="24" t="n">
        <f aca="false">N775/1000*SHAFT_M+SHAFT_SET</f>
        <v>195.8</v>
      </c>
      <c r="AF775" s="24" t="n">
        <f aca="false">2*ROUNDUP(G775*1000/V_ZENER,0)*PRICE_Z+5*ROUNDUP(G775*DIODE_SAFETY/V_STICK,0)*PRICE_STICK</f>
        <v>80.9</v>
      </c>
      <c r="AG775" s="24" t="n">
        <f aca="false">SUM(X775:AF775)</f>
        <v>2582.49255107</v>
      </c>
      <c r="AH775" s="20" t="n">
        <f aca="false">FIXED_BOM</f>
        <v>3461</v>
      </c>
      <c r="AI775" s="24" t="n">
        <f aca="false">(AG775+AH775)*(1+CONT)</f>
        <v>6950.0164337305</v>
      </c>
      <c r="AJ775" s="24" t="n">
        <f aca="false">IF(L775&gt;0,AI775/L775,1000000000000)</f>
        <v>1367.2032583289</v>
      </c>
      <c r="AK775" s="8" t="n">
        <f aca="false">IF(AND(G775&gt;=V_NEED,L775&gt;=P_MIN,K775&gt;=Z_MIN,F775&lt;=N_CAP,D775&lt;=R_MAX,OR(CORONA_REQ=0,O775&gt;=G775)),1,0)</f>
        <v>0</v>
      </c>
      <c r="AL775" s="28" t="n">
        <f aca="false">IF(AK775=1,IF(OBJECTIVE=1,AI775,AJ775),1000000000000)+ROW()*0.000000001</f>
        <v>1000000000000</v>
      </c>
    </row>
    <row r="776" customFormat="false" ht="15" hidden="false" customHeight="false" outlineLevel="0" collapsed="false">
      <c r="A776" s="8" t="n">
        <v>772</v>
      </c>
      <c r="B776" s="23" t="n">
        <v>5</v>
      </c>
      <c r="C776" s="23" t="n">
        <v>2.5</v>
      </c>
      <c r="D776" s="8" t="n">
        <v>175</v>
      </c>
      <c r="E776" s="8" t="n">
        <v>26</v>
      </c>
      <c r="F776" s="8" t="n">
        <v>10</v>
      </c>
      <c r="G776" s="28" t="n">
        <v>11.211605</v>
      </c>
      <c r="H776" s="8" t="n">
        <v>147.3999</v>
      </c>
      <c r="I776" s="8" t="n">
        <v>1364.241474</v>
      </c>
      <c r="J776" s="28" t="n">
        <v>9.255376</v>
      </c>
      <c r="K776" s="39" t="n">
        <v>1.428531</v>
      </c>
      <c r="L776" s="28" t="n">
        <v>6.553133</v>
      </c>
      <c r="M776" s="8" t="n">
        <v>227.5</v>
      </c>
      <c r="N776" s="8" t="n">
        <v>1055</v>
      </c>
      <c r="O776" s="28" t="n">
        <v>12.140005</v>
      </c>
      <c r="P776" s="28" t="n">
        <v>13.062212</v>
      </c>
      <c r="Q776" s="28" t="n">
        <v>13.121058</v>
      </c>
      <c r="R776" s="8" t="n">
        <v>40</v>
      </c>
      <c r="S776" s="8" t="n">
        <v>22</v>
      </c>
      <c r="T776" s="23" t="n">
        <v>145.45132</v>
      </c>
      <c r="U776" s="23" t="n">
        <v>119.376101</v>
      </c>
      <c r="V776" s="28" t="n">
        <v>4.877153</v>
      </c>
      <c r="W776" s="39" t="n">
        <v>0.851566</v>
      </c>
      <c r="X776" s="24" t="n">
        <f aca="false">P776*RHO_VANE/2700*(1+SCRAP)*PRICE_VANE</f>
        <v>156.35467764</v>
      </c>
      <c r="Y776" s="24" t="n">
        <f aca="false">Q776*RHO_PLATE/2700*(1+SCRAP)*PRICE_PLATE</f>
        <v>157.05906426</v>
      </c>
      <c r="Z776" s="24" t="n">
        <f aca="false">T776*CUT_M+(R776+S776)*CUT_SET</f>
        <v>280.17698</v>
      </c>
      <c r="AA776" s="24" t="n">
        <f aca="false">U776*ROUND_M</f>
        <v>596.880505</v>
      </c>
      <c r="AB776" s="24" t="n">
        <f aca="false">(R776+S776)*FINISH_PART</f>
        <v>496</v>
      </c>
      <c r="AC776" s="24" t="n">
        <f aca="false">R776*SPACER_VANE+(R776+S776)*ASM_H*LABOUR</f>
        <v>817.5</v>
      </c>
      <c r="AD776" s="24" t="n">
        <f aca="false">V776*G10_CAGE+W776*G10_SLEEVE</f>
        <v>343.72314</v>
      </c>
      <c r="AE776" s="24" t="n">
        <f aca="false">N776/1000*SHAFT_M+SHAFT_SET</f>
        <v>206.6</v>
      </c>
      <c r="AF776" s="24" t="n">
        <f aca="false">2*ROUNDUP(G776*1000/V_ZENER,0)*PRICE_Z+5*ROUNDUP(G776*DIODE_SAFETY/V_STICK,0)*PRICE_STICK</f>
        <v>80.9</v>
      </c>
      <c r="AG776" s="24" t="n">
        <f aca="false">SUM(X776:AF776)</f>
        <v>3135.1943669</v>
      </c>
      <c r="AH776" s="20" t="n">
        <f aca="false">FIXED_BOM</f>
        <v>3461</v>
      </c>
      <c r="AI776" s="24" t="n">
        <f aca="false">(AG776+AH776)*(1+CONT)</f>
        <v>7585.623521935</v>
      </c>
      <c r="AJ776" s="24" t="n">
        <f aca="false">IF(L776&gt;0,AI776/L776,1000000000000)</f>
        <v>1157.55677809912</v>
      </c>
      <c r="AK776" s="8" t="n">
        <f aca="false">IF(AND(G776&gt;=V_NEED,L776&gt;=P_MIN,K776&gt;=Z_MIN,F776&lt;=N_CAP,D776&lt;=R_MAX,OR(CORONA_REQ=0,O776&gt;=G776)),1,0)</f>
        <v>0</v>
      </c>
      <c r="AL776" s="28" t="n">
        <f aca="false">IF(AK776=1,IF(OBJECTIVE=1,AI776,AJ776),1000000000000)+ROW()*0.000000001</f>
        <v>1000000000000</v>
      </c>
    </row>
    <row r="777" customFormat="false" ht="15" hidden="false" customHeight="false" outlineLevel="0" collapsed="false">
      <c r="A777" s="8" t="n">
        <v>773</v>
      </c>
      <c r="B777" s="23" t="n">
        <v>5</v>
      </c>
      <c r="C777" s="23" t="n">
        <v>2.5</v>
      </c>
      <c r="D777" s="8" t="n">
        <v>175</v>
      </c>
      <c r="E777" s="8" t="n">
        <v>26</v>
      </c>
      <c r="F777" s="8" t="n">
        <v>12</v>
      </c>
      <c r="G777" s="28" t="n">
        <v>11.211605</v>
      </c>
      <c r="H777" s="8" t="n">
        <v>178.010405</v>
      </c>
      <c r="I777" s="8" t="n">
        <v>1651.450206</v>
      </c>
      <c r="J777" s="28" t="n">
        <v>9.277268</v>
      </c>
      <c r="K777" s="39" t="n">
        <v>1.43597</v>
      </c>
      <c r="L777" s="28" t="n">
        <v>8.026665</v>
      </c>
      <c r="M777" s="8" t="n">
        <v>272.5</v>
      </c>
      <c r="N777" s="8" t="n">
        <v>1145</v>
      </c>
      <c r="O777" s="28" t="n">
        <v>12.140005</v>
      </c>
      <c r="P777" s="28" t="n">
        <v>15.674655</v>
      </c>
      <c r="Q777" s="28" t="n">
        <v>15.506705</v>
      </c>
      <c r="R777" s="8" t="n">
        <v>48</v>
      </c>
      <c r="S777" s="8" t="n">
        <v>26</v>
      </c>
      <c r="T777" s="23" t="n">
        <v>173.976098</v>
      </c>
      <c r="U777" s="23" t="n">
        <v>142.685835</v>
      </c>
      <c r="V777" s="28" t="n">
        <v>5.668043</v>
      </c>
      <c r="W777" s="39" t="n">
        <v>0.989658</v>
      </c>
      <c r="X777" s="24" t="n">
        <f aca="false">P777*RHO_VANE/2700*(1+SCRAP)*PRICE_VANE</f>
        <v>187.62562035</v>
      </c>
      <c r="Y777" s="24" t="n">
        <f aca="false">Q777*RHO_PLATE/2700*(1+SCRAP)*PRICE_PLATE</f>
        <v>185.61525885</v>
      </c>
      <c r="Z777" s="24" t="n">
        <f aca="false">T777*CUT_M+(R777+S777)*CUT_SET</f>
        <v>334.964147</v>
      </c>
      <c r="AA777" s="24" t="n">
        <f aca="false">U777*ROUND_M</f>
        <v>713.429175</v>
      </c>
      <c r="AB777" s="24" t="n">
        <f aca="false">(R777+S777)*FINISH_PART</f>
        <v>592</v>
      </c>
      <c r="AC777" s="24" t="n">
        <f aca="false">R777*SPACER_VANE+(R777+S777)*ASM_H*LABOUR</f>
        <v>976.5</v>
      </c>
      <c r="AD777" s="24" t="n">
        <f aca="false">V777*G10_CAGE+W777*G10_SLEEVE</f>
        <v>399.46206</v>
      </c>
      <c r="AE777" s="24" t="n">
        <f aca="false">N777/1000*SHAFT_M+SHAFT_SET</f>
        <v>217.4</v>
      </c>
      <c r="AF777" s="24" t="n">
        <f aca="false">2*ROUNDUP(G777*1000/V_ZENER,0)*PRICE_Z+5*ROUNDUP(G777*DIODE_SAFETY/V_STICK,0)*PRICE_STICK</f>
        <v>80.9</v>
      </c>
      <c r="AG777" s="24" t="n">
        <f aca="false">SUM(X777:AF777)</f>
        <v>3687.8962612</v>
      </c>
      <c r="AH777" s="20" t="n">
        <f aca="false">FIXED_BOM</f>
        <v>3461</v>
      </c>
      <c r="AI777" s="24" t="n">
        <f aca="false">(AG777+AH777)*(1+CONT)</f>
        <v>8221.23070038</v>
      </c>
      <c r="AJ777" s="24" t="n">
        <f aca="false">IF(L777&gt;0,AI777/L777,1000000000000)</f>
        <v>1024.23991787125</v>
      </c>
      <c r="AK777" s="8" t="n">
        <f aca="false">IF(AND(G777&gt;=V_NEED,L777&gt;=P_MIN,K777&gt;=Z_MIN,F777&lt;=N_CAP,D777&lt;=R_MAX,OR(CORONA_REQ=0,O777&gt;=G777)),1,0)</f>
        <v>0</v>
      </c>
      <c r="AL777" s="28" t="n">
        <f aca="false">IF(AK777=1,IF(OBJECTIVE=1,AI777,AJ777),1000000000000)+ROW()*0.000000001</f>
        <v>1000000000000</v>
      </c>
    </row>
    <row r="778" customFormat="false" ht="15" hidden="false" customHeight="false" outlineLevel="0" collapsed="false">
      <c r="A778" s="8" t="n">
        <v>774</v>
      </c>
      <c r="B778" s="23" t="n">
        <v>5</v>
      </c>
      <c r="C778" s="23" t="n">
        <v>2.5</v>
      </c>
      <c r="D778" s="8" t="n">
        <v>175</v>
      </c>
      <c r="E778" s="8" t="n">
        <v>26</v>
      </c>
      <c r="F778" s="8" t="n">
        <v>16</v>
      </c>
      <c r="G778" s="28" t="n">
        <v>11.211605</v>
      </c>
      <c r="H778" s="8" t="n">
        <v>239.231415</v>
      </c>
      <c r="I778" s="8" t="n">
        <v>2225.867669</v>
      </c>
      <c r="J778" s="28" t="n">
        <v>9.304245</v>
      </c>
      <c r="K778" s="39" t="n">
        <v>1.44445</v>
      </c>
      <c r="L778" s="28" t="n">
        <v>10.974763</v>
      </c>
      <c r="M778" s="8" t="n">
        <v>362.5</v>
      </c>
      <c r="N778" s="8" t="n">
        <v>1325</v>
      </c>
      <c r="O778" s="28" t="n">
        <v>12.140005</v>
      </c>
      <c r="P778" s="28" t="n">
        <v>20.899539</v>
      </c>
      <c r="Q778" s="28" t="n">
        <v>20.277999</v>
      </c>
      <c r="R778" s="8" t="n">
        <v>64</v>
      </c>
      <c r="S778" s="8" t="n">
        <v>34</v>
      </c>
      <c r="T778" s="23" t="n">
        <v>231.025652</v>
      </c>
      <c r="U778" s="23" t="n">
        <v>189.305302</v>
      </c>
      <c r="V778" s="28" t="n">
        <v>7.249822</v>
      </c>
      <c r="W778" s="39" t="n">
        <v>1.265842</v>
      </c>
      <c r="X778" s="24" t="n">
        <f aca="false">P778*RHO_VANE/2700*(1+SCRAP)*PRICE_VANE</f>
        <v>250.16748183</v>
      </c>
      <c r="Y778" s="24" t="n">
        <f aca="false">Q778*RHO_PLATE/2700*(1+SCRAP)*PRICE_PLATE</f>
        <v>242.72764803</v>
      </c>
      <c r="Z778" s="24" t="n">
        <f aca="false">T778*CUT_M+(R778+S778)*CUT_SET</f>
        <v>444.538478</v>
      </c>
      <c r="AA778" s="24" t="n">
        <f aca="false">U778*ROUND_M</f>
        <v>946.52651</v>
      </c>
      <c r="AB778" s="24" t="n">
        <f aca="false">(R778+S778)*FINISH_PART</f>
        <v>784</v>
      </c>
      <c r="AC778" s="24" t="n">
        <f aca="false">R778*SPACER_VANE+(R778+S778)*ASM_H*LABOUR</f>
        <v>1294.5</v>
      </c>
      <c r="AD778" s="24" t="n">
        <f aca="false">V778*G10_CAGE+W778*G10_SLEEVE</f>
        <v>510.93984</v>
      </c>
      <c r="AE778" s="24" t="n">
        <f aca="false">N778/1000*SHAFT_M+SHAFT_SET</f>
        <v>239</v>
      </c>
      <c r="AF778" s="24" t="n">
        <f aca="false">2*ROUNDUP(G778*1000/V_ZENER,0)*PRICE_Z+5*ROUNDUP(G778*DIODE_SAFETY/V_STICK,0)*PRICE_STICK</f>
        <v>80.9</v>
      </c>
      <c r="AG778" s="24" t="n">
        <f aca="false">SUM(X778:AF778)</f>
        <v>4793.29995786</v>
      </c>
      <c r="AH778" s="20" t="n">
        <f aca="false">FIXED_BOM</f>
        <v>3461</v>
      </c>
      <c r="AI778" s="24" t="n">
        <f aca="false">(AG778+AH778)*(1+CONT)</f>
        <v>9492.444951539</v>
      </c>
      <c r="AJ778" s="24" t="n">
        <f aca="false">IF(L778&gt;0,AI778/L778,1000000000000)</f>
        <v>864.933935387853</v>
      </c>
      <c r="AK778" s="8" t="n">
        <f aca="false">IF(AND(G778&gt;=V_NEED,L778&gt;=P_MIN,K778&gt;=Z_MIN,F778&lt;=N_CAP,D778&lt;=R_MAX,OR(CORONA_REQ=0,O778&gt;=G778)),1,0)</f>
        <v>0</v>
      </c>
      <c r="AL778" s="28" t="n">
        <f aca="false">IF(AK778=1,IF(OBJECTIVE=1,AI778,AJ778),1000000000000)+ROW()*0.000000001</f>
        <v>1000000000000</v>
      </c>
    </row>
    <row r="779" customFormat="false" ht="15" hidden="false" customHeight="false" outlineLevel="0" collapsed="false">
      <c r="A779" s="8" t="n">
        <v>775</v>
      </c>
      <c r="B779" s="23" t="n">
        <v>5</v>
      </c>
      <c r="C779" s="23" t="n">
        <v>3</v>
      </c>
      <c r="D779" s="8" t="n">
        <v>175</v>
      </c>
      <c r="E779" s="8" t="n">
        <v>18</v>
      </c>
      <c r="F779" s="8" t="n">
        <v>4</v>
      </c>
      <c r="G779" s="28" t="n">
        <v>11.211605</v>
      </c>
      <c r="H779" s="8" t="n">
        <v>29.333695</v>
      </c>
      <c r="I779" s="8" t="n">
        <v>357.805154</v>
      </c>
      <c r="J779" s="28" t="n">
        <v>12.197753</v>
      </c>
      <c r="K779" s="39" t="n">
        <v>1.380921</v>
      </c>
      <c r="L779" s="28" t="n">
        <v>1.572641</v>
      </c>
      <c r="M779" s="8" t="n">
        <v>91</v>
      </c>
      <c r="N779" s="8" t="n">
        <v>782</v>
      </c>
      <c r="O779" s="28" t="n">
        <v>12.737934</v>
      </c>
      <c r="P779" s="28" t="n">
        <v>4.743048</v>
      </c>
      <c r="Q779" s="28" t="n">
        <v>5.725553</v>
      </c>
      <c r="R779" s="8" t="n">
        <v>16</v>
      </c>
      <c r="S779" s="8" t="n">
        <v>8</v>
      </c>
      <c r="T779" s="23" t="n">
        <v>57.049555</v>
      </c>
      <c r="U779" s="23" t="n">
        <v>46.619467</v>
      </c>
      <c r="V779" s="28" t="n">
        <v>2.478121</v>
      </c>
      <c r="W779" s="39" t="n">
        <v>0.432688</v>
      </c>
      <c r="X779" s="24" t="n">
        <f aca="false">P779*RHO_VANE/2700*(1+SCRAP)*PRICE_VANE</f>
        <v>56.77428456</v>
      </c>
      <c r="Y779" s="24" t="n">
        <f aca="false">Q779*RHO_PLATE/2700*(1+SCRAP)*PRICE_PLATE</f>
        <v>68.53486941</v>
      </c>
      <c r="Z779" s="24" t="n">
        <f aca="false">T779*CUT_M+(R779+S779)*CUT_SET</f>
        <v>109.5743325</v>
      </c>
      <c r="AA779" s="24" t="n">
        <f aca="false">U779*ROUND_M</f>
        <v>233.097335</v>
      </c>
      <c r="AB779" s="24" t="n">
        <f aca="false">(R779+S779)*FINISH_PART</f>
        <v>192</v>
      </c>
      <c r="AC779" s="24" t="n">
        <f aca="false">R779*SPACER_VANE+(R779+S779)*ASM_H*LABOUR</f>
        <v>318</v>
      </c>
      <c r="AD779" s="24" t="n">
        <f aca="false">V779*G10_CAGE+W779*G10_SLEEVE</f>
        <v>174.64854</v>
      </c>
      <c r="AE779" s="24" t="n">
        <f aca="false">N779/1000*SHAFT_M+SHAFT_SET</f>
        <v>173.84</v>
      </c>
      <c r="AF779" s="24" t="n">
        <f aca="false">2*ROUNDUP(G779*1000/V_ZENER,0)*PRICE_Z+5*ROUNDUP(G779*DIODE_SAFETY/V_STICK,0)*PRICE_STICK</f>
        <v>80.9</v>
      </c>
      <c r="AG779" s="24" t="n">
        <f aca="false">SUM(X779:AF779)</f>
        <v>1407.36936147</v>
      </c>
      <c r="AH779" s="20" t="n">
        <f aca="false">FIXED_BOM</f>
        <v>3461</v>
      </c>
      <c r="AI779" s="24" t="n">
        <f aca="false">(AG779+AH779)*(1+CONT)</f>
        <v>5598.6247656905</v>
      </c>
      <c r="AJ779" s="24" t="n">
        <f aca="false">IF(L779&gt;0,AI779/L779,1000000000000)</f>
        <v>3560.01450152355</v>
      </c>
      <c r="AK779" s="8" t="n">
        <f aca="false">IF(AND(G779&gt;=V_NEED,L779&gt;=P_MIN,K779&gt;=Z_MIN,F779&lt;=N_CAP,D779&lt;=R_MAX,OR(CORONA_REQ=0,O779&gt;=G779)),1,0)</f>
        <v>0</v>
      </c>
      <c r="AL779" s="28" t="n">
        <f aca="false">IF(AK779=1,IF(OBJECTIVE=1,AI779,AJ779),1000000000000)+ROW()*0.000000001</f>
        <v>1000000000000</v>
      </c>
    </row>
    <row r="780" customFormat="false" ht="15" hidden="false" customHeight="false" outlineLevel="0" collapsed="false">
      <c r="A780" s="8" t="n">
        <v>776</v>
      </c>
      <c r="B780" s="23" t="n">
        <v>5</v>
      </c>
      <c r="C780" s="23" t="n">
        <v>3</v>
      </c>
      <c r="D780" s="8" t="n">
        <v>175</v>
      </c>
      <c r="E780" s="8" t="n">
        <v>18</v>
      </c>
      <c r="F780" s="8" t="n">
        <v>6</v>
      </c>
      <c r="G780" s="28" t="n">
        <v>11.211605</v>
      </c>
      <c r="H780" s="8" t="n">
        <v>44.952949</v>
      </c>
      <c r="I780" s="8" t="n">
        <v>562.265243</v>
      </c>
      <c r="J780" s="28" t="n">
        <v>12.507861</v>
      </c>
      <c r="K780" s="39" t="n">
        <v>1.432735</v>
      </c>
      <c r="L780" s="28" t="n">
        <v>2.707268</v>
      </c>
      <c r="M780" s="8" t="n">
        <v>131</v>
      </c>
      <c r="N780" s="8" t="n">
        <v>862</v>
      </c>
      <c r="O780" s="28" t="n">
        <v>12.737934</v>
      </c>
      <c r="P780" s="28" t="n">
        <v>7.114572</v>
      </c>
      <c r="Q780" s="28" t="n">
        <v>7.156941</v>
      </c>
      <c r="R780" s="8" t="n">
        <v>24</v>
      </c>
      <c r="S780" s="8" t="n">
        <v>10</v>
      </c>
      <c r="T780" s="23" t="n">
        <v>82.746899</v>
      </c>
      <c r="U780" s="23" t="n">
        <v>67.101767</v>
      </c>
      <c r="V780" s="28" t="n">
        <v>3.181134</v>
      </c>
      <c r="W780" s="39" t="n">
        <v>0.555436</v>
      </c>
      <c r="X780" s="24" t="n">
        <f aca="false">P780*RHO_VANE/2700*(1+SCRAP)*PRICE_VANE</f>
        <v>85.16142684</v>
      </c>
      <c r="Y780" s="24" t="n">
        <f aca="false">Q780*RHO_PLATE/2700*(1+SCRAP)*PRICE_PLATE</f>
        <v>85.66858377</v>
      </c>
      <c r="Z780" s="24" t="n">
        <f aca="false">T780*CUT_M+(R780+S780)*CUT_SET</f>
        <v>158.1203485</v>
      </c>
      <c r="AA780" s="24" t="n">
        <f aca="false">U780*ROUND_M</f>
        <v>335.508835</v>
      </c>
      <c r="AB780" s="24" t="n">
        <f aca="false">(R780+S780)*FINISH_PART</f>
        <v>272</v>
      </c>
      <c r="AC780" s="24" t="n">
        <f aca="false">R780*SPACER_VANE+(R780+S780)*ASM_H*LABOUR</f>
        <v>454.5</v>
      </c>
      <c r="AD780" s="24" t="n">
        <f aca="false">V780*G10_CAGE+W780*G10_SLEEVE</f>
        <v>224.1942</v>
      </c>
      <c r="AE780" s="24" t="n">
        <f aca="false">N780/1000*SHAFT_M+SHAFT_SET</f>
        <v>183.44</v>
      </c>
      <c r="AF780" s="24" t="n">
        <f aca="false">2*ROUNDUP(G780*1000/V_ZENER,0)*PRICE_Z+5*ROUNDUP(G780*DIODE_SAFETY/V_STICK,0)*PRICE_STICK</f>
        <v>80.9</v>
      </c>
      <c r="AG780" s="24" t="n">
        <f aca="false">SUM(X780:AF780)</f>
        <v>1879.49339411</v>
      </c>
      <c r="AH780" s="20" t="n">
        <f aca="false">FIXED_BOM</f>
        <v>3461</v>
      </c>
      <c r="AI780" s="24" t="n">
        <f aca="false">(AG780+AH780)*(1+CONT)</f>
        <v>6141.5674032265</v>
      </c>
      <c r="AJ780" s="24" t="n">
        <f aca="false">IF(L780&gt;0,AI780/L780,1000000000000)</f>
        <v>2268.54799865639</v>
      </c>
      <c r="AK780" s="8" t="n">
        <f aca="false">IF(AND(G780&gt;=V_NEED,L780&gt;=P_MIN,K780&gt;=Z_MIN,F780&lt;=N_CAP,D780&lt;=R_MAX,OR(CORONA_REQ=0,O780&gt;=G780)),1,0)</f>
        <v>1</v>
      </c>
      <c r="AL780" s="28" t="n">
        <f aca="false">IF(AK780=1,IF(OBJECTIVE=1,AI780,AJ780),1000000000000)+ROW()*0.000000001</f>
        <v>6141.5674040065</v>
      </c>
    </row>
    <row r="781" customFormat="false" ht="15" hidden="false" customHeight="false" outlineLevel="0" collapsed="false">
      <c r="A781" s="8" t="n">
        <v>777</v>
      </c>
      <c r="B781" s="23" t="n">
        <v>5</v>
      </c>
      <c r="C781" s="23" t="n">
        <v>3</v>
      </c>
      <c r="D781" s="8" t="n">
        <v>175</v>
      </c>
      <c r="E781" s="8" t="n">
        <v>18</v>
      </c>
      <c r="F781" s="8" t="n">
        <v>8</v>
      </c>
      <c r="G781" s="28" t="n">
        <v>11.211605</v>
      </c>
      <c r="H781" s="8" t="n">
        <v>60.572203</v>
      </c>
      <c r="I781" s="8" t="n">
        <v>766.725331</v>
      </c>
      <c r="J781" s="28" t="n">
        <v>12.658039</v>
      </c>
      <c r="K781" s="39" t="n">
        <v>1.459566</v>
      </c>
      <c r="L781" s="28" t="n">
        <v>3.853515</v>
      </c>
      <c r="M781" s="8" t="n">
        <v>179</v>
      </c>
      <c r="N781" s="8" t="n">
        <v>958</v>
      </c>
      <c r="O781" s="28" t="n">
        <v>12.737934</v>
      </c>
      <c r="P781" s="28" t="n">
        <v>9.486096</v>
      </c>
      <c r="Q781" s="28" t="n">
        <v>10.019717</v>
      </c>
      <c r="R781" s="8" t="n">
        <v>32</v>
      </c>
      <c r="S781" s="8" t="n">
        <v>14</v>
      </c>
      <c r="T781" s="23" t="n">
        <v>111.271676</v>
      </c>
      <c r="U781" s="23" t="n">
        <v>90.411501</v>
      </c>
      <c r="V781" s="28" t="n">
        <v>4.02475</v>
      </c>
      <c r="W781" s="39" t="n">
        <v>0.702734</v>
      </c>
      <c r="X781" s="24" t="n">
        <f aca="false">P781*RHO_VANE/2700*(1+SCRAP)*PRICE_VANE</f>
        <v>113.54856912</v>
      </c>
      <c r="Y781" s="24" t="n">
        <f aca="false">Q781*RHO_PLATE/2700*(1+SCRAP)*PRICE_PLATE</f>
        <v>119.93601249</v>
      </c>
      <c r="Z781" s="24" t="n">
        <f aca="false">T781*CUT_M+(R781+S781)*CUT_SET</f>
        <v>212.907514</v>
      </c>
      <c r="AA781" s="24" t="n">
        <f aca="false">U781*ROUND_M</f>
        <v>452.057505</v>
      </c>
      <c r="AB781" s="24" t="n">
        <f aca="false">(R781+S781)*FINISH_PART</f>
        <v>368</v>
      </c>
      <c r="AC781" s="24" t="n">
        <f aca="false">R781*SPACER_VANE+(R781+S781)*ASM_H*LABOUR</f>
        <v>613.5</v>
      </c>
      <c r="AD781" s="24" t="n">
        <f aca="false">V781*G10_CAGE+W781*G10_SLEEVE</f>
        <v>283.64904</v>
      </c>
      <c r="AE781" s="24" t="n">
        <f aca="false">N781/1000*SHAFT_M+SHAFT_SET</f>
        <v>194.96</v>
      </c>
      <c r="AF781" s="24" t="n">
        <f aca="false">2*ROUNDUP(G781*1000/V_ZENER,0)*PRICE_Z+5*ROUNDUP(G781*DIODE_SAFETY/V_STICK,0)*PRICE_STICK</f>
        <v>80.9</v>
      </c>
      <c r="AG781" s="24" t="n">
        <f aca="false">SUM(X781:AF781)</f>
        <v>2439.45864061</v>
      </c>
      <c r="AH781" s="20" t="n">
        <f aca="false">FIXED_BOM</f>
        <v>3461</v>
      </c>
      <c r="AI781" s="24" t="n">
        <f aca="false">(AG781+AH781)*(1+CONT)</f>
        <v>6785.5274367015</v>
      </c>
      <c r="AJ781" s="24" t="n">
        <f aca="false">IF(L781&gt;0,AI781/L781,1000000000000)</f>
        <v>1760.86701017162</v>
      </c>
      <c r="AK781" s="8" t="n">
        <f aca="false">IF(AND(G781&gt;=V_NEED,L781&gt;=P_MIN,K781&gt;=Z_MIN,F781&lt;=N_CAP,D781&lt;=R_MAX,OR(CORONA_REQ=0,O781&gt;=G781)),1,0)</f>
        <v>0</v>
      </c>
      <c r="AL781" s="28" t="n">
        <f aca="false">IF(AK781=1,IF(OBJECTIVE=1,AI781,AJ781),1000000000000)+ROW()*0.000000001</f>
        <v>1000000000000</v>
      </c>
    </row>
    <row r="782" customFormat="false" ht="15" hidden="false" customHeight="false" outlineLevel="0" collapsed="false">
      <c r="A782" s="8" t="n">
        <v>778</v>
      </c>
      <c r="B782" s="23" t="n">
        <v>5</v>
      </c>
      <c r="C782" s="23" t="n">
        <v>3</v>
      </c>
      <c r="D782" s="8" t="n">
        <v>175</v>
      </c>
      <c r="E782" s="8" t="n">
        <v>18</v>
      </c>
      <c r="F782" s="8" t="n">
        <v>10</v>
      </c>
      <c r="G782" s="28" t="n">
        <v>11.211605</v>
      </c>
      <c r="H782" s="8" t="n">
        <v>76.191458</v>
      </c>
      <c r="I782" s="8" t="n">
        <v>971.185419</v>
      </c>
      <c r="J782" s="28" t="n">
        <v>12.746644</v>
      </c>
      <c r="K782" s="39" t="n">
        <v>1.474931</v>
      </c>
      <c r="L782" s="28" t="n">
        <v>4.998849</v>
      </c>
      <c r="M782" s="8" t="n">
        <v>219</v>
      </c>
      <c r="N782" s="8" t="n">
        <v>1038</v>
      </c>
      <c r="O782" s="28" t="n">
        <v>12.737934</v>
      </c>
      <c r="P782" s="28" t="n">
        <v>11.857619</v>
      </c>
      <c r="Q782" s="28" t="n">
        <v>11.451105</v>
      </c>
      <c r="R782" s="8" t="n">
        <v>40</v>
      </c>
      <c r="S782" s="8" t="n">
        <v>16</v>
      </c>
      <c r="T782" s="23" t="n">
        <v>136.96902</v>
      </c>
      <c r="U782" s="23" t="n">
        <v>110.893801</v>
      </c>
      <c r="V782" s="28" t="n">
        <v>4.727763</v>
      </c>
      <c r="W782" s="39" t="n">
        <v>0.825482</v>
      </c>
      <c r="X782" s="24" t="n">
        <f aca="false">P782*RHO_VANE/2700*(1+SCRAP)*PRICE_VANE</f>
        <v>141.93569943</v>
      </c>
      <c r="Y782" s="24" t="n">
        <f aca="false">Q782*RHO_PLATE/2700*(1+SCRAP)*PRICE_PLATE</f>
        <v>137.06972685</v>
      </c>
      <c r="Z782" s="24" t="n">
        <f aca="false">T782*CUT_M+(R782+S782)*CUT_SET</f>
        <v>261.45353</v>
      </c>
      <c r="AA782" s="24" t="n">
        <f aca="false">U782*ROUND_M</f>
        <v>554.469005</v>
      </c>
      <c r="AB782" s="24" t="n">
        <f aca="false">(R782+S782)*FINISH_PART</f>
        <v>448</v>
      </c>
      <c r="AC782" s="24" t="n">
        <f aca="false">R782*SPACER_VANE+(R782+S782)*ASM_H*LABOUR</f>
        <v>750</v>
      </c>
      <c r="AD782" s="24" t="n">
        <f aca="false">V782*G10_CAGE+W782*G10_SLEEVE</f>
        <v>333.1947</v>
      </c>
      <c r="AE782" s="24" t="n">
        <f aca="false">N782/1000*SHAFT_M+SHAFT_SET</f>
        <v>204.56</v>
      </c>
      <c r="AF782" s="24" t="n">
        <f aca="false">2*ROUNDUP(G782*1000/V_ZENER,0)*PRICE_Z+5*ROUNDUP(G782*DIODE_SAFETY/V_STICK,0)*PRICE_STICK</f>
        <v>80.9</v>
      </c>
      <c r="AG782" s="24" t="n">
        <f aca="false">SUM(X782:AF782)</f>
        <v>2911.58266128</v>
      </c>
      <c r="AH782" s="20" t="n">
        <f aca="false">FIXED_BOM</f>
        <v>3461</v>
      </c>
      <c r="AI782" s="24" t="n">
        <f aca="false">(AG782+AH782)*(1+CONT)</f>
        <v>7328.470060472</v>
      </c>
      <c r="AJ782" s="24" t="n">
        <f aca="false">IF(L782&gt;0,AI782/L782,1000000000000)</f>
        <v>1466.03149254398</v>
      </c>
      <c r="AK782" s="8" t="n">
        <f aca="false">IF(AND(G782&gt;=V_NEED,L782&gt;=P_MIN,K782&gt;=Z_MIN,F782&lt;=N_CAP,D782&lt;=R_MAX,OR(CORONA_REQ=0,O782&gt;=G782)),1,0)</f>
        <v>0</v>
      </c>
      <c r="AL782" s="28" t="n">
        <f aca="false">IF(AK782=1,IF(OBJECTIVE=1,AI782,AJ782),1000000000000)+ROW()*0.000000001</f>
        <v>1000000000000</v>
      </c>
    </row>
    <row r="783" customFormat="false" ht="15" hidden="false" customHeight="false" outlineLevel="0" collapsed="false">
      <c r="A783" s="8" t="n">
        <v>779</v>
      </c>
      <c r="B783" s="23" t="n">
        <v>5</v>
      </c>
      <c r="C783" s="23" t="n">
        <v>3</v>
      </c>
      <c r="D783" s="8" t="n">
        <v>175</v>
      </c>
      <c r="E783" s="8" t="n">
        <v>18</v>
      </c>
      <c r="F783" s="8" t="n">
        <v>12</v>
      </c>
      <c r="G783" s="28" t="n">
        <v>11.211605</v>
      </c>
      <c r="H783" s="8" t="n">
        <v>91.810712</v>
      </c>
      <c r="I783" s="8" t="n">
        <v>1175.645507</v>
      </c>
      <c r="J783" s="28" t="n">
        <v>12.805102</v>
      </c>
      <c r="K783" s="39" t="n">
        <v>1.485832</v>
      </c>
      <c r="L783" s="28" t="n">
        <v>6.145326</v>
      </c>
      <c r="M783" s="8" t="n">
        <v>267</v>
      </c>
      <c r="N783" s="8" t="n">
        <v>1134</v>
      </c>
      <c r="O783" s="28" t="n">
        <v>12.737934</v>
      </c>
      <c r="P783" s="28" t="n">
        <v>14.229143</v>
      </c>
      <c r="Q783" s="28" t="n">
        <v>14.313882</v>
      </c>
      <c r="R783" s="8" t="n">
        <v>48</v>
      </c>
      <c r="S783" s="8" t="n">
        <v>20</v>
      </c>
      <c r="T783" s="23" t="n">
        <v>165.493797</v>
      </c>
      <c r="U783" s="23" t="n">
        <v>134.203535</v>
      </c>
      <c r="V783" s="28" t="n">
        <v>5.571378</v>
      </c>
      <c r="W783" s="39" t="n">
        <v>0.97278</v>
      </c>
      <c r="X783" s="24" t="n">
        <f aca="false">P783*RHO_VANE/2700*(1+SCRAP)*PRICE_VANE</f>
        <v>170.32284171</v>
      </c>
      <c r="Y783" s="24" t="n">
        <f aca="false">Q783*RHO_PLATE/2700*(1+SCRAP)*PRICE_PLATE</f>
        <v>171.33716754</v>
      </c>
      <c r="Z783" s="24" t="n">
        <f aca="false">T783*CUT_M+(R783+S783)*CUT_SET</f>
        <v>316.2406955</v>
      </c>
      <c r="AA783" s="24" t="n">
        <f aca="false">U783*ROUND_M</f>
        <v>671.017675</v>
      </c>
      <c r="AB783" s="24" t="n">
        <f aca="false">(R783+S783)*FINISH_PART</f>
        <v>544</v>
      </c>
      <c r="AC783" s="24" t="n">
        <f aca="false">R783*SPACER_VANE+(R783+S783)*ASM_H*LABOUR</f>
        <v>909</v>
      </c>
      <c r="AD783" s="24" t="n">
        <f aca="false">V783*G10_CAGE+W783*G10_SLEEVE</f>
        <v>392.64948</v>
      </c>
      <c r="AE783" s="24" t="n">
        <f aca="false">N783/1000*SHAFT_M+SHAFT_SET</f>
        <v>216.08</v>
      </c>
      <c r="AF783" s="24" t="n">
        <f aca="false">2*ROUNDUP(G783*1000/V_ZENER,0)*PRICE_Z+5*ROUNDUP(G783*DIODE_SAFETY/V_STICK,0)*PRICE_STICK</f>
        <v>80.9</v>
      </c>
      <c r="AG783" s="24" t="n">
        <f aca="false">SUM(X783:AF783)</f>
        <v>3471.54785975</v>
      </c>
      <c r="AH783" s="20" t="n">
        <f aca="false">FIXED_BOM</f>
        <v>3461</v>
      </c>
      <c r="AI783" s="24" t="n">
        <f aca="false">(AG783+AH783)*(1+CONT)</f>
        <v>7972.4300387125</v>
      </c>
      <c r="AJ783" s="24" t="n">
        <f aca="false">IF(L783&gt;0,AI783/L783,1000000000000)</f>
        <v>1297.31604779185</v>
      </c>
      <c r="AK783" s="8" t="n">
        <f aca="false">IF(AND(G783&gt;=V_NEED,L783&gt;=P_MIN,K783&gt;=Z_MIN,F783&lt;=N_CAP,D783&lt;=R_MAX,OR(CORONA_REQ=0,O783&gt;=G783)),1,0)</f>
        <v>0</v>
      </c>
      <c r="AL783" s="28" t="n">
        <f aca="false">IF(AK783=1,IF(OBJECTIVE=1,AI783,AJ783),1000000000000)+ROW()*0.000000001</f>
        <v>1000000000000</v>
      </c>
    </row>
    <row r="784" customFormat="false" ht="15" hidden="false" customHeight="false" outlineLevel="0" collapsed="false">
      <c r="A784" s="8" t="n">
        <v>780</v>
      </c>
      <c r="B784" s="23" t="n">
        <v>5</v>
      </c>
      <c r="C784" s="23" t="n">
        <v>3</v>
      </c>
      <c r="D784" s="8" t="n">
        <v>175</v>
      </c>
      <c r="E784" s="8" t="n">
        <v>18</v>
      </c>
      <c r="F784" s="8" t="n">
        <v>16</v>
      </c>
      <c r="G784" s="28" t="n">
        <v>11.211605</v>
      </c>
      <c r="H784" s="8" t="n">
        <v>123.04922</v>
      </c>
      <c r="I784" s="8" t="n">
        <v>1584.565684</v>
      </c>
      <c r="J784" s="28" t="n">
        <v>12.877495</v>
      </c>
      <c r="K784" s="39" t="n">
        <v>1.498972</v>
      </c>
      <c r="L784" s="28" t="n">
        <v>8.443104</v>
      </c>
      <c r="M784" s="8" t="n">
        <v>355</v>
      </c>
      <c r="N784" s="8" t="n">
        <v>1310</v>
      </c>
      <c r="O784" s="28" t="n">
        <v>12.737934</v>
      </c>
      <c r="P784" s="28" t="n">
        <v>18.972191</v>
      </c>
      <c r="Q784" s="28" t="n">
        <v>18.608046</v>
      </c>
      <c r="R784" s="8" t="n">
        <v>64</v>
      </c>
      <c r="S784" s="8" t="n">
        <v>26</v>
      </c>
      <c r="T784" s="23" t="n">
        <v>219.715919</v>
      </c>
      <c r="U784" s="23" t="n">
        <v>177.995568</v>
      </c>
      <c r="V784" s="28" t="n">
        <v>7.118007</v>
      </c>
      <c r="W784" s="39" t="n">
        <v>1.242827</v>
      </c>
      <c r="X784" s="24" t="n">
        <f aca="false">P784*RHO_VANE/2700*(1+SCRAP)*PRICE_VANE</f>
        <v>227.09712627</v>
      </c>
      <c r="Y784" s="24" t="n">
        <f aca="false">Q784*RHO_PLATE/2700*(1+SCRAP)*PRICE_PLATE</f>
        <v>222.73831062</v>
      </c>
      <c r="Z784" s="24" t="n">
        <f aca="false">T784*CUT_M+(R784+S784)*CUT_SET</f>
        <v>419.5738785</v>
      </c>
      <c r="AA784" s="24" t="n">
        <f aca="false">U784*ROUND_M</f>
        <v>889.97784</v>
      </c>
      <c r="AB784" s="24" t="n">
        <f aca="false">(R784+S784)*FINISH_PART</f>
        <v>720</v>
      </c>
      <c r="AC784" s="24" t="n">
        <f aca="false">R784*SPACER_VANE+(R784+S784)*ASM_H*LABOUR</f>
        <v>1204.5</v>
      </c>
      <c r="AD784" s="24" t="n">
        <f aca="false">V784*G10_CAGE+W784*G10_SLEEVE</f>
        <v>501.65004</v>
      </c>
      <c r="AE784" s="24" t="n">
        <f aca="false">N784/1000*SHAFT_M+SHAFT_SET</f>
        <v>237.2</v>
      </c>
      <c r="AF784" s="24" t="n">
        <f aca="false">2*ROUNDUP(G784*1000/V_ZENER,0)*PRICE_Z+5*ROUNDUP(G784*DIODE_SAFETY/V_STICK,0)*PRICE_STICK</f>
        <v>80.9</v>
      </c>
      <c r="AG784" s="24" t="n">
        <f aca="false">SUM(X784:AF784)</f>
        <v>4503.63719539</v>
      </c>
      <c r="AH784" s="20" t="n">
        <f aca="false">FIXED_BOM</f>
        <v>3461</v>
      </c>
      <c r="AI784" s="24" t="n">
        <f aca="false">(AG784+AH784)*(1+CONT)</f>
        <v>9159.3327746985</v>
      </c>
      <c r="AJ784" s="24" t="n">
        <f aca="false">IF(L784&gt;0,AI784/L784,1000000000000)</f>
        <v>1084.83003107607</v>
      </c>
      <c r="AK784" s="8" t="n">
        <f aca="false">IF(AND(G784&gt;=V_NEED,L784&gt;=P_MIN,K784&gt;=Z_MIN,F784&lt;=N_CAP,D784&lt;=R_MAX,OR(CORONA_REQ=0,O784&gt;=G784)),1,0)</f>
        <v>0</v>
      </c>
      <c r="AL784" s="28" t="n">
        <f aca="false">IF(AK784=1,IF(OBJECTIVE=1,AI784,AJ784),1000000000000)+ROW()*0.000000001</f>
        <v>1000000000000</v>
      </c>
    </row>
    <row r="785" customFormat="false" ht="15" hidden="false" customHeight="false" outlineLevel="0" collapsed="false">
      <c r="A785" s="8" t="n">
        <v>781</v>
      </c>
      <c r="B785" s="23" t="n">
        <v>5</v>
      </c>
      <c r="C785" s="23" t="n">
        <v>3</v>
      </c>
      <c r="D785" s="8" t="n">
        <v>175</v>
      </c>
      <c r="E785" s="8" t="n">
        <v>22</v>
      </c>
      <c r="F785" s="8" t="n">
        <v>4</v>
      </c>
      <c r="G785" s="28" t="n">
        <v>11.211605</v>
      </c>
      <c r="H785" s="8" t="n">
        <v>39.174303</v>
      </c>
      <c r="I785" s="8" t="n">
        <v>431.012586</v>
      </c>
      <c r="J785" s="28" t="n">
        <v>11.002431</v>
      </c>
      <c r="K785" s="39" t="n">
        <v>1.386185</v>
      </c>
      <c r="L785" s="28" t="n">
        <v>1.914775</v>
      </c>
      <c r="M785" s="8" t="n">
        <v>99</v>
      </c>
      <c r="N785" s="8" t="n">
        <v>798</v>
      </c>
      <c r="O785" s="28" t="n">
        <v>12.737934</v>
      </c>
      <c r="P785" s="28" t="n">
        <v>5.506455</v>
      </c>
      <c r="Q785" s="28" t="n">
        <v>7.156941</v>
      </c>
      <c r="R785" s="8" t="n">
        <v>16</v>
      </c>
      <c r="S785" s="8" t="n">
        <v>10</v>
      </c>
      <c r="T785" s="23" t="n">
        <v>59.876988</v>
      </c>
      <c r="U785" s="23" t="n">
        <v>49.4469</v>
      </c>
      <c r="V785" s="28" t="n">
        <v>2.618724</v>
      </c>
      <c r="W785" s="39" t="n">
        <v>0.457237</v>
      </c>
      <c r="X785" s="24" t="n">
        <f aca="false">P785*RHO_VANE/2700*(1+SCRAP)*PRICE_VANE</f>
        <v>65.91226635</v>
      </c>
      <c r="Y785" s="24" t="n">
        <f aca="false">Q785*RHO_PLATE/2700*(1+SCRAP)*PRICE_PLATE</f>
        <v>85.66858377</v>
      </c>
      <c r="Z785" s="24" t="n">
        <f aca="false">T785*CUT_M+(R785+S785)*CUT_SET</f>
        <v>115.815482</v>
      </c>
      <c r="AA785" s="24" t="n">
        <f aca="false">U785*ROUND_M</f>
        <v>247.2345</v>
      </c>
      <c r="AB785" s="24" t="n">
        <f aca="false">(R785+S785)*FINISH_PART</f>
        <v>208</v>
      </c>
      <c r="AC785" s="24" t="n">
        <f aca="false">R785*SPACER_VANE+(R785+S785)*ASM_H*LABOUR</f>
        <v>340.5</v>
      </c>
      <c r="AD785" s="24" t="n">
        <f aca="false">V785*G10_CAGE+W785*G10_SLEEVE</f>
        <v>184.55766</v>
      </c>
      <c r="AE785" s="24" t="n">
        <f aca="false">N785/1000*SHAFT_M+SHAFT_SET</f>
        <v>175.76</v>
      </c>
      <c r="AF785" s="24" t="n">
        <f aca="false">2*ROUNDUP(G785*1000/V_ZENER,0)*PRICE_Z+5*ROUNDUP(G785*DIODE_SAFETY/V_STICK,0)*PRICE_STICK</f>
        <v>80.9</v>
      </c>
      <c r="AG785" s="24" t="n">
        <f aca="false">SUM(X785:AF785)</f>
        <v>1504.34849212</v>
      </c>
      <c r="AH785" s="20" t="n">
        <f aca="false">FIXED_BOM</f>
        <v>3461</v>
      </c>
      <c r="AI785" s="24" t="n">
        <f aca="false">(AG785+AH785)*(1+CONT)</f>
        <v>5710.150765938</v>
      </c>
      <c r="AJ785" s="24" t="n">
        <f aca="false">IF(L785&gt;0,AI785/L785,1000000000000)</f>
        <v>2982.15234998264</v>
      </c>
      <c r="AK785" s="8" t="n">
        <f aca="false">IF(AND(G785&gt;=V_NEED,L785&gt;=P_MIN,K785&gt;=Z_MIN,F785&lt;=N_CAP,D785&lt;=R_MAX,OR(CORONA_REQ=0,O785&gt;=G785)),1,0)</f>
        <v>0</v>
      </c>
      <c r="AL785" s="28" t="n">
        <f aca="false">IF(AK785=1,IF(OBJECTIVE=1,AI785,AJ785),1000000000000)+ROW()*0.000000001</f>
        <v>1000000000000</v>
      </c>
    </row>
    <row r="786" customFormat="false" ht="15" hidden="false" customHeight="false" outlineLevel="0" collapsed="false">
      <c r="A786" s="8" t="n">
        <v>782</v>
      </c>
      <c r="B786" s="23" t="n">
        <v>5</v>
      </c>
      <c r="C786" s="23" t="n">
        <v>3</v>
      </c>
      <c r="D786" s="8" t="n">
        <v>175</v>
      </c>
      <c r="E786" s="8" t="n">
        <v>22</v>
      </c>
      <c r="F786" s="8" t="n">
        <v>6</v>
      </c>
      <c r="G786" s="28" t="n">
        <v>11.211605</v>
      </c>
      <c r="H786" s="8" t="n">
        <v>60.416762</v>
      </c>
      <c r="I786" s="8" t="n">
        <v>677.305493</v>
      </c>
      <c r="J786" s="28" t="n">
        <v>11.210556</v>
      </c>
      <c r="K786" s="39" t="n">
        <v>1.429641</v>
      </c>
      <c r="L786" s="28" t="n">
        <v>3.249187</v>
      </c>
      <c r="M786" s="8" t="n">
        <v>139</v>
      </c>
      <c r="N786" s="8" t="n">
        <v>878</v>
      </c>
      <c r="O786" s="28" t="n">
        <v>12.737934</v>
      </c>
      <c r="P786" s="28" t="n">
        <v>8.259682</v>
      </c>
      <c r="Q786" s="28" t="n">
        <v>8.588329</v>
      </c>
      <c r="R786" s="8" t="n">
        <v>24</v>
      </c>
      <c r="S786" s="8" t="n">
        <v>12</v>
      </c>
      <c r="T786" s="23" t="n">
        <v>85.574332</v>
      </c>
      <c r="U786" s="23" t="n">
        <v>69.929201</v>
      </c>
      <c r="V786" s="28" t="n">
        <v>3.321737</v>
      </c>
      <c r="W786" s="39" t="n">
        <v>0.579986</v>
      </c>
      <c r="X786" s="24" t="n">
        <f aca="false">P786*RHO_VANE/2700*(1+SCRAP)*PRICE_VANE</f>
        <v>98.86839354</v>
      </c>
      <c r="Y786" s="24" t="n">
        <f aca="false">Q786*RHO_PLATE/2700*(1+SCRAP)*PRICE_PLATE</f>
        <v>102.80229813</v>
      </c>
      <c r="Z786" s="24" t="n">
        <f aca="false">T786*CUT_M+(R786+S786)*CUT_SET</f>
        <v>164.361498</v>
      </c>
      <c r="AA786" s="24" t="n">
        <f aca="false">U786*ROUND_M</f>
        <v>349.646005</v>
      </c>
      <c r="AB786" s="24" t="n">
        <f aca="false">(R786+S786)*FINISH_PART</f>
        <v>288</v>
      </c>
      <c r="AC786" s="24" t="n">
        <f aca="false">R786*SPACER_VANE+(R786+S786)*ASM_H*LABOUR</f>
        <v>477</v>
      </c>
      <c r="AD786" s="24" t="n">
        <f aca="false">V786*G10_CAGE+W786*G10_SLEEVE</f>
        <v>234.10338</v>
      </c>
      <c r="AE786" s="24" t="n">
        <f aca="false">N786/1000*SHAFT_M+SHAFT_SET</f>
        <v>185.36</v>
      </c>
      <c r="AF786" s="24" t="n">
        <f aca="false">2*ROUNDUP(G786*1000/V_ZENER,0)*PRICE_Z+5*ROUNDUP(G786*DIODE_SAFETY/V_STICK,0)*PRICE_STICK</f>
        <v>80.9</v>
      </c>
      <c r="AG786" s="24" t="n">
        <f aca="false">SUM(X786:AF786)</f>
        <v>1981.04157467</v>
      </c>
      <c r="AH786" s="20" t="n">
        <f aca="false">FIXED_BOM</f>
        <v>3461</v>
      </c>
      <c r="AI786" s="24" t="n">
        <f aca="false">(AG786+AH786)*(1+CONT)</f>
        <v>6258.3478108705</v>
      </c>
      <c r="AJ786" s="24" t="n">
        <f aca="false">IF(L786&gt;0,AI786/L786,1000000000000)</f>
        <v>1926.12730842223</v>
      </c>
      <c r="AK786" s="8" t="n">
        <f aca="false">IF(AND(G786&gt;=V_NEED,L786&gt;=P_MIN,K786&gt;=Z_MIN,F786&lt;=N_CAP,D786&lt;=R_MAX,OR(CORONA_REQ=0,O786&gt;=G786)),1,0)</f>
        <v>1</v>
      </c>
      <c r="AL786" s="28" t="n">
        <f aca="false">IF(AK786=1,IF(OBJECTIVE=1,AI786,AJ786),1000000000000)+ROW()*0.000000001</f>
        <v>6258.3478116565</v>
      </c>
    </row>
    <row r="787" customFormat="false" ht="15" hidden="false" customHeight="false" outlineLevel="0" collapsed="false">
      <c r="A787" s="8" t="n">
        <v>783</v>
      </c>
      <c r="B787" s="23" t="n">
        <v>5</v>
      </c>
      <c r="C787" s="23" t="n">
        <v>3</v>
      </c>
      <c r="D787" s="8" t="n">
        <v>175</v>
      </c>
      <c r="E787" s="8" t="n">
        <v>22</v>
      </c>
      <c r="F787" s="8" t="n">
        <v>8</v>
      </c>
      <c r="G787" s="28" t="n">
        <v>11.211605</v>
      </c>
      <c r="H787" s="8" t="n">
        <v>81.659221</v>
      </c>
      <c r="I787" s="8" t="n">
        <v>923.598399</v>
      </c>
      <c r="J787" s="28" t="n">
        <v>11.310399</v>
      </c>
      <c r="K787" s="39" t="n">
        <v>1.451046</v>
      </c>
      <c r="L787" s="28" t="n">
        <v>4.587652</v>
      </c>
      <c r="M787" s="8" t="n">
        <v>187</v>
      </c>
      <c r="N787" s="8" t="n">
        <v>974</v>
      </c>
      <c r="O787" s="28" t="n">
        <v>12.737934</v>
      </c>
      <c r="P787" s="28" t="n">
        <v>11.01291</v>
      </c>
      <c r="Q787" s="28" t="n">
        <v>11.451105</v>
      </c>
      <c r="R787" s="8" t="n">
        <v>32</v>
      </c>
      <c r="S787" s="8" t="n">
        <v>16</v>
      </c>
      <c r="T787" s="23" t="n">
        <v>114.099109</v>
      </c>
      <c r="U787" s="23" t="n">
        <v>93.238934</v>
      </c>
      <c r="V787" s="28" t="n">
        <v>4.165352</v>
      </c>
      <c r="W787" s="39" t="n">
        <v>0.727284</v>
      </c>
      <c r="X787" s="24" t="n">
        <f aca="false">P787*RHO_VANE/2700*(1+SCRAP)*PRICE_VANE</f>
        <v>131.8245327</v>
      </c>
      <c r="Y787" s="24" t="n">
        <f aca="false">Q787*RHO_PLATE/2700*(1+SCRAP)*PRICE_PLATE</f>
        <v>137.06972685</v>
      </c>
      <c r="Z787" s="24" t="n">
        <f aca="false">T787*CUT_M+(R787+S787)*CUT_SET</f>
        <v>219.1486635</v>
      </c>
      <c r="AA787" s="24" t="n">
        <f aca="false">U787*ROUND_M</f>
        <v>466.19467</v>
      </c>
      <c r="AB787" s="24" t="n">
        <f aca="false">(R787+S787)*FINISH_PART</f>
        <v>384</v>
      </c>
      <c r="AC787" s="24" t="n">
        <f aca="false">R787*SPACER_VANE+(R787+S787)*ASM_H*LABOUR</f>
        <v>636</v>
      </c>
      <c r="AD787" s="24" t="n">
        <f aca="false">V787*G10_CAGE+W787*G10_SLEEVE</f>
        <v>293.55816</v>
      </c>
      <c r="AE787" s="24" t="n">
        <f aca="false">N787/1000*SHAFT_M+SHAFT_SET</f>
        <v>196.88</v>
      </c>
      <c r="AF787" s="24" t="n">
        <f aca="false">2*ROUNDUP(G787*1000/V_ZENER,0)*PRICE_Z+5*ROUNDUP(G787*DIODE_SAFETY/V_STICK,0)*PRICE_STICK</f>
        <v>80.9</v>
      </c>
      <c r="AG787" s="24" t="n">
        <f aca="false">SUM(X787:AF787)</f>
        <v>2545.57575305</v>
      </c>
      <c r="AH787" s="20" t="n">
        <f aca="false">FIXED_BOM</f>
        <v>3461</v>
      </c>
      <c r="AI787" s="24" t="n">
        <f aca="false">(AG787+AH787)*(1+CONT)</f>
        <v>6907.5621160075</v>
      </c>
      <c r="AJ787" s="24" t="n">
        <f aca="false">IF(L787&gt;0,AI787/L787,1000000000000)</f>
        <v>1505.68572245835</v>
      </c>
      <c r="AK787" s="8" t="n">
        <f aca="false">IF(AND(G787&gt;=V_NEED,L787&gt;=P_MIN,K787&gt;=Z_MIN,F787&lt;=N_CAP,D787&lt;=R_MAX,OR(CORONA_REQ=0,O787&gt;=G787)),1,0)</f>
        <v>0</v>
      </c>
      <c r="AL787" s="28" t="n">
        <f aca="false">IF(AK787=1,IF(OBJECTIVE=1,AI787,AJ787),1000000000000)+ROW()*0.000000001</f>
        <v>1000000000000</v>
      </c>
    </row>
    <row r="788" customFormat="false" ht="15" hidden="false" customHeight="false" outlineLevel="0" collapsed="false">
      <c r="A788" s="8" t="n">
        <v>784</v>
      </c>
      <c r="B788" s="23" t="n">
        <v>5</v>
      </c>
      <c r="C788" s="23" t="n">
        <v>3</v>
      </c>
      <c r="D788" s="8" t="n">
        <v>175</v>
      </c>
      <c r="E788" s="8" t="n">
        <v>22</v>
      </c>
      <c r="F788" s="8" t="n">
        <v>10</v>
      </c>
      <c r="G788" s="28" t="n">
        <v>11.211605</v>
      </c>
      <c r="H788" s="8" t="n">
        <v>102.90168</v>
      </c>
      <c r="I788" s="8" t="n">
        <v>1169.891306</v>
      </c>
      <c r="J788" s="28" t="n">
        <v>11.36902</v>
      </c>
      <c r="K788" s="39" t="n">
        <v>1.463908</v>
      </c>
      <c r="L788" s="28" t="n">
        <v>5.931417</v>
      </c>
      <c r="M788" s="8" t="n">
        <v>235</v>
      </c>
      <c r="N788" s="8" t="n">
        <v>1070</v>
      </c>
      <c r="O788" s="28" t="n">
        <v>12.737934</v>
      </c>
      <c r="P788" s="28" t="n">
        <v>13.766137</v>
      </c>
      <c r="Q788" s="28" t="n">
        <v>14.313882</v>
      </c>
      <c r="R788" s="8" t="n">
        <v>40</v>
      </c>
      <c r="S788" s="8" t="n">
        <v>20</v>
      </c>
      <c r="T788" s="23" t="n">
        <v>142.623887</v>
      </c>
      <c r="U788" s="23" t="n">
        <v>116.548668</v>
      </c>
      <c r="V788" s="28" t="n">
        <v>5.008968</v>
      </c>
      <c r="W788" s="39" t="n">
        <v>0.874582</v>
      </c>
      <c r="X788" s="24" t="n">
        <f aca="false">P788*RHO_VANE/2700*(1+SCRAP)*PRICE_VANE</f>
        <v>164.78065989</v>
      </c>
      <c r="Y788" s="24" t="n">
        <f aca="false">Q788*RHO_PLATE/2700*(1+SCRAP)*PRICE_PLATE</f>
        <v>171.33716754</v>
      </c>
      <c r="Z788" s="24" t="n">
        <f aca="false">T788*CUT_M+(R788+S788)*CUT_SET</f>
        <v>273.9358305</v>
      </c>
      <c r="AA788" s="24" t="n">
        <f aca="false">U788*ROUND_M</f>
        <v>582.74334</v>
      </c>
      <c r="AB788" s="24" t="n">
        <f aca="false">(R788+S788)*FINISH_PART</f>
        <v>480</v>
      </c>
      <c r="AC788" s="24" t="n">
        <f aca="false">R788*SPACER_VANE+(R788+S788)*ASM_H*LABOUR</f>
        <v>795</v>
      </c>
      <c r="AD788" s="24" t="n">
        <f aca="false">V788*G10_CAGE+W788*G10_SLEEVE</f>
        <v>353.013</v>
      </c>
      <c r="AE788" s="24" t="n">
        <f aca="false">N788/1000*SHAFT_M+SHAFT_SET</f>
        <v>208.4</v>
      </c>
      <c r="AF788" s="24" t="n">
        <f aca="false">2*ROUNDUP(G788*1000/V_ZENER,0)*PRICE_Z+5*ROUNDUP(G788*DIODE_SAFETY/V_STICK,0)*PRICE_STICK</f>
        <v>80.9</v>
      </c>
      <c r="AG788" s="24" t="n">
        <f aca="false">SUM(X788:AF788)</f>
        <v>3110.10999793</v>
      </c>
      <c r="AH788" s="20" t="n">
        <f aca="false">FIXED_BOM</f>
        <v>3461</v>
      </c>
      <c r="AI788" s="24" t="n">
        <f aca="false">(AG788+AH788)*(1+CONT)</f>
        <v>7556.7764976195</v>
      </c>
      <c r="AJ788" s="24" t="n">
        <f aca="false">IF(L788&gt;0,AI788/L788,1000000000000)</f>
        <v>1274.02549805881</v>
      </c>
      <c r="AK788" s="8" t="n">
        <f aca="false">IF(AND(G788&gt;=V_NEED,L788&gt;=P_MIN,K788&gt;=Z_MIN,F788&lt;=N_CAP,D788&lt;=R_MAX,OR(CORONA_REQ=0,O788&gt;=G788)),1,0)</f>
        <v>0</v>
      </c>
      <c r="AL788" s="28" t="n">
        <f aca="false">IF(AK788=1,IF(OBJECTIVE=1,AI788,AJ788),1000000000000)+ROW()*0.000000001</f>
        <v>1000000000000</v>
      </c>
    </row>
    <row r="789" customFormat="false" ht="15" hidden="false" customHeight="false" outlineLevel="0" collapsed="false">
      <c r="A789" s="8" t="n">
        <v>785</v>
      </c>
      <c r="B789" s="23" t="n">
        <v>5</v>
      </c>
      <c r="C789" s="23" t="n">
        <v>3</v>
      </c>
      <c r="D789" s="8" t="n">
        <v>175</v>
      </c>
      <c r="E789" s="8" t="n">
        <v>22</v>
      </c>
      <c r="F789" s="8" t="n">
        <v>12</v>
      </c>
      <c r="G789" s="28" t="n">
        <v>11.211605</v>
      </c>
      <c r="H789" s="8" t="n">
        <v>124.144139</v>
      </c>
      <c r="I789" s="8" t="n">
        <v>1416.184212</v>
      </c>
      <c r="J789" s="28" t="n">
        <v>11.40758</v>
      </c>
      <c r="K789" s="39" t="n">
        <v>1.472223</v>
      </c>
      <c r="L789" s="28" t="n">
        <v>7.266639</v>
      </c>
      <c r="M789" s="8" t="n">
        <v>275</v>
      </c>
      <c r="N789" s="8" t="n">
        <v>1150</v>
      </c>
      <c r="O789" s="28" t="n">
        <v>12.737934</v>
      </c>
      <c r="P789" s="28" t="n">
        <v>16.519364</v>
      </c>
      <c r="Q789" s="28" t="n">
        <v>15.74527</v>
      </c>
      <c r="R789" s="8" t="n">
        <v>48</v>
      </c>
      <c r="S789" s="8" t="n">
        <v>22</v>
      </c>
      <c r="T789" s="23" t="n">
        <v>168.321231</v>
      </c>
      <c r="U789" s="23" t="n">
        <v>137.030968</v>
      </c>
      <c r="V789" s="28" t="n">
        <v>5.711981</v>
      </c>
      <c r="W789" s="39" t="n">
        <v>0.99733</v>
      </c>
      <c r="X789" s="24" t="n">
        <f aca="false">P789*RHO_VANE/2700*(1+SCRAP)*PRICE_VANE</f>
        <v>197.73678708</v>
      </c>
      <c r="Y789" s="24" t="n">
        <f aca="false">Q789*RHO_PLATE/2700*(1+SCRAP)*PRICE_PLATE</f>
        <v>188.4708819</v>
      </c>
      <c r="Z789" s="24" t="n">
        <f aca="false">T789*CUT_M+(R789+S789)*CUT_SET</f>
        <v>322.4818465</v>
      </c>
      <c r="AA789" s="24" t="n">
        <f aca="false">U789*ROUND_M</f>
        <v>685.15484</v>
      </c>
      <c r="AB789" s="24" t="n">
        <f aca="false">(R789+S789)*FINISH_PART</f>
        <v>560</v>
      </c>
      <c r="AC789" s="24" t="n">
        <f aca="false">R789*SPACER_VANE+(R789+S789)*ASM_H*LABOUR</f>
        <v>931.5</v>
      </c>
      <c r="AD789" s="24" t="n">
        <f aca="false">V789*G10_CAGE+W789*G10_SLEEVE</f>
        <v>402.55866</v>
      </c>
      <c r="AE789" s="24" t="n">
        <f aca="false">N789/1000*SHAFT_M+SHAFT_SET</f>
        <v>218</v>
      </c>
      <c r="AF789" s="24" t="n">
        <f aca="false">2*ROUNDUP(G789*1000/V_ZENER,0)*PRICE_Z+5*ROUNDUP(G789*DIODE_SAFETY/V_STICK,0)*PRICE_STICK</f>
        <v>80.9</v>
      </c>
      <c r="AG789" s="24" t="n">
        <f aca="false">SUM(X789:AF789)</f>
        <v>3586.80301548</v>
      </c>
      <c r="AH789" s="20" t="n">
        <f aca="false">FIXED_BOM</f>
        <v>3461</v>
      </c>
      <c r="AI789" s="24" t="n">
        <f aca="false">(AG789+AH789)*(1+CONT)</f>
        <v>8104.973467802</v>
      </c>
      <c r="AJ789" s="24" t="n">
        <f aca="false">IF(L789&gt;0,AI789/L789,1000000000000)</f>
        <v>1115.3675678401</v>
      </c>
      <c r="AK789" s="8" t="n">
        <f aca="false">IF(AND(G789&gt;=V_NEED,L789&gt;=P_MIN,K789&gt;=Z_MIN,F789&lt;=N_CAP,D789&lt;=R_MAX,OR(CORONA_REQ=0,O789&gt;=G789)),1,0)</f>
        <v>0</v>
      </c>
      <c r="AL789" s="28" t="n">
        <f aca="false">IF(AK789=1,IF(OBJECTIVE=1,AI789,AJ789),1000000000000)+ROW()*0.000000001</f>
        <v>1000000000000</v>
      </c>
    </row>
    <row r="790" customFormat="false" ht="15" hidden="false" customHeight="false" outlineLevel="0" collapsed="false">
      <c r="A790" s="8" t="n">
        <v>786</v>
      </c>
      <c r="B790" s="23" t="n">
        <v>5</v>
      </c>
      <c r="C790" s="23" t="n">
        <v>3</v>
      </c>
      <c r="D790" s="8" t="n">
        <v>175</v>
      </c>
      <c r="E790" s="8" t="n">
        <v>22</v>
      </c>
      <c r="F790" s="8" t="n">
        <v>16</v>
      </c>
      <c r="G790" s="28" t="n">
        <v>11.211605</v>
      </c>
      <c r="H790" s="8" t="n">
        <v>166.629057</v>
      </c>
      <c r="I790" s="8" t="n">
        <v>1908.770026</v>
      </c>
      <c r="J790" s="28" t="n">
        <v>11.455205</v>
      </c>
      <c r="K790" s="39" t="n">
        <v>1.483396</v>
      </c>
      <c r="L790" s="28" t="n">
        <v>9.962035</v>
      </c>
      <c r="M790" s="8" t="n">
        <v>371</v>
      </c>
      <c r="N790" s="8" t="n">
        <v>1342</v>
      </c>
      <c r="O790" s="28" t="n">
        <v>12.737934</v>
      </c>
      <c r="P790" s="28" t="n">
        <v>22.025819</v>
      </c>
      <c r="Q790" s="28" t="n">
        <v>21.470822</v>
      </c>
      <c r="R790" s="8" t="n">
        <v>64</v>
      </c>
      <c r="S790" s="8" t="n">
        <v>30</v>
      </c>
      <c r="T790" s="23" t="n">
        <v>225.370785</v>
      </c>
      <c r="U790" s="23" t="n">
        <v>183.650435</v>
      </c>
      <c r="V790" s="28" t="n">
        <v>7.399212</v>
      </c>
      <c r="W790" s="39" t="n">
        <v>1.291926</v>
      </c>
      <c r="X790" s="24" t="n">
        <f aca="false">P790*RHO_VANE/2700*(1+SCRAP)*PRICE_VANE</f>
        <v>263.64905343</v>
      </c>
      <c r="Y790" s="24" t="n">
        <f aca="false">Q790*RHO_PLATE/2700*(1+SCRAP)*PRICE_PLATE</f>
        <v>257.00573934</v>
      </c>
      <c r="Z790" s="24" t="n">
        <f aca="false">T790*CUT_M+(R790+S790)*CUT_SET</f>
        <v>432.0561775</v>
      </c>
      <c r="AA790" s="24" t="n">
        <f aca="false">U790*ROUND_M</f>
        <v>918.252175</v>
      </c>
      <c r="AB790" s="24" t="n">
        <f aca="false">(R790+S790)*FINISH_PART</f>
        <v>752</v>
      </c>
      <c r="AC790" s="24" t="n">
        <f aca="false">R790*SPACER_VANE+(R790+S790)*ASM_H*LABOUR</f>
        <v>1249.5</v>
      </c>
      <c r="AD790" s="24" t="n">
        <f aca="false">V790*G10_CAGE+W790*G10_SLEEVE</f>
        <v>521.46828</v>
      </c>
      <c r="AE790" s="24" t="n">
        <f aca="false">N790/1000*SHAFT_M+SHAFT_SET</f>
        <v>241.04</v>
      </c>
      <c r="AF790" s="24" t="n">
        <f aca="false">2*ROUNDUP(G790*1000/V_ZENER,0)*PRICE_Z+5*ROUNDUP(G790*DIODE_SAFETY/V_STICK,0)*PRICE_STICK</f>
        <v>80.9</v>
      </c>
      <c r="AG790" s="24" t="n">
        <f aca="false">SUM(X790:AF790)</f>
        <v>4715.87142527</v>
      </c>
      <c r="AH790" s="20" t="n">
        <f aca="false">FIXED_BOM</f>
        <v>3461</v>
      </c>
      <c r="AI790" s="24" t="n">
        <f aca="false">(AG790+AH790)*(1+CONT)</f>
        <v>9403.4021390605</v>
      </c>
      <c r="AJ790" s="24" t="n">
        <f aca="false">IF(L790&gt;0,AI790/L790,1000000000000)</f>
        <v>943.923820691304</v>
      </c>
      <c r="AK790" s="8" t="n">
        <f aca="false">IF(AND(G790&gt;=V_NEED,L790&gt;=P_MIN,K790&gt;=Z_MIN,F790&lt;=N_CAP,D790&lt;=R_MAX,OR(CORONA_REQ=0,O790&gt;=G790)),1,0)</f>
        <v>0</v>
      </c>
      <c r="AL790" s="28" t="n">
        <f aca="false">IF(AK790=1,IF(OBJECTIVE=1,AI790,AJ790),1000000000000)+ROW()*0.000000001</f>
        <v>1000000000000</v>
      </c>
    </row>
    <row r="791" customFormat="false" ht="15" hidden="false" customHeight="false" outlineLevel="0" collapsed="false">
      <c r="A791" s="8" t="n">
        <v>787</v>
      </c>
      <c r="B791" s="23" t="n">
        <v>5</v>
      </c>
      <c r="C791" s="23" t="n">
        <v>3</v>
      </c>
      <c r="D791" s="8" t="n">
        <v>175</v>
      </c>
      <c r="E791" s="8" t="n">
        <v>26</v>
      </c>
      <c r="F791" s="8" t="n">
        <v>4</v>
      </c>
      <c r="G791" s="28" t="n">
        <v>11.211605</v>
      </c>
      <c r="H791" s="8" t="n">
        <v>59.939279</v>
      </c>
      <c r="I791" s="8" t="n">
        <v>503.3425</v>
      </c>
      <c r="J791" s="28" t="n">
        <v>8.39754</v>
      </c>
      <c r="K791" s="39" t="n">
        <v>1.351068</v>
      </c>
      <c r="L791" s="28" t="n">
        <v>2.095518</v>
      </c>
      <c r="M791" s="8" t="n">
        <v>99</v>
      </c>
      <c r="N791" s="8" t="n">
        <v>798</v>
      </c>
      <c r="O791" s="28" t="n">
        <v>12.737934</v>
      </c>
      <c r="P791" s="28" t="n">
        <v>6.269862</v>
      </c>
      <c r="Q791" s="28" t="n">
        <v>7.156941</v>
      </c>
      <c r="R791" s="8" t="n">
        <v>16</v>
      </c>
      <c r="S791" s="8" t="n">
        <v>10</v>
      </c>
      <c r="T791" s="23" t="n">
        <v>59.876988</v>
      </c>
      <c r="U791" s="23" t="n">
        <v>49.4469</v>
      </c>
      <c r="V791" s="28" t="n">
        <v>2.618724</v>
      </c>
      <c r="W791" s="39" t="n">
        <v>0.457237</v>
      </c>
      <c r="X791" s="24" t="n">
        <f aca="false">P791*RHO_VANE/2700*(1+SCRAP)*PRICE_VANE</f>
        <v>75.05024814</v>
      </c>
      <c r="Y791" s="24" t="n">
        <f aca="false">Q791*RHO_PLATE/2700*(1+SCRAP)*PRICE_PLATE</f>
        <v>85.66858377</v>
      </c>
      <c r="Z791" s="24" t="n">
        <f aca="false">T791*CUT_M+(R791+S791)*CUT_SET</f>
        <v>115.815482</v>
      </c>
      <c r="AA791" s="24" t="n">
        <f aca="false">U791*ROUND_M</f>
        <v>247.2345</v>
      </c>
      <c r="AB791" s="24" t="n">
        <f aca="false">(R791+S791)*FINISH_PART</f>
        <v>208</v>
      </c>
      <c r="AC791" s="24" t="n">
        <f aca="false">R791*SPACER_VANE+(R791+S791)*ASM_H*LABOUR</f>
        <v>340.5</v>
      </c>
      <c r="AD791" s="24" t="n">
        <f aca="false">V791*G10_CAGE+W791*G10_SLEEVE</f>
        <v>184.55766</v>
      </c>
      <c r="AE791" s="24" t="n">
        <f aca="false">N791/1000*SHAFT_M+SHAFT_SET</f>
        <v>175.76</v>
      </c>
      <c r="AF791" s="24" t="n">
        <f aca="false">2*ROUNDUP(G791*1000/V_ZENER,0)*PRICE_Z+5*ROUNDUP(G791*DIODE_SAFETY/V_STICK,0)*PRICE_STICK</f>
        <v>80.9</v>
      </c>
      <c r="AG791" s="24" t="n">
        <f aca="false">SUM(X791:AF791)</f>
        <v>1513.48647391</v>
      </c>
      <c r="AH791" s="20" t="n">
        <f aca="false">FIXED_BOM</f>
        <v>3461</v>
      </c>
      <c r="AI791" s="24" t="n">
        <f aca="false">(AG791+AH791)*(1+CONT)</f>
        <v>5720.6594449965</v>
      </c>
      <c r="AJ791" s="24" t="n">
        <f aca="false">IF(L791&gt;0,AI791/L791,1000000000000)</f>
        <v>2729.95003860454</v>
      </c>
      <c r="AK791" s="8" t="n">
        <f aca="false">IF(AND(G791&gt;=V_NEED,L791&gt;=P_MIN,K791&gt;=Z_MIN,F791&lt;=N_CAP,D791&lt;=R_MAX,OR(CORONA_REQ=0,O791&gt;=G791)),1,0)</f>
        <v>1</v>
      </c>
      <c r="AL791" s="28" t="n">
        <f aca="false">IF(AK791=1,IF(OBJECTIVE=1,AI791,AJ791),1000000000000)+ROW()*0.000000001</f>
        <v>5720.6594457875</v>
      </c>
    </row>
    <row r="792" customFormat="false" ht="15" hidden="false" customHeight="false" outlineLevel="0" collapsed="false">
      <c r="A792" s="8" t="n">
        <v>788</v>
      </c>
      <c r="B792" s="23" t="n">
        <v>5</v>
      </c>
      <c r="C792" s="23" t="n">
        <v>3</v>
      </c>
      <c r="D792" s="8" t="n">
        <v>175</v>
      </c>
      <c r="E792" s="8" t="n">
        <v>26</v>
      </c>
      <c r="F792" s="8" t="n">
        <v>6</v>
      </c>
      <c r="G792" s="28" t="n">
        <v>11.211605</v>
      </c>
      <c r="H792" s="8" t="n">
        <v>93.047439</v>
      </c>
      <c r="I792" s="8" t="n">
        <v>790.966785</v>
      </c>
      <c r="J792" s="28" t="n">
        <v>8.500683</v>
      </c>
      <c r="K792" s="39" t="n">
        <v>1.385327</v>
      </c>
      <c r="L792" s="28" t="n">
        <v>3.521627</v>
      </c>
      <c r="M792" s="8" t="n">
        <v>147</v>
      </c>
      <c r="N792" s="8" t="n">
        <v>894</v>
      </c>
      <c r="O792" s="28" t="n">
        <v>12.737934</v>
      </c>
      <c r="P792" s="28" t="n">
        <v>9.404793</v>
      </c>
      <c r="Q792" s="28" t="n">
        <v>10.019717</v>
      </c>
      <c r="R792" s="8" t="n">
        <v>24</v>
      </c>
      <c r="S792" s="8" t="n">
        <v>14</v>
      </c>
      <c r="T792" s="23" t="n">
        <v>88.401765</v>
      </c>
      <c r="U792" s="23" t="n">
        <v>72.756634</v>
      </c>
      <c r="V792" s="28" t="n">
        <v>3.462339</v>
      </c>
      <c r="W792" s="39" t="n">
        <v>0.604535</v>
      </c>
      <c r="X792" s="24" t="n">
        <f aca="false">P792*RHO_VANE/2700*(1+SCRAP)*PRICE_VANE</f>
        <v>112.57537221</v>
      </c>
      <c r="Y792" s="24" t="n">
        <f aca="false">Q792*RHO_PLATE/2700*(1+SCRAP)*PRICE_PLATE</f>
        <v>119.93601249</v>
      </c>
      <c r="Z792" s="24" t="n">
        <f aca="false">T792*CUT_M+(R792+S792)*CUT_SET</f>
        <v>170.6026475</v>
      </c>
      <c r="AA792" s="24" t="n">
        <f aca="false">U792*ROUND_M</f>
        <v>363.78317</v>
      </c>
      <c r="AB792" s="24" t="n">
        <f aca="false">(R792+S792)*FINISH_PART</f>
        <v>304</v>
      </c>
      <c r="AC792" s="24" t="n">
        <f aca="false">R792*SPACER_VANE+(R792+S792)*ASM_H*LABOUR</f>
        <v>499.5</v>
      </c>
      <c r="AD792" s="24" t="n">
        <f aca="false">V792*G10_CAGE+W792*G10_SLEEVE</f>
        <v>244.01244</v>
      </c>
      <c r="AE792" s="24" t="n">
        <f aca="false">N792/1000*SHAFT_M+SHAFT_SET</f>
        <v>187.28</v>
      </c>
      <c r="AF792" s="24" t="n">
        <f aca="false">2*ROUNDUP(G792*1000/V_ZENER,0)*PRICE_Z+5*ROUNDUP(G792*DIODE_SAFETY/V_STICK,0)*PRICE_STICK</f>
        <v>80.9</v>
      </c>
      <c r="AG792" s="24" t="n">
        <f aca="false">SUM(X792:AF792)</f>
        <v>2082.5896422</v>
      </c>
      <c r="AH792" s="20" t="n">
        <f aca="false">FIXED_BOM</f>
        <v>3461</v>
      </c>
      <c r="AI792" s="24" t="n">
        <f aca="false">(AG792+AH792)*(1+CONT)</f>
        <v>6375.12808853</v>
      </c>
      <c r="AJ792" s="24" t="n">
        <f aca="false">IF(L792&gt;0,AI792/L792,1000000000000)</f>
        <v>1810.27919439793</v>
      </c>
      <c r="AK792" s="8" t="n">
        <f aca="false">IF(AND(G792&gt;=V_NEED,L792&gt;=P_MIN,K792&gt;=Z_MIN,F792&lt;=N_CAP,D792&lt;=R_MAX,OR(CORONA_REQ=0,O792&gt;=G792)),1,0)</f>
        <v>1</v>
      </c>
      <c r="AL792" s="28" t="n">
        <f aca="false">IF(AK792=1,IF(OBJECTIVE=1,AI792,AJ792),1000000000000)+ROW()*0.000000001</f>
        <v>6375.128089322</v>
      </c>
    </row>
    <row r="793" customFormat="false" ht="15" hidden="false" customHeight="false" outlineLevel="0" collapsed="false">
      <c r="A793" s="8" t="n">
        <v>789</v>
      </c>
      <c r="B793" s="23" t="n">
        <v>5</v>
      </c>
      <c r="C793" s="23" t="n">
        <v>3</v>
      </c>
      <c r="D793" s="8" t="n">
        <v>175</v>
      </c>
      <c r="E793" s="8" t="n">
        <v>26</v>
      </c>
      <c r="F793" s="8" t="n">
        <v>8</v>
      </c>
      <c r="G793" s="28" t="n">
        <v>11.211605</v>
      </c>
      <c r="H793" s="8" t="n">
        <v>126.155598</v>
      </c>
      <c r="I793" s="8" t="n">
        <v>1078.591071</v>
      </c>
      <c r="J793" s="28" t="n">
        <v>8.549689</v>
      </c>
      <c r="K793" s="39" t="n">
        <v>1.402234</v>
      </c>
      <c r="L793" s="28" t="n">
        <v>4.955757</v>
      </c>
      <c r="M793" s="8" t="n">
        <v>195</v>
      </c>
      <c r="N793" s="8" t="n">
        <v>990</v>
      </c>
      <c r="O793" s="28" t="n">
        <v>12.737934</v>
      </c>
      <c r="P793" s="28" t="n">
        <v>12.539724</v>
      </c>
      <c r="Q793" s="28" t="n">
        <v>12.882493</v>
      </c>
      <c r="R793" s="8" t="n">
        <v>32</v>
      </c>
      <c r="S793" s="8" t="n">
        <v>18</v>
      </c>
      <c r="T793" s="23" t="n">
        <v>116.926543</v>
      </c>
      <c r="U793" s="23" t="n">
        <v>96.066368</v>
      </c>
      <c r="V793" s="28" t="n">
        <v>4.305955</v>
      </c>
      <c r="W793" s="39" t="n">
        <v>0.751833</v>
      </c>
      <c r="X793" s="24" t="n">
        <f aca="false">P793*RHO_VANE/2700*(1+SCRAP)*PRICE_VANE</f>
        <v>150.10049628</v>
      </c>
      <c r="Y793" s="24" t="n">
        <f aca="false">Q793*RHO_PLATE/2700*(1+SCRAP)*PRICE_PLATE</f>
        <v>154.20344121</v>
      </c>
      <c r="Z793" s="24" t="n">
        <f aca="false">T793*CUT_M+(R793+S793)*CUT_SET</f>
        <v>225.3898145</v>
      </c>
      <c r="AA793" s="24" t="n">
        <f aca="false">U793*ROUND_M</f>
        <v>480.33184</v>
      </c>
      <c r="AB793" s="24" t="n">
        <f aca="false">(R793+S793)*FINISH_PART</f>
        <v>400</v>
      </c>
      <c r="AC793" s="24" t="n">
        <f aca="false">R793*SPACER_VANE+(R793+S793)*ASM_H*LABOUR</f>
        <v>658.5</v>
      </c>
      <c r="AD793" s="24" t="n">
        <f aca="false">V793*G10_CAGE+W793*G10_SLEEVE</f>
        <v>303.46728</v>
      </c>
      <c r="AE793" s="24" t="n">
        <f aca="false">N793/1000*SHAFT_M+SHAFT_SET</f>
        <v>198.8</v>
      </c>
      <c r="AF793" s="24" t="n">
        <f aca="false">2*ROUNDUP(G793*1000/V_ZENER,0)*PRICE_Z+5*ROUNDUP(G793*DIODE_SAFETY/V_STICK,0)*PRICE_STICK</f>
        <v>80.9</v>
      </c>
      <c r="AG793" s="24" t="n">
        <f aca="false">SUM(X793:AF793)</f>
        <v>2651.69287199</v>
      </c>
      <c r="AH793" s="20" t="n">
        <f aca="false">FIXED_BOM</f>
        <v>3461</v>
      </c>
      <c r="AI793" s="24" t="n">
        <f aca="false">(AG793+AH793)*(1+CONT)</f>
        <v>7029.5968027885</v>
      </c>
      <c r="AJ793" s="24" t="n">
        <f aca="false">IF(L793&gt;0,AI793/L793,1000000000000)</f>
        <v>1418.4708416471</v>
      </c>
      <c r="AK793" s="8" t="n">
        <f aca="false">IF(AND(G793&gt;=V_NEED,L793&gt;=P_MIN,K793&gt;=Z_MIN,F793&lt;=N_CAP,D793&lt;=R_MAX,OR(CORONA_REQ=0,O793&gt;=G793)),1,0)</f>
        <v>0</v>
      </c>
      <c r="AL793" s="28" t="n">
        <f aca="false">IF(AK793=1,IF(OBJECTIVE=1,AI793,AJ793),1000000000000)+ROW()*0.000000001</f>
        <v>1000000000000</v>
      </c>
    </row>
    <row r="794" customFormat="false" ht="15" hidden="false" customHeight="false" outlineLevel="0" collapsed="false">
      <c r="A794" s="8" t="n">
        <v>790</v>
      </c>
      <c r="B794" s="23" t="n">
        <v>5</v>
      </c>
      <c r="C794" s="23" t="n">
        <v>3</v>
      </c>
      <c r="D794" s="8" t="n">
        <v>175</v>
      </c>
      <c r="E794" s="8" t="n">
        <v>26</v>
      </c>
      <c r="F794" s="8" t="n">
        <v>10</v>
      </c>
      <c r="G794" s="28" t="n">
        <v>11.211605</v>
      </c>
      <c r="H794" s="8" t="n">
        <v>159.263757</v>
      </c>
      <c r="I794" s="8" t="n">
        <v>1366.215356</v>
      </c>
      <c r="J794" s="28" t="n">
        <v>8.578319</v>
      </c>
      <c r="K794" s="39" t="n">
        <v>1.412226</v>
      </c>
      <c r="L794" s="28" t="n">
        <v>6.386815</v>
      </c>
      <c r="M794" s="8" t="n">
        <v>243</v>
      </c>
      <c r="N794" s="8" t="n">
        <v>1086</v>
      </c>
      <c r="O794" s="28" t="n">
        <v>12.737934</v>
      </c>
      <c r="P794" s="28" t="n">
        <v>15.674655</v>
      </c>
      <c r="Q794" s="28" t="n">
        <v>15.74527</v>
      </c>
      <c r="R794" s="8" t="n">
        <v>40</v>
      </c>
      <c r="S794" s="8" t="n">
        <v>22</v>
      </c>
      <c r="T794" s="23" t="n">
        <v>145.45132</v>
      </c>
      <c r="U794" s="23" t="n">
        <v>119.376101</v>
      </c>
      <c r="V794" s="28" t="n">
        <v>5.149571</v>
      </c>
      <c r="W794" s="39" t="n">
        <v>0.899131</v>
      </c>
      <c r="X794" s="24" t="n">
        <f aca="false">P794*RHO_VANE/2700*(1+SCRAP)*PRICE_VANE</f>
        <v>187.62562035</v>
      </c>
      <c r="Y794" s="24" t="n">
        <f aca="false">Q794*RHO_PLATE/2700*(1+SCRAP)*PRICE_PLATE</f>
        <v>188.4708819</v>
      </c>
      <c r="Z794" s="24" t="n">
        <f aca="false">T794*CUT_M+(R794+S794)*CUT_SET</f>
        <v>280.17698</v>
      </c>
      <c r="AA794" s="24" t="n">
        <f aca="false">U794*ROUND_M</f>
        <v>596.880505</v>
      </c>
      <c r="AB794" s="24" t="n">
        <f aca="false">(R794+S794)*FINISH_PART</f>
        <v>496</v>
      </c>
      <c r="AC794" s="24" t="n">
        <f aca="false">R794*SPACER_VANE+(R794+S794)*ASM_H*LABOUR</f>
        <v>817.5</v>
      </c>
      <c r="AD794" s="24" t="n">
        <f aca="false">V794*G10_CAGE+W794*G10_SLEEVE</f>
        <v>362.92212</v>
      </c>
      <c r="AE794" s="24" t="n">
        <f aca="false">N794/1000*SHAFT_M+SHAFT_SET</f>
        <v>210.32</v>
      </c>
      <c r="AF794" s="24" t="n">
        <f aca="false">2*ROUNDUP(G794*1000/V_ZENER,0)*PRICE_Z+5*ROUNDUP(G794*DIODE_SAFETY/V_STICK,0)*PRICE_STICK</f>
        <v>80.9</v>
      </c>
      <c r="AG794" s="24" t="n">
        <f aca="false">SUM(X794:AF794)</f>
        <v>3220.79610725</v>
      </c>
      <c r="AH794" s="20" t="n">
        <f aca="false">FIXED_BOM</f>
        <v>3461</v>
      </c>
      <c r="AI794" s="24" t="n">
        <f aca="false">(AG794+AH794)*(1+CONT)</f>
        <v>7684.0655233375</v>
      </c>
      <c r="AJ794" s="24" t="n">
        <f aca="false">IF(L794&gt;0,AI794/L794,1000000000000)</f>
        <v>1203.11384051949</v>
      </c>
      <c r="AK794" s="8" t="n">
        <f aca="false">IF(AND(G794&gt;=V_NEED,L794&gt;=P_MIN,K794&gt;=Z_MIN,F794&lt;=N_CAP,D794&lt;=R_MAX,OR(CORONA_REQ=0,O794&gt;=G794)),1,0)</f>
        <v>0</v>
      </c>
      <c r="AL794" s="28" t="n">
        <f aca="false">IF(AK794=1,IF(OBJECTIVE=1,AI794,AJ794),1000000000000)+ROW()*0.000000001</f>
        <v>1000000000000</v>
      </c>
    </row>
    <row r="795" customFormat="false" ht="15" hidden="false" customHeight="false" outlineLevel="0" collapsed="false">
      <c r="A795" s="8" t="n">
        <v>791</v>
      </c>
      <c r="B795" s="23" t="n">
        <v>5</v>
      </c>
      <c r="C795" s="23" t="n">
        <v>3</v>
      </c>
      <c r="D795" s="8" t="n">
        <v>175</v>
      </c>
      <c r="E795" s="8" t="n">
        <v>26</v>
      </c>
      <c r="F795" s="8" t="n">
        <v>12</v>
      </c>
      <c r="G795" s="28" t="n">
        <v>11.211605</v>
      </c>
      <c r="H795" s="8" t="n">
        <v>192.371917</v>
      </c>
      <c r="I795" s="8" t="n">
        <v>1653.839642</v>
      </c>
      <c r="J795" s="28" t="n">
        <v>8.597095</v>
      </c>
      <c r="K795" s="39" t="n">
        <v>1.418823</v>
      </c>
      <c r="L795" s="28" t="n">
        <v>7.820413</v>
      </c>
      <c r="M795" s="8" t="n">
        <v>291</v>
      </c>
      <c r="N795" s="8" t="n">
        <v>1182</v>
      </c>
      <c r="O795" s="28" t="n">
        <v>12.737934</v>
      </c>
      <c r="P795" s="28" t="n">
        <v>18.809585</v>
      </c>
      <c r="Q795" s="28" t="n">
        <v>18.608046</v>
      </c>
      <c r="R795" s="8" t="n">
        <v>48</v>
      </c>
      <c r="S795" s="8" t="n">
        <v>26</v>
      </c>
      <c r="T795" s="23" t="n">
        <v>173.976098</v>
      </c>
      <c r="U795" s="23" t="n">
        <v>142.685835</v>
      </c>
      <c r="V795" s="28" t="n">
        <v>5.993186</v>
      </c>
      <c r="W795" s="39" t="n">
        <v>1.046429</v>
      </c>
      <c r="X795" s="24" t="n">
        <f aca="false">P795*RHO_VANE/2700*(1+SCRAP)*PRICE_VANE</f>
        <v>225.15073245</v>
      </c>
      <c r="Y795" s="24" t="n">
        <f aca="false">Q795*RHO_PLATE/2700*(1+SCRAP)*PRICE_PLATE</f>
        <v>222.73831062</v>
      </c>
      <c r="Z795" s="24" t="n">
        <f aca="false">T795*CUT_M+(R795+S795)*CUT_SET</f>
        <v>334.964147</v>
      </c>
      <c r="AA795" s="24" t="n">
        <f aca="false">U795*ROUND_M</f>
        <v>713.429175</v>
      </c>
      <c r="AB795" s="24" t="n">
        <f aca="false">(R795+S795)*FINISH_PART</f>
        <v>592</v>
      </c>
      <c r="AC795" s="24" t="n">
        <f aca="false">R795*SPACER_VANE+(R795+S795)*ASM_H*LABOUR</f>
        <v>976.5</v>
      </c>
      <c r="AD795" s="24" t="n">
        <f aca="false">V795*G10_CAGE+W795*G10_SLEEVE</f>
        <v>422.3769</v>
      </c>
      <c r="AE795" s="24" t="n">
        <f aca="false">N795/1000*SHAFT_M+SHAFT_SET</f>
        <v>221.84</v>
      </c>
      <c r="AF795" s="24" t="n">
        <f aca="false">2*ROUNDUP(G795*1000/V_ZENER,0)*PRICE_Z+5*ROUNDUP(G795*DIODE_SAFETY/V_STICK,0)*PRICE_STICK</f>
        <v>80.9</v>
      </c>
      <c r="AG795" s="24" t="n">
        <f aca="false">SUM(X795:AF795)</f>
        <v>3789.89926507</v>
      </c>
      <c r="AH795" s="20" t="n">
        <f aca="false">FIXED_BOM</f>
        <v>3461</v>
      </c>
      <c r="AI795" s="24" t="n">
        <f aca="false">(AG795+AH795)*(1+CONT)</f>
        <v>8338.5341548305</v>
      </c>
      <c r="AJ795" s="24" t="n">
        <f aca="false">IF(L795&gt;0,AI795/L795,1000000000000)</f>
        <v>1066.25240314425</v>
      </c>
      <c r="AK795" s="8" t="n">
        <f aca="false">IF(AND(G795&gt;=V_NEED,L795&gt;=P_MIN,K795&gt;=Z_MIN,F795&lt;=N_CAP,D795&lt;=R_MAX,OR(CORONA_REQ=0,O795&gt;=G795)),1,0)</f>
        <v>0</v>
      </c>
      <c r="AL795" s="28" t="n">
        <f aca="false">IF(AK795=1,IF(OBJECTIVE=1,AI795,AJ795),1000000000000)+ROW()*0.000000001</f>
        <v>1000000000000</v>
      </c>
    </row>
    <row r="796" customFormat="false" ht="15" hidden="false" customHeight="false" outlineLevel="0" collapsed="false">
      <c r="A796" s="8" t="n">
        <v>792</v>
      </c>
      <c r="B796" s="23" t="n">
        <v>5</v>
      </c>
      <c r="C796" s="23" t="n">
        <v>3</v>
      </c>
      <c r="D796" s="8" t="n">
        <v>175</v>
      </c>
      <c r="E796" s="8" t="n">
        <v>26</v>
      </c>
      <c r="F796" s="8" t="n">
        <v>16</v>
      </c>
      <c r="G796" s="28" t="n">
        <v>11.211605</v>
      </c>
      <c r="H796" s="8" t="n">
        <v>258.588236</v>
      </c>
      <c r="I796" s="8" t="n">
        <v>2229.088213</v>
      </c>
      <c r="J796" s="28" t="n">
        <v>8.620223</v>
      </c>
      <c r="K796" s="39" t="n">
        <v>1.426997</v>
      </c>
      <c r="L796" s="28" t="n">
        <v>10.694003</v>
      </c>
      <c r="M796" s="8" t="n">
        <v>387</v>
      </c>
      <c r="N796" s="8" t="n">
        <v>1374</v>
      </c>
      <c r="O796" s="28" t="n">
        <v>12.737934</v>
      </c>
      <c r="P796" s="28" t="n">
        <v>25.079447</v>
      </c>
      <c r="Q796" s="28" t="n">
        <v>24.333599</v>
      </c>
      <c r="R796" s="8" t="n">
        <v>64</v>
      </c>
      <c r="S796" s="8" t="n">
        <v>34</v>
      </c>
      <c r="T796" s="23" t="n">
        <v>231.025652</v>
      </c>
      <c r="U796" s="23" t="n">
        <v>189.305302</v>
      </c>
      <c r="V796" s="28" t="n">
        <v>7.680417</v>
      </c>
      <c r="W796" s="39" t="n">
        <v>1.341025</v>
      </c>
      <c r="X796" s="24" t="n">
        <f aca="false">P796*RHO_VANE/2700*(1+SCRAP)*PRICE_VANE</f>
        <v>300.20098059</v>
      </c>
      <c r="Y796" s="24" t="n">
        <f aca="false">Q796*RHO_PLATE/2700*(1+SCRAP)*PRICE_PLATE</f>
        <v>291.27318003</v>
      </c>
      <c r="Z796" s="24" t="n">
        <f aca="false">T796*CUT_M+(R796+S796)*CUT_SET</f>
        <v>444.538478</v>
      </c>
      <c r="AA796" s="24" t="n">
        <f aca="false">U796*ROUND_M</f>
        <v>946.52651</v>
      </c>
      <c r="AB796" s="24" t="n">
        <f aca="false">(R796+S796)*FINISH_PART</f>
        <v>784</v>
      </c>
      <c r="AC796" s="24" t="n">
        <f aca="false">R796*SPACER_VANE+(R796+S796)*ASM_H*LABOUR</f>
        <v>1294.5</v>
      </c>
      <c r="AD796" s="24" t="n">
        <f aca="false">V796*G10_CAGE+W796*G10_SLEEVE</f>
        <v>541.28652</v>
      </c>
      <c r="AE796" s="24" t="n">
        <f aca="false">N796/1000*SHAFT_M+SHAFT_SET</f>
        <v>244.88</v>
      </c>
      <c r="AF796" s="24" t="n">
        <f aca="false">2*ROUNDUP(G796*1000/V_ZENER,0)*PRICE_Z+5*ROUNDUP(G796*DIODE_SAFETY/V_STICK,0)*PRICE_STICK</f>
        <v>80.9</v>
      </c>
      <c r="AG796" s="24" t="n">
        <f aca="false">SUM(X796:AF796)</f>
        <v>4928.10566862</v>
      </c>
      <c r="AH796" s="20" t="n">
        <f aca="false">FIXED_BOM</f>
        <v>3461</v>
      </c>
      <c r="AI796" s="24" t="n">
        <f aca="false">(AG796+AH796)*(1+CONT)</f>
        <v>9647.471518913</v>
      </c>
      <c r="AJ796" s="24" t="n">
        <f aca="false">IF(L796&gt;0,AI796/L796,1000000000000)</f>
        <v>902.138471338843</v>
      </c>
      <c r="AK796" s="8" t="n">
        <f aca="false">IF(AND(G796&gt;=V_NEED,L796&gt;=P_MIN,K796&gt;=Z_MIN,F796&lt;=N_CAP,D796&lt;=R_MAX,OR(CORONA_REQ=0,O796&gt;=G796)),1,0)</f>
        <v>0</v>
      </c>
      <c r="AL796" s="28" t="n">
        <f aca="false">IF(AK796=1,IF(OBJECTIVE=1,AI796,AJ796),1000000000000)+ROW()*0.000000001</f>
        <v>1000000000000</v>
      </c>
    </row>
    <row r="797" customFormat="false" ht="15" hidden="false" customHeight="false" outlineLevel="0" collapsed="false">
      <c r="A797" s="8" t="n">
        <v>793</v>
      </c>
      <c r="B797" s="23" t="n">
        <v>5</v>
      </c>
      <c r="C797" s="23" t="n">
        <v>4</v>
      </c>
      <c r="D797" s="8" t="n">
        <v>175</v>
      </c>
      <c r="E797" s="8" t="n">
        <v>18</v>
      </c>
      <c r="F797" s="8" t="n">
        <v>4</v>
      </c>
      <c r="G797" s="28" t="n">
        <v>11.211605</v>
      </c>
      <c r="H797" s="8" t="n">
        <v>32.416189</v>
      </c>
      <c r="I797" s="8" t="n">
        <v>358.414512</v>
      </c>
      <c r="J797" s="28" t="n">
        <v>11.056652</v>
      </c>
      <c r="K797" s="39" t="n">
        <v>1.366534</v>
      </c>
      <c r="L797" s="28" t="n">
        <v>1.532009</v>
      </c>
      <c r="M797" s="8" t="n">
        <v>103</v>
      </c>
      <c r="N797" s="8" t="n">
        <v>806</v>
      </c>
      <c r="O797" s="28" t="n">
        <v>13.599858</v>
      </c>
      <c r="P797" s="28" t="n">
        <v>6.324064</v>
      </c>
      <c r="Q797" s="28" t="n">
        <v>7.63407</v>
      </c>
      <c r="R797" s="8" t="n">
        <v>16</v>
      </c>
      <c r="S797" s="8" t="n">
        <v>8</v>
      </c>
      <c r="T797" s="23" t="n">
        <v>57.049555</v>
      </c>
      <c r="U797" s="23" t="n">
        <v>46.619467</v>
      </c>
      <c r="V797" s="28" t="n">
        <v>2.689025</v>
      </c>
      <c r="W797" s="39" t="n">
        <v>0.469512</v>
      </c>
      <c r="X797" s="24" t="n">
        <f aca="false">P797*RHO_VANE/2700*(1+SCRAP)*PRICE_VANE</f>
        <v>75.69904608</v>
      </c>
      <c r="Y797" s="24" t="n">
        <f aca="false">Q797*RHO_PLATE/2700*(1+SCRAP)*PRICE_PLATE</f>
        <v>91.3798179</v>
      </c>
      <c r="Z797" s="24" t="n">
        <f aca="false">T797*CUT_M+(R797+S797)*CUT_SET</f>
        <v>109.5743325</v>
      </c>
      <c r="AA797" s="24" t="n">
        <f aca="false">U797*ROUND_M</f>
        <v>233.097335</v>
      </c>
      <c r="AB797" s="24" t="n">
        <f aca="false">(R797+S797)*FINISH_PART</f>
        <v>192</v>
      </c>
      <c r="AC797" s="24" t="n">
        <f aca="false">R797*SPACER_VANE+(R797+S797)*ASM_H*LABOUR</f>
        <v>318</v>
      </c>
      <c r="AD797" s="24" t="n">
        <f aca="false">V797*G10_CAGE+W797*G10_SLEEVE</f>
        <v>189.51222</v>
      </c>
      <c r="AE797" s="24" t="n">
        <f aca="false">N797/1000*SHAFT_M+SHAFT_SET</f>
        <v>176.72</v>
      </c>
      <c r="AF797" s="24" t="n">
        <f aca="false">2*ROUNDUP(G797*1000/V_ZENER,0)*PRICE_Z+5*ROUNDUP(G797*DIODE_SAFETY/V_STICK,0)*PRICE_STICK</f>
        <v>80.9</v>
      </c>
      <c r="AG797" s="24" t="n">
        <f aca="false">SUM(X797:AF797)</f>
        <v>1466.88275148</v>
      </c>
      <c r="AH797" s="20" t="n">
        <f aca="false">FIXED_BOM</f>
        <v>3461</v>
      </c>
      <c r="AI797" s="24" t="n">
        <f aca="false">(AG797+AH797)*(1+CONT)</f>
        <v>5667.065164202</v>
      </c>
      <c r="AJ797" s="24" t="n">
        <f aca="false">IF(L797&gt;0,AI797/L797,1000000000000)</f>
        <v>3699.10696621364</v>
      </c>
      <c r="AK797" s="8" t="n">
        <f aca="false">IF(AND(G797&gt;=V_NEED,L797&gt;=P_MIN,K797&gt;=Z_MIN,F797&lt;=N_CAP,D797&lt;=R_MAX,OR(CORONA_REQ=0,O797&gt;=G797)),1,0)</f>
        <v>0</v>
      </c>
      <c r="AL797" s="28" t="n">
        <f aca="false">IF(AK797=1,IF(OBJECTIVE=1,AI797,AJ797),1000000000000)+ROW()*0.000000001</f>
        <v>1000000000000</v>
      </c>
    </row>
    <row r="798" customFormat="false" ht="15" hidden="false" customHeight="false" outlineLevel="0" collapsed="false">
      <c r="A798" s="8" t="n">
        <v>794</v>
      </c>
      <c r="B798" s="23" t="n">
        <v>5</v>
      </c>
      <c r="C798" s="23" t="n">
        <v>4</v>
      </c>
      <c r="D798" s="8" t="n">
        <v>175</v>
      </c>
      <c r="E798" s="8" t="n">
        <v>18</v>
      </c>
      <c r="F798" s="8" t="n">
        <v>6</v>
      </c>
      <c r="G798" s="28" t="n">
        <v>11.211605</v>
      </c>
      <c r="H798" s="8" t="n">
        <v>49.796869</v>
      </c>
      <c r="I798" s="8" t="n">
        <v>563.222805</v>
      </c>
      <c r="J798" s="28" t="n">
        <v>11.310406</v>
      </c>
      <c r="K798" s="39" t="n">
        <v>1.416697</v>
      </c>
      <c r="L798" s="28" t="n">
        <v>2.642619</v>
      </c>
      <c r="M798" s="8" t="n">
        <v>148</v>
      </c>
      <c r="N798" s="8" t="n">
        <v>896</v>
      </c>
      <c r="O798" s="28" t="n">
        <v>13.599858</v>
      </c>
      <c r="P798" s="28" t="n">
        <v>9.486096</v>
      </c>
      <c r="Q798" s="28" t="n">
        <v>9.542588</v>
      </c>
      <c r="R798" s="8" t="n">
        <v>24</v>
      </c>
      <c r="S798" s="8" t="n">
        <v>10</v>
      </c>
      <c r="T798" s="23" t="n">
        <v>82.746899</v>
      </c>
      <c r="U798" s="23" t="n">
        <v>67.101767</v>
      </c>
      <c r="V798" s="28" t="n">
        <v>3.479915</v>
      </c>
      <c r="W798" s="39" t="n">
        <v>0.607604</v>
      </c>
      <c r="X798" s="24" t="n">
        <f aca="false">P798*RHO_VANE/2700*(1+SCRAP)*PRICE_VANE</f>
        <v>113.54856912</v>
      </c>
      <c r="Y798" s="24" t="n">
        <f aca="false">Q798*RHO_PLATE/2700*(1+SCRAP)*PRICE_PLATE</f>
        <v>114.22477836</v>
      </c>
      <c r="Z798" s="24" t="n">
        <f aca="false">T798*CUT_M+(R798+S798)*CUT_SET</f>
        <v>158.1203485</v>
      </c>
      <c r="AA798" s="24" t="n">
        <f aca="false">U798*ROUND_M</f>
        <v>335.508835</v>
      </c>
      <c r="AB798" s="24" t="n">
        <f aca="false">(R798+S798)*FINISH_PART</f>
        <v>272</v>
      </c>
      <c r="AC798" s="24" t="n">
        <f aca="false">R798*SPACER_VANE+(R798+S798)*ASM_H*LABOUR</f>
        <v>454.5</v>
      </c>
      <c r="AD798" s="24" t="n">
        <f aca="false">V798*G10_CAGE+W798*G10_SLEEVE</f>
        <v>245.25114</v>
      </c>
      <c r="AE798" s="24" t="n">
        <f aca="false">N798/1000*SHAFT_M+SHAFT_SET</f>
        <v>187.52</v>
      </c>
      <c r="AF798" s="24" t="n">
        <f aca="false">2*ROUNDUP(G798*1000/V_ZENER,0)*PRICE_Z+5*ROUNDUP(G798*DIODE_SAFETY/V_STICK,0)*PRICE_STICK</f>
        <v>80.9</v>
      </c>
      <c r="AG798" s="24" t="n">
        <f aca="false">SUM(X798:AF798)</f>
        <v>1961.57367098</v>
      </c>
      <c r="AH798" s="20" t="n">
        <f aca="false">FIXED_BOM</f>
        <v>3461</v>
      </c>
      <c r="AI798" s="24" t="n">
        <f aca="false">(AG798+AH798)*(1+CONT)</f>
        <v>6235.959721627</v>
      </c>
      <c r="AJ798" s="24" t="n">
        <f aca="false">IF(L798&gt;0,AI798/L798,1000000000000)</f>
        <v>2359.76496105833</v>
      </c>
      <c r="AK798" s="8" t="n">
        <f aca="false">IF(AND(G798&gt;=V_NEED,L798&gt;=P_MIN,K798&gt;=Z_MIN,F798&lt;=N_CAP,D798&lt;=R_MAX,OR(CORONA_REQ=0,O798&gt;=G798)),1,0)</f>
        <v>1</v>
      </c>
      <c r="AL798" s="28" t="n">
        <f aca="false">IF(AK798=1,IF(OBJECTIVE=1,AI798,AJ798),1000000000000)+ROW()*0.000000001</f>
        <v>6235.959722425</v>
      </c>
    </row>
    <row r="799" customFormat="false" ht="15" hidden="false" customHeight="false" outlineLevel="0" collapsed="false">
      <c r="A799" s="8" t="n">
        <v>795</v>
      </c>
      <c r="B799" s="23" t="n">
        <v>5</v>
      </c>
      <c r="C799" s="23" t="n">
        <v>4</v>
      </c>
      <c r="D799" s="8" t="n">
        <v>175</v>
      </c>
      <c r="E799" s="8" t="n">
        <v>18</v>
      </c>
      <c r="F799" s="8" t="n">
        <v>8</v>
      </c>
      <c r="G799" s="28" t="n">
        <v>11.211605</v>
      </c>
      <c r="H799" s="8" t="n">
        <v>67.177548</v>
      </c>
      <c r="I799" s="8" t="n">
        <v>768.031098</v>
      </c>
      <c r="J799" s="28" t="n">
        <v>11.432854</v>
      </c>
      <c r="K799" s="39" t="n">
        <v>1.442015</v>
      </c>
      <c r="L799" s="28" t="n">
        <v>3.75924</v>
      </c>
      <c r="M799" s="8" t="n">
        <v>202</v>
      </c>
      <c r="N799" s="8" t="n">
        <v>1004</v>
      </c>
      <c r="O799" s="28" t="n">
        <v>13.599858</v>
      </c>
      <c r="P799" s="28" t="n">
        <v>12.648127</v>
      </c>
      <c r="Q799" s="28" t="n">
        <v>13.359623</v>
      </c>
      <c r="R799" s="8" t="n">
        <v>32</v>
      </c>
      <c r="S799" s="8" t="n">
        <v>14</v>
      </c>
      <c r="T799" s="23" t="n">
        <v>111.271676</v>
      </c>
      <c r="U799" s="23" t="n">
        <v>90.411501</v>
      </c>
      <c r="V799" s="28" t="n">
        <v>4.428982</v>
      </c>
      <c r="W799" s="39" t="n">
        <v>0.773314</v>
      </c>
      <c r="X799" s="24" t="n">
        <f aca="false">P799*RHO_VANE/2700*(1+SCRAP)*PRICE_VANE</f>
        <v>151.39808019</v>
      </c>
      <c r="Y799" s="24" t="n">
        <f aca="false">Q799*RHO_PLATE/2700*(1+SCRAP)*PRICE_PLATE</f>
        <v>159.91468731</v>
      </c>
      <c r="Z799" s="24" t="n">
        <f aca="false">T799*CUT_M+(R799+S799)*CUT_SET</f>
        <v>212.907514</v>
      </c>
      <c r="AA799" s="24" t="n">
        <f aca="false">U799*ROUND_M</f>
        <v>452.057505</v>
      </c>
      <c r="AB799" s="24" t="n">
        <f aca="false">(R799+S799)*FINISH_PART</f>
        <v>368</v>
      </c>
      <c r="AC799" s="24" t="n">
        <f aca="false">R799*SPACER_VANE+(R799+S799)*ASM_H*LABOUR</f>
        <v>613.5</v>
      </c>
      <c r="AD799" s="24" t="n">
        <f aca="false">V799*G10_CAGE+W799*G10_SLEEVE</f>
        <v>312.13776</v>
      </c>
      <c r="AE799" s="24" t="n">
        <f aca="false">N799/1000*SHAFT_M+SHAFT_SET</f>
        <v>200.48</v>
      </c>
      <c r="AF799" s="24" t="n">
        <f aca="false">2*ROUNDUP(G799*1000/V_ZENER,0)*PRICE_Z+5*ROUNDUP(G799*DIODE_SAFETY/V_STICK,0)*PRICE_STICK</f>
        <v>80.9</v>
      </c>
      <c r="AG799" s="24" t="n">
        <f aca="false">SUM(X799:AF799)</f>
        <v>2551.2955465</v>
      </c>
      <c r="AH799" s="20" t="n">
        <f aca="false">FIXED_BOM</f>
        <v>3461</v>
      </c>
      <c r="AI799" s="24" t="n">
        <f aca="false">(AG799+AH799)*(1+CONT)</f>
        <v>6914.139878475</v>
      </c>
      <c r="AJ799" s="24" t="n">
        <f aca="false">IF(L799&gt;0,AI799/L799,1000000000000)</f>
        <v>1839.23874998005</v>
      </c>
      <c r="AK799" s="8" t="n">
        <f aca="false">IF(AND(G799&gt;=V_NEED,L799&gt;=P_MIN,K799&gt;=Z_MIN,F799&lt;=N_CAP,D799&lt;=R_MAX,OR(CORONA_REQ=0,O799&gt;=G799)),1,0)</f>
        <v>0</v>
      </c>
      <c r="AL799" s="28" t="n">
        <f aca="false">IF(AK799=1,IF(OBJECTIVE=1,AI799,AJ799),1000000000000)+ROW()*0.000000001</f>
        <v>1000000000000</v>
      </c>
    </row>
    <row r="800" customFormat="false" ht="15" hidden="false" customHeight="false" outlineLevel="0" collapsed="false">
      <c r="A800" s="8" t="n">
        <v>796</v>
      </c>
      <c r="B800" s="23" t="n">
        <v>5</v>
      </c>
      <c r="C800" s="23" t="n">
        <v>4</v>
      </c>
      <c r="D800" s="8" t="n">
        <v>175</v>
      </c>
      <c r="E800" s="8" t="n">
        <v>18</v>
      </c>
      <c r="F800" s="8" t="n">
        <v>10</v>
      </c>
      <c r="G800" s="28" t="n">
        <v>11.211605</v>
      </c>
      <c r="H800" s="8" t="n">
        <v>84.558228</v>
      </c>
      <c r="I800" s="8" t="n">
        <v>972.839391</v>
      </c>
      <c r="J800" s="28" t="n">
        <v>11.504964</v>
      </c>
      <c r="K800" s="39" t="n">
        <v>1.456821</v>
      </c>
      <c r="L800" s="28" t="n">
        <v>4.877899</v>
      </c>
      <c r="M800" s="8" t="n">
        <v>247</v>
      </c>
      <c r="N800" s="8" t="n">
        <v>1094</v>
      </c>
      <c r="O800" s="28" t="n">
        <v>13.599858</v>
      </c>
      <c r="P800" s="28" t="n">
        <v>15.810159</v>
      </c>
      <c r="Q800" s="28" t="n">
        <v>15.26814</v>
      </c>
      <c r="R800" s="8" t="n">
        <v>40</v>
      </c>
      <c r="S800" s="8" t="n">
        <v>16</v>
      </c>
      <c r="T800" s="23" t="n">
        <v>136.96902</v>
      </c>
      <c r="U800" s="23" t="n">
        <v>110.893801</v>
      </c>
      <c r="V800" s="28" t="n">
        <v>5.219872</v>
      </c>
      <c r="W800" s="39" t="n">
        <v>0.911406</v>
      </c>
      <c r="X800" s="24" t="n">
        <f aca="false">P800*RHO_VANE/2700*(1+SCRAP)*PRICE_VANE</f>
        <v>189.24760323</v>
      </c>
      <c r="Y800" s="24" t="n">
        <f aca="false">Q800*RHO_PLATE/2700*(1+SCRAP)*PRICE_PLATE</f>
        <v>182.7596358</v>
      </c>
      <c r="Z800" s="24" t="n">
        <f aca="false">T800*CUT_M+(R800+S800)*CUT_SET</f>
        <v>261.45353</v>
      </c>
      <c r="AA800" s="24" t="n">
        <f aca="false">U800*ROUND_M</f>
        <v>554.469005</v>
      </c>
      <c r="AB800" s="24" t="n">
        <f aca="false">(R800+S800)*FINISH_PART</f>
        <v>448</v>
      </c>
      <c r="AC800" s="24" t="n">
        <f aca="false">R800*SPACER_VANE+(R800+S800)*ASM_H*LABOUR</f>
        <v>750</v>
      </c>
      <c r="AD800" s="24" t="n">
        <f aca="false">V800*G10_CAGE+W800*G10_SLEEVE</f>
        <v>367.87668</v>
      </c>
      <c r="AE800" s="24" t="n">
        <f aca="false">N800/1000*SHAFT_M+SHAFT_SET</f>
        <v>211.28</v>
      </c>
      <c r="AF800" s="24" t="n">
        <f aca="false">2*ROUNDUP(G800*1000/V_ZENER,0)*PRICE_Z+5*ROUNDUP(G800*DIODE_SAFETY/V_STICK,0)*PRICE_STICK</f>
        <v>80.9</v>
      </c>
      <c r="AG800" s="24" t="n">
        <f aca="false">SUM(X800:AF800)</f>
        <v>3045.98645403</v>
      </c>
      <c r="AH800" s="20" t="n">
        <f aca="false">FIXED_BOM</f>
        <v>3461</v>
      </c>
      <c r="AI800" s="24" t="n">
        <f aca="false">(AG800+AH800)*(1+CONT)</f>
        <v>7483.0344221345</v>
      </c>
      <c r="AJ800" s="24" t="n">
        <f aca="false">IF(L800&gt;0,AI800/L800,1000000000000)</f>
        <v>1534.06916013113</v>
      </c>
      <c r="AK800" s="8" t="n">
        <f aca="false">IF(AND(G800&gt;=V_NEED,L800&gt;=P_MIN,K800&gt;=Z_MIN,F800&lt;=N_CAP,D800&lt;=R_MAX,OR(CORONA_REQ=0,O800&gt;=G800)),1,0)</f>
        <v>0</v>
      </c>
      <c r="AL800" s="28" t="n">
        <f aca="false">IF(AK800=1,IF(OBJECTIVE=1,AI800,AJ800),1000000000000)+ROW()*0.000000001</f>
        <v>1000000000000</v>
      </c>
    </row>
    <row r="801" customFormat="false" ht="15" hidden="false" customHeight="false" outlineLevel="0" collapsed="false">
      <c r="A801" s="8" t="n">
        <v>797</v>
      </c>
      <c r="B801" s="23" t="n">
        <v>5</v>
      </c>
      <c r="C801" s="23" t="n">
        <v>4</v>
      </c>
      <c r="D801" s="8" t="n">
        <v>175</v>
      </c>
      <c r="E801" s="8" t="n">
        <v>18</v>
      </c>
      <c r="F801" s="8" t="n">
        <v>12</v>
      </c>
      <c r="G801" s="28" t="n">
        <v>11.211605</v>
      </c>
      <c r="H801" s="8" t="n">
        <v>101.938907</v>
      </c>
      <c r="I801" s="8" t="n">
        <v>1177.647683</v>
      </c>
      <c r="J801" s="28" t="n">
        <v>11.552485</v>
      </c>
      <c r="K801" s="39" t="n">
        <v>1.467319</v>
      </c>
      <c r="L801" s="28" t="n">
        <v>5.997266</v>
      </c>
      <c r="M801" s="8" t="n">
        <v>301</v>
      </c>
      <c r="N801" s="8" t="n">
        <v>1202</v>
      </c>
      <c r="O801" s="28" t="n">
        <v>13.599858</v>
      </c>
      <c r="P801" s="28" t="n">
        <v>18.972191</v>
      </c>
      <c r="Q801" s="28" t="n">
        <v>19.085175</v>
      </c>
      <c r="R801" s="8" t="n">
        <v>48</v>
      </c>
      <c r="S801" s="8" t="n">
        <v>20</v>
      </c>
      <c r="T801" s="23" t="n">
        <v>165.493797</v>
      </c>
      <c r="U801" s="23" t="n">
        <v>134.203535</v>
      </c>
      <c r="V801" s="28" t="n">
        <v>6.168939</v>
      </c>
      <c r="W801" s="39" t="n">
        <v>1.077116</v>
      </c>
      <c r="X801" s="24" t="n">
        <f aca="false">P801*RHO_VANE/2700*(1+SCRAP)*PRICE_VANE</f>
        <v>227.09712627</v>
      </c>
      <c r="Y801" s="24" t="n">
        <f aca="false">Q801*RHO_PLATE/2700*(1+SCRAP)*PRICE_PLATE</f>
        <v>228.44954475</v>
      </c>
      <c r="Z801" s="24" t="n">
        <f aca="false">T801*CUT_M+(R801+S801)*CUT_SET</f>
        <v>316.2406955</v>
      </c>
      <c r="AA801" s="24" t="n">
        <f aca="false">U801*ROUND_M</f>
        <v>671.017675</v>
      </c>
      <c r="AB801" s="24" t="n">
        <f aca="false">(R801+S801)*FINISH_PART</f>
        <v>544</v>
      </c>
      <c r="AC801" s="24" t="n">
        <f aca="false">R801*SPACER_VANE+(R801+S801)*ASM_H*LABOUR</f>
        <v>909</v>
      </c>
      <c r="AD801" s="24" t="n">
        <f aca="false">V801*G10_CAGE+W801*G10_SLEEVE</f>
        <v>434.7633</v>
      </c>
      <c r="AE801" s="24" t="n">
        <f aca="false">N801/1000*SHAFT_M+SHAFT_SET</f>
        <v>224.24</v>
      </c>
      <c r="AF801" s="24" t="n">
        <f aca="false">2*ROUNDUP(G801*1000/V_ZENER,0)*PRICE_Z+5*ROUNDUP(G801*DIODE_SAFETY/V_STICK,0)*PRICE_STICK</f>
        <v>80.9</v>
      </c>
      <c r="AG801" s="24" t="n">
        <f aca="false">SUM(X801:AF801)</f>
        <v>3635.70834152</v>
      </c>
      <c r="AH801" s="20" t="n">
        <f aca="false">FIXED_BOM</f>
        <v>3461</v>
      </c>
      <c r="AI801" s="24" t="n">
        <f aca="false">(AG801+AH801)*(1+CONT)</f>
        <v>8161.214592748</v>
      </c>
      <c r="AJ801" s="24" t="n">
        <f aca="false">IF(L801&gt;0,AI801/L801,1000000000000)</f>
        <v>1360.82251358336</v>
      </c>
      <c r="AK801" s="8" t="n">
        <f aca="false">IF(AND(G801&gt;=V_NEED,L801&gt;=P_MIN,K801&gt;=Z_MIN,F801&lt;=N_CAP,D801&lt;=R_MAX,OR(CORONA_REQ=0,O801&gt;=G801)),1,0)</f>
        <v>0</v>
      </c>
      <c r="AL801" s="28" t="n">
        <f aca="false">IF(AK801=1,IF(OBJECTIVE=1,AI801,AJ801),1000000000000)+ROW()*0.000000001</f>
        <v>1000000000000</v>
      </c>
    </row>
    <row r="802" customFormat="false" ht="15" hidden="false" customHeight="false" outlineLevel="0" collapsed="false">
      <c r="A802" s="8" t="n">
        <v>798</v>
      </c>
      <c r="B802" s="23" t="n">
        <v>5</v>
      </c>
      <c r="C802" s="23" t="n">
        <v>4</v>
      </c>
      <c r="D802" s="8" t="n">
        <v>175</v>
      </c>
      <c r="E802" s="8" t="n">
        <v>18</v>
      </c>
      <c r="F802" s="8" t="n">
        <v>16</v>
      </c>
      <c r="G802" s="28" t="n">
        <v>11.211605</v>
      </c>
      <c r="H802" s="8" t="n">
        <v>136.700266</v>
      </c>
      <c r="I802" s="8" t="n">
        <v>1587.264269</v>
      </c>
      <c r="J802" s="28" t="n">
        <v>11.611274</v>
      </c>
      <c r="K802" s="39" t="n">
        <v>1.479964</v>
      </c>
      <c r="L802" s="28" t="n">
        <v>8.232108</v>
      </c>
      <c r="M802" s="8" t="n">
        <v>400</v>
      </c>
      <c r="N802" s="8" t="n">
        <v>1400</v>
      </c>
      <c r="O802" s="28" t="n">
        <v>13.599858</v>
      </c>
      <c r="P802" s="28" t="n">
        <v>25.296255</v>
      </c>
      <c r="Q802" s="28" t="n">
        <v>24.810728</v>
      </c>
      <c r="R802" s="8" t="n">
        <v>64</v>
      </c>
      <c r="S802" s="8" t="n">
        <v>26</v>
      </c>
      <c r="T802" s="23" t="n">
        <v>219.715919</v>
      </c>
      <c r="U802" s="23" t="n">
        <v>177.995568</v>
      </c>
      <c r="V802" s="28" t="n">
        <v>7.908897</v>
      </c>
      <c r="W802" s="39" t="n">
        <v>1.380918</v>
      </c>
      <c r="X802" s="24" t="n">
        <f aca="false">P802*RHO_VANE/2700*(1+SCRAP)*PRICE_VANE</f>
        <v>302.79617235</v>
      </c>
      <c r="Y802" s="24" t="n">
        <f aca="false">Q802*RHO_PLATE/2700*(1+SCRAP)*PRICE_PLATE</f>
        <v>296.98441416</v>
      </c>
      <c r="Z802" s="24" t="n">
        <f aca="false">T802*CUT_M+(R802+S802)*CUT_SET</f>
        <v>419.5738785</v>
      </c>
      <c r="AA802" s="24" t="n">
        <f aca="false">U802*ROUND_M</f>
        <v>889.97784</v>
      </c>
      <c r="AB802" s="24" t="n">
        <f aca="false">(R802+S802)*FINISH_PART</f>
        <v>720</v>
      </c>
      <c r="AC802" s="24" t="n">
        <f aca="false">R802*SPACER_VANE+(R802+S802)*ASM_H*LABOUR</f>
        <v>1204.5</v>
      </c>
      <c r="AD802" s="24" t="n">
        <f aca="false">V802*G10_CAGE+W802*G10_SLEEVE</f>
        <v>557.3889</v>
      </c>
      <c r="AE802" s="24" t="n">
        <f aca="false">N802/1000*SHAFT_M+SHAFT_SET</f>
        <v>248</v>
      </c>
      <c r="AF802" s="24" t="n">
        <f aca="false">2*ROUNDUP(G802*1000/V_ZENER,0)*PRICE_Z+5*ROUNDUP(G802*DIODE_SAFETY/V_STICK,0)*PRICE_STICK</f>
        <v>80.9</v>
      </c>
      <c r="AG802" s="24" t="n">
        <f aca="false">SUM(X802:AF802)</f>
        <v>4720.12120501</v>
      </c>
      <c r="AH802" s="20" t="n">
        <f aca="false">FIXED_BOM</f>
        <v>3461</v>
      </c>
      <c r="AI802" s="24" t="n">
        <f aca="false">(AG802+AH802)*(1+CONT)</f>
        <v>9408.2893857615</v>
      </c>
      <c r="AJ802" s="24" t="n">
        <f aca="false">IF(L802&gt;0,AI802/L802,1000000000000)</f>
        <v>1142.87730260117</v>
      </c>
      <c r="AK802" s="8" t="n">
        <f aca="false">IF(AND(G802&gt;=V_NEED,L802&gt;=P_MIN,K802&gt;=Z_MIN,F802&lt;=N_CAP,D802&lt;=R_MAX,OR(CORONA_REQ=0,O802&gt;=G802)),1,0)</f>
        <v>0</v>
      </c>
      <c r="AL802" s="28" t="n">
        <f aca="false">IF(AK802=1,IF(OBJECTIVE=1,AI802,AJ802),1000000000000)+ROW()*0.000000001</f>
        <v>1000000000000</v>
      </c>
    </row>
    <row r="803" customFormat="false" ht="15" hidden="false" customHeight="false" outlineLevel="0" collapsed="false">
      <c r="A803" s="8" t="n">
        <v>799</v>
      </c>
      <c r="B803" s="23" t="n">
        <v>5</v>
      </c>
      <c r="C803" s="23" t="n">
        <v>4</v>
      </c>
      <c r="D803" s="8" t="n">
        <v>175</v>
      </c>
      <c r="E803" s="8" t="n">
        <v>22</v>
      </c>
      <c r="F803" s="8" t="n">
        <v>4</v>
      </c>
      <c r="G803" s="28" t="n">
        <v>11.211605</v>
      </c>
      <c r="H803" s="8" t="n">
        <v>43.196282</v>
      </c>
      <c r="I803" s="8" t="n">
        <v>431.45925</v>
      </c>
      <c r="J803" s="28" t="n">
        <v>9.988342</v>
      </c>
      <c r="K803" s="39" t="n">
        <v>1.369835</v>
      </c>
      <c r="L803" s="28" t="n">
        <v>1.860574</v>
      </c>
      <c r="M803" s="8" t="n">
        <v>112</v>
      </c>
      <c r="N803" s="8" t="n">
        <v>824</v>
      </c>
      <c r="O803" s="28" t="n">
        <v>13.599858</v>
      </c>
      <c r="P803" s="28" t="n">
        <v>7.34194</v>
      </c>
      <c r="Q803" s="28" t="n">
        <v>9.542588</v>
      </c>
      <c r="R803" s="8" t="n">
        <v>16</v>
      </c>
      <c r="S803" s="8" t="n">
        <v>10</v>
      </c>
      <c r="T803" s="23" t="n">
        <v>59.876988</v>
      </c>
      <c r="U803" s="23" t="n">
        <v>49.4469</v>
      </c>
      <c r="V803" s="28" t="n">
        <v>2.847203</v>
      </c>
      <c r="W803" s="39" t="n">
        <v>0.497131</v>
      </c>
      <c r="X803" s="24" t="n">
        <f aca="false">P803*RHO_VANE/2700*(1+SCRAP)*PRICE_VANE</f>
        <v>87.8830218</v>
      </c>
      <c r="Y803" s="24" t="n">
        <f aca="false">Q803*RHO_PLATE/2700*(1+SCRAP)*PRICE_PLATE</f>
        <v>114.22477836</v>
      </c>
      <c r="Z803" s="24" t="n">
        <f aca="false">T803*CUT_M+(R803+S803)*CUT_SET</f>
        <v>115.815482</v>
      </c>
      <c r="AA803" s="24" t="n">
        <f aca="false">U803*ROUND_M</f>
        <v>247.2345</v>
      </c>
      <c r="AB803" s="24" t="n">
        <f aca="false">(R803+S803)*FINISH_PART</f>
        <v>208</v>
      </c>
      <c r="AC803" s="24" t="n">
        <f aca="false">R803*SPACER_VANE+(R803+S803)*ASM_H*LABOUR</f>
        <v>340.5</v>
      </c>
      <c r="AD803" s="24" t="n">
        <f aca="false">V803*G10_CAGE+W803*G10_SLEEVE</f>
        <v>200.66004</v>
      </c>
      <c r="AE803" s="24" t="n">
        <f aca="false">N803/1000*SHAFT_M+SHAFT_SET</f>
        <v>178.88</v>
      </c>
      <c r="AF803" s="24" t="n">
        <f aca="false">2*ROUNDUP(G803*1000/V_ZENER,0)*PRICE_Z+5*ROUNDUP(G803*DIODE_SAFETY/V_STICK,0)*PRICE_STICK</f>
        <v>80.9</v>
      </c>
      <c r="AG803" s="24" t="n">
        <f aca="false">SUM(X803:AF803)</f>
        <v>1574.09782216</v>
      </c>
      <c r="AH803" s="20" t="n">
        <f aca="false">FIXED_BOM</f>
        <v>3461</v>
      </c>
      <c r="AI803" s="24" t="n">
        <f aca="false">(AG803+AH803)*(1+CONT)</f>
        <v>5790.362495484</v>
      </c>
      <c r="AJ803" s="24" t="n">
        <f aca="false">IF(L803&gt;0,AI803/L803,1000000000000)</f>
        <v>3112.13770346355</v>
      </c>
      <c r="AK803" s="8" t="n">
        <f aca="false">IF(AND(G803&gt;=V_NEED,L803&gt;=P_MIN,K803&gt;=Z_MIN,F803&lt;=N_CAP,D803&lt;=R_MAX,OR(CORONA_REQ=0,O803&gt;=G803)),1,0)</f>
        <v>0</v>
      </c>
      <c r="AL803" s="28" t="n">
        <f aca="false">IF(AK803=1,IF(OBJECTIVE=1,AI803,AJ803),1000000000000)+ROW()*0.000000001</f>
        <v>1000000000000</v>
      </c>
    </row>
    <row r="804" customFormat="false" ht="15" hidden="false" customHeight="false" outlineLevel="0" collapsed="false">
      <c r="A804" s="8" t="n">
        <v>800</v>
      </c>
      <c r="B804" s="23" t="n">
        <v>5</v>
      </c>
      <c r="C804" s="23" t="n">
        <v>4</v>
      </c>
      <c r="D804" s="8" t="n">
        <v>175</v>
      </c>
      <c r="E804" s="8" t="n">
        <v>22</v>
      </c>
      <c r="F804" s="8" t="n">
        <v>6</v>
      </c>
      <c r="G804" s="28" t="n">
        <v>11.211605</v>
      </c>
      <c r="H804" s="8" t="n">
        <v>66.737014</v>
      </c>
      <c r="I804" s="8" t="n">
        <v>678.007393</v>
      </c>
      <c r="J804" s="28" t="n">
        <v>10.159391</v>
      </c>
      <c r="K804" s="39" t="n">
        <v>1.411199</v>
      </c>
      <c r="L804" s="28" t="n">
        <v>3.15598</v>
      </c>
      <c r="M804" s="8" t="n">
        <v>157</v>
      </c>
      <c r="N804" s="8" t="n">
        <v>914</v>
      </c>
      <c r="O804" s="28" t="n">
        <v>13.599858</v>
      </c>
      <c r="P804" s="28" t="n">
        <v>11.01291</v>
      </c>
      <c r="Q804" s="28" t="n">
        <v>11.451105</v>
      </c>
      <c r="R804" s="8" t="n">
        <v>24</v>
      </c>
      <c r="S804" s="8" t="n">
        <v>12</v>
      </c>
      <c r="T804" s="23" t="n">
        <v>85.574332</v>
      </c>
      <c r="U804" s="23" t="n">
        <v>69.929201</v>
      </c>
      <c r="V804" s="28" t="n">
        <v>3.638092</v>
      </c>
      <c r="W804" s="39" t="n">
        <v>0.635222</v>
      </c>
      <c r="X804" s="24" t="n">
        <f aca="false">P804*RHO_VANE/2700*(1+SCRAP)*PRICE_VANE</f>
        <v>131.8245327</v>
      </c>
      <c r="Y804" s="24" t="n">
        <f aca="false">Q804*RHO_PLATE/2700*(1+SCRAP)*PRICE_PLATE</f>
        <v>137.06972685</v>
      </c>
      <c r="Z804" s="24" t="n">
        <f aca="false">T804*CUT_M+(R804+S804)*CUT_SET</f>
        <v>164.361498</v>
      </c>
      <c r="AA804" s="24" t="n">
        <f aca="false">U804*ROUND_M</f>
        <v>349.646005</v>
      </c>
      <c r="AB804" s="24" t="n">
        <f aca="false">(R804+S804)*FINISH_PART</f>
        <v>288</v>
      </c>
      <c r="AC804" s="24" t="n">
        <f aca="false">R804*SPACER_VANE+(R804+S804)*ASM_H*LABOUR</f>
        <v>477</v>
      </c>
      <c r="AD804" s="24" t="n">
        <f aca="false">V804*G10_CAGE+W804*G10_SLEEVE</f>
        <v>256.39884</v>
      </c>
      <c r="AE804" s="24" t="n">
        <f aca="false">N804/1000*SHAFT_M+SHAFT_SET</f>
        <v>189.68</v>
      </c>
      <c r="AF804" s="24" t="n">
        <f aca="false">2*ROUNDUP(G804*1000/V_ZENER,0)*PRICE_Z+5*ROUNDUP(G804*DIODE_SAFETY/V_STICK,0)*PRICE_STICK</f>
        <v>80.9</v>
      </c>
      <c r="AG804" s="24" t="n">
        <f aca="false">SUM(X804:AF804)</f>
        <v>2074.88060255</v>
      </c>
      <c r="AH804" s="20" t="n">
        <f aca="false">FIXED_BOM</f>
        <v>3461</v>
      </c>
      <c r="AI804" s="24" t="n">
        <f aca="false">(AG804+AH804)*(1+CONT)</f>
        <v>6366.2626929325</v>
      </c>
      <c r="AJ804" s="24" t="n">
        <f aca="false">IF(L804&gt;0,AI804/L804,1000000000000)</f>
        <v>2017.2062855064</v>
      </c>
      <c r="AK804" s="8" t="n">
        <f aca="false">IF(AND(G804&gt;=V_NEED,L804&gt;=P_MIN,K804&gt;=Z_MIN,F804&lt;=N_CAP,D804&lt;=R_MAX,OR(CORONA_REQ=0,O804&gt;=G804)),1,0)</f>
        <v>1</v>
      </c>
      <c r="AL804" s="28" t="n">
        <f aca="false">IF(AK804=1,IF(OBJECTIVE=1,AI804,AJ804),1000000000000)+ROW()*0.000000001</f>
        <v>6366.2626937365</v>
      </c>
    </row>
    <row r="805" customFormat="false" ht="15" hidden="false" customHeight="false" outlineLevel="0" collapsed="false">
      <c r="A805" s="8" t="n">
        <v>801</v>
      </c>
      <c r="B805" s="23" t="n">
        <v>5</v>
      </c>
      <c r="C805" s="23" t="n">
        <v>4</v>
      </c>
      <c r="D805" s="8" t="n">
        <v>175</v>
      </c>
      <c r="E805" s="8" t="n">
        <v>22</v>
      </c>
      <c r="F805" s="8" t="n">
        <v>8</v>
      </c>
      <c r="G805" s="28" t="n">
        <v>11.211605</v>
      </c>
      <c r="H805" s="8" t="n">
        <v>90.277747</v>
      </c>
      <c r="I805" s="8" t="n">
        <v>924.555535</v>
      </c>
      <c r="J805" s="28" t="n">
        <v>10.241234</v>
      </c>
      <c r="K805" s="39" t="n">
        <v>1.432383</v>
      </c>
      <c r="L805" s="28" t="n">
        <v>4.459402</v>
      </c>
      <c r="M805" s="8" t="n">
        <v>211</v>
      </c>
      <c r="N805" s="8" t="n">
        <v>1022</v>
      </c>
      <c r="O805" s="28" t="n">
        <v>13.599858</v>
      </c>
      <c r="P805" s="28" t="n">
        <v>14.683879</v>
      </c>
      <c r="Q805" s="28" t="n">
        <v>15.26814</v>
      </c>
      <c r="R805" s="8" t="n">
        <v>32</v>
      </c>
      <c r="S805" s="8" t="n">
        <v>16</v>
      </c>
      <c r="T805" s="23" t="n">
        <v>114.099109</v>
      </c>
      <c r="U805" s="23" t="n">
        <v>93.238934</v>
      </c>
      <c r="V805" s="28" t="n">
        <v>4.58716</v>
      </c>
      <c r="W805" s="39" t="n">
        <v>0.800933</v>
      </c>
      <c r="X805" s="24" t="n">
        <f aca="false">P805*RHO_VANE/2700*(1+SCRAP)*PRICE_VANE</f>
        <v>175.76603163</v>
      </c>
      <c r="Y805" s="24" t="n">
        <f aca="false">Q805*RHO_PLATE/2700*(1+SCRAP)*PRICE_PLATE</f>
        <v>182.7596358</v>
      </c>
      <c r="Z805" s="24" t="n">
        <f aca="false">T805*CUT_M+(R805+S805)*CUT_SET</f>
        <v>219.1486635</v>
      </c>
      <c r="AA805" s="24" t="n">
        <f aca="false">U805*ROUND_M</f>
        <v>466.19467</v>
      </c>
      <c r="AB805" s="24" t="n">
        <f aca="false">(R805+S805)*FINISH_PART</f>
        <v>384</v>
      </c>
      <c r="AC805" s="24" t="n">
        <f aca="false">R805*SPACER_VANE+(R805+S805)*ASM_H*LABOUR</f>
        <v>636</v>
      </c>
      <c r="AD805" s="24" t="n">
        <f aca="false">V805*G10_CAGE+W805*G10_SLEEVE</f>
        <v>323.28558</v>
      </c>
      <c r="AE805" s="24" t="n">
        <f aca="false">N805/1000*SHAFT_M+SHAFT_SET</f>
        <v>202.64</v>
      </c>
      <c r="AF805" s="24" t="n">
        <f aca="false">2*ROUNDUP(G805*1000/V_ZENER,0)*PRICE_Z+5*ROUNDUP(G805*DIODE_SAFETY/V_STICK,0)*PRICE_STICK</f>
        <v>80.9</v>
      </c>
      <c r="AG805" s="24" t="n">
        <f aca="false">SUM(X805:AF805)</f>
        <v>2670.69458093</v>
      </c>
      <c r="AH805" s="20" t="n">
        <f aca="false">FIXED_BOM</f>
        <v>3461</v>
      </c>
      <c r="AI805" s="24" t="n">
        <f aca="false">(AG805+AH805)*(1+CONT)</f>
        <v>7051.4487680695</v>
      </c>
      <c r="AJ805" s="24" t="n">
        <f aca="false">IF(L805&gt;0,AI805/L805,1000000000000)</f>
        <v>1581.25434039575</v>
      </c>
      <c r="AK805" s="8" t="n">
        <f aca="false">IF(AND(G805&gt;=V_NEED,L805&gt;=P_MIN,K805&gt;=Z_MIN,F805&lt;=N_CAP,D805&lt;=R_MAX,OR(CORONA_REQ=0,O805&gt;=G805)),1,0)</f>
        <v>0</v>
      </c>
      <c r="AL805" s="28" t="n">
        <f aca="false">IF(AK805=1,IF(OBJECTIVE=1,AI805,AJ805),1000000000000)+ROW()*0.000000001</f>
        <v>1000000000000</v>
      </c>
    </row>
    <row r="806" customFormat="false" ht="15" hidden="false" customHeight="false" outlineLevel="0" collapsed="false">
      <c r="A806" s="8" t="n">
        <v>802</v>
      </c>
      <c r="B806" s="23" t="n">
        <v>5</v>
      </c>
      <c r="C806" s="23" t="n">
        <v>4</v>
      </c>
      <c r="D806" s="8" t="n">
        <v>175</v>
      </c>
      <c r="E806" s="8" t="n">
        <v>22</v>
      </c>
      <c r="F806" s="8" t="n">
        <v>10</v>
      </c>
      <c r="G806" s="28" t="n">
        <v>11.211605</v>
      </c>
      <c r="H806" s="8" t="n">
        <v>113.818479</v>
      </c>
      <c r="I806" s="8" t="n">
        <v>1171.103678</v>
      </c>
      <c r="J806" s="28" t="n">
        <v>10.289223</v>
      </c>
      <c r="K806" s="39" t="n">
        <v>1.444761</v>
      </c>
      <c r="L806" s="28" t="n">
        <v>5.767373</v>
      </c>
      <c r="M806" s="8" t="n">
        <v>265</v>
      </c>
      <c r="N806" s="8" t="n">
        <v>1130</v>
      </c>
      <c r="O806" s="28" t="n">
        <v>13.599858</v>
      </c>
      <c r="P806" s="28" t="n">
        <v>18.354849</v>
      </c>
      <c r="Q806" s="28" t="n">
        <v>19.085175</v>
      </c>
      <c r="R806" s="8" t="n">
        <v>40</v>
      </c>
      <c r="S806" s="8" t="n">
        <v>20</v>
      </c>
      <c r="T806" s="23" t="n">
        <v>142.623887</v>
      </c>
      <c r="U806" s="23" t="n">
        <v>116.548668</v>
      </c>
      <c r="V806" s="28" t="n">
        <v>5.536228</v>
      </c>
      <c r="W806" s="39" t="n">
        <v>0.966643</v>
      </c>
      <c r="X806" s="24" t="n">
        <f aca="false">P806*RHO_VANE/2700*(1+SCRAP)*PRICE_VANE</f>
        <v>219.70754253</v>
      </c>
      <c r="Y806" s="24" t="n">
        <f aca="false">Q806*RHO_PLATE/2700*(1+SCRAP)*PRICE_PLATE</f>
        <v>228.44954475</v>
      </c>
      <c r="Z806" s="24" t="n">
        <f aca="false">T806*CUT_M+(R806+S806)*CUT_SET</f>
        <v>273.9358305</v>
      </c>
      <c r="AA806" s="24" t="n">
        <f aca="false">U806*ROUND_M</f>
        <v>582.74334</v>
      </c>
      <c r="AB806" s="24" t="n">
        <f aca="false">(R806+S806)*FINISH_PART</f>
        <v>480</v>
      </c>
      <c r="AC806" s="24" t="n">
        <f aca="false">R806*SPACER_VANE+(R806+S806)*ASM_H*LABOUR</f>
        <v>795</v>
      </c>
      <c r="AD806" s="24" t="n">
        <f aca="false">V806*G10_CAGE+W806*G10_SLEEVE</f>
        <v>390.17226</v>
      </c>
      <c r="AE806" s="24" t="n">
        <f aca="false">N806/1000*SHAFT_M+SHAFT_SET</f>
        <v>215.6</v>
      </c>
      <c r="AF806" s="24" t="n">
        <f aca="false">2*ROUNDUP(G806*1000/V_ZENER,0)*PRICE_Z+5*ROUNDUP(G806*DIODE_SAFETY/V_STICK,0)*PRICE_STICK</f>
        <v>80.9</v>
      </c>
      <c r="AG806" s="24" t="n">
        <f aca="false">SUM(X806:AF806)</f>
        <v>3266.50851778</v>
      </c>
      <c r="AH806" s="20" t="n">
        <f aca="false">FIXED_BOM</f>
        <v>3461</v>
      </c>
      <c r="AI806" s="24" t="n">
        <f aca="false">(AG806+AH806)*(1+CONT)</f>
        <v>7736.634795447</v>
      </c>
      <c r="AJ806" s="24" t="n">
        <f aca="false">IF(L806&gt;0,AI806/L806,1000000000000)</f>
        <v>1341.4486622327</v>
      </c>
      <c r="AK806" s="8" t="n">
        <f aca="false">IF(AND(G806&gt;=V_NEED,L806&gt;=P_MIN,K806&gt;=Z_MIN,F806&lt;=N_CAP,D806&lt;=R_MAX,OR(CORONA_REQ=0,O806&gt;=G806)),1,0)</f>
        <v>0</v>
      </c>
      <c r="AL806" s="28" t="n">
        <f aca="false">IF(AK806=1,IF(OBJECTIVE=1,AI806,AJ806),1000000000000)+ROW()*0.000000001</f>
        <v>1000000000000</v>
      </c>
    </row>
    <row r="807" customFormat="false" ht="15" hidden="false" customHeight="false" outlineLevel="0" collapsed="false">
      <c r="A807" s="8" t="n">
        <v>803</v>
      </c>
      <c r="B807" s="23" t="n">
        <v>5</v>
      </c>
      <c r="C807" s="23" t="n">
        <v>4</v>
      </c>
      <c r="D807" s="8" t="n">
        <v>175</v>
      </c>
      <c r="E807" s="8" t="n">
        <v>22</v>
      </c>
      <c r="F807" s="8" t="n">
        <v>12</v>
      </c>
      <c r="G807" s="28" t="n">
        <v>11.211605</v>
      </c>
      <c r="H807" s="8" t="n">
        <v>137.359212</v>
      </c>
      <c r="I807" s="8" t="n">
        <v>1417.651821</v>
      </c>
      <c r="J807" s="28" t="n">
        <v>10.320763</v>
      </c>
      <c r="K807" s="39" t="n">
        <v>1.453387</v>
      </c>
      <c r="L807" s="28" t="n">
        <v>7.077562</v>
      </c>
      <c r="M807" s="8" t="n">
        <v>310</v>
      </c>
      <c r="N807" s="8" t="n">
        <v>1220</v>
      </c>
      <c r="O807" s="28" t="n">
        <v>13.599858</v>
      </c>
      <c r="P807" s="28" t="n">
        <v>22.025819</v>
      </c>
      <c r="Q807" s="28" t="n">
        <v>20.993693</v>
      </c>
      <c r="R807" s="8" t="n">
        <v>48</v>
      </c>
      <c r="S807" s="8" t="n">
        <v>22</v>
      </c>
      <c r="T807" s="23" t="n">
        <v>168.321231</v>
      </c>
      <c r="U807" s="23" t="n">
        <v>137.030968</v>
      </c>
      <c r="V807" s="28" t="n">
        <v>6.327117</v>
      </c>
      <c r="W807" s="39" t="n">
        <v>1.104735</v>
      </c>
      <c r="X807" s="24" t="n">
        <f aca="false">P807*RHO_VANE/2700*(1+SCRAP)*PRICE_VANE</f>
        <v>263.64905343</v>
      </c>
      <c r="Y807" s="24" t="n">
        <f aca="false">Q807*RHO_PLATE/2700*(1+SCRAP)*PRICE_PLATE</f>
        <v>251.29450521</v>
      </c>
      <c r="Z807" s="24" t="n">
        <f aca="false">T807*CUT_M+(R807+S807)*CUT_SET</f>
        <v>322.4818465</v>
      </c>
      <c r="AA807" s="24" t="n">
        <f aca="false">U807*ROUND_M</f>
        <v>685.15484</v>
      </c>
      <c r="AB807" s="24" t="n">
        <f aca="false">(R807+S807)*FINISH_PART</f>
        <v>560</v>
      </c>
      <c r="AC807" s="24" t="n">
        <f aca="false">R807*SPACER_VANE+(R807+S807)*ASM_H*LABOUR</f>
        <v>931.5</v>
      </c>
      <c r="AD807" s="24" t="n">
        <f aca="false">V807*G10_CAGE+W807*G10_SLEEVE</f>
        <v>445.91112</v>
      </c>
      <c r="AE807" s="24" t="n">
        <f aca="false">N807/1000*SHAFT_M+SHAFT_SET</f>
        <v>226.4</v>
      </c>
      <c r="AF807" s="24" t="n">
        <f aca="false">2*ROUNDUP(G807*1000/V_ZENER,0)*PRICE_Z+5*ROUNDUP(G807*DIODE_SAFETY/V_STICK,0)*PRICE_STICK</f>
        <v>80.9</v>
      </c>
      <c r="AG807" s="24" t="n">
        <f aca="false">SUM(X807:AF807)</f>
        <v>3767.29136514</v>
      </c>
      <c r="AH807" s="20" t="n">
        <f aca="false">FIXED_BOM</f>
        <v>3461</v>
      </c>
      <c r="AI807" s="24" t="n">
        <f aca="false">(AG807+AH807)*(1+CONT)</f>
        <v>8312.535069911</v>
      </c>
      <c r="AJ807" s="24" t="n">
        <f aca="false">IF(L807&gt;0,AI807/L807,1000000000000)</f>
        <v>1174.49131069583</v>
      </c>
      <c r="AK807" s="8" t="n">
        <f aca="false">IF(AND(G807&gt;=V_NEED,L807&gt;=P_MIN,K807&gt;=Z_MIN,F807&lt;=N_CAP,D807&lt;=R_MAX,OR(CORONA_REQ=0,O807&gt;=G807)),1,0)</f>
        <v>0</v>
      </c>
      <c r="AL807" s="28" t="n">
        <f aca="false">IF(AK807=1,IF(OBJECTIVE=1,AI807,AJ807),1000000000000)+ROW()*0.000000001</f>
        <v>1000000000000</v>
      </c>
    </row>
    <row r="808" customFormat="false" ht="15" hidden="false" customHeight="false" outlineLevel="0" collapsed="false">
      <c r="A808" s="8" t="n">
        <v>804</v>
      </c>
      <c r="B808" s="23" t="n">
        <v>5</v>
      </c>
      <c r="C808" s="23" t="n">
        <v>4</v>
      </c>
      <c r="D808" s="8" t="n">
        <v>175</v>
      </c>
      <c r="E808" s="8" t="n">
        <v>22</v>
      </c>
      <c r="F808" s="8" t="n">
        <v>16</v>
      </c>
      <c r="G808" s="28" t="n">
        <v>11.211605</v>
      </c>
      <c r="H808" s="8" t="n">
        <v>184.440676</v>
      </c>
      <c r="I808" s="8" t="n">
        <v>1910.748107</v>
      </c>
      <c r="J808" s="28" t="n">
        <v>10.359689</v>
      </c>
      <c r="K808" s="39" t="n">
        <v>1.463496</v>
      </c>
      <c r="L808" s="28" t="n">
        <v>9.689608</v>
      </c>
      <c r="M808" s="8" t="n">
        <v>418</v>
      </c>
      <c r="N808" s="8" t="n">
        <v>1436</v>
      </c>
      <c r="O808" s="28" t="n">
        <v>13.599858</v>
      </c>
      <c r="P808" s="28" t="n">
        <v>29.367759</v>
      </c>
      <c r="Q808" s="28" t="n">
        <v>28.627763</v>
      </c>
      <c r="R808" s="8" t="n">
        <v>64</v>
      </c>
      <c r="S808" s="8" t="n">
        <v>30</v>
      </c>
      <c r="T808" s="23" t="n">
        <v>225.370785</v>
      </c>
      <c r="U808" s="23" t="n">
        <v>183.650435</v>
      </c>
      <c r="V808" s="28" t="n">
        <v>8.225253</v>
      </c>
      <c r="W808" s="39" t="n">
        <v>1.436155</v>
      </c>
      <c r="X808" s="24" t="n">
        <f aca="false">P808*RHO_VANE/2700*(1+SCRAP)*PRICE_VANE</f>
        <v>351.53207523</v>
      </c>
      <c r="Y808" s="24" t="n">
        <f aca="false">Q808*RHO_PLATE/2700*(1+SCRAP)*PRICE_PLATE</f>
        <v>342.67432311</v>
      </c>
      <c r="Z808" s="24" t="n">
        <f aca="false">T808*CUT_M+(R808+S808)*CUT_SET</f>
        <v>432.0561775</v>
      </c>
      <c r="AA808" s="24" t="n">
        <f aca="false">U808*ROUND_M</f>
        <v>918.252175</v>
      </c>
      <c r="AB808" s="24" t="n">
        <f aca="false">(R808+S808)*FINISH_PART</f>
        <v>752</v>
      </c>
      <c r="AC808" s="24" t="n">
        <f aca="false">R808*SPACER_VANE+(R808+S808)*ASM_H*LABOUR</f>
        <v>1249.5</v>
      </c>
      <c r="AD808" s="24" t="n">
        <f aca="false">V808*G10_CAGE+W808*G10_SLEEVE</f>
        <v>579.68448</v>
      </c>
      <c r="AE808" s="24" t="n">
        <f aca="false">N808/1000*SHAFT_M+SHAFT_SET</f>
        <v>252.32</v>
      </c>
      <c r="AF808" s="24" t="n">
        <f aca="false">2*ROUNDUP(G808*1000/V_ZENER,0)*PRICE_Z+5*ROUNDUP(G808*DIODE_SAFETY/V_STICK,0)*PRICE_STICK</f>
        <v>80.9</v>
      </c>
      <c r="AG808" s="24" t="n">
        <f aca="false">SUM(X808:AF808)</f>
        <v>4958.91923084</v>
      </c>
      <c r="AH808" s="20" t="n">
        <f aca="false">FIXED_BOM</f>
        <v>3461</v>
      </c>
      <c r="AI808" s="24" t="n">
        <f aca="false">(AG808+AH808)*(1+CONT)</f>
        <v>9682.907115466</v>
      </c>
      <c r="AJ808" s="24" t="n">
        <f aca="false">IF(L808&gt;0,AI808/L808,1000000000000)</f>
        <v>999.30844627213</v>
      </c>
      <c r="AK808" s="8" t="n">
        <f aca="false">IF(AND(G808&gt;=V_NEED,L808&gt;=P_MIN,K808&gt;=Z_MIN,F808&lt;=N_CAP,D808&lt;=R_MAX,OR(CORONA_REQ=0,O808&gt;=G808)),1,0)</f>
        <v>0</v>
      </c>
      <c r="AL808" s="28" t="n">
        <f aca="false">IF(AK808=1,IF(OBJECTIVE=1,AI808,AJ808),1000000000000)+ROW()*0.000000001</f>
        <v>1000000000000</v>
      </c>
    </row>
    <row r="809" customFormat="false" ht="15" hidden="false" customHeight="false" outlineLevel="0" collapsed="false">
      <c r="A809" s="8" t="n">
        <v>805</v>
      </c>
      <c r="B809" s="23" t="n">
        <v>5</v>
      </c>
      <c r="C809" s="23" t="n">
        <v>4</v>
      </c>
      <c r="D809" s="8" t="n">
        <v>175</v>
      </c>
      <c r="E809" s="8" t="n">
        <v>26</v>
      </c>
      <c r="F809" s="8" t="n">
        <v>4</v>
      </c>
      <c r="G809" s="28" t="n">
        <v>11.211605</v>
      </c>
      <c r="H809" s="8" t="n">
        <v>65.700347</v>
      </c>
      <c r="I809" s="8" t="n">
        <v>504.369529</v>
      </c>
      <c r="J809" s="28" t="n">
        <v>7.676817</v>
      </c>
      <c r="K809" s="39" t="n">
        <v>1.332865</v>
      </c>
      <c r="L809" s="28" t="n">
        <v>2.021665</v>
      </c>
      <c r="M809" s="8" t="n">
        <v>112</v>
      </c>
      <c r="N809" s="8" t="n">
        <v>824</v>
      </c>
      <c r="O809" s="28" t="n">
        <v>13.599858</v>
      </c>
      <c r="P809" s="28" t="n">
        <v>8.359816</v>
      </c>
      <c r="Q809" s="28" t="n">
        <v>9.542588</v>
      </c>
      <c r="R809" s="8" t="n">
        <v>16</v>
      </c>
      <c r="S809" s="8" t="n">
        <v>10</v>
      </c>
      <c r="T809" s="23" t="n">
        <v>59.876988</v>
      </c>
      <c r="U809" s="23" t="n">
        <v>49.4469</v>
      </c>
      <c r="V809" s="28" t="n">
        <v>2.847203</v>
      </c>
      <c r="W809" s="39" t="n">
        <v>0.497131</v>
      </c>
      <c r="X809" s="24" t="n">
        <f aca="false">P809*RHO_VANE/2700*(1+SCRAP)*PRICE_VANE</f>
        <v>100.06699752</v>
      </c>
      <c r="Y809" s="24" t="n">
        <f aca="false">Q809*RHO_PLATE/2700*(1+SCRAP)*PRICE_PLATE</f>
        <v>114.22477836</v>
      </c>
      <c r="Z809" s="24" t="n">
        <f aca="false">T809*CUT_M+(R809+S809)*CUT_SET</f>
        <v>115.815482</v>
      </c>
      <c r="AA809" s="24" t="n">
        <f aca="false">U809*ROUND_M</f>
        <v>247.2345</v>
      </c>
      <c r="AB809" s="24" t="n">
        <f aca="false">(R809+S809)*FINISH_PART</f>
        <v>208</v>
      </c>
      <c r="AC809" s="24" t="n">
        <f aca="false">R809*SPACER_VANE+(R809+S809)*ASM_H*LABOUR</f>
        <v>340.5</v>
      </c>
      <c r="AD809" s="24" t="n">
        <f aca="false">V809*G10_CAGE+W809*G10_SLEEVE</f>
        <v>200.66004</v>
      </c>
      <c r="AE809" s="24" t="n">
        <f aca="false">N809/1000*SHAFT_M+SHAFT_SET</f>
        <v>178.88</v>
      </c>
      <c r="AF809" s="24" t="n">
        <f aca="false">2*ROUNDUP(G809*1000/V_ZENER,0)*PRICE_Z+5*ROUNDUP(G809*DIODE_SAFETY/V_STICK,0)*PRICE_STICK</f>
        <v>80.9</v>
      </c>
      <c r="AG809" s="24" t="n">
        <f aca="false">SUM(X809:AF809)</f>
        <v>1586.28179788</v>
      </c>
      <c r="AH809" s="20" t="n">
        <f aca="false">FIXED_BOM</f>
        <v>3461</v>
      </c>
      <c r="AI809" s="24" t="n">
        <f aca="false">(AG809+AH809)*(1+CONT)</f>
        <v>5804.374067562</v>
      </c>
      <c r="AJ809" s="24" t="n">
        <f aca="false">IF(L809&gt;0,AI809/L809,1000000000000)</f>
        <v>2871.08599474295</v>
      </c>
      <c r="AK809" s="8" t="n">
        <f aca="false">IF(AND(G809&gt;=V_NEED,L809&gt;=P_MIN,K809&gt;=Z_MIN,F809&lt;=N_CAP,D809&lt;=R_MAX,OR(CORONA_REQ=0,O809&gt;=G809)),1,0)</f>
        <v>1</v>
      </c>
      <c r="AL809" s="28" t="n">
        <f aca="false">IF(AK809=1,IF(OBJECTIVE=1,AI809,AJ809),1000000000000)+ROW()*0.000000001</f>
        <v>5804.374068371</v>
      </c>
    </row>
    <row r="810" customFormat="false" ht="15" hidden="false" customHeight="false" outlineLevel="0" collapsed="false">
      <c r="A810" s="8" t="n">
        <v>806</v>
      </c>
      <c r="B810" s="23" t="n">
        <v>5</v>
      </c>
      <c r="C810" s="23" t="n">
        <v>4</v>
      </c>
      <c r="D810" s="8" t="n">
        <v>175</v>
      </c>
      <c r="E810" s="8" t="n">
        <v>26</v>
      </c>
      <c r="F810" s="8" t="n">
        <v>6</v>
      </c>
      <c r="G810" s="28" t="n">
        <v>11.211605</v>
      </c>
      <c r="H810" s="8" t="n">
        <v>102.100545</v>
      </c>
      <c r="I810" s="8" t="n">
        <v>792.580689</v>
      </c>
      <c r="J810" s="28" t="n">
        <v>7.762747</v>
      </c>
      <c r="K810" s="39" t="n">
        <v>1.365726</v>
      </c>
      <c r="L810" s="28" t="n">
        <v>3.405156</v>
      </c>
      <c r="M810" s="8" t="n">
        <v>166</v>
      </c>
      <c r="N810" s="8" t="n">
        <v>932</v>
      </c>
      <c r="O810" s="28" t="n">
        <v>13.599858</v>
      </c>
      <c r="P810" s="28" t="n">
        <v>12.539724</v>
      </c>
      <c r="Q810" s="28" t="n">
        <v>13.359623</v>
      </c>
      <c r="R810" s="8" t="n">
        <v>24</v>
      </c>
      <c r="S810" s="8" t="n">
        <v>14</v>
      </c>
      <c r="T810" s="23" t="n">
        <v>88.401765</v>
      </c>
      <c r="U810" s="23" t="n">
        <v>72.756634</v>
      </c>
      <c r="V810" s="28" t="n">
        <v>3.79627</v>
      </c>
      <c r="W810" s="39" t="n">
        <v>0.662841</v>
      </c>
      <c r="X810" s="24" t="n">
        <f aca="false">P810*RHO_VANE/2700*(1+SCRAP)*PRICE_VANE</f>
        <v>150.10049628</v>
      </c>
      <c r="Y810" s="24" t="n">
        <f aca="false">Q810*RHO_PLATE/2700*(1+SCRAP)*PRICE_PLATE</f>
        <v>159.91468731</v>
      </c>
      <c r="Z810" s="24" t="n">
        <f aca="false">T810*CUT_M+(R810+S810)*CUT_SET</f>
        <v>170.6026475</v>
      </c>
      <c r="AA810" s="24" t="n">
        <f aca="false">U810*ROUND_M</f>
        <v>363.78317</v>
      </c>
      <c r="AB810" s="24" t="n">
        <f aca="false">(R810+S810)*FINISH_PART</f>
        <v>304</v>
      </c>
      <c r="AC810" s="24" t="n">
        <f aca="false">R810*SPACER_VANE+(R810+S810)*ASM_H*LABOUR</f>
        <v>499.5</v>
      </c>
      <c r="AD810" s="24" t="n">
        <f aca="false">V810*G10_CAGE+W810*G10_SLEEVE</f>
        <v>267.54666</v>
      </c>
      <c r="AE810" s="24" t="n">
        <f aca="false">N810/1000*SHAFT_M+SHAFT_SET</f>
        <v>191.84</v>
      </c>
      <c r="AF810" s="24" t="n">
        <f aca="false">2*ROUNDUP(G810*1000/V_ZENER,0)*PRICE_Z+5*ROUNDUP(G810*DIODE_SAFETY/V_STICK,0)*PRICE_STICK</f>
        <v>80.9</v>
      </c>
      <c r="AG810" s="24" t="n">
        <f aca="false">SUM(X810:AF810)</f>
        <v>2188.18766109</v>
      </c>
      <c r="AH810" s="20" t="n">
        <f aca="false">FIXED_BOM</f>
        <v>3461</v>
      </c>
      <c r="AI810" s="24" t="n">
        <f aca="false">(AG810+AH810)*(1+CONT)</f>
        <v>6496.5658102535</v>
      </c>
      <c r="AJ810" s="24" t="n">
        <f aca="false">IF(L810&gt;0,AI810/L810,1000000000000)</f>
        <v>1907.86143432298</v>
      </c>
      <c r="AK810" s="8" t="n">
        <f aca="false">IF(AND(G810&gt;=V_NEED,L810&gt;=P_MIN,K810&gt;=Z_MIN,F810&lt;=N_CAP,D810&lt;=R_MAX,OR(CORONA_REQ=0,O810&gt;=G810)),1,0)</f>
        <v>1</v>
      </c>
      <c r="AL810" s="28" t="n">
        <f aca="false">IF(AK810=1,IF(OBJECTIVE=1,AI810,AJ810),1000000000000)+ROW()*0.000000001</f>
        <v>6496.5658110635</v>
      </c>
    </row>
    <row r="811" customFormat="false" ht="15" hidden="false" customHeight="false" outlineLevel="0" collapsed="false">
      <c r="A811" s="8" t="n">
        <v>807</v>
      </c>
      <c r="B811" s="23" t="n">
        <v>5</v>
      </c>
      <c r="C811" s="23" t="n">
        <v>4</v>
      </c>
      <c r="D811" s="8" t="n">
        <v>175</v>
      </c>
      <c r="E811" s="8" t="n">
        <v>26</v>
      </c>
      <c r="F811" s="8" t="n">
        <v>8</v>
      </c>
      <c r="G811" s="28" t="n">
        <v>11.211605</v>
      </c>
      <c r="H811" s="8" t="n">
        <v>138.500743</v>
      </c>
      <c r="I811" s="8" t="n">
        <v>1080.791849</v>
      </c>
      <c r="J811" s="28" t="n">
        <v>7.803509</v>
      </c>
      <c r="K811" s="39" t="n">
        <v>1.381914</v>
      </c>
      <c r="L811" s="28" t="n">
        <v>4.788177</v>
      </c>
      <c r="M811" s="8" t="n">
        <v>220</v>
      </c>
      <c r="N811" s="8" t="n">
        <v>1040</v>
      </c>
      <c r="O811" s="28" t="n">
        <v>13.599858</v>
      </c>
      <c r="P811" s="28" t="n">
        <v>16.719632</v>
      </c>
      <c r="Q811" s="28" t="n">
        <v>17.176658</v>
      </c>
      <c r="R811" s="8" t="n">
        <v>32</v>
      </c>
      <c r="S811" s="8" t="n">
        <v>18</v>
      </c>
      <c r="T811" s="23" t="n">
        <v>116.926543</v>
      </c>
      <c r="U811" s="23" t="n">
        <v>96.066368</v>
      </c>
      <c r="V811" s="28" t="n">
        <v>4.745338</v>
      </c>
      <c r="W811" s="39" t="n">
        <v>0.828551</v>
      </c>
      <c r="X811" s="24" t="n">
        <f aca="false">P811*RHO_VANE/2700*(1+SCRAP)*PRICE_VANE</f>
        <v>200.13399504</v>
      </c>
      <c r="Y811" s="24" t="n">
        <f aca="false">Q811*RHO_PLATE/2700*(1+SCRAP)*PRICE_PLATE</f>
        <v>205.60459626</v>
      </c>
      <c r="Z811" s="24" t="n">
        <f aca="false">T811*CUT_M+(R811+S811)*CUT_SET</f>
        <v>225.3898145</v>
      </c>
      <c r="AA811" s="24" t="n">
        <f aca="false">U811*ROUND_M</f>
        <v>480.33184</v>
      </c>
      <c r="AB811" s="24" t="n">
        <f aca="false">(R811+S811)*FINISH_PART</f>
        <v>400</v>
      </c>
      <c r="AC811" s="24" t="n">
        <f aca="false">R811*SPACER_VANE+(R811+S811)*ASM_H*LABOUR</f>
        <v>658.5</v>
      </c>
      <c r="AD811" s="24" t="n">
        <f aca="false">V811*G10_CAGE+W811*G10_SLEEVE</f>
        <v>334.43334</v>
      </c>
      <c r="AE811" s="24" t="n">
        <f aca="false">N811/1000*SHAFT_M+SHAFT_SET</f>
        <v>204.8</v>
      </c>
      <c r="AF811" s="24" t="n">
        <f aca="false">2*ROUNDUP(G811*1000/V_ZENER,0)*PRICE_Z+5*ROUNDUP(G811*DIODE_SAFETY/V_STICK,0)*PRICE_STICK</f>
        <v>80.9</v>
      </c>
      <c r="AG811" s="24" t="n">
        <f aca="false">SUM(X811:AF811)</f>
        <v>2790.0935858</v>
      </c>
      <c r="AH811" s="20" t="n">
        <f aca="false">FIXED_BOM</f>
        <v>3461</v>
      </c>
      <c r="AI811" s="24" t="n">
        <f aca="false">(AG811+AH811)*(1+CONT)</f>
        <v>7188.75762367</v>
      </c>
      <c r="AJ811" s="24" t="n">
        <f aca="false">IF(L811&gt;0,AI811/L811,1000000000000)</f>
        <v>1501.35586543062</v>
      </c>
      <c r="AK811" s="8" t="n">
        <f aca="false">IF(AND(G811&gt;=V_NEED,L811&gt;=P_MIN,K811&gt;=Z_MIN,F811&lt;=N_CAP,D811&lt;=R_MAX,OR(CORONA_REQ=0,O811&gt;=G811)),1,0)</f>
        <v>0</v>
      </c>
      <c r="AL811" s="28" t="n">
        <f aca="false">IF(AK811=1,IF(OBJECTIVE=1,AI811,AJ811),1000000000000)+ROW()*0.000000001</f>
        <v>1000000000000</v>
      </c>
    </row>
    <row r="812" customFormat="false" ht="15" hidden="false" customHeight="false" outlineLevel="0" collapsed="false">
      <c r="A812" s="8" t="n">
        <v>808</v>
      </c>
      <c r="B812" s="23" t="n">
        <v>5</v>
      </c>
      <c r="C812" s="23" t="n">
        <v>4</v>
      </c>
      <c r="D812" s="8" t="n">
        <v>175</v>
      </c>
      <c r="E812" s="8" t="n">
        <v>26</v>
      </c>
      <c r="F812" s="8" t="n">
        <v>10</v>
      </c>
      <c r="G812" s="28" t="n">
        <v>11.211605</v>
      </c>
      <c r="H812" s="8" t="n">
        <v>174.900942</v>
      </c>
      <c r="I812" s="8" t="n">
        <v>1369.003008</v>
      </c>
      <c r="J812" s="28" t="n">
        <v>7.827305</v>
      </c>
      <c r="K812" s="39" t="n">
        <v>1.391472</v>
      </c>
      <c r="L812" s="28" t="n">
        <v>6.17931</v>
      </c>
      <c r="M812" s="8" t="n">
        <v>274</v>
      </c>
      <c r="N812" s="8" t="n">
        <v>1148</v>
      </c>
      <c r="O812" s="28" t="n">
        <v>13.599858</v>
      </c>
      <c r="P812" s="28" t="n">
        <v>20.899539</v>
      </c>
      <c r="Q812" s="28" t="n">
        <v>20.993693</v>
      </c>
      <c r="R812" s="8" t="n">
        <v>40</v>
      </c>
      <c r="S812" s="8" t="n">
        <v>22</v>
      </c>
      <c r="T812" s="23" t="n">
        <v>145.45132</v>
      </c>
      <c r="U812" s="23" t="n">
        <v>119.376101</v>
      </c>
      <c r="V812" s="28" t="n">
        <v>5.694406</v>
      </c>
      <c r="W812" s="39" t="n">
        <v>0.994261</v>
      </c>
      <c r="X812" s="24" t="n">
        <f aca="false">P812*RHO_VANE/2700*(1+SCRAP)*PRICE_VANE</f>
        <v>250.16748183</v>
      </c>
      <c r="Y812" s="24" t="n">
        <f aca="false">Q812*RHO_PLATE/2700*(1+SCRAP)*PRICE_PLATE</f>
        <v>251.29450521</v>
      </c>
      <c r="Z812" s="24" t="n">
        <f aca="false">T812*CUT_M+(R812+S812)*CUT_SET</f>
        <v>280.17698</v>
      </c>
      <c r="AA812" s="24" t="n">
        <f aca="false">U812*ROUND_M</f>
        <v>596.880505</v>
      </c>
      <c r="AB812" s="24" t="n">
        <f aca="false">(R812+S812)*FINISH_PART</f>
        <v>496</v>
      </c>
      <c r="AC812" s="24" t="n">
        <f aca="false">R812*SPACER_VANE+(R812+S812)*ASM_H*LABOUR</f>
        <v>817.5</v>
      </c>
      <c r="AD812" s="24" t="n">
        <f aca="false">V812*G10_CAGE+W812*G10_SLEEVE</f>
        <v>401.32002</v>
      </c>
      <c r="AE812" s="24" t="n">
        <f aca="false">N812/1000*SHAFT_M+SHAFT_SET</f>
        <v>217.76</v>
      </c>
      <c r="AF812" s="24" t="n">
        <f aca="false">2*ROUNDUP(G812*1000/V_ZENER,0)*PRICE_Z+5*ROUNDUP(G812*DIODE_SAFETY/V_STICK,0)*PRICE_STICK</f>
        <v>80.9</v>
      </c>
      <c r="AG812" s="24" t="n">
        <f aca="false">SUM(X812:AF812)</f>
        <v>3391.99949204</v>
      </c>
      <c r="AH812" s="20" t="n">
        <f aca="false">FIXED_BOM</f>
        <v>3461</v>
      </c>
      <c r="AI812" s="24" t="n">
        <f aca="false">(AG812+AH812)*(1+CONT)</f>
        <v>7880.949415846</v>
      </c>
      <c r="AJ812" s="24" t="n">
        <f aca="false">IF(L812&gt;0,AI812/L812,1000000000000)</f>
        <v>1275.37692976174</v>
      </c>
      <c r="AK812" s="8" t="n">
        <f aca="false">IF(AND(G812&gt;=V_NEED,L812&gt;=P_MIN,K812&gt;=Z_MIN,F812&lt;=N_CAP,D812&lt;=R_MAX,OR(CORONA_REQ=0,O812&gt;=G812)),1,0)</f>
        <v>0</v>
      </c>
      <c r="AL812" s="28" t="n">
        <f aca="false">IF(AK812=1,IF(OBJECTIVE=1,AI812,AJ812),1000000000000)+ROW()*0.000000001</f>
        <v>1000000000000</v>
      </c>
    </row>
    <row r="813" customFormat="false" ht="15" hidden="false" customHeight="false" outlineLevel="0" collapsed="false">
      <c r="A813" s="8" t="n">
        <v>809</v>
      </c>
      <c r="B813" s="23" t="n">
        <v>5</v>
      </c>
      <c r="C813" s="23" t="n">
        <v>4</v>
      </c>
      <c r="D813" s="8" t="n">
        <v>175</v>
      </c>
      <c r="E813" s="8" t="n">
        <v>26</v>
      </c>
      <c r="F813" s="8" t="n">
        <v>12</v>
      </c>
      <c r="G813" s="28" t="n">
        <v>11.211605</v>
      </c>
      <c r="H813" s="8" t="n">
        <v>211.30114</v>
      </c>
      <c r="I813" s="8" t="n">
        <v>1657.214168</v>
      </c>
      <c r="J813" s="28" t="n">
        <v>7.842902</v>
      </c>
      <c r="K813" s="39" t="n">
        <v>1.397779</v>
      </c>
      <c r="L813" s="28" t="n">
        <v>7.567213</v>
      </c>
      <c r="M813" s="8" t="n">
        <v>328</v>
      </c>
      <c r="N813" s="8" t="n">
        <v>1256</v>
      </c>
      <c r="O813" s="28" t="n">
        <v>13.599858</v>
      </c>
      <c r="P813" s="28" t="n">
        <v>25.079447</v>
      </c>
      <c r="Q813" s="28" t="n">
        <v>24.810728</v>
      </c>
      <c r="R813" s="8" t="n">
        <v>48</v>
      </c>
      <c r="S813" s="8" t="n">
        <v>26</v>
      </c>
      <c r="T813" s="23" t="n">
        <v>173.976098</v>
      </c>
      <c r="U813" s="23" t="n">
        <v>142.685835</v>
      </c>
      <c r="V813" s="28" t="n">
        <v>6.643473</v>
      </c>
      <c r="W813" s="39" t="n">
        <v>1.159972</v>
      </c>
      <c r="X813" s="24" t="n">
        <f aca="false">P813*RHO_VANE/2700*(1+SCRAP)*PRICE_VANE</f>
        <v>300.20098059</v>
      </c>
      <c r="Y813" s="24" t="n">
        <f aca="false">Q813*RHO_PLATE/2700*(1+SCRAP)*PRICE_PLATE</f>
        <v>296.98441416</v>
      </c>
      <c r="Z813" s="24" t="n">
        <f aca="false">T813*CUT_M+(R813+S813)*CUT_SET</f>
        <v>334.964147</v>
      </c>
      <c r="AA813" s="24" t="n">
        <f aca="false">U813*ROUND_M</f>
        <v>713.429175</v>
      </c>
      <c r="AB813" s="24" t="n">
        <f aca="false">(R813+S813)*FINISH_PART</f>
        <v>592</v>
      </c>
      <c r="AC813" s="24" t="n">
        <f aca="false">R813*SPACER_VANE+(R813+S813)*ASM_H*LABOUR</f>
        <v>976.5</v>
      </c>
      <c r="AD813" s="24" t="n">
        <f aca="false">V813*G10_CAGE+W813*G10_SLEEVE</f>
        <v>468.2067</v>
      </c>
      <c r="AE813" s="24" t="n">
        <f aca="false">N813/1000*SHAFT_M+SHAFT_SET</f>
        <v>230.72</v>
      </c>
      <c r="AF813" s="24" t="n">
        <f aca="false">2*ROUNDUP(G813*1000/V_ZENER,0)*PRICE_Z+5*ROUNDUP(G813*DIODE_SAFETY/V_STICK,0)*PRICE_STICK</f>
        <v>80.9</v>
      </c>
      <c r="AG813" s="24" t="n">
        <f aca="false">SUM(X813:AF813)</f>
        <v>3993.90541675</v>
      </c>
      <c r="AH813" s="20" t="n">
        <f aca="false">FIXED_BOM</f>
        <v>3461</v>
      </c>
      <c r="AI813" s="24" t="n">
        <f aca="false">(AG813+AH813)*(1+CONT)</f>
        <v>8573.1412292625</v>
      </c>
      <c r="AJ813" s="24" t="n">
        <f aca="false">IF(L813&gt;0,AI813/L813,1000000000000)</f>
        <v>1132.93245865585</v>
      </c>
      <c r="AK813" s="8" t="n">
        <f aca="false">IF(AND(G813&gt;=V_NEED,L813&gt;=P_MIN,K813&gt;=Z_MIN,F813&lt;=N_CAP,D813&lt;=R_MAX,OR(CORONA_REQ=0,O813&gt;=G813)),1,0)</f>
        <v>0</v>
      </c>
      <c r="AL813" s="28" t="n">
        <f aca="false">IF(AK813=1,IF(OBJECTIVE=1,AI813,AJ813),1000000000000)+ROW()*0.000000001</f>
        <v>1000000000000</v>
      </c>
    </row>
    <row r="814" customFormat="false" ht="15" hidden="false" customHeight="false" outlineLevel="0" collapsed="false">
      <c r="A814" s="8" t="n">
        <v>810</v>
      </c>
      <c r="B814" s="23" t="n">
        <v>5</v>
      </c>
      <c r="C814" s="23" t="n">
        <v>4</v>
      </c>
      <c r="D814" s="8" t="n">
        <v>175</v>
      </c>
      <c r="E814" s="8" t="n">
        <v>26</v>
      </c>
      <c r="F814" s="8" t="n">
        <v>16</v>
      </c>
      <c r="G814" s="28" t="n">
        <v>11.211605</v>
      </c>
      <c r="H814" s="8" t="n">
        <v>284.101536</v>
      </c>
      <c r="I814" s="8" t="n">
        <v>2233.636487</v>
      </c>
      <c r="J814" s="28" t="n">
        <v>7.862106</v>
      </c>
      <c r="K814" s="39" t="n">
        <v>1.405588</v>
      </c>
      <c r="L814" s="28" t="n">
        <v>10.342155</v>
      </c>
      <c r="M814" s="8" t="n">
        <v>436</v>
      </c>
      <c r="N814" s="8" t="n">
        <v>1472</v>
      </c>
      <c r="O814" s="28" t="n">
        <v>13.599858</v>
      </c>
      <c r="P814" s="28" t="n">
        <v>33.439263</v>
      </c>
      <c r="Q814" s="28" t="n">
        <v>32.444798</v>
      </c>
      <c r="R814" s="8" t="n">
        <v>64</v>
      </c>
      <c r="S814" s="8" t="n">
        <v>34</v>
      </c>
      <c r="T814" s="23" t="n">
        <v>231.025652</v>
      </c>
      <c r="U814" s="23" t="n">
        <v>189.305302</v>
      </c>
      <c r="V814" s="28" t="n">
        <v>8.541608</v>
      </c>
      <c r="W814" s="39" t="n">
        <v>1.491392</v>
      </c>
      <c r="X814" s="24" t="n">
        <f aca="false">P814*RHO_VANE/2700*(1+SCRAP)*PRICE_VANE</f>
        <v>400.26797811</v>
      </c>
      <c r="Y814" s="24" t="n">
        <f aca="false">Q814*RHO_PLATE/2700*(1+SCRAP)*PRICE_PLATE</f>
        <v>388.36423206</v>
      </c>
      <c r="Z814" s="24" t="n">
        <f aca="false">T814*CUT_M+(R814+S814)*CUT_SET</f>
        <v>444.538478</v>
      </c>
      <c r="AA814" s="24" t="n">
        <f aca="false">U814*ROUND_M</f>
        <v>946.52651</v>
      </c>
      <c r="AB814" s="24" t="n">
        <f aca="false">(R814+S814)*FINISH_PART</f>
        <v>784</v>
      </c>
      <c r="AC814" s="24" t="n">
        <f aca="false">R814*SPACER_VANE+(R814+S814)*ASM_H*LABOUR</f>
        <v>1294.5</v>
      </c>
      <c r="AD814" s="24" t="n">
        <f aca="false">V814*G10_CAGE+W814*G10_SLEEVE</f>
        <v>601.98</v>
      </c>
      <c r="AE814" s="24" t="n">
        <f aca="false">N814/1000*SHAFT_M+SHAFT_SET</f>
        <v>256.64</v>
      </c>
      <c r="AF814" s="24" t="n">
        <f aca="false">2*ROUNDUP(G814*1000/V_ZENER,0)*PRICE_Z+5*ROUNDUP(G814*DIODE_SAFETY/V_STICK,0)*PRICE_STICK</f>
        <v>80.9</v>
      </c>
      <c r="AG814" s="24" t="n">
        <f aca="false">SUM(X814:AF814)</f>
        <v>5197.71719817</v>
      </c>
      <c r="AH814" s="20" t="n">
        <f aca="false">FIXED_BOM</f>
        <v>3461</v>
      </c>
      <c r="AI814" s="24" t="n">
        <f aca="false">(AG814+AH814)*(1+CONT)</f>
        <v>9957.5247778955</v>
      </c>
      <c r="AJ814" s="24" t="n">
        <f aca="false">IF(L814&gt;0,AI814/L814,1000000000000)</f>
        <v>962.809470356565</v>
      </c>
      <c r="AK814" s="8" t="n">
        <f aca="false">IF(AND(G814&gt;=V_NEED,L814&gt;=P_MIN,K814&gt;=Z_MIN,F814&lt;=N_CAP,D814&lt;=R_MAX,OR(CORONA_REQ=0,O814&gt;=G814)),1,0)</f>
        <v>0</v>
      </c>
      <c r="AL814" s="28" t="n">
        <f aca="false">IF(AK814=1,IF(OBJECTIVE=1,AI814,AJ814),1000000000000)+ROW()*0.000000001</f>
        <v>1000000000000</v>
      </c>
    </row>
    <row r="815" customFormat="false" ht="15" hidden="false" customHeight="false" outlineLevel="0" collapsed="false">
      <c r="A815" s="8" t="n">
        <v>811</v>
      </c>
      <c r="B815" s="23" t="n">
        <v>6</v>
      </c>
      <c r="C815" s="23" t="n">
        <v>1.5</v>
      </c>
      <c r="D815" s="8" t="n">
        <v>175</v>
      </c>
      <c r="E815" s="8" t="n">
        <v>18</v>
      </c>
      <c r="F815" s="8" t="n">
        <v>4</v>
      </c>
      <c r="G815" s="28" t="n">
        <v>13.132078</v>
      </c>
      <c r="H815" s="8" t="n">
        <v>26.395733</v>
      </c>
      <c r="I815" s="8" t="n">
        <v>298.509069</v>
      </c>
      <c r="J815" s="28" t="n">
        <v>11.308989</v>
      </c>
      <c r="K815" s="39" t="n">
        <v>1.34614</v>
      </c>
      <c r="L815" s="28" t="n">
        <v>1.679207</v>
      </c>
      <c r="M815" s="8" t="n">
        <v>84</v>
      </c>
      <c r="N815" s="8" t="n">
        <v>772</v>
      </c>
      <c r="O815" s="28" t="n">
        <v>11.510417</v>
      </c>
      <c r="P815" s="28" t="n">
        <v>2.371524</v>
      </c>
      <c r="Q815" s="28" t="n">
        <v>2.862776</v>
      </c>
      <c r="R815" s="8" t="n">
        <v>16</v>
      </c>
      <c r="S815" s="8" t="n">
        <v>8</v>
      </c>
      <c r="T815" s="23" t="n">
        <v>57.049555</v>
      </c>
      <c r="U815" s="23" t="n">
        <v>46.619467</v>
      </c>
      <c r="V815" s="28" t="n">
        <v>2.355094</v>
      </c>
      <c r="W815" s="39" t="n">
        <v>0.411207</v>
      </c>
      <c r="X815" s="24" t="n">
        <f aca="false">P815*RHO_VANE/2700*(1+SCRAP)*PRICE_VANE</f>
        <v>28.38714228</v>
      </c>
      <c r="Y815" s="24" t="n">
        <f aca="false">Q815*RHO_PLATE/2700*(1+SCRAP)*PRICE_PLATE</f>
        <v>34.26742872</v>
      </c>
      <c r="Z815" s="24" t="n">
        <f aca="false">T815*CUT_M+(R815+S815)*CUT_SET</f>
        <v>109.5743325</v>
      </c>
      <c r="AA815" s="24" t="n">
        <f aca="false">U815*ROUND_M</f>
        <v>233.097335</v>
      </c>
      <c r="AB815" s="24" t="n">
        <f aca="false">(R815+S815)*FINISH_PART</f>
        <v>192</v>
      </c>
      <c r="AC815" s="24" t="n">
        <f aca="false">R815*SPACER_VANE+(R815+S815)*ASM_H*LABOUR</f>
        <v>318</v>
      </c>
      <c r="AD815" s="24" t="n">
        <f aca="false">V815*G10_CAGE+W815*G10_SLEEVE</f>
        <v>165.97806</v>
      </c>
      <c r="AE815" s="24" t="n">
        <f aca="false">N815/1000*SHAFT_M+SHAFT_SET</f>
        <v>172.64</v>
      </c>
      <c r="AF815" s="24" t="n">
        <f aca="false">2*ROUNDUP(G815*1000/V_ZENER,0)*PRICE_Z+5*ROUNDUP(G815*DIODE_SAFETY/V_STICK,0)*PRICE_STICK</f>
        <v>91.7</v>
      </c>
      <c r="AG815" s="24" t="n">
        <f aca="false">SUM(X815:AF815)</f>
        <v>1345.6442985</v>
      </c>
      <c r="AH815" s="20" t="n">
        <f aca="false">FIXED_BOM</f>
        <v>3461</v>
      </c>
      <c r="AI815" s="24" t="n">
        <f aca="false">(AG815+AH815)*(1+CONT)</f>
        <v>5527.640943275</v>
      </c>
      <c r="AJ815" s="24" t="n">
        <f aca="false">IF(L815&gt;0,AI815/L815,1000000000000)</f>
        <v>3291.81628189675</v>
      </c>
      <c r="AK815" s="8" t="n">
        <f aca="false">IF(AND(G815&gt;=V_NEED,L815&gt;=P_MIN,K815&gt;=Z_MIN,F815&lt;=N_CAP,D815&lt;=R_MAX,OR(CORONA_REQ=0,O815&gt;=G815)),1,0)</f>
        <v>0</v>
      </c>
      <c r="AL815" s="28" t="n">
        <f aca="false">IF(AK815=1,IF(OBJECTIVE=1,AI815,AJ815),1000000000000)+ROW()*0.000000001</f>
        <v>1000000000000</v>
      </c>
    </row>
    <row r="816" customFormat="false" ht="15" hidden="false" customHeight="false" outlineLevel="0" collapsed="false">
      <c r="A816" s="8" t="n">
        <v>812</v>
      </c>
      <c r="B816" s="23" t="n">
        <v>6</v>
      </c>
      <c r="C816" s="23" t="n">
        <v>1.5</v>
      </c>
      <c r="D816" s="8" t="n">
        <v>175</v>
      </c>
      <c r="E816" s="8" t="n">
        <v>18</v>
      </c>
      <c r="F816" s="8" t="n">
        <v>6</v>
      </c>
      <c r="G816" s="28" t="n">
        <v>13.132078</v>
      </c>
      <c r="H816" s="8" t="n">
        <v>40.336153</v>
      </c>
      <c r="I816" s="8" t="n">
        <v>469.08568</v>
      </c>
      <c r="J816" s="28" t="n">
        <v>11.629411</v>
      </c>
      <c r="K816" s="39" t="n">
        <v>1.404371</v>
      </c>
      <c r="L816" s="28" t="n">
        <v>2.953535</v>
      </c>
      <c r="M816" s="8" t="n">
        <v>121.5</v>
      </c>
      <c r="N816" s="8" t="n">
        <v>847</v>
      </c>
      <c r="O816" s="28" t="n">
        <v>11.510417</v>
      </c>
      <c r="P816" s="28" t="n">
        <v>3.557286</v>
      </c>
      <c r="Q816" s="28" t="n">
        <v>3.57847</v>
      </c>
      <c r="R816" s="8" t="n">
        <v>24</v>
      </c>
      <c r="S816" s="8" t="n">
        <v>10</v>
      </c>
      <c r="T816" s="23" t="n">
        <v>82.746899</v>
      </c>
      <c r="U816" s="23" t="n">
        <v>67.101767</v>
      </c>
      <c r="V816" s="28" t="n">
        <v>3.014168</v>
      </c>
      <c r="W816" s="39" t="n">
        <v>0.526283</v>
      </c>
      <c r="X816" s="24" t="n">
        <f aca="false">P816*RHO_VANE/2700*(1+SCRAP)*PRICE_VANE</f>
        <v>42.58071342</v>
      </c>
      <c r="Y816" s="24" t="n">
        <f aca="false">Q816*RHO_PLATE/2700*(1+SCRAP)*PRICE_PLATE</f>
        <v>42.8342859</v>
      </c>
      <c r="Z816" s="24" t="n">
        <f aca="false">T816*CUT_M+(R816+S816)*CUT_SET</f>
        <v>158.1203485</v>
      </c>
      <c r="AA816" s="24" t="n">
        <f aca="false">U816*ROUND_M</f>
        <v>335.508835</v>
      </c>
      <c r="AB816" s="24" t="n">
        <f aca="false">(R816+S816)*FINISH_PART</f>
        <v>272</v>
      </c>
      <c r="AC816" s="24" t="n">
        <f aca="false">R816*SPACER_VANE+(R816+S816)*ASM_H*LABOUR</f>
        <v>454.5</v>
      </c>
      <c r="AD816" s="24" t="n">
        <f aca="false">V816*G10_CAGE+W816*G10_SLEEVE</f>
        <v>212.42706</v>
      </c>
      <c r="AE816" s="24" t="n">
        <f aca="false">N816/1000*SHAFT_M+SHAFT_SET</f>
        <v>181.64</v>
      </c>
      <c r="AF816" s="24" t="n">
        <f aca="false">2*ROUNDUP(G816*1000/V_ZENER,0)*PRICE_Z+5*ROUNDUP(G816*DIODE_SAFETY/V_STICK,0)*PRICE_STICK</f>
        <v>91.7</v>
      </c>
      <c r="AG816" s="24" t="n">
        <f aca="false">SUM(X816:AF816)</f>
        <v>1791.31124282</v>
      </c>
      <c r="AH816" s="20" t="n">
        <f aca="false">FIXED_BOM</f>
        <v>3461</v>
      </c>
      <c r="AI816" s="24" t="n">
        <f aca="false">(AG816+AH816)*(1+CONT)</f>
        <v>6040.157929243</v>
      </c>
      <c r="AJ816" s="24" t="n">
        <f aca="false">IF(L816&gt;0,AI816/L816,1000000000000)</f>
        <v>2045.0605559924</v>
      </c>
      <c r="AK816" s="8" t="n">
        <f aca="false">IF(AND(G816&gt;=V_NEED,L816&gt;=P_MIN,K816&gt;=Z_MIN,F816&lt;=N_CAP,D816&lt;=R_MAX,OR(CORONA_REQ=0,O816&gt;=G816)),1,0)</f>
        <v>0</v>
      </c>
      <c r="AL816" s="28" t="n">
        <f aca="false">IF(AK816=1,IF(OBJECTIVE=1,AI816,AJ816),1000000000000)+ROW()*0.000000001</f>
        <v>1000000000000</v>
      </c>
    </row>
    <row r="817" customFormat="false" ht="15" hidden="false" customHeight="false" outlineLevel="0" collapsed="false">
      <c r="A817" s="8" t="n">
        <v>813</v>
      </c>
      <c r="B817" s="23" t="n">
        <v>6</v>
      </c>
      <c r="C817" s="23" t="n">
        <v>1.5</v>
      </c>
      <c r="D817" s="8" t="n">
        <v>175</v>
      </c>
      <c r="E817" s="8" t="n">
        <v>18</v>
      </c>
      <c r="F817" s="8" t="n">
        <v>8</v>
      </c>
      <c r="G817" s="28" t="n">
        <v>13.132078</v>
      </c>
      <c r="H817" s="8" t="n">
        <v>54.276572</v>
      </c>
      <c r="I817" s="8" t="n">
        <v>639.662291</v>
      </c>
      <c r="J817" s="28" t="n">
        <v>11.785238</v>
      </c>
      <c r="K817" s="39" t="n">
        <v>1.433877</v>
      </c>
      <c r="L817" s="28" t="n">
        <v>4.235979</v>
      </c>
      <c r="M817" s="8" t="n">
        <v>166.5</v>
      </c>
      <c r="N817" s="8" t="n">
        <v>937</v>
      </c>
      <c r="O817" s="28" t="n">
        <v>11.510417</v>
      </c>
      <c r="P817" s="28" t="n">
        <v>4.743048</v>
      </c>
      <c r="Q817" s="28" t="n">
        <v>5.009859</v>
      </c>
      <c r="R817" s="8" t="n">
        <v>32</v>
      </c>
      <c r="S817" s="8" t="n">
        <v>14</v>
      </c>
      <c r="T817" s="23" t="n">
        <v>111.271676</v>
      </c>
      <c r="U817" s="23" t="n">
        <v>90.411501</v>
      </c>
      <c r="V817" s="28" t="n">
        <v>3.805058</v>
      </c>
      <c r="W817" s="39" t="n">
        <v>0.664375</v>
      </c>
      <c r="X817" s="24" t="n">
        <f aca="false">P817*RHO_VANE/2700*(1+SCRAP)*PRICE_VANE</f>
        <v>56.77428456</v>
      </c>
      <c r="Y817" s="24" t="n">
        <f aca="false">Q817*RHO_PLATE/2700*(1+SCRAP)*PRICE_PLATE</f>
        <v>59.96801223</v>
      </c>
      <c r="Z817" s="24" t="n">
        <f aca="false">T817*CUT_M+(R817+S817)*CUT_SET</f>
        <v>212.907514</v>
      </c>
      <c r="AA817" s="24" t="n">
        <f aca="false">U817*ROUND_M</f>
        <v>452.057505</v>
      </c>
      <c r="AB817" s="24" t="n">
        <f aca="false">(R817+S817)*FINISH_PART</f>
        <v>368</v>
      </c>
      <c r="AC817" s="24" t="n">
        <f aca="false">R817*SPACER_VANE+(R817+S817)*ASM_H*LABOUR</f>
        <v>613.5</v>
      </c>
      <c r="AD817" s="24" t="n">
        <f aca="false">V817*G10_CAGE+W817*G10_SLEEVE</f>
        <v>268.16598</v>
      </c>
      <c r="AE817" s="24" t="n">
        <f aca="false">N817/1000*SHAFT_M+SHAFT_SET</f>
        <v>192.44</v>
      </c>
      <c r="AF817" s="24" t="n">
        <f aca="false">2*ROUNDUP(G817*1000/V_ZENER,0)*PRICE_Z+5*ROUNDUP(G817*DIODE_SAFETY/V_STICK,0)*PRICE_STICK</f>
        <v>91.7</v>
      </c>
      <c r="AG817" s="24" t="n">
        <f aca="false">SUM(X817:AF817)</f>
        <v>2315.51329579</v>
      </c>
      <c r="AH817" s="20" t="n">
        <f aca="false">FIXED_BOM</f>
        <v>3461</v>
      </c>
      <c r="AI817" s="24" t="n">
        <f aca="false">(AG817+AH817)*(1+CONT)</f>
        <v>6642.9902901585</v>
      </c>
      <c r="AJ817" s="24" t="n">
        <f aca="false">IF(L817&gt;0,AI817/L817,1000000000000)</f>
        <v>1568.23022261406</v>
      </c>
      <c r="AK817" s="8" t="n">
        <f aca="false">IF(AND(G817&gt;=V_NEED,L817&gt;=P_MIN,K817&gt;=Z_MIN,F817&lt;=N_CAP,D817&lt;=R_MAX,OR(CORONA_REQ=0,O817&gt;=G817)),1,0)</f>
        <v>0</v>
      </c>
      <c r="AL817" s="28" t="n">
        <f aca="false">IF(AK817=1,IF(OBJECTIVE=1,AI817,AJ817),1000000000000)+ROW()*0.000000001</f>
        <v>1000000000000</v>
      </c>
    </row>
    <row r="818" customFormat="false" ht="15" hidden="false" customHeight="false" outlineLevel="0" collapsed="false">
      <c r="A818" s="8" t="n">
        <v>814</v>
      </c>
      <c r="B818" s="23" t="n">
        <v>6</v>
      </c>
      <c r="C818" s="23" t="n">
        <v>1.5</v>
      </c>
      <c r="D818" s="8" t="n">
        <v>175</v>
      </c>
      <c r="E818" s="8" t="n">
        <v>18</v>
      </c>
      <c r="F818" s="8" t="n">
        <v>10</v>
      </c>
      <c r="G818" s="28" t="n">
        <v>13.132078</v>
      </c>
      <c r="H818" s="8" t="n">
        <v>68.216991</v>
      </c>
      <c r="I818" s="8" t="n">
        <v>810.238902</v>
      </c>
      <c r="J818" s="28" t="n">
        <v>11.877377</v>
      </c>
      <c r="K818" s="39" t="n">
        <v>1.451835</v>
      </c>
      <c r="L818" s="28" t="n">
        <v>5.521356</v>
      </c>
      <c r="M818" s="8" t="n">
        <v>204</v>
      </c>
      <c r="N818" s="8" t="n">
        <v>1012</v>
      </c>
      <c r="O818" s="28" t="n">
        <v>11.510417</v>
      </c>
      <c r="P818" s="28" t="n">
        <v>5.92881</v>
      </c>
      <c r="Q818" s="28" t="n">
        <v>5.725553</v>
      </c>
      <c r="R818" s="8" t="n">
        <v>40</v>
      </c>
      <c r="S818" s="8" t="n">
        <v>16</v>
      </c>
      <c r="T818" s="23" t="n">
        <v>136.96902</v>
      </c>
      <c r="U818" s="23" t="n">
        <v>110.893801</v>
      </c>
      <c r="V818" s="28" t="n">
        <v>4.464133</v>
      </c>
      <c r="W818" s="39" t="n">
        <v>0.779452</v>
      </c>
      <c r="X818" s="24" t="n">
        <f aca="false">P818*RHO_VANE/2700*(1+SCRAP)*PRICE_VANE</f>
        <v>70.9678557</v>
      </c>
      <c r="Y818" s="24" t="n">
        <f aca="false">Q818*RHO_PLATE/2700*(1+SCRAP)*PRICE_PLATE</f>
        <v>68.53486941</v>
      </c>
      <c r="Z818" s="24" t="n">
        <f aca="false">T818*CUT_M+(R818+S818)*CUT_SET</f>
        <v>261.45353</v>
      </c>
      <c r="AA818" s="24" t="n">
        <f aca="false">U818*ROUND_M</f>
        <v>554.469005</v>
      </c>
      <c r="AB818" s="24" t="n">
        <f aca="false">(R818+S818)*FINISH_PART</f>
        <v>448</v>
      </c>
      <c r="AC818" s="24" t="n">
        <f aca="false">R818*SPACER_VANE+(R818+S818)*ASM_H*LABOUR</f>
        <v>750</v>
      </c>
      <c r="AD818" s="24" t="n">
        <f aca="false">V818*G10_CAGE+W818*G10_SLEEVE</f>
        <v>314.6151</v>
      </c>
      <c r="AE818" s="24" t="n">
        <f aca="false">N818/1000*SHAFT_M+SHAFT_SET</f>
        <v>201.44</v>
      </c>
      <c r="AF818" s="24" t="n">
        <f aca="false">2*ROUNDUP(G818*1000/V_ZENER,0)*PRICE_Z+5*ROUNDUP(G818*DIODE_SAFETY/V_STICK,0)*PRICE_STICK</f>
        <v>91.7</v>
      </c>
      <c r="AG818" s="24" t="n">
        <f aca="false">SUM(X818:AF818)</f>
        <v>2761.18036011</v>
      </c>
      <c r="AH818" s="20" t="n">
        <f aca="false">FIXED_BOM</f>
        <v>3461</v>
      </c>
      <c r="AI818" s="24" t="n">
        <f aca="false">(AG818+AH818)*(1+CONT)</f>
        <v>7155.5074141265</v>
      </c>
      <c r="AJ818" s="24" t="n">
        <f aca="false">IF(L818&gt;0,AI818/L818,1000000000000)</f>
        <v>1295.96921736735</v>
      </c>
      <c r="AK818" s="8" t="n">
        <f aca="false">IF(AND(G818&gt;=V_NEED,L818&gt;=P_MIN,K818&gt;=Z_MIN,F818&lt;=N_CAP,D818&lt;=R_MAX,OR(CORONA_REQ=0,O818&gt;=G818)),1,0)</f>
        <v>0</v>
      </c>
      <c r="AL818" s="28" t="n">
        <f aca="false">IF(AK818=1,IF(OBJECTIVE=1,AI818,AJ818),1000000000000)+ROW()*0.000000001</f>
        <v>1000000000000</v>
      </c>
    </row>
    <row r="819" customFormat="false" ht="15" hidden="false" customHeight="false" outlineLevel="0" collapsed="false">
      <c r="A819" s="8" t="n">
        <v>815</v>
      </c>
      <c r="B819" s="23" t="n">
        <v>6</v>
      </c>
      <c r="C819" s="23" t="n">
        <v>1.5</v>
      </c>
      <c r="D819" s="8" t="n">
        <v>175</v>
      </c>
      <c r="E819" s="8" t="n">
        <v>18</v>
      </c>
      <c r="F819" s="8" t="n">
        <v>12</v>
      </c>
      <c r="G819" s="28" t="n">
        <v>13.132078</v>
      </c>
      <c r="H819" s="8" t="n">
        <v>82.15741</v>
      </c>
      <c r="I819" s="8" t="n">
        <v>980.815513</v>
      </c>
      <c r="J819" s="28" t="n">
        <v>11.938248</v>
      </c>
      <c r="K819" s="39" t="n">
        <v>1.463656</v>
      </c>
      <c r="L819" s="28" t="n">
        <v>6.811073</v>
      </c>
      <c r="M819" s="8" t="n">
        <v>249</v>
      </c>
      <c r="N819" s="8" t="n">
        <v>1102</v>
      </c>
      <c r="O819" s="28" t="n">
        <v>11.510417</v>
      </c>
      <c r="P819" s="28" t="n">
        <v>7.114572</v>
      </c>
      <c r="Q819" s="28" t="n">
        <v>7.156941</v>
      </c>
      <c r="R819" s="8" t="n">
        <v>48</v>
      </c>
      <c r="S819" s="8" t="n">
        <v>20</v>
      </c>
      <c r="T819" s="23" t="n">
        <v>165.493797</v>
      </c>
      <c r="U819" s="23" t="n">
        <v>134.203535</v>
      </c>
      <c r="V819" s="28" t="n">
        <v>5.255022</v>
      </c>
      <c r="W819" s="39" t="n">
        <v>0.917544</v>
      </c>
      <c r="X819" s="24" t="n">
        <f aca="false">P819*RHO_VANE/2700*(1+SCRAP)*PRICE_VANE</f>
        <v>85.16142684</v>
      </c>
      <c r="Y819" s="24" t="n">
        <f aca="false">Q819*RHO_PLATE/2700*(1+SCRAP)*PRICE_PLATE</f>
        <v>85.66858377</v>
      </c>
      <c r="Z819" s="24" t="n">
        <f aca="false">T819*CUT_M+(R819+S819)*CUT_SET</f>
        <v>316.2406955</v>
      </c>
      <c r="AA819" s="24" t="n">
        <f aca="false">U819*ROUND_M</f>
        <v>671.017675</v>
      </c>
      <c r="AB819" s="24" t="n">
        <f aca="false">(R819+S819)*FINISH_PART</f>
        <v>544</v>
      </c>
      <c r="AC819" s="24" t="n">
        <f aca="false">R819*SPACER_VANE+(R819+S819)*ASM_H*LABOUR</f>
        <v>909</v>
      </c>
      <c r="AD819" s="24" t="n">
        <f aca="false">V819*G10_CAGE+W819*G10_SLEEVE</f>
        <v>370.35396</v>
      </c>
      <c r="AE819" s="24" t="n">
        <f aca="false">N819/1000*SHAFT_M+SHAFT_SET</f>
        <v>212.24</v>
      </c>
      <c r="AF819" s="24" t="n">
        <f aca="false">2*ROUNDUP(G819*1000/V_ZENER,0)*PRICE_Z+5*ROUNDUP(G819*DIODE_SAFETY/V_STICK,0)*PRICE_STICK</f>
        <v>91.7</v>
      </c>
      <c r="AG819" s="24" t="n">
        <f aca="false">SUM(X819:AF819)</f>
        <v>3285.38234111</v>
      </c>
      <c r="AH819" s="20" t="n">
        <f aca="false">FIXED_BOM</f>
        <v>3461</v>
      </c>
      <c r="AI819" s="24" t="n">
        <f aca="false">(AG819+AH819)*(1+CONT)</f>
        <v>7758.3396922765</v>
      </c>
      <c r="AJ819" s="24" t="n">
        <f aca="false">IF(L819&gt;0,AI819/L819,1000000000000)</f>
        <v>1139.07745406289</v>
      </c>
      <c r="AK819" s="8" t="n">
        <f aca="false">IF(AND(G819&gt;=V_NEED,L819&gt;=P_MIN,K819&gt;=Z_MIN,F819&lt;=N_CAP,D819&lt;=R_MAX,OR(CORONA_REQ=0,O819&gt;=G819)),1,0)</f>
        <v>0</v>
      </c>
      <c r="AL819" s="28" t="n">
        <f aca="false">IF(AK819=1,IF(OBJECTIVE=1,AI819,AJ819),1000000000000)+ROW()*0.000000001</f>
        <v>1000000000000</v>
      </c>
    </row>
    <row r="820" customFormat="false" ht="15" hidden="false" customHeight="false" outlineLevel="0" collapsed="false">
      <c r="A820" s="8" t="n">
        <v>816</v>
      </c>
      <c r="B820" s="23" t="n">
        <v>6</v>
      </c>
      <c r="C820" s="23" t="n">
        <v>1.5</v>
      </c>
      <c r="D820" s="8" t="n">
        <v>175</v>
      </c>
      <c r="E820" s="8" t="n">
        <v>18</v>
      </c>
      <c r="F820" s="8" t="n">
        <v>16</v>
      </c>
      <c r="G820" s="28" t="n">
        <v>13.132078</v>
      </c>
      <c r="H820" s="8" t="n">
        <v>110.038248</v>
      </c>
      <c r="I820" s="8" t="n">
        <v>1321.968735</v>
      </c>
      <c r="J820" s="28" t="n">
        <v>12.01372</v>
      </c>
      <c r="K820" s="39" t="n">
        <v>1.479645</v>
      </c>
      <c r="L820" s="28" t="n">
        <v>9.397462</v>
      </c>
      <c r="M820" s="8" t="n">
        <v>331.5</v>
      </c>
      <c r="N820" s="8" t="n">
        <v>1267</v>
      </c>
      <c r="O820" s="28" t="n">
        <v>11.510417</v>
      </c>
      <c r="P820" s="28" t="n">
        <v>9.486096</v>
      </c>
      <c r="Q820" s="28" t="n">
        <v>9.304023</v>
      </c>
      <c r="R820" s="8" t="n">
        <v>64</v>
      </c>
      <c r="S820" s="8" t="n">
        <v>26</v>
      </c>
      <c r="T820" s="23" t="n">
        <v>219.715919</v>
      </c>
      <c r="U820" s="23" t="n">
        <v>177.995568</v>
      </c>
      <c r="V820" s="28" t="n">
        <v>6.704987</v>
      </c>
      <c r="W820" s="39" t="n">
        <v>1.170712</v>
      </c>
      <c r="X820" s="24" t="n">
        <f aca="false">P820*RHO_VANE/2700*(1+SCRAP)*PRICE_VANE</f>
        <v>113.54856912</v>
      </c>
      <c r="Y820" s="24" t="n">
        <f aca="false">Q820*RHO_PLATE/2700*(1+SCRAP)*PRICE_PLATE</f>
        <v>111.36915531</v>
      </c>
      <c r="Z820" s="24" t="n">
        <f aca="false">T820*CUT_M+(R820+S820)*CUT_SET</f>
        <v>419.5738785</v>
      </c>
      <c r="AA820" s="24" t="n">
        <f aca="false">U820*ROUND_M</f>
        <v>889.97784</v>
      </c>
      <c r="AB820" s="24" t="n">
        <f aca="false">(R820+S820)*FINISH_PART</f>
        <v>720</v>
      </c>
      <c r="AC820" s="24" t="n">
        <f aca="false">R820*SPACER_VANE+(R820+S820)*ASM_H*LABOUR</f>
        <v>1204.5</v>
      </c>
      <c r="AD820" s="24" t="n">
        <f aca="false">V820*G10_CAGE+W820*G10_SLEEVE</f>
        <v>472.54194</v>
      </c>
      <c r="AE820" s="24" t="n">
        <f aca="false">N820/1000*SHAFT_M+SHAFT_SET</f>
        <v>232.04</v>
      </c>
      <c r="AF820" s="24" t="n">
        <f aca="false">2*ROUNDUP(G820*1000/V_ZENER,0)*PRICE_Z+5*ROUNDUP(G820*DIODE_SAFETY/V_STICK,0)*PRICE_STICK</f>
        <v>91.7</v>
      </c>
      <c r="AG820" s="24" t="n">
        <f aca="false">SUM(X820:AF820)</f>
        <v>4255.25138293</v>
      </c>
      <c r="AH820" s="20" t="n">
        <f aca="false">FIXED_BOM</f>
        <v>3461</v>
      </c>
      <c r="AI820" s="24" t="n">
        <f aca="false">(AG820+AH820)*(1+CONT)</f>
        <v>8873.6890903695</v>
      </c>
      <c r="AJ820" s="24" t="n">
        <f aca="false">IF(L820&gt;0,AI820/L820,1000000000000)</f>
        <v>944.264429094738</v>
      </c>
      <c r="AK820" s="8" t="n">
        <f aca="false">IF(AND(G820&gt;=V_NEED,L820&gt;=P_MIN,K820&gt;=Z_MIN,F820&lt;=N_CAP,D820&lt;=R_MAX,OR(CORONA_REQ=0,O820&gt;=G820)),1,0)</f>
        <v>0</v>
      </c>
      <c r="AL820" s="28" t="n">
        <f aca="false">IF(AK820=1,IF(OBJECTIVE=1,AI820,AJ820),1000000000000)+ROW()*0.000000001</f>
        <v>1000000000000</v>
      </c>
    </row>
    <row r="821" customFormat="false" ht="15" hidden="false" customHeight="false" outlineLevel="0" collapsed="false">
      <c r="A821" s="8" t="n">
        <v>817</v>
      </c>
      <c r="B821" s="23" t="n">
        <v>6</v>
      </c>
      <c r="C821" s="23" t="n">
        <v>1.5</v>
      </c>
      <c r="D821" s="8" t="n">
        <v>175</v>
      </c>
      <c r="E821" s="8" t="n">
        <v>22</v>
      </c>
      <c r="F821" s="8" t="n">
        <v>4</v>
      </c>
      <c r="G821" s="28" t="n">
        <v>13.132078</v>
      </c>
      <c r="H821" s="8" t="n">
        <v>34.88522</v>
      </c>
      <c r="I821" s="8" t="n">
        <v>359.471717</v>
      </c>
      <c r="J821" s="28" t="n">
        <v>10.304413</v>
      </c>
      <c r="K821" s="39" t="n">
        <v>1.355599</v>
      </c>
      <c r="L821" s="28" t="n">
        <v>2.065351</v>
      </c>
      <c r="M821" s="8" t="n">
        <v>91.5</v>
      </c>
      <c r="N821" s="8" t="n">
        <v>787</v>
      </c>
      <c r="O821" s="28" t="n">
        <v>11.510417</v>
      </c>
      <c r="P821" s="28" t="n">
        <v>2.753227</v>
      </c>
      <c r="Q821" s="28" t="n">
        <v>3.57847</v>
      </c>
      <c r="R821" s="8" t="n">
        <v>16</v>
      </c>
      <c r="S821" s="8" t="n">
        <v>10</v>
      </c>
      <c r="T821" s="23" t="n">
        <v>59.876988</v>
      </c>
      <c r="U821" s="23" t="n">
        <v>49.4469</v>
      </c>
      <c r="V821" s="28" t="n">
        <v>2.486909</v>
      </c>
      <c r="W821" s="39" t="n">
        <v>0.434222</v>
      </c>
      <c r="X821" s="24" t="n">
        <f aca="false">P821*RHO_VANE/2700*(1+SCRAP)*PRICE_VANE</f>
        <v>32.95612719</v>
      </c>
      <c r="Y821" s="24" t="n">
        <f aca="false">Q821*RHO_PLATE/2700*(1+SCRAP)*PRICE_PLATE</f>
        <v>42.8342859</v>
      </c>
      <c r="Z821" s="24" t="n">
        <f aca="false">T821*CUT_M+(R821+S821)*CUT_SET</f>
        <v>115.815482</v>
      </c>
      <c r="AA821" s="24" t="n">
        <f aca="false">U821*ROUND_M</f>
        <v>247.2345</v>
      </c>
      <c r="AB821" s="24" t="n">
        <f aca="false">(R821+S821)*FINISH_PART</f>
        <v>208</v>
      </c>
      <c r="AC821" s="24" t="n">
        <f aca="false">R821*SPACER_VANE+(R821+S821)*ASM_H*LABOUR</f>
        <v>340.5</v>
      </c>
      <c r="AD821" s="24" t="n">
        <f aca="false">V821*G10_CAGE+W821*G10_SLEEVE</f>
        <v>175.26786</v>
      </c>
      <c r="AE821" s="24" t="n">
        <f aca="false">N821/1000*SHAFT_M+SHAFT_SET</f>
        <v>174.44</v>
      </c>
      <c r="AF821" s="24" t="n">
        <f aca="false">2*ROUNDUP(G821*1000/V_ZENER,0)*PRICE_Z+5*ROUNDUP(G821*DIODE_SAFETY/V_STICK,0)*PRICE_STICK</f>
        <v>91.7</v>
      </c>
      <c r="AG821" s="24" t="n">
        <f aca="false">SUM(X821:AF821)</f>
        <v>1428.74825509</v>
      </c>
      <c r="AH821" s="20" t="n">
        <f aca="false">FIXED_BOM</f>
        <v>3461</v>
      </c>
      <c r="AI821" s="24" t="n">
        <f aca="false">(AG821+AH821)*(1+CONT)</f>
        <v>5623.2104933535</v>
      </c>
      <c r="AJ821" s="24" t="n">
        <f aca="false">IF(L821&gt;0,AI821/L821,1000000000000)</f>
        <v>2722.64157199115</v>
      </c>
      <c r="AK821" s="8" t="n">
        <f aca="false">IF(AND(G821&gt;=V_NEED,L821&gt;=P_MIN,K821&gt;=Z_MIN,F821&lt;=N_CAP,D821&lt;=R_MAX,OR(CORONA_REQ=0,O821&gt;=G821)),1,0)</f>
        <v>0</v>
      </c>
      <c r="AL821" s="28" t="n">
        <f aca="false">IF(AK821=1,IF(OBJECTIVE=1,AI821,AJ821),1000000000000)+ROW()*0.000000001</f>
        <v>1000000000000</v>
      </c>
    </row>
    <row r="822" customFormat="false" ht="15" hidden="false" customHeight="false" outlineLevel="0" collapsed="false">
      <c r="A822" s="8" t="n">
        <v>818</v>
      </c>
      <c r="B822" s="23" t="n">
        <v>6</v>
      </c>
      <c r="C822" s="23" t="n">
        <v>1.5</v>
      </c>
      <c r="D822" s="8" t="n">
        <v>175</v>
      </c>
      <c r="E822" s="8" t="n">
        <v>22</v>
      </c>
      <c r="F822" s="8" t="n">
        <v>6</v>
      </c>
      <c r="G822" s="28" t="n">
        <v>13.132078</v>
      </c>
      <c r="H822" s="8" t="n">
        <v>53.676775</v>
      </c>
      <c r="I822" s="8" t="n">
        <v>564.884127</v>
      </c>
      <c r="J822" s="28" t="n">
        <v>10.523809</v>
      </c>
      <c r="K822" s="39" t="n">
        <v>1.403863</v>
      </c>
      <c r="L822" s="28" t="n">
        <v>3.558732</v>
      </c>
      <c r="M822" s="8" t="n">
        <v>129</v>
      </c>
      <c r="N822" s="8" t="n">
        <v>862</v>
      </c>
      <c r="O822" s="28" t="n">
        <v>11.510417</v>
      </c>
      <c r="P822" s="28" t="n">
        <v>4.129841</v>
      </c>
      <c r="Q822" s="28" t="n">
        <v>4.294164</v>
      </c>
      <c r="R822" s="8" t="n">
        <v>24</v>
      </c>
      <c r="S822" s="8" t="n">
        <v>12</v>
      </c>
      <c r="T822" s="23" t="n">
        <v>85.574332</v>
      </c>
      <c r="U822" s="23" t="n">
        <v>69.929201</v>
      </c>
      <c r="V822" s="28" t="n">
        <v>3.145983</v>
      </c>
      <c r="W822" s="39" t="n">
        <v>0.549299</v>
      </c>
      <c r="X822" s="24" t="n">
        <f aca="false">P822*RHO_VANE/2700*(1+SCRAP)*PRICE_VANE</f>
        <v>49.43419677</v>
      </c>
      <c r="Y822" s="24" t="n">
        <f aca="false">Q822*RHO_PLATE/2700*(1+SCRAP)*PRICE_PLATE</f>
        <v>51.40114308</v>
      </c>
      <c r="Z822" s="24" t="n">
        <f aca="false">T822*CUT_M+(R822+S822)*CUT_SET</f>
        <v>164.361498</v>
      </c>
      <c r="AA822" s="24" t="n">
        <f aca="false">U822*ROUND_M</f>
        <v>349.646005</v>
      </c>
      <c r="AB822" s="24" t="n">
        <f aca="false">(R822+S822)*FINISH_PART</f>
        <v>288</v>
      </c>
      <c r="AC822" s="24" t="n">
        <f aca="false">R822*SPACER_VANE+(R822+S822)*ASM_H*LABOUR</f>
        <v>477</v>
      </c>
      <c r="AD822" s="24" t="n">
        <f aca="false">V822*G10_CAGE+W822*G10_SLEEVE</f>
        <v>221.71692</v>
      </c>
      <c r="AE822" s="24" t="n">
        <f aca="false">N822/1000*SHAFT_M+SHAFT_SET</f>
        <v>183.44</v>
      </c>
      <c r="AF822" s="24" t="n">
        <f aca="false">2*ROUNDUP(G822*1000/V_ZENER,0)*PRICE_Z+5*ROUNDUP(G822*DIODE_SAFETY/V_STICK,0)*PRICE_STICK</f>
        <v>91.7</v>
      </c>
      <c r="AG822" s="24" t="n">
        <f aca="false">SUM(X822:AF822)</f>
        <v>1876.69976285</v>
      </c>
      <c r="AH822" s="20" t="n">
        <f aca="false">FIXED_BOM</f>
        <v>3461</v>
      </c>
      <c r="AI822" s="24" t="n">
        <f aca="false">(AG822+AH822)*(1+CONT)</f>
        <v>6138.3547272775</v>
      </c>
      <c r="AJ822" s="24" t="n">
        <f aca="false">IF(L822&gt;0,AI822/L822,1000000000000)</f>
        <v>1724.8713101401</v>
      </c>
      <c r="AK822" s="8" t="n">
        <f aca="false">IF(AND(G822&gt;=V_NEED,L822&gt;=P_MIN,K822&gt;=Z_MIN,F822&lt;=N_CAP,D822&lt;=R_MAX,OR(CORONA_REQ=0,O822&gt;=G822)),1,0)</f>
        <v>0</v>
      </c>
      <c r="AL822" s="28" t="n">
        <f aca="false">IF(AK822=1,IF(OBJECTIVE=1,AI822,AJ822),1000000000000)+ROW()*0.000000001</f>
        <v>1000000000000</v>
      </c>
    </row>
    <row r="823" customFormat="false" ht="15" hidden="false" customHeight="false" outlineLevel="0" collapsed="false">
      <c r="A823" s="8" t="n">
        <v>819</v>
      </c>
      <c r="B823" s="23" t="n">
        <v>6</v>
      </c>
      <c r="C823" s="23" t="n">
        <v>1.5</v>
      </c>
      <c r="D823" s="8" t="n">
        <v>175</v>
      </c>
      <c r="E823" s="8" t="n">
        <v>22</v>
      </c>
      <c r="F823" s="8" t="n">
        <v>8</v>
      </c>
      <c r="G823" s="28" t="n">
        <v>13.132078</v>
      </c>
      <c r="H823" s="8" t="n">
        <v>72.468329</v>
      </c>
      <c r="I823" s="8" t="n">
        <v>770.296537</v>
      </c>
      <c r="J823" s="28" t="n">
        <v>10.629423</v>
      </c>
      <c r="K823" s="39" t="n">
        <v>1.428425</v>
      </c>
      <c r="L823" s="28" t="n">
        <v>5.063395</v>
      </c>
      <c r="M823" s="8" t="n">
        <v>174</v>
      </c>
      <c r="N823" s="8" t="n">
        <v>952</v>
      </c>
      <c r="O823" s="28" t="n">
        <v>11.510417</v>
      </c>
      <c r="P823" s="28" t="n">
        <v>5.506455</v>
      </c>
      <c r="Q823" s="28" t="n">
        <v>5.725553</v>
      </c>
      <c r="R823" s="8" t="n">
        <v>32</v>
      </c>
      <c r="S823" s="8" t="n">
        <v>16</v>
      </c>
      <c r="T823" s="23" t="n">
        <v>114.099109</v>
      </c>
      <c r="U823" s="23" t="n">
        <v>93.238934</v>
      </c>
      <c r="V823" s="28" t="n">
        <v>3.936873</v>
      </c>
      <c r="W823" s="39" t="n">
        <v>0.687391</v>
      </c>
      <c r="X823" s="24" t="n">
        <f aca="false">P823*RHO_VANE/2700*(1+SCRAP)*PRICE_VANE</f>
        <v>65.91226635</v>
      </c>
      <c r="Y823" s="24" t="n">
        <f aca="false">Q823*RHO_PLATE/2700*(1+SCRAP)*PRICE_PLATE</f>
        <v>68.53486941</v>
      </c>
      <c r="Z823" s="24" t="n">
        <f aca="false">T823*CUT_M+(R823+S823)*CUT_SET</f>
        <v>219.1486635</v>
      </c>
      <c r="AA823" s="24" t="n">
        <f aca="false">U823*ROUND_M</f>
        <v>466.19467</v>
      </c>
      <c r="AB823" s="24" t="n">
        <f aca="false">(R823+S823)*FINISH_PART</f>
        <v>384</v>
      </c>
      <c r="AC823" s="24" t="n">
        <f aca="false">R823*SPACER_VANE+(R823+S823)*ASM_H*LABOUR</f>
        <v>636</v>
      </c>
      <c r="AD823" s="24" t="n">
        <f aca="false">V823*G10_CAGE+W823*G10_SLEEVE</f>
        <v>277.45584</v>
      </c>
      <c r="AE823" s="24" t="n">
        <f aca="false">N823/1000*SHAFT_M+SHAFT_SET</f>
        <v>194.24</v>
      </c>
      <c r="AF823" s="24" t="n">
        <f aca="false">2*ROUNDUP(G823*1000/V_ZENER,0)*PRICE_Z+5*ROUNDUP(G823*DIODE_SAFETY/V_STICK,0)*PRICE_STICK</f>
        <v>91.7</v>
      </c>
      <c r="AG823" s="24" t="n">
        <f aca="false">SUM(X823:AF823)</f>
        <v>2403.18630926</v>
      </c>
      <c r="AH823" s="20" t="n">
        <f aca="false">FIXED_BOM</f>
        <v>3461</v>
      </c>
      <c r="AI823" s="24" t="n">
        <f aca="false">(AG823+AH823)*(1+CONT)</f>
        <v>6743.814255649</v>
      </c>
      <c r="AJ823" s="24" t="n">
        <f aca="false">IF(L823&gt;0,AI823/L823,1000000000000)</f>
        <v>1331.87599538432</v>
      </c>
      <c r="AK823" s="8" t="n">
        <f aca="false">IF(AND(G823&gt;=V_NEED,L823&gt;=P_MIN,K823&gt;=Z_MIN,F823&lt;=N_CAP,D823&lt;=R_MAX,OR(CORONA_REQ=0,O823&gt;=G823)),1,0)</f>
        <v>0</v>
      </c>
      <c r="AL823" s="28" t="n">
        <f aca="false">IF(AK823=1,IF(OBJECTIVE=1,AI823,AJ823),1000000000000)+ROW()*0.000000001</f>
        <v>1000000000000</v>
      </c>
    </row>
    <row r="824" customFormat="false" ht="15" hidden="false" customHeight="false" outlineLevel="0" collapsed="false">
      <c r="A824" s="8" t="n">
        <v>820</v>
      </c>
      <c r="B824" s="23" t="n">
        <v>6</v>
      </c>
      <c r="C824" s="23" t="n">
        <v>1.5</v>
      </c>
      <c r="D824" s="8" t="n">
        <v>175</v>
      </c>
      <c r="E824" s="8" t="n">
        <v>22</v>
      </c>
      <c r="F824" s="8" t="n">
        <v>10</v>
      </c>
      <c r="G824" s="28" t="n">
        <v>13.132078</v>
      </c>
      <c r="H824" s="8" t="n">
        <v>91.259883</v>
      </c>
      <c r="I824" s="8" t="n">
        <v>975.708947</v>
      </c>
      <c r="J824" s="28" t="n">
        <v>10.691543</v>
      </c>
      <c r="K824" s="39" t="n">
        <v>1.443385</v>
      </c>
      <c r="L824" s="28" t="n">
        <v>6.573564</v>
      </c>
      <c r="M824" s="8" t="n">
        <v>219</v>
      </c>
      <c r="N824" s="8" t="n">
        <v>1042</v>
      </c>
      <c r="O824" s="28" t="n">
        <v>11.510417</v>
      </c>
      <c r="P824" s="28" t="n">
        <v>6.883068</v>
      </c>
      <c r="Q824" s="28" t="n">
        <v>7.156941</v>
      </c>
      <c r="R824" s="8" t="n">
        <v>40</v>
      </c>
      <c r="S824" s="8" t="n">
        <v>20</v>
      </c>
      <c r="T824" s="23" t="n">
        <v>142.623887</v>
      </c>
      <c r="U824" s="23" t="n">
        <v>116.548668</v>
      </c>
      <c r="V824" s="28" t="n">
        <v>4.727763</v>
      </c>
      <c r="W824" s="39" t="n">
        <v>0.825482</v>
      </c>
      <c r="X824" s="24" t="n">
        <f aca="false">P824*RHO_VANE/2700*(1+SCRAP)*PRICE_VANE</f>
        <v>82.39032396</v>
      </c>
      <c r="Y824" s="24" t="n">
        <f aca="false">Q824*RHO_PLATE/2700*(1+SCRAP)*PRICE_PLATE</f>
        <v>85.66858377</v>
      </c>
      <c r="Z824" s="24" t="n">
        <f aca="false">T824*CUT_M+(R824+S824)*CUT_SET</f>
        <v>273.9358305</v>
      </c>
      <c r="AA824" s="24" t="n">
        <f aca="false">U824*ROUND_M</f>
        <v>582.74334</v>
      </c>
      <c r="AB824" s="24" t="n">
        <f aca="false">(R824+S824)*FINISH_PART</f>
        <v>480</v>
      </c>
      <c r="AC824" s="24" t="n">
        <f aca="false">R824*SPACER_VANE+(R824+S824)*ASM_H*LABOUR</f>
        <v>795</v>
      </c>
      <c r="AD824" s="24" t="n">
        <f aca="false">V824*G10_CAGE+W824*G10_SLEEVE</f>
        <v>333.1947</v>
      </c>
      <c r="AE824" s="24" t="n">
        <f aca="false">N824/1000*SHAFT_M+SHAFT_SET</f>
        <v>205.04</v>
      </c>
      <c r="AF824" s="24" t="n">
        <f aca="false">2*ROUNDUP(G824*1000/V_ZENER,0)*PRICE_Z+5*ROUNDUP(G824*DIODE_SAFETY/V_STICK,0)*PRICE_STICK</f>
        <v>91.7</v>
      </c>
      <c r="AG824" s="24" t="n">
        <f aca="false">SUM(X824:AF824)</f>
        <v>2929.67277823</v>
      </c>
      <c r="AH824" s="20" t="n">
        <f aca="false">FIXED_BOM</f>
        <v>3461</v>
      </c>
      <c r="AI824" s="24" t="n">
        <f aca="false">(AG824+AH824)*(1+CONT)</f>
        <v>7349.2736949645</v>
      </c>
      <c r="AJ824" s="24" t="n">
        <f aca="false">IF(L824&gt;0,AI824/L824,1000000000000)</f>
        <v>1118.0044333583</v>
      </c>
      <c r="AK824" s="8" t="n">
        <f aca="false">IF(AND(G824&gt;=V_NEED,L824&gt;=P_MIN,K824&gt;=Z_MIN,F824&lt;=N_CAP,D824&lt;=R_MAX,OR(CORONA_REQ=0,O824&gt;=G824)),1,0)</f>
        <v>0</v>
      </c>
      <c r="AL824" s="28" t="n">
        <f aca="false">IF(AK824=1,IF(OBJECTIVE=1,AI824,AJ824),1000000000000)+ROW()*0.000000001</f>
        <v>1000000000000</v>
      </c>
    </row>
    <row r="825" customFormat="false" ht="15" hidden="false" customHeight="false" outlineLevel="0" collapsed="false">
      <c r="A825" s="8" t="n">
        <v>821</v>
      </c>
      <c r="B825" s="23" t="n">
        <v>6</v>
      </c>
      <c r="C825" s="23" t="n">
        <v>1.5</v>
      </c>
      <c r="D825" s="8" t="n">
        <v>175</v>
      </c>
      <c r="E825" s="8" t="n">
        <v>22</v>
      </c>
      <c r="F825" s="8" t="n">
        <v>12</v>
      </c>
      <c r="G825" s="28" t="n">
        <v>13.132078</v>
      </c>
      <c r="H825" s="8" t="n">
        <v>110.051438</v>
      </c>
      <c r="I825" s="8" t="n">
        <v>1181.121357</v>
      </c>
      <c r="J825" s="28" t="n">
        <v>10.732448</v>
      </c>
      <c r="K825" s="39" t="n">
        <v>1.45294</v>
      </c>
      <c r="L825" s="28" t="n">
        <v>8.079439</v>
      </c>
      <c r="M825" s="8" t="n">
        <v>256.5</v>
      </c>
      <c r="N825" s="8" t="n">
        <v>1117</v>
      </c>
      <c r="O825" s="28" t="n">
        <v>11.510417</v>
      </c>
      <c r="P825" s="28" t="n">
        <v>8.259682</v>
      </c>
      <c r="Q825" s="28" t="n">
        <v>7.872635</v>
      </c>
      <c r="R825" s="8" t="n">
        <v>48</v>
      </c>
      <c r="S825" s="8" t="n">
        <v>22</v>
      </c>
      <c r="T825" s="23" t="n">
        <v>168.321231</v>
      </c>
      <c r="U825" s="23" t="n">
        <v>137.030968</v>
      </c>
      <c r="V825" s="28" t="n">
        <v>5.386837</v>
      </c>
      <c r="W825" s="39" t="n">
        <v>0.940559</v>
      </c>
      <c r="X825" s="24" t="n">
        <f aca="false">P825*RHO_VANE/2700*(1+SCRAP)*PRICE_VANE</f>
        <v>98.86839354</v>
      </c>
      <c r="Y825" s="24" t="n">
        <f aca="false">Q825*RHO_PLATE/2700*(1+SCRAP)*PRICE_PLATE</f>
        <v>94.23544095</v>
      </c>
      <c r="Z825" s="24" t="n">
        <f aca="false">T825*CUT_M+(R825+S825)*CUT_SET</f>
        <v>322.4818465</v>
      </c>
      <c r="AA825" s="24" t="n">
        <f aca="false">U825*ROUND_M</f>
        <v>685.15484</v>
      </c>
      <c r="AB825" s="24" t="n">
        <f aca="false">(R825+S825)*FINISH_PART</f>
        <v>560</v>
      </c>
      <c r="AC825" s="24" t="n">
        <f aca="false">R825*SPACER_VANE+(R825+S825)*ASM_H*LABOUR</f>
        <v>931.5</v>
      </c>
      <c r="AD825" s="24" t="n">
        <f aca="false">V825*G10_CAGE+W825*G10_SLEEVE</f>
        <v>379.64376</v>
      </c>
      <c r="AE825" s="24" t="n">
        <f aca="false">N825/1000*SHAFT_M+SHAFT_SET</f>
        <v>214.04</v>
      </c>
      <c r="AF825" s="24" t="n">
        <f aca="false">2*ROUNDUP(G825*1000/V_ZENER,0)*PRICE_Z+5*ROUNDUP(G825*DIODE_SAFETY/V_STICK,0)*PRICE_STICK</f>
        <v>91.7</v>
      </c>
      <c r="AG825" s="24" t="n">
        <f aca="false">SUM(X825:AF825)</f>
        <v>3377.62428099</v>
      </c>
      <c r="AH825" s="20" t="n">
        <f aca="false">FIXED_BOM</f>
        <v>3461</v>
      </c>
      <c r="AI825" s="24" t="n">
        <f aca="false">(AG825+AH825)*(1+CONT)</f>
        <v>7864.4179231385</v>
      </c>
      <c r="AJ825" s="24" t="n">
        <f aca="false">IF(L825&gt;0,AI825/L825,1000000000000)</f>
        <v>973.386632801918</v>
      </c>
      <c r="AK825" s="8" t="n">
        <f aca="false">IF(AND(G825&gt;=V_NEED,L825&gt;=P_MIN,K825&gt;=Z_MIN,F825&lt;=N_CAP,D825&lt;=R_MAX,OR(CORONA_REQ=0,O825&gt;=G825)),1,0)</f>
        <v>0</v>
      </c>
      <c r="AL825" s="28" t="n">
        <f aca="false">IF(AK825=1,IF(OBJECTIVE=1,AI825,AJ825),1000000000000)+ROW()*0.000000001</f>
        <v>1000000000000</v>
      </c>
    </row>
    <row r="826" customFormat="false" ht="15" hidden="false" customHeight="false" outlineLevel="0" collapsed="false">
      <c r="A826" s="8" t="n">
        <v>822</v>
      </c>
      <c r="B826" s="23" t="n">
        <v>6</v>
      </c>
      <c r="C826" s="23" t="n">
        <v>1.5</v>
      </c>
      <c r="D826" s="8" t="n">
        <v>175</v>
      </c>
      <c r="E826" s="8" t="n">
        <v>22</v>
      </c>
      <c r="F826" s="8" t="n">
        <v>16</v>
      </c>
      <c r="G826" s="28" t="n">
        <v>13.132078</v>
      </c>
      <c r="H826" s="8" t="n">
        <v>147.634547</v>
      </c>
      <c r="I826" s="8" t="n">
        <v>1591.946177</v>
      </c>
      <c r="J826" s="28" t="n">
        <v>10.783019</v>
      </c>
      <c r="K826" s="39" t="n">
        <v>1.465827</v>
      </c>
      <c r="L826" s="28" t="n">
        <v>11.108146</v>
      </c>
      <c r="M826" s="8" t="n">
        <v>346.5</v>
      </c>
      <c r="N826" s="8" t="n">
        <v>1297</v>
      </c>
      <c r="O826" s="28" t="n">
        <v>11.510417</v>
      </c>
      <c r="P826" s="28" t="n">
        <v>11.01291</v>
      </c>
      <c r="Q826" s="28" t="n">
        <v>10.735411</v>
      </c>
      <c r="R826" s="8" t="n">
        <v>64</v>
      </c>
      <c r="S826" s="8" t="n">
        <v>30</v>
      </c>
      <c r="T826" s="23" t="n">
        <v>225.370785</v>
      </c>
      <c r="U826" s="23" t="n">
        <v>183.650435</v>
      </c>
      <c r="V826" s="28" t="n">
        <v>6.968617</v>
      </c>
      <c r="W826" s="39" t="n">
        <v>1.216743</v>
      </c>
      <c r="X826" s="24" t="n">
        <f aca="false">P826*RHO_VANE/2700*(1+SCRAP)*PRICE_VANE</f>
        <v>131.8245327</v>
      </c>
      <c r="Y826" s="24" t="n">
        <f aca="false">Q826*RHO_PLATE/2700*(1+SCRAP)*PRICE_PLATE</f>
        <v>128.50286967</v>
      </c>
      <c r="Z826" s="24" t="n">
        <f aca="false">T826*CUT_M+(R826+S826)*CUT_SET</f>
        <v>432.0561775</v>
      </c>
      <c r="AA826" s="24" t="n">
        <f aca="false">U826*ROUND_M</f>
        <v>918.252175</v>
      </c>
      <c r="AB826" s="24" t="n">
        <f aca="false">(R826+S826)*FINISH_PART</f>
        <v>752</v>
      </c>
      <c r="AC826" s="24" t="n">
        <f aca="false">R826*SPACER_VANE+(R826+S826)*ASM_H*LABOUR</f>
        <v>1249.5</v>
      </c>
      <c r="AD826" s="24" t="n">
        <f aca="false">V826*G10_CAGE+W826*G10_SLEEVE</f>
        <v>491.1216</v>
      </c>
      <c r="AE826" s="24" t="n">
        <f aca="false">N826/1000*SHAFT_M+SHAFT_SET</f>
        <v>235.64</v>
      </c>
      <c r="AF826" s="24" t="n">
        <f aca="false">2*ROUNDUP(G826*1000/V_ZENER,0)*PRICE_Z+5*ROUNDUP(G826*DIODE_SAFETY/V_STICK,0)*PRICE_STICK</f>
        <v>91.7</v>
      </c>
      <c r="AG826" s="24" t="n">
        <f aca="false">SUM(X826:AF826)</f>
        <v>4430.59735487</v>
      </c>
      <c r="AH826" s="20" t="n">
        <f aca="false">FIXED_BOM</f>
        <v>3461</v>
      </c>
      <c r="AI826" s="24" t="n">
        <f aca="false">(AG826+AH826)*(1+CONT)</f>
        <v>9075.3369581005</v>
      </c>
      <c r="AJ826" s="24" t="n">
        <f aca="false">IF(L826&gt;0,AI826/L826,1000000000000)</f>
        <v>816.998350408835</v>
      </c>
      <c r="AK826" s="8" t="n">
        <f aca="false">IF(AND(G826&gt;=V_NEED,L826&gt;=P_MIN,K826&gt;=Z_MIN,F826&lt;=N_CAP,D826&lt;=R_MAX,OR(CORONA_REQ=0,O826&gt;=G826)),1,0)</f>
        <v>0</v>
      </c>
      <c r="AL826" s="28" t="n">
        <f aca="false">IF(AK826=1,IF(OBJECTIVE=1,AI826,AJ826),1000000000000)+ROW()*0.000000001</f>
        <v>1000000000000</v>
      </c>
    </row>
    <row r="827" customFormat="false" ht="15" hidden="false" customHeight="false" outlineLevel="0" collapsed="false">
      <c r="A827" s="8" t="n">
        <v>823</v>
      </c>
      <c r="B827" s="23" t="n">
        <v>6</v>
      </c>
      <c r="C827" s="23" t="n">
        <v>1.5</v>
      </c>
      <c r="D827" s="8" t="n">
        <v>175</v>
      </c>
      <c r="E827" s="8" t="n">
        <v>26</v>
      </c>
      <c r="F827" s="8" t="n">
        <v>4</v>
      </c>
      <c r="G827" s="28" t="n">
        <v>13.132078</v>
      </c>
      <c r="H827" s="8" t="n">
        <v>52.89323</v>
      </c>
      <c r="I827" s="8" t="n">
        <v>420.521972</v>
      </c>
      <c r="J827" s="28" t="n">
        <v>7.950393</v>
      </c>
      <c r="K827" s="39" t="n">
        <v>1.324558</v>
      </c>
      <c r="L827" s="28" t="n">
        <v>2.269047</v>
      </c>
      <c r="M827" s="8" t="n">
        <v>91.5</v>
      </c>
      <c r="N827" s="8" t="n">
        <v>787</v>
      </c>
      <c r="O827" s="28" t="n">
        <v>11.510417</v>
      </c>
      <c r="P827" s="28" t="n">
        <v>3.134931</v>
      </c>
      <c r="Q827" s="28" t="n">
        <v>3.57847</v>
      </c>
      <c r="R827" s="8" t="n">
        <v>16</v>
      </c>
      <c r="S827" s="8" t="n">
        <v>10</v>
      </c>
      <c r="T827" s="23" t="n">
        <v>59.876988</v>
      </c>
      <c r="U827" s="23" t="n">
        <v>49.4469</v>
      </c>
      <c r="V827" s="28" t="n">
        <v>2.486909</v>
      </c>
      <c r="W827" s="39" t="n">
        <v>0.434222</v>
      </c>
      <c r="X827" s="24" t="n">
        <f aca="false">P827*RHO_VANE/2700*(1+SCRAP)*PRICE_VANE</f>
        <v>37.52512407</v>
      </c>
      <c r="Y827" s="24" t="n">
        <f aca="false">Q827*RHO_PLATE/2700*(1+SCRAP)*PRICE_PLATE</f>
        <v>42.8342859</v>
      </c>
      <c r="Z827" s="24" t="n">
        <f aca="false">T827*CUT_M+(R827+S827)*CUT_SET</f>
        <v>115.815482</v>
      </c>
      <c r="AA827" s="24" t="n">
        <f aca="false">U827*ROUND_M</f>
        <v>247.2345</v>
      </c>
      <c r="AB827" s="24" t="n">
        <f aca="false">(R827+S827)*FINISH_PART</f>
        <v>208</v>
      </c>
      <c r="AC827" s="24" t="n">
        <f aca="false">R827*SPACER_VANE+(R827+S827)*ASM_H*LABOUR</f>
        <v>340.5</v>
      </c>
      <c r="AD827" s="24" t="n">
        <f aca="false">V827*G10_CAGE+W827*G10_SLEEVE</f>
        <v>175.26786</v>
      </c>
      <c r="AE827" s="24" t="n">
        <f aca="false">N827/1000*SHAFT_M+SHAFT_SET</f>
        <v>174.44</v>
      </c>
      <c r="AF827" s="24" t="n">
        <f aca="false">2*ROUNDUP(G827*1000/V_ZENER,0)*PRICE_Z+5*ROUNDUP(G827*DIODE_SAFETY/V_STICK,0)*PRICE_STICK</f>
        <v>91.7</v>
      </c>
      <c r="AG827" s="24" t="n">
        <f aca="false">SUM(X827:AF827)</f>
        <v>1433.31725197</v>
      </c>
      <c r="AH827" s="20" t="n">
        <f aca="false">FIXED_BOM</f>
        <v>3461</v>
      </c>
      <c r="AI827" s="24" t="n">
        <f aca="false">(AG827+AH827)*(1+CONT)</f>
        <v>5628.4648397655</v>
      </c>
      <c r="AJ827" s="24" t="n">
        <f aca="false">IF(L827&gt;0,AI827/L827,1000000000000)</f>
        <v>2480.54131966658</v>
      </c>
      <c r="AK827" s="8" t="n">
        <f aca="false">IF(AND(G827&gt;=V_NEED,L827&gt;=P_MIN,K827&gt;=Z_MIN,F827&lt;=N_CAP,D827&lt;=R_MAX,OR(CORONA_REQ=0,O827&gt;=G827)),1,0)</f>
        <v>0</v>
      </c>
      <c r="AL827" s="28" t="n">
        <f aca="false">IF(AK827=1,IF(OBJECTIVE=1,AI827,AJ827),1000000000000)+ROW()*0.000000001</f>
        <v>1000000000000</v>
      </c>
    </row>
    <row r="828" customFormat="false" ht="15" hidden="false" customHeight="false" outlineLevel="0" collapsed="false">
      <c r="A828" s="8" t="n">
        <v>824</v>
      </c>
      <c r="B828" s="23" t="n">
        <v>6</v>
      </c>
      <c r="C828" s="23" t="n">
        <v>1.5</v>
      </c>
      <c r="D828" s="8" t="n">
        <v>175</v>
      </c>
      <c r="E828" s="8" t="n">
        <v>26</v>
      </c>
      <c r="F828" s="8" t="n">
        <v>6</v>
      </c>
      <c r="G828" s="28" t="n">
        <v>13.132078</v>
      </c>
      <c r="H828" s="8" t="n">
        <v>81.975076</v>
      </c>
      <c r="I828" s="8" t="n">
        <v>660.820242</v>
      </c>
      <c r="J828" s="28" t="n">
        <v>8.061234</v>
      </c>
      <c r="K828" s="39" t="n">
        <v>1.362911</v>
      </c>
      <c r="L828" s="28" t="n">
        <v>3.867967</v>
      </c>
      <c r="M828" s="8" t="n">
        <v>136.5</v>
      </c>
      <c r="N828" s="8" t="n">
        <v>877</v>
      </c>
      <c r="O828" s="28" t="n">
        <v>11.510417</v>
      </c>
      <c r="P828" s="28" t="n">
        <v>4.702396</v>
      </c>
      <c r="Q828" s="28" t="n">
        <v>5.009859</v>
      </c>
      <c r="R828" s="8" t="n">
        <v>24</v>
      </c>
      <c r="S828" s="8" t="n">
        <v>14</v>
      </c>
      <c r="T828" s="23" t="n">
        <v>88.401765</v>
      </c>
      <c r="U828" s="23" t="n">
        <v>72.756634</v>
      </c>
      <c r="V828" s="28" t="n">
        <v>3.277798</v>
      </c>
      <c r="W828" s="39" t="n">
        <v>0.572314</v>
      </c>
      <c r="X828" s="24" t="n">
        <f aca="false">P828*RHO_VANE/2700*(1+SCRAP)*PRICE_VANE</f>
        <v>56.28768012</v>
      </c>
      <c r="Y828" s="24" t="n">
        <f aca="false">Q828*RHO_PLATE/2700*(1+SCRAP)*PRICE_PLATE</f>
        <v>59.96801223</v>
      </c>
      <c r="Z828" s="24" t="n">
        <f aca="false">T828*CUT_M+(R828+S828)*CUT_SET</f>
        <v>170.6026475</v>
      </c>
      <c r="AA828" s="24" t="n">
        <f aca="false">U828*ROUND_M</f>
        <v>363.78317</v>
      </c>
      <c r="AB828" s="24" t="n">
        <f aca="false">(R828+S828)*FINISH_PART</f>
        <v>304</v>
      </c>
      <c r="AC828" s="24" t="n">
        <f aca="false">R828*SPACER_VANE+(R828+S828)*ASM_H*LABOUR</f>
        <v>499.5</v>
      </c>
      <c r="AD828" s="24" t="n">
        <f aca="false">V828*G10_CAGE+W828*G10_SLEEVE</f>
        <v>231.00672</v>
      </c>
      <c r="AE828" s="24" t="n">
        <f aca="false">N828/1000*SHAFT_M+SHAFT_SET</f>
        <v>185.24</v>
      </c>
      <c r="AF828" s="24" t="n">
        <f aca="false">2*ROUNDUP(G828*1000/V_ZENER,0)*PRICE_Z+5*ROUNDUP(G828*DIODE_SAFETY/V_STICK,0)*PRICE_STICK</f>
        <v>91.7</v>
      </c>
      <c r="AG828" s="24" t="n">
        <f aca="false">SUM(X828:AF828)</f>
        <v>1962.08822985</v>
      </c>
      <c r="AH828" s="20" t="n">
        <f aca="false">FIXED_BOM</f>
        <v>3461</v>
      </c>
      <c r="AI828" s="24" t="n">
        <f aca="false">(AG828+AH828)*(1+CONT)</f>
        <v>6236.5514643275</v>
      </c>
      <c r="AJ828" s="24" t="n">
        <f aca="false">IF(L828&gt;0,AI828/L828,1000000000000)</f>
        <v>1612.35901555714</v>
      </c>
      <c r="AK828" s="8" t="n">
        <f aca="false">IF(AND(G828&gt;=V_NEED,L828&gt;=P_MIN,K828&gt;=Z_MIN,F828&lt;=N_CAP,D828&lt;=R_MAX,OR(CORONA_REQ=0,O828&gt;=G828)),1,0)</f>
        <v>0</v>
      </c>
      <c r="AL828" s="28" t="n">
        <f aca="false">IF(AK828=1,IF(OBJECTIVE=1,AI828,AJ828),1000000000000)+ROW()*0.000000001</f>
        <v>1000000000000</v>
      </c>
    </row>
    <row r="829" customFormat="false" ht="15" hidden="false" customHeight="false" outlineLevel="0" collapsed="false">
      <c r="A829" s="8" t="n">
        <v>825</v>
      </c>
      <c r="B829" s="23" t="n">
        <v>6</v>
      </c>
      <c r="C829" s="23" t="n">
        <v>1.5</v>
      </c>
      <c r="D829" s="8" t="n">
        <v>175</v>
      </c>
      <c r="E829" s="8" t="n">
        <v>26</v>
      </c>
      <c r="F829" s="8" t="n">
        <v>8</v>
      </c>
      <c r="G829" s="28" t="n">
        <v>13.132078</v>
      </c>
      <c r="H829" s="8" t="n">
        <v>111.056922</v>
      </c>
      <c r="I829" s="8" t="n">
        <v>901.118512</v>
      </c>
      <c r="J829" s="28" t="n">
        <v>8.114024</v>
      </c>
      <c r="K829" s="39" t="n">
        <v>1.382192</v>
      </c>
      <c r="L829" s="28" t="n">
        <v>5.476379</v>
      </c>
      <c r="M829" s="8" t="n">
        <v>181.5</v>
      </c>
      <c r="N829" s="8" t="n">
        <v>967</v>
      </c>
      <c r="O829" s="28" t="n">
        <v>11.510417</v>
      </c>
      <c r="P829" s="28" t="n">
        <v>6.269862</v>
      </c>
      <c r="Q829" s="28" t="n">
        <v>6.441247</v>
      </c>
      <c r="R829" s="8" t="n">
        <v>32</v>
      </c>
      <c r="S829" s="8" t="n">
        <v>18</v>
      </c>
      <c r="T829" s="23" t="n">
        <v>116.926543</v>
      </c>
      <c r="U829" s="23" t="n">
        <v>96.066368</v>
      </c>
      <c r="V829" s="28" t="n">
        <v>4.068688</v>
      </c>
      <c r="W829" s="39" t="n">
        <v>0.710406</v>
      </c>
      <c r="X829" s="24" t="n">
        <f aca="false">P829*RHO_VANE/2700*(1+SCRAP)*PRICE_VANE</f>
        <v>75.05024814</v>
      </c>
      <c r="Y829" s="24" t="n">
        <f aca="false">Q829*RHO_PLATE/2700*(1+SCRAP)*PRICE_PLATE</f>
        <v>77.10172659</v>
      </c>
      <c r="Z829" s="24" t="n">
        <f aca="false">T829*CUT_M+(R829+S829)*CUT_SET</f>
        <v>225.3898145</v>
      </c>
      <c r="AA829" s="24" t="n">
        <f aca="false">U829*ROUND_M</f>
        <v>480.33184</v>
      </c>
      <c r="AB829" s="24" t="n">
        <f aca="false">(R829+S829)*FINISH_PART</f>
        <v>400</v>
      </c>
      <c r="AC829" s="24" t="n">
        <f aca="false">R829*SPACER_VANE+(R829+S829)*ASM_H*LABOUR</f>
        <v>658.5</v>
      </c>
      <c r="AD829" s="24" t="n">
        <f aca="false">V829*G10_CAGE+W829*G10_SLEEVE</f>
        <v>286.74564</v>
      </c>
      <c r="AE829" s="24" t="n">
        <f aca="false">N829/1000*SHAFT_M+SHAFT_SET</f>
        <v>196.04</v>
      </c>
      <c r="AF829" s="24" t="n">
        <f aca="false">2*ROUNDUP(G829*1000/V_ZENER,0)*PRICE_Z+5*ROUNDUP(G829*DIODE_SAFETY/V_STICK,0)*PRICE_STICK</f>
        <v>91.7</v>
      </c>
      <c r="AG829" s="24" t="n">
        <f aca="false">SUM(X829:AF829)</f>
        <v>2490.85926923</v>
      </c>
      <c r="AH829" s="20" t="n">
        <f aca="false">FIXED_BOM</f>
        <v>3461</v>
      </c>
      <c r="AI829" s="24" t="n">
        <f aca="false">(AG829+AH829)*(1+CONT)</f>
        <v>6844.6381596145</v>
      </c>
      <c r="AJ829" s="24" t="n">
        <f aca="false">IF(L829&gt;0,AI829/L829,1000000000000)</f>
        <v>1249.84741918236</v>
      </c>
      <c r="AK829" s="8" t="n">
        <f aca="false">IF(AND(G829&gt;=V_NEED,L829&gt;=P_MIN,K829&gt;=Z_MIN,F829&lt;=N_CAP,D829&lt;=R_MAX,OR(CORONA_REQ=0,O829&gt;=G829)),1,0)</f>
        <v>0</v>
      </c>
      <c r="AL829" s="28" t="n">
        <f aca="false">IF(AK829=1,IF(OBJECTIVE=1,AI829,AJ829),1000000000000)+ROW()*0.000000001</f>
        <v>1000000000000</v>
      </c>
    </row>
    <row r="830" customFormat="false" ht="15" hidden="false" customHeight="false" outlineLevel="0" collapsed="false">
      <c r="A830" s="8" t="n">
        <v>826</v>
      </c>
      <c r="B830" s="23" t="n">
        <v>6</v>
      </c>
      <c r="C830" s="23" t="n">
        <v>1.5</v>
      </c>
      <c r="D830" s="8" t="n">
        <v>175</v>
      </c>
      <c r="E830" s="8" t="n">
        <v>26</v>
      </c>
      <c r="F830" s="8" t="n">
        <v>10</v>
      </c>
      <c r="G830" s="28" t="n">
        <v>13.132078</v>
      </c>
      <c r="H830" s="8" t="n">
        <v>140.138768</v>
      </c>
      <c r="I830" s="8" t="n">
        <v>1141.416782</v>
      </c>
      <c r="J830" s="28" t="n">
        <v>8.144904</v>
      </c>
      <c r="K830" s="39" t="n">
        <v>1.393756</v>
      </c>
      <c r="L830" s="28" t="n">
        <v>7.092382</v>
      </c>
      <c r="M830" s="8" t="n">
        <v>226.5</v>
      </c>
      <c r="N830" s="8" t="n">
        <v>1057</v>
      </c>
      <c r="O830" s="28" t="n">
        <v>11.510417</v>
      </c>
      <c r="P830" s="28" t="n">
        <v>7.837327</v>
      </c>
      <c r="Q830" s="28" t="n">
        <v>7.872635</v>
      </c>
      <c r="R830" s="8" t="n">
        <v>40</v>
      </c>
      <c r="S830" s="8" t="n">
        <v>22</v>
      </c>
      <c r="T830" s="23" t="n">
        <v>145.45132</v>
      </c>
      <c r="U830" s="23" t="n">
        <v>119.376101</v>
      </c>
      <c r="V830" s="28" t="n">
        <v>4.859578</v>
      </c>
      <c r="W830" s="39" t="n">
        <v>0.848498</v>
      </c>
      <c r="X830" s="24" t="n">
        <f aca="false">P830*RHO_VANE/2700*(1+SCRAP)*PRICE_VANE</f>
        <v>93.81280419</v>
      </c>
      <c r="Y830" s="24" t="n">
        <f aca="false">Q830*RHO_PLATE/2700*(1+SCRAP)*PRICE_PLATE</f>
        <v>94.23544095</v>
      </c>
      <c r="Z830" s="24" t="n">
        <f aca="false">T830*CUT_M+(R830+S830)*CUT_SET</f>
        <v>280.17698</v>
      </c>
      <c r="AA830" s="24" t="n">
        <f aca="false">U830*ROUND_M</f>
        <v>596.880505</v>
      </c>
      <c r="AB830" s="24" t="n">
        <f aca="false">(R830+S830)*FINISH_PART</f>
        <v>496</v>
      </c>
      <c r="AC830" s="24" t="n">
        <f aca="false">R830*SPACER_VANE+(R830+S830)*ASM_H*LABOUR</f>
        <v>817.5</v>
      </c>
      <c r="AD830" s="24" t="n">
        <f aca="false">V830*G10_CAGE+W830*G10_SLEEVE</f>
        <v>342.48456</v>
      </c>
      <c r="AE830" s="24" t="n">
        <f aca="false">N830/1000*SHAFT_M+SHAFT_SET</f>
        <v>206.84</v>
      </c>
      <c r="AF830" s="24" t="n">
        <f aca="false">2*ROUNDUP(G830*1000/V_ZENER,0)*PRICE_Z+5*ROUNDUP(G830*DIODE_SAFETY/V_STICK,0)*PRICE_STICK</f>
        <v>91.7</v>
      </c>
      <c r="AG830" s="24" t="n">
        <f aca="false">SUM(X830:AF830)</f>
        <v>3019.63029014</v>
      </c>
      <c r="AH830" s="20" t="n">
        <f aca="false">FIXED_BOM</f>
        <v>3461</v>
      </c>
      <c r="AI830" s="24" t="n">
        <f aca="false">(AG830+AH830)*(1+CONT)</f>
        <v>7452.724833661</v>
      </c>
      <c r="AJ830" s="24" t="n">
        <f aca="false">IF(L830&gt;0,AI830/L830,1000000000000)</f>
        <v>1050.80702557491</v>
      </c>
      <c r="AK830" s="8" t="n">
        <f aca="false">IF(AND(G830&gt;=V_NEED,L830&gt;=P_MIN,K830&gt;=Z_MIN,F830&lt;=N_CAP,D830&lt;=R_MAX,OR(CORONA_REQ=0,O830&gt;=G830)),1,0)</f>
        <v>0</v>
      </c>
      <c r="AL830" s="28" t="n">
        <f aca="false">IF(AK830=1,IF(OBJECTIVE=1,AI830,AJ830),1000000000000)+ROW()*0.000000001</f>
        <v>1000000000000</v>
      </c>
    </row>
    <row r="831" customFormat="false" ht="15" hidden="false" customHeight="false" outlineLevel="0" collapsed="false">
      <c r="A831" s="8" t="n">
        <v>827</v>
      </c>
      <c r="B831" s="23" t="n">
        <v>6</v>
      </c>
      <c r="C831" s="23" t="n">
        <v>1.5</v>
      </c>
      <c r="D831" s="8" t="n">
        <v>175</v>
      </c>
      <c r="E831" s="8" t="n">
        <v>26</v>
      </c>
      <c r="F831" s="8" t="n">
        <v>12</v>
      </c>
      <c r="G831" s="28" t="n">
        <v>13.132078</v>
      </c>
      <c r="H831" s="8" t="n">
        <v>169.220613</v>
      </c>
      <c r="I831" s="8" t="n">
        <v>1381.715052</v>
      </c>
      <c r="J831" s="28" t="n">
        <v>8.16517</v>
      </c>
      <c r="K831" s="39" t="n">
        <v>1.401229</v>
      </c>
      <c r="L831" s="28" t="n">
        <v>8.704192</v>
      </c>
      <c r="M831" s="8" t="n">
        <v>271.5</v>
      </c>
      <c r="N831" s="8" t="n">
        <v>1147</v>
      </c>
      <c r="O831" s="28" t="n">
        <v>11.510417</v>
      </c>
      <c r="P831" s="28" t="n">
        <v>9.404793</v>
      </c>
      <c r="Q831" s="28" t="n">
        <v>9.304023</v>
      </c>
      <c r="R831" s="8" t="n">
        <v>48</v>
      </c>
      <c r="S831" s="8" t="n">
        <v>26</v>
      </c>
      <c r="T831" s="23" t="n">
        <v>173.976098</v>
      </c>
      <c r="U831" s="23" t="n">
        <v>142.685835</v>
      </c>
      <c r="V831" s="28" t="n">
        <v>5.650467</v>
      </c>
      <c r="W831" s="39" t="n">
        <v>0.98659</v>
      </c>
      <c r="X831" s="24" t="n">
        <f aca="false">P831*RHO_VANE/2700*(1+SCRAP)*PRICE_VANE</f>
        <v>112.57537221</v>
      </c>
      <c r="Y831" s="24" t="n">
        <f aca="false">Q831*RHO_PLATE/2700*(1+SCRAP)*PRICE_PLATE</f>
        <v>111.36915531</v>
      </c>
      <c r="Z831" s="24" t="n">
        <f aca="false">T831*CUT_M+(R831+S831)*CUT_SET</f>
        <v>334.964147</v>
      </c>
      <c r="AA831" s="24" t="n">
        <f aca="false">U831*ROUND_M</f>
        <v>713.429175</v>
      </c>
      <c r="AB831" s="24" t="n">
        <f aca="false">(R831+S831)*FINISH_PART</f>
        <v>592</v>
      </c>
      <c r="AC831" s="24" t="n">
        <f aca="false">R831*SPACER_VANE+(R831+S831)*ASM_H*LABOUR</f>
        <v>976.5</v>
      </c>
      <c r="AD831" s="24" t="n">
        <f aca="false">V831*G10_CAGE+W831*G10_SLEEVE</f>
        <v>398.22342</v>
      </c>
      <c r="AE831" s="24" t="n">
        <f aca="false">N831/1000*SHAFT_M+SHAFT_SET</f>
        <v>217.64</v>
      </c>
      <c r="AF831" s="24" t="n">
        <f aca="false">2*ROUNDUP(G831*1000/V_ZENER,0)*PRICE_Z+5*ROUNDUP(G831*DIODE_SAFETY/V_STICK,0)*PRICE_STICK</f>
        <v>91.7</v>
      </c>
      <c r="AG831" s="24" t="n">
        <f aca="false">SUM(X831:AF831)</f>
        <v>3548.40126952</v>
      </c>
      <c r="AH831" s="20" t="n">
        <f aca="false">FIXED_BOM</f>
        <v>3461</v>
      </c>
      <c r="AI831" s="24" t="n">
        <f aca="false">(AG831+AH831)*(1+CONT)</f>
        <v>8060.811459948</v>
      </c>
      <c r="AJ831" s="24" t="n">
        <f aca="false">IF(L831&gt;0,AI831/L831,1000000000000)</f>
        <v>926.083829486758</v>
      </c>
      <c r="AK831" s="8" t="n">
        <f aca="false">IF(AND(G831&gt;=V_NEED,L831&gt;=P_MIN,K831&gt;=Z_MIN,F831&lt;=N_CAP,D831&lt;=R_MAX,OR(CORONA_REQ=0,O831&gt;=G831)),1,0)</f>
        <v>0</v>
      </c>
      <c r="AL831" s="28" t="n">
        <f aca="false">IF(AK831=1,IF(OBJECTIVE=1,AI831,AJ831),1000000000000)+ROW()*0.000000001</f>
        <v>1000000000000</v>
      </c>
    </row>
    <row r="832" customFormat="false" ht="15" hidden="false" customHeight="false" outlineLevel="0" collapsed="false">
      <c r="A832" s="8" t="n">
        <v>828</v>
      </c>
      <c r="B832" s="23" t="n">
        <v>6</v>
      </c>
      <c r="C832" s="23" t="n">
        <v>1.5</v>
      </c>
      <c r="D832" s="8" t="n">
        <v>175</v>
      </c>
      <c r="E832" s="8" t="n">
        <v>26</v>
      </c>
      <c r="F832" s="8" t="n">
        <v>16</v>
      </c>
      <c r="G832" s="28" t="n">
        <v>13.132078</v>
      </c>
      <c r="H832" s="8" t="n">
        <v>227.384305</v>
      </c>
      <c r="I832" s="8" t="n">
        <v>1862.311591</v>
      </c>
      <c r="J832" s="28" t="n">
        <v>8.19015</v>
      </c>
      <c r="K832" s="39" t="n">
        <v>1.411234</v>
      </c>
      <c r="L832" s="28" t="n">
        <v>11.940852</v>
      </c>
      <c r="M832" s="8" t="n">
        <v>361.5</v>
      </c>
      <c r="N832" s="8" t="n">
        <v>1327</v>
      </c>
      <c r="O832" s="28" t="n">
        <v>11.510417</v>
      </c>
      <c r="P832" s="28" t="n">
        <v>12.539724</v>
      </c>
      <c r="Q832" s="28" t="n">
        <v>12.166799</v>
      </c>
      <c r="R832" s="8" t="n">
        <v>64</v>
      </c>
      <c r="S832" s="8" t="n">
        <v>34</v>
      </c>
      <c r="T832" s="23" t="n">
        <v>231.025652</v>
      </c>
      <c r="U832" s="23" t="n">
        <v>189.305302</v>
      </c>
      <c r="V832" s="28" t="n">
        <v>7.232247</v>
      </c>
      <c r="W832" s="39" t="n">
        <v>1.262773</v>
      </c>
      <c r="X832" s="24" t="n">
        <f aca="false">P832*RHO_VANE/2700*(1+SCRAP)*PRICE_VANE</f>
        <v>150.10049628</v>
      </c>
      <c r="Y832" s="24" t="n">
        <f aca="false">Q832*RHO_PLATE/2700*(1+SCRAP)*PRICE_PLATE</f>
        <v>145.63658403</v>
      </c>
      <c r="Z832" s="24" t="n">
        <f aca="false">T832*CUT_M+(R832+S832)*CUT_SET</f>
        <v>444.538478</v>
      </c>
      <c r="AA832" s="24" t="n">
        <f aca="false">U832*ROUND_M</f>
        <v>946.52651</v>
      </c>
      <c r="AB832" s="24" t="n">
        <f aca="false">(R832+S832)*FINISH_PART</f>
        <v>784</v>
      </c>
      <c r="AC832" s="24" t="n">
        <f aca="false">R832*SPACER_VANE+(R832+S832)*ASM_H*LABOUR</f>
        <v>1294.5</v>
      </c>
      <c r="AD832" s="24" t="n">
        <f aca="false">V832*G10_CAGE+W832*G10_SLEEVE</f>
        <v>509.7012</v>
      </c>
      <c r="AE832" s="24" t="n">
        <f aca="false">N832/1000*SHAFT_M+SHAFT_SET</f>
        <v>239.24</v>
      </c>
      <c r="AF832" s="24" t="n">
        <f aca="false">2*ROUNDUP(G832*1000/V_ZENER,0)*PRICE_Z+5*ROUNDUP(G832*DIODE_SAFETY/V_STICK,0)*PRICE_STICK</f>
        <v>91.7</v>
      </c>
      <c r="AG832" s="24" t="n">
        <f aca="false">SUM(X832:AF832)</f>
        <v>4605.94326831</v>
      </c>
      <c r="AH832" s="20" t="n">
        <f aca="false">FIXED_BOM</f>
        <v>3461</v>
      </c>
      <c r="AI832" s="24" t="n">
        <f aca="false">(AG832+AH832)*(1+CONT)</f>
        <v>9276.9847585565</v>
      </c>
      <c r="AJ832" s="24" t="n">
        <f aca="false">IF(L832&gt;0,AI832/L832,1000000000000)</f>
        <v>776.911459798388</v>
      </c>
      <c r="AK832" s="8" t="n">
        <f aca="false">IF(AND(G832&gt;=V_NEED,L832&gt;=P_MIN,K832&gt;=Z_MIN,F832&lt;=N_CAP,D832&lt;=R_MAX,OR(CORONA_REQ=0,O832&gt;=G832)),1,0)</f>
        <v>0</v>
      </c>
      <c r="AL832" s="28" t="n">
        <f aca="false">IF(AK832=1,IF(OBJECTIVE=1,AI832,AJ832),1000000000000)+ROW()*0.000000001</f>
        <v>1000000000000</v>
      </c>
    </row>
    <row r="833" customFormat="false" ht="15" hidden="false" customHeight="false" outlineLevel="0" collapsed="false">
      <c r="A833" s="8" t="n">
        <v>829</v>
      </c>
      <c r="B833" s="23" t="n">
        <v>6</v>
      </c>
      <c r="C833" s="23" t="n">
        <v>2</v>
      </c>
      <c r="D833" s="8" t="n">
        <v>175</v>
      </c>
      <c r="E833" s="8" t="n">
        <v>18</v>
      </c>
      <c r="F833" s="8" t="n">
        <v>4</v>
      </c>
      <c r="G833" s="28" t="n">
        <v>13.132078</v>
      </c>
      <c r="H833" s="8" t="n">
        <v>28.014828</v>
      </c>
      <c r="I833" s="8" t="n">
        <v>300.03752</v>
      </c>
      <c r="J833" s="28" t="n">
        <v>10.709954</v>
      </c>
      <c r="K833" s="39" t="n">
        <v>1.338959</v>
      </c>
      <c r="L833" s="28" t="n">
        <v>1.66343</v>
      </c>
      <c r="M833" s="8" t="n">
        <v>90</v>
      </c>
      <c r="N833" s="8" t="n">
        <v>784</v>
      </c>
      <c r="O833" s="28" t="n">
        <v>12.486647</v>
      </c>
      <c r="P833" s="28" t="n">
        <v>3.162032</v>
      </c>
      <c r="Q833" s="28" t="n">
        <v>3.817035</v>
      </c>
      <c r="R833" s="8" t="n">
        <v>16</v>
      </c>
      <c r="S833" s="8" t="n">
        <v>8</v>
      </c>
      <c r="T833" s="23" t="n">
        <v>57.049555</v>
      </c>
      <c r="U833" s="23" t="n">
        <v>46.619467</v>
      </c>
      <c r="V833" s="28" t="n">
        <v>2.460546</v>
      </c>
      <c r="W833" s="39" t="n">
        <v>0.429619</v>
      </c>
      <c r="X833" s="24" t="n">
        <f aca="false">P833*RHO_VANE/2700*(1+SCRAP)*PRICE_VANE</f>
        <v>37.84952304</v>
      </c>
      <c r="Y833" s="24" t="n">
        <f aca="false">Q833*RHO_PLATE/2700*(1+SCRAP)*PRICE_PLATE</f>
        <v>45.68990895</v>
      </c>
      <c r="Z833" s="24" t="n">
        <f aca="false">T833*CUT_M+(R833+S833)*CUT_SET</f>
        <v>109.5743325</v>
      </c>
      <c r="AA833" s="24" t="n">
        <f aca="false">U833*ROUND_M</f>
        <v>233.097335</v>
      </c>
      <c r="AB833" s="24" t="n">
        <f aca="false">(R833+S833)*FINISH_PART</f>
        <v>192</v>
      </c>
      <c r="AC833" s="24" t="n">
        <f aca="false">R833*SPACER_VANE+(R833+S833)*ASM_H*LABOUR</f>
        <v>318</v>
      </c>
      <c r="AD833" s="24" t="n">
        <f aca="false">V833*G10_CAGE+W833*G10_SLEEVE</f>
        <v>173.4099</v>
      </c>
      <c r="AE833" s="24" t="n">
        <f aca="false">N833/1000*SHAFT_M+SHAFT_SET</f>
        <v>174.08</v>
      </c>
      <c r="AF833" s="24" t="n">
        <f aca="false">2*ROUNDUP(G833*1000/V_ZENER,0)*PRICE_Z+5*ROUNDUP(G833*DIODE_SAFETY/V_STICK,0)*PRICE_STICK</f>
        <v>91.7</v>
      </c>
      <c r="AG833" s="24" t="n">
        <f aca="false">SUM(X833:AF833)</f>
        <v>1375.40099949</v>
      </c>
      <c r="AH833" s="20" t="n">
        <f aca="false">FIXED_BOM</f>
        <v>3461</v>
      </c>
      <c r="AI833" s="24" t="n">
        <f aca="false">(AG833+AH833)*(1+CONT)</f>
        <v>5561.8611494135</v>
      </c>
      <c r="AJ833" s="24" t="n">
        <f aca="false">IF(L833&gt;0,AI833/L833,1000000000000)</f>
        <v>3343.60998022971</v>
      </c>
      <c r="AK833" s="8" t="n">
        <f aca="false">IF(AND(G833&gt;=V_NEED,L833&gt;=P_MIN,K833&gt;=Z_MIN,F833&lt;=N_CAP,D833&lt;=R_MAX,OR(CORONA_REQ=0,O833&gt;=G833)),1,0)</f>
        <v>0</v>
      </c>
      <c r="AL833" s="28" t="n">
        <f aca="false">IF(AK833=1,IF(OBJECTIVE=1,AI833,AJ833),1000000000000)+ROW()*0.000000001</f>
        <v>1000000000000</v>
      </c>
    </row>
    <row r="834" customFormat="false" ht="15" hidden="false" customHeight="false" outlineLevel="0" collapsed="false">
      <c r="A834" s="8" t="n">
        <v>830</v>
      </c>
      <c r="B834" s="23" t="n">
        <v>6</v>
      </c>
      <c r="C834" s="23" t="n">
        <v>2</v>
      </c>
      <c r="D834" s="8" t="n">
        <v>175</v>
      </c>
      <c r="E834" s="8" t="n">
        <v>18</v>
      </c>
      <c r="F834" s="8" t="n">
        <v>6</v>
      </c>
      <c r="G834" s="28" t="n">
        <v>13.132078</v>
      </c>
      <c r="H834" s="8" t="n">
        <v>42.880444</v>
      </c>
      <c r="I834" s="8" t="n">
        <v>471.487531</v>
      </c>
      <c r="J834" s="28" t="n">
        <v>10.995398</v>
      </c>
      <c r="K834" s="39" t="n">
        <v>1.395377</v>
      </c>
      <c r="L834" s="28" t="n">
        <v>2.92138</v>
      </c>
      <c r="M834" s="8" t="n">
        <v>130</v>
      </c>
      <c r="N834" s="8" t="n">
        <v>864</v>
      </c>
      <c r="O834" s="28" t="n">
        <v>12.486647</v>
      </c>
      <c r="P834" s="28" t="n">
        <v>4.743048</v>
      </c>
      <c r="Q834" s="28" t="n">
        <v>4.771294</v>
      </c>
      <c r="R834" s="8" t="n">
        <v>24</v>
      </c>
      <c r="S834" s="8" t="n">
        <v>10</v>
      </c>
      <c r="T834" s="23" t="n">
        <v>82.746899</v>
      </c>
      <c r="U834" s="23" t="n">
        <v>67.101767</v>
      </c>
      <c r="V834" s="28" t="n">
        <v>3.163559</v>
      </c>
      <c r="W834" s="39" t="n">
        <v>0.552367</v>
      </c>
      <c r="X834" s="24" t="n">
        <f aca="false">P834*RHO_VANE/2700*(1+SCRAP)*PRICE_VANE</f>
        <v>56.77428456</v>
      </c>
      <c r="Y834" s="24" t="n">
        <f aca="false">Q834*RHO_PLATE/2700*(1+SCRAP)*PRICE_PLATE</f>
        <v>57.11238918</v>
      </c>
      <c r="Z834" s="24" t="n">
        <f aca="false">T834*CUT_M+(R834+S834)*CUT_SET</f>
        <v>158.1203485</v>
      </c>
      <c r="AA834" s="24" t="n">
        <f aca="false">U834*ROUND_M</f>
        <v>335.508835</v>
      </c>
      <c r="AB834" s="24" t="n">
        <f aca="false">(R834+S834)*FINISH_PART</f>
        <v>272</v>
      </c>
      <c r="AC834" s="24" t="n">
        <f aca="false">R834*SPACER_VANE+(R834+S834)*ASM_H*LABOUR</f>
        <v>454.5</v>
      </c>
      <c r="AD834" s="24" t="n">
        <f aca="false">V834*G10_CAGE+W834*G10_SLEEVE</f>
        <v>222.95556</v>
      </c>
      <c r="AE834" s="24" t="n">
        <f aca="false">N834/1000*SHAFT_M+SHAFT_SET</f>
        <v>183.68</v>
      </c>
      <c r="AF834" s="24" t="n">
        <f aca="false">2*ROUNDUP(G834*1000/V_ZENER,0)*PRICE_Z+5*ROUNDUP(G834*DIODE_SAFETY/V_STICK,0)*PRICE_STICK</f>
        <v>91.7</v>
      </c>
      <c r="AG834" s="24" t="n">
        <f aca="false">SUM(X834:AF834)</f>
        <v>1832.35141724</v>
      </c>
      <c r="AH834" s="20" t="n">
        <f aca="false">FIXED_BOM</f>
        <v>3461</v>
      </c>
      <c r="AI834" s="24" t="n">
        <f aca="false">(AG834+AH834)*(1+CONT)</f>
        <v>6087.354129826</v>
      </c>
      <c r="AJ834" s="24" t="n">
        <f aca="false">IF(L834&gt;0,AI834/L834,1000000000000)</f>
        <v>2083.72554403261</v>
      </c>
      <c r="AK834" s="8" t="n">
        <f aca="false">IF(AND(G834&gt;=V_NEED,L834&gt;=P_MIN,K834&gt;=Z_MIN,F834&lt;=N_CAP,D834&lt;=R_MAX,OR(CORONA_REQ=0,O834&gt;=G834)),1,0)</f>
        <v>0</v>
      </c>
      <c r="AL834" s="28" t="n">
        <f aca="false">IF(AK834=1,IF(OBJECTIVE=1,AI834,AJ834),1000000000000)+ROW()*0.000000001</f>
        <v>1000000000000</v>
      </c>
    </row>
    <row r="835" customFormat="false" ht="15" hidden="false" customHeight="false" outlineLevel="0" collapsed="false">
      <c r="A835" s="8" t="n">
        <v>831</v>
      </c>
      <c r="B835" s="23" t="n">
        <v>6</v>
      </c>
      <c r="C835" s="23" t="n">
        <v>2</v>
      </c>
      <c r="D835" s="8" t="n">
        <v>175</v>
      </c>
      <c r="E835" s="8" t="n">
        <v>18</v>
      </c>
      <c r="F835" s="8" t="n">
        <v>8</v>
      </c>
      <c r="G835" s="28" t="n">
        <v>13.132078</v>
      </c>
      <c r="H835" s="8" t="n">
        <v>57.74606</v>
      </c>
      <c r="I835" s="8" t="n">
        <v>642.937543</v>
      </c>
      <c r="J835" s="28" t="n">
        <v>11.133877</v>
      </c>
      <c r="K835" s="39" t="n">
        <v>1.424143</v>
      </c>
      <c r="L835" s="28" t="n">
        <v>4.192648</v>
      </c>
      <c r="M835" s="8" t="n">
        <v>178</v>
      </c>
      <c r="N835" s="8" t="n">
        <v>960</v>
      </c>
      <c r="O835" s="28" t="n">
        <v>12.486647</v>
      </c>
      <c r="P835" s="28" t="n">
        <v>6.324064</v>
      </c>
      <c r="Q835" s="28" t="n">
        <v>6.679811</v>
      </c>
      <c r="R835" s="8" t="n">
        <v>32</v>
      </c>
      <c r="S835" s="8" t="n">
        <v>14</v>
      </c>
      <c r="T835" s="23" t="n">
        <v>111.271676</v>
      </c>
      <c r="U835" s="23" t="n">
        <v>90.411501</v>
      </c>
      <c r="V835" s="28" t="n">
        <v>4.007174</v>
      </c>
      <c r="W835" s="39" t="n">
        <v>0.699665</v>
      </c>
      <c r="X835" s="24" t="n">
        <f aca="false">P835*RHO_VANE/2700*(1+SCRAP)*PRICE_VANE</f>
        <v>75.69904608</v>
      </c>
      <c r="Y835" s="24" t="n">
        <f aca="false">Q835*RHO_PLATE/2700*(1+SCRAP)*PRICE_PLATE</f>
        <v>79.95733767</v>
      </c>
      <c r="Z835" s="24" t="n">
        <f aca="false">T835*CUT_M+(R835+S835)*CUT_SET</f>
        <v>212.907514</v>
      </c>
      <c r="AA835" s="24" t="n">
        <f aca="false">U835*ROUND_M</f>
        <v>452.057505</v>
      </c>
      <c r="AB835" s="24" t="n">
        <f aca="false">(R835+S835)*FINISH_PART</f>
        <v>368</v>
      </c>
      <c r="AC835" s="24" t="n">
        <f aca="false">R835*SPACER_VANE+(R835+S835)*ASM_H*LABOUR</f>
        <v>613.5</v>
      </c>
      <c r="AD835" s="24" t="n">
        <f aca="false">V835*G10_CAGE+W835*G10_SLEEVE</f>
        <v>282.41034</v>
      </c>
      <c r="AE835" s="24" t="n">
        <f aca="false">N835/1000*SHAFT_M+SHAFT_SET</f>
        <v>195.2</v>
      </c>
      <c r="AF835" s="24" t="n">
        <f aca="false">2*ROUNDUP(G835*1000/V_ZENER,0)*PRICE_Z+5*ROUNDUP(G835*DIODE_SAFETY/V_STICK,0)*PRICE_STICK</f>
        <v>91.7</v>
      </c>
      <c r="AG835" s="24" t="n">
        <f aca="false">SUM(X835:AF835)</f>
        <v>2371.43174275</v>
      </c>
      <c r="AH835" s="20" t="n">
        <f aca="false">FIXED_BOM</f>
        <v>3461</v>
      </c>
      <c r="AI835" s="24" t="n">
        <f aca="false">(AG835+AH835)*(1+CONT)</f>
        <v>6707.2965041625</v>
      </c>
      <c r="AJ835" s="24" t="n">
        <f aca="false">IF(L835&gt;0,AI835/L835,1000000000000)</f>
        <v>1599.77572745494</v>
      </c>
      <c r="AK835" s="8" t="n">
        <f aca="false">IF(AND(G835&gt;=V_NEED,L835&gt;=P_MIN,K835&gt;=Z_MIN,F835&lt;=N_CAP,D835&lt;=R_MAX,OR(CORONA_REQ=0,O835&gt;=G835)),1,0)</f>
        <v>0</v>
      </c>
      <c r="AL835" s="28" t="n">
        <f aca="false">IF(AK835=1,IF(OBJECTIVE=1,AI835,AJ835),1000000000000)+ROW()*0.000000001</f>
        <v>1000000000000</v>
      </c>
    </row>
    <row r="836" customFormat="false" ht="15" hidden="false" customHeight="false" outlineLevel="0" collapsed="false">
      <c r="A836" s="8" t="n">
        <v>832</v>
      </c>
      <c r="B836" s="23" t="n">
        <v>6</v>
      </c>
      <c r="C836" s="23" t="n">
        <v>2</v>
      </c>
      <c r="D836" s="8" t="n">
        <v>175</v>
      </c>
      <c r="E836" s="8" t="n">
        <v>18</v>
      </c>
      <c r="F836" s="8" t="n">
        <v>10</v>
      </c>
      <c r="G836" s="28" t="n">
        <v>13.132078</v>
      </c>
      <c r="H836" s="8" t="n">
        <v>72.611677</v>
      </c>
      <c r="I836" s="8" t="n">
        <v>814.387554</v>
      </c>
      <c r="J836" s="28" t="n">
        <v>11.215656</v>
      </c>
      <c r="K836" s="39" t="n">
        <v>1.441631</v>
      </c>
      <c r="L836" s="28" t="n">
        <v>5.466908</v>
      </c>
      <c r="M836" s="8" t="n">
        <v>218</v>
      </c>
      <c r="N836" s="8" t="n">
        <v>1040</v>
      </c>
      <c r="O836" s="28" t="n">
        <v>12.486647</v>
      </c>
      <c r="P836" s="28" t="n">
        <v>7.90508</v>
      </c>
      <c r="Q836" s="28" t="n">
        <v>7.63407</v>
      </c>
      <c r="R836" s="8" t="n">
        <v>40</v>
      </c>
      <c r="S836" s="8" t="n">
        <v>16</v>
      </c>
      <c r="T836" s="23" t="n">
        <v>136.96902</v>
      </c>
      <c r="U836" s="23" t="n">
        <v>110.893801</v>
      </c>
      <c r="V836" s="28" t="n">
        <v>4.710187</v>
      </c>
      <c r="W836" s="39" t="n">
        <v>0.822414</v>
      </c>
      <c r="X836" s="24" t="n">
        <f aca="false">P836*RHO_VANE/2700*(1+SCRAP)*PRICE_VANE</f>
        <v>94.6238076</v>
      </c>
      <c r="Y836" s="24" t="n">
        <f aca="false">Q836*RHO_PLATE/2700*(1+SCRAP)*PRICE_PLATE</f>
        <v>91.3798179</v>
      </c>
      <c r="Z836" s="24" t="n">
        <f aca="false">T836*CUT_M+(R836+S836)*CUT_SET</f>
        <v>261.45353</v>
      </c>
      <c r="AA836" s="24" t="n">
        <f aca="false">U836*ROUND_M</f>
        <v>554.469005</v>
      </c>
      <c r="AB836" s="24" t="n">
        <f aca="false">(R836+S836)*FINISH_PART</f>
        <v>448</v>
      </c>
      <c r="AC836" s="24" t="n">
        <f aca="false">R836*SPACER_VANE+(R836+S836)*ASM_H*LABOUR</f>
        <v>750</v>
      </c>
      <c r="AD836" s="24" t="n">
        <f aca="false">V836*G10_CAGE+W836*G10_SLEEVE</f>
        <v>331.95606</v>
      </c>
      <c r="AE836" s="24" t="n">
        <f aca="false">N836/1000*SHAFT_M+SHAFT_SET</f>
        <v>204.8</v>
      </c>
      <c r="AF836" s="24" t="n">
        <f aca="false">2*ROUNDUP(G836*1000/V_ZENER,0)*PRICE_Z+5*ROUNDUP(G836*DIODE_SAFETY/V_STICK,0)*PRICE_STICK</f>
        <v>91.7</v>
      </c>
      <c r="AG836" s="24" t="n">
        <f aca="false">SUM(X836:AF836)</f>
        <v>2828.3822205</v>
      </c>
      <c r="AH836" s="20" t="n">
        <f aca="false">FIXED_BOM</f>
        <v>3461</v>
      </c>
      <c r="AI836" s="24" t="n">
        <f aca="false">(AG836+AH836)*(1+CONT)</f>
        <v>7232.789553575</v>
      </c>
      <c r="AJ836" s="24" t="n">
        <f aca="false">IF(L836&gt;0,AI836/L836,1000000000000)</f>
        <v>1323.01285362311</v>
      </c>
      <c r="AK836" s="8" t="n">
        <f aca="false">IF(AND(G836&gt;=V_NEED,L836&gt;=P_MIN,K836&gt;=Z_MIN,F836&lt;=N_CAP,D836&lt;=R_MAX,OR(CORONA_REQ=0,O836&gt;=G836)),1,0)</f>
        <v>0</v>
      </c>
      <c r="AL836" s="28" t="n">
        <f aca="false">IF(AK836=1,IF(OBJECTIVE=1,AI836,AJ836),1000000000000)+ROW()*0.000000001</f>
        <v>1000000000000</v>
      </c>
    </row>
    <row r="837" customFormat="false" ht="15" hidden="false" customHeight="false" outlineLevel="0" collapsed="false">
      <c r="A837" s="8" t="n">
        <v>833</v>
      </c>
      <c r="B837" s="23" t="n">
        <v>6</v>
      </c>
      <c r="C837" s="23" t="n">
        <v>2</v>
      </c>
      <c r="D837" s="8" t="n">
        <v>175</v>
      </c>
      <c r="E837" s="8" t="n">
        <v>18</v>
      </c>
      <c r="F837" s="8" t="n">
        <v>12</v>
      </c>
      <c r="G837" s="28" t="n">
        <v>13.132078</v>
      </c>
      <c r="H837" s="8" t="n">
        <v>87.477293</v>
      </c>
      <c r="I837" s="8" t="n">
        <v>985.837565</v>
      </c>
      <c r="J837" s="28" t="n">
        <v>11.26964</v>
      </c>
      <c r="K837" s="39" t="n">
        <v>1.453759</v>
      </c>
      <c r="L837" s="28" t="n">
        <v>6.7472</v>
      </c>
      <c r="M837" s="8" t="n">
        <v>266</v>
      </c>
      <c r="N837" s="8" t="n">
        <v>1136</v>
      </c>
      <c r="O837" s="28" t="n">
        <v>12.486647</v>
      </c>
      <c r="P837" s="28" t="n">
        <v>9.486096</v>
      </c>
      <c r="Q837" s="28" t="n">
        <v>9.542588</v>
      </c>
      <c r="R837" s="8" t="n">
        <v>48</v>
      </c>
      <c r="S837" s="8" t="n">
        <v>20</v>
      </c>
      <c r="T837" s="23" t="n">
        <v>165.493797</v>
      </c>
      <c r="U837" s="23" t="n">
        <v>134.203535</v>
      </c>
      <c r="V837" s="28" t="n">
        <v>5.553803</v>
      </c>
      <c r="W837" s="39" t="n">
        <v>0.969712</v>
      </c>
      <c r="X837" s="24" t="n">
        <f aca="false">P837*RHO_VANE/2700*(1+SCRAP)*PRICE_VANE</f>
        <v>113.54856912</v>
      </c>
      <c r="Y837" s="24" t="n">
        <f aca="false">Q837*RHO_PLATE/2700*(1+SCRAP)*PRICE_PLATE</f>
        <v>114.22477836</v>
      </c>
      <c r="Z837" s="24" t="n">
        <f aca="false">T837*CUT_M+(R837+S837)*CUT_SET</f>
        <v>316.2406955</v>
      </c>
      <c r="AA837" s="24" t="n">
        <f aca="false">U837*ROUND_M</f>
        <v>671.017675</v>
      </c>
      <c r="AB837" s="24" t="n">
        <f aca="false">(R837+S837)*FINISH_PART</f>
        <v>544</v>
      </c>
      <c r="AC837" s="24" t="n">
        <f aca="false">R837*SPACER_VANE+(R837+S837)*ASM_H*LABOUR</f>
        <v>909</v>
      </c>
      <c r="AD837" s="24" t="n">
        <f aca="false">V837*G10_CAGE+W837*G10_SLEEVE</f>
        <v>391.4109</v>
      </c>
      <c r="AE837" s="24" t="n">
        <f aca="false">N837/1000*SHAFT_M+SHAFT_SET</f>
        <v>216.32</v>
      </c>
      <c r="AF837" s="24" t="n">
        <f aca="false">2*ROUNDUP(G837*1000/V_ZENER,0)*PRICE_Z+5*ROUNDUP(G837*DIODE_SAFETY/V_STICK,0)*PRICE_STICK</f>
        <v>91.7</v>
      </c>
      <c r="AG837" s="24" t="n">
        <f aca="false">SUM(X837:AF837)</f>
        <v>3367.46261798</v>
      </c>
      <c r="AH837" s="20" t="n">
        <f aca="false">FIXED_BOM</f>
        <v>3461</v>
      </c>
      <c r="AI837" s="24" t="n">
        <f aca="false">(AG837+AH837)*(1+CONT)</f>
        <v>7852.732010677</v>
      </c>
      <c r="AJ837" s="24" t="n">
        <f aca="false">IF(L837&gt;0,AI837/L837,1000000000000)</f>
        <v>1163.85048771001</v>
      </c>
      <c r="AK837" s="8" t="n">
        <f aca="false">IF(AND(G837&gt;=V_NEED,L837&gt;=P_MIN,K837&gt;=Z_MIN,F837&lt;=N_CAP,D837&lt;=R_MAX,OR(CORONA_REQ=0,O837&gt;=G837)),1,0)</f>
        <v>0</v>
      </c>
      <c r="AL837" s="28" t="n">
        <f aca="false">IF(AK837=1,IF(OBJECTIVE=1,AI837,AJ837),1000000000000)+ROW()*0.000000001</f>
        <v>1000000000000</v>
      </c>
    </row>
    <row r="838" customFormat="false" ht="15" hidden="false" customHeight="false" outlineLevel="0" collapsed="false">
      <c r="A838" s="8" t="n">
        <v>834</v>
      </c>
      <c r="B838" s="23" t="n">
        <v>6</v>
      </c>
      <c r="C838" s="23" t="n">
        <v>2</v>
      </c>
      <c r="D838" s="8" t="n">
        <v>175</v>
      </c>
      <c r="E838" s="8" t="n">
        <v>18</v>
      </c>
      <c r="F838" s="8" t="n">
        <v>16</v>
      </c>
      <c r="G838" s="28" t="n">
        <v>13.132078</v>
      </c>
      <c r="H838" s="8" t="n">
        <v>117.208525</v>
      </c>
      <c r="I838" s="8" t="n">
        <v>1328.737588</v>
      </c>
      <c r="J838" s="28" t="n">
        <v>11.336527</v>
      </c>
      <c r="K838" s="39" t="n">
        <v>1.468689</v>
      </c>
      <c r="L838" s="28" t="n">
        <v>9.305035</v>
      </c>
      <c r="M838" s="8" t="n">
        <v>354</v>
      </c>
      <c r="N838" s="8" t="n">
        <v>1312</v>
      </c>
      <c r="O838" s="28" t="n">
        <v>12.486647</v>
      </c>
      <c r="P838" s="28" t="n">
        <v>12.648127</v>
      </c>
      <c r="Q838" s="28" t="n">
        <v>12.405364</v>
      </c>
      <c r="R838" s="8" t="n">
        <v>64</v>
      </c>
      <c r="S838" s="8" t="n">
        <v>26</v>
      </c>
      <c r="T838" s="23" t="n">
        <v>219.715919</v>
      </c>
      <c r="U838" s="23" t="n">
        <v>177.995568</v>
      </c>
      <c r="V838" s="28" t="n">
        <v>7.100432</v>
      </c>
      <c r="W838" s="39" t="n">
        <v>1.239758</v>
      </c>
      <c r="X838" s="24" t="n">
        <f aca="false">P838*RHO_VANE/2700*(1+SCRAP)*PRICE_VANE</f>
        <v>151.39808019</v>
      </c>
      <c r="Y838" s="24" t="n">
        <f aca="false">Q838*RHO_PLATE/2700*(1+SCRAP)*PRICE_PLATE</f>
        <v>148.49220708</v>
      </c>
      <c r="Z838" s="24" t="n">
        <f aca="false">T838*CUT_M+(R838+S838)*CUT_SET</f>
        <v>419.5738785</v>
      </c>
      <c r="AA838" s="24" t="n">
        <f aca="false">U838*ROUND_M</f>
        <v>889.97784</v>
      </c>
      <c r="AB838" s="24" t="n">
        <f aca="false">(R838+S838)*FINISH_PART</f>
        <v>720</v>
      </c>
      <c r="AC838" s="24" t="n">
        <f aca="false">R838*SPACER_VANE+(R838+S838)*ASM_H*LABOUR</f>
        <v>1204.5</v>
      </c>
      <c r="AD838" s="24" t="n">
        <f aca="false">V838*G10_CAGE+W838*G10_SLEEVE</f>
        <v>500.4114</v>
      </c>
      <c r="AE838" s="24" t="n">
        <f aca="false">N838/1000*SHAFT_M+SHAFT_SET</f>
        <v>237.44</v>
      </c>
      <c r="AF838" s="24" t="n">
        <f aca="false">2*ROUNDUP(G838*1000/V_ZENER,0)*PRICE_Z+5*ROUNDUP(G838*DIODE_SAFETY/V_STICK,0)*PRICE_STICK</f>
        <v>91.7</v>
      </c>
      <c r="AG838" s="24" t="n">
        <f aca="false">SUM(X838:AF838)</f>
        <v>4363.49340577</v>
      </c>
      <c r="AH838" s="20" t="n">
        <f aca="false">FIXED_BOM</f>
        <v>3461</v>
      </c>
      <c r="AI838" s="24" t="n">
        <f aca="false">(AG838+AH838)*(1+CONT)</f>
        <v>8998.1674166355</v>
      </c>
      <c r="AJ838" s="24" t="n">
        <f aca="false">IF(L838&gt;0,AI838/L838,1000000000000)</f>
        <v>967.021340235206</v>
      </c>
      <c r="AK838" s="8" t="n">
        <f aca="false">IF(AND(G838&gt;=V_NEED,L838&gt;=P_MIN,K838&gt;=Z_MIN,F838&lt;=N_CAP,D838&lt;=R_MAX,OR(CORONA_REQ=0,O838&gt;=G838)),1,0)</f>
        <v>0</v>
      </c>
      <c r="AL838" s="28" t="n">
        <f aca="false">IF(AK838=1,IF(OBJECTIVE=1,AI838,AJ838),1000000000000)+ROW()*0.000000001</f>
        <v>1000000000000</v>
      </c>
    </row>
    <row r="839" customFormat="false" ht="15" hidden="false" customHeight="false" outlineLevel="0" collapsed="false">
      <c r="A839" s="8" t="n">
        <v>835</v>
      </c>
      <c r="B839" s="23" t="n">
        <v>6</v>
      </c>
      <c r="C839" s="23" t="n">
        <v>2</v>
      </c>
      <c r="D839" s="8" t="n">
        <v>175</v>
      </c>
      <c r="E839" s="8" t="n">
        <v>22</v>
      </c>
      <c r="F839" s="8" t="n">
        <v>4</v>
      </c>
      <c r="G839" s="28" t="n">
        <v>13.132078</v>
      </c>
      <c r="H839" s="8" t="n">
        <v>37.16953</v>
      </c>
      <c r="I839" s="8" t="n">
        <v>361.2104</v>
      </c>
      <c r="J839" s="28" t="n">
        <v>9.717917</v>
      </c>
      <c r="K839" s="39" t="n">
        <v>1.34621</v>
      </c>
      <c r="L839" s="28" t="n">
        <v>2.036995</v>
      </c>
      <c r="M839" s="8" t="n">
        <v>98</v>
      </c>
      <c r="N839" s="8" t="n">
        <v>800</v>
      </c>
      <c r="O839" s="28" t="n">
        <v>12.486647</v>
      </c>
      <c r="P839" s="28" t="n">
        <v>3.67097</v>
      </c>
      <c r="Q839" s="28" t="n">
        <v>4.771294</v>
      </c>
      <c r="R839" s="8" t="n">
        <v>16</v>
      </c>
      <c r="S839" s="8" t="n">
        <v>10</v>
      </c>
      <c r="T839" s="23" t="n">
        <v>59.876988</v>
      </c>
      <c r="U839" s="23" t="n">
        <v>49.4469</v>
      </c>
      <c r="V839" s="28" t="n">
        <v>2.601148</v>
      </c>
      <c r="W839" s="39" t="n">
        <v>0.454169</v>
      </c>
      <c r="X839" s="24" t="n">
        <f aca="false">P839*RHO_VANE/2700*(1+SCRAP)*PRICE_VANE</f>
        <v>43.9415109</v>
      </c>
      <c r="Y839" s="24" t="n">
        <f aca="false">Q839*RHO_PLATE/2700*(1+SCRAP)*PRICE_PLATE</f>
        <v>57.11238918</v>
      </c>
      <c r="Z839" s="24" t="n">
        <f aca="false">T839*CUT_M+(R839+S839)*CUT_SET</f>
        <v>115.815482</v>
      </c>
      <c r="AA839" s="24" t="n">
        <f aca="false">U839*ROUND_M</f>
        <v>247.2345</v>
      </c>
      <c r="AB839" s="24" t="n">
        <f aca="false">(R839+S839)*FINISH_PART</f>
        <v>208</v>
      </c>
      <c r="AC839" s="24" t="n">
        <f aca="false">R839*SPACER_VANE+(R839+S839)*ASM_H*LABOUR</f>
        <v>340.5</v>
      </c>
      <c r="AD839" s="24" t="n">
        <f aca="false">V839*G10_CAGE+W839*G10_SLEEVE</f>
        <v>183.31902</v>
      </c>
      <c r="AE839" s="24" t="n">
        <f aca="false">N839/1000*SHAFT_M+SHAFT_SET</f>
        <v>176</v>
      </c>
      <c r="AF839" s="24" t="n">
        <f aca="false">2*ROUNDUP(G839*1000/V_ZENER,0)*PRICE_Z+5*ROUNDUP(G839*DIODE_SAFETY/V_STICK,0)*PRICE_STICK</f>
        <v>91.7</v>
      </c>
      <c r="AG839" s="24" t="n">
        <f aca="false">SUM(X839:AF839)</f>
        <v>1463.62290208</v>
      </c>
      <c r="AH839" s="20" t="n">
        <f aca="false">FIXED_BOM</f>
        <v>3461</v>
      </c>
      <c r="AI839" s="24" t="n">
        <f aca="false">(AG839+AH839)*(1+CONT)</f>
        <v>5663.316337392</v>
      </c>
      <c r="AJ839" s="24" t="n">
        <f aca="false">IF(L839&gt;0,AI839/L839,1000000000000)</f>
        <v>2780.23084857449</v>
      </c>
      <c r="AK839" s="8" t="n">
        <f aca="false">IF(AND(G839&gt;=V_NEED,L839&gt;=P_MIN,K839&gt;=Z_MIN,F839&lt;=N_CAP,D839&lt;=R_MAX,OR(CORONA_REQ=0,O839&gt;=G839)),1,0)</f>
        <v>0</v>
      </c>
      <c r="AL839" s="28" t="n">
        <f aca="false">IF(AK839=1,IF(OBJECTIVE=1,AI839,AJ839),1000000000000)+ROW()*0.000000001</f>
        <v>1000000000000</v>
      </c>
    </row>
    <row r="840" customFormat="false" ht="15" hidden="false" customHeight="false" outlineLevel="0" collapsed="false">
      <c r="A840" s="8" t="n">
        <v>836</v>
      </c>
      <c r="B840" s="23" t="n">
        <v>6</v>
      </c>
      <c r="C840" s="23" t="n">
        <v>2</v>
      </c>
      <c r="D840" s="8" t="n">
        <v>175</v>
      </c>
      <c r="E840" s="8" t="n">
        <v>22</v>
      </c>
      <c r="F840" s="8" t="n">
        <v>6</v>
      </c>
      <c r="G840" s="28" t="n">
        <v>13.132078</v>
      </c>
      <c r="H840" s="8" t="n">
        <v>57.266404</v>
      </c>
      <c r="I840" s="8" t="n">
        <v>567.616343</v>
      </c>
      <c r="J840" s="28" t="n">
        <v>9.911856</v>
      </c>
      <c r="K840" s="39" t="n">
        <v>1.393204</v>
      </c>
      <c r="L840" s="28" t="n">
        <v>3.510748</v>
      </c>
      <c r="M840" s="8" t="n">
        <v>138</v>
      </c>
      <c r="N840" s="8" t="n">
        <v>880</v>
      </c>
      <c r="O840" s="28" t="n">
        <v>12.486647</v>
      </c>
      <c r="P840" s="28" t="n">
        <v>5.506455</v>
      </c>
      <c r="Q840" s="28" t="n">
        <v>5.725553</v>
      </c>
      <c r="R840" s="8" t="n">
        <v>24</v>
      </c>
      <c r="S840" s="8" t="n">
        <v>12</v>
      </c>
      <c r="T840" s="23" t="n">
        <v>85.574332</v>
      </c>
      <c r="U840" s="23" t="n">
        <v>69.929201</v>
      </c>
      <c r="V840" s="28" t="n">
        <v>3.304161</v>
      </c>
      <c r="W840" s="39" t="n">
        <v>0.576917</v>
      </c>
      <c r="X840" s="24" t="n">
        <f aca="false">P840*RHO_VANE/2700*(1+SCRAP)*PRICE_VANE</f>
        <v>65.91226635</v>
      </c>
      <c r="Y840" s="24" t="n">
        <f aca="false">Q840*RHO_PLATE/2700*(1+SCRAP)*PRICE_PLATE</f>
        <v>68.53486941</v>
      </c>
      <c r="Z840" s="24" t="n">
        <f aca="false">T840*CUT_M+(R840+S840)*CUT_SET</f>
        <v>164.361498</v>
      </c>
      <c r="AA840" s="24" t="n">
        <f aca="false">U840*ROUND_M</f>
        <v>349.646005</v>
      </c>
      <c r="AB840" s="24" t="n">
        <f aca="false">(R840+S840)*FINISH_PART</f>
        <v>288</v>
      </c>
      <c r="AC840" s="24" t="n">
        <f aca="false">R840*SPACER_VANE+(R840+S840)*ASM_H*LABOUR</f>
        <v>477</v>
      </c>
      <c r="AD840" s="24" t="n">
        <f aca="false">V840*G10_CAGE+W840*G10_SLEEVE</f>
        <v>232.86468</v>
      </c>
      <c r="AE840" s="24" t="n">
        <f aca="false">N840/1000*SHAFT_M+SHAFT_SET</f>
        <v>185.6</v>
      </c>
      <c r="AF840" s="24" t="n">
        <f aca="false">2*ROUNDUP(G840*1000/V_ZENER,0)*PRICE_Z+5*ROUNDUP(G840*DIODE_SAFETY/V_STICK,0)*PRICE_STICK</f>
        <v>91.7</v>
      </c>
      <c r="AG840" s="24" t="n">
        <f aca="false">SUM(X840:AF840)</f>
        <v>1923.61931876</v>
      </c>
      <c r="AH840" s="20" t="n">
        <f aca="false">FIXED_BOM</f>
        <v>3461</v>
      </c>
      <c r="AI840" s="24" t="n">
        <f aca="false">(AG840+AH840)*(1+CONT)</f>
        <v>6192.312216574</v>
      </c>
      <c r="AJ840" s="24" t="n">
        <f aca="false">IF(L840&gt;0,AI840/L840,1000000000000)</f>
        <v>1763.81563603369</v>
      </c>
      <c r="AK840" s="8" t="n">
        <f aca="false">IF(AND(G840&gt;=V_NEED,L840&gt;=P_MIN,K840&gt;=Z_MIN,F840&lt;=N_CAP,D840&lt;=R_MAX,OR(CORONA_REQ=0,O840&gt;=G840)),1,0)</f>
        <v>0</v>
      </c>
      <c r="AL840" s="28" t="n">
        <f aca="false">IF(AK840=1,IF(OBJECTIVE=1,AI840,AJ840),1000000000000)+ROW()*0.000000001</f>
        <v>1000000000000</v>
      </c>
    </row>
    <row r="841" customFormat="false" ht="15" hidden="false" customHeight="false" outlineLevel="0" collapsed="false">
      <c r="A841" s="8" t="n">
        <v>837</v>
      </c>
      <c r="B841" s="23" t="n">
        <v>6</v>
      </c>
      <c r="C841" s="23" t="n">
        <v>2</v>
      </c>
      <c r="D841" s="8" t="n">
        <v>175</v>
      </c>
      <c r="E841" s="8" t="n">
        <v>22</v>
      </c>
      <c r="F841" s="8" t="n">
        <v>8</v>
      </c>
      <c r="G841" s="28" t="n">
        <v>13.132078</v>
      </c>
      <c r="H841" s="8" t="n">
        <v>77.363278</v>
      </c>
      <c r="I841" s="8" t="n">
        <v>774.022286</v>
      </c>
      <c r="J841" s="28" t="n">
        <v>10.005035</v>
      </c>
      <c r="K841" s="39" t="n">
        <v>1.417078</v>
      </c>
      <c r="L841" s="28" t="n">
        <v>4.995179</v>
      </c>
      <c r="M841" s="8" t="n">
        <v>186</v>
      </c>
      <c r="N841" s="8" t="n">
        <v>976</v>
      </c>
      <c r="O841" s="28" t="n">
        <v>12.486647</v>
      </c>
      <c r="P841" s="28" t="n">
        <v>7.34194</v>
      </c>
      <c r="Q841" s="28" t="n">
        <v>7.63407</v>
      </c>
      <c r="R841" s="8" t="n">
        <v>32</v>
      </c>
      <c r="S841" s="8" t="n">
        <v>16</v>
      </c>
      <c r="T841" s="23" t="n">
        <v>114.099109</v>
      </c>
      <c r="U841" s="23" t="n">
        <v>93.238934</v>
      </c>
      <c r="V841" s="28" t="n">
        <v>4.147777</v>
      </c>
      <c r="W841" s="39" t="n">
        <v>0.724215</v>
      </c>
      <c r="X841" s="24" t="n">
        <f aca="false">P841*RHO_VANE/2700*(1+SCRAP)*PRICE_VANE</f>
        <v>87.8830218</v>
      </c>
      <c r="Y841" s="24" t="n">
        <f aca="false">Q841*RHO_PLATE/2700*(1+SCRAP)*PRICE_PLATE</f>
        <v>91.3798179</v>
      </c>
      <c r="Z841" s="24" t="n">
        <f aca="false">T841*CUT_M+(R841+S841)*CUT_SET</f>
        <v>219.1486635</v>
      </c>
      <c r="AA841" s="24" t="n">
        <f aca="false">U841*ROUND_M</f>
        <v>466.19467</v>
      </c>
      <c r="AB841" s="24" t="n">
        <f aca="false">(R841+S841)*FINISH_PART</f>
        <v>384</v>
      </c>
      <c r="AC841" s="24" t="n">
        <f aca="false">R841*SPACER_VANE+(R841+S841)*ASM_H*LABOUR</f>
        <v>636</v>
      </c>
      <c r="AD841" s="24" t="n">
        <f aca="false">V841*G10_CAGE+W841*G10_SLEEVE</f>
        <v>292.31952</v>
      </c>
      <c r="AE841" s="24" t="n">
        <f aca="false">N841/1000*SHAFT_M+SHAFT_SET</f>
        <v>197.12</v>
      </c>
      <c r="AF841" s="24" t="n">
        <f aca="false">2*ROUNDUP(G841*1000/V_ZENER,0)*PRICE_Z+5*ROUNDUP(G841*DIODE_SAFETY/V_STICK,0)*PRICE_STICK</f>
        <v>91.7</v>
      </c>
      <c r="AG841" s="24" t="n">
        <f aca="false">SUM(X841:AF841)</f>
        <v>2465.7456932</v>
      </c>
      <c r="AH841" s="20" t="n">
        <f aca="false">FIXED_BOM</f>
        <v>3461</v>
      </c>
      <c r="AI841" s="24" t="n">
        <f aca="false">(AG841+AH841)*(1+CONT)</f>
        <v>6815.75754718</v>
      </c>
      <c r="AJ841" s="24" t="n">
        <f aca="false">IF(L841&gt;0,AI841/L841,1000000000000)</f>
        <v>1364.46712864144</v>
      </c>
      <c r="AK841" s="8" t="n">
        <f aca="false">IF(AND(G841&gt;=V_NEED,L841&gt;=P_MIN,K841&gt;=Z_MIN,F841&lt;=N_CAP,D841&lt;=R_MAX,OR(CORONA_REQ=0,O841&gt;=G841)),1,0)</f>
        <v>0</v>
      </c>
      <c r="AL841" s="28" t="n">
        <f aca="false">IF(AK841=1,IF(OBJECTIVE=1,AI841,AJ841),1000000000000)+ROW()*0.000000001</f>
        <v>1000000000000</v>
      </c>
    </row>
    <row r="842" customFormat="false" ht="15" hidden="false" customHeight="false" outlineLevel="0" collapsed="false">
      <c r="A842" s="8" t="n">
        <v>838</v>
      </c>
      <c r="B842" s="23" t="n">
        <v>6</v>
      </c>
      <c r="C842" s="23" t="n">
        <v>2</v>
      </c>
      <c r="D842" s="8" t="n">
        <v>175</v>
      </c>
      <c r="E842" s="8" t="n">
        <v>22</v>
      </c>
      <c r="F842" s="8" t="n">
        <v>10</v>
      </c>
      <c r="G842" s="28" t="n">
        <v>13.132078</v>
      </c>
      <c r="H842" s="8" t="n">
        <v>97.460152</v>
      </c>
      <c r="I842" s="8" t="n">
        <v>980.428229</v>
      </c>
      <c r="J842" s="28" t="n">
        <v>10.059786</v>
      </c>
      <c r="K842" s="39" t="n">
        <v>1.431606</v>
      </c>
      <c r="L842" s="28" t="n">
        <v>6.485043</v>
      </c>
      <c r="M842" s="8" t="n">
        <v>234</v>
      </c>
      <c r="N842" s="8" t="n">
        <v>1072</v>
      </c>
      <c r="O842" s="28" t="n">
        <v>12.486647</v>
      </c>
      <c r="P842" s="28" t="n">
        <v>9.177425</v>
      </c>
      <c r="Q842" s="28" t="n">
        <v>9.542588</v>
      </c>
      <c r="R842" s="8" t="n">
        <v>40</v>
      </c>
      <c r="S842" s="8" t="n">
        <v>20</v>
      </c>
      <c r="T842" s="23" t="n">
        <v>142.623887</v>
      </c>
      <c r="U842" s="23" t="n">
        <v>116.548668</v>
      </c>
      <c r="V842" s="28" t="n">
        <v>4.991393</v>
      </c>
      <c r="W842" s="39" t="n">
        <v>0.871513</v>
      </c>
      <c r="X842" s="24" t="n">
        <f aca="false">P842*RHO_VANE/2700*(1+SCRAP)*PRICE_VANE</f>
        <v>109.85377725</v>
      </c>
      <c r="Y842" s="24" t="n">
        <f aca="false">Q842*RHO_PLATE/2700*(1+SCRAP)*PRICE_PLATE</f>
        <v>114.22477836</v>
      </c>
      <c r="Z842" s="24" t="n">
        <f aca="false">T842*CUT_M+(R842+S842)*CUT_SET</f>
        <v>273.9358305</v>
      </c>
      <c r="AA842" s="24" t="n">
        <f aca="false">U842*ROUND_M</f>
        <v>582.74334</v>
      </c>
      <c r="AB842" s="24" t="n">
        <f aca="false">(R842+S842)*FINISH_PART</f>
        <v>480</v>
      </c>
      <c r="AC842" s="24" t="n">
        <f aca="false">R842*SPACER_VANE+(R842+S842)*ASM_H*LABOUR</f>
        <v>795</v>
      </c>
      <c r="AD842" s="24" t="n">
        <f aca="false">V842*G10_CAGE+W842*G10_SLEEVE</f>
        <v>351.77436</v>
      </c>
      <c r="AE842" s="24" t="n">
        <f aca="false">N842/1000*SHAFT_M+SHAFT_SET</f>
        <v>208.64</v>
      </c>
      <c r="AF842" s="24" t="n">
        <f aca="false">2*ROUNDUP(G842*1000/V_ZENER,0)*PRICE_Z+5*ROUNDUP(G842*DIODE_SAFETY/V_STICK,0)*PRICE_STICK</f>
        <v>91.7</v>
      </c>
      <c r="AG842" s="24" t="n">
        <f aca="false">SUM(X842:AF842)</f>
        <v>3007.87208611</v>
      </c>
      <c r="AH842" s="20" t="n">
        <f aca="false">FIXED_BOM</f>
        <v>3461</v>
      </c>
      <c r="AI842" s="24" t="n">
        <f aca="false">(AG842+AH842)*(1+CONT)</f>
        <v>7439.2028990265</v>
      </c>
      <c r="AJ842" s="24" t="n">
        <f aca="false">IF(L842&gt;0,AI842/L842,1000000000000)</f>
        <v>1147.13239357495</v>
      </c>
      <c r="AK842" s="8" t="n">
        <f aca="false">IF(AND(G842&gt;=V_NEED,L842&gt;=P_MIN,K842&gt;=Z_MIN,F842&lt;=N_CAP,D842&lt;=R_MAX,OR(CORONA_REQ=0,O842&gt;=G842)),1,0)</f>
        <v>0</v>
      </c>
      <c r="AL842" s="28" t="n">
        <f aca="false">IF(AK842=1,IF(OBJECTIVE=1,AI842,AJ842),1000000000000)+ROW()*0.000000001</f>
        <v>1000000000000</v>
      </c>
    </row>
    <row r="843" customFormat="false" ht="15" hidden="false" customHeight="false" outlineLevel="0" collapsed="false">
      <c r="A843" s="8" t="n">
        <v>839</v>
      </c>
      <c r="B843" s="23" t="n">
        <v>6</v>
      </c>
      <c r="C843" s="23" t="n">
        <v>2</v>
      </c>
      <c r="D843" s="8" t="n">
        <v>175</v>
      </c>
      <c r="E843" s="8" t="n">
        <v>22</v>
      </c>
      <c r="F843" s="8" t="n">
        <v>12</v>
      </c>
      <c r="G843" s="28" t="n">
        <v>13.132078</v>
      </c>
      <c r="H843" s="8" t="n">
        <v>117.557026</v>
      </c>
      <c r="I843" s="8" t="n">
        <v>1186.834172</v>
      </c>
      <c r="J843" s="28" t="n">
        <v>10.095817</v>
      </c>
      <c r="K843" s="39" t="n">
        <v>1.441489</v>
      </c>
      <c r="L843" s="28" t="n">
        <v>7.983229</v>
      </c>
      <c r="M843" s="8" t="n">
        <v>282</v>
      </c>
      <c r="N843" s="8" t="n">
        <v>1168</v>
      </c>
      <c r="O843" s="28" t="n">
        <v>12.486647</v>
      </c>
      <c r="P843" s="28" t="n">
        <v>11.01291</v>
      </c>
      <c r="Q843" s="28" t="n">
        <v>11.451105</v>
      </c>
      <c r="R843" s="8" t="n">
        <v>48</v>
      </c>
      <c r="S843" s="8" t="n">
        <v>24</v>
      </c>
      <c r="T843" s="23" t="n">
        <v>171.148664</v>
      </c>
      <c r="U843" s="23" t="n">
        <v>139.858401</v>
      </c>
      <c r="V843" s="28" t="n">
        <v>5.835008</v>
      </c>
      <c r="W843" s="39" t="n">
        <v>1.018811</v>
      </c>
      <c r="X843" s="24" t="n">
        <f aca="false">P843*RHO_VANE/2700*(1+SCRAP)*PRICE_VANE</f>
        <v>131.8245327</v>
      </c>
      <c r="Y843" s="24" t="n">
        <f aca="false">Q843*RHO_PLATE/2700*(1+SCRAP)*PRICE_PLATE</f>
        <v>137.06972685</v>
      </c>
      <c r="Z843" s="24" t="n">
        <f aca="false">T843*CUT_M+(R843+S843)*CUT_SET</f>
        <v>328.722996</v>
      </c>
      <c r="AA843" s="24" t="n">
        <f aca="false">U843*ROUND_M</f>
        <v>699.292005</v>
      </c>
      <c r="AB843" s="24" t="n">
        <f aca="false">(R843+S843)*FINISH_PART</f>
        <v>576</v>
      </c>
      <c r="AC843" s="24" t="n">
        <f aca="false">R843*SPACER_VANE+(R843+S843)*ASM_H*LABOUR</f>
        <v>954</v>
      </c>
      <c r="AD843" s="24" t="n">
        <f aca="false">V843*G10_CAGE+W843*G10_SLEEVE</f>
        <v>411.22914</v>
      </c>
      <c r="AE843" s="24" t="n">
        <f aca="false">N843/1000*SHAFT_M+SHAFT_SET</f>
        <v>220.16</v>
      </c>
      <c r="AF843" s="24" t="n">
        <f aca="false">2*ROUNDUP(G843*1000/V_ZENER,0)*PRICE_Z+5*ROUNDUP(G843*DIODE_SAFETY/V_STICK,0)*PRICE_STICK</f>
        <v>91.7</v>
      </c>
      <c r="AG843" s="24" t="n">
        <f aca="false">SUM(X843:AF843)</f>
        <v>3549.99840055</v>
      </c>
      <c r="AH843" s="20" t="n">
        <f aca="false">FIXED_BOM</f>
        <v>3461</v>
      </c>
      <c r="AI843" s="24" t="n">
        <f aca="false">(AG843+AH843)*(1+CONT)</f>
        <v>8062.6481606325</v>
      </c>
      <c r="AJ843" s="24" t="n">
        <f aca="false">IF(L843&gt;0,AI843/L843,1000000000000)</f>
        <v>1009.94825034237</v>
      </c>
      <c r="AK843" s="8" t="n">
        <f aca="false">IF(AND(G843&gt;=V_NEED,L843&gt;=P_MIN,K843&gt;=Z_MIN,F843&lt;=N_CAP,D843&lt;=R_MAX,OR(CORONA_REQ=0,O843&gt;=G843)),1,0)</f>
        <v>0</v>
      </c>
      <c r="AL843" s="28" t="n">
        <f aca="false">IF(AK843=1,IF(OBJECTIVE=1,AI843,AJ843),1000000000000)+ROW()*0.000000001</f>
        <v>1000000000000</v>
      </c>
    </row>
    <row r="844" customFormat="false" ht="15" hidden="false" customHeight="false" outlineLevel="0" collapsed="false">
      <c r="A844" s="8" t="n">
        <v>840</v>
      </c>
      <c r="B844" s="23" t="n">
        <v>6</v>
      </c>
      <c r="C844" s="23" t="n">
        <v>2</v>
      </c>
      <c r="D844" s="8" t="n">
        <v>175</v>
      </c>
      <c r="E844" s="8" t="n">
        <v>22</v>
      </c>
      <c r="F844" s="8" t="n">
        <v>16</v>
      </c>
      <c r="G844" s="28" t="n">
        <v>13.132078</v>
      </c>
      <c r="H844" s="8" t="n">
        <v>157.750775</v>
      </c>
      <c r="I844" s="8" t="n">
        <v>1599.646059</v>
      </c>
      <c r="J844" s="28" t="n">
        <v>10.140337</v>
      </c>
      <c r="K844" s="39" t="n">
        <v>1.453378</v>
      </c>
      <c r="L844" s="28" t="n">
        <v>10.959365</v>
      </c>
      <c r="M844" s="8" t="n">
        <v>370</v>
      </c>
      <c r="N844" s="8" t="n">
        <v>1344</v>
      </c>
      <c r="O844" s="28" t="n">
        <v>12.486647</v>
      </c>
      <c r="P844" s="28" t="n">
        <v>14.683879</v>
      </c>
      <c r="Q844" s="28" t="n">
        <v>14.313882</v>
      </c>
      <c r="R844" s="8" t="n">
        <v>64</v>
      </c>
      <c r="S844" s="8" t="n">
        <v>30</v>
      </c>
      <c r="T844" s="23" t="n">
        <v>225.370785</v>
      </c>
      <c r="U844" s="23" t="n">
        <v>183.650435</v>
      </c>
      <c r="V844" s="28" t="n">
        <v>7.381637</v>
      </c>
      <c r="W844" s="39" t="n">
        <v>1.288857</v>
      </c>
      <c r="X844" s="24" t="n">
        <f aca="false">P844*RHO_VANE/2700*(1+SCRAP)*PRICE_VANE</f>
        <v>175.76603163</v>
      </c>
      <c r="Y844" s="24" t="n">
        <f aca="false">Q844*RHO_PLATE/2700*(1+SCRAP)*PRICE_PLATE</f>
        <v>171.33716754</v>
      </c>
      <c r="Z844" s="24" t="n">
        <f aca="false">T844*CUT_M+(R844+S844)*CUT_SET</f>
        <v>432.0561775</v>
      </c>
      <c r="AA844" s="24" t="n">
        <f aca="false">U844*ROUND_M</f>
        <v>918.252175</v>
      </c>
      <c r="AB844" s="24" t="n">
        <f aca="false">(R844+S844)*FINISH_PART</f>
        <v>752</v>
      </c>
      <c r="AC844" s="24" t="n">
        <f aca="false">R844*SPACER_VANE+(R844+S844)*ASM_H*LABOUR</f>
        <v>1249.5</v>
      </c>
      <c r="AD844" s="24" t="n">
        <f aca="false">V844*G10_CAGE+W844*G10_SLEEVE</f>
        <v>520.22964</v>
      </c>
      <c r="AE844" s="24" t="n">
        <f aca="false">N844/1000*SHAFT_M+SHAFT_SET</f>
        <v>241.28</v>
      </c>
      <c r="AF844" s="24" t="n">
        <f aca="false">2*ROUNDUP(G844*1000/V_ZENER,0)*PRICE_Z+5*ROUNDUP(G844*DIODE_SAFETY/V_STICK,0)*PRICE_STICK</f>
        <v>91.7</v>
      </c>
      <c r="AG844" s="24" t="n">
        <f aca="false">SUM(X844:AF844)</f>
        <v>4552.12119167</v>
      </c>
      <c r="AH844" s="20" t="n">
        <f aca="false">FIXED_BOM</f>
        <v>3461</v>
      </c>
      <c r="AI844" s="24" t="n">
        <f aca="false">(AG844+AH844)*(1+CONT)</f>
        <v>9215.0893704205</v>
      </c>
      <c r="AJ844" s="24" t="n">
        <f aca="false">IF(L844&gt;0,AI844/L844,1000000000000)</f>
        <v>840.841542408753</v>
      </c>
      <c r="AK844" s="8" t="n">
        <f aca="false">IF(AND(G844&gt;=V_NEED,L844&gt;=P_MIN,K844&gt;=Z_MIN,F844&lt;=N_CAP,D844&lt;=R_MAX,OR(CORONA_REQ=0,O844&gt;=G844)),1,0)</f>
        <v>0</v>
      </c>
      <c r="AL844" s="28" t="n">
        <f aca="false">IF(AK844=1,IF(OBJECTIVE=1,AI844,AJ844),1000000000000)+ROW()*0.000000001</f>
        <v>1000000000000</v>
      </c>
    </row>
    <row r="845" customFormat="false" ht="15" hidden="false" customHeight="false" outlineLevel="0" collapsed="false">
      <c r="A845" s="8" t="n">
        <v>841</v>
      </c>
      <c r="B845" s="23" t="n">
        <v>6</v>
      </c>
      <c r="C845" s="23" t="n">
        <v>2</v>
      </c>
      <c r="D845" s="8" t="n">
        <v>175</v>
      </c>
      <c r="E845" s="8" t="n">
        <v>26</v>
      </c>
      <c r="F845" s="8" t="n">
        <v>4</v>
      </c>
      <c r="G845" s="28" t="n">
        <v>13.132078</v>
      </c>
      <c r="H845" s="8" t="n">
        <v>56.315644</v>
      </c>
      <c r="I845" s="8" t="n">
        <v>422.524735</v>
      </c>
      <c r="J845" s="28" t="n">
        <v>7.502795</v>
      </c>
      <c r="K845" s="39" t="n">
        <v>1.312883</v>
      </c>
      <c r="L845" s="28" t="n">
        <v>2.221813</v>
      </c>
      <c r="M845" s="8" t="n">
        <v>98</v>
      </c>
      <c r="N845" s="8" t="n">
        <v>800</v>
      </c>
      <c r="O845" s="28" t="n">
        <v>12.486647</v>
      </c>
      <c r="P845" s="28" t="n">
        <v>4.179908</v>
      </c>
      <c r="Q845" s="28" t="n">
        <v>4.771294</v>
      </c>
      <c r="R845" s="8" t="n">
        <v>16</v>
      </c>
      <c r="S845" s="8" t="n">
        <v>10</v>
      </c>
      <c r="T845" s="23" t="n">
        <v>59.876988</v>
      </c>
      <c r="U845" s="23" t="n">
        <v>49.4469</v>
      </c>
      <c r="V845" s="28" t="n">
        <v>2.601148</v>
      </c>
      <c r="W845" s="39" t="n">
        <v>0.454169</v>
      </c>
      <c r="X845" s="24" t="n">
        <f aca="false">P845*RHO_VANE/2700*(1+SCRAP)*PRICE_VANE</f>
        <v>50.03349876</v>
      </c>
      <c r="Y845" s="24" t="n">
        <f aca="false">Q845*RHO_PLATE/2700*(1+SCRAP)*PRICE_PLATE</f>
        <v>57.11238918</v>
      </c>
      <c r="Z845" s="24" t="n">
        <f aca="false">T845*CUT_M+(R845+S845)*CUT_SET</f>
        <v>115.815482</v>
      </c>
      <c r="AA845" s="24" t="n">
        <f aca="false">U845*ROUND_M</f>
        <v>247.2345</v>
      </c>
      <c r="AB845" s="24" t="n">
        <f aca="false">(R845+S845)*FINISH_PART</f>
        <v>208</v>
      </c>
      <c r="AC845" s="24" t="n">
        <f aca="false">R845*SPACER_VANE+(R845+S845)*ASM_H*LABOUR</f>
        <v>340.5</v>
      </c>
      <c r="AD845" s="24" t="n">
        <f aca="false">V845*G10_CAGE+W845*G10_SLEEVE</f>
        <v>183.31902</v>
      </c>
      <c r="AE845" s="24" t="n">
        <f aca="false">N845/1000*SHAFT_M+SHAFT_SET</f>
        <v>176</v>
      </c>
      <c r="AF845" s="24" t="n">
        <f aca="false">2*ROUNDUP(G845*1000/V_ZENER,0)*PRICE_Z+5*ROUNDUP(G845*DIODE_SAFETY/V_STICK,0)*PRICE_STICK</f>
        <v>91.7</v>
      </c>
      <c r="AG845" s="24" t="n">
        <f aca="false">SUM(X845:AF845)</f>
        <v>1469.71488994</v>
      </c>
      <c r="AH845" s="20" t="n">
        <f aca="false">FIXED_BOM</f>
        <v>3461</v>
      </c>
      <c r="AI845" s="24" t="n">
        <f aca="false">(AG845+AH845)*(1+CONT)</f>
        <v>5670.322123431</v>
      </c>
      <c r="AJ845" s="24" t="n">
        <f aca="false">IF(L845&gt;0,AI845/L845,1000000000000)</f>
        <v>2552.11492750785</v>
      </c>
      <c r="AK845" s="8" t="n">
        <f aca="false">IF(AND(G845&gt;=V_NEED,L845&gt;=P_MIN,K845&gt;=Z_MIN,F845&lt;=N_CAP,D845&lt;=R_MAX,OR(CORONA_REQ=0,O845&gt;=G845)),1,0)</f>
        <v>0</v>
      </c>
      <c r="AL845" s="28" t="n">
        <f aca="false">IF(AK845=1,IF(OBJECTIVE=1,AI845,AJ845),1000000000000)+ROW()*0.000000001</f>
        <v>1000000000000</v>
      </c>
    </row>
    <row r="846" customFormat="false" ht="15" hidden="false" customHeight="false" outlineLevel="0" collapsed="false">
      <c r="A846" s="8" t="n">
        <v>842</v>
      </c>
      <c r="B846" s="23" t="n">
        <v>6</v>
      </c>
      <c r="C846" s="23" t="n">
        <v>2</v>
      </c>
      <c r="D846" s="8" t="n">
        <v>175</v>
      </c>
      <c r="E846" s="8" t="n">
        <v>26</v>
      </c>
      <c r="F846" s="8" t="n">
        <v>6</v>
      </c>
      <c r="G846" s="28" t="n">
        <v>13.132078</v>
      </c>
      <c r="H846" s="8" t="n">
        <v>87.353155</v>
      </c>
      <c r="I846" s="8" t="n">
        <v>663.967441</v>
      </c>
      <c r="J846" s="28" t="n">
        <v>7.600956</v>
      </c>
      <c r="K846" s="39" t="n">
        <v>1.350024</v>
      </c>
      <c r="L846" s="28" t="n">
        <v>3.791447</v>
      </c>
      <c r="M846" s="8" t="n">
        <v>146</v>
      </c>
      <c r="N846" s="8" t="n">
        <v>896</v>
      </c>
      <c r="O846" s="28" t="n">
        <v>12.486647</v>
      </c>
      <c r="P846" s="28" t="n">
        <v>6.269862</v>
      </c>
      <c r="Q846" s="28" t="n">
        <v>6.679811</v>
      </c>
      <c r="R846" s="8" t="n">
        <v>24</v>
      </c>
      <c r="S846" s="8" t="n">
        <v>14</v>
      </c>
      <c r="T846" s="23" t="n">
        <v>88.401765</v>
      </c>
      <c r="U846" s="23" t="n">
        <v>72.756634</v>
      </c>
      <c r="V846" s="28" t="n">
        <v>3.444764</v>
      </c>
      <c r="W846" s="39" t="n">
        <v>0.601467</v>
      </c>
      <c r="X846" s="24" t="n">
        <f aca="false">P846*RHO_VANE/2700*(1+SCRAP)*PRICE_VANE</f>
        <v>75.05024814</v>
      </c>
      <c r="Y846" s="24" t="n">
        <f aca="false">Q846*RHO_PLATE/2700*(1+SCRAP)*PRICE_PLATE</f>
        <v>79.95733767</v>
      </c>
      <c r="Z846" s="24" t="n">
        <f aca="false">T846*CUT_M+(R846+S846)*CUT_SET</f>
        <v>170.6026475</v>
      </c>
      <c r="AA846" s="24" t="n">
        <f aca="false">U846*ROUND_M</f>
        <v>363.78317</v>
      </c>
      <c r="AB846" s="24" t="n">
        <f aca="false">(R846+S846)*FINISH_PART</f>
        <v>304</v>
      </c>
      <c r="AC846" s="24" t="n">
        <f aca="false">R846*SPACER_VANE+(R846+S846)*ASM_H*LABOUR</f>
        <v>499.5</v>
      </c>
      <c r="AD846" s="24" t="n">
        <f aca="false">V846*G10_CAGE+W846*G10_SLEEVE</f>
        <v>242.77386</v>
      </c>
      <c r="AE846" s="24" t="n">
        <f aca="false">N846/1000*SHAFT_M+SHAFT_SET</f>
        <v>187.52</v>
      </c>
      <c r="AF846" s="24" t="n">
        <f aca="false">2*ROUNDUP(G846*1000/V_ZENER,0)*PRICE_Z+5*ROUNDUP(G846*DIODE_SAFETY/V_STICK,0)*PRICE_STICK</f>
        <v>91.7</v>
      </c>
      <c r="AG846" s="24" t="n">
        <f aca="false">SUM(X846:AF846)</f>
        <v>2014.88726331</v>
      </c>
      <c r="AH846" s="20" t="n">
        <f aca="false">FIXED_BOM</f>
        <v>3461</v>
      </c>
      <c r="AI846" s="24" t="n">
        <f aca="false">(AG846+AH846)*(1+CONT)</f>
        <v>6297.2703528065</v>
      </c>
      <c r="AJ846" s="24" t="n">
        <f aca="false">IF(L846&gt;0,AI846/L846,1000000000000)</f>
        <v>1660.9147781326</v>
      </c>
      <c r="AK846" s="8" t="n">
        <f aca="false">IF(AND(G846&gt;=V_NEED,L846&gt;=P_MIN,K846&gt;=Z_MIN,F846&lt;=N_CAP,D846&lt;=R_MAX,OR(CORONA_REQ=0,O846&gt;=G846)),1,0)</f>
        <v>0</v>
      </c>
      <c r="AL846" s="28" t="n">
        <f aca="false">IF(AK846=1,IF(OBJECTIVE=1,AI846,AJ846),1000000000000)+ROW()*0.000000001</f>
        <v>1000000000000</v>
      </c>
    </row>
    <row r="847" customFormat="false" ht="15" hidden="false" customHeight="false" outlineLevel="0" collapsed="false">
      <c r="A847" s="8" t="n">
        <v>843</v>
      </c>
      <c r="B847" s="23" t="n">
        <v>6</v>
      </c>
      <c r="C847" s="23" t="n">
        <v>2</v>
      </c>
      <c r="D847" s="8" t="n">
        <v>175</v>
      </c>
      <c r="E847" s="8" t="n">
        <v>26</v>
      </c>
      <c r="F847" s="8" t="n">
        <v>8</v>
      </c>
      <c r="G847" s="28" t="n">
        <v>13.132078</v>
      </c>
      <c r="H847" s="8" t="n">
        <v>118.390665</v>
      </c>
      <c r="I847" s="8" t="n">
        <v>905.410147</v>
      </c>
      <c r="J847" s="28" t="n">
        <v>7.647648</v>
      </c>
      <c r="K847" s="39" t="n">
        <v>1.368664</v>
      </c>
      <c r="L847" s="28" t="n">
        <v>5.369437</v>
      </c>
      <c r="M847" s="8" t="n">
        <v>194</v>
      </c>
      <c r="N847" s="8" t="n">
        <v>992</v>
      </c>
      <c r="O847" s="28" t="n">
        <v>12.486647</v>
      </c>
      <c r="P847" s="28" t="n">
        <v>8.359816</v>
      </c>
      <c r="Q847" s="28" t="n">
        <v>8.588329</v>
      </c>
      <c r="R847" s="8" t="n">
        <v>32</v>
      </c>
      <c r="S847" s="8" t="n">
        <v>18</v>
      </c>
      <c r="T847" s="23" t="n">
        <v>116.926543</v>
      </c>
      <c r="U847" s="23" t="n">
        <v>96.066368</v>
      </c>
      <c r="V847" s="28" t="n">
        <v>4.28838</v>
      </c>
      <c r="W847" s="39" t="n">
        <v>0.748765</v>
      </c>
      <c r="X847" s="24" t="n">
        <f aca="false">P847*RHO_VANE/2700*(1+SCRAP)*PRICE_VANE</f>
        <v>100.06699752</v>
      </c>
      <c r="Y847" s="24" t="n">
        <f aca="false">Q847*RHO_PLATE/2700*(1+SCRAP)*PRICE_PLATE</f>
        <v>102.80229813</v>
      </c>
      <c r="Z847" s="24" t="n">
        <f aca="false">T847*CUT_M+(R847+S847)*CUT_SET</f>
        <v>225.3898145</v>
      </c>
      <c r="AA847" s="24" t="n">
        <f aca="false">U847*ROUND_M</f>
        <v>480.33184</v>
      </c>
      <c r="AB847" s="24" t="n">
        <f aca="false">(R847+S847)*FINISH_PART</f>
        <v>400</v>
      </c>
      <c r="AC847" s="24" t="n">
        <f aca="false">R847*SPACER_VANE+(R847+S847)*ASM_H*LABOUR</f>
        <v>658.5</v>
      </c>
      <c r="AD847" s="24" t="n">
        <f aca="false">V847*G10_CAGE+W847*G10_SLEEVE</f>
        <v>302.2287</v>
      </c>
      <c r="AE847" s="24" t="n">
        <f aca="false">N847/1000*SHAFT_M+SHAFT_SET</f>
        <v>199.04</v>
      </c>
      <c r="AF847" s="24" t="n">
        <f aca="false">2*ROUNDUP(G847*1000/V_ZENER,0)*PRICE_Z+5*ROUNDUP(G847*DIODE_SAFETY/V_STICK,0)*PRICE_STICK</f>
        <v>91.7</v>
      </c>
      <c r="AG847" s="24" t="n">
        <f aca="false">SUM(X847:AF847)</f>
        <v>2560.05965015</v>
      </c>
      <c r="AH847" s="20" t="n">
        <f aca="false">FIXED_BOM</f>
        <v>3461</v>
      </c>
      <c r="AI847" s="24" t="n">
        <f aca="false">(AG847+AH847)*(1+CONT)</f>
        <v>6924.2185976725</v>
      </c>
      <c r="AJ847" s="24" t="n">
        <f aca="false">IF(L847&gt;0,AI847/L847,1000000000000)</f>
        <v>1289.5613818865</v>
      </c>
      <c r="AK847" s="8" t="n">
        <f aca="false">IF(AND(G847&gt;=V_NEED,L847&gt;=P_MIN,K847&gt;=Z_MIN,F847&lt;=N_CAP,D847&lt;=R_MAX,OR(CORONA_REQ=0,O847&gt;=G847)),1,0)</f>
        <v>0</v>
      </c>
      <c r="AL847" s="28" t="n">
        <f aca="false">IF(AK847=1,IF(OBJECTIVE=1,AI847,AJ847),1000000000000)+ROW()*0.000000001</f>
        <v>1000000000000</v>
      </c>
    </row>
    <row r="848" customFormat="false" ht="15" hidden="false" customHeight="false" outlineLevel="0" collapsed="false">
      <c r="A848" s="8" t="n">
        <v>844</v>
      </c>
      <c r="B848" s="23" t="n">
        <v>6</v>
      </c>
      <c r="C848" s="23" t="n">
        <v>2</v>
      </c>
      <c r="D848" s="8" t="n">
        <v>175</v>
      </c>
      <c r="E848" s="8" t="n">
        <v>26</v>
      </c>
      <c r="F848" s="8" t="n">
        <v>10</v>
      </c>
      <c r="G848" s="28" t="n">
        <v>13.132078</v>
      </c>
      <c r="H848" s="8" t="n">
        <v>149.428176</v>
      </c>
      <c r="I848" s="8" t="n">
        <v>1146.852853</v>
      </c>
      <c r="J848" s="28" t="n">
        <v>7.674944</v>
      </c>
      <c r="K848" s="39" t="n">
        <v>1.38037</v>
      </c>
      <c r="L848" s="28" t="n">
        <v>6.957664</v>
      </c>
      <c r="M848" s="8" t="n">
        <v>242</v>
      </c>
      <c r="N848" s="8" t="n">
        <v>1088</v>
      </c>
      <c r="O848" s="28" t="n">
        <v>12.486647</v>
      </c>
      <c r="P848" s="28" t="n">
        <v>10.44977</v>
      </c>
      <c r="Q848" s="28" t="n">
        <v>10.496846</v>
      </c>
      <c r="R848" s="8" t="n">
        <v>40</v>
      </c>
      <c r="S848" s="8" t="n">
        <v>22</v>
      </c>
      <c r="T848" s="23" t="n">
        <v>145.45132</v>
      </c>
      <c r="U848" s="23" t="n">
        <v>119.376101</v>
      </c>
      <c r="V848" s="28" t="n">
        <v>5.131995</v>
      </c>
      <c r="W848" s="39" t="n">
        <v>0.896063</v>
      </c>
      <c r="X848" s="24" t="n">
        <f aca="false">P848*RHO_VANE/2700*(1+SCRAP)*PRICE_VANE</f>
        <v>125.0837469</v>
      </c>
      <c r="Y848" s="24" t="n">
        <f aca="false">Q848*RHO_PLATE/2700*(1+SCRAP)*PRICE_PLATE</f>
        <v>125.64724662</v>
      </c>
      <c r="Z848" s="24" t="n">
        <f aca="false">T848*CUT_M+(R848+S848)*CUT_SET</f>
        <v>280.17698</v>
      </c>
      <c r="AA848" s="24" t="n">
        <f aca="false">U848*ROUND_M</f>
        <v>596.880505</v>
      </c>
      <c r="AB848" s="24" t="n">
        <f aca="false">(R848+S848)*FINISH_PART</f>
        <v>496</v>
      </c>
      <c r="AC848" s="24" t="n">
        <f aca="false">R848*SPACER_VANE+(R848+S848)*ASM_H*LABOUR</f>
        <v>817.5</v>
      </c>
      <c r="AD848" s="24" t="n">
        <f aca="false">V848*G10_CAGE+W848*G10_SLEEVE</f>
        <v>361.68348</v>
      </c>
      <c r="AE848" s="24" t="n">
        <f aca="false">N848/1000*SHAFT_M+SHAFT_SET</f>
        <v>210.56</v>
      </c>
      <c r="AF848" s="24" t="n">
        <f aca="false">2*ROUNDUP(G848*1000/V_ZENER,0)*PRICE_Z+5*ROUNDUP(G848*DIODE_SAFETY/V_STICK,0)*PRICE_STICK</f>
        <v>91.7</v>
      </c>
      <c r="AG848" s="24" t="n">
        <f aca="false">SUM(X848:AF848)</f>
        <v>3105.23195852</v>
      </c>
      <c r="AH848" s="20" t="n">
        <f aca="false">FIXED_BOM</f>
        <v>3461</v>
      </c>
      <c r="AI848" s="24" t="n">
        <f aca="false">(AG848+AH848)*(1+CONT)</f>
        <v>7551.166752298</v>
      </c>
      <c r="AJ848" s="24" t="n">
        <f aca="false">IF(L848&gt;0,AI848/L848,1000000000000)</f>
        <v>1085.30201405213</v>
      </c>
      <c r="AK848" s="8" t="n">
        <f aca="false">IF(AND(G848&gt;=V_NEED,L848&gt;=P_MIN,K848&gt;=Z_MIN,F848&lt;=N_CAP,D848&lt;=R_MAX,OR(CORONA_REQ=0,O848&gt;=G848)),1,0)</f>
        <v>0</v>
      </c>
      <c r="AL848" s="28" t="n">
        <f aca="false">IF(AK848=1,IF(OBJECTIVE=1,AI848,AJ848),1000000000000)+ROW()*0.000000001</f>
        <v>1000000000000</v>
      </c>
    </row>
    <row r="849" customFormat="false" ht="15" hidden="false" customHeight="false" outlineLevel="0" collapsed="false">
      <c r="A849" s="8" t="n">
        <v>845</v>
      </c>
      <c r="B849" s="23" t="n">
        <v>6</v>
      </c>
      <c r="C849" s="23" t="n">
        <v>2</v>
      </c>
      <c r="D849" s="8" t="n">
        <v>175</v>
      </c>
      <c r="E849" s="8" t="n">
        <v>26</v>
      </c>
      <c r="F849" s="8" t="n">
        <v>12</v>
      </c>
      <c r="G849" s="28" t="n">
        <v>13.132078</v>
      </c>
      <c r="H849" s="8" t="n">
        <v>180.465687</v>
      </c>
      <c r="I849" s="8" t="n">
        <v>1388.295559</v>
      </c>
      <c r="J849" s="28" t="n">
        <v>7.692851</v>
      </c>
      <c r="K849" s="39" t="n">
        <v>1.387045</v>
      </c>
      <c r="L849" s="28" t="n">
        <v>8.535527</v>
      </c>
      <c r="M849" s="8" t="n">
        <v>290</v>
      </c>
      <c r="N849" s="8" t="n">
        <v>1184</v>
      </c>
      <c r="O849" s="28" t="n">
        <v>12.486647</v>
      </c>
      <c r="P849" s="28" t="n">
        <v>12.539724</v>
      </c>
      <c r="Q849" s="28" t="n">
        <v>12.405364</v>
      </c>
      <c r="R849" s="8" t="n">
        <v>48</v>
      </c>
      <c r="S849" s="8" t="n">
        <v>26</v>
      </c>
      <c r="T849" s="23" t="n">
        <v>173.976098</v>
      </c>
      <c r="U849" s="23" t="n">
        <v>142.685835</v>
      </c>
      <c r="V849" s="28" t="n">
        <v>5.975611</v>
      </c>
      <c r="W849" s="39" t="n">
        <v>1.043361</v>
      </c>
      <c r="X849" s="24" t="n">
        <f aca="false">P849*RHO_VANE/2700*(1+SCRAP)*PRICE_VANE</f>
        <v>150.10049628</v>
      </c>
      <c r="Y849" s="24" t="n">
        <f aca="false">Q849*RHO_PLATE/2700*(1+SCRAP)*PRICE_PLATE</f>
        <v>148.49220708</v>
      </c>
      <c r="Z849" s="24" t="n">
        <f aca="false">T849*CUT_M+(R849+S849)*CUT_SET</f>
        <v>334.964147</v>
      </c>
      <c r="AA849" s="24" t="n">
        <f aca="false">U849*ROUND_M</f>
        <v>713.429175</v>
      </c>
      <c r="AB849" s="24" t="n">
        <f aca="false">(R849+S849)*FINISH_PART</f>
        <v>592</v>
      </c>
      <c r="AC849" s="24" t="n">
        <f aca="false">R849*SPACER_VANE+(R849+S849)*ASM_H*LABOUR</f>
        <v>976.5</v>
      </c>
      <c r="AD849" s="24" t="n">
        <f aca="false">V849*G10_CAGE+W849*G10_SLEEVE</f>
        <v>421.13832</v>
      </c>
      <c r="AE849" s="24" t="n">
        <f aca="false">N849/1000*SHAFT_M+SHAFT_SET</f>
        <v>222.08</v>
      </c>
      <c r="AF849" s="24" t="n">
        <f aca="false">2*ROUNDUP(G849*1000/V_ZENER,0)*PRICE_Z+5*ROUNDUP(G849*DIODE_SAFETY/V_STICK,0)*PRICE_STICK</f>
        <v>91.7</v>
      </c>
      <c r="AG849" s="24" t="n">
        <f aca="false">SUM(X849:AF849)</f>
        <v>3650.40434536</v>
      </c>
      <c r="AH849" s="20" t="n">
        <f aca="false">FIXED_BOM</f>
        <v>3461</v>
      </c>
      <c r="AI849" s="24" t="n">
        <f aca="false">(AG849+AH849)*(1+CONT)</f>
        <v>8178.114997164</v>
      </c>
      <c r="AJ849" s="24" t="n">
        <f aca="false">IF(L849&gt;0,AI849/L849,1000000000000)</f>
        <v>958.126545339731</v>
      </c>
      <c r="AK849" s="8" t="n">
        <f aca="false">IF(AND(G849&gt;=V_NEED,L849&gt;=P_MIN,K849&gt;=Z_MIN,F849&lt;=N_CAP,D849&lt;=R_MAX,OR(CORONA_REQ=0,O849&gt;=G849)),1,0)</f>
        <v>0</v>
      </c>
      <c r="AL849" s="28" t="n">
        <f aca="false">IF(AK849=1,IF(OBJECTIVE=1,AI849,AJ849),1000000000000)+ROW()*0.000000001</f>
        <v>1000000000000</v>
      </c>
    </row>
    <row r="850" customFormat="false" ht="15" hidden="false" customHeight="false" outlineLevel="0" collapsed="false">
      <c r="A850" s="8" t="n">
        <v>846</v>
      </c>
      <c r="B850" s="23" t="n">
        <v>6</v>
      </c>
      <c r="C850" s="23" t="n">
        <v>2</v>
      </c>
      <c r="D850" s="8" t="n">
        <v>175</v>
      </c>
      <c r="E850" s="8" t="n">
        <v>26</v>
      </c>
      <c r="F850" s="8" t="n">
        <v>16</v>
      </c>
      <c r="G850" s="28" t="n">
        <v>13.132078</v>
      </c>
      <c r="H850" s="8" t="n">
        <v>242.540708</v>
      </c>
      <c r="I850" s="8" t="n">
        <v>1871.18097</v>
      </c>
      <c r="J850" s="28" t="n">
        <v>7.714915</v>
      </c>
      <c r="K850" s="39" t="n">
        <v>1.396699</v>
      </c>
      <c r="L850" s="28" t="n">
        <v>11.704504</v>
      </c>
      <c r="M850" s="8" t="n">
        <v>386</v>
      </c>
      <c r="N850" s="8" t="n">
        <v>1376</v>
      </c>
      <c r="O850" s="28" t="n">
        <v>12.486647</v>
      </c>
      <c r="P850" s="28" t="n">
        <v>16.719632</v>
      </c>
      <c r="Q850" s="28" t="n">
        <v>16.222399</v>
      </c>
      <c r="R850" s="8" t="n">
        <v>64</v>
      </c>
      <c r="S850" s="8" t="n">
        <v>34</v>
      </c>
      <c r="T850" s="23" t="n">
        <v>231.025652</v>
      </c>
      <c r="U850" s="23" t="n">
        <v>189.305302</v>
      </c>
      <c r="V850" s="28" t="n">
        <v>7.662842</v>
      </c>
      <c r="W850" s="39" t="n">
        <v>1.337957</v>
      </c>
      <c r="X850" s="24" t="n">
        <f aca="false">P850*RHO_VANE/2700*(1+SCRAP)*PRICE_VANE</f>
        <v>200.13399504</v>
      </c>
      <c r="Y850" s="24" t="n">
        <f aca="false">Q850*RHO_PLATE/2700*(1+SCRAP)*PRICE_PLATE</f>
        <v>194.18211603</v>
      </c>
      <c r="Z850" s="24" t="n">
        <f aca="false">T850*CUT_M+(R850+S850)*CUT_SET</f>
        <v>444.538478</v>
      </c>
      <c r="AA850" s="24" t="n">
        <f aca="false">U850*ROUND_M</f>
        <v>946.52651</v>
      </c>
      <c r="AB850" s="24" t="n">
        <f aca="false">(R850+S850)*FINISH_PART</f>
        <v>784</v>
      </c>
      <c r="AC850" s="24" t="n">
        <f aca="false">R850*SPACER_VANE+(R850+S850)*ASM_H*LABOUR</f>
        <v>1294.5</v>
      </c>
      <c r="AD850" s="24" t="n">
        <f aca="false">V850*G10_CAGE+W850*G10_SLEEVE</f>
        <v>540.04794</v>
      </c>
      <c r="AE850" s="24" t="n">
        <f aca="false">N850/1000*SHAFT_M+SHAFT_SET</f>
        <v>245.12</v>
      </c>
      <c r="AF850" s="24" t="n">
        <f aca="false">2*ROUNDUP(G850*1000/V_ZENER,0)*PRICE_Z+5*ROUNDUP(G850*DIODE_SAFETY/V_STICK,0)*PRICE_STICK</f>
        <v>91.7</v>
      </c>
      <c r="AG850" s="24" t="n">
        <f aca="false">SUM(X850:AF850)</f>
        <v>4740.74903907</v>
      </c>
      <c r="AH850" s="20" t="n">
        <f aca="false">FIXED_BOM</f>
        <v>3461</v>
      </c>
      <c r="AI850" s="24" t="n">
        <f aca="false">(AG850+AH850)*(1+CONT)</f>
        <v>9432.0113949305</v>
      </c>
      <c r="AJ850" s="24" t="n">
        <f aca="false">IF(L850&gt;0,AI850/L850,1000000000000)</f>
        <v>805.844604344661</v>
      </c>
      <c r="AK850" s="8" t="n">
        <f aca="false">IF(AND(G850&gt;=V_NEED,L850&gt;=P_MIN,K850&gt;=Z_MIN,F850&lt;=N_CAP,D850&lt;=R_MAX,OR(CORONA_REQ=0,O850&gt;=G850)),1,0)</f>
        <v>0</v>
      </c>
      <c r="AL850" s="28" t="n">
        <f aca="false">IF(AK850=1,IF(OBJECTIVE=1,AI850,AJ850),1000000000000)+ROW()*0.000000001</f>
        <v>1000000000000</v>
      </c>
    </row>
    <row r="851" customFormat="false" ht="15" hidden="false" customHeight="false" outlineLevel="0" collapsed="false">
      <c r="A851" s="8" t="n">
        <v>847</v>
      </c>
      <c r="B851" s="23" t="n">
        <v>6</v>
      </c>
      <c r="C851" s="23" t="n">
        <v>2.5</v>
      </c>
      <c r="D851" s="8" t="n">
        <v>175</v>
      </c>
      <c r="E851" s="8" t="n">
        <v>18</v>
      </c>
      <c r="F851" s="8" t="n">
        <v>4</v>
      </c>
      <c r="G851" s="28" t="n">
        <v>13.132078</v>
      </c>
      <c r="H851" s="8" t="n">
        <v>29.620744</v>
      </c>
      <c r="I851" s="8" t="n">
        <v>301.439049</v>
      </c>
      <c r="J851" s="28" t="n">
        <v>10.17662</v>
      </c>
      <c r="K851" s="39" t="n">
        <v>1.33144</v>
      </c>
      <c r="L851" s="28" t="n">
        <v>1.645438</v>
      </c>
      <c r="M851" s="8" t="n">
        <v>96</v>
      </c>
      <c r="N851" s="8" t="n">
        <v>796</v>
      </c>
      <c r="O851" s="28" t="n">
        <v>13.305303</v>
      </c>
      <c r="P851" s="28" t="n">
        <v>3.95254</v>
      </c>
      <c r="Q851" s="28" t="n">
        <v>4.771294</v>
      </c>
      <c r="R851" s="8" t="n">
        <v>16</v>
      </c>
      <c r="S851" s="8" t="n">
        <v>8</v>
      </c>
      <c r="T851" s="23" t="n">
        <v>57.049555</v>
      </c>
      <c r="U851" s="23" t="n">
        <v>46.619467</v>
      </c>
      <c r="V851" s="28" t="n">
        <v>2.565998</v>
      </c>
      <c r="W851" s="39" t="n">
        <v>0.448031</v>
      </c>
      <c r="X851" s="24" t="n">
        <f aca="false">P851*RHO_VANE/2700*(1+SCRAP)*PRICE_VANE</f>
        <v>47.3119038</v>
      </c>
      <c r="Y851" s="24" t="n">
        <f aca="false">Q851*RHO_PLATE/2700*(1+SCRAP)*PRICE_PLATE</f>
        <v>57.11238918</v>
      </c>
      <c r="Z851" s="24" t="n">
        <f aca="false">T851*CUT_M+(R851+S851)*CUT_SET</f>
        <v>109.5743325</v>
      </c>
      <c r="AA851" s="24" t="n">
        <f aca="false">U851*ROUND_M</f>
        <v>233.097335</v>
      </c>
      <c r="AB851" s="24" t="n">
        <f aca="false">(R851+S851)*FINISH_PART</f>
        <v>192</v>
      </c>
      <c r="AC851" s="24" t="n">
        <f aca="false">R851*SPACER_VANE+(R851+S851)*ASM_H*LABOUR</f>
        <v>318</v>
      </c>
      <c r="AD851" s="24" t="n">
        <f aca="false">V851*G10_CAGE+W851*G10_SLEEVE</f>
        <v>180.84174</v>
      </c>
      <c r="AE851" s="24" t="n">
        <f aca="false">N851/1000*SHAFT_M+SHAFT_SET</f>
        <v>175.52</v>
      </c>
      <c r="AF851" s="24" t="n">
        <f aca="false">2*ROUNDUP(G851*1000/V_ZENER,0)*PRICE_Z+5*ROUNDUP(G851*DIODE_SAFETY/V_STICK,0)*PRICE_STICK</f>
        <v>91.7</v>
      </c>
      <c r="AG851" s="24" t="n">
        <f aca="false">SUM(X851:AF851)</f>
        <v>1405.15770048</v>
      </c>
      <c r="AH851" s="20" t="n">
        <f aca="false">FIXED_BOM</f>
        <v>3461</v>
      </c>
      <c r="AI851" s="24" t="n">
        <f aca="false">(AG851+AH851)*(1+CONT)</f>
        <v>5596.081355552</v>
      </c>
      <c r="AJ851" s="24" t="n">
        <f aca="false">IF(L851&gt;0,AI851/L851,1000000000000)</f>
        <v>3400.96761807616</v>
      </c>
      <c r="AK851" s="8" t="n">
        <f aca="false">IF(AND(G851&gt;=V_NEED,L851&gt;=P_MIN,K851&gt;=Z_MIN,F851&lt;=N_CAP,D851&lt;=R_MAX,OR(CORONA_REQ=0,O851&gt;=G851)),1,0)</f>
        <v>0</v>
      </c>
      <c r="AL851" s="28" t="n">
        <f aca="false">IF(AK851=1,IF(OBJECTIVE=1,AI851,AJ851),1000000000000)+ROW()*0.000000001</f>
        <v>1000000000000</v>
      </c>
    </row>
    <row r="852" customFormat="false" ht="15" hidden="false" customHeight="false" outlineLevel="0" collapsed="false">
      <c r="A852" s="8" t="n">
        <v>848</v>
      </c>
      <c r="B852" s="23" t="n">
        <v>6</v>
      </c>
      <c r="C852" s="23" t="n">
        <v>2.5</v>
      </c>
      <c r="D852" s="8" t="n">
        <v>175</v>
      </c>
      <c r="E852" s="8" t="n">
        <v>18</v>
      </c>
      <c r="F852" s="8" t="n">
        <v>6</v>
      </c>
      <c r="G852" s="28" t="n">
        <v>13.132078</v>
      </c>
      <c r="H852" s="8" t="n">
        <v>45.404026</v>
      </c>
      <c r="I852" s="8" t="n">
        <v>473.689934</v>
      </c>
      <c r="J852" s="28" t="n">
        <v>10.432774</v>
      </c>
      <c r="K852" s="39" t="n">
        <v>1.386592</v>
      </c>
      <c r="L852" s="28" t="n">
        <v>2.891617</v>
      </c>
      <c r="M852" s="8" t="n">
        <v>138.5</v>
      </c>
      <c r="N852" s="8" t="n">
        <v>881</v>
      </c>
      <c r="O852" s="28" t="n">
        <v>13.305303</v>
      </c>
      <c r="P852" s="28" t="n">
        <v>5.92881</v>
      </c>
      <c r="Q852" s="28" t="n">
        <v>5.964117</v>
      </c>
      <c r="R852" s="8" t="n">
        <v>24</v>
      </c>
      <c r="S852" s="8" t="n">
        <v>10</v>
      </c>
      <c r="T852" s="23" t="n">
        <v>82.746899</v>
      </c>
      <c r="U852" s="23" t="n">
        <v>67.101767</v>
      </c>
      <c r="V852" s="28" t="n">
        <v>3.312949</v>
      </c>
      <c r="W852" s="39" t="n">
        <v>0.578451</v>
      </c>
      <c r="X852" s="24" t="n">
        <f aca="false">P852*RHO_VANE/2700*(1+SCRAP)*PRICE_VANE</f>
        <v>70.9678557</v>
      </c>
      <c r="Y852" s="24" t="n">
        <f aca="false">Q852*RHO_PLATE/2700*(1+SCRAP)*PRICE_PLATE</f>
        <v>71.39048049</v>
      </c>
      <c r="Z852" s="24" t="n">
        <f aca="false">T852*CUT_M+(R852+S852)*CUT_SET</f>
        <v>158.1203485</v>
      </c>
      <c r="AA852" s="24" t="n">
        <f aca="false">U852*ROUND_M</f>
        <v>335.508835</v>
      </c>
      <c r="AB852" s="24" t="n">
        <f aca="false">(R852+S852)*FINISH_PART</f>
        <v>272</v>
      </c>
      <c r="AC852" s="24" t="n">
        <f aca="false">R852*SPACER_VANE+(R852+S852)*ASM_H*LABOUR</f>
        <v>454.5</v>
      </c>
      <c r="AD852" s="24" t="n">
        <f aca="false">V852*G10_CAGE+W852*G10_SLEEVE</f>
        <v>233.484</v>
      </c>
      <c r="AE852" s="24" t="n">
        <f aca="false">N852/1000*SHAFT_M+SHAFT_SET</f>
        <v>185.72</v>
      </c>
      <c r="AF852" s="24" t="n">
        <f aca="false">2*ROUNDUP(G852*1000/V_ZENER,0)*PRICE_Z+5*ROUNDUP(G852*DIODE_SAFETY/V_STICK,0)*PRICE_STICK</f>
        <v>91.7</v>
      </c>
      <c r="AG852" s="24" t="n">
        <f aca="false">SUM(X852:AF852)</f>
        <v>1873.39151969</v>
      </c>
      <c r="AH852" s="20" t="n">
        <f aca="false">FIXED_BOM</f>
        <v>3461</v>
      </c>
      <c r="AI852" s="24" t="n">
        <f aca="false">(AG852+AH852)*(1+CONT)</f>
        <v>6134.5502476435</v>
      </c>
      <c r="AJ852" s="24" t="n">
        <f aca="false">IF(L852&gt;0,AI852/L852,1000000000000)</f>
        <v>2121.4947372503</v>
      </c>
      <c r="AK852" s="8" t="n">
        <f aca="false">IF(AND(G852&gt;=V_NEED,L852&gt;=P_MIN,K852&gt;=Z_MIN,F852&lt;=N_CAP,D852&lt;=R_MAX,OR(CORONA_REQ=0,O852&gt;=G852)),1,0)</f>
        <v>1</v>
      </c>
      <c r="AL852" s="28" t="n">
        <f aca="false">IF(AK852=1,IF(OBJECTIVE=1,AI852,AJ852),1000000000000)+ROW()*0.000000001</f>
        <v>6134.5502484955</v>
      </c>
    </row>
    <row r="853" customFormat="false" ht="15" hidden="false" customHeight="false" outlineLevel="0" collapsed="false">
      <c r="A853" s="8" t="n">
        <v>849</v>
      </c>
      <c r="B853" s="23" t="n">
        <v>6</v>
      </c>
      <c r="C853" s="23" t="n">
        <v>2.5</v>
      </c>
      <c r="D853" s="8" t="n">
        <v>175</v>
      </c>
      <c r="E853" s="8" t="n">
        <v>18</v>
      </c>
      <c r="F853" s="8" t="n">
        <v>8</v>
      </c>
      <c r="G853" s="28" t="n">
        <v>13.132078</v>
      </c>
      <c r="H853" s="8" t="n">
        <v>61.187309</v>
      </c>
      <c r="I853" s="8" t="n">
        <v>645.940819</v>
      </c>
      <c r="J853" s="28" t="n">
        <v>10.556778</v>
      </c>
      <c r="K853" s="39" t="n">
        <v>1.415232</v>
      </c>
      <c r="L853" s="28" t="n">
        <v>4.15173</v>
      </c>
      <c r="M853" s="8" t="n">
        <v>189.5</v>
      </c>
      <c r="N853" s="8" t="n">
        <v>983</v>
      </c>
      <c r="O853" s="28" t="n">
        <v>13.305303</v>
      </c>
      <c r="P853" s="28" t="n">
        <v>7.90508</v>
      </c>
      <c r="Q853" s="28" t="n">
        <v>8.349764</v>
      </c>
      <c r="R853" s="8" t="n">
        <v>32</v>
      </c>
      <c r="S853" s="8" t="n">
        <v>14</v>
      </c>
      <c r="T853" s="23" t="n">
        <v>111.271676</v>
      </c>
      <c r="U853" s="23" t="n">
        <v>90.411501</v>
      </c>
      <c r="V853" s="28" t="n">
        <v>4.209291</v>
      </c>
      <c r="W853" s="39" t="n">
        <v>0.734955</v>
      </c>
      <c r="X853" s="24" t="n">
        <f aca="false">P853*RHO_VANE/2700*(1+SCRAP)*PRICE_VANE</f>
        <v>94.6238076</v>
      </c>
      <c r="Y853" s="24" t="n">
        <f aca="false">Q853*RHO_PLATE/2700*(1+SCRAP)*PRICE_PLATE</f>
        <v>99.94667508</v>
      </c>
      <c r="Z853" s="24" t="n">
        <f aca="false">T853*CUT_M+(R853+S853)*CUT_SET</f>
        <v>212.907514</v>
      </c>
      <c r="AA853" s="24" t="n">
        <f aca="false">U853*ROUND_M</f>
        <v>452.057505</v>
      </c>
      <c r="AB853" s="24" t="n">
        <f aca="false">(R853+S853)*FINISH_PART</f>
        <v>368</v>
      </c>
      <c r="AC853" s="24" t="n">
        <f aca="false">R853*SPACER_VANE+(R853+S853)*ASM_H*LABOUR</f>
        <v>613.5</v>
      </c>
      <c r="AD853" s="24" t="n">
        <f aca="false">V853*G10_CAGE+W853*G10_SLEEVE</f>
        <v>296.65476</v>
      </c>
      <c r="AE853" s="24" t="n">
        <f aca="false">N853/1000*SHAFT_M+SHAFT_SET</f>
        <v>197.96</v>
      </c>
      <c r="AF853" s="24" t="n">
        <f aca="false">2*ROUNDUP(G853*1000/V_ZENER,0)*PRICE_Z+5*ROUNDUP(G853*DIODE_SAFETY/V_STICK,0)*PRICE_STICK</f>
        <v>91.7</v>
      </c>
      <c r="AG853" s="24" t="n">
        <f aca="false">SUM(X853:AF853)</f>
        <v>2427.35026168</v>
      </c>
      <c r="AH853" s="20" t="n">
        <f aca="false">FIXED_BOM</f>
        <v>3461</v>
      </c>
      <c r="AI853" s="24" t="n">
        <f aca="false">(AG853+AH853)*(1+CONT)</f>
        <v>6771.602800932</v>
      </c>
      <c r="AJ853" s="24" t="n">
        <f aca="false">IF(L853&gt;0,AI853/L853,1000000000000)</f>
        <v>1631.03159428287</v>
      </c>
      <c r="AK853" s="8" t="n">
        <f aca="false">IF(AND(G853&gt;=V_NEED,L853&gt;=P_MIN,K853&gt;=Z_MIN,F853&lt;=N_CAP,D853&lt;=R_MAX,OR(CORONA_REQ=0,O853&gt;=G853)),1,0)</f>
        <v>0</v>
      </c>
      <c r="AL853" s="28" t="n">
        <f aca="false">IF(AK853=1,IF(OBJECTIVE=1,AI853,AJ853),1000000000000)+ROW()*0.000000001</f>
        <v>1000000000000</v>
      </c>
    </row>
    <row r="854" customFormat="false" ht="15" hidden="false" customHeight="false" outlineLevel="0" collapsed="false">
      <c r="A854" s="8" t="n">
        <v>850</v>
      </c>
      <c r="B854" s="23" t="n">
        <v>6</v>
      </c>
      <c r="C854" s="23" t="n">
        <v>2.5</v>
      </c>
      <c r="D854" s="8" t="n">
        <v>175</v>
      </c>
      <c r="E854" s="8" t="n">
        <v>18</v>
      </c>
      <c r="F854" s="8" t="n">
        <v>10</v>
      </c>
      <c r="G854" s="28" t="n">
        <v>13.132078</v>
      </c>
      <c r="H854" s="8" t="n">
        <v>76.970591</v>
      </c>
      <c r="I854" s="8" t="n">
        <v>818.191704</v>
      </c>
      <c r="J854" s="28" t="n">
        <v>10.629926</v>
      </c>
      <c r="K854" s="39" t="n">
        <v>1.432305</v>
      </c>
      <c r="L854" s="28" t="n">
        <v>5.41335</v>
      </c>
      <c r="M854" s="8" t="n">
        <v>232</v>
      </c>
      <c r="N854" s="8" t="n">
        <v>1068</v>
      </c>
      <c r="O854" s="28" t="n">
        <v>13.305303</v>
      </c>
      <c r="P854" s="28" t="n">
        <v>9.88135</v>
      </c>
      <c r="Q854" s="28" t="n">
        <v>9.542588</v>
      </c>
      <c r="R854" s="8" t="n">
        <v>40</v>
      </c>
      <c r="S854" s="8" t="n">
        <v>16</v>
      </c>
      <c r="T854" s="23" t="n">
        <v>136.96902</v>
      </c>
      <c r="U854" s="23" t="n">
        <v>110.893801</v>
      </c>
      <c r="V854" s="28" t="n">
        <v>4.956242</v>
      </c>
      <c r="W854" s="39" t="n">
        <v>0.865376</v>
      </c>
      <c r="X854" s="24" t="n">
        <f aca="false">P854*RHO_VANE/2700*(1+SCRAP)*PRICE_VANE</f>
        <v>118.2797595</v>
      </c>
      <c r="Y854" s="24" t="n">
        <f aca="false">Q854*RHO_PLATE/2700*(1+SCRAP)*PRICE_PLATE</f>
        <v>114.22477836</v>
      </c>
      <c r="Z854" s="24" t="n">
        <f aca="false">T854*CUT_M+(R854+S854)*CUT_SET</f>
        <v>261.45353</v>
      </c>
      <c r="AA854" s="24" t="n">
        <f aca="false">U854*ROUND_M</f>
        <v>554.469005</v>
      </c>
      <c r="AB854" s="24" t="n">
        <f aca="false">(R854+S854)*FINISH_PART</f>
        <v>448</v>
      </c>
      <c r="AC854" s="24" t="n">
        <f aca="false">R854*SPACER_VANE+(R854+S854)*ASM_H*LABOUR</f>
        <v>750</v>
      </c>
      <c r="AD854" s="24" t="n">
        <f aca="false">V854*G10_CAGE+W854*G10_SLEEVE</f>
        <v>349.29708</v>
      </c>
      <c r="AE854" s="24" t="n">
        <f aca="false">N854/1000*SHAFT_M+SHAFT_SET</f>
        <v>208.16</v>
      </c>
      <c r="AF854" s="24" t="n">
        <f aca="false">2*ROUNDUP(G854*1000/V_ZENER,0)*PRICE_Z+5*ROUNDUP(G854*DIODE_SAFETY/V_STICK,0)*PRICE_STICK</f>
        <v>91.7</v>
      </c>
      <c r="AG854" s="24" t="n">
        <f aca="false">SUM(X854:AF854)</f>
        <v>2895.58415286</v>
      </c>
      <c r="AH854" s="20" t="n">
        <f aca="false">FIXED_BOM</f>
        <v>3461</v>
      </c>
      <c r="AI854" s="24" t="n">
        <f aca="false">(AG854+AH854)*(1+CONT)</f>
        <v>7310.071775789</v>
      </c>
      <c r="AJ854" s="24" t="n">
        <f aca="false">IF(L854&gt;0,AI854/L854,1000000000000)</f>
        <v>1350.37855963294</v>
      </c>
      <c r="AK854" s="8" t="n">
        <f aca="false">IF(AND(G854&gt;=V_NEED,L854&gt;=P_MIN,K854&gt;=Z_MIN,F854&lt;=N_CAP,D854&lt;=R_MAX,OR(CORONA_REQ=0,O854&gt;=G854)),1,0)</f>
        <v>0</v>
      </c>
      <c r="AL854" s="28" t="n">
        <f aca="false">IF(AK854=1,IF(OBJECTIVE=1,AI854,AJ854),1000000000000)+ROW()*0.000000001</f>
        <v>1000000000000</v>
      </c>
    </row>
    <row r="855" customFormat="false" ht="15" hidden="false" customHeight="false" outlineLevel="0" collapsed="false">
      <c r="A855" s="8" t="n">
        <v>851</v>
      </c>
      <c r="B855" s="23" t="n">
        <v>6</v>
      </c>
      <c r="C855" s="23" t="n">
        <v>2.5</v>
      </c>
      <c r="D855" s="8" t="n">
        <v>175</v>
      </c>
      <c r="E855" s="8" t="n">
        <v>18</v>
      </c>
      <c r="F855" s="8" t="n">
        <v>12</v>
      </c>
      <c r="G855" s="28" t="n">
        <v>13.132078</v>
      </c>
      <c r="H855" s="8" t="n">
        <v>92.753873</v>
      </c>
      <c r="I855" s="8" t="n">
        <v>990.442589</v>
      </c>
      <c r="J855" s="28" t="n">
        <v>10.67818</v>
      </c>
      <c r="K855" s="39" t="n">
        <v>1.444139</v>
      </c>
      <c r="L855" s="28" t="n">
        <v>6.6812</v>
      </c>
      <c r="M855" s="8" t="n">
        <v>283</v>
      </c>
      <c r="N855" s="8" t="n">
        <v>1170</v>
      </c>
      <c r="O855" s="28" t="n">
        <v>13.305303</v>
      </c>
      <c r="P855" s="28" t="n">
        <v>11.857619</v>
      </c>
      <c r="Q855" s="28" t="n">
        <v>11.928235</v>
      </c>
      <c r="R855" s="8" t="n">
        <v>48</v>
      </c>
      <c r="S855" s="8" t="n">
        <v>20</v>
      </c>
      <c r="T855" s="23" t="n">
        <v>165.493797</v>
      </c>
      <c r="U855" s="23" t="n">
        <v>134.203535</v>
      </c>
      <c r="V855" s="28" t="n">
        <v>5.852584</v>
      </c>
      <c r="W855" s="39" t="n">
        <v>1.02188</v>
      </c>
      <c r="X855" s="24" t="n">
        <f aca="false">P855*RHO_VANE/2700*(1+SCRAP)*PRICE_VANE</f>
        <v>141.93569943</v>
      </c>
      <c r="Y855" s="24" t="n">
        <f aca="false">Q855*RHO_PLATE/2700*(1+SCRAP)*PRICE_PLATE</f>
        <v>142.78097295</v>
      </c>
      <c r="Z855" s="24" t="n">
        <f aca="false">T855*CUT_M+(R855+S855)*CUT_SET</f>
        <v>316.2406955</v>
      </c>
      <c r="AA855" s="24" t="n">
        <f aca="false">U855*ROUND_M</f>
        <v>671.017675</v>
      </c>
      <c r="AB855" s="24" t="n">
        <f aca="false">(R855+S855)*FINISH_PART</f>
        <v>544</v>
      </c>
      <c r="AC855" s="24" t="n">
        <f aca="false">R855*SPACER_VANE+(R855+S855)*ASM_H*LABOUR</f>
        <v>909</v>
      </c>
      <c r="AD855" s="24" t="n">
        <f aca="false">V855*G10_CAGE+W855*G10_SLEEVE</f>
        <v>412.46784</v>
      </c>
      <c r="AE855" s="24" t="n">
        <f aca="false">N855/1000*SHAFT_M+SHAFT_SET</f>
        <v>220.4</v>
      </c>
      <c r="AF855" s="24" t="n">
        <f aca="false">2*ROUNDUP(G855*1000/V_ZENER,0)*PRICE_Z+5*ROUNDUP(G855*DIODE_SAFETY/V_STICK,0)*PRICE_STICK</f>
        <v>91.7</v>
      </c>
      <c r="AG855" s="24" t="n">
        <f aca="false">SUM(X855:AF855)</f>
        <v>3449.54288288</v>
      </c>
      <c r="AH855" s="20" t="n">
        <f aca="false">FIXED_BOM</f>
        <v>3461</v>
      </c>
      <c r="AI855" s="24" t="n">
        <f aca="false">(AG855+AH855)*(1+CONT)</f>
        <v>7947.124315312</v>
      </c>
      <c r="AJ855" s="24" t="n">
        <f aca="false">IF(L855&gt;0,AI855/L855,1000000000000)</f>
        <v>1189.47559050949</v>
      </c>
      <c r="AK855" s="8" t="n">
        <f aca="false">IF(AND(G855&gt;=V_NEED,L855&gt;=P_MIN,K855&gt;=Z_MIN,F855&lt;=N_CAP,D855&lt;=R_MAX,OR(CORONA_REQ=0,O855&gt;=G855)),1,0)</f>
        <v>0</v>
      </c>
      <c r="AL855" s="28" t="n">
        <f aca="false">IF(AK855=1,IF(OBJECTIVE=1,AI855,AJ855),1000000000000)+ROW()*0.000000001</f>
        <v>1000000000000</v>
      </c>
    </row>
    <row r="856" customFormat="false" ht="15" hidden="false" customHeight="false" outlineLevel="0" collapsed="false">
      <c r="A856" s="8" t="n">
        <v>852</v>
      </c>
      <c r="B856" s="23" t="n">
        <v>6</v>
      </c>
      <c r="C856" s="23" t="n">
        <v>2.5</v>
      </c>
      <c r="D856" s="8" t="n">
        <v>175</v>
      </c>
      <c r="E856" s="8" t="n">
        <v>18</v>
      </c>
      <c r="F856" s="8" t="n">
        <v>16</v>
      </c>
      <c r="G856" s="28" t="n">
        <v>13.132078</v>
      </c>
      <c r="H856" s="8" t="n">
        <v>124.320438</v>
      </c>
      <c r="I856" s="8" t="n">
        <v>1334.944359</v>
      </c>
      <c r="J856" s="28" t="n">
        <v>10.737932</v>
      </c>
      <c r="K856" s="39" t="n">
        <v>1.458698</v>
      </c>
      <c r="L856" s="28" t="n">
        <v>9.214084</v>
      </c>
      <c r="M856" s="8" t="n">
        <v>376.5</v>
      </c>
      <c r="N856" s="8" t="n">
        <v>1357</v>
      </c>
      <c r="O856" s="28" t="n">
        <v>13.305303</v>
      </c>
      <c r="P856" s="28" t="n">
        <v>15.810159</v>
      </c>
      <c r="Q856" s="28" t="n">
        <v>15.506705</v>
      </c>
      <c r="R856" s="8" t="n">
        <v>64</v>
      </c>
      <c r="S856" s="8" t="n">
        <v>26</v>
      </c>
      <c r="T856" s="23" t="n">
        <v>219.715919</v>
      </c>
      <c r="U856" s="23" t="n">
        <v>177.995568</v>
      </c>
      <c r="V856" s="28" t="n">
        <v>7.495877</v>
      </c>
      <c r="W856" s="39" t="n">
        <v>1.308804</v>
      </c>
      <c r="X856" s="24" t="n">
        <f aca="false">P856*RHO_VANE/2700*(1+SCRAP)*PRICE_VANE</f>
        <v>189.24760323</v>
      </c>
      <c r="Y856" s="24" t="n">
        <f aca="false">Q856*RHO_PLATE/2700*(1+SCRAP)*PRICE_PLATE</f>
        <v>185.61525885</v>
      </c>
      <c r="Z856" s="24" t="n">
        <f aca="false">T856*CUT_M+(R856+S856)*CUT_SET</f>
        <v>419.5738785</v>
      </c>
      <c r="AA856" s="24" t="n">
        <f aca="false">U856*ROUND_M</f>
        <v>889.97784</v>
      </c>
      <c r="AB856" s="24" t="n">
        <f aca="false">(R856+S856)*FINISH_PART</f>
        <v>720</v>
      </c>
      <c r="AC856" s="24" t="n">
        <f aca="false">R856*SPACER_VANE+(R856+S856)*ASM_H*LABOUR</f>
        <v>1204.5</v>
      </c>
      <c r="AD856" s="24" t="n">
        <f aca="false">V856*G10_CAGE+W856*G10_SLEEVE</f>
        <v>528.28086</v>
      </c>
      <c r="AE856" s="24" t="n">
        <f aca="false">N856/1000*SHAFT_M+SHAFT_SET</f>
        <v>242.84</v>
      </c>
      <c r="AF856" s="24" t="n">
        <f aca="false">2*ROUNDUP(G856*1000/V_ZENER,0)*PRICE_Z+5*ROUNDUP(G856*DIODE_SAFETY/V_STICK,0)*PRICE_STICK</f>
        <v>91.7</v>
      </c>
      <c r="AG856" s="24" t="n">
        <f aca="false">SUM(X856:AF856)</f>
        <v>4471.73544058</v>
      </c>
      <c r="AH856" s="20" t="n">
        <f aca="false">FIXED_BOM</f>
        <v>3461</v>
      </c>
      <c r="AI856" s="24" t="n">
        <f aca="false">(AG856+AH856)*(1+CONT)</f>
        <v>9122.645756667</v>
      </c>
      <c r="AJ856" s="24" t="n">
        <f aca="false">IF(L856&gt;0,AI856/L856,1000000000000)</f>
        <v>990.076252470349</v>
      </c>
      <c r="AK856" s="8" t="n">
        <f aca="false">IF(AND(G856&gt;=V_NEED,L856&gt;=P_MIN,K856&gt;=Z_MIN,F856&lt;=N_CAP,D856&lt;=R_MAX,OR(CORONA_REQ=0,O856&gt;=G856)),1,0)</f>
        <v>0</v>
      </c>
      <c r="AL856" s="28" t="n">
        <f aca="false">IF(AK856=1,IF(OBJECTIVE=1,AI856,AJ856),1000000000000)+ROW()*0.000000001</f>
        <v>1000000000000</v>
      </c>
    </row>
    <row r="857" customFormat="false" ht="15" hidden="false" customHeight="false" outlineLevel="0" collapsed="false">
      <c r="A857" s="8" t="n">
        <v>853</v>
      </c>
      <c r="B857" s="23" t="n">
        <v>6</v>
      </c>
      <c r="C857" s="23" t="n">
        <v>2.5</v>
      </c>
      <c r="D857" s="8" t="n">
        <v>175</v>
      </c>
      <c r="E857" s="8" t="n">
        <v>22</v>
      </c>
      <c r="F857" s="8" t="n">
        <v>4</v>
      </c>
      <c r="G857" s="28" t="n">
        <v>13.132078</v>
      </c>
      <c r="H857" s="8" t="n">
        <v>39.234662</v>
      </c>
      <c r="I857" s="8" t="n">
        <v>362.487659</v>
      </c>
      <c r="J857" s="28" t="n">
        <v>9.238965</v>
      </c>
      <c r="K857" s="39" t="n">
        <v>1.337841</v>
      </c>
      <c r="L857" s="28" t="n">
        <v>2.009521</v>
      </c>
      <c r="M857" s="8" t="n">
        <v>104.5</v>
      </c>
      <c r="N857" s="8" t="n">
        <v>813</v>
      </c>
      <c r="O857" s="28" t="n">
        <v>13.305303</v>
      </c>
      <c r="P857" s="28" t="n">
        <v>4.588712</v>
      </c>
      <c r="Q857" s="28" t="n">
        <v>5.964117</v>
      </c>
      <c r="R857" s="8" t="n">
        <v>16</v>
      </c>
      <c r="S857" s="8" t="n">
        <v>10</v>
      </c>
      <c r="T857" s="23" t="n">
        <v>59.876988</v>
      </c>
      <c r="U857" s="23" t="n">
        <v>49.4469</v>
      </c>
      <c r="V857" s="28" t="n">
        <v>2.715388</v>
      </c>
      <c r="W857" s="39" t="n">
        <v>0.474115</v>
      </c>
      <c r="X857" s="24" t="n">
        <f aca="false">P857*RHO_VANE/2700*(1+SCRAP)*PRICE_VANE</f>
        <v>54.92688264</v>
      </c>
      <c r="Y857" s="24" t="n">
        <f aca="false">Q857*RHO_PLATE/2700*(1+SCRAP)*PRICE_PLATE</f>
        <v>71.39048049</v>
      </c>
      <c r="Z857" s="24" t="n">
        <f aca="false">T857*CUT_M+(R857+S857)*CUT_SET</f>
        <v>115.815482</v>
      </c>
      <c r="AA857" s="24" t="n">
        <f aca="false">U857*ROUND_M</f>
        <v>247.2345</v>
      </c>
      <c r="AB857" s="24" t="n">
        <f aca="false">(R857+S857)*FINISH_PART</f>
        <v>208</v>
      </c>
      <c r="AC857" s="24" t="n">
        <f aca="false">R857*SPACER_VANE+(R857+S857)*ASM_H*LABOUR</f>
        <v>340.5</v>
      </c>
      <c r="AD857" s="24" t="n">
        <f aca="false">V857*G10_CAGE+W857*G10_SLEEVE</f>
        <v>191.37018</v>
      </c>
      <c r="AE857" s="24" t="n">
        <f aca="false">N857/1000*SHAFT_M+SHAFT_SET</f>
        <v>177.56</v>
      </c>
      <c r="AF857" s="24" t="n">
        <f aca="false">2*ROUNDUP(G857*1000/V_ZENER,0)*PRICE_Z+5*ROUNDUP(G857*DIODE_SAFETY/V_STICK,0)*PRICE_STICK</f>
        <v>91.7</v>
      </c>
      <c r="AG857" s="24" t="n">
        <f aca="false">SUM(X857:AF857)</f>
        <v>1498.49752513</v>
      </c>
      <c r="AH857" s="20" t="n">
        <f aca="false">FIXED_BOM</f>
        <v>3461</v>
      </c>
      <c r="AI857" s="24" t="n">
        <f aca="false">(AG857+AH857)*(1+CONT)</f>
        <v>5703.4221538995</v>
      </c>
      <c r="AJ857" s="24" t="n">
        <f aca="false">IF(L857&gt;0,AI857/L857,1000000000000)</f>
        <v>2838.19982667486</v>
      </c>
      <c r="AK857" s="8" t="n">
        <f aca="false">IF(AND(G857&gt;=V_NEED,L857&gt;=P_MIN,K857&gt;=Z_MIN,F857&lt;=N_CAP,D857&lt;=R_MAX,OR(CORONA_REQ=0,O857&gt;=G857)),1,0)</f>
        <v>1</v>
      </c>
      <c r="AL857" s="28" t="n">
        <f aca="false">IF(AK857=1,IF(OBJECTIVE=1,AI857,AJ857),1000000000000)+ROW()*0.000000001</f>
        <v>5703.4221547565</v>
      </c>
    </row>
    <row r="858" customFormat="false" ht="15" hidden="false" customHeight="false" outlineLevel="0" collapsed="false">
      <c r="A858" s="8" t="n">
        <v>854</v>
      </c>
      <c r="B858" s="23" t="n">
        <v>6</v>
      </c>
      <c r="C858" s="23" t="n">
        <v>2.5</v>
      </c>
      <c r="D858" s="8" t="n">
        <v>175</v>
      </c>
      <c r="E858" s="8" t="n">
        <v>22</v>
      </c>
      <c r="F858" s="8" t="n">
        <v>6</v>
      </c>
      <c r="G858" s="28" t="n">
        <v>13.132078</v>
      </c>
      <c r="H858" s="8" t="n">
        <v>60.511611</v>
      </c>
      <c r="I858" s="8" t="n">
        <v>569.623464</v>
      </c>
      <c r="J858" s="28" t="n">
        <v>9.413457</v>
      </c>
      <c r="K858" s="39" t="n">
        <v>1.383779</v>
      </c>
      <c r="L858" s="28" t="n">
        <v>3.464736</v>
      </c>
      <c r="M858" s="8" t="n">
        <v>147</v>
      </c>
      <c r="N858" s="8" t="n">
        <v>898</v>
      </c>
      <c r="O858" s="28" t="n">
        <v>13.305303</v>
      </c>
      <c r="P858" s="28" t="n">
        <v>6.883068</v>
      </c>
      <c r="Q858" s="28" t="n">
        <v>7.156941</v>
      </c>
      <c r="R858" s="8" t="n">
        <v>24</v>
      </c>
      <c r="S858" s="8" t="n">
        <v>12</v>
      </c>
      <c r="T858" s="23" t="n">
        <v>85.574332</v>
      </c>
      <c r="U858" s="23" t="n">
        <v>69.929201</v>
      </c>
      <c r="V858" s="28" t="n">
        <v>3.462339</v>
      </c>
      <c r="W858" s="39" t="n">
        <v>0.604535</v>
      </c>
      <c r="X858" s="24" t="n">
        <f aca="false">P858*RHO_VANE/2700*(1+SCRAP)*PRICE_VANE</f>
        <v>82.39032396</v>
      </c>
      <c r="Y858" s="24" t="n">
        <f aca="false">Q858*RHO_PLATE/2700*(1+SCRAP)*PRICE_PLATE</f>
        <v>85.66858377</v>
      </c>
      <c r="Z858" s="24" t="n">
        <f aca="false">T858*CUT_M+(R858+S858)*CUT_SET</f>
        <v>164.361498</v>
      </c>
      <c r="AA858" s="24" t="n">
        <f aca="false">U858*ROUND_M</f>
        <v>349.646005</v>
      </c>
      <c r="AB858" s="24" t="n">
        <f aca="false">(R858+S858)*FINISH_PART</f>
        <v>288</v>
      </c>
      <c r="AC858" s="24" t="n">
        <f aca="false">R858*SPACER_VANE+(R858+S858)*ASM_H*LABOUR</f>
        <v>477</v>
      </c>
      <c r="AD858" s="24" t="n">
        <f aca="false">V858*G10_CAGE+W858*G10_SLEEVE</f>
        <v>244.01244</v>
      </c>
      <c r="AE858" s="24" t="n">
        <f aca="false">N858/1000*SHAFT_M+SHAFT_SET</f>
        <v>187.76</v>
      </c>
      <c r="AF858" s="24" t="n">
        <f aca="false">2*ROUNDUP(G858*1000/V_ZENER,0)*PRICE_Z+5*ROUNDUP(G858*DIODE_SAFETY/V_STICK,0)*PRICE_STICK</f>
        <v>91.7</v>
      </c>
      <c r="AG858" s="24" t="n">
        <f aca="false">SUM(X858:AF858)</f>
        <v>1970.53885073</v>
      </c>
      <c r="AH858" s="20" t="n">
        <f aca="false">FIXED_BOM</f>
        <v>3461</v>
      </c>
      <c r="AI858" s="24" t="n">
        <f aca="false">(AG858+AH858)*(1+CONT)</f>
        <v>6246.2696783395</v>
      </c>
      <c r="AJ858" s="24" t="n">
        <f aca="false">IF(L858&gt;0,AI858/L858,1000000000000)</f>
        <v>1802.81258899365</v>
      </c>
      <c r="AK858" s="8" t="n">
        <f aca="false">IF(AND(G858&gt;=V_NEED,L858&gt;=P_MIN,K858&gt;=Z_MIN,F858&lt;=N_CAP,D858&lt;=R_MAX,OR(CORONA_REQ=0,O858&gt;=G858)),1,0)</f>
        <v>1</v>
      </c>
      <c r="AL858" s="28" t="n">
        <f aca="false">IF(AK858=1,IF(OBJECTIVE=1,AI858,AJ858),1000000000000)+ROW()*0.000000001</f>
        <v>6246.2696791975</v>
      </c>
    </row>
    <row r="859" customFormat="false" ht="15" hidden="false" customHeight="false" outlineLevel="0" collapsed="false">
      <c r="A859" s="8" t="n">
        <v>855</v>
      </c>
      <c r="B859" s="23" t="n">
        <v>6</v>
      </c>
      <c r="C859" s="23" t="n">
        <v>2.5</v>
      </c>
      <c r="D859" s="8" t="n">
        <v>175</v>
      </c>
      <c r="E859" s="8" t="n">
        <v>22</v>
      </c>
      <c r="F859" s="8" t="n">
        <v>8</v>
      </c>
      <c r="G859" s="28" t="n">
        <v>13.132078</v>
      </c>
      <c r="H859" s="8" t="n">
        <v>81.78856</v>
      </c>
      <c r="I859" s="8" t="n">
        <v>776.75927</v>
      </c>
      <c r="J859" s="28" t="n">
        <v>9.497163</v>
      </c>
      <c r="K859" s="39" t="n">
        <v>1.407083</v>
      </c>
      <c r="L859" s="28" t="n">
        <v>4.930125</v>
      </c>
      <c r="M859" s="8" t="n">
        <v>198</v>
      </c>
      <c r="N859" s="8" t="n">
        <v>1000</v>
      </c>
      <c r="O859" s="28" t="n">
        <v>13.305303</v>
      </c>
      <c r="P859" s="28" t="n">
        <v>9.177425</v>
      </c>
      <c r="Q859" s="28" t="n">
        <v>9.542588</v>
      </c>
      <c r="R859" s="8" t="n">
        <v>32</v>
      </c>
      <c r="S859" s="8" t="n">
        <v>16</v>
      </c>
      <c r="T859" s="23" t="n">
        <v>114.099109</v>
      </c>
      <c r="U859" s="23" t="n">
        <v>93.238934</v>
      </c>
      <c r="V859" s="28" t="n">
        <v>4.358681</v>
      </c>
      <c r="W859" s="39" t="n">
        <v>0.76104</v>
      </c>
      <c r="X859" s="24" t="n">
        <f aca="false">P859*RHO_VANE/2700*(1+SCRAP)*PRICE_VANE</f>
        <v>109.85377725</v>
      </c>
      <c r="Y859" s="24" t="n">
        <f aca="false">Q859*RHO_PLATE/2700*(1+SCRAP)*PRICE_PLATE</f>
        <v>114.22477836</v>
      </c>
      <c r="Z859" s="24" t="n">
        <f aca="false">T859*CUT_M+(R859+S859)*CUT_SET</f>
        <v>219.1486635</v>
      </c>
      <c r="AA859" s="24" t="n">
        <f aca="false">U859*ROUND_M</f>
        <v>466.19467</v>
      </c>
      <c r="AB859" s="24" t="n">
        <f aca="false">(R859+S859)*FINISH_PART</f>
        <v>384</v>
      </c>
      <c r="AC859" s="24" t="n">
        <f aca="false">R859*SPACER_VANE+(R859+S859)*ASM_H*LABOUR</f>
        <v>636</v>
      </c>
      <c r="AD859" s="24" t="n">
        <f aca="false">V859*G10_CAGE+W859*G10_SLEEVE</f>
        <v>307.18326</v>
      </c>
      <c r="AE859" s="24" t="n">
        <f aca="false">N859/1000*SHAFT_M+SHAFT_SET</f>
        <v>200</v>
      </c>
      <c r="AF859" s="24" t="n">
        <f aca="false">2*ROUNDUP(G859*1000/V_ZENER,0)*PRICE_Z+5*ROUNDUP(G859*DIODE_SAFETY/V_STICK,0)*PRICE_STICK</f>
        <v>91.7</v>
      </c>
      <c r="AG859" s="24" t="n">
        <f aca="false">SUM(X859:AF859)</f>
        <v>2528.30514911</v>
      </c>
      <c r="AH859" s="20" t="n">
        <f aca="false">FIXED_BOM</f>
        <v>3461</v>
      </c>
      <c r="AI859" s="24" t="n">
        <f aca="false">(AG859+AH859)*(1+CONT)</f>
        <v>6887.7009214765</v>
      </c>
      <c r="AJ859" s="24" t="n">
        <f aca="false">IF(L859&gt;0,AI859/L859,1000000000000)</f>
        <v>1397.06415587363</v>
      </c>
      <c r="AK859" s="8" t="n">
        <f aca="false">IF(AND(G859&gt;=V_NEED,L859&gt;=P_MIN,K859&gt;=Z_MIN,F859&lt;=N_CAP,D859&lt;=R_MAX,OR(CORONA_REQ=0,O859&gt;=G859)),1,0)</f>
        <v>0</v>
      </c>
      <c r="AL859" s="28" t="n">
        <f aca="false">IF(AK859=1,IF(OBJECTIVE=1,AI859,AJ859),1000000000000)+ROW()*0.000000001</f>
        <v>1000000000000</v>
      </c>
    </row>
    <row r="860" customFormat="false" ht="15" hidden="false" customHeight="false" outlineLevel="0" collapsed="false">
      <c r="A860" s="8" t="n">
        <v>856</v>
      </c>
      <c r="B860" s="23" t="n">
        <v>6</v>
      </c>
      <c r="C860" s="23" t="n">
        <v>2.5</v>
      </c>
      <c r="D860" s="8" t="n">
        <v>175</v>
      </c>
      <c r="E860" s="8" t="n">
        <v>22</v>
      </c>
      <c r="F860" s="8" t="n">
        <v>10</v>
      </c>
      <c r="G860" s="28" t="n">
        <v>13.132078</v>
      </c>
      <c r="H860" s="8" t="n">
        <v>103.06551</v>
      </c>
      <c r="I860" s="8" t="n">
        <v>983.895075</v>
      </c>
      <c r="J860" s="28" t="n">
        <v>9.546308</v>
      </c>
      <c r="K860" s="39" t="n">
        <v>1.421253</v>
      </c>
      <c r="L860" s="28" t="n">
        <v>6.400712</v>
      </c>
      <c r="M860" s="8" t="n">
        <v>249</v>
      </c>
      <c r="N860" s="8" t="n">
        <v>1102</v>
      </c>
      <c r="O860" s="28" t="n">
        <v>13.305303</v>
      </c>
      <c r="P860" s="28" t="n">
        <v>11.471781</v>
      </c>
      <c r="Q860" s="28" t="n">
        <v>11.928235</v>
      </c>
      <c r="R860" s="8" t="n">
        <v>40</v>
      </c>
      <c r="S860" s="8" t="n">
        <v>20</v>
      </c>
      <c r="T860" s="23" t="n">
        <v>142.623887</v>
      </c>
      <c r="U860" s="23" t="n">
        <v>116.548668</v>
      </c>
      <c r="V860" s="28" t="n">
        <v>5.255022</v>
      </c>
      <c r="W860" s="39" t="n">
        <v>0.917544</v>
      </c>
      <c r="X860" s="24" t="n">
        <f aca="false">P860*RHO_VANE/2700*(1+SCRAP)*PRICE_VANE</f>
        <v>137.31721857</v>
      </c>
      <c r="Y860" s="24" t="n">
        <f aca="false">Q860*RHO_PLATE/2700*(1+SCRAP)*PRICE_PLATE</f>
        <v>142.78097295</v>
      </c>
      <c r="Z860" s="24" t="n">
        <f aca="false">T860*CUT_M+(R860+S860)*CUT_SET</f>
        <v>273.9358305</v>
      </c>
      <c r="AA860" s="24" t="n">
        <f aca="false">U860*ROUND_M</f>
        <v>582.74334</v>
      </c>
      <c r="AB860" s="24" t="n">
        <f aca="false">(R860+S860)*FINISH_PART</f>
        <v>480</v>
      </c>
      <c r="AC860" s="24" t="n">
        <f aca="false">R860*SPACER_VANE+(R860+S860)*ASM_H*LABOUR</f>
        <v>795</v>
      </c>
      <c r="AD860" s="24" t="n">
        <f aca="false">V860*G10_CAGE+W860*G10_SLEEVE</f>
        <v>370.35396</v>
      </c>
      <c r="AE860" s="24" t="n">
        <f aca="false">N860/1000*SHAFT_M+SHAFT_SET</f>
        <v>212.24</v>
      </c>
      <c r="AF860" s="24" t="n">
        <f aca="false">2*ROUNDUP(G860*1000/V_ZENER,0)*PRICE_Z+5*ROUNDUP(G860*DIODE_SAFETY/V_STICK,0)*PRICE_STICK</f>
        <v>91.7</v>
      </c>
      <c r="AG860" s="24" t="n">
        <f aca="false">SUM(X860:AF860)</f>
        <v>3086.07132202</v>
      </c>
      <c r="AH860" s="20" t="n">
        <f aca="false">FIXED_BOM</f>
        <v>3461</v>
      </c>
      <c r="AI860" s="24" t="n">
        <f aca="false">(AG860+AH860)*(1+CONT)</f>
        <v>7529.132020323</v>
      </c>
      <c r="AJ860" s="24" t="n">
        <f aca="false">IF(L860&gt;0,AI860/L860,1000000000000)</f>
        <v>1176.29601524377</v>
      </c>
      <c r="AK860" s="8" t="n">
        <f aca="false">IF(AND(G860&gt;=V_NEED,L860&gt;=P_MIN,K860&gt;=Z_MIN,F860&lt;=N_CAP,D860&lt;=R_MAX,OR(CORONA_REQ=0,O860&gt;=G860)),1,0)</f>
        <v>0</v>
      </c>
      <c r="AL860" s="28" t="n">
        <f aca="false">IF(AK860=1,IF(OBJECTIVE=1,AI860,AJ860),1000000000000)+ROW()*0.000000001</f>
        <v>1000000000000</v>
      </c>
    </row>
    <row r="861" customFormat="false" ht="15" hidden="false" customHeight="false" outlineLevel="0" collapsed="false">
      <c r="A861" s="8" t="n">
        <v>857</v>
      </c>
      <c r="B861" s="23" t="n">
        <v>6</v>
      </c>
      <c r="C861" s="23" t="n">
        <v>2.5</v>
      </c>
      <c r="D861" s="8" t="n">
        <v>175</v>
      </c>
      <c r="E861" s="8" t="n">
        <v>22</v>
      </c>
      <c r="F861" s="8" t="n">
        <v>12</v>
      </c>
      <c r="G861" s="28" t="n">
        <v>13.132078</v>
      </c>
      <c r="H861" s="8" t="n">
        <v>124.342459</v>
      </c>
      <c r="I861" s="8" t="n">
        <v>1191.03088</v>
      </c>
      <c r="J861" s="28" t="n">
        <v>9.578634</v>
      </c>
      <c r="K861" s="39" t="n">
        <v>1.430889</v>
      </c>
      <c r="L861" s="28" t="n">
        <v>7.879752</v>
      </c>
      <c r="M861" s="8" t="n">
        <v>300</v>
      </c>
      <c r="N861" s="8" t="n">
        <v>1204</v>
      </c>
      <c r="O861" s="28" t="n">
        <v>13.305303</v>
      </c>
      <c r="P861" s="28" t="n">
        <v>13.766137</v>
      </c>
      <c r="Q861" s="28" t="n">
        <v>14.313882</v>
      </c>
      <c r="R861" s="8" t="n">
        <v>48</v>
      </c>
      <c r="S861" s="8" t="n">
        <v>24</v>
      </c>
      <c r="T861" s="23" t="n">
        <v>171.148664</v>
      </c>
      <c r="U861" s="23" t="n">
        <v>139.858401</v>
      </c>
      <c r="V861" s="28" t="n">
        <v>6.151364</v>
      </c>
      <c r="W861" s="39" t="n">
        <v>1.074048</v>
      </c>
      <c r="X861" s="24" t="n">
        <f aca="false">P861*RHO_VANE/2700*(1+SCRAP)*PRICE_VANE</f>
        <v>164.78065989</v>
      </c>
      <c r="Y861" s="24" t="n">
        <f aca="false">Q861*RHO_PLATE/2700*(1+SCRAP)*PRICE_PLATE</f>
        <v>171.33716754</v>
      </c>
      <c r="Z861" s="24" t="n">
        <f aca="false">T861*CUT_M+(R861+S861)*CUT_SET</f>
        <v>328.722996</v>
      </c>
      <c r="AA861" s="24" t="n">
        <f aca="false">U861*ROUND_M</f>
        <v>699.292005</v>
      </c>
      <c r="AB861" s="24" t="n">
        <f aca="false">(R861+S861)*FINISH_PART</f>
        <v>576</v>
      </c>
      <c r="AC861" s="24" t="n">
        <f aca="false">R861*SPACER_VANE+(R861+S861)*ASM_H*LABOUR</f>
        <v>954</v>
      </c>
      <c r="AD861" s="24" t="n">
        <f aca="false">V861*G10_CAGE+W861*G10_SLEEVE</f>
        <v>433.52472</v>
      </c>
      <c r="AE861" s="24" t="n">
        <f aca="false">N861/1000*SHAFT_M+SHAFT_SET</f>
        <v>224.48</v>
      </c>
      <c r="AF861" s="24" t="n">
        <f aca="false">2*ROUNDUP(G861*1000/V_ZENER,0)*PRICE_Z+5*ROUNDUP(G861*DIODE_SAFETY/V_STICK,0)*PRICE_STICK</f>
        <v>91.7</v>
      </c>
      <c r="AG861" s="24" t="n">
        <f aca="false">SUM(X861:AF861)</f>
        <v>3643.83754843</v>
      </c>
      <c r="AH861" s="20" t="n">
        <f aca="false">FIXED_BOM</f>
        <v>3461</v>
      </c>
      <c r="AI861" s="24" t="n">
        <f aca="false">(AG861+AH861)*(1+CONT)</f>
        <v>8170.5631806945</v>
      </c>
      <c r="AJ861" s="24" t="n">
        <f aca="false">IF(L861&gt;0,AI861/L861,1000000000000)</f>
        <v>1036.90613368219</v>
      </c>
      <c r="AK861" s="8" t="n">
        <f aca="false">IF(AND(G861&gt;=V_NEED,L861&gt;=P_MIN,K861&gt;=Z_MIN,F861&lt;=N_CAP,D861&lt;=R_MAX,OR(CORONA_REQ=0,O861&gt;=G861)),1,0)</f>
        <v>0</v>
      </c>
      <c r="AL861" s="28" t="n">
        <f aca="false">IF(AK861=1,IF(OBJECTIVE=1,AI861,AJ861),1000000000000)+ROW()*0.000000001</f>
        <v>1000000000000</v>
      </c>
    </row>
    <row r="862" customFormat="false" ht="15" hidden="false" customHeight="false" outlineLevel="0" collapsed="false">
      <c r="A862" s="8" t="n">
        <v>858</v>
      </c>
      <c r="B862" s="23" t="n">
        <v>6</v>
      </c>
      <c r="C862" s="23" t="n">
        <v>2.5</v>
      </c>
      <c r="D862" s="8" t="n">
        <v>175</v>
      </c>
      <c r="E862" s="8" t="n">
        <v>22</v>
      </c>
      <c r="F862" s="8" t="n">
        <v>16</v>
      </c>
      <c r="G862" s="28" t="n">
        <v>13.132078</v>
      </c>
      <c r="H862" s="8" t="n">
        <v>166.896358</v>
      </c>
      <c r="I862" s="8" t="n">
        <v>1605.302491</v>
      </c>
      <c r="J862" s="28" t="n">
        <v>9.618559</v>
      </c>
      <c r="K862" s="39" t="n">
        <v>1.442472</v>
      </c>
      <c r="L862" s="28" t="n">
        <v>10.817965</v>
      </c>
      <c r="M862" s="8" t="n">
        <v>393.5</v>
      </c>
      <c r="N862" s="8" t="n">
        <v>1391</v>
      </c>
      <c r="O862" s="28" t="n">
        <v>13.305303</v>
      </c>
      <c r="P862" s="28" t="n">
        <v>18.354849</v>
      </c>
      <c r="Q862" s="28" t="n">
        <v>17.892352</v>
      </c>
      <c r="R862" s="8" t="n">
        <v>64</v>
      </c>
      <c r="S862" s="8" t="n">
        <v>30</v>
      </c>
      <c r="T862" s="23" t="n">
        <v>225.370785</v>
      </c>
      <c r="U862" s="23" t="n">
        <v>183.650435</v>
      </c>
      <c r="V862" s="28" t="n">
        <v>7.794657</v>
      </c>
      <c r="W862" s="39" t="n">
        <v>1.360972</v>
      </c>
      <c r="X862" s="24" t="n">
        <f aca="false">P862*RHO_VANE/2700*(1+SCRAP)*PRICE_VANE</f>
        <v>219.70754253</v>
      </c>
      <c r="Y862" s="24" t="n">
        <f aca="false">Q862*RHO_PLATE/2700*(1+SCRAP)*PRICE_PLATE</f>
        <v>214.17145344</v>
      </c>
      <c r="Z862" s="24" t="n">
        <f aca="false">T862*CUT_M+(R862+S862)*CUT_SET</f>
        <v>432.0561775</v>
      </c>
      <c r="AA862" s="24" t="n">
        <f aca="false">U862*ROUND_M</f>
        <v>918.252175</v>
      </c>
      <c r="AB862" s="24" t="n">
        <f aca="false">(R862+S862)*FINISH_PART</f>
        <v>752</v>
      </c>
      <c r="AC862" s="24" t="n">
        <f aca="false">R862*SPACER_VANE+(R862+S862)*ASM_H*LABOUR</f>
        <v>1249.5</v>
      </c>
      <c r="AD862" s="24" t="n">
        <f aca="false">V862*G10_CAGE+W862*G10_SLEEVE</f>
        <v>549.33774</v>
      </c>
      <c r="AE862" s="24" t="n">
        <f aca="false">N862/1000*SHAFT_M+SHAFT_SET</f>
        <v>246.92</v>
      </c>
      <c r="AF862" s="24" t="n">
        <f aca="false">2*ROUNDUP(G862*1000/V_ZENER,0)*PRICE_Z+5*ROUNDUP(G862*DIODE_SAFETY/V_STICK,0)*PRICE_STICK</f>
        <v>91.7</v>
      </c>
      <c r="AG862" s="24" t="n">
        <f aca="false">SUM(X862:AF862)</f>
        <v>4673.64508847</v>
      </c>
      <c r="AH862" s="20" t="n">
        <f aca="false">FIXED_BOM</f>
        <v>3461</v>
      </c>
      <c r="AI862" s="24" t="n">
        <f aca="false">(AG862+AH862)*(1+CONT)</f>
        <v>9354.8418517405</v>
      </c>
      <c r="AJ862" s="24" t="n">
        <f aca="false">IF(L862&gt;0,AI862/L862,1000000000000)</f>
        <v>864.750611759282</v>
      </c>
      <c r="AK862" s="8" t="n">
        <f aca="false">IF(AND(G862&gt;=V_NEED,L862&gt;=P_MIN,K862&gt;=Z_MIN,F862&lt;=N_CAP,D862&lt;=R_MAX,OR(CORONA_REQ=0,O862&gt;=G862)),1,0)</f>
        <v>0</v>
      </c>
      <c r="AL862" s="28" t="n">
        <f aca="false">IF(AK862=1,IF(OBJECTIVE=1,AI862,AJ862),1000000000000)+ROW()*0.000000001</f>
        <v>1000000000000</v>
      </c>
    </row>
    <row r="863" customFormat="false" ht="15" hidden="false" customHeight="false" outlineLevel="0" collapsed="false">
      <c r="A863" s="8" t="n">
        <v>859</v>
      </c>
      <c r="B863" s="23" t="n">
        <v>6</v>
      </c>
      <c r="C863" s="23" t="n">
        <v>2.5</v>
      </c>
      <c r="D863" s="8" t="n">
        <v>175</v>
      </c>
      <c r="E863" s="8" t="n">
        <v>26</v>
      </c>
      <c r="F863" s="8" t="n">
        <v>4</v>
      </c>
      <c r="G863" s="28" t="n">
        <v>13.132078</v>
      </c>
      <c r="H863" s="8" t="n">
        <v>59.149141</v>
      </c>
      <c r="I863" s="8" t="n">
        <v>423.158576</v>
      </c>
      <c r="J863" s="28" t="n">
        <v>7.154095</v>
      </c>
      <c r="K863" s="39" t="n">
        <v>1.303403</v>
      </c>
      <c r="L863" s="28" t="n">
        <v>2.175304</v>
      </c>
      <c r="M863" s="8" t="n">
        <v>104.5</v>
      </c>
      <c r="N863" s="8" t="n">
        <v>813</v>
      </c>
      <c r="O863" s="28" t="n">
        <v>13.305303</v>
      </c>
      <c r="P863" s="28" t="n">
        <v>5.224885</v>
      </c>
      <c r="Q863" s="28" t="n">
        <v>5.964117</v>
      </c>
      <c r="R863" s="8" t="n">
        <v>16</v>
      </c>
      <c r="S863" s="8" t="n">
        <v>10</v>
      </c>
      <c r="T863" s="23" t="n">
        <v>59.876988</v>
      </c>
      <c r="U863" s="23" t="n">
        <v>49.4469</v>
      </c>
      <c r="V863" s="28" t="n">
        <v>2.715388</v>
      </c>
      <c r="W863" s="39" t="n">
        <v>0.474115</v>
      </c>
      <c r="X863" s="24" t="n">
        <f aca="false">P863*RHO_VANE/2700*(1+SCRAP)*PRICE_VANE</f>
        <v>62.54187345</v>
      </c>
      <c r="Y863" s="24" t="n">
        <f aca="false">Q863*RHO_PLATE/2700*(1+SCRAP)*PRICE_PLATE</f>
        <v>71.39048049</v>
      </c>
      <c r="Z863" s="24" t="n">
        <f aca="false">T863*CUT_M+(R863+S863)*CUT_SET</f>
        <v>115.815482</v>
      </c>
      <c r="AA863" s="24" t="n">
        <f aca="false">U863*ROUND_M</f>
        <v>247.2345</v>
      </c>
      <c r="AB863" s="24" t="n">
        <f aca="false">(R863+S863)*FINISH_PART</f>
        <v>208</v>
      </c>
      <c r="AC863" s="24" t="n">
        <f aca="false">R863*SPACER_VANE+(R863+S863)*ASM_H*LABOUR</f>
        <v>340.5</v>
      </c>
      <c r="AD863" s="24" t="n">
        <f aca="false">V863*G10_CAGE+W863*G10_SLEEVE</f>
        <v>191.37018</v>
      </c>
      <c r="AE863" s="24" t="n">
        <f aca="false">N863/1000*SHAFT_M+SHAFT_SET</f>
        <v>177.56</v>
      </c>
      <c r="AF863" s="24" t="n">
        <f aca="false">2*ROUNDUP(G863*1000/V_ZENER,0)*PRICE_Z+5*ROUNDUP(G863*DIODE_SAFETY/V_STICK,0)*PRICE_STICK</f>
        <v>91.7</v>
      </c>
      <c r="AG863" s="24" t="n">
        <f aca="false">SUM(X863:AF863)</f>
        <v>1506.11251594</v>
      </c>
      <c r="AH863" s="20" t="n">
        <f aca="false">FIXED_BOM</f>
        <v>3461</v>
      </c>
      <c r="AI863" s="24" t="n">
        <f aca="false">(AG863+AH863)*(1+CONT)</f>
        <v>5712.179393331</v>
      </c>
      <c r="AJ863" s="24" t="n">
        <f aca="false">IF(L863&gt;0,AI863/L863,1000000000000)</f>
        <v>2625.92235077534</v>
      </c>
      <c r="AK863" s="8" t="n">
        <f aca="false">IF(AND(G863&gt;=V_NEED,L863&gt;=P_MIN,K863&gt;=Z_MIN,F863&lt;=N_CAP,D863&lt;=R_MAX,OR(CORONA_REQ=0,O863&gt;=G863)),1,0)</f>
        <v>1</v>
      </c>
      <c r="AL863" s="28" t="n">
        <f aca="false">IF(AK863=1,IF(OBJECTIVE=1,AI863,AJ863),1000000000000)+ROW()*0.000000001</f>
        <v>5712.179394194</v>
      </c>
    </row>
    <row r="864" customFormat="false" ht="15" hidden="false" customHeight="false" outlineLevel="0" collapsed="false">
      <c r="A864" s="8" t="n">
        <v>860</v>
      </c>
      <c r="B864" s="23" t="n">
        <v>6</v>
      </c>
      <c r="C864" s="23" t="n">
        <v>2.5</v>
      </c>
      <c r="D864" s="8" t="n">
        <v>175</v>
      </c>
      <c r="E864" s="8" t="n">
        <v>26</v>
      </c>
      <c r="F864" s="8" t="n">
        <v>6</v>
      </c>
      <c r="G864" s="28" t="n">
        <v>13.132078</v>
      </c>
      <c r="H864" s="8" t="n">
        <v>91.805793</v>
      </c>
      <c r="I864" s="8" t="n">
        <v>664.963477</v>
      </c>
      <c r="J864" s="28" t="n">
        <v>7.243154</v>
      </c>
      <c r="K864" s="39" t="n">
        <v>1.339721</v>
      </c>
      <c r="L864" s="28" t="n">
        <v>3.718563</v>
      </c>
      <c r="M864" s="8" t="n">
        <v>155.5</v>
      </c>
      <c r="N864" s="8" t="n">
        <v>915</v>
      </c>
      <c r="O864" s="28" t="n">
        <v>13.305303</v>
      </c>
      <c r="P864" s="28" t="n">
        <v>7.837327</v>
      </c>
      <c r="Q864" s="28" t="n">
        <v>8.349764</v>
      </c>
      <c r="R864" s="8" t="n">
        <v>24</v>
      </c>
      <c r="S864" s="8" t="n">
        <v>14</v>
      </c>
      <c r="T864" s="23" t="n">
        <v>88.401765</v>
      </c>
      <c r="U864" s="23" t="n">
        <v>72.756634</v>
      </c>
      <c r="V864" s="28" t="n">
        <v>3.611729</v>
      </c>
      <c r="W864" s="39" t="n">
        <v>0.630619</v>
      </c>
      <c r="X864" s="24" t="n">
        <f aca="false">P864*RHO_VANE/2700*(1+SCRAP)*PRICE_VANE</f>
        <v>93.81280419</v>
      </c>
      <c r="Y864" s="24" t="n">
        <f aca="false">Q864*RHO_PLATE/2700*(1+SCRAP)*PRICE_PLATE</f>
        <v>99.94667508</v>
      </c>
      <c r="Z864" s="24" t="n">
        <f aca="false">T864*CUT_M+(R864+S864)*CUT_SET</f>
        <v>170.6026475</v>
      </c>
      <c r="AA864" s="24" t="n">
        <f aca="false">U864*ROUND_M</f>
        <v>363.78317</v>
      </c>
      <c r="AB864" s="24" t="n">
        <f aca="false">(R864+S864)*FINISH_PART</f>
        <v>304</v>
      </c>
      <c r="AC864" s="24" t="n">
        <f aca="false">R864*SPACER_VANE+(R864+S864)*ASM_H*LABOUR</f>
        <v>499.5</v>
      </c>
      <c r="AD864" s="24" t="n">
        <f aca="false">V864*G10_CAGE+W864*G10_SLEEVE</f>
        <v>254.54088</v>
      </c>
      <c r="AE864" s="24" t="n">
        <f aca="false">N864/1000*SHAFT_M+SHAFT_SET</f>
        <v>189.8</v>
      </c>
      <c r="AF864" s="24" t="n">
        <f aca="false">2*ROUNDUP(G864*1000/V_ZENER,0)*PRICE_Z+5*ROUNDUP(G864*DIODE_SAFETY/V_STICK,0)*PRICE_STICK</f>
        <v>91.7</v>
      </c>
      <c r="AG864" s="24" t="n">
        <f aca="false">SUM(X864:AF864)</f>
        <v>2067.68617677</v>
      </c>
      <c r="AH864" s="20" t="n">
        <f aca="false">FIXED_BOM</f>
        <v>3461</v>
      </c>
      <c r="AI864" s="24" t="n">
        <f aca="false">(AG864+AH864)*(1+CONT)</f>
        <v>6357.9891032855</v>
      </c>
      <c r="AJ864" s="24" t="n">
        <f aca="false">IF(L864&gt;0,AI864/L864,1000000000000)</f>
        <v>1709.79733388556</v>
      </c>
      <c r="AK864" s="8" t="n">
        <f aca="false">IF(AND(G864&gt;=V_NEED,L864&gt;=P_MIN,K864&gt;=Z_MIN,F864&lt;=N_CAP,D864&lt;=R_MAX,OR(CORONA_REQ=0,O864&gt;=G864)),1,0)</f>
        <v>1</v>
      </c>
      <c r="AL864" s="28" t="n">
        <f aca="false">IF(AK864=1,IF(OBJECTIVE=1,AI864,AJ864),1000000000000)+ROW()*0.000000001</f>
        <v>6357.9891041495</v>
      </c>
    </row>
    <row r="865" customFormat="false" ht="15" hidden="false" customHeight="false" outlineLevel="0" collapsed="false">
      <c r="A865" s="8" t="n">
        <v>861</v>
      </c>
      <c r="B865" s="23" t="n">
        <v>6</v>
      </c>
      <c r="C865" s="23" t="n">
        <v>2.5</v>
      </c>
      <c r="D865" s="8" t="n">
        <v>175</v>
      </c>
      <c r="E865" s="8" t="n">
        <v>26</v>
      </c>
      <c r="F865" s="8" t="n">
        <v>8</v>
      </c>
      <c r="G865" s="28" t="n">
        <v>13.132078</v>
      </c>
      <c r="H865" s="8" t="n">
        <v>124.462444</v>
      </c>
      <c r="I865" s="8" t="n">
        <v>906.768377</v>
      </c>
      <c r="J865" s="28" t="n">
        <v>7.285478</v>
      </c>
      <c r="K865" s="39" t="n">
        <v>1.357928</v>
      </c>
      <c r="L865" s="28" t="n">
        <v>5.268077</v>
      </c>
      <c r="M865" s="8" t="n">
        <v>206.5</v>
      </c>
      <c r="N865" s="8" t="n">
        <v>1017</v>
      </c>
      <c r="O865" s="28" t="n">
        <v>13.305303</v>
      </c>
      <c r="P865" s="28" t="n">
        <v>10.44977</v>
      </c>
      <c r="Q865" s="28" t="n">
        <v>10.735411</v>
      </c>
      <c r="R865" s="8" t="n">
        <v>32</v>
      </c>
      <c r="S865" s="8" t="n">
        <v>18</v>
      </c>
      <c r="T865" s="23" t="n">
        <v>116.926543</v>
      </c>
      <c r="U865" s="23" t="n">
        <v>96.066368</v>
      </c>
      <c r="V865" s="28" t="n">
        <v>4.508071</v>
      </c>
      <c r="W865" s="39" t="n">
        <v>0.787124</v>
      </c>
      <c r="X865" s="24" t="n">
        <f aca="false">P865*RHO_VANE/2700*(1+SCRAP)*PRICE_VANE</f>
        <v>125.0837469</v>
      </c>
      <c r="Y865" s="24" t="n">
        <f aca="false">Q865*RHO_PLATE/2700*(1+SCRAP)*PRICE_PLATE</f>
        <v>128.50286967</v>
      </c>
      <c r="Z865" s="24" t="n">
        <f aca="false">T865*CUT_M+(R865+S865)*CUT_SET</f>
        <v>225.3898145</v>
      </c>
      <c r="AA865" s="24" t="n">
        <f aca="false">U865*ROUND_M</f>
        <v>480.33184</v>
      </c>
      <c r="AB865" s="24" t="n">
        <f aca="false">(R865+S865)*FINISH_PART</f>
        <v>400</v>
      </c>
      <c r="AC865" s="24" t="n">
        <f aca="false">R865*SPACER_VANE+(R865+S865)*ASM_H*LABOUR</f>
        <v>658.5</v>
      </c>
      <c r="AD865" s="24" t="n">
        <f aca="false">V865*G10_CAGE+W865*G10_SLEEVE</f>
        <v>317.7117</v>
      </c>
      <c r="AE865" s="24" t="n">
        <f aca="false">N865/1000*SHAFT_M+SHAFT_SET</f>
        <v>202.04</v>
      </c>
      <c r="AF865" s="24" t="n">
        <f aca="false">2*ROUNDUP(G865*1000/V_ZENER,0)*PRICE_Z+5*ROUNDUP(G865*DIODE_SAFETY/V_STICK,0)*PRICE_STICK</f>
        <v>91.7</v>
      </c>
      <c r="AG865" s="24" t="n">
        <f aca="false">SUM(X865:AF865)</f>
        <v>2629.25997107</v>
      </c>
      <c r="AH865" s="20" t="n">
        <f aca="false">FIXED_BOM</f>
        <v>3461</v>
      </c>
      <c r="AI865" s="24" t="n">
        <f aca="false">(AG865+AH865)*(1+CONT)</f>
        <v>7003.7989667305</v>
      </c>
      <c r="AJ865" s="24" t="n">
        <f aca="false">IF(L865&gt;0,AI865/L865,1000000000000)</f>
        <v>1329.47923250372</v>
      </c>
      <c r="AK865" s="8" t="n">
        <f aca="false">IF(AND(G865&gt;=V_NEED,L865&gt;=P_MIN,K865&gt;=Z_MIN,F865&lt;=N_CAP,D865&lt;=R_MAX,OR(CORONA_REQ=0,O865&gt;=G865)),1,0)</f>
        <v>0</v>
      </c>
      <c r="AL865" s="28" t="n">
        <f aca="false">IF(AK865=1,IF(OBJECTIVE=1,AI865,AJ865),1000000000000)+ROW()*0.000000001</f>
        <v>1000000000000</v>
      </c>
    </row>
    <row r="866" customFormat="false" ht="15" hidden="false" customHeight="false" outlineLevel="0" collapsed="false">
      <c r="A866" s="8" t="n">
        <v>862</v>
      </c>
      <c r="B866" s="23" t="n">
        <v>6</v>
      </c>
      <c r="C866" s="23" t="n">
        <v>2.5</v>
      </c>
      <c r="D866" s="8" t="n">
        <v>175</v>
      </c>
      <c r="E866" s="8" t="n">
        <v>26</v>
      </c>
      <c r="F866" s="8" t="n">
        <v>10</v>
      </c>
      <c r="G866" s="28" t="n">
        <v>13.132078</v>
      </c>
      <c r="H866" s="8" t="n">
        <v>157.119096</v>
      </c>
      <c r="I866" s="8" t="n">
        <v>1148.573278</v>
      </c>
      <c r="J866" s="28" t="n">
        <v>7.310208</v>
      </c>
      <c r="K866" s="39" t="n">
        <v>1.368306</v>
      </c>
      <c r="L866" s="28" t="n">
        <v>6.813143</v>
      </c>
      <c r="M866" s="8" t="n">
        <v>257.5</v>
      </c>
      <c r="N866" s="8" t="n">
        <v>1119</v>
      </c>
      <c r="O866" s="28" t="n">
        <v>13.305303</v>
      </c>
      <c r="P866" s="28" t="n">
        <v>13.062212</v>
      </c>
      <c r="Q866" s="28" t="n">
        <v>13.121058</v>
      </c>
      <c r="R866" s="8" t="n">
        <v>40</v>
      </c>
      <c r="S866" s="8" t="n">
        <v>22</v>
      </c>
      <c r="T866" s="23" t="n">
        <v>145.45132</v>
      </c>
      <c r="U866" s="23" t="n">
        <v>119.376101</v>
      </c>
      <c r="V866" s="28" t="n">
        <v>5.404413</v>
      </c>
      <c r="W866" s="39" t="n">
        <v>0.943628</v>
      </c>
      <c r="X866" s="24" t="n">
        <f aca="false">P866*RHO_VANE/2700*(1+SCRAP)*PRICE_VANE</f>
        <v>156.35467764</v>
      </c>
      <c r="Y866" s="24" t="n">
        <f aca="false">Q866*RHO_PLATE/2700*(1+SCRAP)*PRICE_PLATE</f>
        <v>157.05906426</v>
      </c>
      <c r="Z866" s="24" t="n">
        <f aca="false">T866*CUT_M+(R866+S866)*CUT_SET</f>
        <v>280.17698</v>
      </c>
      <c r="AA866" s="24" t="n">
        <f aca="false">U866*ROUND_M</f>
        <v>596.880505</v>
      </c>
      <c r="AB866" s="24" t="n">
        <f aca="false">(R866+S866)*FINISH_PART</f>
        <v>496</v>
      </c>
      <c r="AC866" s="24" t="n">
        <f aca="false">R866*SPACER_VANE+(R866+S866)*ASM_H*LABOUR</f>
        <v>817.5</v>
      </c>
      <c r="AD866" s="24" t="n">
        <f aca="false">V866*G10_CAGE+W866*G10_SLEEVE</f>
        <v>380.88246</v>
      </c>
      <c r="AE866" s="24" t="n">
        <f aca="false">N866/1000*SHAFT_M+SHAFT_SET</f>
        <v>214.28</v>
      </c>
      <c r="AF866" s="24" t="n">
        <f aca="false">2*ROUNDUP(G866*1000/V_ZENER,0)*PRICE_Z+5*ROUNDUP(G866*DIODE_SAFETY/V_STICK,0)*PRICE_STICK</f>
        <v>91.7</v>
      </c>
      <c r="AG866" s="24" t="n">
        <f aca="false">SUM(X866:AF866)</f>
        <v>3190.8336869</v>
      </c>
      <c r="AH866" s="20" t="n">
        <f aca="false">FIXED_BOM</f>
        <v>3461</v>
      </c>
      <c r="AI866" s="24" t="n">
        <f aca="false">(AG866+AH866)*(1+CONT)</f>
        <v>7649.608739935</v>
      </c>
      <c r="AJ866" s="24" t="n">
        <f aca="false">IF(L866&gt;0,AI866/L866,1000000000000)</f>
        <v>1122.77237391539</v>
      </c>
      <c r="AK866" s="8" t="n">
        <f aca="false">IF(AND(G866&gt;=V_NEED,L866&gt;=P_MIN,K866&gt;=Z_MIN,F866&lt;=N_CAP,D866&lt;=R_MAX,OR(CORONA_REQ=0,O866&gt;=G866)),1,0)</f>
        <v>0</v>
      </c>
      <c r="AL866" s="28" t="n">
        <f aca="false">IF(AK866=1,IF(OBJECTIVE=1,AI866,AJ866),1000000000000)+ROW()*0.000000001</f>
        <v>1000000000000</v>
      </c>
    </row>
    <row r="867" customFormat="false" ht="15" hidden="false" customHeight="false" outlineLevel="0" collapsed="false">
      <c r="A867" s="8" t="n">
        <v>863</v>
      </c>
      <c r="B867" s="23" t="n">
        <v>6</v>
      </c>
      <c r="C867" s="23" t="n">
        <v>2.5</v>
      </c>
      <c r="D867" s="8" t="n">
        <v>175</v>
      </c>
      <c r="E867" s="8" t="n">
        <v>26</v>
      </c>
      <c r="F867" s="8" t="n">
        <v>12</v>
      </c>
      <c r="G867" s="28" t="n">
        <v>13.132078</v>
      </c>
      <c r="H867" s="8" t="n">
        <v>189.775748</v>
      </c>
      <c r="I867" s="8" t="n">
        <v>1390.378179</v>
      </c>
      <c r="J867" s="28" t="n">
        <v>7.326427</v>
      </c>
      <c r="K867" s="39" t="n">
        <v>1.375869</v>
      </c>
      <c r="L867" s="28" t="n">
        <v>8.37039</v>
      </c>
      <c r="M867" s="8" t="n">
        <v>308.5</v>
      </c>
      <c r="N867" s="8" t="n">
        <v>1221</v>
      </c>
      <c r="O867" s="28" t="n">
        <v>13.305303</v>
      </c>
      <c r="P867" s="28" t="n">
        <v>15.674655</v>
      </c>
      <c r="Q867" s="28" t="n">
        <v>15.506705</v>
      </c>
      <c r="R867" s="8" t="n">
        <v>48</v>
      </c>
      <c r="S867" s="8" t="n">
        <v>26</v>
      </c>
      <c r="T867" s="23" t="n">
        <v>173.976098</v>
      </c>
      <c r="U867" s="23" t="n">
        <v>142.685835</v>
      </c>
      <c r="V867" s="28" t="n">
        <v>6.300754</v>
      </c>
      <c r="W867" s="39" t="n">
        <v>1.100132</v>
      </c>
      <c r="X867" s="24" t="n">
        <f aca="false">P867*RHO_VANE/2700*(1+SCRAP)*PRICE_VANE</f>
        <v>187.62562035</v>
      </c>
      <c r="Y867" s="24" t="n">
        <f aca="false">Q867*RHO_PLATE/2700*(1+SCRAP)*PRICE_PLATE</f>
        <v>185.61525885</v>
      </c>
      <c r="Z867" s="24" t="n">
        <f aca="false">T867*CUT_M+(R867+S867)*CUT_SET</f>
        <v>334.964147</v>
      </c>
      <c r="AA867" s="24" t="n">
        <f aca="false">U867*ROUND_M</f>
        <v>713.429175</v>
      </c>
      <c r="AB867" s="24" t="n">
        <f aca="false">(R867+S867)*FINISH_PART</f>
        <v>592</v>
      </c>
      <c r="AC867" s="24" t="n">
        <f aca="false">R867*SPACER_VANE+(R867+S867)*ASM_H*LABOUR</f>
        <v>976.5</v>
      </c>
      <c r="AD867" s="24" t="n">
        <f aca="false">V867*G10_CAGE+W867*G10_SLEEVE</f>
        <v>444.05316</v>
      </c>
      <c r="AE867" s="24" t="n">
        <f aca="false">N867/1000*SHAFT_M+SHAFT_SET</f>
        <v>226.52</v>
      </c>
      <c r="AF867" s="24" t="n">
        <f aca="false">2*ROUNDUP(G867*1000/V_ZENER,0)*PRICE_Z+5*ROUNDUP(G867*DIODE_SAFETY/V_STICK,0)*PRICE_STICK</f>
        <v>91.7</v>
      </c>
      <c r="AG867" s="24" t="n">
        <f aca="false">SUM(X867:AF867)</f>
        <v>3752.4073612</v>
      </c>
      <c r="AH867" s="20" t="n">
        <f aca="false">FIXED_BOM</f>
        <v>3461</v>
      </c>
      <c r="AI867" s="24" t="n">
        <f aca="false">(AG867+AH867)*(1+CONT)</f>
        <v>8295.41846538</v>
      </c>
      <c r="AJ867" s="24" t="n">
        <f aca="false">IF(L867&gt;0,AI867/L867,1000000000000)</f>
        <v>991.043244744868</v>
      </c>
      <c r="AK867" s="8" t="n">
        <f aca="false">IF(AND(G867&gt;=V_NEED,L867&gt;=P_MIN,K867&gt;=Z_MIN,F867&lt;=N_CAP,D867&lt;=R_MAX,OR(CORONA_REQ=0,O867&gt;=G867)),1,0)</f>
        <v>0</v>
      </c>
      <c r="AL867" s="28" t="n">
        <f aca="false">IF(AK867=1,IF(OBJECTIVE=1,AI867,AJ867),1000000000000)+ROW()*0.000000001</f>
        <v>1000000000000</v>
      </c>
    </row>
    <row r="868" customFormat="false" ht="15" hidden="false" customHeight="false" outlineLevel="0" collapsed="false">
      <c r="A868" s="8" t="n">
        <v>864</v>
      </c>
      <c r="B868" s="23" t="n">
        <v>6</v>
      </c>
      <c r="C868" s="23" t="n">
        <v>2.5</v>
      </c>
      <c r="D868" s="8" t="n">
        <v>175</v>
      </c>
      <c r="E868" s="8" t="n">
        <v>26</v>
      </c>
      <c r="F868" s="8" t="n">
        <v>16</v>
      </c>
      <c r="G868" s="28" t="n">
        <v>13.132078</v>
      </c>
      <c r="H868" s="8" t="n">
        <v>255.089052</v>
      </c>
      <c r="I868" s="8" t="n">
        <v>1873.98798</v>
      </c>
      <c r="J868" s="28" t="n">
        <v>7.346407</v>
      </c>
      <c r="K868" s="39" t="n">
        <v>1.384737</v>
      </c>
      <c r="L868" s="28" t="n">
        <v>11.47435</v>
      </c>
      <c r="M868" s="8" t="n">
        <v>410.5</v>
      </c>
      <c r="N868" s="8" t="n">
        <v>1425</v>
      </c>
      <c r="O868" s="28" t="n">
        <v>13.305303</v>
      </c>
      <c r="P868" s="28" t="n">
        <v>20.899539</v>
      </c>
      <c r="Q868" s="28" t="n">
        <v>20.277999</v>
      </c>
      <c r="R868" s="8" t="n">
        <v>64</v>
      </c>
      <c r="S868" s="8" t="n">
        <v>34</v>
      </c>
      <c r="T868" s="23" t="n">
        <v>231.025652</v>
      </c>
      <c r="U868" s="23" t="n">
        <v>189.305302</v>
      </c>
      <c r="V868" s="28" t="n">
        <v>8.093438</v>
      </c>
      <c r="W868" s="39" t="n">
        <v>1.41314</v>
      </c>
      <c r="X868" s="24" t="n">
        <f aca="false">P868*RHO_VANE/2700*(1+SCRAP)*PRICE_VANE</f>
        <v>250.16748183</v>
      </c>
      <c r="Y868" s="24" t="n">
        <f aca="false">Q868*RHO_PLATE/2700*(1+SCRAP)*PRICE_PLATE</f>
        <v>242.72764803</v>
      </c>
      <c r="Z868" s="24" t="n">
        <f aca="false">T868*CUT_M+(R868+S868)*CUT_SET</f>
        <v>444.538478</v>
      </c>
      <c r="AA868" s="24" t="n">
        <f aca="false">U868*ROUND_M</f>
        <v>946.52651</v>
      </c>
      <c r="AB868" s="24" t="n">
        <f aca="false">(R868+S868)*FINISH_PART</f>
        <v>784</v>
      </c>
      <c r="AC868" s="24" t="n">
        <f aca="false">R868*SPACER_VANE+(R868+S868)*ASM_H*LABOUR</f>
        <v>1294.5</v>
      </c>
      <c r="AD868" s="24" t="n">
        <f aca="false">V868*G10_CAGE+W868*G10_SLEEVE</f>
        <v>570.39468</v>
      </c>
      <c r="AE868" s="24" t="n">
        <f aca="false">N868/1000*SHAFT_M+SHAFT_SET</f>
        <v>251</v>
      </c>
      <c r="AF868" s="24" t="n">
        <f aca="false">2*ROUNDUP(G868*1000/V_ZENER,0)*PRICE_Z+5*ROUNDUP(G868*DIODE_SAFETY/V_STICK,0)*PRICE_STICK</f>
        <v>91.7</v>
      </c>
      <c r="AG868" s="24" t="n">
        <f aca="false">SUM(X868:AF868)</f>
        <v>4875.55479786</v>
      </c>
      <c r="AH868" s="20" t="n">
        <f aca="false">FIXED_BOM</f>
        <v>3461</v>
      </c>
      <c r="AI868" s="24" t="n">
        <f aca="false">(AG868+AH868)*(1+CONT)</f>
        <v>9587.038017539</v>
      </c>
      <c r="AJ868" s="24" t="n">
        <f aca="false">IF(L868&gt;0,AI868/L868,1000000000000)</f>
        <v>835.519050537852</v>
      </c>
      <c r="AK868" s="8" t="n">
        <f aca="false">IF(AND(G868&gt;=V_NEED,L868&gt;=P_MIN,K868&gt;=Z_MIN,F868&lt;=N_CAP,D868&lt;=R_MAX,OR(CORONA_REQ=0,O868&gt;=G868)),1,0)</f>
        <v>0</v>
      </c>
      <c r="AL868" s="28" t="n">
        <f aca="false">IF(AK868=1,IF(OBJECTIVE=1,AI868,AJ868),1000000000000)+ROW()*0.000000001</f>
        <v>1000000000000</v>
      </c>
    </row>
    <row r="869" customFormat="false" ht="15" hidden="false" customHeight="false" outlineLevel="0" collapsed="false">
      <c r="A869" s="8" t="n">
        <v>865</v>
      </c>
      <c r="B869" s="23" t="n">
        <v>6</v>
      </c>
      <c r="C869" s="23" t="n">
        <v>3</v>
      </c>
      <c r="D869" s="8" t="n">
        <v>175</v>
      </c>
      <c r="E869" s="8" t="n">
        <v>18</v>
      </c>
      <c r="F869" s="8" t="n">
        <v>4</v>
      </c>
      <c r="G869" s="28" t="n">
        <v>13.132078</v>
      </c>
      <c r="H869" s="8" t="n">
        <v>31.150854</v>
      </c>
      <c r="I869" s="8" t="n">
        <v>302.190969</v>
      </c>
      <c r="J869" s="28" t="n">
        <v>9.700889</v>
      </c>
      <c r="K869" s="39" t="n">
        <v>1.323805</v>
      </c>
      <c r="L869" s="28" t="n">
        <v>1.623555</v>
      </c>
      <c r="M869" s="8" t="n">
        <v>102</v>
      </c>
      <c r="N869" s="8" t="n">
        <v>808</v>
      </c>
      <c r="O869" s="28" t="n">
        <v>13.994337</v>
      </c>
      <c r="P869" s="28" t="n">
        <v>4.743048</v>
      </c>
      <c r="Q869" s="28" t="n">
        <v>5.725553</v>
      </c>
      <c r="R869" s="8" t="n">
        <v>16</v>
      </c>
      <c r="S869" s="8" t="n">
        <v>8</v>
      </c>
      <c r="T869" s="23" t="n">
        <v>57.049555</v>
      </c>
      <c r="U869" s="23" t="n">
        <v>46.619467</v>
      </c>
      <c r="V869" s="28" t="n">
        <v>2.67145</v>
      </c>
      <c r="W869" s="39" t="n">
        <v>0.466444</v>
      </c>
      <c r="X869" s="24" t="n">
        <f aca="false">P869*RHO_VANE/2700*(1+SCRAP)*PRICE_VANE</f>
        <v>56.77428456</v>
      </c>
      <c r="Y869" s="24" t="n">
        <f aca="false">Q869*RHO_PLATE/2700*(1+SCRAP)*PRICE_PLATE</f>
        <v>68.53486941</v>
      </c>
      <c r="Z869" s="24" t="n">
        <f aca="false">T869*CUT_M+(R869+S869)*CUT_SET</f>
        <v>109.5743325</v>
      </c>
      <c r="AA869" s="24" t="n">
        <f aca="false">U869*ROUND_M</f>
        <v>233.097335</v>
      </c>
      <c r="AB869" s="24" t="n">
        <f aca="false">(R869+S869)*FINISH_PART</f>
        <v>192</v>
      </c>
      <c r="AC869" s="24" t="n">
        <f aca="false">R869*SPACER_VANE+(R869+S869)*ASM_H*LABOUR</f>
        <v>318</v>
      </c>
      <c r="AD869" s="24" t="n">
        <f aca="false">V869*G10_CAGE+W869*G10_SLEEVE</f>
        <v>188.27364</v>
      </c>
      <c r="AE869" s="24" t="n">
        <f aca="false">N869/1000*SHAFT_M+SHAFT_SET</f>
        <v>176.96</v>
      </c>
      <c r="AF869" s="24" t="n">
        <f aca="false">2*ROUNDUP(G869*1000/V_ZENER,0)*PRICE_Z+5*ROUNDUP(G869*DIODE_SAFETY/V_STICK,0)*PRICE_STICK</f>
        <v>91.7</v>
      </c>
      <c r="AG869" s="24" t="n">
        <f aca="false">SUM(X869:AF869)</f>
        <v>1434.91446147</v>
      </c>
      <c r="AH869" s="20" t="n">
        <f aca="false">FIXED_BOM</f>
        <v>3461</v>
      </c>
      <c r="AI869" s="24" t="n">
        <f aca="false">(AG869+AH869)*(1+CONT)</f>
        <v>5630.3016306905</v>
      </c>
      <c r="AJ869" s="24" t="n">
        <f aca="false">IF(L869&gt;0,AI869/L869,1000000000000)</f>
        <v>3467.88475332865</v>
      </c>
      <c r="AK869" s="8" t="n">
        <f aca="false">IF(AND(G869&gt;=V_NEED,L869&gt;=P_MIN,K869&gt;=Z_MIN,F869&lt;=N_CAP,D869&lt;=R_MAX,OR(CORONA_REQ=0,O869&gt;=G869)),1,0)</f>
        <v>0</v>
      </c>
      <c r="AL869" s="28" t="n">
        <f aca="false">IF(AK869=1,IF(OBJECTIVE=1,AI869,AJ869),1000000000000)+ROW()*0.000000001</f>
        <v>1000000000000</v>
      </c>
    </row>
    <row r="870" customFormat="false" ht="15" hidden="false" customHeight="false" outlineLevel="0" collapsed="false">
      <c r="A870" s="8" t="n">
        <v>866</v>
      </c>
      <c r="B870" s="23" t="n">
        <v>6</v>
      </c>
      <c r="C870" s="23" t="n">
        <v>3</v>
      </c>
      <c r="D870" s="8" t="n">
        <v>175</v>
      </c>
      <c r="E870" s="8" t="n">
        <v>18</v>
      </c>
      <c r="F870" s="8" t="n">
        <v>6</v>
      </c>
      <c r="G870" s="28" t="n">
        <v>13.132078</v>
      </c>
      <c r="H870" s="8" t="n">
        <v>47.808485</v>
      </c>
      <c r="I870" s="8" t="n">
        <v>474.871522</v>
      </c>
      <c r="J870" s="28" t="n">
        <v>9.932788</v>
      </c>
      <c r="K870" s="39" t="n">
        <v>1.378374</v>
      </c>
      <c r="L870" s="28" t="n">
        <v>2.856274</v>
      </c>
      <c r="M870" s="8" t="n">
        <v>156</v>
      </c>
      <c r="N870" s="8" t="n">
        <v>916</v>
      </c>
      <c r="O870" s="28" t="n">
        <v>13.994337</v>
      </c>
      <c r="P870" s="28" t="n">
        <v>7.114572</v>
      </c>
      <c r="Q870" s="28" t="n">
        <v>8.588329</v>
      </c>
      <c r="R870" s="8" t="n">
        <v>24</v>
      </c>
      <c r="S870" s="8" t="n">
        <v>12</v>
      </c>
      <c r="T870" s="23" t="n">
        <v>85.574332</v>
      </c>
      <c r="U870" s="23" t="n">
        <v>69.929201</v>
      </c>
      <c r="V870" s="28" t="n">
        <v>3.620517</v>
      </c>
      <c r="W870" s="39" t="n">
        <v>0.632154</v>
      </c>
      <c r="X870" s="24" t="n">
        <f aca="false">P870*RHO_VANE/2700*(1+SCRAP)*PRICE_VANE</f>
        <v>85.16142684</v>
      </c>
      <c r="Y870" s="24" t="n">
        <f aca="false">Q870*RHO_PLATE/2700*(1+SCRAP)*PRICE_PLATE</f>
        <v>102.80229813</v>
      </c>
      <c r="Z870" s="24" t="n">
        <f aca="false">T870*CUT_M+(R870+S870)*CUT_SET</f>
        <v>164.361498</v>
      </c>
      <c r="AA870" s="24" t="n">
        <f aca="false">U870*ROUND_M</f>
        <v>349.646005</v>
      </c>
      <c r="AB870" s="24" t="n">
        <f aca="false">(R870+S870)*FINISH_PART</f>
        <v>288</v>
      </c>
      <c r="AC870" s="24" t="n">
        <f aca="false">R870*SPACER_VANE+(R870+S870)*ASM_H*LABOUR</f>
        <v>477</v>
      </c>
      <c r="AD870" s="24" t="n">
        <f aca="false">V870*G10_CAGE+W870*G10_SLEEVE</f>
        <v>255.16026</v>
      </c>
      <c r="AE870" s="24" t="n">
        <f aca="false">N870/1000*SHAFT_M+SHAFT_SET</f>
        <v>189.92</v>
      </c>
      <c r="AF870" s="24" t="n">
        <f aca="false">2*ROUNDUP(G870*1000/V_ZENER,0)*PRICE_Z+5*ROUNDUP(G870*DIODE_SAFETY/V_STICK,0)*PRICE_STICK</f>
        <v>91.7</v>
      </c>
      <c r="AG870" s="24" t="n">
        <f aca="false">SUM(X870:AF870)</f>
        <v>2003.75148797</v>
      </c>
      <c r="AH870" s="20" t="n">
        <f aca="false">FIXED_BOM</f>
        <v>3461</v>
      </c>
      <c r="AI870" s="24" t="n">
        <f aca="false">(AG870+AH870)*(1+CONT)</f>
        <v>6284.4642111655</v>
      </c>
      <c r="AJ870" s="24" t="n">
        <f aca="false">IF(L870&gt;0,AI870/L870,1000000000000)</f>
        <v>2200.23156432664</v>
      </c>
      <c r="AK870" s="8" t="n">
        <f aca="false">IF(AND(G870&gt;=V_NEED,L870&gt;=P_MIN,K870&gt;=Z_MIN,F870&lt;=N_CAP,D870&lt;=R_MAX,OR(CORONA_REQ=0,O870&gt;=G870)),1,0)</f>
        <v>1</v>
      </c>
      <c r="AL870" s="28" t="n">
        <f aca="false">IF(AK870=1,IF(OBJECTIVE=1,AI870,AJ870),1000000000000)+ROW()*0.000000001</f>
        <v>6284.4642120355</v>
      </c>
    </row>
    <row r="871" customFormat="false" ht="15" hidden="false" customHeight="false" outlineLevel="0" collapsed="false">
      <c r="A871" s="8" t="n">
        <v>867</v>
      </c>
      <c r="B871" s="23" t="n">
        <v>6</v>
      </c>
      <c r="C871" s="23" t="n">
        <v>3</v>
      </c>
      <c r="D871" s="8" t="n">
        <v>175</v>
      </c>
      <c r="E871" s="8" t="n">
        <v>18</v>
      </c>
      <c r="F871" s="8" t="n">
        <v>8</v>
      </c>
      <c r="G871" s="28" t="n">
        <v>13.132078</v>
      </c>
      <c r="H871" s="8" t="n">
        <v>64.466115</v>
      </c>
      <c r="I871" s="8" t="n">
        <v>647.552075</v>
      </c>
      <c r="J871" s="28" t="n">
        <v>10.044844</v>
      </c>
      <c r="K871" s="39" t="n">
        <v>1.405881</v>
      </c>
      <c r="L871" s="28" t="n">
        <v>4.099812</v>
      </c>
      <c r="M871" s="8" t="n">
        <v>201</v>
      </c>
      <c r="N871" s="8" t="n">
        <v>1006</v>
      </c>
      <c r="O871" s="28" t="n">
        <v>13.994337</v>
      </c>
      <c r="P871" s="28" t="n">
        <v>9.486096</v>
      </c>
      <c r="Q871" s="28" t="n">
        <v>10.019717</v>
      </c>
      <c r="R871" s="8" t="n">
        <v>32</v>
      </c>
      <c r="S871" s="8" t="n">
        <v>14</v>
      </c>
      <c r="T871" s="23" t="n">
        <v>111.271676</v>
      </c>
      <c r="U871" s="23" t="n">
        <v>90.411501</v>
      </c>
      <c r="V871" s="28" t="n">
        <v>4.411407</v>
      </c>
      <c r="W871" s="39" t="n">
        <v>0.770246</v>
      </c>
      <c r="X871" s="24" t="n">
        <f aca="false">P871*RHO_VANE/2700*(1+SCRAP)*PRICE_VANE</f>
        <v>113.54856912</v>
      </c>
      <c r="Y871" s="24" t="n">
        <f aca="false">Q871*RHO_PLATE/2700*(1+SCRAP)*PRICE_PLATE</f>
        <v>119.93601249</v>
      </c>
      <c r="Z871" s="24" t="n">
        <f aca="false">T871*CUT_M+(R871+S871)*CUT_SET</f>
        <v>212.907514</v>
      </c>
      <c r="AA871" s="24" t="n">
        <f aca="false">U871*ROUND_M</f>
        <v>452.057505</v>
      </c>
      <c r="AB871" s="24" t="n">
        <f aca="false">(R871+S871)*FINISH_PART</f>
        <v>368</v>
      </c>
      <c r="AC871" s="24" t="n">
        <f aca="false">R871*SPACER_VANE+(R871+S871)*ASM_H*LABOUR</f>
        <v>613.5</v>
      </c>
      <c r="AD871" s="24" t="n">
        <f aca="false">V871*G10_CAGE+W871*G10_SLEEVE</f>
        <v>310.89918</v>
      </c>
      <c r="AE871" s="24" t="n">
        <f aca="false">N871/1000*SHAFT_M+SHAFT_SET</f>
        <v>200.72</v>
      </c>
      <c r="AF871" s="24" t="n">
        <f aca="false">2*ROUNDUP(G871*1000/V_ZENER,0)*PRICE_Z+5*ROUNDUP(G871*DIODE_SAFETY/V_STICK,0)*PRICE_STICK</f>
        <v>91.7</v>
      </c>
      <c r="AG871" s="24" t="n">
        <f aca="false">SUM(X871:AF871)</f>
        <v>2483.26878061</v>
      </c>
      <c r="AH871" s="20" t="n">
        <f aca="false">FIXED_BOM</f>
        <v>3461</v>
      </c>
      <c r="AI871" s="24" t="n">
        <f aca="false">(AG871+AH871)*(1+CONT)</f>
        <v>6835.9090977015</v>
      </c>
      <c r="AJ871" s="24" t="n">
        <f aca="false">IF(L871&gt;0,AI871/L871,1000000000000)</f>
        <v>1667.37135695527</v>
      </c>
      <c r="AK871" s="8" t="n">
        <f aca="false">IF(AND(G871&gt;=V_NEED,L871&gt;=P_MIN,K871&gt;=Z_MIN,F871&lt;=N_CAP,D871&lt;=R_MAX,OR(CORONA_REQ=0,O871&gt;=G871)),1,0)</f>
        <v>0</v>
      </c>
      <c r="AL871" s="28" t="n">
        <f aca="false">IF(AK871=1,IF(OBJECTIVE=1,AI871,AJ871),1000000000000)+ROW()*0.000000001</f>
        <v>1000000000000</v>
      </c>
    </row>
    <row r="872" customFormat="false" ht="15" hidden="false" customHeight="false" outlineLevel="0" collapsed="false">
      <c r="A872" s="8" t="n">
        <v>868</v>
      </c>
      <c r="B872" s="23" t="n">
        <v>6</v>
      </c>
      <c r="C872" s="23" t="n">
        <v>3</v>
      </c>
      <c r="D872" s="8" t="n">
        <v>175</v>
      </c>
      <c r="E872" s="8" t="n">
        <v>18</v>
      </c>
      <c r="F872" s="8" t="n">
        <v>10</v>
      </c>
      <c r="G872" s="28" t="n">
        <v>13.132078</v>
      </c>
      <c r="H872" s="8" t="n">
        <v>81.123746</v>
      </c>
      <c r="I872" s="8" t="n">
        <v>820.232629</v>
      </c>
      <c r="J872" s="28" t="n">
        <v>10.110882</v>
      </c>
      <c r="K872" s="39" t="n">
        <v>1.42316</v>
      </c>
      <c r="L872" s="28" t="n">
        <v>5.348282</v>
      </c>
      <c r="M872" s="8" t="n">
        <v>246</v>
      </c>
      <c r="N872" s="8" t="n">
        <v>1096</v>
      </c>
      <c r="O872" s="28" t="n">
        <v>13.994337</v>
      </c>
      <c r="P872" s="28" t="n">
        <v>11.857619</v>
      </c>
      <c r="Q872" s="28" t="n">
        <v>11.451105</v>
      </c>
      <c r="R872" s="8" t="n">
        <v>40</v>
      </c>
      <c r="S872" s="8" t="n">
        <v>16</v>
      </c>
      <c r="T872" s="23" t="n">
        <v>136.96902</v>
      </c>
      <c r="U872" s="23" t="n">
        <v>110.893801</v>
      </c>
      <c r="V872" s="28" t="n">
        <v>5.202296</v>
      </c>
      <c r="W872" s="39" t="n">
        <v>0.908337</v>
      </c>
      <c r="X872" s="24" t="n">
        <f aca="false">P872*RHO_VANE/2700*(1+SCRAP)*PRICE_VANE</f>
        <v>141.93569943</v>
      </c>
      <c r="Y872" s="24" t="n">
        <f aca="false">Q872*RHO_PLATE/2700*(1+SCRAP)*PRICE_PLATE</f>
        <v>137.06972685</v>
      </c>
      <c r="Z872" s="24" t="n">
        <f aca="false">T872*CUT_M+(R872+S872)*CUT_SET</f>
        <v>261.45353</v>
      </c>
      <c r="AA872" s="24" t="n">
        <f aca="false">U872*ROUND_M</f>
        <v>554.469005</v>
      </c>
      <c r="AB872" s="24" t="n">
        <f aca="false">(R872+S872)*FINISH_PART</f>
        <v>448</v>
      </c>
      <c r="AC872" s="24" t="n">
        <f aca="false">R872*SPACER_VANE+(R872+S872)*ASM_H*LABOUR</f>
        <v>750</v>
      </c>
      <c r="AD872" s="24" t="n">
        <f aca="false">V872*G10_CAGE+W872*G10_SLEEVE</f>
        <v>366.63798</v>
      </c>
      <c r="AE872" s="24" t="n">
        <f aca="false">N872/1000*SHAFT_M+SHAFT_SET</f>
        <v>211.52</v>
      </c>
      <c r="AF872" s="24" t="n">
        <f aca="false">2*ROUNDUP(G872*1000/V_ZENER,0)*PRICE_Z+5*ROUNDUP(G872*DIODE_SAFETY/V_STICK,0)*PRICE_STICK</f>
        <v>91.7</v>
      </c>
      <c r="AG872" s="24" t="n">
        <f aca="false">SUM(X872:AF872)</f>
        <v>2962.78594128</v>
      </c>
      <c r="AH872" s="20" t="n">
        <f aca="false">FIXED_BOM</f>
        <v>3461</v>
      </c>
      <c r="AI872" s="24" t="n">
        <f aca="false">(AG872+AH872)*(1+CONT)</f>
        <v>7387.353832472</v>
      </c>
      <c r="AJ872" s="24" t="n">
        <f aca="false">IF(L872&gt;0,AI872/L872,1000000000000)</f>
        <v>1381.25735188833</v>
      </c>
      <c r="AK872" s="8" t="n">
        <f aca="false">IF(AND(G872&gt;=V_NEED,L872&gt;=P_MIN,K872&gt;=Z_MIN,F872&lt;=N_CAP,D872&lt;=R_MAX,OR(CORONA_REQ=0,O872&gt;=G872)),1,0)</f>
        <v>0</v>
      </c>
      <c r="AL872" s="28" t="n">
        <f aca="false">IF(AK872=1,IF(OBJECTIVE=1,AI872,AJ872),1000000000000)+ROW()*0.000000001</f>
        <v>1000000000000</v>
      </c>
    </row>
    <row r="873" customFormat="false" ht="15" hidden="false" customHeight="false" outlineLevel="0" collapsed="false">
      <c r="A873" s="8" t="n">
        <v>869</v>
      </c>
      <c r="B873" s="23" t="n">
        <v>6</v>
      </c>
      <c r="C873" s="23" t="n">
        <v>3</v>
      </c>
      <c r="D873" s="8" t="n">
        <v>175</v>
      </c>
      <c r="E873" s="8" t="n">
        <v>18</v>
      </c>
      <c r="F873" s="8" t="n">
        <v>12</v>
      </c>
      <c r="G873" s="28" t="n">
        <v>13.132078</v>
      </c>
      <c r="H873" s="8" t="n">
        <v>97.781377</v>
      </c>
      <c r="I873" s="8" t="n">
        <v>992.913182</v>
      </c>
      <c r="J873" s="28" t="n">
        <v>10.15442</v>
      </c>
      <c r="K873" s="39" t="n">
        <v>1.434141</v>
      </c>
      <c r="L873" s="28" t="n">
        <v>6.598376</v>
      </c>
      <c r="M873" s="8" t="n">
        <v>300</v>
      </c>
      <c r="N873" s="8" t="n">
        <v>1204</v>
      </c>
      <c r="O873" s="28" t="n">
        <v>13.994337</v>
      </c>
      <c r="P873" s="28" t="n">
        <v>14.229143</v>
      </c>
      <c r="Q873" s="28" t="n">
        <v>14.313882</v>
      </c>
      <c r="R873" s="8" t="n">
        <v>48</v>
      </c>
      <c r="S873" s="8" t="n">
        <v>20</v>
      </c>
      <c r="T873" s="23" t="n">
        <v>165.493797</v>
      </c>
      <c r="U873" s="23" t="n">
        <v>134.203535</v>
      </c>
      <c r="V873" s="28" t="n">
        <v>6.151364</v>
      </c>
      <c r="W873" s="39" t="n">
        <v>1.074048</v>
      </c>
      <c r="X873" s="24" t="n">
        <f aca="false">P873*RHO_VANE/2700*(1+SCRAP)*PRICE_VANE</f>
        <v>170.32284171</v>
      </c>
      <c r="Y873" s="24" t="n">
        <f aca="false">Q873*RHO_PLATE/2700*(1+SCRAP)*PRICE_PLATE</f>
        <v>171.33716754</v>
      </c>
      <c r="Z873" s="24" t="n">
        <f aca="false">T873*CUT_M+(R873+S873)*CUT_SET</f>
        <v>316.2406955</v>
      </c>
      <c r="AA873" s="24" t="n">
        <f aca="false">U873*ROUND_M</f>
        <v>671.017675</v>
      </c>
      <c r="AB873" s="24" t="n">
        <f aca="false">(R873+S873)*FINISH_PART</f>
        <v>544</v>
      </c>
      <c r="AC873" s="24" t="n">
        <f aca="false">R873*SPACER_VANE+(R873+S873)*ASM_H*LABOUR</f>
        <v>909</v>
      </c>
      <c r="AD873" s="24" t="n">
        <f aca="false">V873*G10_CAGE+W873*G10_SLEEVE</f>
        <v>433.52472</v>
      </c>
      <c r="AE873" s="24" t="n">
        <f aca="false">N873/1000*SHAFT_M+SHAFT_SET</f>
        <v>224.48</v>
      </c>
      <c r="AF873" s="24" t="n">
        <f aca="false">2*ROUNDUP(G873*1000/V_ZENER,0)*PRICE_Z+5*ROUNDUP(G873*DIODE_SAFETY/V_STICK,0)*PRICE_STICK</f>
        <v>91.7</v>
      </c>
      <c r="AG873" s="24" t="n">
        <f aca="false">SUM(X873:AF873)</f>
        <v>3531.62309975</v>
      </c>
      <c r="AH873" s="20" t="n">
        <f aca="false">FIXED_BOM</f>
        <v>3461</v>
      </c>
      <c r="AI873" s="24" t="n">
        <f aca="false">(AG873+AH873)*(1+CONT)</f>
        <v>8041.5165647125</v>
      </c>
      <c r="AJ873" s="24" t="n">
        <f aca="false">IF(L873&gt;0,AI873/L873,1000000000000)</f>
        <v>1218.71147759881</v>
      </c>
      <c r="AK873" s="8" t="n">
        <f aca="false">IF(AND(G873&gt;=V_NEED,L873&gt;=P_MIN,K873&gt;=Z_MIN,F873&lt;=N_CAP,D873&lt;=R_MAX,OR(CORONA_REQ=0,O873&gt;=G873)),1,0)</f>
        <v>0</v>
      </c>
      <c r="AL873" s="28" t="n">
        <f aca="false">IF(AK873=1,IF(OBJECTIVE=1,AI873,AJ873),1000000000000)+ROW()*0.000000001</f>
        <v>1000000000000</v>
      </c>
    </row>
    <row r="874" customFormat="false" ht="15" hidden="false" customHeight="false" outlineLevel="0" collapsed="false">
      <c r="A874" s="8" t="n">
        <v>870</v>
      </c>
      <c r="B874" s="23" t="n">
        <v>6</v>
      </c>
      <c r="C874" s="23" t="n">
        <v>3</v>
      </c>
      <c r="D874" s="8" t="n">
        <v>175</v>
      </c>
      <c r="E874" s="8" t="n">
        <v>18</v>
      </c>
      <c r="F874" s="8" t="n">
        <v>16</v>
      </c>
      <c r="G874" s="28" t="n">
        <v>13.132078</v>
      </c>
      <c r="H874" s="8" t="n">
        <v>131.096638</v>
      </c>
      <c r="I874" s="8" t="n">
        <v>1338.274289</v>
      </c>
      <c r="J874" s="28" t="n">
        <v>10.208304</v>
      </c>
      <c r="K874" s="39" t="n">
        <v>1.448985</v>
      </c>
      <c r="L874" s="28" t="n">
        <v>9.104188</v>
      </c>
      <c r="M874" s="8" t="n">
        <v>399</v>
      </c>
      <c r="N874" s="8" t="n">
        <v>1402</v>
      </c>
      <c r="O874" s="28" t="n">
        <v>13.994337</v>
      </c>
      <c r="P874" s="28" t="n">
        <v>18.972191</v>
      </c>
      <c r="Q874" s="28" t="n">
        <v>18.608046</v>
      </c>
      <c r="R874" s="8" t="n">
        <v>64</v>
      </c>
      <c r="S874" s="8" t="n">
        <v>26</v>
      </c>
      <c r="T874" s="23" t="n">
        <v>219.715919</v>
      </c>
      <c r="U874" s="23" t="n">
        <v>177.995568</v>
      </c>
      <c r="V874" s="28" t="n">
        <v>7.891321</v>
      </c>
      <c r="W874" s="39" t="n">
        <v>1.37785</v>
      </c>
      <c r="X874" s="24" t="n">
        <f aca="false">P874*RHO_VANE/2700*(1+SCRAP)*PRICE_VANE</f>
        <v>227.09712627</v>
      </c>
      <c r="Y874" s="24" t="n">
        <f aca="false">Q874*RHO_PLATE/2700*(1+SCRAP)*PRICE_PLATE</f>
        <v>222.73831062</v>
      </c>
      <c r="Z874" s="24" t="n">
        <f aca="false">T874*CUT_M+(R874+S874)*CUT_SET</f>
        <v>419.5738785</v>
      </c>
      <c r="AA874" s="24" t="n">
        <f aca="false">U874*ROUND_M</f>
        <v>889.97784</v>
      </c>
      <c r="AB874" s="24" t="n">
        <f aca="false">(R874+S874)*FINISH_PART</f>
        <v>720</v>
      </c>
      <c r="AC874" s="24" t="n">
        <f aca="false">R874*SPACER_VANE+(R874+S874)*ASM_H*LABOUR</f>
        <v>1204.5</v>
      </c>
      <c r="AD874" s="24" t="n">
        <f aca="false">V874*G10_CAGE+W874*G10_SLEEVE</f>
        <v>556.15026</v>
      </c>
      <c r="AE874" s="24" t="n">
        <f aca="false">N874/1000*SHAFT_M+SHAFT_SET</f>
        <v>248.24</v>
      </c>
      <c r="AF874" s="24" t="n">
        <f aca="false">2*ROUNDUP(G874*1000/V_ZENER,0)*PRICE_Z+5*ROUNDUP(G874*DIODE_SAFETY/V_STICK,0)*PRICE_STICK</f>
        <v>91.7</v>
      </c>
      <c r="AG874" s="24" t="n">
        <f aca="false">SUM(X874:AF874)</f>
        <v>4579.97741539</v>
      </c>
      <c r="AH874" s="20" t="n">
        <f aca="false">FIXED_BOM</f>
        <v>3461</v>
      </c>
      <c r="AI874" s="24" t="n">
        <f aca="false">(AG874+AH874)*(1+CONT)</f>
        <v>9247.1240276985</v>
      </c>
      <c r="AJ874" s="24" t="n">
        <f aca="false">IF(L874&gt;0,AI874/L874,1000000000000)</f>
        <v>1015.70003032654</v>
      </c>
      <c r="AK874" s="8" t="n">
        <f aca="false">IF(AND(G874&gt;=V_NEED,L874&gt;=P_MIN,K874&gt;=Z_MIN,F874&lt;=N_CAP,D874&lt;=R_MAX,OR(CORONA_REQ=0,O874&gt;=G874)),1,0)</f>
        <v>0</v>
      </c>
      <c r="AL874" s="28" t="n">
        <f aca="false">IF(AK874=1,IF(OBJECTIVE=1,AI874,AJ874),1000000000000)+ROW()*0.000000001</f>
        <v>1000000000000</v>
      </c>
    </row>
    <row r="875" customFormat="false" ht="15" hidden="false" customHeight="false" outlineLevel="0" collapsed="false">
      <c r="A875" s="8" t="n">
        <v>871</v>
      </c>
      <c r="B875" s="23" t="n">
        <v>6</v>
      </c>
      <c r="C875" s="23" t="n">
        <v>3</v>
      </c>
      <c r="D875" s="8" t="n">
        <v>175</v>
      </c>
      <c r="E875" s="8" t="n">
        <v>22</v>
      </c>
      <c r="F875" s="8" t="n">
        <v>4</v>
      </c>
      <c r="G875" s="28" t="n">
        <v>13.132078</v>
      </c>
      <c r="H875" s="8" t="n">
        <v>41.150415</v>
      </c>
      <c r="I875" s="8" t="n">
        <v>362.979853</v>
      </c>
      <c r="J875" s="28" t="n">
        <v>8.820807</v>
      </c>
      <c r="K875" s="39" t="n">
        <v>1.329691</v>
      </c>
      <c r="L875" s="28" t="n">
        <v>1.978004</v>
      </c>
      <c r="M875" s="8" t="n">
        <v>111</v>
      </c>
      <c r="N875" s="8" t="n">
        <v>826</v>
      </c>
      <c r="O875" s="28" t="n">
        <v>13.994337</v>
      </c>
      <c r="P875" s="28" t="n">
        <v>5.506455</v>
      </c>
      <c r="Q875" s="28" t="n">
        <v>7.156941</v>
      </c>
      <c r="R875" s="8" t="n">
        <v>16</v>
      </c>
      <c r="S875" s="8" t="n">
        <v>10</v>
      </c>
      <c r="T875" s="23" t="n">
        <v>59.876988</v>
      </c>
      <c r="U875" s="23" t="n">
        <v>49.4469</v>
      </c>
      <c r="V875" s="28" t="n">
        <v>2.829627</v>
      </c>
      <c r="W875" s="39" t="n">
        <v>0.494062</v>
      </c>
      <c r="X875" s="24" t="n">
        <f aca="false">P875*RHO_VANE/2700*(1+SCRAP)*PRICE_VANE</f>
        <v>65.91226635</v>
      </c>
      <c r="Y875" s="24" t="n">
        <f aca="false">Q875*RHO_PLATE/2700*(1+SCRAP)*PRICE_PLATE</f>
        <v>85.66858377</v>
      </c>
      <c r="Z875" s="24" t="n">
        <f aca="false">T875*CUT_M+(R875+S875)*CUT_SET</f>
        <v>115.815482</v>
      </c>
      <c r="AA875" s="24" t="n">
        <f aca="false">U875*ROUND_M</f>
        <v>247.2345</v>
      </c>
      <c r="AB875" s="24" t="n">
        <f aca="false">(R875+S875)*FINISH_PART</f>
        <v>208</v>
      </c>
      <c r="AC875" s="24" t="n">
        <f aca="false">R875*SPACER_VANE+(R875+S875)*ASM_H*LABOUR</f>
        <v>340.5</v>
      </c>
      <c r="AD875" s="24" t="n">
        <f aca="false">V875*G10_CAGE+W875*G10_SLEEVE</f>
        <v>199.42134</v>
      </c>
      <c r="AE875" s="24" t="n">
        <f aca="false">N875/1000*SHAFT_M+SHAFT_SET</f>
        <v>179.12</v>
      </c>
      <c r="AF875" s="24" t="n">
        <f aca="false">2*ROUNDUP(G875*1000/V_ZENER,0)*PRICE_Z+5*ROUNDUP(G875*DIODE_SAFETY/V_STICK,0)*PRICE_STICK</f>
        <v>91.7</v>
      </c>
      <c r="AG875" s="24" t="n">
        <f aca="false">SUM(X875:AF875)</f>
        <v>1533.37217212</v>
      </c>
      <c r="AH875" s="20" t="n">
        <f aca="false">FIXED_BOM</f>
        <v>3461</v>
      </c>
      <c r="AI875" s="24" t="n">
        <f aca="false">(AG875+AH875)*(1+CONT)</f>
        <v>5743.527997938</v>
      </c>
      <c r="AJ875" s="24" t="n">
        <f aca="false">IF(L875&gt;0,AI875/L875,1000000000000)</f>
        <v>2903.69887924291</v>
      </c>
      <c r="AK875" s="8" t="n">
        <f aca="false">IF(AND(G875&gt;=V_NEED,L875&gt;=P_MIN,K875&gt;=Z_MIN,F875&lt;=N_CAP,D875&lt;=R_MAX,OR(CORONA_REQ=0,O875&gt;=G875)),1,0)</f>
        <v>0</v>
      </c>
      <c r="AL875" s="28" t="n">
        <f aca="false">IF(AK875=1,IF(OBJECTIVE=1,AI875,AJ875),1000000000000)+ROW()*0.000000001</f>
        <v>1000000000000</v>
      </c>
    </row>
    <row r="876" customFormat="false" ht="15" hidden="false" customHeight="false" outlineLevel="0" collapsed="false">
      <c r="A876" s="8" t="n">
        <v>872</v>
      </c>
      <c r="B876" s="23" t="n">
        <v>6</v>
      </c>
      <c r="C876" s="23" t="n">
        <v>3</v>
      </c>
      <c r="D876" s="8" t="n">
        <v>175</v>
      </c>
      <c r="E876" s="8" t="n">
        <v>22</v>
      </c>
      <c r="F876" s="8" t="n">
        <v>6</v>
      </c>
      <c r="G876" s="28" t="n">
        <v>13.132078</v>
      </c>
      <c r="H876" s="8" t="n">
        <v>63.522081</v>
      </c>
      <c r="I876" s="8" t="n">
        <v>570.396912</v>
      </c>
      <c r="J876" s="28" t="n">
        <v>8.979506</v>
      </c>
      <c r="K876" s="39" t="n">
        <v>1.374746</v>
      </c>
      <c r="L876" s="28" t="n">
        <v>3.412734</v>
      </c>
      <c r="M876" s="8" t="n">
        <v>156</v>
      </c>
      <c r="N876" s="8" t="n">
        <v>916</v>
      </c>
      <c r="O876" s="28" t="n">
        <v>13.994337</v>
      </c>
      <c r="P876" s="28" t="n">
        <v>8.259682</v>
      </c>
      <c r="Q876" s="28" t="n">
        <v>8.588329</v>
      </c>
      <c r="R876" s="8" t="n">
        <v>24</v>
      </c>
      <c r="S876" s="8" t="n">
        <v>12</v>
      </c>
      <c r="T876" s="23" t="n">
        <v>85.574332</v>
      </c>
      <c r="U876" s="23" t="n">
        <v>69.929201</v>
      </c>
      <c r="V876" s="28" t="n">
        <v>3.620517</v>
      </c>
      <c r="W876" s="39" t="n">
        <v>0.632154</v>
      </c>
      <c r="X876" s="24" t="n">
        <f aca="false">P876*RHO_VANE/2700*(1+SCRAP)*PRICE_VANE</f>
        <v>98.86839354</v>
      </c>
      <c r="Y876" s="24" t="n">
        <f aca="false">Q876*RHO_PLATE/2700*(1+SCRAP)*PRICE_PLATE</f>
        <v>102.80229813</v>
      </c>
      <c r="Z876" s="24" t="n">
        <f aca="false">T876*CUT_M+(R876+S876)*CUT_SET</f>
        <v>164.361498</v>
      </c>
      <c r="AA876" s="24" t="n">
        <f aca="false">U876*ROUND_M</f>
        <v>349.646005</v>
      </c>
      <c r="AB876" s="24" t="n">
        <f aca="false">(R876+S876)*FINISH_PART</f>
        <v>288</v>
      </c>
      <c r="AC876" s="24" t="n">
        <f aca="false">R876*SPACER_VANE+(R876+S876)*ASM_H*LABOUR</f>
        <v>477</v>
      </c>
      <c r="AD876" s="24" t="n">
        <f aca="false">V876*G10_CAGE+W876*G10_SLEEVE</f>
        <v>255.16026</v>
      </c>
      <c r="AE876" s="24" t="n">
        <f aca="false">N876/1000*SHAFT_M+SHAFT_SET</f>
        <v>189.92</v>
      </c>
      <c r="AF876" s="24" t="n">
        <f aca="false">2*ROUNDUP(G876*1000/V_ZENER,0)*PRICE_Z+5*ROUNDUP(G876*DIODE_SAFETY/V_STICK,0)*PRICE_STICK</f>
        <v>91.7</v>
      </c>
      <c r="AG876" s="24" t="n">
        <f aca="false">SUM(X876:AF876)</f>
        <v>2017.45845467</v>
      </c>
      <c r="AH876" s="20" t="n">
        <f aca="false">FIXED_BOM</f>
        <v>3461</v>
      </c>
      <c r="AI876" s="24" t="n">
        <f aca="false">(AG876+AH876)*(1+CONT)</f>
        <v>6300.2272228705</v>
      </c>
      <c r="AJ876" s="24" t="n">
        <f aca="false">IF(L876&gt;0,AI876/L876,1000000000000)</f>
        <v>1846.09384231836</v>
      </c>
      <c r="AK876" s="8" t="n">
        <f aca="false">IF(AND(G876&gt;=V_NEED,L876&gt;=P_MIN,K876&gt;=Z_MIN,F876&lt;=N_CAP,D876&lt;=R_MAX,OR(CORONA_REQ=0,O876&gt;=G876)),1,0)</f>
        <v>1</v>
      </c>
      <c r="AL876" s="28" t="n">
        <f aca="false">IF(AK876=1,IF(OBJECTIVE=1,AI876,AJ876),1000000000000)+ROW()*0.000000001</f>
        <v>6300.2272237465</v>
      </c>
    </row>
    <row r="877" customFormat="false" ht="15" hidden="false" customHeight="false" outlineLevel="0" collapsed="false">
      <c r="A877" s="8" t="n">
        <v>873</v>
      </c>
      <c r="B877" s="23" t="n">
        <v>6</v>
      </c>
      <c r="C877" s="23" t="n">
        <v>3</v>
      </c>
      <c r="D877" s="8" t="n">
        <v>175</v>
      </c>
      <c r="E877" s="8" t="n">
        <v>22</v>
      </c>
      <c r="F877" s="8" t="n">
        <v>8</v>
      </c>
      <c r="G877" s="28" t="n">
        <v>13.132078</v>
      </c>
      <c r="H877" s="8" t="n">
        <v>85.893747</v>
      </c>
      <c r="I877" s="8" t="n">
        <v>777.813971</v>
      </c>
      <c r="J877" s="28" t="n">
        <v>9.055537</v>
      </c>
      <c r="K877" s="39" t="n">
        <v>1.397576</v>
      </c>
      <c r="L877" s="28" t="n">
        <v>4.857201</v>
      </c>
      <c r="M877" s="8" t="n">
        <v>210</v>
      </c>
      <c r="N877" s="8" t="n">
        <v>1024</v>
      </c>
      <c r="O877" s="28" t="n">
        <v>13.994337</v>
      </c>
      <c r="P877" s="28" t="n">
        <v>11.01291</v>
      </c>
      <c r="Q877" s="28" t="n">
        <v>11.451105</v>
      </c>
      <c r="R877" s="8" t="n">
        <v>32</v>
      </c>
      <c r="S877" s="8" t="n">
        <v>16</v>
      </c>
      <c r="T877" s="23" t="n">
        <v>114.099109</v>
      </c>
      <c r="U877" s="23" t="n">
        <v>93.238934</v>
      </c>
      <c r="V877" s="28" t="n">
        <v>4.569585</v>
      </c>
      <c r="W877" s="39" t="n">
        <v>0.797864</v>
      </c>
      <c r="X877" s="24" t="n">
        <f aca="false">P877*RHO_VANE/2700*(1+SCRAP)*PRICE_VANE</f>
        <v>131.8245327</v>
      </c>
      <c r="Y877" s="24" t="n">
        <f aca="false">Q877*RHO_PLATE/2700*(1+SCRAP)*PRICE_PLATE</f>
        <v>137.06972685</v>
      </c>
      <c r="Z877" s="24" t="n">
        <f aca="false">T877*CUT_M+(R877+S877)*CUT_SET</f>
        <v>219.1486635</v>
      </c>
      <c r="AA877" s="24" t="n">
        <f aca="false">U877*ROUND_M</f>
        <v>466.19467</v>
      </c>
      <c r="AB877" s="24" t="n">
        <f aca="false">(R877+S877)*FINISH_PART</f>
        <v>384</v>
      </c>
      <c r="AC877" s="24" t="n">
        <f aca="false">R877*SPACER_VANE+(R877+S877)*ASM_H*LABOUR</f>
        <v>636</v>
      </c>
      <c r="AD877" s="24" t="n">
        <f aca="false">V877*G10_CAGE+W877*G10_SLEEVE</f>
        <v>322.04694</v>
      </c>
      <c r="AE877" s="24" t="n">
        <f aca="false">N877/1000*SHAFT_M+SHAFT_SET</f>
        <v>202.88</v>
      </c>
      <c r="AF877" s="24" t="n">
        <f aca="false">2*ROUNDUP(G877*1000/V_ZENER,0)*PRICE_Z+5*ROUNDUP(G877*DIODE_SAFETY/V_STICK,0)*PRICE_STICK</f>
        <v>91.7</v>
      </c>
      <c r="AG877" s="24" t="n">
        <f aca="false">SUM(X877:AF877)</f>
        <v>2590.86453305</v>
      </c>
      <c r="AH877" s="20" t="n">
        <f aca="false">FIXED_BOM</f>
        <v>3461</v>
      </c>
      <c r="AI877" s="24" t="n">
        <f aca="false">(AG877+AH877)*(1+CONT)</f>
        <v>6959.6442130075</v>
      </c>
      <c r="AJ877" s="24" t="n">
        <f aca="false">IF(L877&gt;0,AI877/L877,1000000000000)</f>
        <v>1432.85077414081</v>
      </c>
      <c r="AK877" s="8" t="n">
        <f aca="false">IF(AND(G877&gt;=V_NEED,L877&gt;=P_MIN,K877&gt;=Z_MIN,F877&lt;=N_CAP,D877&lt;=R_MAX,OR(CORONA_REQ=0,O877&gt;=G877)),1,0)</f>
        <v>0</v>
      </c>
      <c r="AL877" s="28" t="n">
        <f aca="false">IF(AK877=1,IF(OBJECTIVE=1,AI877,AJ877),1000000000000)+ROW()*0.000000001</f>
        <v>1000000000000</v>
      </c>
    </row>
    <row r="878" customFormat="false" ht="15" hidden="false" customHeight="false" outlineLevel="0" collapsed="false">
      <c r="A878" s="8" t="n">
        <v>874</v>
      </c>
      <c r="B878" s="23" t="n">
        <v>6</v>
      </c>
      <c r="C878" s="23" t="n">
        <v>3</v>
      </c>
      <c r="D878" s="8" t="n">
        <v>175</v>
      </c>
      <c r="E878" s="8" t="n">
        <v>22</v>
      </c>
      <c r="F878" s="8" t="n">
        <v>10</v>
      </c>
      <c r="G878" s="28" t="n">
        <v>13.132078</v>
      </c>
      <c r="H878" s="8" t="n">
        <v>108.265413</v>
      </c>
      <c r="I878" s="8" t="n">
        <v>985.23103</v>
      </c>
      <c r="J878" s="28" t="n">
        <v>9.100146</v>
      </c>
      <c r="K878" s="39" t="n">
        <v>1.411449</v>
      </c>
      <c r="L878" s="28" t="n">
        <v>6.306661</v>
      </c>
      <c r="M878" s="8" t="n">
        <v>264</v>
      </c>
      <c r="N878" s="8" t="n">
        <v>1132</v>
      </c>
      <c r="O878" s="28" t="n">
        <v>13.994337</v>
      </c>
      <c r="P878" s="28" t="n">
        <v>13.766137</v>
      </c>
      <c r="Q878" s="28" t="n">
        <v>14.313882</v>
      </c>
      <c r="R878" s="8" t="n">
        <v>40</v>
      </c>
      <c r="S878" s="8" t="n">
        <v>20</v>
      </c>
      <c r="T878" s="23" t="n">
        <v>142.623887</v>
      </c>
      <c r="U878" s="23" t="n">
        <v>116.548668</v>
      </c>
      <c r="V878" s="28" t="n">
        <v>5.518652</v>
      </c>
      <c r="W878" s="39" t="n">
        <v>0.963574</v>
      </c>
      <c r="X878" s="24" t="n">
        <f aca="false">P878*RHO_VANE/2700*(1+SCRAP)*PRICE_VANE</f>
        <v>164.78065989</v>
      </c>
      <c r="Y878" s="24" t="n">
        <f aca="false">Q878*RHO_PLATE/2700*(1+SCRAP)*PRICE_PLATE</f>
        <v>171.33716754</v>
      </c>
      <c r="Z878" s="24" t="n">
        <f aca="false">T878*CUT_M+(R878+S878)*CUT_SET</f>
        <v>273.9358305</v>
      </c>
      <c r="AA878" s="24" t="n">
        <f aca="false">U878*ROUND_M</f>
        <v>582.74334</v>
      </c>
      <c r="AB878" s="24" t="n">
        <f aca="false">(R878+S878)*FINISH_PART</f>
        <v>480</v>
      </c>
      <c r="AC878" s="24" t="n">
        <f aca="false">R878*SPACER_VANE+(R878+S878)*ASM_H*LABOUR</f>
        <v>795</v>
      </c>
      <c r="AD878" s="24" t="n">
        <f aca="false">V878*G10_CAGE+W878*G10_SLEEVE</f>
        <v>388.93356</v>
      </c>
      <c r="AE878" s="24" t="n">
        <f aca="false">N878/1000*SHAFT_M+SHAFT_SET</f>
        <v>215.84</v>
      </c>
      <c r="AF878" s="24" t="n">
        <f aca="false">2*ROUNDUP(G878*1000/V_ZENER,0)*PRICE_Z+5*ROUNDUP(G878*DIODE_SAFETY/V_STICK,0)*PRICE_STICK</f>
        <v>91.7</v>
      </c>
      <c r="AG878" s="24" t="n">
        <f aca="false">SUM(X878:AF878)</f>
        <v>3164.27055793</v>
      </c>
      <c r="AH878" s="20" t="n">
        <f aca="false">FIXED_BOM</f>
        <v>3461</v>
      </c>
      <c r="AI878" s="24" t="n">
        <f aca="false">(AG878+AH878)*(1+CONT)</f>
        <v>7619.0611416195</v>
      </c>
      <c r="AJ878" s="24" t="n">
        <f aca="false">IF(L878&gt;0,AI878/L878,1000000000000)</f>
        <v>1208.0974610209</v>
      </c>
      <c r="AK878" s="8" t="n">
        <f aca="false">IF(AND(G878&gt;=V_NEED,L878&gt;=P_MIN,K878&gt;=Z_MIN,F878&lt;=N_CAP,D878&lt;=R_MAX,OR(CORONA_REQ=0,O878&gt;=G878)),1,0)</f>
        <v>0</v>
      </c>
      <c r="AL878" s="28" t="n">
        <f aca="false">IF(AK878=1,IF(OBJECTIVE=1,AI878,AJ878),1000000000000)+ROW()*0.000000001</f>
        <v>1000000000000</v>
      </c>
    </row>
    <row r="879" customFormat="false" ht="15" hidden="false" customHeight="false" outlineLevel="0" collapsed="false">
      <c r="A879" s="8" t="n">
        <v>875</v>
      </c>
      <c r="B879" s="23" t="n">
        <v>6</v>
      </c>
      <c r="C879" s="23" t="n">
        <v>3</v>
      </c>
      <c r="D879" s="8" t="n">
        <v>175</v>
      </c>
      <c r="E879" s="8" t="n">
        <v>22</v>
      </c>
      <c r="F879" s="8" t="n">
        <v>12</v>
      </c>
      <c r="G879" s="28" t="n">
        <v>13.132078</v>
      </c>
      <c r="H879" s="8" t="n">
        <v>130.637079</v>
      </c>
      <c r="I879" s="8" t="n">
        <v>1192.648089</v>
      </c>
      <c r="J879" s="28" t="n">
        <v>9.129476</v>
      </c>
      <c r="K879" s="39" t="n">
        <v>1.420879</v>
      </c>
      <c r="L879" s="28" t="n">
        <v>7.755416</v>
      </c>
      <c r="M879" s="8" t="n">
        <v>318</v>
      </c>
      <c r="N879" s="8" t="n">
        <v>1240</v>
      </c>
      <c r="O879" s="28" t="n">
        <v>13.994337</v>
      </c>
      <c r="P879" s="28" t="n">
        <v>16.519364</v>
      </c>
      <c r="Q879" s="28" t="n">
        <v>17.176658</v>
      </c>
      <c r="R879" s="8" t="n">
        <v>48</v>
      </c>
      <c r="S879" s="8" t="n">
        <v>24</v>
      </c>
      <c r="T879" s="23" t="n">
        <v>171.148664</v>
      </c>
      <c r="U879" s="23" t="n">
        <v>139.858401</v>
      </c>
      <c r="V879" s="28" t="n">
        <v>6.46772</v>
      </c>
      <c r="W879" s="39" t="n">
        <v>1.129284</v>
      </c>
      <c r="X879" s="24" t="n">
        <f aca="false">P879*RHO_VANE/2700*(1+SCRAP)*PRICE_VANE</f>
        <v>197.73678708</v>
      </c>
      <c r="Y879" s="24" t="n">
        <f aca="false">Q879*RHO_PLATE/2700*(1+SCRAP)*PRICE_PLATE</f>
        <v>205.60459626</v>
      </c>
      <c r="Z879" s="24" t="n">
        <f aca="false">T879*CUT_M+(R879+S879)*CUT_SET</f>
        <v>328.722996</v>
      </c>
      <c r="AA879" s="24" t="n">
        <f aca="false">U879*ROUND_M</f>
        <v>699.292005</v>
      </c>
      <c r="AB879" s="24" t="n">
        <f aca="false">(R879+S879)*FINISH_PART</f>
        <v>576</v>
      </c>
      <c r="AC879" s="24" t="n">
        <f aca="false">R879*SPACER_VANE+(R879+S879)*ASM_H*LABOUR</f>
        <v>954</v>
      </c>
      <c r="AD879" s="24" t="n">
        <f aca="false">V879*G10_CAGE+W879*G10_SLEEVE</f>
        <v>455.82024</v>
      </c>
      <c r="AE879" s="24" t="n">
        <f aca="false">N879/1000*SHAFT_M+SHAFT_SET</f>
        <v>228.8</v>
      </c>
      <c r="AF879" s="24" t="n">
        <f aca="false">2*ROUNDUP(G879*1000/V_ZENER,0)*PRICE_Z+5*ROUNDUP(G879*DIODE_SAFETY/V_STICK,0)*PRICE_STICK</f>
        <v>91.7</v>
      </c>
      <c r="AG879" s="24" t="n">
        <f aca="false">SUM(X879:AF879)</f>
        <v>3737.67662434</v>
      </c>
      <c r="AH879" s="20" t="n">
        <f aca="false">FIXED_BOM</f>
        <v>3461</v>
      </c>
      <c r="AI879" s="24" t="n">
        <f aca="false">(AG879+AH879)*(1+CONT)</f>
        <v>8278.478117991</v>
      </c>
      <c r="AJ879" s="24" t="n">
        <f aca="false">IF(L879&gt;0,AI879/L879,1000000000000)</f>
        <v>1067.44475318809</v>
      </c>
      <c r="AK879" s="8" t="n">
        <f aca="false">IF(AND(G879&gt;=V_NEED,L879&gt;=P_MIN,K879&gt;=Z_MIN,F879&lt;=N_CAP,D879&lt;=R_MAX,OR(CORONA_REQ=0,O879&gt;=G879)),1,0)</f>
        <v>0</v>
      </c>
      <c r="AL879" s="28" t="n">
        <f aca="false">IF(AK879=1,IF(OBJECTIVE=1,AI879,AJ879),1000000000000)+ROW()*0.000000001</f>
        <v>1000000000000</v>
      </c>
    </row>
    <row r="880" customFormat="false" ht="15" hidden="false" customHeight="false" outlineLevel="0" collapsed="false">
      <c r="A880" s="8" t="n">
        <v>876</v>
      </c>
      <c r="B880" s="23" t="n">
        <v>6</v>
      </c>
      <c r="C880" s="23" t="n">
        <v>3</v>
      </c>
      <c r="D880" s="8" t="n">
        <v>175</v>
      </c>
      <c r="E880" s="8" t="n">
        <v>22</v>
      </c>
      <c r="F880" s="8" t="n">
        <v>16</v>
      </c>
      <c r="G880" s="28" t="n">
        <v>13.132078</v>
      </c>
      <c r="H880" s="8" t="n">
        <v>175.38041</v>
      </c>
      <c r="I880" s="8" t="n">
        <v>1607.482207</v>
      </c>
      <c r="J880" s="28" t="n">
        <v>9.165688</v>
      </c>
      <c r="K880" s="39" t="n">
        <v>1.432211</v>
      </c>
      <c r="L880" s="28" t="n">
        <v>10.660858</v>
      </c>
      <c r="M880" s="8" t="n">
        <v>417</v>
      </c>
      <c r="N880" s="8" t="n">
        <v>1438</v>
      </c>
      <c r="O880" s="28" t="n">
        <v>13.994337</v>
      </c>
      <c r="P880" s="28" t="n">
        <v>22.025819</v>
      </c>
      <c r="Q880" s="28" t="n">
        <v>21.470822</v>
      </c>
      <c r="R880" s="8" t="n">
        <v>64</v>
      </c>
      <c r="S880" s="8" t="n">
        <v>30</v>
      </c>
      <c r="T880" s="23" t="n">
        <v>225.370785</v>
      </c>
      <c r="U880" s="23" t="n">
        <v>183.650435</v>
      </c>
      <c r="V880" s="28" t="n">
        <v>8.207677</v>
      </c>
      <c r="W880" s="39" t="n">
        <v>1.433086</v>
      </c>
      <c r="X880" s="24" t="n">
        <f aca="false">P880*RHO_VANE/2700*(1+SCRAP)*PRICE_VANE</f>
        <v>263.64905343</v>
      </c>
      <c r="Y880" s="24" t="n">
        <f aca="false">Q880*RHO_PLATE/2700*(1+SCRAP)*PRICE_PLATE</f>
        <v>257.00573934</v>
      </c>
      <c r="Z880" s="24" t="n">
        <f aca="false">T880*CUT_M+(R880+S880)*CUT_SET</f>
        <v>432.0561775</v>
      </c>
      <c r="AA880" s="24" t="n">
        <f aca="false">U880*ROUND_M</f>
        <v>918.252175</v>
      </c>
      <c r="AB880" s="24" t="n">
        <f aca="false">(R880+S880)*FINISH_PART</f>
        <v>752</v>
      </c>
      <c r="AC880" s="24" t="n">
        <f aca="false">R880*SPACER_VANE+(R880+S880)*ASM_H*LABOUR</f>
        <v>1249.5</v>
      </c>
      <c r="AD880" s="24" t="n">
        <f aca="false">V880*G10_CAGE+W880*G10_SLEEVE</f>
        <v>578.44578</v>
      </c>
      <c r="AE880" s="24" t="n">
        <f aca="false">N880/1000*SHAFT_M+SHAFT_SET</f>
        <v>252.56</v>
      </c>
      <c r="AF880" s="24" t="n">
        <f aca="false">2*ROUNDUP(G880*1000/V_ZENER,0)*PRICE_Z+5*ROUNDUP(G880*DIODE_SAFETY/V_STICK,0)*PRICE_STICK</f>
        <v>91.7</v>
      </c>
      <c r="AG880" s="24" t="n">
        <f aca="false">SUM(X880:AF880)</f>
        <v>4795.16892527</v>
      </c>
      <c r="AH880" s="20" t="n">
        <f aca="false">FIXED_BOM</f>
        <v>3461</v>
      </c>
      <c r="AI880" s="24" t="n">
        <f aca="false">(AG880+AH880)*(1+CONT)</f>
        <v>9494.5942640605</v>
      </c>
      <c r="AJ880" s="24" t="n">
        <f aca="false">IF(L880&gt;0,AI880/L880,1000000000000)</f>
        <v>890.603201361513</v>
      </c>
      <c r="AK880" s="8" t="n">
        <f aca="false">IF(AND(G880&gt;=V_NEED,L880&gt;=P_MIN,K880&gt;=Z_MIN,F880&lt;=N_CAP,D880&lt;=R_MAX,OR(CORONA_REQ=0,O880&gt;=G880)),1,0)</f>
        <v>0</v>
      </c>
      <c r="AL880" s="28" t="n">
        <f aca="false">IF(AK880=1,IF(OBJECTIVE=1,AI880,AJ880),1000000000000)+ROW()*0.000000001</f>
        <v>1000000000000</v>
      </c>
    </row>
    <row r="881" customFormat="false" ht="15" hidden="false" customHeight="false" outlineLevel="0" collapsed="false">
      <c r="A881" s="8" t="n">
        <v>877</v>
      </c>
      <c r="B881" s="23" t="n">
        <v>6</v>
      </c>
      <c r="C881" s="23" t="n">
        <v>3</v>
      </c>
      <c r="D881" s="8" t="n">
        <v>175</v>
      </c>
      <c r="E881" s="8" t="n">
        <v>26</v>
      </c>
      <c r="F881" s="8" t="n">
        <v>4</v>
      </c>
      <c r="G881" s="28" t="n">
        <v>13.132078</v>
      </c>
      <c r="H881" s="8" t="n">
        <v>62.095234</v>
      </c>
      <c r="I881" s="8" t="n">
        <v>424.491247</v>
      </c>
      <c r="J881" s="28" t="n">
        <v>6.836133</v>
      </c>
      <c r="K881" s="39" t="n">
        <v>1.293432</v>
      </c>
      <c r="L881" s="28" t="n">
        <v>2.132054</v>
      </c>
      <c r="M881" s="8" t="n">
        <v>111</v>
      </c>
      <c r="N881" s="8" t="n">
        <v>826</v>
      </c>
      <c r="O881" s="28" t="n">
        <v>13.994337</v>
      </c>
      <c r="P881" s="28" t="n">
        <v>6.269862</v>
      </c>
      <c r="Q881" s="28" t="n">
        <v>7.156941</v>
      </c>
      <c r="R881" s="8" t="n">
        <v>16</v>
      </c>
      <c r="S881" s="8" t="n">
        <v>10</v>
      </c>
      <c r="T881" s="23" t="n">
        <v>59.876988</v>
      </c>
      <c r="U881" s="23" t="n">
        <v>49.4469</v>
      </c>
      <c r="V881" s="28" t="n">
        <v>2.829627</v>
      </c>
      <c r="W881" s="39" t="n">
        <v>0.494062</v>
      </c>
      <c r="X881" s="24" t="n">
        <f aca="false">P881*RHO_VANE/2700*(1+SCRAP)*PRICE_VANE</f>
        <v>75.05024814</v>
      </c>
      <c r="Y881" s="24" t="n">
        <f aca="false">Q881*RHO_PLATE/2700*(1+SCRAP)*PRICE_PLATE</f>
        <v>85.66858377</v>
      </c>
      <c r="Z881" s="24" t="n">
        <f aca="false">T881*CUT_M+(R881+S881)*CUT_SET</f>
        <v>115.815482</v>
      </c>
      <c r="AA881" s="24" t="n">
        <f aca="false">U881*ROUND_M</f>
        <v>247.2345</v>
      </c>
      <c r="AB881" s="24" t="n">
        <f aca="false">(R881+S881)*FINISH_PART</f>
        <v>208</v>
      </c>
      <c r="AC881" s="24" t="n">
        <f aca="false">R881*SPACER_VANE+(R881+S881)*ASM_H*LABOUR</f>
        <v>340.5</v>
      </c>
      <c r="AD881" s="24" t="n">
        <f aca="false">V881*G10_CAGE+W881*G10_SLEEVE</f>
        <v>199.42134</v>
      </c>
      <c r="AE881" s="24" t="n">
        <f aca="false">N881/1000*SHAFT_M+SHAFT_SET</f>
        <v>179.12</v>
      </c>
      <c r="AF881" s="24" t="n">
        <f aca="false">2*ROUNDUP(G881*1000/V_ZENER,0)*PRICE_Z+5*ROUNDUP(G881*DIODE_SAFETY/V_STICK,0)*PRICE_STICK</f>
        <v>91.7</v>
      </c>
      <c r="AG881" s="24" t="n">
        <f aca="false">SUM(X881:AF881)</f>
        <v>1542.51015391</v>
      </c>
      <c r="AH881" s="20" t="n">
        <f aca="false">FIXED_BOM</f>
        <v>3461</v>
      </c>
      <c r="AI881" s="24" t="n">
        <f aca="false">(AG881+AH881)*(1+CONT)</f>
        <v>5754.0366769965</v>
      </c>
      <c r="AJ881" s="24" t="n">
        <f aca="false">IF(L881&gt;0,AI881/L881,1000000000000)</f>
        <v>2698.82314284558</v>
      </c>
      <c r="AK881" s="8" t="n">
        <f aca="false">IF(AND(G881&gt;=V_NEED,L881&gt;=P_MIN,K881&gt;=Z_MIN,F881&lt;=N_CAP,D881&lt;=R_MAX,OR(CORONA_REQ=0,O881&gt;=G881)),1,0)</f>
        <v>0</v>
      </c>
      <c r="AL881" s="28" t="n">
        <f aca="false">IF(AK881=1,IF(OBJECTIVE=1,AI881,AJ881),1000000000000)+ROW()*0.000000001</f>
        <v>1000000000000</v>
      </c>
    </row>
    <row r="882" customFormat="false" ht="15" hidden="false" customHeight="false" outlineLevel="0" collapsed="false">
      <c r="A882" s="8" t="n">
        <v>878</v>
      </c>
      <c r="B882" s="23" t="n">
        <v>6</v>
      </c>
      <c r="C882" s="23" t="n">
        <v>3</v>
      </c>
      <c r="D882" s="8" t="n">
        <v>175</v>
      </c>
      <c r="E882" s="8" t="n">
        <v>26</v>
      </c>
      <c r="F882" s="8" t="n">
        <v>6</v>
      </c>
      <c r="G882" s="28" t="n">
        <v>13.132078</v>
      </c>
      <c r="H882" s="8" t="n">
        <v>96.435367</v>
      </c>
      <c r="I882" s="8" t="n">
        <v>667.057674</v>
      </c>
      <c r="J882" s="28" t="n">
        <v>6.917148</v>
      </c>
      <c r="K882" s="39" t="n">
        <v>1.328794</v>
      </c>
      <c r="L882" s="28" t="n">
        <v>3.645045</v>
      </c>
      <c r="M882" s="8" t="n">
        <v>165</v>
      </c>
      <c r="N882" s="8" t="n">
        <v>934</v>
      </c>
      <c r="O882" s="28" t="n">
        <v>13.994337</v>
      </c>
      <c r="P882" s="28" t="n">
        <v>9.404793</v>
      </c>
      <c r="Q882" s="28" t="n">
        <v>10.019717</v>
      </c>
      <c r="R882" s="8" t="n">
        <v>24</v>
      </c>
      <c r="S882" s="8" t="n">
        <v>14</v>
      </c>
      <c r="T882" s="23" t="n">
        <v>88.401765</v>
      </c>
      <c r="U882" s="23" t="n">
        <v>72.756634</v>
      </c>
      <c r="V882" s="28" t="n">
        <v>3.778695</v>
      </c>
      <c r="W882" s="39" t="n">
        <v>0.659772</v>
      </c>
      <c r="X882" s="24" t="n">
        <f aca="false">P882*RHO_VANE/2700*(1+SCRAP)*PRICE_VANE</f>
        <v>112.57537221</v>
      </c>
      <c r="Y882" s="24" t="n">
        <f aca="false">Q882*RHO_PLATE/2700*(1+SCRAP)*PRICE_PLATE</f>
        <v>119.93601249</v>
      </c>
      <c r="Z882" s="24" t="n">
        <f aca="false">T882*CUT_M+(R882+S882)*CUT_SET</f>
        <v>170.6026475</v>
      </c>
      <c r="AA882" s="24" t="n">
        <f aca="false">U882*ROUND_M</f>
        <v>363.78317</v>
      </c>
      <c r="AB882" s="24" t="n">
        <f aca="false">(R882+S882)*FINISH_PART</f>
        <v>304</v>
      </c>
      <c r="AC882" s="24" t="n">
        <f aca="false">R882*SPACER_VANE+(R882+S882)*ASM_H*LABOUR</f>
        <v>499.5</v>
      </c>
      <c r="AD882" s="24" t="n">
        <f aca="false">V882*G10_CAGE+W882*G10_SLEEVE</f>
        <v>266.30802</v>
      </c>
      <c r="AE882" s="24" t="n">
        <f aca="false">N882/1000*SHAFT_M+SHAFT_SET</f>
        <v>192.08</v>
      </c>
      <c r="AF882" s="24" t="n">
        <f aca="false">2*ROUNDUP(G882*1000/V_ZENER,0)*PRICE_Z+5*ROUNDUP(G882*DIODE_SAFETY/V_STICK,0)*PRICE_STICK</f>
        <v>91.7</v>
      </c>
      <c r="AG882" s="24" t="n">
        <f aca="false">SUM(X882:AF882)</f>
        <v>2120.4852222</v>
      </c>
      <c r="AH882" s="20" t="n">
        <f aca="false">FIXED_BOM</f>
        <v>3461</v>
      </c>
      <c r="AI882" s="24" t="n">
        <f aca="false">(AG882+AH882)*(1+CONT)</f>
        <v>6418.70800553</v>
      </c>
      <c r="AJ882" s="24" t="n">
        <f aca="false">IF(L882&gt;0,AI882/L882,1000000000000)</f>
        <v>1760.94067577492</v>
      </c>
      <c r="AK882" s="8" t="n">
        <f aca="false">IF(AND(G882&gt;=V_NEED,L882&gt;=P_MIN,K882&gt;=Z_MIN,F882&lt;=N_CAP,D882&lt;=R_MAX,OR(CORONA_REQ=0,O882&gt;=G882)),1,0)</f>
        <v>1</v>
      </c>
      <c r="AL882" s="28" t="n">
        <f aca="false">IF(AK882=1,IF(OBJECTIVE=1,AI882,AJ882),1000000000000)+ROW()*0.000000001</f>
        <v>6418.708006412</v>
      </c>
    </row>
    <row r="883" customFormat="false" ht="15" hidden="false" customHeight="false" outlineLevel="0" collapsed="false">
      <c r="A883" s="8" t="n">
        <v>879</v>
      </c>
      <c r="B883" s="23" t="n">
        <v>6</v>
      </c>
      <c r="C883" s="23" t="n">
        <v>3</v>
      </c>
      <c r="D883" s="8" t="n">
        <v>175</v>
      </c>
      <c r="E883" s="8" t="n">
        <v>26</v>
      </c>
      <c r="F883" s="8" t="n">
        <v>8</v>
      </c>
      <c r="G883" s="28" t="n">
        <v>13.132078</v>
      </c>
      <c r="H883" s="8" t="n">
        <v>130.775501</v>
      </c>
      <c r="I883" s="8" t="n">
        <v>909.624101</v>
      </c>
      <c r="J883" s="28" t="n">
        <v>6.955615</v>
      </c>
      <c r="K883" s="39" t="n">
        <v>1.346499</v>
      </c>
      <c r="L883" s="28" t="n">
        <v>5.165547</v>
      </c>
      <c r="M883" s="8" t="n">
        <v>219</v>
      </c>
      <c r="N883" s="8" t="n">
        <v>1042</v>
      </c>
      <c r="O883" s="28" t="n">
        <v>13.994337</v>
      </c>
      <c r="P883" s="28" t="n">
        <v>12.539724</v>
      </c>
      <c r="Q883" s="28" t="n">
        <v>12.882493</v>
      </c>
      <c r="R883" s="8" t="n">
        <v>32</v>
      </c>
      <c r="S883" s="8" t="n">
        <v>18</v>
      </c>
      <c r="T883" s="23" t="n">
        <v>116.926543</v>
      </c>
      <c r="U883" s="23" t="n">
        <v>96.066368</v>
      </c>
      <c r="V883" s="28" t="n">
        <v>4.727763</v>
      </c>
      <c r="W883" s="39" t="n">
        <v>0.825482</v>
      </c>
      <c r="X883" s="24" t="n">
        <f aca="false">P883*RHO_VANE/2700*(1+SCRAP)*PRICE_VANE</f>
        <v>150.10049628</v>
      </c>
      <c r="Y883" s="24" t="n">
        <f aca="false">Q883*RHO_PLATE/2700*(1+SCRAP)*PRICE_PLATE</f>
        <v>154.20344121</v>
      </c>
      <c r="Z883" s="24" t="n">
        <f aca="false">T883*CUT_M+(R883+S883)*CUT_SET</f>
        <v>225.3898145</v>
      </c>
      <c r="AA883" s="24" t="n">
        <f aca="false">U883*ROUND_M</f>
        <v>480.33184</v>
      </c>
      <c r="AB883" s="24" t="n">
        <f aca="false">(R883+S883)*FINISH_PART</f>
        <v>400</v>
      </c>
      <c r="AC883" s="24" t="n">
        <f aca="false">R883*SPACER_VANE+(R883+S883)*ASM_H*LABOUR</f>
        <v>658.5</v>
      </c>
      <c r="AD883" s="24" t="n">
        <f aca="false">V883*G10_CAGE+W883*G10_SLEEVE</f>
        <v>333.1947</v>
      </c>
      <c r="AE883" s="24" t="n">
        <f aca="false">N883/1000*SHAFT_M+SHAFT_SET</f>
        <v>205.04</v>
      </c>
      <c r="AF883" s="24" t="n">
        <f aca="false">2*ROUNDUP(G883*1000/V_ZENER,0)*PRICE_Z+5*ROUNDUP(G883*DIODE_SAFETY/V_STICK,0)*PRICE_STICK</f>
        <v>91.7</v>
      </c>
      <c r="AG883" s="24" t="n">
        <f aca="false">SUM(X883:AF883)</f>
        <v>2698.46029199</v>
      </c>
      <c r="AH883" s="20" t="n">
        <f aca="false">FIXED_BOM</f>
        <v>3461</v>
      </c>
      <c r="AI883" s="24" t="n">
        <f aca="false">(AG883+AH883)*(1+CONT)</f>
        <v>7083.3793357885</v>
      </c>
      <c r="AJ883" s="24" t="n">
        <f aca="false">IF(L883&gt;0,AI883/L883,1000000000000)</f>
        <v>1371.27381394236</v>
      </c>
      <c r="AK883" s="8" t="n">
        <f aca="false">IF(AND(G883&gt;=V_NEED,L883&gt;=P_MIN,K883&gt;=Z_MIN,F883&lt;=N_CAP,D883&lt;=R_MAX,OR(CORONA_REQ=0,O883&gt;=G883)),1,0)</f>
        <v>0</v>
      </c>
      <c r="AL883" s="28" t="n">
        <f aca="false">IF(AK883=1,IF(OBJECTIVE=1,AI883,AJ883),1000000000000)+ROW()*0.000000001</f>
        <v>1000000000000</v>
      </c>
    </row>
    <row r="884" customFormat="false" ht="15" hidden="false" customHeight="false" outlineLevel="0" collapsed="false">
      <c r="A884" s="8" t="n">
        <v>880</v>
      </c>
      <c r="B884" s="23" t="n">
        <v>6</v>
      </c>
      <c r="C884" s="23" t="n">
        <v>3</v>
      </c>
      <c r="D884" s="8" t="n">
        <v>175</v>
      </c>
      <c r="E884" s="8" t="n">
        <v>26</v>
      </c>
      <c r="F884" s="8" t="n">
        <v>10</v>
      </c>
      <c r="G884" s="28" t="n">
        <v>13.132078</v>
      </c>
      <c r="H884" s="8" t="n">
        <v>165.115635</v>
      </c>
      <c r="I884" s="8" t="n">
        <v>1152.190528</v>
      </c>
      <c r="J884" s="28" t="n">
        <v>6.978083</v>
      </c>
      <c r="K884" s="39" t="n">
        <v>1.357602</v>
      </c>
      <c r="L884" s="28" t="n">
        <v>6.695713</v>
      </c>
      <c r="M884" s="8" t="n">
        <v>273</v>
      </c>
      <c r="N884" s="8" t="n">
        <v>1150</v>
      </c>
      <c r="O884" s="28" t="n">
        <v>13.994337</v>
      </c>
      <c r="P884" s="28" t="n">
        <v>15.674655</v>
      </c>
      <c r="Q884" s="28" t="n">
        <v>15.74527</v>
      </c>
      <c r="R884" s="8" t="n">
        <v>40</v>
      </c>
      <c r="S884" s="8" t="n">
        <v>22</v>
      </c>
      <c r="T884" s="23" t="n">
        <v>145.45132</v>
      </c>
      <c r="U884" s="23" t="n">
        <v>119.376101</v>
      </c>
      <c r="V884" s="28" t="n">
        <v>5.67683</v>
      </c>
      <c r="W884" s="39" t="n">
        <v>0.991193</v>
      </c>
      <c r="X884" s="24" t="n">
        <f aca="false">P884*RHO_VANE/2700*(1+SCRAP)*PRICE_VANE</f>
        <v>187.62562035</v>
      </c>
      <c r="Y884" s="24" t="n">
        <f aca="false">Q884*RHO_PLATE/2700*(1+SCRAP)*PRICE_PLATE</f>
        <v>188.4708819</v>
      </c>
      <c r="Z884" s="24" t="n">
        <f aca="false">T884*CUT_M+(R884+S884)*CUT_SET</f>
        <v>280.17698</v>
      </c>
      <c r="AA884" s="24" t="n">
        <f aca="false">U884*ROUND_M</f>
        <v>596.880505</v>
      </c>
      <c r="AB884" s="24" t="n">
        <f aca="false">(R884+S884)*FINISH_PART</f>
        <v>496</v>
      </c>
      <c r="AC884" s="24" t="n">
        <f aca="false">R884*SPACER_VANE+(R884+S884)*ASM_H*LABOUR</f>
        <v>817.5</v>
      </c>
      <c r="AD884" s="24" t="n">
        <f aca="false">V884*G10_CAGE+W884*G10_SLEEVE</f>
        <v>400.08138</v>
      </c>
      <c r="AE884" s="24" t="n">
        <f aca="false">N884/1000*SHAFT_M+SHAFT_SET</f>
        <v>218</v>
      </c>
      <c r="AF884" s="24" t="n">
        <f aca="false">2*ROUNDUP(G884*1000/V_ZENER,0)*PRICE_Z+5*ROUNDUP(G884*DIODE_SAFETY/V_STICK,0)*PRICE_STICK</f>
        <v>91.7</v>
      </c>
      <c r="AG884" s="24" t="n">
        <f aca="false">SUM(X884:AF884)</f>
        <v>3276.43536725</v>
      </c>
      <c r="AH884" s="20" t="n">
        <f aca="false">FIXED_BOM</f>
        <v>3461</v>
      </c>
      <c r="AI884" s="24" t="n">
        <f aca="false">(AG884+AH884)*(1+CONT)</f>
        <v>7748.0506723375</v>
      </c>
      <c r="AJ884" s="24" t="n">
        <f aca="false">IF(L884&gt;0,AI884/L884,1000000000000)</f>
        <v>1157.16588693952</v>
      </c>
      <c r="AK884" s="8" t="n">
        <f aca="false">IF(AND(G884&gt;=V_NEED,L884&gt;=P_MIN,K884&gt;=Z_MIN,F884&lt;=N_CAP,D884&lt;=R_MAX,OR(CORONA_REQ=0,O884&gt;=G884)),1,0)</f>
        <v>0</v>
      </c>
      <c r="AL884" s="28" t="n">
        <f aca="false">IF(AK884=1,IF(OBJECTIVE=1,AI884,AJ884),1000000000000)+ROW()*0.000000001</f>
        <v>1000000000000</v>
      </c>
    </row>
    <row r="885" customFormat="false" ht="15" hidden="false" customHeight="false" outlineLevel="0" collapsed="false">
      <c r="A885" s="8" t="n">
        <v>881</v>
      </c>
      <c r="B885" s="23" t="n">
        <v>6</v>
      </c>
      <c r="C885" s="23" t="n">
        <v>3</v>
      </c>
      <c r="D885" s="8" t="n">
        <v>175</v>
      </c>
      <c r="E885" s="8" t="n">
        <v>26</v>
      </c>
      <c r="F885" s="8" t="n">
        <v>12</v>
      </c>
      <c r="G885" s="28" t="n">
        <v>13.132078</v>
      </c>
      <c r="H885" s="8" t="n">
        <v>199.455768</v>
      </c>
      <c r="I885" s="8" t="n">
        <v>1394.756955</v>
      </c>
      <c r="J885" s="28" t="n">
        <v>6.992813</v>
      </c>
      <c r="K885" s="39" t="n">
        <v>1.364448</v>
      </c>
      <c r="L885" s="28" t="n">
        <v>8.213153</v>
      </c>
      <c r="M885" s="8" t="n">
        <v>327</v>
      </c>
      <c r="N885" s="8" t="n">
        <v>1258</v>
      </c>
      <c r="O885" s="28" t="n">
        <v>13.994337</v>
      </c>
      <c r="P885" s="28" t="n">
        <v>18.809585</v>
      </c>
      <c r="Q885" s="28" t="n">
        <v>18.608046</v>
      </c>
      <c r="R885" s="8" t="n">
        <v>48</v>
      </c>
      <c r="S885" s="8" t="n">
        <v>26</v>
      </c>
      <c r="T885" s="23" t="n">
        <v>173.976098</v>
      </c>
      <c r="U885" s="23" t="n">
        <v>142.685835</v>
      </c>
      <c r="V885" s="28" t="n">
        <v>6.625898</v>
      </c>
      <c r="W885" s="39" t="n">
        <v>1.156903</v>
      </c>
      <c r="X885" s="24" t="n">
        <f aca="false">P885*RHO_VANE/2700*(1+SCRAP)*PRICE_VANE</f>
        <v>225.15073245</v>
      </c>
      <c r="Y885" s="24" t="n">
        <f aca="false">Q885*RHO_PLATE/2700*(1+SCRAP)*PRICE_PLATE</f>
        <v>222.73831062</v>
      </c>
      <c r="Z885" s="24" t="n">
        <f aca="false">T885*CUT_M+(R885+S885)*CUT_SET</f>
        <v>334.964147</v>
      </c>
      <c r="AA885" s="24" t="n">
        <f aca="false">U885*ROUND_M</f>
        <v>713.429175</v>
      </c>
      <c r="AB885" s="24" t="n">
        <f aca="false">(R885+S885)*FINISH_PART</f>
        <v>592</v>
      </c>
      <c r="AC885" s="24" t="n">
        <f aca="false">R885*SPACER_VANE+(R885+S885)*ASM_H*LABOUR</f>
        <v>976.5</v>
      </c>
      <c r="AD885" s="24" t="n">
        <f aca="false">V885*G10_CAGE+W885*G10_SLEEVE</f>
        <v>466.96806</v>
      </c>
      <c r="AE885" s="24" t="n">
        <f aca="false">N885/1000*SHAFT_M+SHAFT_SET</f>
        <v>230.96</v>
      </c>
      <c r="AF885" s="24" t="n">
        <f aca="false">2*ROUNDUP(G885*1000/V_ZENER,0)*PRICE_Z+5*ROUNDUP(G885*DIODE_SAFETY/V_STICK,0)*PRICE_STICK</f>
        <v>91.7</v>
      </c>
      <c r="AG885" s="24" t="n">
        <f aca="false">SUM(X885:AF885)</f>
        <v>3854.41042507</v>
      </c>
      <c r="AH885" s="20" t="n">
        <f aca="false">FIXED_BOM</f>
        <v>3461</v>
      </c>
      <c r="AI885" s="24" t="n">
        <f aca="false">(AG885+AH885)*(1+CONT)</f>
        <v>8412.7219888305</v>
      </c>
      <c r="AJ885" s="24" t="n">
        <f aca="false">IF(L885&gt;0,AI885/L885,1000000000000)</f>
        <v>1024.29870584786</v>
      </c>
      <c r="AK885" s="8" t="n">
        <f aca="false">IF(AND(G885&gt;=V_NEED,L885&gt;=P_MIN,K885&gt;=Z_MIN,F885&lt;=N_CAP,D885&lt;=R_MAX,OR(CORONA_REQ=0,O885&gt;=G885)),1,0)</f>
        <v>0</v>
      </c>
      <c r="AL885" s="28" t="n">
        <f aca="false">IF(AK885=1,IF(OBJECTIVE=1,AI885,AJ885),1000000000000)+ROW()*0.000000001</f>
        <v>1000000000000</v>
      </c>
    </row>
    <row r="886" customFormat="false" ht="15" hidden="false" customHeight="false" outlineLevel="0" collapsed="false">
      <c r="A886" s="8" t="n">
        <v>882</v>
      </c>
      <c r="B886" s="23" t="n">
        <v>6</v>
      </c>
      <c r="C886" s="23" t="n">
        <v>3</v>
      </c>
      <c r="D886" s="8" t="n">
        <v>175</v>
      </c>
      <c r="E886" s="8" t="n">
        <v>26</v>
      </c>
      <c r="F886" s="8" t="n">
        <v>16</v>
      </c>
      <c r="G886" s="28" t="n">
        <v>13.132078</v>
      </c>
      <c r="H886" s="8" t="n">
        <v>268.136036</v>
      </c>
      <c r="I886" s="8" t="n">
        <v>1879.889808</v>
      </c>
      <c r="J886" s="28" t="n">
        <v>7.010955</v>
      </c>
      <c r="K886" s="39" t="n">
        <v>1.373069</v>
      </c>
      <c r="L886" s="28" t="n">
        <v>11.27352</v>
      </c>
      <c r="M886" s="8" t="n">
        <v>435</v>
      </c>
      <c r="N886" s="8" t="n">
        <v>1474</v>
      </c>
      <c r="O886" s="28" t="n">
        <v>13.994337</v>
      </c>
      <c r="P886" s="28" t="n">
        <v>25.079447</v>
      </c>
      <c r="Q886" s="28" t="n">
        <v>24.333599</v>
      </c>
      <c r="R886" s="8" t="n">
        <v>64</v>
      </c>
      <c r="S886" s="8" t="n">
        <v>34</v>
      </c>
      <c r="T886" s="23" t="n">
        <v>231.025652</v>
      </c>
      <c r="U886" s="23" t="n">
        <v>189.305302</v>
      </c>
      <c r="V886" s="28" t="n">
        <v>8.524033</v>
      </c>
      <c r="W886" s="39" t="n">
        <v>1.488323</v>
      </c>
      <c r="X886" s="24" t="n">
        <f aca="false">P886*RHO_VANE/2700*(1+SCRAP)*PRICE_VANE</f>
        <v>300.20098059</v>
      </c>
      <c r="Y886" s="24" t="n">
        <f aca="false">Q886*RHO_PLATE/2700*(1+SCRAP)*PRICE_PLATE</f>
        <v>291.27318003</v>
      </c>
      <c r="Z886" s="24" t="n">
        <f aca="false">T886*CUT_M+(R886+S886)*CUT_SET</f>
        <v>444.538478</v>
      </c>
      <c r="AA886" s="24" t="n">
        <f aca="false">U886*ROUND_M</f>
        <v>946.52651</v>
      </c>
      <c r="AB886" s="24" t="n">
        <f aca="false">(R886+S886)*FINISH_PART</f>
        <v>784</v>
      </c>
      <c r="AC886" s="24" t="n">
        <f aca="false">R886*SPACER_VANE+(R886+S886)*ASM_H*LABOUR</f>
        <v>1294.5</v>
      </c>
      <c r="AD886" s="24" t="n">
        <f aca="false">V886*G10_CAGE+W886*G10_SLEEVE</f>
        <v>600.74136</v>
      </c>
      <c r="AE886" s="24" t="n">
        <f aca="false">N886/1000*SHAFT_M+SHAFT_SET</f>
        <v>256.88</v>
      </c>
      <c r="AF886" s="24" t="n">
        <f aca="false">2*ROUNDUP(G886*1000/V_ZENER,0)*PRICE_Z+5*ROUNDUP(G886*DIODE_SAFETY/V_STICK,0)*PRICE_STICK</f>
        <v>91.7</v>
      </c>
      <c r="AG886" s="24" t="n">
        <f aca="false">SUM(X886:AF886)</f>
        <v>5010.36050862</v>
      </c>
      <c r="AH886" s="20" t="n">
        <f aca="false">FIXED_BOM</f>
        <v>3461</v>
      </c>
      <c r="AI886" s="24" t="n">
        <f aca="false">(AG886+AH886)*(1+CONT)</f>
        <v>9742.064584913</v>
      </c>
      <c r="AJ886" s="24" t="n">
        <f aca="false">IF(L886&gt;0,AI886/L886,1000000000000)</f>
        <v>864.154637141993</v>
      </c>
      <c r="AK886" s="8" t="n">
        <f aca="false">IF(AND(G886&gt;=V_NEED,L886&gt;=P_MIN,K886&gt;=Z_MIN,F886&lt;=N_CAP,D886&lt;=R_MAX,OR(CORONA_REQ=0,O886&gt;=G886)),1,0)</f>
        <v>0</v>
      </c>
      <c r="AL886" s="28" t="n">
        <f aca="false">IF(AK886=1,IF(OBJECTIVE=1,AI886,AJ886),1000000000000)+ROW()*0.000000001</f>
        <v>1000000000000</v>
      </c>
    </row>
    <row r="887" customFormat="false" ht="15" hidden="false" customHeight="false" outlineLevel="0" collapsed="false">
      <c r="A887" s="8" t="n">
        <v>883</v>
      </c>
      <c r="B887" s="23" t="n">
        <v>6</v>
      </c>
      <c r="C887" s="23" t="n">
        <v>4</v>
      </c>
      <c r="D887" s="8" t="n">
        <v>175</v>
      </c>
      <c r="E887" s="8" t="n">
        <v>18</v>
      </c>
      <c r="F887" s="8" t="n">
        <v>4</v>
      </c>
      <c r="G887" s="28" t="n">
        <v>13.132078</v>
      </c>
      <c r="H887" s="8" t="n">
        <v>34.919031</v>
      </c>
      <c r="I887" s="8" t="n">
        <v>303.880082</v>
      </c>
      <c r="J887" s="28" t="n">
        <v>8.70242</v>
      </c>
      <c r="K887" s="39" t="n">
        <v>1.306577</v>
      </c>
      <c r="L887" s="28" t="n">
        <v>1.56958</v>
      </c>
      <c r="M887" s="8" t="n">
        <v>114</v>
      </c>
      <c r="N887" s="8" t="n">
        <v>832</v>
      </c>
      <c r="O887" s="28" t="n">
        <v>15.115474</v>
      </c>
      <c r="P887" s="28" t="n">
        <v>6.324064</v>
      </c>
      <c r="Q887" s="28" t="n">
        <v>7.63407</v>
      </c>
      <c r="R887" s="8" t="n">
        <v>16</v>
      </c>
      <c r="S887" s="8" t="n">
        <v>8</v>
      </c>
      <c r="T887" s="23" t="n">
        <v>57.049555</v>
      </c>
      <c r="U887" s="23" t="n">
        <v>46.619467</v>
      </c>
      <c r="V887" s="28" t="n">
        <v>2.882353</v>
      </c>
      <c r="W887" s="39" t="n">
        <v>0.503268</v>
      </c>
      <c r="X887" s="24" t="n">
        <f aca="false">P887*RHO_VANE/2700*(1+SCRAP)*PRICE_VANE</f>
        <v>75.69904608</v>
      </c>
      <c r="Y887" s="24" t="n">
        <f aca="false">Q887*RHO_PLATE/2700*(1+SCRAP)*PRICE_PLATE</f>
        <v>91.3798179</v>
      </c>
      <c r="Z887" s="24" t="n">
        <f aca="false">T887*CUT_M+(R887+S887)*CUT_SET</f>
        <v>109.5743325</v>
      </c>
      <c r="AA887" s="24" t="n">
        <f aca="false">U887*ROUND_M</f>
        <v>233.097335</v>
      </c>
      <c r="AB887" s="24" t="n">
        <f aca="false">(R887+S887)*FINISH_PART</f>
        <v>192</v>
      </c>
      <c r="AC887" s="24" t="n">
        <f aca="false">R887*SPACER_VANE+(R887+S887)*ASM_H*LABOUR</f>
        <v>318</v>
      </c>
      <c r="AD887" s="24" t="n">
        <f aca="false">V887*G10_CAGE+W887*G10_SLEEVE</f>
        <v>203.13726</v>
      </c>
      <c r="AE887" s="24" t="n">
        <f aca="false">N887/1000*SHAFT_M+SHAFT_SET</f>
        <v>179.84</v>
      </c>
      <c r="AF887" s="24" t="n">
        <f aca="false">2*ROUNDUP(G887*1000/V_ZENER,0)*PRICE_Z+5*ROUNDUP(G887*DIODE_SAFETY/V_STICK,0)*PRICE_STICK</f>
        <v>91.7</v>
      </c>
      <c r="AG887" s="24" t="n">
        <f aca="false">SUM(X887:AF887)</f>
        <v>1494.42779148</v>
      </c>
      <c r="AH887" s="20" t="n">
        <f aca="false">FIXED_BOM</f>
        <v>3461</v>
      </c>
      <c r="AI887" s="24" t="n">
        <f aca="false">(AG887+AH887)*(1+CONT)</f>
        <v>5698.741960202</v>
      </c>
      <c r="AJ887" s="24" t="n">
        <f aca="false">IF(L887&gt;0,AI887/L887,1000000000000)</f>
        <v>3630.74323080187</v>
      </c>
      <c r="AK887" s="8" t="n">
        <f aca="false">IF(AND(G887&gt;=V_NEED,L887&gt;=P_MIN,K887&gt;=Z_MIN,F887&lt;=N_CAP,D887&lt;=R_MAX,OR(CORONA_REQ=0,O887&gt;=G887)),1,0)</f>
        <v>0</v>
      </c>
      <c r="AL887" s="28" t="n">
        <f aca="false">IF(AK887=1,IF(OBJECTIVE=1,AI887,AJ887),1000000000000)+ROW()*0.000000001</f>
        <v>1000000000000</v>
      </c>
    </row>
    <row r="888" customFormat="false" ht="15" hidden="false" customHeight="false" outlineLevel="0" collapsed="false">
      <c r="A888" s="8" t="n">
        <v>884</v>
      </c>
      <c r="B888" s="23" t="n">
        <v>6</v>
      </c>
      <c r="C888" s="23" t="n">
        <v>4</v>
      </c>
      <c r="D888" s="8" t="n">
        <v>175</v>
      </c>
      <c r="E888" s="8" t="n">
        <v>18</v>
      </c>
      <c r="F888" s="8" t="n">
        <v>6</v>
      </c>
      <c r="G888" s="28" t="n">
        <v>13.132078</v>
      </c>
      <c r="H888" s="8" t="n">
        <v>53.729906</v>
      </c>
      <c r="I888" s="8" t="n">
        <v>477.525843</v>
      </c>
      <c r="J888" s="28" t="n">
        <v>8.887524</v>
      </c>
      <c r="K888" s="39" t="n">
        <v>1.35776</v>
      </c>
      <c r="L888" s="28" t="n">
        <v>2.76252</v>
      </c>
      <c r="M888" s="8" t="n">
        <v>174</v>
      </c>
      <c r="N888" s="8" t="n">
        <v>952</v>
      </c>
      <c r="O888" s="28" t="n">
        <v>15.115474</v>
      </c>
      <c r="P888" s="28" t="n">
        <v>9.486096</v>
      </c>
      <c r="Q888" s="28" t="n">
        <v>11.451105</v>
      </c>
      <c r="R888" s="8" t="n">
        <v>24</v>
      </c>
      <c r="S888" s="8" t="n">
        <v>12</v>
      </c>
      <c r="T888" s="23" t="n">
        <v>85.574332</v>
      </c>
      <c r="U888" s="23" t="n">
        <v>69.929201</v>
      </c>
      <c r="V888" s="28" t="n">
        <v>3.936873</v>
      </c>
      <c r="W888" s="39" t="n">
        <v>0.687391</v>
      </c>
      <c r="X888" s="24" t="n">
        <f aca="false">P888*RHO_VANE/2700*(1+SCRAP)*PRICE_VANE</f>
        <v>113.54856912</v>
      </c>
      <c r="Y888" s="24" t="n">
        <f aca="false">Q888*RHO_PLATE/2700*(1+SCRAP)*PRICE_PLATE</f>
        <v>137.06972685</v>
      </c>
      <c r="Z888" s="24" t="n">
        <f aca="false">T888*CUT_M+(R888+S888)*CUT_SET</f>
        <v>164.361498</v>
      </c>
      <c r="AA888" s="24" t="n">
        <f aca="false">U888*ROUND_M</f>
        <v>349.646005</v>
      </c>
      <c r="AB888" s="24" t="n">
        <f aca="false">(R888+S888)*FINISH_PART</f>
        <v>288</v>
      </c>
      <c r="AC888" s="24" t="n">
        <f aca="false">R888*SPACER_VANE+(R888+S888)*ASM_H*LABOUR</f>
        <v>477</v>
      </c>
      <c r="AD888" s="24" t="n">
        <f aca="false">V888*G10_CAGE+W888*G10_SLEEVE</f>
        <v>277.45584</v>
      </c>
      <c r="AE888" s="24" t="n">
        <f aca="false">N888/1000*SHAFT_M+SHAFT_SET</f>
        <v>194.24</v>
      </c>
      <c r="AF888" s="24" t="n">
        <f aca="false">2*ROUNDUP(G888*1000/V_ZENER,0)*PRICE_Z+5*ROUNDUP(G888*DIODE_SAFETY/V_STICK,0)*PRICE_STICK</f>
        <v>91.7</v>
      </c>
      <c r="AG888" s="24" t="n">
        <f aca="false">SUM(X888:AF888)</f>
        <v>2093.02163897</v>
      </c>
      <c r="AH888" s="20" t="n">
        <f aca="false">FIXED_BOM</f>
        <v>3461</v>
      </c>
      <c r="AI888" s="24" t="n">
        <f aca="false">(AG888+AH888)*(1+CONT)</f>
        <v>6387.1248848155</v>
      </c>
      <c r="AJ888" s="24" t="n">
        <f aca="false">IF(L888&gt;0,AI888/L888,1000000000000)</f>
        <v>2312.06466733834</v>
      </c>
      <c r="AK888" s="8" t="n">
        <f aca="false">IF(AND(G888&gt;=V_NEED,L888&gt;=P_MIN,K888&gt;=Z_MIN,F888&lt;=N_CAP,D888&lt;=R_MAX,OR(CORONA_REQ=0,O888&gt;=G888)),1,0)</f>
        <v>1</v>
      </c>
      <c r="AL888" s="28" t="n">
        <f aca="false">IF(AK888=1,IF(OBJECTIVE=1,AI888,AJ888),1000000000000)+ROW()*0.000000001</f>
        <v>6387.1248857035</v>
      </c>
    </row>
    <row r="889" customFormat="false" ht="15" hidden="false" customHeight="false" outlineLevel="0" collapsed="false">
      <c r="A889" s="8" t="n">
        <v>885</v>
      </c>
      <c r="B889" s="23" t="n">
        <v>6</v>
      </c>
      <c r="C889" s="23" t="n">
        <v>4</v>
      </c>
      <c r="D889" s="8" t="n">
        <v>175</v>
      </c>
      <c r="E889" s="8" t="n">
        <v>18</v>
      </c>
      <c r="F889" s="8" t="n">
        <v>8</v>
      </c>
      <c r="G889" s="28" t="n">
        <v>13.132078</v>
      </c>
      <c r="H889" s="8" t="n">
        <v>72.540781</v>
      </c>
      <c r="I889" s="8" t="n">
        <v>651.171604</v>
      </c>
      <c r="J889" s="28" t="n">
        <v>8.976628</v>
      </c>
      <c r="K889" s="39" t="n">
        <v>1.384436</v>
      </c>
      <c r="L889" s="28" t="n">
        <v>3.969051</v>
      </c>
      <c r="M889" s="8" t="n">
        <v>224</v>
      </c>
      <c r="N889" s="8" t="n">
        <v>1052</v>
      </c>
      <c r="O889" s="28" t="n">
        <v>15.115474</v>
      </c>
      <c r="P889" s="28" t="n">
        <v>12.648127</v>
      </c>
      <c r="Q889" s="28" t="n">
        <v>13.359623</v>
      </c>
      <c r="R889" s="8" t="n">
        <v>32</v>
      </c>
      <c r="S889" s="8" t="n">
        <v>14</v>
      </c>
      <c r="T889" s="23" t="n">
        <v>111.271676</v>
      </c>
      <c r="U889" s="23" t="n">
        <v>90.411501</v>
      </c>
      <c r="V889" s="28" t="n">
        <v>4.815639</v>
      </c>
      <c r="W889" s="39" t="n">
        <v>0.840826</v>
      </c>
      <c r="X889" s="24" t="n">
        <f aca="false">P889*RHO_VANE/2700*(1+SCRAP)*PRICE_VANE</f>
        <v>151.39808019</v>
      </c>
      <c r="Y889" s="24" t="n">
        <f aca="false">Q889*RHO_PLATE/2700*(1+SCRAP)*PRICE_PLATE</f>
        <v>159.91468731</v>
      </c>
      <c r="Z889" s="24" t="n">
        <f aca="false">T889*CUT_M+(R889+S889)*CUT_SET</f>
        <v>212.907514</v>
      </c>
      <c r="AA889" s="24" t="n">
        <f aca="false">U889*ROUND_M</f>
        <v>452.057505</v>
      </c>
      <c r="AB889" s="24" t="n">
        <f aca="false">(R889+S889)*FINISH_PART</f>
        <v>368</v>
      </c>
      <c r="AC889" s="24" t="n">
        <f aca="false">R889*SPACER_VANE+(R889+S889)*ASM_H*LABOUR</f>
        <v>613.5</v>
      </c>
      <c r="AD889" s="24" t="n">
        <f aca="false">V889*G10_CAGE+W889*G10_SLEEVE</f>
        <v>339.3879</v>
      </c>
      <c r="AE889" s="24" t="n">
        <f aca="false">N889/1000*SHAFT_M+SHAFT_SET</f>
        <v>206.24</v>
      </c>
      <c r="AF889" s="24" t="n">
        <f aca="false">2*ROUNDUP(G889*1000/V_ZENER,0)*PRICE_Z+5*ROUNDUP(G889*DIODE_SAFETY/V_STICK,0)*PRICE_STICK</f>
        <v>91.7</v>
      </c>
      <c r="AG889" s="24" t="n">
        <f aca="false">SUM(X889:AF889)</f>
        <v>2595.1056865</v>
      </c>
      <c r="AH889" s="20" t="n">
        <f aca="false">FIXED_BOM</f>
        <v>3461</v>
      </c>
      <c r="AI889" s="24" t="n">
        <f aca="false">(AG889+AH889)*(1+CONT)</f>
        <v>6964.521539475</v>
      </c>
      <c r="AJ889" s="24" t="n">
        <f aca="false">IF(L889&gt;0,AI889/L889,1000000000000)</f>
        <v>1754.70699153904</v>
      </c>
      <c r="AK889" s="8" t="n">
        <f aca="false">IF(AND(G889&gt;=V_NEED,L889&gt;=P_MIN,K889&gt;=Z_MIN,F889&lt;=N_CAP,D889&lt;=R_MAX,OR(CORONA_REQ=0,O889&gt;=G889)),1,0)</f>
        <v>0</v>
      </c>
      <c r="AL889" s="28" t="n">
        <f aca="false">IF(AK889=1,IF(OBJECTIVE=1,AI889,AJ889),1000000000000)+ROW()*0.000000001</f>
        <v>1000000000000</v>
      </c>
    </row>
    <row r="890" customFormat="false" ht="15" hidden="false" customHeight="false" outlineLevel="0" collapsed="false">
      <c r="A890" s="8" t="n">
        <v>886</v>
      </c>
      <c r="B890" s="23" t="n">
        <v>6</v>
      </c>
      <c r="C890" s="23" t="n">
        <v>4</v>
      </c>
      <c r="D890" s="8" t="n">
        <v>175</v>
      </c>
      <c r="E890" s="8" t="n">
        <v>18</v>
      </c>
      <c r="F890" s="8" t="n">
        <v>10</v>
      </c>
      <c r="G890" s="28" t="n">
        <v>13.132078</v>
      </c>
      <c r="H890" s="8" t="n">
        <v>91.351656</v>
      </c>
      <c r="I890" s="8" t="n">
        <v>824.817364</v>
      </c>
      <c r="J890" s="28" t="n">
        <v>9.029036</v>
      </c>
      <c r="K890" s="39" t="n">
        <v>1.400294</v>
      </c>
      <c r="L890" s="28" t="n">
        <v>5.176468</v>
      </c>
      <c r="M890" s="8" t="n">
        <v>274</v>
      </c>
      <c r="N890" s="8" t="n">
        <v>1152</v>
      </c>
      <c r="O890" s="28" t="n">
        <v>15.115474</v>
      </c>
      <c r="P890" s="28" t="n">
        <v>15.810159</v>
      </c>
      <c r="Q890" s="28" t="n">
        <v>15.26814</v>
      </c>
      <c r="R890" s="8" t="n">
        <v>40</v>
      </c>
      <c r="S890" s="8" t="n">
        <v>16</v>
      </c>
      <c r="T890" s="23" t="n">
        <v>136.96902</v>
      </c>
      <c r="U890" s="23" t="n">
        <v>110.893801</v>
      </c>
      <c r="V890" s="28" t="n">
        <v>5.694406</v>
      </c>
      <c r="W890" s="39" t="n">
        <v>0.994261</v>
      </c>
      <c r="X890" s="24" t="n">
        <f aca="false">P890*RHO_VANE/2700*(1+SCRAP)*PRICE_VANE</f>
        <v>189.24760323</v>
      </c>
      <c r="Y890" s="24" t="n">
        <f aca="false">Q890*RHO_PLATE/2700*(1+SCRAP)*PRICE_PLATE</f>
        <v>182.7596358</v>
      </c>
      <c r="Z890" s="24" t="n">
        <f aca="false">T890*CUT_M+(R890+S890)*CUT_SET</f>
        <v>261.45353</v>
      </c>
      <c r="AA890" s="24" t="n">
        <f aca="false">U890*ROUND_M</f>
        <v>554.469005</v>
      </c>
      <c r="AB890" s="24" t="n">
        <f aca="false">(R890+S890)*FINISH_PART</f>
        <v>448</v>
      </c>
      <c r="AC890" s="24" t="n">
        <f aca="false">R890*SPACER_VANE+(R890+S890)*ASM_H*LABOUR</f>
        <v>750</v>
      </c>
      <c r="AD890" s="24" t="n">
        <f aca="false">V890*G10_CAGE+W890*G10_SLEEVE</f>
        <v>401.32002</v>
      </c>
      <c r="AE890" s="24" t="n">
        <f aca="false">N890/1000*SHAFT_M+SHAFT_SET</f>
        <v>218.24</v>
      </c>
      <c r="AF890" s="24" t="n">
        <f aca="false">2*ROUNDUP(G890*1000/V_ZENER,0)*PRICE_Z+5*ROUNDUP(G890*DIODE_SAFETY/V_STICK,0)*PRICE_STICK</f>
        <v>91.7</v>
      </c>
      <c r="AG890" s="24" t="n">
        <f aca="false">SUM(X890:AF890)</f>
        <v>3097.18979403</v>
      </c>
      <c r="AH890" s="20" t="n">
        <f aca="false">FIXED_BOM</f>
        <v>3461</v>
      </c>
      <c r="AI890" s="24" t="n">
        <f aca="false">(AG890+AH890)*(1+CONT)</f>
        <v>7541.9182631345</v>
      </c>
      <c r="AJ890" s="24" t="n">
        <f aca="false">IF(L890&gt;0,AI890/L890,1000000000000)</f>
        <v>1456.96221113209</v>
      </c>
      <c r="AK890" s="8" t="n">
        <f aca="false">IF(AND(G890&gt;=V_NEED,L890&gt;=P_MIN,K890&gt;=Z_MIN,F890&lt;=N_CAP,D890&lt;=R_MAX,OR(CORONA_REQ=0,O890&gt;=G890)),1,0)</f>
        <v>0</v>
      </c>
      <c r="AL890" s="28" t="n">
        <f aca="false">IF(AK890=1,IF(OBJECTIVE=1,AI890,AJ890),1000000000000)+ROW()*0.000000001</f>
        <v>1000000000000</v>
      </c>
    </row>
    <row r="891" customFormat="false" ht="15" hidden="false" customHeight="false" outlineLevel="0" collapsed="false">
      <c r="A891" s="8" t="n">
        <v>887</v>
      </c>
      <c r="B891" s="23" t="n">
        <v>6</v>
      </c>
      <c r="C891" s="23" t="n">
        <v>4</v>
      </c>
      <c r="D891" s="8" t="n">
        <v>175</v>
      </c>
      <c r="E891" s="8" t="n">
        <v>18</v>
      </c>
      <c r="F891" s="8" t="n">
        <v>12</v>
      </c>
      <c r="G891" s="28" t="n">
        <v>13.132078</v>
      </c>
      <c r="H891" s="8" t="n">
        <v>110.162531</v>
      </c>
      <c r="I891" s="8" t="n">
        <v>998.463125</v>
      </c>
      <c r="J891" s="28" t="n">
        <v>9.063546</v>
      </c>
      <c r="K891" s="39" t="n">
        <v>1.41127</v>
      </c>
      <c r="L891" s="28" t="n">
        <v>6.389828</v>
      </c>
      <c r="M891" s="8" t="n">
        <v>334</v>
      </c>
      <c r="N891" s="8" t="n">
        <v>1272</v>
      </c>
      <c r="O891" s="28" t="n">
        <v>15.115474</v>
      </c>
      <c r="P891" s="28" t="n">
        <v>18.972191</v>
      </c>
      <c r="Q891" s="28" t="n">
        <v>19.085175</v>
      </c>
      <c r="R891" s="8" t="n">
        <v>48</v>
      </c>
      <c r="S891" s="8" t="n">
        <v>20</v>
      </c>
      <c r="T891" s="23" t="n">
        <v>165.493797</v>
      </c>
      <c r="U891" s="23" t="n">
        <v>134.203535</v>
      </c>
      <c r="V891" s="28" t="n">
        <v>6.748925</v>
      </c>
      <c r="W891" s="39" t="n">
        <v>1.178384</v>
      </c>
      <c r="X891" s="24" t="n">
        <f aca="false">P891*RHO_VANE/2700*(1+SCRAP)*PRICE_VANE</f>
        <v>227.09712627</v>
      </c>
      <c r="Y891" s="24" t="n">
        <f aca="false">Q891*RHO_PLATE/2700*(1+SCRAP)*PRICE_PLATE</f>
        <v>228.44954475</v>
      </c>
      <c r="Z891" s="24" t="n">
        <f aca="false">T891*CUT_M+(R891+S891)*CUT_SET</f>
        <v>316.2406955</v>
      </c>
      <c r="AA891" s="24" t="n">
        <f aca="false">U891*ROUND_M</f>
        <v>671.017675</v>
      </c>
      <c r="AB891" s="24" t="n">
        <f aca="false">(R891+S891)*FINISH_PART</f>
        <v>544</v>
      </c>
      <c r="AC891" s="24" t="n">
        <f aca="false">R891*SPACER_VANE+(R891+S891)*ASM_H*LABOUR</f>
        <v>909</v>
      </c>
      <c r="AD891" s="24" t="n">
        <f aca="false">V891*G10_CAGE+W891*G10_SLEEVE</f>
        <v>475.63854</v>
      </c>
      <c r="AE891" s="24" t="n">
        <f aca="false">N891/1000*SHAFT_M+SHAFT_SET</f>
        <v>232.64</v>
      </c>
      <c r="AF891" s="24" t="n">
        <f aca="false">2*ROUNDUP(G891*1000/V_ZENER,0)*PRICE_Z+5*ROUNDUP(G891*DIODE_SAFETY/V_STICK,0)*PRICE_STICK</f>
        <v>91.7</v>
      </c>
      <c r="AG891" s="24" t="n">
        <f aca="false">SUM(X891:AF891)</f>
        <v>3695.78358152</v>
      </c>
      <c r="AH891" s="20" t="n">
        <f aca="false">FIXED_BOM</f>
        <v>3461</v>
      </c>
      <c r="AI891" s="24" t="n">
        <f aca="false">(AG891+AH891)*(1+CONT)</f>
        <v>8230.301118748</v>
      </c>
      <c r="AJ891" s="24" t="n">
        <f aca="false">IF(L891&gt;0,AI891/L891,1000000000000)</f>
        <v>1288.03171521174</v>
      </c>
      <c r="AK891" s="8" t="n">
        <f aca="false">IF(AND(G891&gt;=V_NEED,L891&gt;=P_MIN,K891&gt;=Z_MIN,F891&lt;=N_CAP,D891&lt;=R_MAX,OR(CORONA_REQ=0,O891&gt;=G891)),1,0)</f>
        <v>0</v>
      </c>
      <c r="AL891" s="28" t="n">
        <f aca="false">IF(AK891=1,IF(OBJECTIVE=1,AI891,AJ891),1000000000000)+ROW()*0.000000001</f>
        <v>1000000000000</v>
      </c>
    </row>
    <row r="892" customFormat="false" ht="15" hidden="false" customHeight="false" outlineLevel="0" collapsed="false">
      <c r="A892" s="8" t="n">
        <v>888</v>
      </c>
      <c r="B892" s="23" t="n">
        <v>6</v>
      </c>
      <c r="C892" s="23" t="n">
        <v>4</v>
      </c>
      <c r="D892" s="8" t="n">
        <v>175</v>
      </c>
      <c r="E892" s="8" t="n">
        <v>18</v>
      </c>
      <c r="F892" s="8" t="n">
        <v>16</v>
      </c>
      <c r="G892" s="28" t="n">
        <v>13.132078</v>
      </c>
      <c r="H892" s="8" t="n">
        <v>147.784281</v>
      </c>
      <c r="I892" s="8" t="n">
        <v>1345.754647</v>
      </c>
      <c r="J892" s="28" t="n">
        <v>9.10621</v>
      </c>
      <c r="K892" s="39" t="n">
        <v>1.424747</v>
      </c>
      <c r="L892" s="28" t="n">
        <v>8.814747</v>
      </c>
      <c r="M892" s="8" t="n">
        <v>444</v>
      </c>
      <c r="N892" s="8" t="n">
        <v>1492</v>
      </c>
      <c r="O892" s="28" t="n">
        <v>15.115474</v>
      </c>
      <c r="P892" s="28" t="n">
        <v>25.296255</v>
      </c>
      <c r="Q892" s="28" t="n">
        <v>24.810728</v>
      </c>
      <c r="R892" s="8" t="n">
        <v>64</v>
      </c>
      <c r="S892" s="8" t="n">
        <v>26</v>
      </c>
      <c r="T892" s="23" t="n">
        <v>219.715919</v>
      </c>
      <c r="U892" s="23" t="n">
        <v>177.995568</v>
      </c>
      <c r="V892" s="28" t="n">
        <v>8.682211</v>
      </c>
      <c r="W892" s="39" t="n">
        <v>1.515942</v>
      </c>
      <c r="X892" s="24" t="n">
        <f aca="false">P892*RHO_VANE/2700*(1+SCRAP)*PRICE_VANE</f>
        <v>302.79617235</v>
      </c>
      <c r="Y892" s="24" t="n">
        <f aca="false">Q892*RHO_PLATE/2700*(1+SCRAP)*PRICE_PLATE</f>
        <v>296.98441416</v>
      </c>
      <c r="Z892" s="24" t="n">
        <f aca="false">T892*CUT_M+(R892+S892)*CUT_SET</f>
        <v>419.5738785</v>
      </c>
      <c r="AA892" s="24" t="n">
        <f aca="false">U892*ROUND_M</f>
        <v>889.97784</v>
      </c>
      <c r="AB892" s="24" t="n">
        <f aca="false">(R892+S892)*FINISH_PART</f>
        <v>720</v>
      </c>
      <c r="AC892" s="24" t="n">
        <f aca="false">R892*SPACER_VANE+(R892+S892)*ASM_H*LABOUR</f>
        <v>1204.5</v>
      </c>
      <c r="AD892" s="24" t="n">
        <f aca="false">V892*G10_CAGE+W892*G10_SLEEVE</f>
        <v>611.88918</v>
      </c>
      <c r="AE892" s="24" t="n">
        <f aca="false">N892/1000*SHAFT_M+SHAFT_SET</f>
        <v>259.04</v>
      </c>
      <c r="AF892" s="24" t="n">
        <f aca="false">2*ROUNDUP(G892*1000/V_ZENER,0)*PRICE_Z+5*ROUNDUP(G892*DIODE_SAFETY/V_STICK,0)*PRICE_STICK</f>
        <v>91.7</v>
      </c>
      <c r="AG892" s="24" t="n">
        <f aca="false">SUM(X892:AF892)</f>
        <v>4796.46148501</v>
      </c>
      <c r="AH892" s="20" t="n">
        <f aca="false">FIXED_BOM</f>
        <v>3461</v>
      </c>
      <c r="AI892" s="24" t="n">
        <f aca="false">(AG892+AH892)*(1+CONT)</f>
        <v>9496.0807077615</v>
      </c>
      <c r="AJ892" s="24" t="n">
        <f aca="false">IF(L892&gt;0,AI892/L892,1000000000000)</f>
        <v>1077.29475477419</v>
      </c>
      <c r="AK892" s="8" t="n">
        <f aca="false">IF(AND(G892&gt;=V_NEED,L892&gt;=P_MIN,K892&gt;=Z_MIN,F892&lt;=N_CAP,D892&lt;=R_MAX,OR(CORONA_REQ=0,O892&gt;=G892)),1,0)</f>
        <v>0</v>
      </c>
      <c r="AL892" s="28" t="n">
        <f aca="false">IF(AK892=1,IF(OBJECTIVE=1,AI892,AJ892),1000000000000)+ROW()*0.000000001</f>
        <v>1000000000000</v>
      </c>
    </row>
    <row r="893" customFormat="false" ht="15" hidden="false" customHeight="false" outlineLevel="0" collapsed="false">
      <c r="A893" s="8" t="n">
        <v>889</v>
      </c>
      <c r="B893" s="23" t="n">
        <v>6</v>
      </c>
      <c r="C893" s="23" t="n">
        <v>4</v>
      </c>
      <c r="D893" s="8" t="n">
        <v>175</v>
      </c>
      <c r="E893" s="8" t="n">
        <v>22</v>
      </c>
      <c r="F893" s="8" t="n">
        <v>4</v>
      </c>
      <c r="G893" s="28" t="n">
        <v>13.132078</v>
      </c>
      <c r="H893" s="8" t="n">
        <v>46.135078</v>
      </c>
      <c r="I893" s="8" t="n">
        <v>364.751044</v>
      </c>
      <c r="J893" s="28" t="n">
        <v>7.906154</v>
      </c>
      <c r="K893" s="39" t="n">
        <v>1.309091</v>
      </c>
      <c r="L893" s="28" t="n">
        <v>1.899163</v>
      </c>
      <c r="M893" s="8" t="n">
        <v>124</v>
      </c>
      <c r="N893" s="8" t="n">
        <v>852</v>
      </c>
      <c r="O893" s="28" t="n">
        <v>15.115474</v>
      </c>
      <c r="P893" s="28" t="n">
        <v>7.34194</v>
      </c>
      <c r="Q893" s="28" t="n">
        <v>9.542588</v>
      </c>
      <c r="R893" s="8" t="n">
        <v>16</v>
      </c>
      <c r="S893" s="8" t="n">
        <v>10</v>
      </c>
      <c r="T893" s="23" t="n">
        <v>59.876988</v>
      </c>
      <c r="U893" s="23" t="n">
        <v>49.4469</v>
      </c>
      <c r="V893" s="28" t="n">
        <v>3.058107</v>
      </c>
      <c r="W893" s="39" t="n">
        <v>0.533955</v>
      </c>
      <c r="X893" s="24" t="n">
        <f aca="false">P893*RHO_VANE/2700*(1+SCRAP)*PRICE_VANE</f>
        <v>87.8830218</v>
      </c>
      <c r="Y893" s="24" t="n">
        <f aca="false">Q893*RHO_PLATE/2700*(1+SCRAP)*PRICE_PLATE</f>
        <v>114.22477836</v>
      </c>
      <c r="Z893" s="24" t="n">
        <f aca="false">T893*CUT_M+(R893+S893)*CUT_SET</f>
        <v>115.815482</v>
      </c>
      <c r="AA893" s="24" t="n">
        <f aca="false">U893*ROUND_M</f>
        <v>247.2345</v>
      </c>
      <c r="AB893" s="24" t="n">
        <f aca="false">(R893+S893)*FINISH_PART</f>
        <v>208</v>
      </c>
      <c r="AC893" s="24" t="n">
        <f aca="false">R893*SPACER_VANE+(R893+S893)*ASM_H*LABOUR</f>
        <v>340.5</v>
      </c>
      <c r="AD893" s="24" t="n">
        <f aca="false">V893*G10_CAGE+W893*G10_SLEEVE</f>
        <v>215.52372</v>
      </c>
      <c r="AE893" s="24" t="n">
        <f aca="false">N893/1000*SHAFT_M+SHAFT_SET</f>
        <v>182.24</v>
      </c>
      <c r="AF893" s="24" t="n">
        <f aca="false">2*ROUNDUP(G893*1000/V_ZENER,0)*PRICE_Z+5*ROUNDUP(G893*DIODE_SAFETY/V_STICK,0)*PRICE_STICK</f>
        <v>91.7</v>
      </c>
      <c r="AG893" s="24" t="n">
        <f aca="false">SUM(X893:AF893)</f>
        <v>1603.12150216</v>
      </c>
      <c r="AH893" s="20" t="n">
        <f aca="false">FIXED_BOM</f>
        <v>3461</v>
      </c>
      <c r="AI893" s="24" t="n">
        <f aca="false">(AG893+AH893)*(1+CONT)</f>
        <v>5823.739727484</v>
      </c>
      <c r="AJ893" s="24" t="n">
        <f aca="false">IF(L893&gt;0,AI893/L893,1000000000000)</f>
        <v>3066.47703619121</v>
      </c>
      <c r="AK893" s="8" t="n">
        <f aca="false">IF(AND(G893&gt;=V_NEED,L893&gt;=P_MIN,K893&gt;=Z_MIN,F893&lt;=N_CAP,D893&lt;=R_MAX,OR(CORONA_REQ=0,O893&gt;=G893)),1,0)</f>
        <v>0</v>
      </c>
      <c r="AL893" s="28" t="n">
        <f aca="false">IF(AK893=1,IF(OBJECTIVE=1,AI893,AJ893),1000000000000)+ROW()*0.000000001</f>
        <v>1000000000000</v>
      </c>
    </row>
    <row r="894" customFormat="false" ht="15" hidden="false" customHeight="false" outlineLevel="0" collapsed="false">
      <c r="A894" s="8" t="n">
        <v>890</v>
      </c>
      <c r="B894" s="23" t="n">
        <v>6</v>
      </c>
      <c r="C894" s="23" t="n">
        <v>4</v>
      </c>
      <c r="D894" s="8" t="n">
        <v>175</v>
      </c>
      <c r="E894" s="8" t="n">
        <v>22</v>
      </c>
      <c r="F894" s="8" t="n">
        <v>6</v>
      </c>
      <c r="G894" s="28" t="n">
        <v>13.132078</v>
      </c>
      <c r="H894" s="8" t="n">
        <v>71.355123</v>
      </c>
      <c r="I894" s="8" t="n">
        <v>573.180213</v>
      </c>
      <c r="J894" s="28" t="n">
        <v>8.032783</v>
      </c>
      <c r="K894" s="39" t="n">
        <v>1.352361</v>
      </c>
      <c r="L894" s="28" t="n">
        <v>3.28546</v>
      </c>
      <c r="M894" s="8" t="n">
        <v>174</v>
      </c>
      <c r="N894" s="8" t="n">
        <v>952</v>
      </c>
      <c r="O894" s="28" t="n">
        <v>15.115474</v>
      </c>
      <c r="P894" s="28" t="n">
        <v>11.01291</v>
      </c>
      <c r="Q894" s="28" t="n">
        <v>11.451105</v>
      </c>
      <c r="R894" s="8" t="n">
        <v>24</v>
      </c>
      <c r="S894" s="8" t="n">
        <v>12</v>
      </c>
      <c r="T894" s="23" t="n">
        <v>85.574332</v>
      </c>
      <c r="U894" s="23" t="n">
        <v>69.929201</v>
      </c>
      <c r="V894" s="28" t="n">
        <v>3.936873</v>
      </c>
      <c r="W894" s="39" t="n">
        <v>0.687391</v>
      </c>
      <c r="X894" s="24" t="n">
        <f aca="false">P894*RHO_VANE/2700*(1+SCRAP)*PRICE_VANE</f>
        <v>131.8245327</v>
      </c>
      <c r="Y894" s="24" t="n">
        <f aca="false">Q894*RHO_PLATE/2700*(1+SCRAP)*PRICE_PLATE</f>
        <v>137.06972685</v>
      </c>
      <c r="Z894" s="24" t="n">
        <f aca="false">T894*CUT_M+(R894+S894)*CUT_SET</f>
        <v>164.361498</v>
      </c>
      <c r="AA894" s="24" t="n">
        <f aca="false">U894*ROUND_M</f>
        <v>349.646005</v>
      </c>
      <c r="AB894" s="24" t="n">
        <f aca="false">(R894+S894)*FINISH_PART</f>
        <v>288</v>
      </c>
      <c r="AC894" s="24" t="n">
        <f aca="false">R894*SPACER_VANE+(R894+S894)*ASM_H*LABOUR</f>
        <v>477</v>
      </c>
      <c r="AD894" s="24" t="n">
        <f aca="false">V894*G10_CAGE+W894*G10_SLEEVE</f>
        <v>277.45584</v>
      </c>
      <c r="AE894" s="24" t="n">
        <f aca="false">N894/1000*SHAFT_M+SHAFT_SET</f>
        <v>194.24</v>
      </c>
      <c r="AF894" s="24" t="n">
        <f aca="false">2*ROUNDUP(G894*1000/V_ZENER,0)*PRICE_Z+5*ROUNDUP(G894*DIODE_SAFETY/V_STICK,0)*PRICE_STICK</f>
        <v>91.7</v>
      </c>
      <c r="AG894" s="24" t="n">
        <f aca="false">SUM(X894:AF894)</f>
        <v>2111.29760255</v>
      </c>
      <c r="AH894" s="20" t="n">
        <f aca="false">FIXED_BOM</f>
        <v>3461</v>
      </c>
      <c r="AI894" s="24" t="n">
        <f aca="false">(AG894+AH894)*(1+CONT)</f>
        <v>6408.1422429325</v>
      </c>
      <c r="AJ894" s="24" t="n">
        <f aca="false">IF(L894&gt;0,AI894/L894,1000000000000)</f>
        <v>1950.45510915747</v>
      </c>
      <c r="AK894" s="8" t="n">
        <f aca="false">IF(AND(G894&gt;=V_NEED,L894&gt;=P_MIN,K894&gt;=Z_MIN,F894&lt;=N_CAP,D894&lt;=R_MAX,OR(CORONA_REQ=0,O894&gt;=G894)),1,0)</f>
        <v>1</v>
      </c>
      <c r="AL894" s="28" t="n">
        <f aca="false">IF(AK894=1,IF(OBJECTIVE=1,AI894,AJ894),1000000000000)+ROW()*0.000000001</f>
        <v>6408.1422438265</v>
      </c>
    </row>
    <row r="895" customFormat="false" ht="15" hidden="false" customHeight="false" outlineLevel="0" collapsed="false">
      <c r="A895" s="8" t="n">
        <v>891</v>
      </c>
      <c r="B895" s="23" t="n">
        <v>6</v>
      </c>
      <c r="C895" s="23" t="n">
        <v>4</v>
      </c>
      <c r="D895" s="8" t="n">
        <v>175</v>
      </c>
      <c r="E895" s="8" t="n">
        <v>22</v>
      </c>
      <c r="F895" s="8" t="n">
        <v>8</v>
      </c>
      <c r="G895" s="28" t="n">
        <v>13.132078</v>
      </c>
      <c r="H895" s="8" t="n">
        <v>96.575167</v>
      </c>
      <c r="I895" s="8" t="n">
        <v>781.609381</v>
      </c>
      <c r="J895" s="28" t="n">
        <v>8.093275</v>
      </c>
      <c r="K895" s="39" t="n">
        <v>1.374002</v>
      </c>
      <c r="L895" s="28" t="n">
        <v>4.678807</v>
      </c>
      <c r="M895" s="8" t="n">
        <v>234</v>
      </c>
      <c r="N895" s="8" t="n">
        <v>1072</v>
      </c>
      <c r="O895" s="28" t="n">
        <v>15.115474</v>
      </c>
      <c r="P895" s="28" t="n">
        <v>14.683879</v>
      </c>
      <c r="Q895" s="28" t="n">
        <v>15.26814</v>
      </c>
      <c r="R895" s="8" t="n">
        <v>32</v>
      </c>
      <c r="S895" s="8" t="n">
        <v>16</v>
      </c>
      <c r="T895" s="23" t="n">
        <v>114.099109</v>
      </c>
      <c r="U895" s="23" t="n">
        <v>93.238934</v>
      </c>
      <c r="V895" s="28" t="n">
        <v>4.991393</v>
      </c>
      <c r="W895" s="39" t="n">
        <v>0.871513</v>
      </c>
      <c r="X895" s="24" t="n">
        <f aca="false">P895*RHO_VANE/2700*(1+SCRAP)*PRICE_VANE</f>
        <v>175.76603163</v>
      </c>
      <c r="Y895" s="24" t="n">
        <f aca="false">Q895*RHO_PLATE/2700*(1+SCRAP)*PRICE_PLATE</f>
        <v>182.7596358</v>
      </c>
      <c r="Z895" s="24" t="n">
        <f aca="false">T895*CUT_M+(R895+S895)*CUT_SET</f>
        <v>219.1486635</v>
      </c>
      <c r="AA895" s="24" t="n">
        <f aca="false">U895*ROUND_M</f>
        <v>466.19467</v>
      </c>
      <c r="AB895" s="24" t="n">
        <f aca="false">(R895+S895)*FINISH_PART</f>
        <v>384</v>
      </c>
      <c r="AC895" s="24" t="n">
        <f aca="false">R895*SPACER_VANE+(R895+S895)*ASM_H*LABOUR</f>
        <v>636</v>
      </c>
      <c r="AD895" s="24" t="n">
        <f aca="false">V895*G10_CAGE+W895*G10_SLEEVE</f>
        <v>351.77436</v>
      </c>
      <c r="AE895" s="24" t="n">
        <f aca="false">N895/1000*SHAFT_M+SHAFT_SET</f>
        <v>208.64</v>
      </c>
      <c r="AF895" s="24" t="n">
        <f aca="false">2*ROUNDUP(G895*1000/V_ZENER,0)*PRICE_Z+5*ROUNDUP(G895*DIODE_SAFETY/V_STICK,0)*PRICE_STICK</f>
        <v>91.7</v>
      </c>
      <c r="AG895" s="24" t="n">
        <f aca="false">SUM(X895:AF895)</f>
        <v>2715.98336093</v>
      </c>
      <c r="AH895" s="20" t="n">
        <f aca="false">FIXED_BOM</f>
        <v>3461</v>
      </c>
      <c r="AI895" s="24" t="n">
        <f aca="false">(AG895+AH895)*(1+CONT)</f>
        <v>7103.5308650695</v>
      </c>
      <c r="AJ895" s="24" t="n">
        <f aca="false">IF(L895&gt;0,AI895/L895,1000000000000)</f>
        <v>1518.23549572989</v>
      </c>
      <c r="AK895" s="8" t="n">
        <f aca="false">IF(AND(G895&gt;=V_NEED,L895&gt;=P_MIN,K895&gt;=Z_MIN,F895&lt;=N_CAP,D895&lt;=R_MAX,OR(CORONA_REQ=0,O895&gt;=G895)),1,0)</f>
        <v>0</v>
      </c>
      <c r="AL895" s="28" t="n">
        <f aca="false">IF(AK895=1,IF(OBJECTIVE=1,AI895,AJ895),1000000000000)+ROW()*0.000000001</f>
        <v>1000000000000</v>
      </c>
    </row>
    <row r="896" customFormat="false" ht="15" hidden="false" customHeight="false" outlineLevel="0" collapsed="false">
      <c r="A896" s="8" t="n">
        <v>892</v>
      </c>
      <c r="B896" s="23" t="n">
        <v>6</v>
      </c>
      <c r="C896" s="23" t="n">
        <v>4</v>
      </c>
      <c r="D896" s="8" t="n">
        <v>175</v>
      </c>
      <c r="E896" s="8" t="n">
        <v>22</v>
      </c>
      <c r="F896" s="8" t="n">
        <v>10</v>
      </c>
      <c r="G896" s="28" t="n">
        <v>13.132078</v>
      </c>
      <c r="H896" s="8" t="n">
        <v>121.795212</v>
      </c>
      <c r="I896" s="8" t="n">
        <v>990.038549</v>
      </c>
      <c r="J896" s="28" t="n">
        <v>8.128715</v>
      </c>
      <c r="K896" s="39" t="n">
        <v>1.387131</v>
      </c>
      <c r="L896" s="28" t="n">
        <v>6.076651</v>
      </c>
      <c r="M896" s="8" t="n">
        <v>294</v>
      </c>
      <c r="N896" s="8" t="n">
        <v>1192</v>
      </c>
      <c r="O896" s="28" t="n">
        <v>15.115474</v>
      </c>
      <c r="P896" s="28" t="n">
        <v>18.354849</v>
      </c>
      <c r="Q896" s="28" t="n">
        <v>19.085175</v>
      </c>
      <c r="R896" s="8" t="n">
        <v>40</v>
      </c>
      <c r="S896" s="8" t="n">
        <v>20</v>
      </c>
      <c r="T896" s="23" t="n">
        <v>142.623887</v>
      </c>
      <c r="U896" s="23" t="n">
        <v>116.548668</v>
      </c>
      <c r="V896" s="28" t="n">
        <v>6.045912</v>
      </c>
      <c r="W896" s="39" t="n">
        <v>1.055635</v>
      </c>
      <c r="X896" s="24" t="n">
        <f aca="false">P896*RHO_VANE/2700*(1+SCRAP)*PRICE_VANE</f>
        <v>219.70754253</v>
      </c>
      <c r="Y896" s="24" t="n">
        <f aca="false">Q896*RHO_PLATE/2700*(1+SCRAP)*PRICE_PLATE</f>
        <v>228.44954475</v>
      </c>
      <c r="Z896" s="24" t="n">
        <f aca="false">T896*CUT_M+(R896+S896)*CUT_SET</f>
        <v>273.9358305</v>
      </c>
      <c r="AA896" s="24" t="n">
        <f aca="false">U896*ROUND_M</f>
        <v>582.74334</v>
      </c>
      <c r="AB896" s="24" t="n">
        <f aca="false">(R896+S896)*FINISH_PART</f>
        <v>480</v>
      </c>
      <c r="AC896" s="24" t="n">
        <f aca="false">R896*SPACER_VANE+(R896+S896)*ASM_H*LABOUR</f>
        <v>795</v>
      </c>
      <c r="AD896" s="24" t="n">
        <f aca="false">V896*G10_CAGE+W896*G10_SLEEVE</f>
        <v>426.09282</v>
      </c>
      <c r="AE896" s="24" t="n">
        <f aca="false">N896/1000*SHAFT_M+SHAFT_SET</f>
        <v>223.04</v>
      </c>
      <c r="AF896" s="24" t="n">
        <f aca="false">2*ROUNDUP(G896*1000/V_ZENER,0)*PRICE_Z+5*ROUNDUP(G896*DIODE_SAFETY/V_STICK,0)*PRICE_STICK</f>
        <v>91.7</v>
      </c>
      <c r="AG896" s="24" t="n">
        <f aca="false">SUM(X896:AF896)</f>
        <v>3320.66907778</v>
      </c>
      <c r="AH896" s="20" t="n">
        <f aca="false">FIXED_BOM</f>
        <v>3461</v>
      </c>
      <c r="AI896" s="24" t="n">
        <f aca="false">(AG896+AH896)*(1+CONT)</f>
        <v>7798.919439447</v>
      </c>
      <c r="AJ896" s="24" t="n">
        <f aca="false">IF(L896&gt;0,AI896/L896,1000000000000)</f>
        <v>1283.4239516877</v>
      </c>
      <c r="AK896" s="8" t="n">
        <f aca="false">IF(AND(G896&gt;=V_NEED,L896&gt;=P_MIN,K896&gt;=Z_MIN,F896&lt;=N_CAP,D896&lt;=R_MAX,OR(CORONA_REQ=0,O896&gt;=G896)),1,0)</f>
        <v>0</v>
      </c>
      <c r="AL896" s="28" t="n">
        <f aca="false">IF(AK896=1,IF(OBJECTIVE=1,AI896,AJ896),1000000000000)+ROW()*0.000000001</f>
        <v>1000000000000</v>
      </c>
    </row>
    <row r="897" customFormat="false" ht="15" hidden="false" customHeight="false" outlineLevel="0" collapsed="false">
      <c r="A897" s="8" t="n">
        <v>893</v>
      </c>
      <c r="B897" s="23" t="n">
        <v>6</v>
      </c>
      <c r="C897" s="23" t="n">
        <v>4</v>
      </c>
      <c r="D897" s="8" t="n">
        <v>175</v>
      </c>
      <c r="E897" s="8" t="n">
        <v>22</v>
      </c>
      <c r="F897" s="8" t="n">
        <v>12</v>
      </c>
      <c r="G897" s="28" t="n">
        <v>13.132078</v>
      </c>
      <c r="H897" s="8" t="n">
        <v>147.015256</v>
      </c>
      <c r="I897" s="8" t="n">
        <v>1198.467717</v>
      </c>
      <c r="J897" s="28" t="n">
        <v>8.151996</v>
      </c>
      <c r="K897" s="39" t="n">
        <v>1.395489</v>
      </c>
      <c r="L897" s="28" t="n">
        <v>7.470394</v>
      </c>
      <c r="M897" s="8" t="n">
        <v>354</v>
      </c>
      <c r="N897" s="8" t="n">
        <v>1312</v>
      </c>
      <c r="O897" s="28" t="n">
        <v>15.115474</v>
      </c>
      <c r="P897" s="28" t="n">
        <v>22.025819</v>
      </c>
      <c r="Q897" s="28" t="n">
        <v>22.90221</v>
      </c>
      <c r="R897" s="8" t="n">
        <v>48</v>
      </c>
      <c r="S897" s="8" t="n">
        <v>24</v>
      </c>
      <c r="T897" s="23" t="n">
        <v>171.148664</v>
      </c>
      <c r="U897" s="23" t="n">
        <v>139.858401</v>
      </c>
      <c r="V897" s="28" t="n">
        <v>7.100432</v>
      </c>
      <c r="W897" s="39" t="n">
        <v>1.239758</v>
      </c>
      <c r="X897" s="24" t="n">
        <f aca="false">P897*RHO_VANE/2700*(1+SCRAP)*PRICE_VANE</f>
        <v>263.64905343</v>
      </c>
      <c r="Y897" s="24" t="n">
        <f aca="false">Q897*RHO_PLATE/2700*(1+SCRAP)*PRICE_PLATE</f>
        <v>274.1394537</v>
      </c>
      <c r="Z897" s="24" t="n">
        <f aca="false">T897*CUT_M+(R897+S897)*CUT_SET</f>
        <v>328.722996</v>
      </c>
      <c r="AA897" s="24" t="n">
        <f aca="false">U897*ROUND_M</f>
        <v>699.292005</v>
      </c>
      <c r="AB897" s="24" t="n">
        <f aca="false">(R897+S897)*FINISH_PART</f>
        <v>576</v>
      </c>
      <c r="AC897" s="24" t="n">
        <f aca="false">R897*SPACER_VANE+(R897+S897)*ASM_H*LABOUR</f>
        <v>954</v>
      </c>
      <c r="AD897" s="24" t="n">
        <f aca="false">V897*G10_CAGE+W897*G10_SLEEVE</f>
        <v>500.4114</v>
      </c>
      <c r="AE897" s="24" t="n">
        <f aca="false">N897/1000*SHAFT_M+SHAFT_SET</f>
        <v>237.44</v>
      </c>
      <c r="AF897" s="24" t="n">
        <f aca="false">2*ROUNDUP(G897*1000/V_ZENER,0)*PRICE_Z+5*ROUNDUP(G897*DIODE_SAFETY/V_STICK,0)*PRICE_STICK</f>
        <v>91.7</v>
      </c>
      <c r="AG897" s="24" t="n">
        <f aca="false">SUM(X897:AF897)</f>
        <v>3925.35490813</v>
      </c>
      <c r="AH897" s="20" t="n">
        <f aca="false">FIXED_BOM</f>
        <v>3461</v>
      </c>
      <c r="AI897" s="24" t="n">
        <f aca="false">(AG897+AH897)*(1+CONT)</f>
        <v>8494.3081443495</v>
      </c>
      <c r="AJ897" s="24" t="n">
        <f aca="false">IF(L897&gt;0,AI897/L897,1000000000000)</f>
        <v>1137.06293728945</v>
      </c>
      <c r="AK897" s="8" t="n">
        <f aca="false">IF(AND(G897&gt;=V_NEED,L897&gt;=P_MIN,K897&gt;=Z_MIN,F897&lt;=N_CAP,D897&lt;=R_MAX,OR(CORONA_REQ=0,O897&gt;=G897)),1,0)</f>
        <v>0</v>
      </c>
      <c r="AL897" s="28" t="n">
        <f aca="false">IF(AK897=1,IF(OBJECTIVE=1,AI897,AJ897),1000000000000)+ROW()*0.000000001</f>
        <v>1000000000000</v>
      </c>
    </row>
    <row r="898" customFormat="false" ht="15" hidden="false" customHeight="false" outlineLevel="0" collapsed="false">
      <c r="A898" s="8" t="n">
        <v>894</v>
      </c>
      <c r="B898" s="23" t="n">
        <v>6</v>
      </c>
      <c r="C898" s="23" t="n">
        <v>4</v>
      </c>
      <c r="D898" s="8" t="n">
        <v>175</v>
      </c>
      <c r="E898" s="8" t="n">
        <v>22</v>
      </c>
      <c r="F898" s="8" t="n">
        <v>16</v>
      </c>
      <c r="G898" s="28" t="n">
        <v>13.132078</v>
      </c>
      <c r="H898" s="8" t="n">
        <v>197.455345</v>
      </c>
      <c r="I898" s="8" t="n">
        <v>1615.326054</v>
      </c>
      <c r="J898" s="28" t="n">
        <v>8.180716</v>
      </c>
      <c r="K898" s="39" t="n">
        <v>1.406747</v>
      </c>
      <c r="L898" s="28" t="n">
        <v>10.275309</v>
      </c>
      <c r="M898" s="8" t="n">
        <v>464</v>
      </c>
      <c r="N898" s="8" t="n">
        <v>1532</v>
      </c>
      <c r="O898" s="28" t="n">
        <v>15.115474</v>
      </c>
      <c r="P898" s="28" t="n">
        <v>29.367759</v>
      </c>
      <c r="Q898" s="28" t="n">
        <v>28.627763</v>
      </c>
      <c r="R898" s="8" t="n">
        <v>64</v>
      </c>
      <c r="S898" s="8" t="n">
        <v>30</v>
      </c>
      <c r="T898" s="23" t="n">
        <v>225.370785</v>
      </c>
      <c r="U898" s="23" t="n">
        <v>183.650435</v>
      </c>
      <c r="V898" s="28" t="n">
        <v>9.033718</v>
      </c>
      <c r="W898" s="39" t="n">
        <v>1.577316</v>
      </c>
      <c r="X898" s="24" t="n">
        <f aca="false">P898*RHO_VANE/2700*(1+SCRAP)*PRICE_VANE</f>
        <v>351.53207523</v>
      </c>
      <c r="Y898" s="24" t="n">
        <f aca="false">Q898*RHO_PLATE/2700*(1+SCRAP)*PRICE_PLATE</f>
        <v>342.67432311</v>
      </c>
      <c r="Z898" s="24" t="n">
        <f aca="false">T898*CUT_M+(R898+S898)*CUT_SET</f>
        <v>432.0561775</v>
      </c>
      <c r="AA898" s="24" t="n">
        <f aca="false">U898*ROUND_M</f>
        <v>918.252175</v>
      </c>
      <c r="AB898" s="24" t="n">
        <f aca="false">(R898+S898)*FINISH_PART</f>
        <v>752</v>
      </c>
      <c r="AC898" s="24" t="n">
        <f aca="false">R898*SPACER_VANE+(R898+S898)*ASM_H*LABOUR</f>
        <v>1249.5</v>
      </c>
      <c r="AD898" s="24" t="n">
        <f aca="false">V898*G10_CAGE+W898*G10_SLEEVE</f>
        <v>636.66204</v>
      </c>
      <c r="AE898" s="24" t="n">
        <f aca="false">N898/1000*SHAFT_M+SHAFT_SET</f>
        <v>263.84</v>
      </c>
      <c r="AF898" s="24" t="n">
        <f aca="false">2*ROUNDUP(G898*1000/V_ZENER,0)*PRICE_Z+5*ROUNDUP(G898*DIODE_SAFETY/V_STICK,0)*PRICE_STICK</f>
        <v>91.7</v>
      </c>
      <c r="AG898" s="24" t="n">
        <f aca="false">SUM(X898:AF898)</f>
        <v>5038.21679084</v>
      </c>
      <c r="AH898" s="20" t="n">
        <f aca="false">FIXED_BOM</f>
        <v>3461</v>
      </c>
      <c r="AI898" s="24" t="n">
        <f aca="false">(AG898+AH898)*(1+CONT)</f>
        <v>9774.099309466</v>
      </c>
      <c r="AJ898" s="24" t="n">
        <f aca="false">IF(L898&gt;0,AI898/L898,1000000000000)</f>
        <v>951.221934976943</v>
      </c>
      <c r="AK898" s="8" t="n">
        <f aca="false">IF(AND(G898&gt;=V_NEED,L898&gt;=P_MIN,K898&gt;=Z_MIN,F898&lt;=N_CAP,D898&lt;=R_MAX,OR(CORONA_REQ=0,O898&gt;=G898)),1,0)</f>
        <v>0</v>
      </c>
      <c r="AL898" s="28" t="n">
        <f aca="false">IF(AK898=1,IF(OBJECTIVE=1,AI898,AJ898),1000000000000)+ROW()*0.000000001</f>
        <v>1000000000000</v>
      </c>
    </row>
    <row r="899" customFormat="false" ht="15" hidden="false" customHeight="false" outlineLevel="0" collapsed="false">
      <c r="A899" s="8" t="n">
        <v>895</v>
      </c>
      <c r="B899" s="23" t="n">
        <v>6</v>
      </c>
      <c r="C899" s="23" t="n">
        <v>4</v>
      </c>
      <c r="D899" s="8" t="n">
        <v>175</v>
      </c>
      <c r="E899" s="8" t="n">
        <v>26</v>
      </c>
      <c r="F899" s="8" t="n">
        <v>4</v>
      </c>
      <c r="G899" s="28" t="n">
        <v>13.132078</v>
      </c>
      <c r="H899" s="8" t="n">
        <v>68.598225</v>
      </c>
      <c r="I899" s="8" t="n">
        <v>425.338033</v>
      </c>
      <c r="J899" s="28" t="n">
        <v>6.200423</v>
      </c>
      <c r="K899" s="39" t="n">
        <v>1.271711</v>
      </c>
      <c r="L899" s="28" t="n">
        <v>2.020637</v>
      </c>
      <c r="M899" s="8" t="n">
        <v>124</v>
      </c>
      <c r="N899" s="8" t="n">
        <v>852</v>
      </c>
      <c r="O899" s="28" t="n">
        <v>15.115474</v>
      </c>
      <c r="P899" s="28" t="n">
        <v>8.359816</v>
      </c>
      <c r="Q899" s="28" t="n">
        <v>9.542588</v>
      </c>
      <c r="R899" s="8" t="n">
        <v>16</v>
      </c>
      <c r="S899" s="8" t="n">
        <v>10</v>
      </c>
      <c r="T899" s="23" t="n">
        <v>59.876988</v>
      </c>
      <c r="U899" s="23" t="n">
        <v>49.4469</v>
      </c>
      <c r="V899" s="28" t="n">
        <v>3.058107</v>
      </c>
      <c r="W899" s="39" t="n">
        <v>0.533955</v>
      </c>
      <c r="X899" s="24" t="n">
        <f aca="false">P899*RHO_VANE/2700*(1+SCRAP)*PRICE_VANE</f>
        <v>100.06699752</v>
      </c>
      <c r="Y899" s="24" t="n">
        <f aca="false">Q899*RHO_PLATE/2700*(1+SCRAP)*PRICE_PLATE</f>
        <v>114.22477836</v>
      </c>
      <c r="Z899" s="24" t="n">
        <f aca="false">T899*CUT_M+(R899+S899)*CUT_SET</f>
        <v>115.815482</v>
      </c>
      <c r="AA899" s="24" t="n">
        <f aca="false">U899*ROUND_M</f>
        <v>247.2345</v>
      </c>
      <c r="AB899" s="24" t="n">
        <f aca="false">(R899+S899)*FINISH_PART</f>
        <v>208</v>
      </c>
      <c r="AC899" s="24" t="n">
        <f aca="false">R899*SPACER_VANE+(R899+S899)*ASM_H*LABOUR</f>
        <v>340.5</v>
      </c>
      <c r="AD899" s="24" t="n">
        <f aca="false">V899*G10_CAGE+W899*G10_SLEEVE</f>
        <v>215.52372</v>
      </c>
      <c r="AE899" s="24" t="n">
        <f aca="false">N899/1000*SHAFT_M+SHAFT_SET</f>
        <v>182.24</v>
      </c>
      <c r="AF899" s="24" t="n">
        <f aca="false">2*ROUNDUP(G899*1000/V_ZENER,0)*PRICE_Z+5*ROUNDUP(G899*DIODE_SAFETY/V_STICK,0)*PRICE_STICK</f>
        <v>91.7</v>
      </c>
      <c r="AG899" s="24" t="n">
        <f aca="false">SUM(X899:AF899)</f>
        <v>1615.30547788</v>
      </c>
      <c r="AH899" s="20" t="n">
        <f aca="false">FIXED_BOM</f>
        <v>3461</v>
      </c>
      <c r="AI899" s="24" t="n">
        <f aca="false">(AG899+AH899)*(1+CONT)</f>
        <v>5837.751299562</v>
      </c>
      <c r="AJ899" s="24" t="n">
        <f aca="false">IF(L899&gt;0,AI899/L899,1000000000000)</f>
        <v>2889.0648342884</v>
      </c>
      <c r="AK899" s="8" t="n">
        <f aca="false">IF(AND(G899&gt;=V_NEED,L899&gt;=P_MIN,K899&gt;=Z_MIN,F899&lt;=N_CAP,D899&lt;=R_MAX,OR(CORONA_REQ=0,O899&gt;=G899)),1,0)</f>
        <v>0</v>
      </c>
      <c r="AL899" s="28" t="n">
        <f aca="false">IF(AK899=1,IF(OBJECTIVE=1,AI899,AJ899),1000000000000)+ROW()*0.000000001</f>
        <v>1000000000000</v>
      </c>
    </row>
    <row r="900" customFormat="false" ht="15" hidden="false" customHeight="false" outlineLevel="0" collapsed="false">
      <c r="A900" s="8" t="n">
        <v>896</v>
      </c>
      <c r="B900" s="23" t="n">
        <v>6</v>
      </c>
      <c r="C900" s="23" t="n">
        <v>4</v>
      </c>
      <c r="D900" s="8" t="n">
        <v>175</v>
      </c>
      <c r="E900" s="8" t="n">
        <v>26</v>
      </c>
      <c r="F900" s="8" t="n">
        <v>6</v>
      </c>
      <c r="G900" s="28" t="n">
        <v>13.132078</v>
      </c>
      <c r="H900" s="8" t="n">
        <v>106.654353</v>
      </c>
      <c r="I900" s="8" t="n">
        <v>668.388337</v>
      </c>
      <c r="J900" s="28" t="n">
        <v>6.266864</v>
      </c>
      <c r="K900" s="39" t="n">
        <v>1.305315</v>
      </c>
      <c r="L900" s="28" t="n">
        <v>3.464862</v>
      </c>
      <c r="M900" s="8" t="n">
        <v>184</v>
      </c>
      <c r="N900" s="8" t="n">
        <v>972</v>
      </c>
      <c r="O900" s="28" t="n">
        <v>15.115474</v>
      </c>
      <c r="P900" s="28" t="n">
        <v>12.539724</v>
      </c>
      <c r="Q900" s="28" t="n">
        <v>13.359623</v>
      </c>
      <c r="R900" s="8" t="n">
        <v>24</v>
      </c>
      <c r="S900" s="8" t="n">
        <v>14</v>
      </c>
      <c r="T900" s="23" t="n">
        <v>88.401765</v>
      </c>
      <c r="U900" s="23" t="n">
        <v>72.756634</v>
      </c>
      <c r="V900" s="28" t="n">
        <v>4.112626</v>
      </c>
      <c r="W900" s="39" t="n">
        <v>0.718078</v>
      </c>
      <c r="X900" s="24" t="n">
        <f aca="false">P900*RHO_VANE/2700*(1+SCRAP)*PRICE_VANE</f>
        <v>150.10049628</v>
      </c>
      <c r="Y900" s="24" t="n">
        <f aca="false">Q900*RHO_PLATE/2700*(1+SCRAP)*PRICE_PLATE</f>
        <v>159.91468731</v>
      </c>
      <c r="Z900" s="24" t="n">
        <f aca="false">T900*CUT_M+(R900+S900)*CUT_SET</f>
        <v>170.6026475</v>
      </c>
      <c r="AA900" s="24" t="n">
        <f aca="false">U900*ROUND_M</f>
        <v>363.78317</v>
      </c>
      <c r="AB900" s="24" t="n">
        <f aca="false">(R900+S900)*FINISH_PART</f>
        <v>304</v>
      </c>
      <c r="AC900" s="24" t="n">
        <f aca="false">R900*SPACER_VANE+(R900+S900)*ASM_H*LABOUR</f>
        <v>499.5</v>
      </c>
      <c r="AD900" s="24" t="n">
        <f aca="false">V900*G10_CAGE+W900*G10_SLEEVE</f>
        <v>289.84224</v>
      </c>
      <c r="AE900" s="24" t="n">
        <f aca="false">N900/1000*SHAFT_M+SHAFT_SET</f>
        <v>196.64</v>
      </c>
      <c r="AF900" s="24" t="n">
        <f aca="false">2*ROUNDUP(G900*1000/V_ZENER,0)*PRICE_Z+5*ROUNDUP(G900*DIODE_SAFETY/V_STICK,0)*PRICE_STICK</f>
        <v>91.7</v>
      </c>
      <c r="AG900" s="24" t="n">
        <f aca="false">SUM(X900:AF900)</f>
        <v>2226.08324109</v>
      </c>
      <c r="AH900" s="20" t="n">
        <f aca="false">FIXED_BOM</f>
        <v>3461</v>
      </c>
      <c r="AI900" s="24" t="n">
        <f aca="false">(AG900+AH900)*(1+CONT)</f>
        <v>6540.1457272535</v>
      </c>
      <c r="AJ900" s="24" t="n">
        <f aca="false">IF(L900&gt;0,AI900/L900,1000000000000)</f>
        <v>1887.56312004735</v>
      </c>
      <c r="AK900" s="8" t="n">
        <f aca="false">IF(AND(G900&gt;=V_NEED,L900&gt;=P_MIN,K900&gt;=Z_MIN,F900&lt;=N_CAP,D900&lt;=R_MAX,OR(CORONA_REQ=0,O900&gt;=G900)),1,0)</f>
        <v>1</v>
      </c>
      <c r="AL900" s="28" t="n">
        <f aca="false">IF(AK900=1,IF(OBJECTIVE=1,AI900,AJ900),1000000000000)+ROW()*0.000000001</f>
        <v>6540.1457281535</v>
      </c>
    </row>
    <row r="901" customFormat="false" ht="15" hidden="false" customHeight="false" outlineLevel="0" collapsed="false">
      <c r="A901" s="8" t="n">
        <v>897</v>
      </c>
      <c r="B901" s="23" t="n">
        <v>6</v>
      </c>
      <c r="C901" s="23" t="n">
        <v>4</v>
      </c>
      <c r="D901" s="8" t="n">
        <v>175</v>
      </c>
      <c r="E901" s="8" t="n">
        <v>26</v>
      </c>
      <c r="F901" s="8" t="n">
        <v>8</v>
      </c>
      <c r="G901" s="28" t="n">
        <v>13.132078</v>
      </c>
      <c r="H901" s="8" t="n">
        <v>144.710482</v>
      </c>
      <c r="I901" s="8" t="n">
        <v>911.438642</v>
      </c>
      <c r="J901" s="28" t="n">
        <v>6.29836</v>
      </c>
      <c r="K901" s="39" t="n">
        <v>1.322098</v>
      </c>
      <c r="L901" s="28" t="n">
        <v>4.915759</v>
      </c>
      <c r="M901" s="8" t="n">
        <v>244</v>
      </c>
      <c r="N901" s="8" t="n">
        <v>1092</v>
      </c>
      <c r="O901" s="28" t="n">
        <v>15.115474</v>
      </c>
      <c r="P901" s="28" t="n">
        <v>16.719632</v>
      </c>
      <c r="Q901" s="28" t="n">
        <v>17.176658</v>
      </c>
      <c r="R901" s="8" t="n">
        <v>32</v>
      </c>
      <c r="S901" s="8" t="n">
        <v>18</v>
      </c>
      <c r="T901" s="23" t="n">
        <v>116.926543</v>
      </c>
      <c r="U901" s="23" t="n">
        <v>96.066368</v>
      </c>
      <c r="V901" s="28" t="n">
        <v>5.167146</v>
      </c>
      <c r="W901" s="39" t="n">
        <v>0.9022</v>
      </c>
      <c r="X901" s="24" t="n">
        <f aca="false">P901*RHO_VANE/2700*(1+SCRAP)*PRICE_VANE</f>
        <v>200.13399504</v>
      </c>
      <c r="Y901" s="24" t="n">
        <f aca="false">Q901*RHO_PLATE/2700*(1+SCRAP)*PRICE_PLATE</f>
        <v>205.60459626</v>
      </c>
      <c r="Z901" s="24" t="n">
        <f aca="false">T901*CUT_M+(R901+S901)*CUT_SET</f>
        <v>225.3898145</v>
      </c>
      <c r="AA901" s="24" t="n">
        <f aca="false">U901*ROUND_M</f>
        <v>480.33184</v>
      </c>
      <c r="AB901" s="24" t="n">
        <f aca="false">(R901+S901)*FINISH_PART</f>
        <v>400</v>
      </c>
      <c r="AC901" s="24" t="n">
        <f aca="false">R901*SPACER_VANE+(R901+S901)*ASM_H*LABOUR</f>
        <v>658.5</v>
      </c>
      <c r="AD901" s="24" t="n">
        <f aca="false">V901*G10_CAGE+W901*G10_SLEEVE</f>
        <v>364.16076</v>
      </c>
      <c r="AE901" s="24" t="n">
        <f aca="false">N901/1000*SHAFT_M+SHAFT_SET</f>
        <v>211.04</v>
      </c>
      <c r="AF901" s="24" t="n">
        <f aca="false">2*ROUNDUP(G901*1000/V_ZENER,0)*PRICE_Z+5*ROUNDUP(G901*DIODE_SAFETY/V_STICK,0)*PRICE_STICK</f>
        <v>91.7</v>
      </c>
      <c r="AG901" s="24" t="n">
        <f aca="false">SUM(X901:AF901)</f>
        <v>2836.8610058</v>
      </c>
      <c r="AH901" s="20" t="n">
        <f aca="false">FIXED_BOM</f>
        <v>3461</v>
      </c>
      <c r="AI901" s="24" t="n">
        <f aca="false">(AG901+AH901)*(1+CONT)</f>
        <v>7242.54015667</v>
      </c>
      <c r="AJ901" s="24" t="n">
        <f aca="false">IF(L901&gt;0,AI901/L901,1000000000000)</f>
        <v>1473.33100680281</v>
      </c>
      <c r="AK901" s="8" t="n">
        <f aca="false">IF(AND(G901&gt;=V_NEED,L901&gt;=P_MIN,K901&gt;=Z_MIN,F901&lt;=N_CAP,D901&lt;=R_MAX,OR(CORONA_REQ=0,O901&gt;=G901)),1,0)</f>
        <v>0</v>
      </c>
      <c r="AL901" s="28" t="n">
        <f aca="false">IF(AK901=1,IF(OBJECTIVE=1,AI901,AJ901),1000000000000)+ROW()*0.000000001</f>
        <v>1000000000000</v>
      </c>
    </row>
    <row r="902" customFormat="false" ht="15" hidden="false" customHeight="false" outlineLevel="0" collapsed="false">
      <c r="A902" s="8" t="n">
        <v>898</v>
      </c>
      <c r="B902" s="23" t="n">
        <v>6</v>
      </c>
      <c r="C902" s="23" t="n">
        <v>4</v>
      </c>
      <c r="D902" s="8" t="n">
        <v>175</v>
      </c>
      <c r="E902" s="8" t="n">
        <v>26</v>
      </c>
      <c r="F902" s="8" t="n">
        <v>10</v>
      </c>
      <c r="G902" s="28" t="n">
        <v>13.132078</v>
      </c>
      <c r="H902" s="8" t="n">
        <v>182.76661</v>
      </c>
      <c r="I902" s="8" t="n">
        <v>1154.488946</v>
      </c>
      <c r="J902" s="28" t="n">
        <v>6.316739</v>
      </c>
      <c r="K902" s="39" t="n">
        <v>1.332606</v>
      </c>
      <c r="L902" s="28" t="n">
        <v>6.370771</v>
      </c>
      <c r="M902" s="8" t="n">
        <v>304</v>
      </c>
      <c r="N902" s="8" t="n">
        <v>1212</v>
      </c>
      <c r="O902" s="28" t="n">
        <v>15.115474</v>
      </c>
      <c r="P902" s="28" t="n">
        <v>20.899539</v>
      </c>
      <c r="Q902" s="28" t="n">
        <v>20.993693</v>
      </c>
      <c r="R902" s="8" t="n">
        <v>40</v>
      </c>
      <c r="S902" s="8" t="n">
        <v>22</v>
      </c>
      <c r="T902" s="23" t="n">
        <v>145.45132</v>
      </c>
      <c r="U902" s="23" t="n">
        <v>119.376101</v>
      </c>
      <c r="V902" s="28" t="n">
        <v>6.221665</v>
      </c>
      <c r="W902" s="39" t="n">
        <v>1.086323</v>
      </c>
      <c r="X902" s="24" t="n">
        <f aca="false">P902*RHO_VANE/2700*(1+SCRAP)*PRICE_VANE</f>
        <v>250.16748183</v>
      </c>
      <c r="Y902" s="24" t="n">
        <f aca="false">Q902*RHO_PLATE/2700*(1+SCRAP)*PRICE_PLATE</f>
        <v>251.29450521</v>
      </c>
      <c r="Z902" s="24" t="n">
        <f aca="false">T902*CUT_M+(R902+S902)*CUT_SET</f>
        <v>280.17698</v>
      </c>
      <c r="AA902" s="24" t="n">
        <f aca="false">U902*ROUND_M</f>
        <v>596.880505</v>
      </c>
      <c r="AB902" s="24" t="n">
        <f aca="false">(R902+S902)*FINISH_PART</f>
        <v>496</v>
      </c>
      <c r="AC902" s="24" t="n">
        <f aca="false">R902*SPACER_VANE+(R902+S902)*ASM_H*LABOUR</f>
        <v>817.5</v>
      </c>
      <c r="AD902" s="24" t="n">
        <f aca="false">V902*G10_CAGE+W902*G10_SLEEVE</f>
        <v>438.47928</v>
      </c>
      <c r="AE902" s="24" t="n">
        <f aca="false">N902/1000*SHAFT_M+SHAFT_SET</f>
        <v>225.44</v>
      </c>
      <c r="AF902" s="24" t="n">
        <f aca="false">2*ROUNDUP(G902*1000/V_ZENER,0)*PRICE_Z+5*ROUNDUP(G902*DIODE_SAFETY/V_STICK,0)*PRICE_STICK</f>
        <v>91.7</v>
      </c>
      <c r="AG902" s="24" t="n">
        <f aca="false">SUM(X902:AF902)</f>
        <v>3447.63875204</v>
      </c>
      <c r="AH902" s="20" t="n">
        <f aca="false">FIXED_BOM</f>
        <v>3461</v>
      </c>
      <c r="AI902" s="24" t="n">
        <f aca="false">(AG902+AH902)*(1+CONT)</f>
        <v>7944.934564846</v>
      </c>
      <c r="AJ902" s="24" t="n">
        <f aca="false">IF(L902&gt;0,AI902/L902,1000000000000)</f>
        <v>1247.09153175432</v>
      </c>
      <c r="AK902" s="8" t="n">
        <f aca="false">IF(AND(G902&gt;=V_NEED,L902&gt;=P_MIN,K902&gt;=Z_MIN,F902&lt;=N_CAP,D902&lt;=R_MAX,OR(CORONA_REQ=0,O902&gt;=G902)),1,0)</f>
        <v>0</v>
      </c>
      <c r="AL902" s="28" t="n">
        <f aca="false">IF(AK902=1,IF(OBJECTIVE=1,AI902,AJ902),1000000000000)+ROW()*0.000000001</f>
        <v>1000000000000</v>
      </c>
    </row>
    <row r="903" customFormat="false" ht="15" hidden="false" customHeight="false" outlineLevel="0" collapsed="false">
      <c r="A903" s="8" t="n">
        <v>899</v>
      </c>
      <c r="B903" s="23" t="n">
        <v>6</v>
      </c>
      <c r="C903" s="23" t="n">
        <v>4</v>
      </c>
      <c r="D903" s="8" t="n">
        <v>175</v>
      </c>
      <c r="E903" s="8" t="n">
        <v>26</v>
      </c>
      <c r="F903" s="8" t="n">
        <v>12</v>
      </c>
      <c r="G903" s="28" t="n">
        <v>13.132078</v>
      </c>
      <c r="H903" s="8" t="n">
        <v>220.822738</v>
      </c>
      <c r="I903" s="8" t="n">
        <v>1397.539251</v>
      </c>
      <c r="J903" s="28" t="n">
        <v>6.328783</v>
      </c>
      <c r="K903" s="39" t="n">
        <v>1.338594</v>
      </c>
      <c r="L903" s="28" t="n">
        <v>7.819711</v>
      </c>
      <c r="M903" s="8" t="n">
        <v>364</v>
      </c>
      <c r="N903" s="8" t="n">
        <v>1332</v>
      </c>
      <c r="O903" s="28" t="n">
        <v>15.115474</v>
      </c>
      <c r="P903" s="28" t="n">
        <v>25.079447</v>
      </c>
      <c r="Q903" s="28" t="n">
        <v>24.810728</v>
      </c>
      <c r="R903" s="8" t="n">
        <v>48</v>
      </c>
      <c r="S903" s="8" t="n">
        <v>26</v>
      </c>
      <c r="T903" s="23" t="n">
        <v>173.976098</v>
      </c>
      <c r="U903" s="23" t="n">
        <v>142.685835</v>
      </c>
      <c r="V903" s="28" t="n">
        <v>7.276185</v>
      </c>
      <c r="W903" s="39" t="n">
        <v>1.270445</v>
      </c>
      <c r="X903" s="24" t="n">
        <f aca="false">P903*RHO_VANE/2700*(1+SCRAP)*PRICE_VANE</f>
        <v>300.20098059</v>
      </c>
      <c r="Y903" s="24" t="n">
        <f aca="false">Q903*RHO_PLATE/2700*(1+SCRAP)*PRICE_PLATE</f>
        <v>296.98441416</v>
      </c>
      <c r="Z903" s="24" t="n">
        <f aca="false">T903*CUT_M+(R903+S903)*CUT_SET</f>
        <v>334.964147</v>
      </c>
      <c r="AA903" s="24" t="n">
        <f aca="false">U903*ROUND_M</f>
        <v>713.429175</v>
      </c>
      <c r="AB903" s="24" t="n">
        <f aca="false">(R903+S903)*FINISH_PART</f>
        <v>592</v>
      </c>
      <c r="AC903" s="24" t="n">
        <f aca="false">R903*SPACER_VANE+(R903+S903)*ASM_H*LABOUR</f>
        <v>976.5</v>
      </c>
      <c r="AD903" s="24" t="n">
        <f aca="false">V903*G10_CAGE+W903*G10_SLEEVE</f>
        <v>512.7978</v>
      </c>
      <c r="AE903" s="24" t="n">
        <f aca="false">N903/1000*SHAFT_M+SHAFT_SET</f>
        <v>239.84</v>
      </c>
      <c r="AF903" s="24" t="n">
        <f aca="false">2*ROUNDUP(G903*1000/V_ZENER,0)*PRICE_Z+5*ROUNDUP(G903*DIODE_SAFETY/V_STICK,0)*PRICE_STICK</f>
        <v>91.7</v>
      </c>
      <c r="AG903" s="24" t="n">
        <f aca="false">SUM(X903:AF903)</f>
        <v>4058.41651675</v>
      </c>
      <c r="AH903" s="20" t="n">
        <f aca="false">FIXED_BOM</f>
        <v>3461</v>
      </c>
      <c r="AI903" s="24" t="n">
        <f aca="false">(AG903+AH903)*(1+CONT)</f>
        <v>8647.3289942625</v>
      </c>
      <c r="AJ903" s="24" t="n">
        <f aca="false">IF(L903&gt;0,AI903/L903,1000000000000)</f>
        <v>1105.83741448533</v>
      </c>
      <c r="AK903" s="8" t="n">
        <f aca="false">IF(AND(G903&gt;=V_NEED,L903&gt;=P_MIN,K903&gt;=Z_MIN,F903&lt;=N_CAP,D903&lt;=R_MAX,OR(CORONA_REQ=0,O903&gt;=G903)),1,0)</f>
        <v>0</v>
      </c>
      <c r="AL903" s="28" t="n">
        <f aca="false">IF(AK903=1,IF(OBJECTIVE=1,AI903,AJ903),1000000000000)+ROW()*0.000000001</f>
        <v>1000000000000</v>
      </c>
    </row>
    <row r="904" customFormat="false" ht="15" hidden="false" customHeight="false" outlineLevel="0" collapsed="false">
      <c r="A904" s="8" t="n">
        <v>900</v>
      </c>
      <c r="B904" s="23" t="n">
        <v>6</v>
      </c>
      <c r="C904" s="23" t="n">
        <v>4</v>
      </c>
      <c r="D904" s="8" t="n">
        <v>175</v>
      </c>
      <c r="E904" s="8" t="n">
        <v>26</v>
      </c>
      <c r="F904" s="8" t="n">
        <v>16</v>
      </c>
      <c r="G904" s="28" t="n">
        <v>13.132078</v>
      </c>
      <c r="H904" s="8" t="n">
        <v>296.934995</v>
      </c>
      <c r="I904" s="8" t="n">
        <v>1883.639859</v>
      </c>
      <c r="J904" s="28" t="n">
        <v>6.34361</v>
      </c>
      <c r="K904" s="39" t="n">
        <v>1.347234</v>
      </c>
      <c r="L904" s="28" t="n">
        <v>10.729707</v>
      </c>
      <c r="M904" s="8" t="n">
        <v>484</v>
      </c>
      <c r="N904" s="8" t="n">
        <v>1572</v>
      </c>
      <c r="O904" s="28" t="n">
        <v>15.115474</v>
      </c>
      <c r="P904" s="28" t="n">
        <v>33.439263</v>
      </c>
      <c r="Q904" s="28" t="n">
        <v>32.444798</v>
      </c>
      <c r="R904" s="8" t="n">
        <v>64</v>
      </c>
      <c r="S904" s="8" t="n">
        <v>34</v>
      </c>
      <c r="T904" s="23" t="n">
        <v>231.025652</v>
      </c>
      <c r="U904" s="23" t="n">
        <v>189.305302</v>
      </c>
      <c r="V904" s="28" t="n">
        <v>9.385224</v>
      </c>
      <c r="W904" s="39" t="n">
        <v>1.63869</v>
      </c>
      <c r="X904" s="24" t="n">
        <f aca="false">P904*RHO_VANE/2700*(1+SCRAP)*PRICE_VANE</f>
        <v>400.26797811</v>
      </c>
      <c r="Y904" s="24" t="n">
        <f aca="false">Q904*RHO_PLATE/2700*(1+SCRAP)*PRICE_PLATE</f>
        <v>388.36423206</v>
      </c>
      <c r="Z904" s="24" t="n">
        <f aca="false">T904*CUT_M+(R904+S904)*CUT_SET</f>
        <v>444.538478</v>
      </c>
      <c r="AA904" s="24" t="n">
        <f aca="false">U904*ROUND_M</f>
        <v>946.52651</v>
      </c>
      <c r="AB904" s="24" t="n">
        <f aca="false">(R904+S904)*FINISH_PART</f>
        <v>784</v>
      </c>
      <c r="AC904" s="24" t="n">
        <f aca="false">R904*SPACER_VANE+(R904+S904)*ASM_H*LABOUR</f>
        <v>1294.5</v>
      </c>
      <c r="AD904" s="24" t="n">
        <f aca="false">V904*G10_CAGE+W904*G10_SLEEVE</f>
        <v>661.43484</v>
      </c>
      <c r="AE904" s="24" t="n">
        <f aca="false">N904/1000*SHAFT_M+SHAFT_SET</f>
        <v>268.64</v>
      </c>
      <c r="AF904" s="24" t="n">
        <f aca="false">2*ROUNDUP(G904*1000/V_ZENER,0)*PRICE_Z+5*ROUNDUP(G904*DIODE_SAFETY/V_STICK,0)*PRICE_STICK</f>
        <v>91.7</v>
      </c>
      <c r="AG904" s="24" t="n">
        <f aca="false">SUM(X904:AF904)</f>
        <v>5279.97203817</v>
      </c>
      <c r="AH904" s="20" t="n">
        <f aca="false">FIXED_BOM</f>
        <v>3461</v>
      </c>
      <c r="AI904" s="24" t="n">
        <f aca="false">(AG904+AH904)*(1+CONT)</f>
        <v>10052.1178438955</v>
      </c>
      <c r="AJ904" s="24" t="n">
        <f aca="false">IF(L904&gt;0,AI904/L904,1000000000000)</f>
        <v>936.84923958273</v>
      </c>
      <c r="AK904" s="8" t="n">
        <f aca="false">IF(AND(G904&gt;=V_NEED,L904&gt;=P_MIN,K904&gt;=Z_MIN,F904&lt;=N_CAP,D904&lt;=R_MAX,OR(CORONA_REQ=0,O904&gt;=G904)),1,0)</f>
        <v>0</v>
      </c>
      <c r="AL904" s="28" t="n">
        <f aca="false">IF(AK904=1,IF(OBJECTIVE=1,AI904,AJ904),1000000000000)+ROW()*0.000000001</f>
        <v>1000000000000</v>
      </c>
    </row>
    <row r="905" customFormat="false" ht="15" hidden="false" customHeight="false" outlineLevel="0" collapsed="false">
      <c r="A905" s="8" t="n">
        <v>901</v>
      </c>
      <c r="B905" s="23" t="n">
        <v>8</v>
      </c>
      <c r="C905" s="23" t="n">
        <v>1.5</v>
      </c>
      <c r="D905" s="8" t="n">
        <v>175</v>
      </c>
      <c r="E905" s="8" t="n">
        <v>18</v>
      </c>
      <c r="F905" s="8" t="n">
        <v>4</v>
      </c>
      <c r="G905" s="28" t="n">
        <v>16.907073</v>
      </c>
      <c r="H905" s="8" t="n">
        <v>31.233348</v>
      </c>
      <c r="I905" s="8" t="n">
        <v>229.584994</v>
      </c>
      <c r="J905" s="28" t="n">
        <v>7.350637</v>
      </c>
      <c r="K905" s="39" t="n">
        <v>1.23949</v>
      </c>
      <c r="L905" s="28" t="n">
        <v>1.635695</v>
      </c>
      <c r="M905" s="8" t="n">
        <v>106</v>
      </c>
      <c r="N905" s="8" t="n">
        <v>824</v>
      </c>
      <c r="O905" s="28" t="n">
        <v>13.139418</v>
      </c>
      <c r="P905" s="28" t="n">
        <v>2.371524</v>
      </c>
      <c r="Q905" s="28" t="n">
        <v>2.862776</v>
      </c>
      <c r="R905" s="8" t="n">
        <v>16</v>
      </c>
      <c r="S905" s="8" t="n">
        <v>8</v>
      </c>
      <c r="T905" s="23" t="n">
        <v>57.049555</v>
      </c>
      <c r="U905" s="23" t="n">
        <v>46.619467</v>
      </c>
      <c r="V905" s="28" t="n">
        <v>2.741751</v>
      </c>
      <c r="W905" s="39" t="n">
        <v>0.478718</v>
      </c>
      <c r="X905" s="24" t="n">
        <f aca="false">P905*RHO_VANE/2700*(1+SCRAP)*PRICE_VANE</f>
        <v>28.38714228</v>
      </c>
      <c r="Y905" s="24" t="n">
        <f aca="false">Q905*RHO_PLATE/2700*(1+SCRAP)*PRICE_PLATE</f>
        <v>34.26742872</v>
      </c>
      <c r="Z905" s="24" t="n">
        <f aca="false">T905*CUT_M+(R905+S905)*CUT_SET</f>
        <v>109.5743325</v>
      </c>
      <c r="AA905" s="24" t="n">
        <f aca="false">U905*ROUND_M</f>
        <v>233.097335</v>
      </c>
      <c r="AB905" s="24" t="n">
        <f aca="false">(R905+S905)*FINISH_PART</f>
        <v>192</v>
      </c>
      <c r="AC905" s="24" t="n">
        <f aca="false">R905*SPACER_VANE+(R905+S905)*ASM_H*LABOUR</f>
        <v>318</v>
      </c>
      <c r="AD905" s="24" t="n">
        <f aca="false">V905*G10_CAGE+W905*G10_SLEEVE</f>
        <v>193.22814</v>
      </c>
      <c r="AE905" s="24" t="n">
        <f aca="false">N905/1000*SHAFT_M+SHAFT_SET</f>
        <v>178.88</v>
      </c>
      <c r="AF905" s="24" t="n">
        <f aca="false">2*ROUNDUP(G905*1000/V_ZENER,0)*PRICE_Z+5*ROUNDUP(G905*DIODE_SAFETY/V_STICK,0)*PRICE_STICK</f>
        <v>127</v>
      </c>
      <c r="AG905" s="24" t="n">
        <f aca="false">SUM(X905:AF905)</f>
        <v>1414.4343785</v>
      </c>
      <c r="AH905" s="20" t="n">
        <f aca="false">FIXED_BOM</f>
        <v>3461</v>
      </c>
      <c r="AI905" s="24" t="n">
        <f aca="false">(AG905+AH905)*(1+CONT)</f>
        <v>5606.749535275</v>
      </c>
      <c r="AJ905" s="24" t="n">
        <f aca="false">IF(L905&gt;0,AI905/L905,1000000000000)</f>
        <v>3427.74755396024</v>
      </c>
      <c r="AK905" s="8" t="n">
        <f aca="false">IF(AND(G905&gt;=V_NEED,L905&gt;=P_MIN,K905&gt;=Z_MIN,F905&lt;=N_CAP,D905&lt;=R_MAX,OR(CORONA_REQ=0,O905&gt;=G905)),1,0)</f>
        <v>0</v>
      </c>
      <c r="AL905" s="28" t="n">
        <f aca="false">IF(AK905=1,IF(OBJECTIVE=1,AI905,AJ905),1000000000000)+ROW()*0.000000001</f>
        <v>1000000000000</v>
      </c>
    </row>
    <row r="906" customFormat="false" ht="15" hidden="false" customHeight="false" outlineLevel="0" collapsed="false">
      <c r="A906" s="8" t="n">
        <v>902</v>
      </c>
      <c r="B906" s="23" t="n">
        <v>8</v>
      </c>
      <c r="C906" s="23" t="n">
        <v>1.5</v>
      </c>
      <c r="D906" s="8" t="n">
        <v>175</v>
      </c>
      <c r="E906" s="8" t="n">
        <v>18</v>
      </c>
      <c r="F906" s="8" t="n">
        <v>6</v>
      </c>
      <c r="G906" s="28" t="n">
        <v>16.907073</v>
      </c>
      <c r="H906" s="8" t="n">
        <v>47.938118</v>
      </c>
      <c r="I906" s="8" t="n">
        <v>360.776419</v>
      </c>
      <c r="J906" s="28" t="n">
        <v>7.525878</v>
      </c>
      <c r="K906" s="39" t="n">
        <v>1.298241</v>
      </c>
      <c r="L906" s="28" t="n">
        <v>3.034846</v>
      </c>
      <c r="M906" s="8" t="n">
        <v>163</v>
      </c>
      <c r="N906" s="8" t="n">
        <v>938</v>
      </c>
      <c r="O906" s="28" t="n">
        <v>13.139418</v>
      </c>
      <c r="P906" s="28" t="n">
        <v>3.557286</v>
      </c>
      <c r="Q906" s="28" t="n">
        <v>4.294164</v>
      </c>
      <c r="R906" s="8" t="n">
        <v>24</v>
      </c>
      <c r="S906" s="8" t="n">
        <v>12</v>
      </c>
      <c r="T906" s="23" t="n">
        <v>85.574332</v>
      </c>
      <c r="U906" s="23" t="n">
        <v>69.929201</v>
      </c>
      <c r="V906" s="28" t="n">
        <v>3.743544</v>
      </c>
      <c r="W906" s="39" t="n">
        <v>0.653635</v>
      </c>
      <c r="X906" s="24" t="n">
        <f aca="false">P906*RHO_VANE/2700*(1+SCRAP)*PRICE_VANE</f>
        <v>42.58071342</v>
      </c>
      <c r="Y906" s="24" t="n">
        <f aca="false">Q906*RHO_PLATE/2700*(1+SCRAP)*PRICE_PLATE</f>
        <v>51.40114308</v>
      </c>
      <c r="Z906" s="24" t="n">
        <f aca="false">T906*CUT_M+(R906+S906)*CUT_SET</f>
        <v>164.361498</v>
      </c>
      <c r="AA906" s="24" t="n">
        <f aca="false">U906*ROUND_M</f>
        <v>349.646005</v>
      </c>
      <c r="AB906" s="24" t="n">
        <f aca="false">(R906+S906)*FINISH_PART</f>
        <v>288</v>
      </c>
      <c r="AC906" s="24" t="n">
        <f aca="false">R906*SPACER_VANE+(R906+S906)*ASM_H*LABOUR</f>
        <v>477</v>
      </c>
      <c r="AD906" s="24" t="n">
        <f aca="false">V906*G10_CAGE+W906*G10_SLEEVE</f>
        <v>263.83074</v>
      </c>
      <c r="AE906" s="24" t="n">
        <f aca="false">N906/1000*SHAFT_M+SHAFT_SET</f>
        <v>192.56</v>
      </c>
      <c r="AF906" s="24" t="n">
        <f aca="false">2*ROUNDUP(G906*1000/V_ZENER,0)*PRICE_Z+5*ROUNDUP(G906*DIODE_SAFETY/V_STICK,0)*PRICE_STICK</f>
        <v>127</v>
      </c>
      <c r="AG906" s="24" t="n">
        <f aca="false">SUM(X906:AF906)</f>
        <v>1956.3800995</v>
      </c>
      <c r="AH906" s="20" t="n">
        <f aca="false">FIXED_BOM</f>
        <v>3461</v>
      </c>
      <c r="AI906" s="24" t="n">
        <f aca="false">(AG906+AH906)*(1+CONT)</f>
        <v>6229.987114425</v>
      </c>
      <c r="AJ906" s="24" t="n">
        <f aca="false">IF(L906&gt;0,AI906/L906,1000000000000)</f>
        <v>2052.81820376553</v>
      </c>
      <c r="AK906" s="8" t="n">
        <f aca="false">IF(AND(G906&gt;=V_NEED,L906&gt;=P_MIN,K906&gt;=Z_MIN,F906&lt;=N_CAP,D906&lt;=R_MAX,OR(CORONA_REQ=0,O906&gt;=G906)),1,0)</f>
        <v>0</v>
      </c>
      <c r="AL906" s="28" t="n">
        <f aca="false">IF(AK906=1,IF(OBJECTIVE=1,AI906,AJ906),1000000000000)+ROW()*0.000000001</f>
        <v>1000000000000</v>
      </c>
    </row>
    <row r="907" customFormat="false" ht="15" hidden="false" customHeight="false" outlineLevel="0" collapsed="false">
      <c r="A907" s="8" t="n">
        <v>903</v>
      </c>
      <c r="B907" s="23" t="n">
        <v>8</v>
      </c>
      <c r="C907" s="23" t="n">
        <v>1.5</v>
      </c>
      <c r="D907" s="8" t="n">
        <v>175</v>
      </c>
      <c r="E907" s="8" t="n">
        <v>18</v>
      </c>
      <c r="F907" s="8" t="n">
        <v>8</v>
      </c>
      <c r="G907" s="28" t="n">
        <v>16.907073</v>
      </c>
      <c r="H907" s="8" t="n">
        <v>64.642889</v>
      </c>
      <c r="I907" s="8" t="n">
        <v>491.967844</v>
      </c>
      <c r="J907" s="28" t="n">
        <v>7.610549</v>
      </c>
      <c r="K907" s="39" t="n">
        <v>1.328885</v>
      </c>
      <c r="L907" s="28" t="n">
        <v>4.448904</v>
      </c>
      <c r="M907" s="8" t="n">
        <v>210.5</v>
      </c>
      <c r="N907" s="8" t="n">
        <v>1033</v>
      </c>
      <c r="O907" s="28" t="n">
        <v>13.139418</v>
      </c>
      <c r="P907" s="28" t="n">
        <v>4.743048</v>
      </c>
      <c r="Q907" s="28" t="n">
        <v>5.009859</v>
      </c>
      <c r="R907" s="8" t="n">
        <v>32</v>
      </c>
      <c r="S907" s="8" t="n">
        <v>14</v>
      </c>
      <c r="T907" s="23" t="n">
        <v>111.271676</v>
      </c>
      <c r="U907" s="23" t="n">
        <v>90.411501</v>
      </c>
      <c r="V907" s="28" t="n">
        <v>4.578372</v>
      </c>
      <c r="W907" s="39" t="n">
        <v>0.799398</v>
      </c>
      <c r="X907" s="24" t="n">
        <f aca="false">P907*RHO_VANE/2700*(1+SCRAP)*PRICE_VANE</f>
        <v>56.77428456</v>
      </c>
      <c r="Y907" s="24" t="n">
        <f aca="false">Q907*RHO_PLATE/2700*(1+SCRAP)*PRICE_PLATE</f>
        <v>59.96801223</v>
      </c>
      <c r="Z907" s="24" t="n">
        <f aca="false">T907*CUT_M+(R907+S907)*CUT_SET</f>
        <v>212.907514</v>
      </c>
      <c r="AA907" s="24" t="n">
        <f aca="false">U907*ROUND_M</f>
        <v>452.057505</v>
      </c>
      <c r="AB907" s="24" t="n">
        <f aca="false">(R907+S907)*FINISH_PART</f>
        <v>368</v>
      </c>
      <c r="AC907" s="24" t="n">
        <f aca="false">R907*SPACER_VANE+(R907+S907)*ASM_H*LABOUR</f>
        <v>613.5</v>
      </c>
      <c r="AD907" s="24" t="n">
        <f aca="false">V907*G10_CAGE+W907*G10_SLEEVE</f>
        <v>322.6662</v>
      </c>
      <c r="AE907" s="24" t="n">
        <f aca="false">N907/1000*SHAFT_M+SHAFT_SET</f>
        <v>203.96</v>
      </c>
      <c r="AF907" s="24" t="n">
        <f aca="false">2*ROUNDUP(G907*1000/V_ZENER,0)*PRICE_Z+5*ROUNDUP(G907*DIODE_SAFETY/V_STICK,0)*PRICE_STICK</f>
        <v>127</v>
      </c>
      <c r="AG907" s="24" t="n">
        <f aca="false">SUM(X907:AF907)</f>
        <v>2416.83351579</v>
      </c>
      <c r="AH907" s="20" t="n">
        <f aca="false">FIXED_BOM</f>
        <v>3461</v>
      </c>
      <c r="AI907" s="24" t="n">
        <f aca="false">(AG907+AH907)*(1+CONT)</f>
        <v>6759.5085431585</v>
      </c>
      <c r="AJ907" s="24" t="n">
        <f aca="false">IF(L907&gt;0,AI907/L907,1000000000000)</f>
        <v>1519.36489147855</v>
      </c>
      <c r="AK907" s="8" t="n">
        <f aca="false">IF(AND(G907&gt;=V_NEED,L907&gt;=P_MIN,K907&gt;=Z_MIN,F907&lt;=N_CAP,D907&lt;=R_MAX,OR(CORONA_REQ=0,O907&gt;=G907)),1,0)</f>
        <v>0</v>
      </c>
      <c r="AL907" s="28" t="n">
        <f aca="false">IF(AK907=1,IF(OBJECTIVE=1,AI907,AJ907),1000000000000)+ROW()*0.000000001</f>
        <v>1000000000000</v>
      </c>
    </row>
    <row r="908" customFormat="false" ht="15" hidden="false" customHeight="false" outlineLevel="0" collapsed="false">
      <c r="A908" s="8" t="n">
        <v>904</v>
      </c>
      <c r="B908" s="23" t="n">
        <v>8</v>
      </c>
      <c r="C908" s="23" t="n">
        <v>1.5</v>
      </c>
      <c r="D908" s="8" t="n">
        <v>175</v>
      </c>
      <c r="E908" s="8" t="n">
        <v>18</v>
      </c>
      <c r="F908" s="8" t="n">
        <v>10</v>
      </c>
      <c r="G908" s="28" t="n">
        <v>16.907073</v>
      </c>
      <c r="H908" s="8" t="n">
        <v>81.347659</v>
      </c>
      <c r="I908" s="8" t="n">
        <v>623.159269</v>
      </c>
      <c r="J908" s="28" t="n">
        <v>7.660445</v>
      </c>
      <c r="K908" s="39" t="n">
        <v>1.347622</v>
      </c>
      <c r="L908" s="28" t="n">
        <v>5.867677</v>
      </c>
      <c r="M908" s="8" t="n">
        <v>267.5</v>
      </c>
      <c r="N908" s="8" t="n">
        <v>1147</v>
      </c>
      <c r="O908" s="28" t="n">
        <v>13.139418</v>
      </c>
      <c r="P908" s="28" t="n">
        <v>5.92881</v>
      </c>
      <c r="Q908" s="28" t="n">
        <v>6.441247</v>
      </c>
      <c r="R908" s="8" t="n">
        <v>40</v>
      </c>
      <c r="S908" s="8" t="n">
        <v>18</v>
      </c>
      <c r="T908" s="23" t="n">
        <v>139.796453</v>
      </c>
      <c r="U908" s="23" t="n">
        <v>113.721234</v>
      </c>
      <c r="V908" s="28" t="n">
        <v>5.580166</v>
      </c>
      <c r="W908" s="39" t="n">
        <v>0.974315</v>
      </c>
      <c r="X908" s="24" t="n">
        <f aca="false">P908*RHO_VANE/2700*(1+SCRAP)*PRICE_VANE</f>
        <v>70.9678557</v>
      </c>
      <c r="Y908" s="24" t="n">
        <f aca="false">Q908*RHO_PLATE/2700*(1+SCRAP)*PRICE_PLATE</f>
        <v>77.10172659</v>
      </c>
      <c r="Z908" s="24" t="n">
        <f aca="false">T908*CUT_M+(R908+S908)*CUT_SET</f>
        <v>267.6946795</v>
      </c>
      <c r="AA908" s="24" t="n">
        <f aca="false">U908*ROUND_M</f>
        <v>568.60617</v>
      </c>
      <c r="AB908" s="24" t="n">
        <f aca="false">(R908+S908)*FINISH_PART</f>
        <v>464</v>
      </c>
      <c r="AC908" s="24" t="n">
        <f aca="false">R908*SPACER_VANE+(R908+S908)*ASM_H*LABOUR</f>
        <v>772.5</v>
      </c>
      <c r="AD908" s="24" t="n">
        <f aca="false">V908*G10_CAGE+W908*G10_SLEEVE</f>
        <v>393.26886</v>
      </c>
      <c r="AE908" s="24" t="n">
        <f aca="false">N908/1000*SHAFT_M+SHAFT_SET</f>
        <v>217.64</v>
      </c>
      <c r="AF908" s="24" t="n">
        <f aca="false">2*ROUNDUP(G908*1000/V_ZENER,0)*PRICE_Z+5*ROUNDUP(G908*DIODE_SAFETY/V_STICK,0)*PRICE_STICK</f>
        <v>127</v>
      </c>
      <c r="AG908" s="24" t="n">
        <f aca="false">SUM(X908:AF908)</f>
        <v>2958.77929179</v>
      </c>
      <c r="AH908" s="20" t="n">
        <f aca="false">FIXED_BOM</f>
        <v>3461</v>
      </c>
      <c r="AI908" s="24" t="n">
        <f aca="false">(AG908+AH908)*(1+CONT)</f>
        <v>7382.7461855585</v>
      </c>
      <c r="AJ908" s="24" t="n">
        <f aca="false">IF(L908&gt;0,AI908/L908,1000000000000)</f>
        <v>1258.20596218205</v>
      </c>
      <c r="AK908" s="8" t="n">
        <f aca="false">IF(AND(G908&gt;=V_NEED,L908&gt;=P_MIN,K908&gt;=Z_MIN,F908&lt;=N_CAP,D908&lt;=R_MAX,OR(CORONA_REQ=0,O908&gt;=G908)),1,0)</f>
        <v>0</v>
      </c>
      <c r="AL908" s="28" t="n">
        <f aca="false">IF(AK908=1,IF(OBJECTIVE=1,AI908,AJ908),1000000000000)+ROW()*0.000000001</f>
        <v>1000000000000</v>
      </c>
    </row>
    <row r="909" customFormat="false" ht="15" hidden="false" customHeight="false" outlineLevel="0" collapsed="false">
      <c r="A909" s="8" t="n">
        <v>905</v>
      </c>
      <c r="B909" s="23" t="n">
        <v>8</v>
      </c>
      <c r="C909" s="23" t="n">
        <v>1.5</v>
      </c>
      <c r="D909" s="8" t="n">
        <v>175</v>
      </c>
      <c r="E909" s="8" t="n">
        <v>18</v>
      </c>
      <c r="F909" s="8" t="n">
        <v>12</v>
      </c>
      <c r="G909" s="28" t="n">
        <v>16.907073</v>
      </c>
      <c r="H909" s="8" t="n">
        <v>98.05243</v>
      </c>
      <c r="I909" s="8" t="n">
        <v>754.350695</v>
      </c>
      <c r="J909" s="28" t="n">
        <v>7.69334</v>
      </c>
      <c r="K909" s="39" t="n">
        <v>1.360569</v>
      </c>
      <c r="L909" s="28" t="n">
        <v>7.295151</v>
      </c>
      <c r="M909" s="8" t="n">
        <v>315</v>
      </c>
      <c r="N909" s="8" t="n">
        <v>1242</v>
      </c>
      <c r="O909" s="28" t="n">
        <v>13.139418</v>
      </c>
      <c r="P909" s="28" t="n">
        <v>7.114572</v>
      </c>
      <c r="Q909" s="28" t="n">
        <v>7.156941</v>
      </c>
      <c r="R909" s="8" t="n">
        <v>48</v>
      </c>
      <c r="S909" s="8" t="n">
        <v>20</v>
      </c>
      <c r="T909" s="23" t="n">
        <v>165.493797</v>
      </c>
      <c r="U909" s="23" t="n">
        <v>134.203535</v>
      </c>
      <c r="V909" s="28" t="n">
        <v>6.414994</v>
      </c>
      <c r="W909" s="39" t="n">
        <v>1.120078</v>
      </c>
      <c r="X909" s="24" t="n">
        <f aca="false">P909*RHO_VANE/2700*(1+SCRAP)*PRICE_VANE</f>
        <v>85.16142684</v>
      </c>
      <c r="Y909" s="24" t="n">
        <f aca="false">Q909*RHO_PLATE/2700*(1+SCRAP)*PRICE_PLATE</f>
        <v>85.66858377</v>
      </c>
      <c r="Z909" s="24" t="n">
        <f aca="false">T909*CUT_M+(R909+S909)*CUT_SET</f>
        <v>316.2406955</v>
      </c>
      <c r="AA909" s="24" t="n">
        <f aca="false">U909*ROUND_M</f>
        <v>671.017675</v>
      </c>
      <c r="AB909" s="24" t="n">
        <f aca="false">(R909+S909)*FINISH_PART</f>
        <v>544</v>
      </c>
      <c r="AC909" s="24" t="n">
        <f aca="false">R909*SPACER_VANE+(R909+S909)*ASM_H*LABOUR</f>
        <v>909</v>
      </c>
      <c r="AD909" s="24" t="n">
        <f aca="false">V909*G10_CAGE+W909*G10_SLEEVE</f>
        <v>452.10432</v>
      </c>
      <c r="AE909" s="24" t="n">
        <f aca="false">N909/1000*SHAFT_M+SHAFT_SET</f>
        <v>229.04</v>
      </c>
      <c r="AF909" s="24" t="n">
        <f aca="false">2*ROUNDUP(G909*1000/V_ZENER,0)*PRICE_Z+5*ROUNDUP(G909*DIODE_SAFETY/V_STICK,0)*PRICE_STICK</f>
        <v>127</v>
      </c>
      <c r="AG909" s="24" t="n">
        <f aca="false">SUM(X909:AF909)</f>
        <v>3419.23270111</v>
      </c>
      <c r="AH909" s="20" t="n">
        <f aca="false">FIXED_BOM</f>
        <v>3461</v>
      </c>
      <c r="AI909" s="24" t="n">
        <f aca="false">(AG909+AH909)*(1+CONT)</f>
        <v>7912.2676062765</v>
      </c>
      <c r="AJ909" s="24" t="n">
        <f aca="false">IF(L909&gt;0,AI909/L909,1000000000000)</f>
        <v>1084.59271182687</v>
      </c>
      <c r="AK909" s="8" t="n">
        <f aca="false">IF(AND(G909&gt;=V_NEED,L909&gt;=P_MIN,K909&gt;=Z_MIN,F909&lt;=N_CAP,D909&lt;=R_MAX,OR(CORONA_REQ=0,O909&gt;=G909)),1,0)</f>
        <v>0</v>
      </c>
      <c r="AL909" s="28" t="n">
        <f aca="false">IF(AK909=1,IF(OBJECTIVE=1,AI909,AJ909),1000000000000)+ROW()*0.000000001</f>
        <v>1000000000000</v>
      </c>
    </row>
    <row r="910" customFormat="false" ht="15" hidden="false" customHeight="false" outlineLevel="0" collapsed="false">
      <c r="A910" s="8" t="n">
        <v>906</v>
      </c>
      <c r="B910" s="23" t="n">
        <v>8</v>
      </c>
      <c r="C910" s="23" t="n">
        <v>1.5</v>
      </c>
      <c r="D910" s="8" t="n">
        <v>175</v>
      </c>
      <c r="E910" s="8" t="n">
        <v>18</v>
      </c>
      <c r="F910" s="8" t="n">
        <v>16</v>
      </c>
      <c r="G910" s="28" t="n">
        <v>16.907073</v>
      </c>
      <c r="H910" s="8" t="n">
        <v>131.46197</v>
      </c>
      <c r="I910" s="8" t="n">
        <v>1016.733545</v>
      </c>
      <c r="J910" s="28" t="n">
        <v>7.734051</v>
      </c>
      <c r="K910" s="39" t="n">
        <v>1.376922</v>
      </c>
      <c r="L910" s="28" t="n">
        <v>10.155006</v>
      </c>
      <c r="M910" s="8" t="n">
        <v>419.5</v>
      </c>
      <c r="N910" s="8" t="n">
        <v>1451</v>
      </c>
      <c r="O910" s="28" t="n">
        <v>13.139418</v>
      </c>
      <c r="P910" s="28" t="n">
        <v>9.486096</v>
      </c>
      <c r="Q910" s="28" t="n">
        <v>9.304023</v>
      </c>
      <c r="R910" s="8" t="n">
        <v>64</v>
      </c>
      <c r="S910" s="8" t="n">
        <v>26</v>
      </c>
      <c r="T910" s="23" t="n">
        <v>219.715919</v>
      </c>
      <c r="U910" s="23" t="n">
        <v>177.995568</v>
      </c>
      <c r="V910" s="28" t="n">
        <v>8.251616</v>
      </c>
      <c r="W910" s="39" t="n">
        <v>1.440758</v>
      </c>
      <c r="X910" s="24" t="n">
        <f aca="false">P910*RHO_VANE/2700*(1+SCRAP)*PRICE_VANE</f>
        <v>113.54856912</v>
      </c>
      <c r="Y910" s="24" t="n">
        <f aca="false">Q910*RHO_PLATE/2700*(1+SCRAP)*PRICE_PLATE</f>
        <v>111.36915531</v>
      </c>
      <c r="Z910" s="24" t="n">
        <f aca="false">T910*CUT_M+(R910+S910)*CUT_SET</f>
        <v>419.5738785</v>
      </c>
      <c r="AA910" s="24" t="n">
        <f aca="false">U910*ROUND_M</f>
        <v>889.97784</v>
      </c>
      <c r="AB910" s="24" t="n">
        <f aca="false">(R910+S910)*FINISH_PART</f>
        <v>720</v>
      </c>
      <c r="AC910" s="24" t="n">
        <f aca="false">R910*SPACER_VANE+(R910+S910)*ASM_H*LABOUR</f>
        <v>1204.5</v>
      </c>
      <c r="AD910" s="24" t="n">
        <f aca="false">V910*G10_CAGE+W910*G10_SLEEVE</f>
        <v>581.54244</v>
      </c>
      <c r="AE910" s="24" t="n">
        <f aca="false">N910/1000*SHAFT_M+SHAFT_SET</f>
        <v>254.12</v>
      </c>
      <c r="AF910" s="24" t="n">
        <f aca="false">2*ROUNDUP(G910*1000/V_ZENER,0)*PRICE_Z+5*ROUNDUP(G910*DIODE_SAFETY/V_STICK,0)*PRICE_STICK</f>
        <v>127</v>
      </c>
      <c r="AG910" s="24" t="n">
        <f aca="false">SUM(X910:AF910)</f>
        <v>4421.63188293</v>
      </c>
      <c r="AH910" s="20" t="n">
        <f aca="false">FIXED_BOM</f>
        <v>3461</v>
      </c>
      <c r="AI910" s="24" t="n">
        <f aca="false">(AG910+AH910)*(1+CONT)</f>
        <v>9065.0266653695</v>
      </c>
      <c r="AJ910" s="24" t="n">
        <f aca="false">IF(L910&gt;0,AI910/L910,1000000000000)</f>
        <v>892.665810868994</v>
      </c>
      <c r="AK910" s="8" t="n">
        <f aca="false">IF(AND(G910&gt;=V_NEED,L910&gt;=P_MIN,K910&gt;=Z_MIN,F910&lt;=N_CAP,D910&lt;=R_MAX,OR(CORONA_REQ=0,O910&gt;=G910)),1,0)</f>
        <v>0</v>
      </c>
      <c r="AL910" s="28" t="n">
        <f aca="false">IF(AK910=1,IF(OBJECTIVE=1,AI910,AJ910),1000000000000)+ROW()*0.000000001</f>
        <v>1000000000000</v>
      </c>
    </row>
    <row r="911" customFormat="false" ht="15" hidden="false" customHeight="false" outlineLevel="0" collapsed="false">
      <c r="A911" s="8" t="n">
        <v>907</v>
      </c>
      <c r="B911" s="23" t="n">
        <v>8</v>
      </c>
      <c r="C911" s="23" t="n">
        <v>1.5</v>
      </c>
      <c r="D911" s="8" t="n">
        <v>175</v>
      </c>
      <c r="E911" s="8" t="n">
        <v>22</v>
      </c>
      <c r="F911" s="8" t="n">
        <v>4</v>
      </c>
      <c r="G911" s="28" t="n">
        <v>16.907073</v>
      </c>
      <c r="H911" s="8" t="n">
        <v>40.624828</v>
      </c>
      <c r="I911" s="8" t="n">
        <v>275.309489</v>
      </c>
      <c r="J911" s="28" t="n">
        <v>6.776878</v>
      </c>
      <c r="K911" s="39" t="n">
        <v>1.24778</v>
      </c>
      <c r="L911" s="28" t="n">
        <v>2.016916</v>
      </c>
      <c r="M911" s="8" t="n">
        <v>115.5</v>
      </c>
      <c r="N911" s="8" t="n">
        <v>843</v>
      </c>
      <c r="O911" s="28" t="n">
        <v>13.139418</v>
      </c>
      <c r="P911" s="28" t="n">
        <v>2.753227</v>
      </c>
      <c r="Q911" s="28" t="n">
        <v>3.57847</v>
      </c>
      <c r="R911" s="8" t="n">
        <v>16</v>
      </c>
      <c r="S911" s="8" t="n">
        <v>10</v>
      </c>
      <c r="T911" s="23" t="n">
        <v>59.876988</v>
      </c>
      <c r="U911" s="23" t="n">
        <v>49.4469</v>
      </c>
      <c r="V911" s="28" t="n">
        <v>2.908716</v>
      </c>
      <c r="W911" s="39" t="n">
        <v>0.507871</v>
      </c>
      <c r="X911" s="24" t="n">
        <f aca="false">P911*RHO_VANE/2700*(1+SCRAP)*PRICE_VANE</f>
        <v>32.95612719</v>
      </c>
      <c r="Y911" s="24" t="n">
        <f aca="false">Q911*RHO_PLATE/2700*(1+SCRAP)*PRICE_PLATE</f>
        <v>42.8342859</v>
      </c>
      <c r="Z911" s="24" t="n">
        <f aca="false">T911*CUT_M+(R911+S911)*CUT_SET</f>
        <v>115.815482</v>
      </c>
      <c r="AA911" s="24" t="n">
        <f aca="false">U911*ROUND_M</f>
        <v>247.2345</v>
      </c>
      <c r="AB911" s="24" t="n">
        <f aca="false">(R911+S911)*FINISH_PART</f>
        <v>208</v>
      </c>
      <c r="AC911" s="24" t="n">
        <f aca="false">R911*SPACER_VANE+(R911+S911)*ASM_H*LABOUR</f>
        <v>340.5</v>
      </c>
      <c r="AD911" s="24" t="n">
        <f aca="false">V911*G10_CAGE+W911*G10_SLEEVE</f>
        <v>204.99522</v>
      </c>
      <c r="AE911" s="24" t="n">
        <f aca="false">N911/1000*SHAFT_M+SHAFT_SET</f>
        <v>181.16</v>
      </c>
      <c r="AF911" s="24" t="n">
        <f aca="false">2*ROUNDUP(G911*1000/V_ZENER,0)*PRICE_Z+5*ROUNDUP(G911*DIODE_SAFETY/V_STICK,0)*PRICE_STICK</f>
        <v>127</v>
      </c>
      <c r="AG911" s="24" t="n">
        <f aca="false">SUM(X911:AF911)</f>
        <v>1500.49561509</v>
      </c>
      <c r="AH911" s="20" t="n">
        <f aca="false">FIXED_BOM</f>
        <v>3461</v>
      </c>
      <c r="AI911" s="24" t="n">
        <f aca="false">(AG911+AH911)*(1+CONT)</f>
        <v>5705.7199573535</v>
      </c>
      <c r="AJ911" s="24" t="n">
        <f aca="false">IF(L911&gt;0,AI911/L911,1000000000000)</f>
        <v>2828.93286450873</v>
      </c>
      <c r="AK911" s="8" t="n">
        <f aca="false">IF(AND(G911&gt;=V_NEED,L911&gt;=P_MIN,K911&gt;=Z_MIN,F911&lt;=N_CAP,D911&lt;=R_MAX,OR(CORONA_REQ=0,O911&gt;=G911)),1,0)</f>
        <v>0</v>
      </c>
      <c r="AL911" s="28" t="n">
        <f aca="false">IF(AK911=1,IF(OBJECTIVE=1,AI911,AJ911),1000000000000)+ROW()*0.000000001</f>
        <v>1000000000000</v>
      </c>
    </row>
    <row r="912" customFormat="false" ht="15" hidden="false" customHeight="false" outlineLevel="0" collapsed="false">
      <c r="A912" s="8" t="n">
        <v>908</v>
      </c>
      <c r="B912" s="23" t="n">
        <v>8</v>
      </c>
      <c r="C912" s="23" t="n">
        <v>1.5</v>
      </c>
      <c r="D912" s="8" t="n">
        <v>175</v>
      </c>
      <c r="E912" s="8" t="n">
        <v>22</v>
      </c>
      <c r="F912" s="8" t="n">
        <v>6</v>
      </c>
      <c r="G912" s="28" t="n">
        <v>16.907073</v>
      </c>
      <c r="H912" s="8" t="n">
        <v>62.696158</v>
      </c>
      <c r="I912" s="8" t="n">
        <v>432.629197</v>
      </c>
      <c r="J912" s="28" t="n">
        <v>6.90041</v>
      </c>
      <c r="K912" s="39" t="n">
        <v>1.297258</v>
      </c>
      <c r="L912" s="28" t="n">
        <v>3.636112</v>
      </c>
      <c r="M912" s="8" t="n">
        <v>163</v>
      </c>
      <c r="N912" s="8" t="n">
        <v>938</v>
      </c>
      <c r="O912" s="28" t="n">
        <v>13.139418</v>
      </c>
      <c r="P912" s="28" t="n">
        <v>4.129841</v>
      </c>
      <c r="Q912" s="28" t="n">
        <v>4.294164</v>
      </c>
      <c r="R912" s="8" t="n">
        <v>24</v>
      </c>
      <c r="S912" s="8" t="n">
        <v>12</v>
      </c>
      <c r="T912" s="23" t="n">
        <v>85.574332</v>
      </c>
      <c r="U912" s="23" t="n">
        <v>69.929201</v>
      </c>
      <c r="V912" s="28" t="n">
        <v>3.743544</v>
      </c>
      <c r="W912" s="39" t="n">
        <v>0.653635</v>
      </c>
      <c r="X912" s="24" t="n">
        <f aca="false">P912*RHO_VANE/2700*(1+SCRAP)*PRICE_VANE</f>
        <v>49.43419677</v>
      </c>
      <c r="Y912" s="24" t="n">
        <f aca="false">Q912*RHO_PLATE/2700*(1+SCRAP)*PRICE_PLATE</f>
        <v>51.40114308</v>
      </c>
      <c r="Z912" s="24" t="n">
        <f aca="false">T912*CUT_M+(R912+S912)*CUT_SET</f>
        <v>164.361498</v>
      </c>
      <c r="AA912" s="24" t="n">
        <f aca="false">U912*ROUND_M</f>
        <v>349.646005</v>
      </c>
      <c r="AB912" s="24" t="n">
        <f aca="false">(R912+S912)*FINISH_PART</f>
        <v>288</v>
      </c>
      <c r="AC912" s="24" t="n">
        <f aca="false">R912*SPACER_VANE+(R912+S912)*ASM_H*LABOUR</f>
        <v>477</v>
      </c>
      <c r="AD912" s="24" t="n">
        <f aca="false">V912*G10_CAGE+W912*G10_SLEEVE</f>
        <v>263.83074</v>
      </c>
      <c r="AE912" s="24" t="n">
        <f aca="false">N912/1000*SHAFT_M+SHAFT_SET</f>
        <v>192.56</v>
      </c>
      <c r="AF912" s="24" t="n">
        <f aca="false">2*ROUNDUP(G912*1000/V_ZENER,0)*PRICE_Z+5*ROUNDUP(G912*DIODE_SAFETY/V_STICK,0)*PRICE_STICK</f>
        <v>127</v>
      </c>
      <c r="AG912" s="24" t="n">
        <f aca="false">SUM(X912:AF912)</f>
        <v>1963.23358285</v>
      </c>
      <c r="AH912" s="20" t="n">
        <f aca="false">FIXED_BOM</f>
        <v>3461</v>
      </c>
      <c r="AI912" s="24" t="n">
        <f aca="false">(AG912+AH912)*(1+CONT)</f>
        <v>6237.8686202775</v>
      </c>
      <c r="AJ912" s="24" t="n">
        <f aca="false">IF(L912&gt;0,AI912/L912,1000000000000)</f>
        <v>1715.53258543122</v>
      </c>
      <c r="AK912" s="8" t="n">
        <f aca="false">IF(AND(G912&gt;=V_NEED,L912&gt;=P_MIN,K912&gt;=Z_MIN,F912&lt;=N_CAP,D912&lt;=R_MAX,OR(CORONA_REQ=0,O912&gt;=G912)),1,0)</f>
        <v>0</v>
      </c>
      <c r="AL912" s="28" t="n">
        <f aca="false">IF(AK912=1,IF(OBJECTIVE=1,AI912,AJ912),1000000000000)+ROW()*0.000000001</f>
        <v>1000000000000</v>
      </c>
    </row>
    <row r="913" customFormat="false" ht="15" hidden="false" customHeight="false" outlineLevel="0" collapsed="false">
      <c r="A913" s="8" t="n">
        <v>909</v>
      </c>
      <c r="B913" s="23" t="n">
        <v>8</v>
      </c>
      <c r="C913" s="23" t="n">
        <v>1.5</v>
      </c>
      <c r="D913" s="8" t="n">
        <v>175</v>
      </c>
      <c r="E913" s="8" t="n">
        <v>22</v>
      </c>
      <c r="F913" s="8" t="n">
        <v>8</v>
      </c>
      <c r="G913" s="28" t="n">
        <v>16.907073</v>
      </c>
      <c r="H913" s="8" t="n">
        <v>84.767488</v>
      </c>
      <c r="I913" s="8" t="n">
        <v>589.948905</v>
      </c>
      <c r="J913" s="28" t="n">
        <v>6.959613</v>
      </c>
      <c r="K913" s="39" t="n">
        <v>1.322941</v>
      </c>
      <c r="L913" s="28" t="n">
        <v>5.272424</v>
      </c>
      <c r="M913" s="8" t="n">
        <v>220</v>
      </c>
      <c r="N913" s="8" t="n">
        <v>1052</v>
      </c>
      <c r="O913" s="28" t="n">
        <v>13.139418</v>
      </c>
      <c r="P913" s="28" t="n">
        <v>5.506455</v>
      </c>
      <c r="Q913" s="28" t="n">
        <v>5.725553</v>
      </c>
      <c r="R913" s="8" t="n">
        <v>32</v>
      </c>
      <c r="S913" s="8" t="n">
        <v>16</v>
      </c>
      <c r="T913" s="23" t="n">
        <v>114.099109</v>
      </c>
      <c r="U913" s="23" t="n">
        <v>93.238934</v>
      </c>
      <c r="V913" s="28" t="n">
        <v>4.745338</v>
      </c>
      <c r="W913" s="39" t="n">
        <v>0.828551</v>
      </c>
      <c r="X913" s="24" t="n">
        <f aca="false">P913*RHO_VANE/2700*(1+SCRAP)*PRICE_VANE</f>
        <v>65.91226635</v>
      </c>
      <c r="Y913" s="24" t="n">
        <f aca="false">Q913*RHO_PLATE/2700*(1+SCRAP)*PRICE_PLATE</f>
        <v>68.53486941</v>
      </c>
      <c r="Z913" s="24" t="n">
        <f aca="false">T913*CUT_M+(R913+S913)*CUT_SET</f>
        <v>219.1486635</v>
      </c>
      <c r="AA913" s="24" t="n">
        <f aca="false">U913*ROUND_M</f>
        <v>466.19467</v>
      </c>
      <c r="AB913" s="24" t="n">
        <f aca="false">(R913+S913)*FINISH_PART</f>
        <v>384</v>
      </c>
      <c r="AC913" s="24" t="n">
        <f aca="false">R913*SPACER_VANE+(R913+S913)*ASM_H*LABOUR</f>
        <v>636</v>
      </c>
      <c r="AD913" s="24" t="n">
        <f aca="false">V913*G10_CAGE+W913*G10_SLEEVE</f>
        <v>334.43334</v>
      </c>
      <c r="AE913" s="24" t="n">
        <f aca="false">N913/1000*SHAFT_M+SHAFT_SET</f>
        <v>206.24</v>
      </c>
      <c r="AF913" s="24" t="n">
        <f aca="false">2*ROUNDUP(G913*1000/V_ZENER,0)*PRICE_Z+5*ROUNDUP(G913*DIODE_SAFETY/V_STICK,0)*PRICE_STICK</f>
        <v>127</v>
      </c>
      <c r="AG913" s="24" t="n">
        <f aca="false">SUM(X913:AF913)</f>
        <v>2507.46380926</v>
      </c>
      <c r="AH913" s="20" t="n">
        <f aca="false">FIXED_BOM</f>
        <v>3461</v>
      </c>
      <c r="AI913" s="24" t="n">
        <f aca="false">(AG913+AH913)*(1+CONT)</f>
        <v>6863.733380649</v>
      </c>
      <c r="AJ913" s="24" t="n">
        <f aca="false">IF(L913&gt;0,AI913/L913,1000000000000)</f>
        <v>1301.81741465576</v>
      </c>
      <c r="AK913" s="8" t="n">
        <f aca="false">IF(AND(G913&gt;=V_NEED,L913&gt;=P_MIN,K913&gt;=Z_MIN,F913&lt;=N_CAP,D913&lt;=R_MAX,OR(CORONA_REQ=0,O913&gt;=G913)),1,0)</f>
        <v>0</v>
      </c>
      <c r="AL913" s="28" t="n">
        <f aca="false">IF(AK913=1,IF(OBJECTIVE=1,AI913,AJ913),1000000000000)+ROW()*0.000000001</f>
        <v>1000000000000</v>
      </c>
    </row>
    <row r="914" customFormat="false" ht="15" hidden="false" customHeight="false" outlineLevel="0" collapsed="false">
      <c r="A914" s="8" t="n">
        <v>910</v>
      </c>
      <c r="B914" s="23" t="n">
        <v>8</v>
      </c>
      <c r="C914" s="23" t="n">
        <v>1.5</v>
      </c>
      <c r="D914" s="8" t="n">
        <v>175</v>
      </c>
      <c r="E914" s="8" t="n">
        <v>22</v>
      </c>
      <c r="F914" s="8" t="n">
        <v>10</v>
      </c>
      <c r="G914" s="28" t="n">
        <v>16.907073</v>
      </c>
      <c r="H914" s="8" t="n">
        <v>106.838818</v>
      </c>
      <c r="I914" s="8" t="n">
        <v>747.268614</v>
      </c>
      <c r="J914" s="28" t="n">
        <v>6.994355</v>
      </c>
      <c r="K914" s="39" t="n">
        <v>1.337844</v>
      </c>
      <c r="L914" s="28" t="n">
        <v>6.908841</v>
      </c>
      <c r="M914" s="8" t="n">
        <v>277</v>
      </c>
      <c r="N914" s="8" t="n">
        <v>1166</v>
      </c>
      <c r="O914" s="28" t="n">
        <v>13.139418</v>
      </c>
      <c r="P914" s="28" t="n">
        <v>6.883068</v>
      </c>
      <c r="Q914" s="28" t="n">
        <v>7.156941</v>
      </c>
      <c r="R914" s="8" t="n">
        <v>40</v>
      </c>
      <c r="S914" s="8" t="n">
        <v>20</v>
      </c>
      <c r="T914" s="23" t="n">
        <v>142.623887</v>
      </c>
      <c r="U914" s="23" t="n">
        <v>116.548668</v>
      </c>
      <c r="V914" s="28" t="n">
        <v>5.747132</v>
      </c>
      <c r="W914" s="39" t="n">
        <v>1.003467</v>
      </c>
      <c r="X914" s="24" t="n">
        <f aca="false">P914*RHO_VANE/2700*(1+SCRAP)*PRICE_VANE</f>
        <v>82.39032396</v>
      </c>
      <c r="Y914" s="24" t="n">
        <f aca="false">Q914*RHO_PLATE/2700*(1+SCRAP)*PRICE_PLATE</f>
        <v>85.66858377</v>
      </c>
      <c r="Z914" s="24" t="n">
        <f aca="false">T914*CUT_M+(R914+S914)*CUT_SET</f>
        <v>273.9358305</v>
      </c>
      <c r="AA914" s="24" t="n">
        <f aca="false">U914*ROUND_M</f>
        <v>582.74334</v>
      </c>
      <c r="AB914" s="24" t="n">
        <f aca="false">(R914+S914)*FINISH_PART</f>
        <v>480</v>
      </c>
      <c r="AC914" s="24" t="n">
        <f aca="false">R914*SPACER_VANE+(R914+S914)*ASM_H*LABOUR</f>
        <v>795</v>
      </c>
      <c r="AD914" s="24" t="n">
        <f aca="false">V914*G10_CAGE+W914*G10_SLEEVE</f>
        <v>405.03594</v>
      </c>
      <c r="AE914" s="24" t="n">
        <f aca="false">N914/1000*SHAFT_M+SHAFT_SET</f>
        <v>219.92</v>
      </c>
      <c r="AF914" s="24" t="n">
        <f aca="false">2*ROUNDUP(G914*1000/V_ZENER,0)*PRICE_Z+5*ROUNDUP(G914*DIODE_SAFETY/V_STICK,0)*PRICE_STICK</f>
        <v>127</v>
      </c>
      <c r="AG914" s="24" t="n">
        <f aca="false">SUM(X914:AF914)</f>
        <v>3051.69401823</v>
      </c>
      <c r="AH914" s="20" t="n">
        <f aca="false">FIXED_BOM</f>
        <v>3461</v>
      </c>
      <c r="AI914" s="24" t="n">
        <f aca="false">(AG914+AH914)*(1+CONT)</f>
        <v>7489.5981209645</v>
      </c>
      <c r="AJ914" s="24" t="n">
        <f aca="false">IF(L914&gt;0,AI914/L914,1000000000000)</f>
        <v>1084.05999225695</v>
      </c>
      <c r="AK914" s="8" t="n">
        <f aca="false">IF(AND(G914&gt;=V_NEED,L914&gt;=P_MIN,K914&gt;=Z_MIN,F914&lt;=N_CAP,D914&lt;=R_MAX,OR(CORONA_REQ=0,O914&gt;=G914)),1,0)</f>
        <v>0</v>
      </c>
      <c r="AL914" s="28" t="n">
        <f aca="false">IF(AK914=1,IF(OBJECTIVE=1,AI914,AJ914),1000000000000)+ROW()*0.000000001</f>
        <v>1000000000000</v>
      </c>
    </row>
    <row r="915" customFormat="false" ht="15" hidden="false" customHeight="false" outlineLevel="0" collapsed="false">
      <c r="A915" s="8" t="n">
        <v>911</v>
      </c>
      <c r="B915" s="23" t="n">
        <v>8</v>
      </c>
      <c r="C915" s="23" t="n">
        <v>1.5</v>
      </c>
      <c r="D915" s="8" t="n">
        <v>175</v>
      </c>
      <c r="E915" s="8" t="n">
        <v>22</v>
      </c>
      <c r="F915" s="8" t="n">
        <v>12</v>
      </c>
      <c r="G915" s="28" t="n">
        <v>16.907073</v>
      </c>
      <c r="H915" s="8" t="n">
        <v>128.910148</v>
      </c>
      <c r="I915" s="8" t="n">
        <v>904.588322</v>
      </c>
      <c r="J915" s="28" t="n">
        <v>7.0172</v>
      </c>
      <c r="K915" s="39" t="n">
        <v>1.348773</v>
      </c>
      <c r="L915" s="28" t="n">
        <v>8.55425</v>
      </c>
      <c r="M915" s="8" t="n">
        <v>334</v>
      </c>
      <c r="N915" s="8" t="n">
        <v>1280</v>
      </c>
      <c r="O915" s="28" t="n">
        <v>13.139418</v>
      </c>
      <c r="P915" s="28" t="n">
        <v>8.259682</v>
      </c>
      <c r="Q915" s="28" t="n">
        <v>8.588329</v>
      </c>
      <c r="R915" s="8" t="n">
        <v>48</v>
      </c>
      <c r="S915" s="8" t="n">
        <v>24</v>
      </c>
      <c r="T915" s="23" t="n">
        <v>171.148664</v>
      </c>
      <c r="U915" s="23" t="n">
        <v>139.858401</v>
      </c>
      <c r="V915" s="28" t="n">
        <v>6.748925</v>
      </c>
      <c r="W915" s="39" t="n">
        <v>1.178384</v>
      </c>
      <c r="X915" s="24" t="n">
        <f aca="false">P915*RHO_VANE/2700*(1+SCRAP)*PRICE_VANE</f>
        <v>98.86839354</v>
      </c>
      <c r="Y915" s="24" t="n">
        <f aca="false">Q915*RHO_PLATE/2700*(1+SCRAP)*PRICE_PLATE</f>
        <v>102.80229813</v>
      </c>
      <c r="Z915" s="24" t="n">
        <f aca="false">T915*CUT_M+(R915+S915)*CUT_SET</f>
        <v>328.722996</v>
      </c>
      <c r="AA915" s="24" t="n">
        <f aca="false">U915*ROUND_M</f>
        <v>699.292005</v>
      </c>
      <c r="AB915" s="24" t="n">
        <f aca="false">(R915+S915)*FINISH_PART</f>
        <v>576</v>
      </c>
      <c r="AC915" s="24" t="n">
        <f aca="false">R915*SPACER_VANE+(R915+S915)*ASM_H*LABOUR</f>
        <v>954</v>
      </c>
      <c r="AD915" s="24" t="n">
        <f aca="false">V915*G10_CAGE+W915*G10_SLEEVE</f>
        <v>475.63854</v>
      </c>
      <c r="AE915" s="24" t="n">
        <f aca="false">N915/1000*SHAFT_M+SHAFT_SET</f>
        <v>233.6</v>
      </c>
      <c r="AF915" s="24" t="n">
        <f aca="false">2*ROUNDUP(G915*1000/V_ZENER,0)*PRICE_Z+5*ROUNDUP(G915*DIODE_SAFETY/V_STICK,0)*PRICE_STICK</f>
        <v>127</v>
      </c>
      <c r="AG915" s="24" t="n">
        <f aca="false">SUM(X915:AF915)</f>
        <v>3595.92423267</v>
      </c>
      <c r="AH915" s="20" t="n">
        <f aca="false">FIXED_BOM</f>
        <v>3461</v>
      </c>
      <c r="AI915" s="24" t="n">
        <f aca="false">(AG915+AH915)*(1+CONT)</f>
        <v>8115.4628675705</v>
      </c>
      <c r="AJ915" s="24" t="n">
        <f aca="false">IF(L915&gt;0,AI915/L915,1000000000000)</f>
        <v>948.705364885349</v>
      </c>
      <c r="AK915" s="8" t="n">
        <f aca="false">IF(AND(G915&gt;=V_NEED,L915&gt;=P_MIN,K915&gt;=Z_MIN,F915&lt;=N_CAP,D915&lt;=R_MAX,OR(CORONA_REQ=0,O915&gt;=G915)),1,0)</f>
        <v>0</v>
      </c>
      <c r="AL915" s="28" t="n">
        <f aca="false">IF(AK915=1,IF(OBJECTIVE=1,AI915,AJ915),1000000000000)+ROW()*0.000000001</f>
        <v>1000000000000</v>
      </c>
    </row>
    <row r="916" customFormat="false" ht="15" hidden="false" customHeight="false" outlineLevel="0" collapsed="false">
      <c r="A916" s="8" t="n">
        <v>912</v>
      </c>
      <c r="B916" s="23" t="n">
        <v>8</v>
      </c>
      <c r="C916" s="23" t="n">
        <v>1.5</v>
      </c>
      <c r="D916" s="8" t="n">
        <v>175</v>
      </c>
      <c r="E916" s="8" t="n">
        <v>22</v>
      </c>
      <c r="F916" s="8" t="n">
        <v>16</v>
      </c>
      <c r="G916" s="28" t="n">
        <v>16.907073</v>
      </c>
      <c r="H916" s="8" t="n">
        <v>173.052808</v>
      </c>
      <c r="I916" s="8" t="n">
        <v>1219.227738</v>
      </c>
      <c r="J916" s="28" t="n">
        <v>7.045409</v>
      </c>
      <c r="K916" s="39" t="n">
        <v>1.361744</v>
      </c>
      <c r="L916" s="28" t="n">
        <v>11.834353</v>
      </c>
      <c r="M916" s="8" t="n">
        <v>438.5</v>
      </c>
      <c r="N916" s="8" t="n">
        <v>1489</v>
      </c>
      <c r="O916" s="28" t="n">
        <v>13.139418</v>
      </c>
      <c r="P916" s="28" t="n">
        <v>11.01291</v>
      </c>
      <c r="Q916" s="28" t="n">
        <v>10.735411</v>
      </c>
      <c r="R916" s="8" t="n">
        <v>64</v>
      </c>
      <c r="S916" s="8" t="n">
        <v>30</v>
      </c>
      <c r="T916" s="23" t="n">
        <v>225.370785</v>
      </c>
      <c r="U916" s="23" t="n">
        <v>183.650435</v>
      </c>
      <c r="V916" s="28" t="n">
        <v>8.585547</v>
      </c>
      <c r="W916" s="39" t="n">
        <v>1.499064</v>
      </c>
      <c r="X916" s="24" t="n">
        <f aca="false">P916*RHO_VANE/2700*(1+SCRAP)*PRICE_VANE</f>
        <v>131.8245327</v>
      </c>
      <c r="Y916" s="24" t="n">
        <f aca="false">Q916*RHO_PLATE/2700*(1+SCRAP)*PRICE_PLATE</f>
        <v>128.50286967</v>
      </c>
      <c r="Z916" s="24" t="n">
        <f aca="false">T916*CUT_M+(R916+S916)*CUT_SET</f>
        <v>432.0561775</v>
      </c>
      <c r="AA916" s="24" t="n">
        <f aca="false">U916*ROUND_M</f>
        <v>918.252175</v>
      </c>
      <c r="AB916" s="24" t="n">
        <f aca="false">(R916+S916)*FINISH_PART</f>
        <v>752</v>
      </c>
      <c r="AC916" s="24" t="n">
        <f aca="false">R916*SPACER_VANE+(R916+S916)*ASM_H*LABOUR</f>
        <v>1249.5</v>
      </c>
      <c r="AD916" s="24" t="n">
        <f aca="false">V916*G10_CAGE+W916*G10_SLEEVE</f>
        <v>605.07666</v>
      </c>
      <c r="AE916" s="24" t="n">
        <f aca="false">N916/1000*SHAFT_M+SHAFT_SET</f>
        <v>258.68</v>
      </c>
      <c r="AF916" s="24" t="n">
        <f aca="false">2*ROUNDUP(G916*1000/V_ZENER,0)*PRICE_Z+5*ROUNDUP(G916*DIODE_SAFETY/V_STICK,0)*PRICE_STICK</f>
        <v>127</v>
      </c>
      <c r="AG916" s="24" t="n">
        <f aca="false">SUM(X916:AF916)</f>
        <v>4602.89241487</v>
      </c>
      <c r="AH916" s="20" t="n">
        <f aca="false">FIXED_BOM</f>
        <v>3461</v>
      </c>
      <c r="AI916" s="24" t="n">
        <f aca="false">(AG916+AH916)*(1+CONT)</f>
        <v>9273.4762771005</v>
      </c>
      <c r="AJ916" s="24" t="n">
        <f aca="false">IF(L916&gt;0,AI916/L916,1000000000000)</f>
        <v>783.606528983925</v>
      </c>
      <c r="AK916" s="8" t="n">
        <f aca="false">IF(AND(G916&gt;=V_NEED,L916&gt;=P_MIN,K916&gt;=Z_MIN,F916&lt;=N_CAP,D916&lt;=R_MAX,OR(CORONA_REQ=0,O916&gt;=G916)),1,0)</f>
        <v>0</v>
      </c>
      <c r="AL916" s="28" t="n">
        <f aca="false">IF(AK916=1,IF(OBJECTIVE=1,AI916,AJ916),1000000000000)+ROW()*0.000000001</f>
        <v>1000000000000</v>
      </c>
    </row>
    <row r="917" customFormat="false" ht="15" hidden="false" customHeight="false" outlineLevel="0" collapsed="false">
      <c r="A917" s="8" t="n">
        <v>913</v>
      </c>
      <c r="B917" s="23" t="n">
        <v>8</v>
      </c>
      <c r="C917" s="23" t="n">
        <v>1.5</v>
      </c>
      <c r="D917" s="8" t="n">
        <v>175</v>
      </c>
      <c r="E917" s="8" t="n">
        <v>26</v>
      </c>
      <c r="F917" s="8" t="n">
        <v>4</v>
      </c>
      <c r="G917" s="28" t="n">
        <v>16.907073</v>
      </c>
      <c r="H917" s="8" t="n">
        <v>59.053713</v>
      </c>
      <c r="I917" s="8" t="n">
        <v>320.916302</v>
      </c>
      <c r="J917" s="28" t="n">
        <v>5.434312</v>
      </c>
      <c r="K917" s="39" t="n">
        <v>1.216744</v>
      </c>
      <c r="L917" s="28" t="n">
        <v>2.130633</v>
      </c>
      <c r="M917" s="8" t="n">
        <v>115.5</v>
      </c>
      <c r="N917" s="8" t="n">
        <v>843</v>
      </c>
      <c r="O917" s="28" t="n">
        <v>13.139418</v>
      </c>
      <c r="P917" s="28" t="n">
        <v>3.134931</v>
      </c>
      <c r="Q917" s="28" t="n">
        <v>3.57847</v>
      </c>
      <c r="R917" s="8" t="n">
        <v>16</v>
      </c>
      <c r="S917" s="8" t="n">
        <v>10</v>
      </c>
      <c r="T917" s="23" t="n">
        <v>59.876988</v>
      </c>
      <c r="U917" s="23" t="n">
        <v>49.4469</v>
      </c>
      <c r="V917" s="28" t="n">
        <v>2.908716</v>
      </c>
      <c r="W917" s="39" t="n">
        <v>0.507871</v>
      </c>
      <c r="X917" s="24" t="n">
        <f aca="false">P917*RHO_VANE/2700*(1+SCRAP)*PRICE_VANE</f>
        <v>37.52512407</v>
      </c>
      <c r="Y917" s="24" t="n">
        <f aca="false">Q917*RHO_PLATE/2700*(1+SCRAP)*PRICE_PLATE</f>
        <v>42.8342859</v>
      </c>
      <c r="Z917" s="24" t="n">
        <f aca="false">T917*CUT_M+(R917+S917)*CUT_SET</f>
        <v>115.815482</v>
      </c>
      <c r="AA917" s="24" t="n">
        <f aca="false">U917*ROUND_M</f>
        <v>247.2345</v>
      </c>
      <c r="AB917" s="24" t="n">
        <f aca="false">(R917+S917)*FINISH_PART</f>
        <v>208</v>
      </c>
      <c r="AC917" s="24" t="n">
        <f aca="false">R917*SPACER_VANE+(R917+S917)*ASM_H*LABOUR</f>
        <v>340.5</v>
      </c>
      <c r="AD917" s="24" t="n">
        <f aca="false">V917*G10_CAGE+W917*G10_SLEEVE</f>
        <v>204.99522</v>
      </c>
      <c r="AE917" s="24" t="n">
        <f aca="false">N917/1000*SHAFT_M+SHAFT_SET</f>
        <v>181.16</v>
      </c>
      <c r="AF917" s="24" t="n">
        <f aca="false">2*ROUNDUP(G917*1000/V_ZENER,0)*PRICE_Z+5*ROUNDUP(G917*DIODE_SAFETY/V_STICK,0)*PRICE_STICK</f>
        <v>127</v>
      </c>
      <c r="AG917" s="24" t="n">
        <f aca="false">SUM(X917:AF917)</f>
        <v>1505.06461197</v>
      </c>
      <c r="AH917" s="20" t="n">
        <f aca="false">FIXED_BOM</f>
        <v>3461</v>
      </c>
      <c r="AI917" s="24" t="n">
        <f aca="false">(AG917+AH917)*(1+CONT)</f>
        <v>5710.9743037655</v>
      </c>
      <c r="AJ917" s="24" t="n">
        <f aca="false">IF(L917&gt;0,AI917/L917,1000000000000)</f>
        <v>2680.41202016748</v>
      </c>
      <c r="AK917" s="8" t="n">
        <f aca="false">IF(AND(G917&gt;=V_NEED,L917&gt;=P_MIN,K917&gt;=Z_MIN,F917&lt;=N_CAP,D917&lt;=R_MAX,OR(CORONA_REQ=0,O917&gt;=G917)),1,0)</f>
        <v>0</v>
      </c>
      <c r="AL917" s="28" t="n">
        <f aca="false">IF(AK917=1,IF(OBJECTIVE=1,AI917,AJ917),1000000000000)+ROW()*0.000000001</f>
        <v>1000000000000</v>
      </c>
    </row>
    <row r="918" customFormat="false" ht="15" hidden="false" customHeight="false" outlineLevel="0" collapsed="false">
      <c r="A918" s="8" t="n">
        <v>914</v>
      </c>
      <c r="B918" s="23" t="n">
        <v>8</v>
      </c>
      <c r="C918" s="23" t="n">
        <v>1.5</v>
      </c>
      <c r="D918" s="8" t="n">
        <v>175</v>
      </c>
      <c r="E918" s="8" t="n">
        <v>26</v>
      </c>
      <c r="F918" s="8" t="n">
        <v>6</v>
      </c>
      <c r="G918" s="28" t="n">
        <v>16.907073</v>
      </c>
      <c r="H918" s="8" t="n">
        <v>91.655835</v>
      </c>
      <c r="I918" s="8" t="n">
        <v>504.297046</v>
      </c>
      <c r="J918" s="28" t="n">
        <v>5.502072</v>
      </c>
      <c r="K918" s="39" t="n">
        <v>1.255958</v>
      </c>
      <c r="L918" s="28" t="n">
        <v>3.803991</v>
      </c>
      <c r="M918" s="8" t="n">
        <v>172.5</v>
      </c>
      <c r="N918" s="8" t="n">
        <v>957</v>
      </c>
      <c r="O918" s="28" t="n">
        <v>13.139418</v>
      </c>
      <c r="P918" s="28" t="n">
        <v>4.702396</v>
      </c>
      <c r="Q918" s="28" t="n">
        <v>5.009859</v>
      </c>
      <c r="R918" s="8" t="n">
        <v>24</v>
      </c>
      <c r="S918" s="8" t="n">
        <v>14</v>
      </c>
      <c r="T918" s="23" t="n">
        <v>88.401765</v>
      </c>
      <c r="U918" s="23" t="n">
        <v>72.756634</v>
      </c>
      <c r="V918" s="28" t="n">
        <v>3.91051</v>
      </c>
      <c r="W918" s="39" t="n">
        <v>0.682787</v>
      </c>
      <c r="X918" s="24" t="n">
        <f aca="false">P918*RHO_VANE/2700*(1+SCRAP)*PRICE_VANE</f>
        <v>56.28768012</v>
      </c>
      <c r="Y918" s="24" t="n">
        <f aca="false">Q918*RHO_PLATE/2700*(1+SCRAP)*PRICE_PLATE</f>
        <v>59.96801223</v>
      </c>
      <c r="Z918" s="24" t="n">
        <f aca="false">T918*CUT_M+(R918+S918)*CUT_SET</f>
        <v>170.6026475</v>
      </c>
      <c r="AA918" s="24" t="n">
        <f aca="false">U918*ROUND_M</f>
        <v>363.78317</v>
      </c>
      <c r="AB918" s="24" t="n">
        <f aca="false">(R918+S918)*FINISH_PART</f>
        <v>304</v>
      </c>
      <c r="AC918" s="24" t="n">
        <f aca="false">R918*SPACER_VANE+(R918+S918)*ASM_H*LABOUR</f>
        <v>499.5</v>
      </c>
      <c r="AD918" s="24" t="n">
        <f aca="false">V918*G10_CAGE+W918*G10_SLEEVE</f>
        <v>275.59782</v>
      </c>
      <c r="AE918" s="24" t="n">
        <f aca="false">N918/1000*SHAFT_M+SHAFT_SET</f>
        <v>194.84</v>
      </c>
      <c r="AF918" s="24" t="n">
        <f aca="false">2*ROUNDUP(G918*1000/V_ZENER,0)*PRICE_Z+5*ROUNDUP(G918*DIODE_SAFETY/V_STICK,0)*PRICE_STICK</f>
        <v>127</v>
      </c>
      <c r="AG918" s="24" t="n">
        <f aca="false">SUM(X918:AF918)</f>
        <v>2051.57932985</v>
      </c>
      <c r="AH918" s="20" t="n">
        <f aca="false">FIXED_BOM</f>
        <v>3461</v>
      </c>
      <c r="AI918" s="24" t="n">
        <f aca="false">(AG918+AH918)*(1+CONT)</f>
        <v>6339.4662293275</v>
      </c>
      <c r="AJ918" s="24" t="n">
        <f aca="false">IF(L918&gt;0,AI918/L918,1000000000000)</f>
        <v>1666.53029129867</v>
      </c>
      <c r="AK918" s="8" t="n">
        <f aca="false">IF(AND(G918&gt;=V_NEED,L918&gt;=P_MIN,K918&gt;=Z_MIN,F918&lt;=N_CAP,D918&lt;=R_MAX,OR(CORONA_REQ=0,O918&gt;=G918)),1,0)</f>
        <v>0</v>
      </c>
      <c r="AL918" s="28" t="n">
        <f aca="false">IF(AK918=1,IF(OBJECTIVE=1,AI918,AJ918),1000000000000)+ROW()*0.000000001</f>
        <v>1000000000000</v>
      </c>
    </row>
    <row r="919" customFormat="false" ht="15" hidden="false" customHeight="false" outlineLevel="0" collapsed="false">
      <c r="A919" s="8" t="n">
        <v>915</v>
      </c>
      <c r="B919" s="23" t="n">
        <v>8</v>
      </c>
      <c r="C919" s="23" t="n">
        <v>1.5</v>
      </c>
      <c r="D919" s="8" t="n">
        <v>175</v>
      </c>
      <c r="E919" s="8" t="n">
        <v>26</v>
      </c>
      <c r="F919" s="8" t="n">
        <v>8</v>
      </c>
      <c r="G919" s="28" t="n">
        <v>16.907073</v>
      </c>
      <c r="H919" s="8" t="n">
        <v>124.257957</v>
      </c>
      <c r="I919" s="8" t="n">
        <v>687.67779</v>
      </c>
      <c r="J919" s="28" t="n">
        <v>5.534276</v>
      </c>
      <c r="K919" s="39" t="n">
        <v>1.275443</v>
      </c>
      <c r="L919" s="28" t="n">
        <v>5.486638</v>
      </c>
      <c r="M919" s="8" t="n">
        <v>229.5</v>
      </c>
      <c r="N919" s="8" t="n">
        <v>1071</v>
      </c>
      <c r="O919" s="28" t="n">
        <v>13.139418</v>
      </c>
      <c r="P919" s="28" t="n">
        <v>6.269862</v>
      </c>
      <c r="Q919" s="28" t="n">
        <v>6.441247</v>
      </c>
      <c r="R919" s="8" t="n">
        <v>32</v>
      </c>
      <c r="S919" s="8" t="n">
        <v>18</v>
      </c>
      <c r="T919" s="23" t="n">
        <v>116.926543</v>
      </c>
      <c r="U919" s="23" t="n">
        <v>96.066368</v>
      </c>
      <c r="V919" s="28" t="n">
        <v>4.912304</v>
      </c>
      <c r="W919" s="39" t="n">
        <v>0.857704</v>
      </c>
      <c r="X919" s="24" t="n">
        <f aca="false">P919*RHO_VANE/2700*(1+SCRAP)*PRICE_VANE</f>
        <v>75.05024814</v>
      </c>
      <c r="Y919" s="24" t="n">
        <f aca="false">Q919*RHO_PLATE/2700*(1+SCRAP)*PRICE_PLATE</f>
        <v>77.10172659</v>
      </c>
      <c r="Z919" s="24" t="n">
        <f aca="false">T919*CUT_M+(R919+S919)*CUT_SET</f>
        <v>225.3898145</v>
      </c>
      <c r="AA919" s="24" t="n">
        <f aca="false">U919*ROUND_M</f>
        <v>480.33184</v>
      </c>
      <c r="AB919" s="24" t="n">
        <f aca="false">(R919+S919)*FINISH_PART</f>
        <v>400</v>
      </c>
      <c r="AC919" s="24" t="n">
        <f aca="false">R919*SPACER_VANE+(R919+S919)*ASM_H*LABOUR</f>
        <v>658.5</v>
      </c>
      <c r="AD919" s="24" t="n">
        <f aca="false">V919*G10_CAGE+W919*G10_SLEEVE</f>
        <v>346.20048</v>
      </c>
      <c r="AE919" s="24" t="n">
        <f aca="false">N919/1000*SHAFT_M+SHAFT_SET</f>
        <v>208.52</v>
      </c>
      <c r="AF919" s="24" t="n">
        <f aca="false">2*ROUNDUP(G919*1000/V_ZENER,0)*PRICE_Z+5*ROUNDUP(G919*DIODE_SAFETY/V_STICK,0)*PRICE_STICK</f>
        <v>127</v>
      </c>
      <c r="AG919" s="24" t="n">
        <f aca="false">SUM(X919:AF919)</f>
        <v>2598.09410923</v>
      </c>
      <c r="AH919" s="20" t="n">
        <f aca="false">FIXED_BOM</f>
        <v>3461</v>
      </c>
      <c r="AI919" s="24" t="n">
        <f aca="false">(AG919+AH919)*(1+CONT)</f>
        <v>6967.9582256145</v>
      </c>
      <c r="AJ919" s="24" t="n">
        <f aca="false">IF(L919&gt;0,AI919/L919,1000000000000)</f>
        <v>1269.98687094255</v>
      </c>
      <c r="AK919" s="8" t="n">
        <f aca="false">IF(AND(G919&gt;=V_NEED,L919&gt;=P_MIN,K919&gt;=Z_MIN,F919&lt;=N_CAP,D919&lt;=R_MAX,OR(CORONA_REQ=0,O919&gt;=G919)),1,0)</f>
        <v>0</v>
      </c>
      <c r="AL919" s="28" t="n">
        <f aca="false">IF(AK919=1,IF(OBJECTIVE=1,AI919,AJ919),1000000000000)+ROW()*0.000000001</f>
        <v>1000000000000</v>
      </c>
    </row>
    <row r="920" customFormat="false" ht="15" hidden="false" customHeight="false" outlineLevel="0" collapsed="false">
      <c r="A920" s="8" t="n">
        <v>916</v>
      </c>
      <c r="B920" s="23" t="n">
        <v>8</v>
      </c>
      <c r="C920" s="23" t="n">
        <v>1.5</v>
      </c>
      <c r="D920" s="8" t="n">
        <v>175</v>
      </c>
      <c r="E920" s="8" t="n">
        <v>26</v>
      </c>
      <c r="F920" s="8" t="n">
        <v>10</v>
      </c>
      <c r="G920" s="28" t="n">
        <v>16.907073</v>
      </c>
      <c r="H920" s="8" t="n">
        <v>156.860078</v>
      </c>
      <c r="I920" s="8" t="n">
        <v>871.058533</v>
      </c>
      <c r="J920" s="28" t="n">
        <v>5.553093</v>
      </c>
      <c r="K920" s="39" t="n">
        <v>1.287541</v>
      </c>
      <c r="L920" s="28" t="n">
        <v>7.17362</v>
      </c>
      <c r="M920" s="8" t="n">
        <v>286.5</v>
      </c>
      <c r="N920" s="8" t="n">
        <v>1185</v>
      </c>
      <c r="O920" s="28" t="n">
        <v>13.139418</v>
      </c>
      <c r="P920" s="28" t="n">
        <v>7.837327</v>
      </c>
      <c r="Q920" s="28" t="n">
        <v>7.872635</v>
      </c>
      <c r="R920" s="8" t="n">
        <v>40</v>
      </c>
      <c r="S920" s="8" t="n">
        <v>22</v>
      </c>
      <c r="T920" s="23" t="n">
        <v>145.45132</v>
      </c>
      <c r="U920" s="23" t="n">
        <v>119.376101</v>
      </c>
      <c r="V920" s="28" t="n">
        <v>5.914097</v>
      </c>
      <c r="W920" s="39" t="n">
        <v>1.03262</v>
      </c>
      <c r="X920" s="24" t="n">
        <f aca="false">P920*RHO_VANE/2700*(1+SCRAP)*PRICE_VANE</f>
        <v>93.81280419</v>
      </c>
      <c r="Y920" s="24" t="n">
        <f aca="false">Q920*RHO_PLATE/2700*(1+SCRAP)*PRICE_PLATE</f>
        <v>94.23544095</v>
      </c>
      <c r="Z920" s="24" t="n">
        <f aca="false">T920*CUT_M+(R920+S920)*CUT_SET</f>
        <v>280.17698</v>
      </c>
      <c r="AA920" s="24" t="n">
        <f aca="false">U920*ROUND_M</f>
        <v>596.880505</v>
      </c>
      <c r="AB920" s="24" t="n">
        <f aca="false">(R920+S920)*FINISH_PART</f>
        <v>496</v>
      </c>
      <c r="AC920" s="24" t="n">
        <f aca="false">R920*SPACER_VANE+(R920+S920)*ASM_H*LABOUR</f>
        <v>817.5</v>
      </c>
      <c r="AD920" s="24" t="n">
        <f aca="false">V920*G10_CAGE+W920*G10_SLEEVE</f>
        <v>416.80302</v>
      </c>
      <c r="AE920" s="24" t="n">
        <f aca="false">N920/1000*SHAFT_M+SHAFT_SET</f>
        <v>222.2</v>
      </c>
      <c r="AF920" s="24" t="n">
        <f aca="false">2*ROUNDUP(G920*1000/V_ZENER,0)*PRICE_Z+5*ROUNDUP(G920*DIODE_SAFETY/V_STICK,0)*PRICE_STICK</f>
        <v>127</v>
      </c>
      <c r="AG920" s="24" t="n">
        <f aca="false">SUM(X920:AF920)</f>
        <v>3144.60875014</v>
      </c>
      <c r="AH920" s="20" t="n">
        <f aca="false">FIXED_BOM</f>
        <v>3461</v>
      </c>
      <c r="AI920" s="24" t="n">
        <f aca="false">(AG920+AH920)*(1+CONT)</f>
        <v>7596.450062661</v>
      </c>
      <c r="AJ920" s="24" t="n">
        <f aca="false">IF(L920&gt;0,AI920/L920,1000000000000)</f>
        <v>1058.94235583443</v>
      </c>
      <c r="AK920" s="8" t="n">
        <f aca="false">IF(AND(G920&gt;=V_NEED,L920&gt;=P_MIN,K920&gt;=Z_MIN,F920&lt;=N_CAP,D920&lt;=R_MAX,OR(CORONA_REQ=0,O920&gt;=G920)),1,0)</f>
        <v>0</v>
      </c>
      <c r="AL920" s="28" t="n">
        <f aca="false">IF(AK920=1,IF(OBJECTIVE=1,AI920,AJ920),1000000000000)+ROW()*0.000000001</f>
        <v>1000000000000</v>
      </c>
    </row>
    <row r="921" customFormat="false" ht="15" hidden="false" customHeight="false" outlineLevel="0" collapsed="false">
      <c r="A921" s="8" t="n">
        <v>917</v>
      </c>
      <c r="B921" s="23" t="n">
        <v>8</v>
      </c>
      <c r="C921" s="23" t="n">
        <v>1.5</v>
      </c>
      <c r="D921" s="8" t="n">
        <v>175</v>
      </c>
      <c r="E921" s="8" t="n">
        <v>26</v>
      </c>
      <c r="F921" s="8" t="n">
        <v>12</v>
      </c>
      <c r="G921" s="28" t="n">
        <v>16.907073</v>
      </c>
      <c r="H921" s="8" t="n">
        <v>189.4622</v>
      </c>
      <c r="I921" s="8" t="n">
        <v>1054.439277</v>
      </c>
      <c r="J921" s="28" t="n">
        <v>5.565434</v>
      </c>
      <c r="K921" s="39" t="n">
        <v>1.295585</v>
      </c>
      <c r="L921" s="28" t="n">
        <v>8.864767</v>
      </c>
      <c r="M921" s="8" t="n">
        <v>343.5</v>
      </c>
      <c r="N921" s="8" t="n">
        <v>1299</v>
      </c>
      <c r="O921" s="28" t="n">
        <v>13.139418</v>
      </c>
      <c r="P921" s="28" t="n">
        <v>9.404793</v>
      </c>
      <c r="Q921" s="28" t="n">
        <v>9.304023</v>
      </c>
      <c r="R921" s="8" t="n">
        <v>48</v>
      </c>
      <c r="S921" s="8" t="n">
        <v>26</v>
      </c>
      <c r="T921" s="23" t="n">
        <v>173.976098</v>
      </c>
      <c r="U921" s="23" t="n">
        <v>142.685835</v>
      </c>
      <c r="V921" s="28" t="n">
        <v>6.915891</v>
      </c>
      <c r="W921" s="39" t="n">
        <v>1.207536</v>
      </c>
      <c r="X921" s="24" t="n">
        <f aca="false">P921*RHO_VANE/2700*(1+SCRAP)*PRICE_VANE</f>
        <v>112.57537221</v>
      </c>
      <c r="Y921" s="24" t="n">
        <f aca="false">Q921*RHO_PLATE/2700*(1+SCRAP)*PRICE_PLATE</f>
        <v>111.36915531</v>
      </c>
      <c r="Z921" s="24" t="n">
        <f aca="false">T921*CUT_M+(R921+S921)*CUT_SET</f>
        <v>334.964147</v>
      </c>
      <c r="AA921" s="24" t="n">
        <f aca="false">U921*ROUND_M</f>
        <v>713.429175</v>
      </c>
      <c r="AB921" s="24" t="n">
        <f aca="false">(R921+S921)*FINISH_PART</f>
        <v>592</v>
      </c>
      <c r="AC921" s="24" t="n">
        <f aca="false">R921*SPACER_VANE+(R921+S921)*ASM_H*LABOUR</f>
        <v>976.5</v>
      </c>
      <c r="AD921" s="24" t="n">
        <f aca="false">V921*G10_CAGE+W921*G10_SLEEVE</f>
        <v>487.40562</v>
      </c>
      <c r="AE921" s="24" t="n">
        <f aca="false">N921/1000*SHAFT_M+SHAFT_SET</f>
        <v>235.88</v>
      </c>
      <c r="AF921" s="24" t="n">
        <f aca="false">2*ROUNDUP(G921*1000/V_ZENER,0)*PRICE_Z+5*ROUNDUP(G921*DIODE_SAFETY/V_STICK,0)*PRICE_STICK</f>
        <v>127</v>
      </c>
      <c r="AG921" s="24" t="n">
        <f aca="false">SUM(X921:AF921)</f>
        <v>3691.12346952</v>
      </c>
      <c r="AH921" s="20" t="n">
        <f aca="false">FIXED_BOM</f>
        <v>3461</v>
      </c>
      <c r="AI921" s="24" t="n">
        <f aca="false">(AG921+AH921)*(1+CONT)</f>
        <v>8224.941989948</v>
      </c>
      <c r="AJ921" s="24" t="n">
        <f aca="false">IF(L921&gt;0,AI921/L921,1000000000000)</f>
        <v>927.823820969914</v>
      </c>
      <c r="AK921" s="8" t="n">
        <f aca="false">IF(AND(G921&gt;=V_NEED,L921&gt;=P_MIN,K921&gt;=Z_MIN,F921&lt;=N_CAP,D921&lt;=R_MAX,OR(CORONA_REQ=0,O921&gt;=G921)),1,0)</f>
        <v>0</v>
      </c>
      <c r="AL921" s="28" t="n">
        <f aca="false">IF(AK921=1,IF(OBJECTIVE=1,AI921,AJ921),1000000000000)+ROW()*0.000000001</f>
        <v>1000000000000</v>
      </c>
    </row>
    <row r="922" customFormat="false" ht="15" hidden="false" customHeight="false" outlineLevel="0" collapsed="false">
      <c r="A922" s="8" t="n">
        <v>918</v>
      </c>
      <c r="B922" s="23" t="n">
        <v>8</v>
      </c>
      <c r="C922" s="23" t="n">
        <v>1.5</v>
      </c>
      <c r="D922" s="8" t="n">
        <v>175</v>
      </c>
      <c r="E922" s="8" t="n">
        <v>26</v>
      </c>
      <c r="F922" s="8" t="n">
        <v>16</v>
      </c>
      <c r="G922" s="28" t="n">
        <v>16.907073</v>
      </c>
      <c r="H922" s="8" t="n">
        <v>254.666444</v>
      </c>
      <c r="I922" s="8" t="n">
        <v>1421.200765</v>
      </c>
      <c r="J922" s="28" t="n">
        <v>5.580636</v>
      </c>
      <c r="K922" s="39" t="n">
        <v>1.30539</v>
      </c>
      <c r="L922" s="28" t="n">
        <v>12.251644</v>
      </c>
      <c r="M922" s="8" t="n">
        <v>457.5</v>
      </c>
      <c r="N922" s="8" t="n">
        <v>1527</v>
      </c>
      <c r="O922" s="28" t="n">
        <v>13.139418</v>
      </c>
      <c r="P922" s="28" t="n">
        <v>12.539724</v>
      </c>
      <c r="Q922" s="28" t="n">
        <v>12.166799</v>
      </c>
      <c r="R922" s="8" t="n">
        <v>64</v>
      </c>
      <c r="S922" s="8" t="n">
        <v>34</v>
      </c>
      <c r="T922" s="23" t="n">
        <v>231.025652</v>
      </c>
      <c r="U922" s="23" t="n">
        <v>189.305302</v>
      </c>
      <c r="V922" s="28" t="n">
        <v>8.919478</v>
      </c>
      <c r="W922" s="39" t="n">
        <v>1.557369</v>
      </c>
      <c r="X922" s="24" t="n">
        <f aca="false">P922*RHO_VANE/2700*(1+SCRAP)*PRICE_VANE</f>
        <v>150.10049628</v>
      </c>
      <c r="Y922" s="24" t="n">
        <f aca="false">Q922*RHO_PLATE/2700*(1+SCRAP)*PRICE_PLATE</f>
        <v>145.63658403</v>
      </c>
      <c r="Z922" s="24" t="n">
        <f aca="false">T922*CUT_M+(R922+S922)*CUT_SET</f>
        <v>444.538478</v>
      </c>
      <c r="AA922" s="24" t="n">
        <f aca="false">U922*ROUND_M</f>
        <v>946.52651</v>
      </c>
      <c r="AB922" s="24" t="n">
        <f aca="false">(R922+S922)*FINISH_PART</f>
        <v>784</v>
      </c>
      <c r="AC922" s="24" t="n">
        <f aca="false">R922*SPACER_VANE+(R922+S922)*ASM_H*LABOUR</f>
        <v>1294.5</v>
      </c>
      <c r="AD922" s="24" t="n">
        <f aca="false">V922*G10_CAGE+W922*G10_SLEEVE</f>
        <v>628.61082</v>
      </c>
      <c r="AE922" s="24" t="n">
        <f aca="false">N922/1000*SHAFT_M+SHAFT_SET</f>
        <v>263.24</v>
      </c>
      <c r="AF922" s="24" t="n">
        <f aca="false">2*ROUNDUP(G922*1000/V_ZENER,0)*PRICE_Z+5*ROUNDUP(G922*DIODE_SAFETY/V_STICK,0)*PRICE_STICK</f>
        <v>127</v>
      </c>
      <c r="AG922" s="24" t="n">
        <f aca="false">SUM(X922:AF922)</f>
        <v>4784.15288831</v>
      </c>
      <c r="AH922" s="20" t="n">
        <f aca="false">FIXED_BOM</f>
        <v>3461</v>
      </c>
      <c r="AI922" s="24" t="n">
        <f aca="false">(AG922+AH922)*(1+CONT)</f>
        <v>9481.9258215565</v>
      </c>
      <c r="AJ922" s="24" t="n">
        <f aca="false">IF(L922&gt;0,AI922/L922,1000000000000)</f>
        <v>773.930896258208</v>
      </c>
      <c r="AK922" s="8" t="n">
        <f aca="false">IF(AND(G922&gt;=V_NEED,L922&gt;=P_MIN,K922&gt;=Z_MIN,F922&lt;=N_CAP,D922&lt;=R_MAX,OR(CORONA_REQ=0,O922&gt;=G922)),1,0)</f>
        <v>0</v>
      </c>
      <c r="AL922" s="28" t="n">
        <f aca="false">IF(AK922=1,IF(OBJECTIVE=1,AI922,AJ922),1000000000000)+ROW()*0.000000001</f>
        <v>1000000000000</v>
      </c>
    </row>
    <row r="923" customFormat="false" ht="15" hidden="false" customHeight="false" outlineLevel="0" collapsed="false">
      <c r="A923" s="8" t="n">
        <v>919</v>
      </c>
      <c r="B923" s="23" t="n">
        <v>8</v>
      </c>
      <c r="C923" s="23" t="n">
        <v>2</v>
      </c>
      <c r="D923" s="8" t="n">
        <v>175</v>
      </c>
      <c r="E923" s="8" t="n">
        <v>18</v>
      </c>
      <c r="F923" s="8" t="n">
        <v>4</v>
      </c>
      <c r="G923" s="28" t="n">
        <v>16.907073</v>
      </c>
      <c r="H923" s="8" t="n">
        <v>32.768046</v>
      </c>
      <c r="I923" s="8" t="n">
        <v>231.016331</v>
      </c>
      <c r="J923" s="28" t="n">
        <v>7.050049</v>
      </c>
      <c r="K923" s="39" t="n">
        <v>1.232737</v>
      </c>
      <c r="L923" s="28" t="n">
        <v>1.611304</v>
      </c>
      <c r="M923" s="8" t="n">
        <v>112</v>
      </c>
      <c r="N923" s="8" t="n">
        <v>836</v>
      </c>
      <c r="O923" s="28" t="n">
        <v>14.275455</v>
      </c>
      <c r="P923" s="28" t="n">
        <v>3.162032</v>
      </c>
      <c r="Q923" s="28" t="n">
        <v>3.817035</v>
      </c>
      <c r="R923" s="8" t="n">
        <v>16</v>
      </c>
      <c r="S923" s="8" t="n">
        <v>8</v>
      </c>
      <c r="T923" s="23" t="n">
        <v>57.049555</v>
      </c>
      <c r="U923" s="23" t="n">
        <v>46.619467</v>
      </c>
      <c r="V923" s="28" t="n">
        <v>2.847203</v>
      </c>
      <c r="W923" s="39" t="n">
        <v>0.497131</v>
      </c>
      <c r="X923" s="24" t="n">
        <f aca="false">P923*RHO_VANE/2700*(1+SCRAP)*PRICE_VANE</f>
        <v>37.84952304</v>
      </c>
      <c r="Y923" s="24" t="n">
        <f aca="false">Q923*RHO_PLATE/2700*(1+SCRAP)*PRICE_PLATE</f>
        <v>45.68990895</v>
      </c>
      <c r="Z923" s="24" t="n">
        <f aca="false">T923*CUT_M+(R923+S923)*CUT_SET</f>
        <v>109.5743325</v>
      </c>
      <c r="AA923" s="24" t="n">
        <f aca="false">U923*ROUND_M</f>
        <v>233.097335</v>
      </c>
      <c r="AB923" s="24" t="n">
        <f aca="false">(R923+S923)*FINISH_PART</f>
        <v>192</v>
      </c>
      <c r="AC923" s="24" t="n">
        <f aca="false">R923*SPACER_VANE+(R923+S923)*ASM_H*LABOUR</f>
        <v>318</v>
      </c>
      <c r="AD923" s="24" t="n">
        <f aca="false">V923*G10_CAGE+W923*G10_SLEEVE</f>
        <v>200.66004</v>
      </c>
      <c r="AE923" s="24" t="n">
        <f aca="false">N923/1000*SHAFT_M+SHAFT_SET</f>
        <v>180.32</v>
      </c>
      <c r="AF923" s="24" t="n">
        <f aca="false">2*ROUNDUP(G923*1000/V_ZENER,0)*PRICE_Z+5*ROUNDUP(G923*DIODE_SAFETY/V_STICK,0)*PRICE_STICK</f>
        <v>127</v>
      </c>
      <c r="AG923" s="24" t="n">
        <f aca="false">SUM(X923:AF923)</f>
        <v>1444.19113949</v>
      </c>
      <c r="AH923" s="20" t="n">
        <f aca="false">FIXED_BOM</f>
        <v>3461</v>
      </c>
      <c r="AI923" s="24" t="n">
        <f aca="false">(AG923+AH923)*(1+CONT)</f>
        <v>5640.9698104135</v>
      </c>
      <c r="AJ923" s="24" t="n">
        <f aca="false">IF(L923&gt;0,AI923/L923,1000000000000)</f>
        <v>3500.87246752537</v>
      </c>
      <c r="AK923" s="8" t="n">
        <f aca="false">IF(AND(G923&gt;=V_NEED,L923&gt;=P_MIN,K923&gt;=Z_MIN,F923&lt;=N_CAP,D923&lt;=R_MAX,OR(CORONA_REQ=0,O923&gt;=G923)),1,0)</f>
        <v>0</v>
      </c>
      <c r="AL923" s="28" t="n">
        <f aca="false">IF(AK923=1,IF(OBJECTIVE=1,AI923,AJ923),1000000000000)+ROW()*0.000000001</f>
        <v>1000000000000</v>
      </c>
    </row>
    <row r="924" customFormat="false" ht="15" hidden="false" customHeight="false" outlineLevel="0" collapsed="false">
      <c r="A924" s="8" t="n">
        <v>920</v>
      </c>
      <c r="B924" s="23" t="n">
        <v>8</v>
      </c>
      <c r="C924" s="23" t="n">
        <v>2</v>
      </c>
      <c r="D924" s="8" t="n">
        <v>175</v>
      </c>
      <c r="E924" s="8" t="n">
        <v>18</v>
      </c>
      <c r="F924" s="8" t="n">
        <v>6</v>
      </c>
      <c r="G924" s="28" t="n">
        <v>16.907073</v>
      </c>
      <c r="H924" s="8" t="n">
        <v>50.349787</v>
      </c>
      <c r="I924" s="8" t="n">
        <v>363.025663</v>
      </c>
      <c r="J924" s="28" t="n">
        <v>7.210073</v>
      </c>
      <c r="K924" s="39" t="n">
        <v>1.290512</v>
      </c>
      <c r="L924" s="28" t="n">
        <v>2.996409</v>
      </c>
      <c r="M924" s="8" t="n">
        <v>172</v>
      </c>
      <c r="N924" s="8" t="n">
        <v>956</v>
      </c>
      <c r="O924" s="28" t="n">
        <v>14.275455</v>
      </c>
      <c r="P924" s="28" t="n">
        <v>4.743048</v>
      </c>
      <c r="Q924" s="28" t="n">
        <v>5.725553</v>
      </c>
      <c r="R924" s="8" t="n">
        <v>24</v>
      </c>
      <c r="S924" s="8" t="n">
        <v>12</v>
      </c>
      <c r="T924" s="23" t="n">
        <v>85.574332</v>
      </c>
      <c r="U924" s="23" t="n">
        <v>69.929201</v>
      </c>
      <c r="V924" s="28" t="n">
        <v>3.901722</v>
      </c>
      <c r="W924" s="39" t="n">
        <v>0.681253</v>
      </c>
      <c r="X924" s="24" t="n">
        <f aca="false">P924*RHO_VANE/2700*(1+SCRAP)*PRICE_VANE</f>
        <v>56.77428456</v>
      </c>
      <c r="Y924" s="24" t="n">
        <f aca="false">Q924*RHO_PLATE/2700*(1+SCRAP)*PRICE_PLATE</f>
        <v>68.53486941</v>
      </c>
      <c r="Z924" s="24" t="n">
        <f aca="false">T924*CUT_M+(R924+S924)*CUT_SET</f>
        <v>164.361498</v>
      </c>
      <c r="AA924" s="24" t="n">
        <f aca="false">U924*ROUND_M</f>
        <v>349.646005</v>
      </c>
      <c r="AB924" s="24" t="n">
        <f aca="false">(R924+S924)*FINISH_PART</f>
        <v>288</v>
      </c>
      <c r="AC924" s="24" t="n">
        <f aca="false">R924*SPACER_VANE+(R924+S924)*ASM_H*LABOUR</f>
        <v>477</v>
      </c>
      <c r="AD924" s="24" t="n">
        <f aca="false">V924*G10_CAGE+W924*G10_SLEEVE</f>
        <v>274.9785</v>
      </c>
      <c r="AE924" s="24" t="n">
        <f aca="false">N924/1000*SHAFT_M+SHAFT_SET</f>
        <v>194.72</v>
      </c>
      <c r="AF924" s="24" t="n">
        <f aca="false">2*ROUNDUP(G924*1000/V_ZENER,0)*PRICE_Z+5*ROUNDUP(G924*DIODE_SAFETY/V_STICK,0)*PRICE_STICK</f>
        <v>127</v>
      </c>
      <c r="AG924" s="24" t="n">
        <f aca="false">SUM(X924:AF924)</f>
        <v>2001.01515697</v>
      </c>
      <c r="AH924" s="20" t="n">
        <f aca="false">FIXED_BOM</f>
        <v>3461</v>
      </c>
      <c r="AI924" s="24" t="n">
        <f aca="false">(AG924+AH924)*(1+CONT)</f>
        <v>6281.3174305155</v>
      </c>
      <c r="AJ924" s="24" t="n">
        <f aca="false">IF(L924&gt;0,AI924/L924,1000000000000)</f>
        <v>2096.2817260646</v>
      </c>
      <c r="AK924" s="8" t="n">
        <f aca="false">IF(AND(G924&gt;=V_NEED,L924&gt;=P_MIN,K924&gt;=Z_MIN,F924&lt;=N_CAP,D924&lt;=R_MAX,OR(CORONA_REQ=0,O924&gt;=G924)),1,0)</f>
        <v>0</v>
      </c>
      <c r="AL924" s="28" t="n">
        <f aca="false">IF(AK924=1,IF(OBJECTIVE=1,AI924,AJ924),1000000000000)+ROW()*0.000000001</f>
        <v>1000000000000</v>
      </c>
    </row>
    <row r="925" customFormat="false" ht="15" hidden="false" customHeight="false" outlineLevel="0" collapsed="false">
      <c r="A925" s="8" t="n">
        <v>921</v>
      </c>
      <c r="B925" s="23" t="n">
        <v>8</v>
      </c>
      <c r="C925" s="23" t="n">
        <v>2</v>
      </c>
      <c r="D925" s="8" t="n">
        <v>175</v>
      </c>
      <c r="E925" s="8" t="n">
        <v>18</v>
      </c>
      <c r="F925" s="8" t="n">
        <v>8</v>
      </c>
      <c r="G925" s="28" t="n">
        <v>16.907073</v>
      </c>
      <c r="H925" s="8" t="n">
        <v>67.931528</v>
      </c>
      <c r="I925" s="8" t="n">
        <v>495.034995</v>
      </c>
      <c r="J925" s="28" t="n">
        <v>7.287264</v>
      </c>
      <c r="K925" s="39" t="n">
        <v>1.320403</v>
      </c>
      <c r="L925" s="28" t="n">
        <v>4.394124</v>
      </c>
      <c r="M925" s="8" t="n">
        <v>222</v>
      </c>
      <c r="N925" s="8" t="n">
        <v>1056</v>
      </c>
      <c r="O925" s="28" t="n">
        <v>14.275455</v>
      </c>
      <c r="P925" s="28" t="n">
        <v>6.324064</v>
      </c>
      <c r="Q925" s="28" t="n">
        <v>6.679811</v>
      </c>
      <c r="R925" s="8" t="n">
        <v>32</v>
      </c>
      <c r="S925" s="8" t="n">
        <v>14</v>
      </c>
      <c r="T925" s="23" t="n">
        <v>111.271676</v>
      </c>
      <c r="U925" s="23" t="n">
        <v>90.411501</v>
      </c>
      <c r="V925" s="28" t="n">
        <v>4.780489</v>
      </c>
      <c r="W925" s="39" t="n">
        <v>0.834688</v>
      </c>
      <c r="X925" s="24" t="n">
        <f aca="false">P925*RHO_VANE/2700*(1+SCRAP)*PRICE_VANE</f>
        <v>75.69904608</v>
      </c>
      <c r="Y925" s="24" t="n">
        <f aca="false">Q925*RHO_PLATE/2700*(1+SCRAP)*PRICE_PLATE</f>
        <v>79.95733767</v>
      </c>
      <c r="Z925" s="24" t="n">
        <f aca="false">T925*CUT_M+(R925+S925)*CUT_SET</f>
        <v>212.907514</v>
      </c>
      <c r="AA925" s="24" t="n">
        <f aca="false">U925*ROUND_M</f>
        <v>452.057505</v>
      </c>
      <c r="AB925" s="24" t="n">
        <f aca="false">(R925+S925)*FINISH_PART</f>
        <v>368</v>
      </c>
      <c r="AC925" s="24" t="n">
        <f aca="false">R925*SPACER_VANE+(R925+S925)*ASM_H*LABOUR</f>
        <v>613.5</v>
      </c>
      <c r="AD925" s="24" t="n">
        <f aca="false">V925*G10_CAGE+W925*G10_SLEEVE</f>
        <v>336.91062</v>
      </c>
      <c r="AE925" s="24" t="n">
        <f aca="false">N925/1000*SHAFT_M+SHAFT_SET</f>
        <v>206.72</v>
      </c>
      <c r="AF925" s="24" t="n">
        <f aca="false">2*ROUNDUP(G925*1000/V_ZENER,0)*PRICE_Z+5*ROUNDUP(G925*DIODE_SAFETY/V_STICK,0)*PRICE_STICK</f>
        <v>127</v>
      </c>
      <c r="AG925" s="24" t="n">
        <f aca="false">SUM(X925:AF925)</f>
        <v>2472.75202275</v>
      </c>
      <c r="AH925" s="20" t="n">
        <f aca="false">FIXED_BOM</f>
        <v>3461</v>
      </c>
      <c r="AI925" s="24" t="n">
        <f aca="false">(AG925+AH925)*(1+CONT)</f>
        <v>6823.8148261625</v>
      </c>
      <c r="AJ925" s="24" t="n">
        <f aca="false">IF(L925&gt;0,AI925/L925,1000000000000)</f>
        <v>1552.94088791361</v>
      </c>
      <c r="AK925" s="8" t="n">
        <f aca="false">IF(AND(G925&gt;=V_NEED,L925&gt;=P_MIN,K925&gt;=Z_MIN,F925&lt;=N_CAP,D925&lt;=R_MAX,OR(CORONA_REQ=0,O925&gt;=G925)),1,0)</f>
        <v>0</v>
      </c>
      <c r="AL925" s="28" t="n">
        <f aca="false">IF(AK925=1,IF(OBJECTIVE=1,AI925,AJ925),1000000000000)+ROW()*0.000000001</f>
        <v>1000000000000</v>
      </c>
    </row>
    <row r="926" customFormat="false" ht="15" hidden="false" customHeight="false" outlineLevel="0" collapsed="false">
      <c r="A926" s="8" t="n">
        <v>922</v>
      </c>
      <c r="B926" s="23" t="n">
        <v>8</v>
      </c>
      <c r="C926" s="23" t="n">
        <v>2</v>
      </c>
      <c r="D926" s="8" t="n">
        <v>175</v>
      </c>
      <c r="E926" s="8" t="n">
        <v>18</v>
      </c>
      <c r="F926" s="8" t="n">
        <v>10</v>
      </c>
      <c r="G926" s="28" t="n">
        <v>16.907073</v>
      </c>
      <c r="H926" s="8" t="n">
        <v>85.513268</v>
      </c>
      <c r="I926" s="8" t="n">
        <v>627.044328</v>
      </c>
      <c r="J926" s="28" t="n">
        <v>7.332714</v>
      </c>
      <c r="K926" s="39" t="n">
        <v>1.338657</v>
      </c>
      <c r="L926" s="28" t="n">
        <v>5.796296</v>
      </c>
      <c r="M926" s="8" t="n">
        <v>282</v>
      </c>
      <c r="N926" s="8" t="n">
        <v>1176</v>
      </c>
      <c r="O926" s="28" t="n">
        <v>14.275455</v>
      </c>
      <c r="P926" s="28" t="n">
        <v>7.90508</v>
      </c>
      <c r="Q926" s="28" t="n">
        <v>8.588329</v>
      </c>
      <c r="R926" s="8" t="n">
        <v>40</v>
      </c>
      <c r="S926" s="8" t="n">
        <v>18</v>
      </c>
      <c r="T926" s="23" t="n">
        <v>139.796453</v>
      </c>
      <c r="U926" s="23" t="n">
        <v>113.721234</v>
      </c>
      <c r="V926" s="28" t="n">
        <v>5.835008</v>
      </c>
      <c r="W926" s="39" t="n">
        <v>1.018811</v>
      </c>
      <c r="X926" s="24" t="n">
        <f aca="false">P926*RHO_VANE/2700*(1+SCRAP)*PRICE_VANE</f>
        <v>94.6238076</v>
      </c>
      <c r="Y926" s="24" t="n">
        <f aca="false">Q926*RHO_PLATE/2700*(1+SCRAP)*PRICE_PLATE</f>
        <v>102.80229813</v>
      </c>
      <c r="Z926" s="24" t="n">
        <f aca="false">T926*CUT_M+(R926+S926)*CUT_SET</f>
        <v>267.6946795</v>
      </c>
      <c r="AA926" s="24" t="n">
        <f aca="false">U926*ROUND_M</f>
        <v>568.60617</v>
      </c>
      <c r="AB926" s="24" t="n">
        <f aca="false">(R926+S926)*FINISH_PART</f>
        <v>464</v>
      </c>
      <c r="AC926" s="24" t="n">
        <f aca="false">R926*SPACER_VANE+(R926+S926)*ASM_H*LABOUR</f>
        <v>772.5</v>
      </c>
      <c r="AD926" s="24" t="n">
        <f aca="false">V926*G10_CAGE+W926*G10_SLEEVE</f>
        <v>411.22914</v>
      </c>
      <c r="AE926" s="24" t="n">
        <f aca="false">N926/1000*SHAFT_M+SHAFT_SET</f>
        <v>221.12</v>
      </c>
      <c r="AF926" s="24" t="n">
        <f aca="false">2*ROUNDUP(G926*1000/V_ZENER,0)*PRICE_Z+5*ROUNDUP(G926*DIODE_SAFETY/V_STICK,0)*PRICE_STICK</f>
        <v>127</v>
      </c>
      <c r="AG926" s="24" t="n">
        <f aca="false">SUM(X926:AF926)</f>
        <v>3029.57609523</v>
      </c>
      <c r="AH926" s="20" t="n">
        <f aca="false">FIXED_BOM</f>
        <v>3461</v>
      </c>
      <c r="AI926" s="24" t="n">
        <f aca="false">(AG926+AH926)*(1+CONT)</f>
        <v>7464.1625095145</v>
      </c>
      <c r="AJ926" s="24" t="n">
        <f aca="false">IF(L926&gt;0,AI926/L926,1000000000000)</f>
        <v>1287.74695245283</v>
      </c>
      <c r="AK926" s="8" t="n">
        <f aca="false">IF(AND(G926&gt;=V_NEED,L926&gt;=P_MIN,K926&gt;=Z_MIN,F926&lt;=N_CAP,D926&lt;=R_MAX,OR(CORONA_REQ=0,O926&gt;=G926)),1,0)</f>
        <v>0</v>
      </c>
      <c r="AL926" s="28" t="n">
        <f aca="false">IF(AK926=1,IF(OBJECTIVE=1,AI926,AJ926),1000000000000)+ROW()*0.000000001</f>
        <v>1000000000000</v>
      </c>
    </row>
    <row r="927" customFormat="false" ht="15" hidden="false" customHeight="false" outlineLevel="0" collapsed="false">
      <c r="A927" s="8" t="n">
        <v>923</v>
      </c>
      <c r="B927" s="23" t="n">
        <v>8</v>
      </c>
      <c r="C927" s="23" t="n">
        <v>2</v>
      </c>
      <c r="D927" s="8" t="n">
        <v>175</v>
      </c>
      <c r="E927" s="8" t="n">
        <v>18</v>
      </c>
      <c r="F927" s="8" t="n">
        <v>12</v>
      </c>
      <c r="G927" s="28" t="n">
        <v>16.907073</v>
      </c>
      <c r="H927" s="8" t="n">
        <v>103.095009</v>
      </c>
      <c r="I927" s="8" t="n">
        <v>759.05366</v>
      </c>
      <c r="J927" s="28" t="n">
        <v>7.362662</v>
      </c>
      <c r="K927" s="39" t="n">
        <v>1.350764</v>
      </c>
      <c r="L927" s="28" t="n">
        <v>7.200476</v>
      </c>
      <c r="M927" s="8" t="n">
        <v>332</v>
      </c>
      <c r="N927" s="8" t="n">
        <v>1276</v>
      </c>
      <c r="O927" s="28" t="n">
        <v>14.275455</v>
      </c>
      <c r="P927" s="28" t="n">
        <v>9.486096</v>
      </c>
      <c r="Q927" s="28" t="n">
        <v>9.542588</v>
      </c>
      <c r="R927" s="8" t="n">
        <v>48</v>
      </c>
      <c r="S927" s="8" t="n">
        <v>20</v>
      </c>
      <c r="T927" s="23" t="n">
        <v>165.493797</v>
      </c>
      <c r="U927" s="23" t="n">
        <v>134.203535</v>
      </c>
      <c r="V927" s="28" t="n">
        <v>6.713775</v>
      </c>
      <c r="W927" s="39" t="n">
        <v>1.172246</v>
      </c>
      <c r="X927" s="24" t="n">
        <f aca="false">P927*RHO_VANE/2700*(1+SCRAP)*PRICE_VANE</f>
        <v>113.54856912</v>
      </c>
      <c r="Y927" s="24" t="n">
        <f aca="false">Q927*RHO_PLATE/2700*(1+SCRAP)*PRICE_PLATE</f>
        <v>114.22477836</v>
      </c>
      <c r="Z927" s="24" t="n">
        <f aca="false">T927*CUT_M+(R927+S927)*CUT_SET</f>
        <v>316.2406955</v>
      </c>
      <c r="AA927" s="24" t="n">
        <f aca="false">U927*ROUND_M</f>
        <v>671.017675</v>
      </c>
      <c r="AB927" s="24" t="n">
        <f aca="false">(R927+S927)*FINISH_PART</f>
        <v>544</v>
      </c>
      <c r="AC927" s="24" t="n">
        <f aca="false">R927*SPACER_VANE+(R927+S927)*ASM_H*LABOUR</f>
        <v>909</v>
      </c>
      <c r="AD927" s="24" t="n">
        <f aca="false">V927*G10_CAGE+W927*G10_SLEEVE</f>
        <v>473.16126</v>
      </c>
      <c r="AE927" s="24" t="n">
        <f aca="false">N927/1000*SHAFT_M+SHAFT_SET</f>
        <v>233.12</v>
      </c>
      <c r="AF927" s="24" t="n">
        <f aca="false">2*ROUNDUP(G927*1000/V_ZENER,0)*PRICE_Z+5*ROUNDUP(G927*DIODE_SAFETY/V_STICK,0)*PRICE_STICK</f>
        <v>127</v>
      </c>
      <c r="AG927" s="24" t="n">
        <f aca="false">SUM(X927:AF927)</f>
        <v>3501.31297798</v>
      </c>
      <c r="AH927" s="20" t="n">
        <f aca="false">FIXED_BOM</f>
        <v>3461</v>
      </c>
      <c r="AI927" s="24" t="n">
        <f aca="false">(AG927+AH927)*(1+CONT)</f>
        <v>8006.659924677</v>
      </c>
      <c r="AJ927" s="24" t="n">
        <f aca="false">IF(L927&gt;0,AI927/L927,1000000000000)</f>
        <v>1111.96258756741</v>
      </c>
      <c r="AK927" s="8" t="n">
        <f aca="false">IF(AND(G927&gt;=V_NEED,L927&gt;=P_MIN,K927&gt;=Z_MIN,F927&lt;=N_CAP,D927&lt;=R_MAX,OR(CORONA_REQ=0,O927&gt;=G927)),1,0)</f>
        <v>0</v>
      </c>
      <c r="AL927" s="28" t="n">
        <f aca="false">IF(AK927=1,IF(OBJECTIVE=1,AI927,AJ927),1000000000000)+ROW()*0.000000001</f>
        <v>1000000000000</v>
      </c>
    </row>
    <row r="928" customFormat="false" ht="15" hidden="false" customHeight="false" outlineLevel="0" collapsed="false">
      <c r="A928" s="8" t="n">
        <v>924</v>
      </c>
      <c r="B928" s="23" t="n">
        <v>8</v>
      </c>
      <c r="C928" s="23" t="n">
        <v>2</v>
      </c>
      <c r="D928" s="8" t="n">
        <v>175</v>
      </c>
      <c r="E928" s="8" t="n">
        <v>18</v>
      </c>
      <c r="F928" s="8" t="n">
        <v>16</v>
      </c>
      <c r="G928" s="28" t="n">
        <v>16.907073</v>
      </c>
      <c r="H928" s="8" t="n">
        <v>138.258491</v>
      </c>
      <c r="I928" s="8" t="n">
        <v>1023.072324</v>
      </c>
      <c r="J928" s="28" t="n">
        <v>7.399707</v>
      </c>
      <c r="K928" s="39" t="n">
        <v>1.366648</v>
      </c>
      <c r="L928" s="28" t="n">
        <v>10.023601</v>
      </c>
      <c r="M928" s="8" t="n">
        <v>442</v>
      </c>
      <c r="N928" s="8" t="n">
        <v>1496</v>
      </c>
      <c r="O928" s="28" t="n">
        <v>14.275455</v>
      </c>
      <c r="P928" s="28" t="n">
        <v>12.648127</v>
      </c>
      <c r="Q928" s="28" t="n">
        <v>12.405364</v>
      </c>
      <c r="R928" s="8" t="n">
        <v>64</v>
      </c>
      <c r="S928" s="8" t="n">
        <v>26</v>
      </c>
      <c r="T928" s="23" t="n">
        <v>219.715919</v>
      </c>
      <c r="U928" s="23" t="n">
        <v>177.995568</v>
      </c>
      <c r="V928" s="28" t="n">
        <v>8.64706</v>
      </c>
      <c r="W928" s="39" t="n">
        <v>1.509804</v>
      </c>
      <c r="X928" s="24" t="n">
        <f aca="false">P928*RHO_VANE/2700*(1+SCRAP)*PRICE_VANE</f>
        <v>151.39808019</v>
      </c>
      <c r="Y928" s="24" t="n">
        <f aca="false">Q928*RHO_PLATE/2700*(1+SCRAP)*PRICE_PLATE</f>
        <v>148.49220708</v>
      </c>
      <c r="Z928" s="24" t="n">
        <f aca="false">T928*CUT_M+(R928+S928)*CUT_SET</f>
        <v>419.5738785</v>
      </c>
      <c r="AA928" s="24" t="n">
        <f aca="false">U928*ROUND_M</f>
        <v>889.97784</v>
      </c>
      <c r="AB928" s="24" t="n">
        <f aca="false">(R928+S928)*FINISH_PART</f>
        <v>720</v>
      </c>
      <c r="AC928" s="24" t="n">
        <f aca="false">R928*SPACER_VANE+(R928+S928)*ASM_H*LABOUR</f>
        <v>1204.5</v>
      </c>
      <c r="AD928" s="24" t="n">
        <f aca="false">V928*G10_CAGE+W928*G10_SLEEVE</f>
        <v>609.41184</v>
      </c>
      <c r="AE928" s="24" t="n">
        <f aca="false">N928/1000*SHAFT_M+SHAFT_SET</f>
        <v>259.52</v>
      </c>
      <c r="AF928" s="24" t="n">
        <f aca="false">2*ROUNDUP(G928*1000/V_ZENER,0)*PRICE_Z+5*ROUNDUP(G928*DIODE_SAFETY/V_STICK,0)*PRICE_STICK</f>
        <v>127</v>
      </c>
      <c r="AG928" s="24" t="n">
        <f aca="false">SUM(X928:AF928)</f>
        <v>4529.87384577</v>
      </c>
      <c r="AH928" s="20" t="n">
        <f aca="false">FIXED_BOM</f>
        <v>3461</v>
      </c>
      <c r="AI928" s="24" t="n">
        <f aca="false">(AG928+AH928)*(1+CONT)</f>
        <v>9189.5049226355</v>
      </c>
      <c r="AJ928" s="24" t="n">
        <f aca="false">IF(L928&gt;0,AI928/L928,1000000000000)</f>
        <v>916.786783775162</v>
      </c>
      <c r="AK928" s="8" t="n">
        <f aca="false">IF(AND(G928&gt;=V_NEED,L928&gt;=P_MIN,K928&gt;=Z_MIN,F928&lt;=N_CAP,D928&lt;=R_MAX,OR(CORONA_REQ=0,O928&gt;=G928)),1,0)</f>
        <v>0</v>
      </c>
      <c r="AL928" s="28" t="n">
        <f aca="false">IF(AK928=1,IF(OBJECTIVE=1,AI928,AJ928),1000000000000)+ROW()*0.000000001</f>
        <v>1000000000000</v>
      </c>
    </row>
    <row r="929" customFormat="false" ht="15" hidden="false" customHeight="false" outlineLevel="0" collapsed="false">
      <c r="A929" s="8" t="n">
        <v>925</v>
      </c>
      <c r="B929" s="23" t="n">
        <v>8</v>
      </c>
      <c r="C929" s="23" t="n">
        <v>2</v>
      </c>
      <c r="D929" s="8" t="n">
        <v>175</v>
      </c>
      <c r="E929" s="8" t="n">
        <v>22</v>
      </c>
      <c r="F929" s="8" t="n">
        <v>4</v>
      </c>
      <c r="G929" s="28" t="n">
        <v>16.907073</v>
      </c>
      <c r="H929" s="8" t="n">
        <v>42.768151</v>
      </c>
      <c r="I929" s="8" t="n">
        <v>276.899378</v>
      </c>
      <c r="J929" s="28" t="n">
        <v>6.47443</v>
      </c>
      <c r="K929" s="39" t="n">
        <v>1.238874</v>
      </c>
      <c r="L929" s="28" t="n">
        <v>1.974188</v>
      </c>
      <c r="M929" s="8" t="n">
        <v>122</v>
      </c>
      <c r="N929" s="8" t="n">
        <v>856</v>
      </c>
      <c r="O929" s="28" t="n">
        <v>14.275455</v>
      </c>
      <c r="P929" s="28" t="n">
        <v>3.67097</v>
      </c>
      <c r="Q929" s="28" t="n">
        <v>4.771294</v>
      </c>
      <c r="R929" s="8" t="n">
        <v>16</v>
      </c>
      <c r="S929" s="8" t="n">
        <v>10</v>
      </c>
      <c r="T929" s="23" t="n">
        <v>59.876988</v>
      </c>
      <c r="U929" s="23" t="n">
        <v>49.4469</v>
      </c>
      <c r="V929" s="28" t="n">
        <v>3.022956</v>
      </c>
      <c r="W929" s="39" t="n">
        <v>0.527818</v>
      </c>
      <c r="X929" s="24" t="n">
        <f aca="false">P929*RHO_VANE/2700*(1+SCRAP)*PRICE_VANE</f>
        <v>43.9415109</v>
      </c>
      <c r="Y929" s="24" t="n">
        <f aca="false">Q929*RHO_PLATE/2700*(1+SCRAP)*PRICE_PLATE</f>
        <v>57.11238918</v>
      </c>
      <c r="Z929" s="24" t="n">
        <f aca="false">T929*CUT_M+(R929+S929)*CUT_SET</f>
        <v>115.815482</v>
      </c>
      <c r="AA929" s="24" t="n">
        <f aca="false">U929*ROUND_M</f>
        <v>247.2345</v>
      </c>
      <c r="AB929" s="24" t="n">
        <f aca="false">(R929+S929)*FINISH_PART</f>
        <v>208</v>
      </c>
      <c r="AC929" s="24" t="n">
        <f aca="false">R929*SPACER_VANE+(R929+S929)*ASM_H*LABOUR</f>
        <v>340.5</v>
      </c>
      <c r="AD929" s="24" t="n">
        <f aca="false">V929*G10_CAGE+W929*G10_SLEEVE</f>
        <v>213.04644</v>
      </c>
      <c r="AE929" s="24" t="n">
        <f aca="false">N929/1000*SHAFT_M+SHAFT_SET</f>
        <v>182.72</v>
      </c>
      <c r="AF929" s="24" t="n">
        <f aca="false">2*ROUNDUP(G929*1000/V_ZENER,0)*PRICE_Z+5*ROUNDUP(G929*DIODE_SAFETY/V_STICK,0)*PRICE_STICK</f>
        <v>127</v>
      </c>
      <c r="AG929" s="24" t="n">
        <f aca="false">SUM(X929:AF929)</f>
        <v>1535.37032208</v>
      </c>
      <c r="AH929" s="20" t="n">
        <f aca="false">FIXED_BOM</f>
        <v>3461</v>
      </c>
      <c r="AI929" s="24" t="n">
        <f aca="false">(AG929+AH929)*(1+CONT)</f>
        <v>5745.825870392</v>
      </c>
      <c r="AJ929" s="24" t="n">
        <f aca="false">IF(L929&gt;0,AI929/L929,1000000000000)</f>
        <v>2910.47553241738</v>
      </c>
      <c r="AK929" s="8" t="n">
        <f aca="false">IF(AND(G929&gt;=V_NEED,L929&gt;=P_MIN,K929&gt;=Z_MIN,F929&lt;=N_CAP,D929&lt;=R_MAX,OR(CORONA_REQ=0,O929&gt;=G929)),1,0)</f>
        <v>0</v>
      </c>
      <c r="AL929" s="28" t="n">
        <f aca="false">IF(AK929=1,IF(OBJECTIVE=1,AI929,AJ929),1000000000000)+ROW()*0.000000001</f>
        <v>1000000000000</v>
      </c>
    </row>
    <row r="930" customFormat="false" ht="15" hidden="false" customHeight="false" outlineLevel="0" collapsed="false">
      <c r="A930" s="8" t="n">
        <v>926</v>
      </c>
      <c r="B930" s="23" t="n">
        <v>8</v>
      </c>
      <c r="C930" s="23" t="n">
        <v>2</v>
      </c>
      <c r="D930" s="8" t="n">
        <v>175</v>
      </c>
      <c r="E930" s="8" t="n">
        <v>22</v>
      </c>
      <c r="F930" s="8" t="n">
        <v>6</v>
      </c>
      <c r="G930" s="28" t="n">
        <v>16.907073</v>
      </c>
      <c r="H930" s="8" t="n">
        <v>66.064237</v>
      </c>
      <c r="I930" s="8" t="n">
        <v>435.127594</v>
      </c>
      <c r="J930" s="28" t="n">
        <v>6.586432</v>
      </c>
      <c r="K930" s="39" t="n">
        <v>1.287781</v>
      </c>
      <c r="L930" s="28" t="n">
        <v>3.570351</v>
      </c>
      <c r="M930" s="8" t="n">
        <v>172</v>
      </c>
      <c r="N930" s="8" t="n">
        <v>956</v>
      </c>
      <c r="O930" s="28" t="n">
        <v>14.275455</v>
      </c>
      <c r="P930" s="28" t="n">
        <v>5.506455</v>
      </c>
      <c r="Q930" s="28" t="n">
        <v>5.725553</v>
      </c>
      <c r="R930" s="8" t="n">
        <v>24</v>
      </c>
      <c r="S930" s="8" t="n">
        <v>12</v>
      </c>
      <c r="T930" s="23" t="n">
        <v>85.574332</v>
      </c>
      <c r="U930" s="23" t="n">
        <v>69.929201</v>
      </c>
      <c r="V930" s="28" t="n">
        <v>3.901722</v>
      </c>
      <c r="W930" s="39" t="n">
        <v>0.681253</v>
      </c>
      <c r="X930" s="24" t="n">
        <f aca="false">P930*RHO_VANE/2700*(1+SCRAP)*PRICE_VANE</f>
        <v>65.91226635</v>
      </c>
      <c r="Y930" s="24" t="n">
        <f aca="false">Q930*RHO_PLATE/2700*(1+SCRAP)*PRICE_PLATE</f>
        <v>68.53486941</v>
      </c>
      <c r="Z930" s="24" t="n">
        <f aca="false">T930*CUT_M+(R930+S930)*CUT_SET</f>
        <v>164.361498</v>
      </c>
      <c r="AA930" s="24" t="n">
        <f aca="false">U930*ROUND_M</f>
        <v>349.646005</v>
      </c>
      <c r="AB930" s="24" t="n">
        <f aca="false">(R930+S930)*FINISH_PART</f>
        <v>288</v>
      </c>
      <c r="AC930" s="24" t="n">
        <f aca="false">R930*SPACER_VANE+(R930+S930)*ASM_H*LABOUR</f>
        <v>477</v>
      </c>
      <c r="AD930" s="24" t="n">
        <f aca="false">V930*G10_CAGE+W930*G10_SLEEVE</f>
        <v>274.9785</v>
      </c>
      <c r="AE930" s="24" t="n">
        <f aca="false">N930/1000*SHAFT_M+SHAFT_SET</f>
        <v>194.72</v>
      </c>
      <c r="AF930" s="24" t="n">
        <f aca="false">2*ROUNDUP(G930*1000/V_ZENER,0)*PRICE_Z+5*ROUNDUP(G930*DIODE_SAFETY/V_STICK,0)*PRICE_STICK</f>
        <v>127</v>
      </c>
      <c r="AG930" s="24" t="n">
        <f aca="false">SUM(X930:AF930)</f>
        <v>2010.15313876</v>
      </c>
      <c r="AH930" s="20" t="n">
        <f aca="false">FIXED_BOM</f>
        <v>3461</v>
      </c>
      <c r="AI930" s="24" t="n">
        <f aca="false">(AG930+AH930)*(1+CONT)</f>
        <v>6291.826109574</v>
      </c>
      <c r="AJ930" s="24" t="n">
        <f aca="false">IF(L930&gt;0,AI930/L930,1000000000000)</f>
        <v>1762.2430146431</v>
      </c>
      <c r="AK930" s="8" t="n">
        <f aca="false">IF(AND(G930&gt;=V_NEED,L930&gt;=P_MIN,K930&gt;=Z_MIN,F930&lt;=N_CAP,D930&lt;=R_MAX,OR(CORONA_REQ=0,O930&gt;=G930)),1,0)</f>
        <v>0</v>
      </c>
      <c r="AL930" s="28" t="n">
        <f aca="false">IF(AK930=1,IF(OBJECTIVE=1,AI930,AJ930),1000000000000)+ROW()*0.000000001</f>
        <v>1000000000000</v>
      </c>
    </row>
    <row r="931" customFormat="false" ht="15" hidden="false" customHeight="false" outlineLevel="0" collapsed="false">
      <c r="A931" s="8" t="n">
        <v>927</v>
      </c>
      <c r="B931" s="23" t="n">
        <v>8</v>
      </c>
      <c r="C931" s="23" t="n">
        <v>2</v>
      </c>
      <c r="D931" s="8" t="n">
        <v>175</v>
      </c>
      <c r="E931" s="8" t="n">
        <v>22</v>
      </c>
      <c r="F931" s="8" t="n">
        <v>8</v>
      </c>
      <c r="G931" s="28" t="n">
        <v>16.907073</v>
      </c>
      <c r="H931" s="8" t="n">
        <v>89.360323</v>
      </c>
      <c r="I931" s="8" t="n">
        <v>593.355811</v>
      </c>
      <c r="J931" s="28" t="n">
        <v>6.640037</v>
      </c>
      <c r="K931" s="39" t="n">
        <v>1.312305</v>
      </c>
      <c r="L931" s="28" t="n">
        <v>5.177146</v>
      </c>
      <c r="M931" s="8" t="n">
        <v>232</v>
      </c>
      <c r="N931" s="8" t="n">
        <v>1076</v>
      </c>
      <c r="O931" s="28" t="n">
        <v>14.275455</v>
      </c>
      <c r="P931" s="28" t="n">
        <v>7.34194</v>
      </c>
      <c r="Q931" s="28" t="n">
        <v>7.63407</v>
      </c>
      <c r="R931" s="8" t="n">
        <v>32</v>
      </c>
      <c r="S931" s="8" t="n">
        <v>16</v>
      </c>
      <c r="T931" s="23" t="n">
        <v>114.099109</v>
      </c>
      <c r="U931" s="23" t="n">
        <v>93.238934</v>
      </c>
      <c r="V931" s="28" t="n">
        <v>4.956242</v>
      </c>
      <c r="W931" s="39" t="n">
        <v>0.865376</v>
      </c>
      <c r="X931" s="24" t="n">
        <f aca="false">P931*RHO_VANE/2700*(1+SCRAP)*PRICE_VANE</f>
        <v>87.8830218</v>
      </c>
      <c r="Y931" s="24" t="n">
        <f aca="false">Q931*RHO_PLATE/2700*(1+SCRAP)*PRICE_PLATE</f>
        <v>91.3798179</v>
      </c>
      <c r="Z931" s="24" t="n">
        <f aca="false">T931*CUT_M+(R931+S931)*CUT_SET</f>
        <v>219.1486635</v>
      </c>
      <c r="AA931" s="24" t="n">
        <f aca="false">U931*ROUND_M</f>
        <v>466.19467</v>
      </c>
      <c r="AB931" s="24" t="n">
        <f aca="false">(R931+S931)*FINISH_PART</f>
        <v>384</v>
      </c>
      <c r="AC931" s="24" t="n">
        <f aca="false">R931*SPACER_VANE+(R931+S931)*ASM_H*LABOUR</f>
        <v>636</v>
      </c>
      <c r="AD931" s="24" t="n">
        <f aca="false">V931*G10_CAGE+W931*G10_SLEEVE</f>
        <v>349.29708</v>
      </c>
      <c r="AE931" s="24" t="n">
        <f aca="false">N931/1000*SHAFT_M+SHAFT_SET</f>
        <v>209.12</v>
      </c>
      <c r="AF931" s="24" t="n">
        <f aca="false">2*ROUNDUP(G931*1000/V_ZENER,0)*PRICE_Z+5*ROUNDUP(G931*DIODE_SAFETY/V_STICK,0)*PRICE_STICK</f>
        <v>127</v>
      </c>
      <c r="AG931" s="24" t="n">
        <f aca="false">SUM(X931:AF931)</f>
        <v>2570.0232532</v>
      </c>
      <c r="AH931" s="20" t="n">
        <f aca="false">FIXED_BOM</f>
        <v>3461</v>
      </c>
      <c r="AI931" s="24" t="n">
        <f aca="false">(AG931+AH931)*(1+CONT)</f>
        <v>6935.67674118</v>
      </c>
      <c r="AJ931" s="24" t="n">
        <f aca="false">IF(L931&gt;0,AI931/L931,1000000000000)</f>
        <v>1339.67184645363</v>
      </c>
      <c r="AK931" s="8" t="n">
        <f aca="false">IF(AND(G931&gt;=V_NEED,L931&gt;=P_MIN,K931&gt;=Z_MIN,F931&lt;=N_CAP,D931&lt;=R_MAX,OR(CORONA_REQ=0,O931&gt;=G931)),1,0)</f>
        <v>0</v>
      </c>
      <c r="AL931" s="28" t="n">
        <f aca="false">IF(AK931=1,IF(OBJECTIVE=1,AI931,AJ931),1000000000000)+ROW()*0.000000001</f>
        <v>1000000000000</v>
      </c>
    </row>
    <row r="932" customFormat="false" ht="15" hidden="false" customHeight="false" outlineLevel="0" collapsed="false">
      <c r="A932" s="8" t="n">
        <v>928</v>
      </c>
      <c r="B932" s="23" t="n">
        <v>8</v>
      </c>
      <c r="C932" s="23" t="n">
        <v>2</v>
      </c>
      <c r="D932" s="8" t="n">
        <v>175</v>
      </c>
      <c r="E932" s="8" t="n">
        <v>22</v>
      </c>
      <c r="F932" s="8" t="n">
        <v>10</v>
      </c>
      <c r="G932" s="28" t="n">
        <v>16.907073</v>
      </c>
      <c r="H932" s="8" t="n">
        <v>112.656409</v>
      </c>
      <c r="I932" s="8" t="n">
        <v>751.584027</v>
      </c>
      <c r="J932" s="28" t="n">
        <v>6.671472</v>
      </c>
      <c r="K932" s="39" t="n">
        <v>1.327226</v>
      </c>
      <c r="L932" s="28" t="n">
        <v>6.789022</v>
      </c>
      <c r="M932" s="8" t="n">
        <v>292</v>
      </c>
      <c r="N932" s="8" t="n">
        <v>1196</v>
      </c>
      <c r="O932" s="28" t="n">
        <v>14.275455</v>
      </c>
      <c r="P932" s="28" t="n">
        <v>9.177425</v>
      </c>
      <c r="Q932" s="28" t="n">
        <v>9.542588</v>
      </c>
      <c r="R932" s="8" t="n">
        <v>40</v>
      </c>
      <c r="S932" s="8" t="n">
        <v>20</v>
      </c>
      <c r="T932" s="23" t="n">
        <v>142.623887</v>
      </c>
      <c r="U932" s="23" t="n">
        <v>116.548668</v>
      </c>
      <c r="V932" s="28" t="n">
        <v>6.010761</v>
      </c>
      <c r="W932" s="39" t="n">
        <v>1.049498</v>
      </c>
      <c r="X932" s="24" t="n">
        <f aca="false">P932*RHO_VANE/2700*(1+SCRAP)*PRICE_VANE</f>
        <v>109.85377725</v>
      </c>
      <c r="Y932" s="24" t="n">
        <f aca="false">Q932*RHO_PLATE/2700*(1+SCRAP)*PRICE_PLATE</f>
        <v>114.22477836</v>
      </c>
      <c r="Z932" s="24" t="n">
        <f aca="false">T932*CUT_M+(R932+S932)*CUT_SET</f>
        <v>273.9358305</v>
      </c>
      <c r="AA932" s="24" t="n">
        <f aca="false">U932*ROUND_M</f>
        <v>582.74334</v>
      </c>
      <c r="AB932" s="24" t="n">
        <f aca="false">(R932+S932)*FINISH_PART</f>
        <v>480</v>
      </c>
      <c r="AC932" s="24" t="n">
        <f aca="false">R932*SPACER_VANE+(R932+S932)*ASM_H*LABOUR</f>
        <v>795</v>
      </c>
      <c r="AD932" s="24" t="n">
        <f aca="false">V932*G10_CAGE+W932*G10_SLEEVE</f>
        <v>423.61554</v>
      </c>
      <c r="AE932" s="24" t="n">
        <f aca="false">N932/1000*SHAFT_M+SHAFT_SET</f>
        <v>223.52</v>
      </c>
      <c r="AF932" s="24" t="n">
        <f aca="false">2*ROUNDUP(G932*1000/V_ZENER,0)*PRICE_Z+5*ROUNDUP(G932*DIODE_SAFETY/V_STICK,0)*PRICE_STICK</f>
        <v>127</v>
      </c>
      <c r="AG932" s="24" t="n">
        <f aca="false">SUM(X932:AF932)</f>
        <v>3129.89326611</v>
      </c>
      <c r="AH932" s="20" t="n">
        <f aca="false">FIXED_BOM</f>
        <v>3461</v>
      </c>
      <c r="AI932" s="24" t="n">
        <f aca="false">(AG932+AH932)*(1+CONT)</f>
        <v>7579.5272560265</v>
      </c>
      <c r="AJ932" s="24" t="n">
        <f aca="false">IF(L932&gt;0,AI932/L932,1000000000000)</f>
        <v>1116.43875303785</v>
      </c>
      <c r="AK932" s="8" t="n">
        <f aca="false">IF(AND(G932&gt;=V_NEED,L932&gt;=P_MIN,K932&gt;=Z_MIN,F932&lt;=N_CAP,D932&lt;=R_MAX,OR(CORONA_REQ=0,O932&gt;=G932)),1,0)</f>
        <v>0</v>
      </c>
      <c r="AL932" s="28" t="n">
        <f aca="false">IF(AK932=1,IF(OBJECTIVE=1,AI932,AJ932),1000000000000)+ROW()*0.000000001</f>
        <v>1000000000000</v>
      </c>
    </row>
    <row r="933" customFormat="false" ht="15" hidden="false" customHeight="false" outlineLevel="0" collapsed="false">
      <c r="A933" s="8" t="n">
        <v>929</v>
      </c>
      <c r="B933" s="23" t="n">
        <v>8</v>
      </c>
      <c r="C933" s="23" t="n">
        <v>2</v>
      </c>
      <c r="D933" s="8" t="n">
        <v>175</v>
      </c>
      <c r="E933" s="8" t="n">
        <v>22</v>
      </c>
      <c r="F933" s="8" t="n">
        <v>12</v>
      </c>
      <c r="G933" s="28" t="n">
        <v>16.907073</v>
      </c>
      <c r="H933" s="8" t="n">
        <v>135.952496</v>
      </c>
      <c r="I933" s="8" t="n">
        <v>909.812243</v>
      </c>
      <c r="J933" s="28" t="n">
        <v>6.692133</v>
      </c>
      <c r="K933" s="39" t="n">
        <v>1.337349</v>
      </c>
      <c r="L933" s="28" t="n">
        <v>8.399477</v>
      </c>
      <c r="M933" s="8" t="n">
        <v>352</v>
      </c>
      <c r="N933" s="8" t="n">
        <v>1316</v>
      </c>
      <c r="O933" s="28" t="n">
        <v>14.275455</v>
      </c>
      <c r="P933" s="28" t="n">
        <v>11.01291</v>
      </c>
      <c r="Q933" s="28" t="n">
        <v>11.451105</v>
      </c>
      <c r="R933" s="8" t="n">
        <v>48</v>
      </c>
      <c r="S933" s="8" t="n">
        <v>24</v>
      </c>
      <c r="T933" s="23" t="n">
        <v>171.148664</v>
      </c>
      <c r="U933" s="23" t="n">
        <v>139.858401</v>
      </c>
      <c r="V933" s="28" t="n">
        <v>7.065281</v>
      </c>
      <c r="W933" s="39" t="n">
        <v>1.23362</v>
      </c>
      <c r="X933" s="24" t="n">
        <f aca="false">P933*RHO_VANE/2700*(1+SCRAP)*PRICE_VANE</f>
        <v>131.8245327</v>
      </c>
      <c r="Y933" s="24" t="n">
        <f aca="false">Q933*RHO_PLATE/2700*(1+SCRAP)*PRICE_PLATE</f>
        <v>137.06972685</v>
      </c>
      <c r="Z933" s="24" t="n">
        <f aca="false">T933*CUT_M+(R933+S933)*CUT_SET</f>
        <v>328.722996</v>
      </c>
      <c r="AA933" s="24" t="n">
        <f aca="false">U933*ROUND_M</f>
        <v>699.292005</v>
      </c>
      <c r="AB933" s="24" t="n">
        <f aca="false">(R933+S933)*FINISH_PART</f>
        <v>576</v>
      </c>
      <c r="AC933" s="24" t="n">
        <f aca="false">R933*SPACER_VANE+(R933+S933)*ASM_H*LABOUR</f>
        <v>954</v>
      </c>
      <c r="AD933" s="24" t="n">
        <f aca="false">V933*G10_CAGE+W933*G10_SLEEVE</f>
        <v>497.93406</v>
      </c>
      <c r="AE933" s="24" t="n">
        <f aca="false">N933/1000*SHAFT_M+SHAFT_SET</f>
        <v>237.92</v>
      </c>
      <c r="AF933" s="24" t="n">
        <f aca="false">2*ROUNDUP(G933*1000/V_ZENER,0)*PRICE_Z+5*ROUNDUP(G933*DIODE_SAFETY/V_STICK,0)*PRICE_STICK</f>
        <v>127</v>
      </c>
      <c r="AG933" s="24" t="n">
        <f aca="false">SUM(X933:AF933)</f>
        <v>3689.76332055</v>
      </c>
      <c r="AH933" s="20" t="n">
        <f aca="false">FIXED_BOM</f>
        <v>3461</v>
      </c>
      <c r="AI933" s="24" t="n">
        <f aca="false">(AG933+AH933)*(1+CONT)</f>
        <v>8223.3778186325</v>
      </c>
      <c r="AJ933" s="24" t="n">
        <f aca="false">IF(L933&gt;0,AI933/L933,1000000000000)</f>
        <v>979.034506390398</v>
      </c>
      <c r="AK933" s="8" t="n">
        <f aca="false">IF(AND(G933&gt;=V_NEED,L933&gt;=P_MIN,K933&gt;=Z_MIN,F933&lt;=N_CAP,D933&lt;=R_MAX,OR(CORONA_REQ=0,O933&gt;=G933)),1,0)</f>
        <v>0</v>
      </c>
      <c r="AL933" s="28" t="n">
        <f aca="false">IF(AK933=1,IF(OBJECTIVE=1,AI933,AJ933),1000000000000)+ROW()*0.000000001</f>
        <v>1000000000000</v>
      </c>
    </row>
    <row r="934" customFormat="false" ht="15" hidden="false" customHeight="false" outlineLevel="0" collapsed="false">
      <c r="A934" s="8" t="n">
        <v>930</v>
      </c>
      <c r="B934" s="23" t="n">
        <v>8</v>
      </c>
      <c r="C934" s="23" t="n">
        <v>2</v>
      </c>
      <c r="D934" s="8" t="n">
        <v>175</v>
      </c>
      <c r="E934" s="8" t="n">
        <v>22</v>
      </c>
      <c r="F934" s="8" t="n">
        <v>16</v>
      </c>
      <c r="G934" s="28" t="n">
        <v>16.907073</v>
      </c>
      <c r="H934" s="8" t="n">
        <v>182.544668</v>
      </c>
      <c r="I934" s="8" t="n">
        <v>1226.268675</v>
      </c>
      <c r="J934" s="28" t="n">
        <v>6.717636</v>
      </c>
      <c r="K934" s="39" t="n">
        <v>1.349911</v>
      </c>
      <c r="L934" s="28" t="n">
        <v>11.63522</v>
      </c>
      <c r="M934" s="8" t="n">
        <v>462</v>
      </c>
      <c r="N934" s="8" t="n">
        <v>1536</v>
      </c>
      <c r="O934" s="28" t="n">
        <v>14.275455</v>
      </c>
      <c r="P934" s="28" t="n">
        <v>14.683879</v>
      </c>
      <c r="Q934" s="28" t="n">
        <v>14.313882</v>
      </c>
      <c r="R934" s="8" t="n">
        <v>64</v>
      </c>
      <c r="S934" s="8" t="n">
        <v>30</v>
      </c>
      <c r="T934" s="23" t="n">
        <v>225.370785</v>
      </c>
      <c r="U934" s="23" t="n">
        <v>183.650435</v>
      </c>
      <c r="V934" s="28" t="n">
        <v>8.998567</v>
      </c>
      <c r="W934" s="39" t="n">
        <v>1.571178</v>
      </c>
      <c r="X934" s="24" t="n">
        <f aca="false">P934*RHO_VANE/2700*(1+SCRAP)*PRICE_VANE</f>
        <v>175.76603163</v>
      </c>
      <c r="Y934" s="24" t="n">
        <f aca="false">Q934*RHO_PLATE/2700*(1+SCRAP)*PRICE_PLATE</f>
        <v>171.33716754</v>
      </c>
      <c r="Z934" s="24" t="n">
        <f aca="false">T934*CUT_M+(R934+S934)*CUT_SET</f>
        <v>432.0561775</v>
      </c>
      <c r="AA934" s="24" t="n">
        <f aca="false">U934*ROUND_M</f>
        <v>918.252175</v>
      </c>
      <c r="AB934" s="24" t="n">
        <f aca="false">(R934+S934)*FINISH_PART</f>
        <v>752</v>
      </c>
      <c r="AC934" s="24" t="n">
        <f aca="false">R934*SPACER_VANE+(R934+S934)*ASM_H*LABOUR</f>
        <v>1249.5</v>
      </c>
      <c r="AD934" s="24" t="n">
        <f aca="false">V934*G10_CAGE+W934*G10_SLEEVE</f>
        <v>634.1847</v>
      </c>
      <c r="AE934" s="24" t="n">
        <f aca="false">N934/1000*SHAFT_M+SHAFT_SET</f>
        <v>264.32</v>
      </c>
      <c r="AF934" s="24" t="n">
        <f aca="false">2*ROUNDUP(G934*1000/V_ZENER,0)*PRICE_Z+5*ROUNDUP(G934*DIODE_SAFETY/V_STICK,0)*PRICE_STICK</f>
        <v>127</v>
      </c>
      <c r="AG934" s="24" t="n">
        <f aca="false">SUM(X934:AF934)</f>
        <v>4724.41625167</v>
      </c>
      <c r="AH934" s="20" t="n">
        <f aca="false">FIXED_BOM</f>
        <v>3461</v>
      </c>
      <c r="AI934" s="24" t="n">
        <f aca="false">(AG934+AH934)*(1+CONT)</f>
        <v>9413.2286894205</v>
      </c>
      <c r="AJ934" s="24" t="n">
        <f aca="false">IF(L934&gt;0,AI934/L934,1000000000000)</f>
        <v>809.02885286402</v>
      </c>
      <c r="AK934" s="8" t="n">
        <f aca="false">IF(AND(G934&gt;=V_NEED,L934&gt;=P_MIN,K934&gt;=Z_MIN,F934&lt;=N_CAP,D934&lt;=R_MAX,OR(CORONA_REQ=0,O934&gt;=G934)),1,0)</f>
        <v>0</v>
      </c>
      <c r="AL934" s="28" t="n">
        <f aca="false">IF(AK934=1,IF(OBJECTIVE=1,AI934,AJ934),1000000000000)+ROW()*0.000000001</f>
        <v>1000000000000</v>
      </c>
    </row>
    <row r="935" customFormat="false" ht="15" hidden="false" customHeight="false" outlineLevel="0" collapsed="false">
      <c r="A935" s="8" t="n">
        <v>931</v>
      </c>
      <c r="B935" s="23" t="n">
        <v>8</v>
      </c>
      <c r="C935" s="23" t="n">
        <v>2</v>
      </c>
      <c r="D935" s="8" t="n">
        <v>175</v>
      </c>
      <c r="E935" s="8" t="n">
        <v>26</v>
      </c>
      <c r="F935" s="8" t="n">
        <v>4</v>
      </c>
      <c r="G935" s="28" t="n">
        <v>16.907073</v>
      </c>
      <c r="H935" s="8" t="n">
        <v>62.186226</v>
      </c>
      <c r="I935" s="8" t="n">
        <v>322.875015</v>
      </c>
      <c r="J935" s="28" t="n">
        <v>5.192066</v>
      </c>
      <c r="K935" s="39" t="n">
        <v>1.206718</v>
      </c>
      <c r="L935" s="28" t="n">
        <v>2.068932</v>
      </c>
      <c r="M935" s="8" t="n">
        <v>122</v>
      </c>
      <c r="N935" s="8" t="n">
        <v>856</v>
      </c>
      <c r="O935" s="28" t="n">
        <v>14.275455</v>
      </c>
      <c r="P935" s="28" t="n">
        <v>4.179908</v>
      </c>
      <c r="Q935" s="28" t="n">
        <v>4.771294</v>
      </c>
      <c r="R935" s="8" t="n">
        <v>16</v>
      </c>
      <c r="S935" s="8" t="n">
        <v>10</v>
      </c>
      <c r="T935" s="23" t="n">
        <v>59.876988</v>
      </c>
      <c r="U935" s="23" t="n">
        <v>49.4469</v>
      </c>
      <c r="V935" s="28" t="n">
        <v>3.022956</v>
      </c>
      <c r="W935" s="39" t="n">
        <v>0.527818</v>
      </c>
      <c r="X935" s="24" t="n">
        <f aca="false">P935*RHO_VANE/2700*(1+SCRAP)*PRICE_VANE</f>
        <v>50.03349876</v>
      </c>
      <c r="Y935" s="24" t="n">
        <f aca="false">Q935*RHO_PLATE/2700*(1+SCRAP)*PRICE_PLATE</f>
        <v>57.11238918</v>
      </c>
      <c r="Z935" s="24" t="n">
        <f aca="false">T935*CUT_M+(R935+S935)*CUT_SET</f>
        <v>115.815482</v>
      </c>
      <c r="AA935" s="24" t="n">
        <f aca="false">U935*ROUND_M</f>
        <v>247.2345</v>
      </c>
      <c r="AB935" s="24" t="n">
        <f aca="false">(R935+S935)*FINISH_PART</f>
        <v>208</v>
      </c>
      <c r="AC935" s="24" t="n">
        <f aca="false">R935*SPACER_VANE+(R935+S935)*ASM_H*LABOUR</f>
        <v>340.5</v>
      </c>
      <c r="AD935" s="24" t="n">
        <f aca="false">V935*G10_CAGE+W935*G10_SLEEVE</f>
        <v>213.04644</v>
      </c>
      <c r="AE935" s="24" t="n">
        <f aca="false">N935/1000*SHAFT_M+SHAFT_SET</f>
        <v>182.72</v>
      </c>
      <c r="AF935" s="24" t="n">
        <f aca="false">2*ROUNDUP(G935*1000/V_ZENER,0)*PRICE_Z+5*ROUNDUP(G935*DIODE_SAFETY/V_STICK,0)*PRICE_STICK</f>
        <v>127</v>
      </c>
      <c r="AG935" s="24" t="n">
        <f aca="false">SUM(X935:AF935)</f>
        <v>1541.46230994</v>
      </c>
      <c r="AH935" s="20" t="n">
        <f aca="false">FIXED_BOM</f>
        <v>3461</v>
      </c>
      <c r="AI935" s="24" t="n">
        <f aca="false">(AG935+AH935)*(1+CONT)</f>
        <v>5752.831656431</v>
      </c>
      <c r="AJ935" s="24" t="n">
        <f aca="false">IF(L935&gt;0,AI935/L935,1000000000000)</f>
        <v>2780.58034600992</v>
      </c>
      <c r="AK935" s="8" t="n">
        <f aca="false">IF(AND(G935&gt;=V_NEED,L935&gt;=P_MIN,K935&gt;=Z_MIN,F935&lt;=N_CAP,D935&lt;=R_MAX,OR(CORONA_REQ=0,O935&gt;=G935)),1,0)</f>
        <v>0</v>
      </c>
      <c r="AL935" s="28" t="n">
        <f aca="false">IF(AK935=1,IF(OBJECTIVE=1,AI935,AJ935),1000000000000)+ROW()*0.000000001</f>
        <v>1000000000000</v>
      </c>
    </row>
    <row r="936" customFormat="false" ht="15" hidden="false" customHeight="false" outlineLevel="0" collapsed="false">
      <c r="A936" s="8" t="n">
        <v>932</v>
      </c>
      <c r="B936" s="23" t="n">
        <v>8</v>
      </c>
      <c r="C936" s="23" t="n">
        <v>2</v>
      </c>
      <c r="D936" s="8" t="n">
        <v>175</v>
      </c>
      <c r="E936" s="8" t="n">
        <v>26</v>
      </c>
      <c r="F936" s="8" t="n">
        <v>6</v>
      </c>
      <c r="G936" s="28" t="n">
        <v>16.907073</v>
      </c>
      <c r="H936" s="8" t="n">
        <v>96.578356</v>
      </c>
      <c r="I936" s="8" t="n">
        <v>507.375023</v>
      </c>
      <c r="J936" s="28" t="n">
        <v>5.253507</v>
      </c>
      <c r="K936" s="39" t="n">
        <v>1.24473</v>
      </c>
      <c r="L936" s="28" t="n">
        <v>3.704534</v>
      </c>
      <c r="M936" s="8" t="n">
        <v>182</v>
      </c>
      <c r="N936" s="8" t="n">
        <v>976</v>
      </c>
      <c r="O936" s="28" t="n">
        <v>14.275455</v>
      </c>
      <c r="P936" s="28" t="n">
        <v>6.269862</v>
      </c>
      <c r="Q936" s="28" t="n">
        <v>6.679811</v>
      </c>
      <c r="R936" s="8" t="n">
        <v>24</v>
      </c>
      <c r="S936" s="8" t="n">
        <v>14</v>
      </c>
      <c r="T936" s="23" t="n">
        <v>88.401765</v>
      </c>
      <c r="U936" s="23" t="n">
        <v>72.756634</v>
      </c>
      <c r="V936" s="28" t="n">
        <v>4.077476</v>
      </c>
      <c r="W936" s="39" t="n">
        <v>0.71194</v>
      </c>
      <c r="X936" s="24" t="n">
        <f aca="false">P936*RHO_VANE/2700*(1+SCRAP)*PRICE_VANE</f>
        <v>75.05024814</v>
      </c>
      <c r="Y936" s="24" t="n">
        <f aca="false">Q936*RHO_PLATE/2700*(1+SCRAP)*PRICE_PLATE</f>
        <v>79.95733767</v>
      </c>
      <c r="Z936" s="24" t="n">
        <f aca="false">T936*CUT_M+(R936+S936)*CUT_SET</f>
        <v>170.6026475</v>
      </c>
      <c r="AA936" s="24" t="n">
        <f aca="false">U936*ROUND_M</f>
        <v>363.78317</v>
      </c>
      <c r="AB936" s="24" t="n">
        <f aca="false">(R936+S936)*FINISH_PART</f>
        <v>304</v>
      </c>
      <c r="AC936" s="24" t="n">
        <f aca="false">R936*SPACER_VANE+(R936+S936)*ASM_H*LABOUR</f>
        <v>499.5</v>
      </c>
      <c r="AD936" s="24" t="n">
        <f aca="false">V936*G10_CAGE+W936*G10_SLEEVE</f>
        <v>287.36496</v>
      </c>
      <c r="AE936" s="24" t="n">
        <f aca="false">N936/1000*SHAFT_M+SHAFT_SET</f>
        <v>197.12</v>
      </c>
      <c r="AF936" s="24" t="n">
        <f aca="false">2*ROUNDUP(G936*1000/V_ZENER,0)*PRICE_Z+5*ROUNDUP(G936*DIODE_SAFETY/V_STICK,0)*PRICE_STICK</f>
        <v>127</v>
      </c>
      <c r="AG936" s="24" t="n">
        <f aca="false">SUM(X936:AF936)</f>
        <v>2104.37836331</v>
      </c>
      <c r="AH936" s="20" t="n">
        <f aca="false">FIXED_BOM</f>
        <v>3461</v>
      </c>
      <c r="AI936" s="24" t="n">
        <f aca="false">(AG936+AH936)*(1+CONT)</f>
        <v>6400.1851178065</v>
      </c>
      <c r="AJ936" s="24" t="n">
        <f aca="false">IF(L936&gt;0,AI936/L936,1000000000000)</f>
        <v>1727.66267438941</v>
      </c>
      <c r="AK936" s="8" t="n">
        <f aca="false">IF(AND(G936&gt;=V_NEED,L936&gt;=P_MIN,K936&gt;=Z_MIN,F936&lt;=N_CAP,D936&lt;=R_MAX,OR(CORONA_REQ=0,O936&gt;=G936)),1,0)</f>
        <v>0</v>
      </c>
      <c r="AL936" s="28" t="n">
        <f aca="false">IF(AK936=1,IF(OBJECTIVE=1,AI936,AJ936),1000000000000)+ROW()*0.000000001</f>
        <v>1000000000000</v>
      </c>
    </row>
    <row r="937" customFormat="false" ht="15" hidden="false" customHeight="false" outlineLevel="0" collapsed="false">
      <c r="A937" s="8" t="n">
        <v>933</v>
      </c>
      <c r="B937" s="23" t="n">
        <v>8</v>
      </c>
      <c r="C937" s="23" t="n">
        <v>2</v>
      </c>
      <c r="D937" s="8" t="n">
        <v>175</v>
      </c>
      <c r="E937" s="8" t="n">
        <v>26</v>
      </c>
      <c r="F937" s="8" t="n">
        <v>8</v>
      </c>
      <c r="G937" s="28" t="n">
        <v>16.907073</v>
      </c>
      <c r="H937" s="8" t="n">
        <v>130.970485</v>
      </c>
      <c r="I937" s="8" t="n">
        <v>691.875031</v>
      </c>
      <c r="J937" s="28" t="n">
        <v>5.282679</v>
      </c>
      <c r="K937" s="39" t="n">
        <v>1.263972</v>
      </c>
      <c r="L937" s="28" t="n">
        <v>5.347295</v>
      </c>
      <c r="M937" s="8" t="n">
        <v>242</v>
      </c>
      <c r="N937" s="8" t="n">
        <v>1096</v>
      </c>
      <c r="O937" s="28" t="n">
        <v>14.275455</v>
      </c>
      <c r="P937" s="28" t="n">
        <v>8.359816</v>
      </c>
      <c r="Q937" s="28" t="n">
        <v>8.588329</v>
      </c>
      <c r="R937" s="8" t="n">
        <v>32</v>
      </c>
      <c r="S937" s="8" t="n">
        <v>18</v>
      </c>
      <c r="T937" s="23" t="n">
        <v>116.926543</v>
      </c>
      <c r="U937" s="23" t="n">
        <v>96.066368</v>
      </c>
      <c r="V937" s="28" t="n">
        <v>5.131995</v>
      </c>
      <c r="W937" s="39" t="n">
        <v>0.896063</v>
      </c>
      <c r="X937" s="24" t="n">
        <f aca="false">P937*RHO_VANE/2700*(1+SCRAP)*PRICE_VANE</f>
        <v>100.06699752</v>
      </c>
      <c r="Y937" s="24" t="n">
        <f aca="false">Q937*RHO_PLATE/2700*(1+SCRAP)*PRICE_PLATE</f>
        <v>102.80229813</v>
      </c>
      <c r="Z937" s="24" t="n">
        <f aca="false">T937*CUT_M+(R937+S937)*CUT_SET</f>
        <v>225.3898145</v>
      </c>
      <c r="AA937" s="24" t="n">
        <f aca="false">U937*ROUND_M</f>
        <v>480.33184</v>
      </c>
      <c r="AB937" s="24" t="n">
        <f aca="false">(R937+S937)*FINISH_PART</f>
        <v>400</v>
      </c>
      <c r="AC937" s="24" t="n">
        <f aca="false">R937*SPACER_VANE+(R937+S937)*ASM_H*LABOUR</f>
        <v>658.5</v>
      </c>
      <c r="AD937" s="24" t="n">
        <f aca="false">V937*G10_CAGE+W937*G10_SLEEVE</f>
        <v>361.68348</v>
      </c>
      <c r="AE937" s="24" t="n">
        <f aca="false">N937/1000*SHAFT_M+SHAFT_SET</f>
        <v>211.52</v>
      </c>
      <c r="AF937" s="24" t="n">
        <f aca="false">2*ROUNDUP(G937*1000/V_ZENER,0)*PRICE_Z+5*ROUNDUP(G937*DIODE_SAFETY/V_STICK,0)*PRICE_STICK</f>
        <v>127</v>
      </c>
      <c r="AG937" s="24" t="n">
        <f aca="false">SUM(X937:AF937)</f>
        <v>2667.29443015</v>
      </c>
      <c r="AH937" s="20" t="n">
        <f aca="false">FIXED_BOM</f>
        <v>3461</v>
      </c>
      <c r="AI937" s="24" t="n">
        <f aca="false">(AG937+AH937)*(1+CONT)</f>
        <v>7047.5385946725</v>
      </c>
      <c r="AJ937" s="24" t="n">
        <f aca="false">IF(L937&gt;0,AI937/L937,1000000000000)</f>
        <v>1317.96330568493</v>
      </c>
      <c r="AK937" s="8" t="n">
        <f aca="false">IF(AND(G937&gt;=V_NEED,L937&gt;=P_MIN,K937&gt;=Z_MIN,F937&lt;=N_CAP,D937&lt;=R_MAX,OR(CORONA_REQ=0,O937&gt;=G937)),1,0)</f>
        <v>0</v>
      </c>
      <c r="AL937" s="28" t="n">
        <f aca="false">IF(AK937=1,IF(OBJECTIVE=1,AI937,AJ937),1000000000000)+ROW()*0.000000001</f>
        <v>1000000000000</v>
      </c>
    </row>
    <row r="938" customFormat="false" ht="15" hidden="false" customHeight="false" outlineLevel="0" collapsed="false">
      <c r="A938" s="8" t="n">
        <v>934</v>
      </c>
      <c r="B938" s="23" t="n">
        <v>8</v>
      </c>
      <c r="C938" s="23" t="n">
        <v>2</v>
      </c>
      <c r="D938" s="8" t="n">
        <v>175</v>
      </c>
      <c r="E938" s="8" t="n">
        <v>26</v>
      </c>
      <c r="F938" s="8" t="n">
        <v>10</v>
      </c>
      <c r="G938" s="28" t="n">
        <v>16.907073</v>
      </c>
      <c r="H938" s="8" t="n">
        <v>165.362614</v>
      </c>
      <c r="I938" s="8" t="n">
        <v>876.37504</v>
      </c>
      <c r="J938" s="28" t="n">
        <v>5.299717</v>
      </c>
      <c r="K938" s="39" t="n">
        <v>1.27527</v>
      </c>
      <c r="L938" s="28" t="n">
        <v>6.996797</v>
      </c>
      <c r="M938" s="8" t="n">
        <v>302</v>
      </c>
      <c r="N938" s="8" t="n">
        <v>1216</v>
      </c>
      <c r="O938" s="28" t="n">
        <v>14.275455</v>
      </c>
      <c r="P938" s="28" t="n">
        <v>10.44977</v>
      </c>
      <c r="Q938" s="28" t="n">
        <v>10.496846</v>
      </c>
      <c r="R938" s="8" t="n">
        <v>40</v>
      </c>
      <c r="S938" s="8" t="n">
        <v>22</v>
      </c>
      <c r="T938" s="23" t="n">
        <v>145.45132</v>
      </c>
      <c r="U938" s="23" t="n">
        <v>119.376101</v>
      </c>
      <c r="V938" s="28" t="n">
        <v>6.186515</v>
      </c>
      <c r="W938" s="39" t="n">
        <v>1.080185</v>
      </c>
      <c r="X938" s="24" t="n">
        <f aca="false">P938*RHO_VANE/2700*(1+SCRAP)*PRICE_VANE</f>
        <v>125.0837469</v>
      </c>
      <c r="Y938" s="24" t="n">
        <f aca="false">Q938*RHO_PLATE/2700*(1+SCRAP)*PRICE_PLATE</f>
        <v>125.64724662</v>
      </c>
      <c r="Z938" s="24" t="n">
        <f aca="false">T938*CUT_M+(R938+S938)*CUT_SET</f>
        <v>280.17698</v>
      </c>
      <c r="AA938" s="24" t="n">
        <f aca="false">U938*ROUND_M</f>
        <v>596.880505</v>
      </c>
      <c r="AB938" s="24" t="n">
        <f aca="false">(R938+S938)*FINISH_PART</f>
        <v>496</v>
      </c>
      <c r="AC938" s="24" t="n">
        <f aca="false">R938*SPACER_VANE+(R938+S938)*ASM_H*LABOUR</f>
        <v>817.5</v>
      </c>
      <c r="AD938" s="24" t="n">
        <f aca="false">V938*G10_CAGE+W938*G10_SLEEVE</f>
        <v>436.002</v>
      </c>
      <c r="AE938" s="24" t="n">
        <f aca="false">N938/1000*SHAFT_M+SHAFT_SET</f>
        <v>225.92</v>
      </c>
      <c r="AF938" s="24" t="n">
        <f aca="false">2*ROUNDUP(G938*1000/V_ZENER,0)*PRICE_Z+5*ROUNDUP(G938*DIODE_SAFETY/V_STICK,0)*PRICE_STICK</f>
        <v>127</v>
      </c>
      <c r="AG938" s="24" t="n">
        <f aca="false">SUM(X938:AF938)</f>
        <v>3230.21047852</v>
      </c>
      <c r="AH938" s="20" t="n">
        <f aca="false">FIXED_BOM</f>
        <v>3461</v>
      </c>
      <c r="AI938" s="24" t="n">
        <f aca="false">(AG938+AH938)*(1+CONT)</f>
        <v>7694.892050298</v>
      </c>
      <c r="AJ938" s="24" t="n">
        <f aca="false">IF(L938&gt;0,AI938/L938,1000000000000)</f>
        <v>1099.77351783938</v>
      </c>
      <c r="AK938" s="8" t="n">
        <f aca="false">IF(AND(G938&gt;=V_NEED,L938&gt;=P_MIN,K938&gt;=Z_MIN,F938&lt;=N_CAP,D938&lt;=R_MAX,OR(CORONA_REQ=0,O938&gt;=G938)),1,0)</f>
        <v>0</v>
      </c>
      <c r="AL938" s="28" t="n">
        <f aca="false">IF(AK938=1,IF(OBJECTIVE=1,AI938,AJ938),1000000000000)+ROW()*0.000000001</f>
        <v>1000000000000</v>
      </c>
    </row>
    <row r="939" customFormat="false" ht="15" hidden="false" customHeight="false" outlineLevel="0" collapsed="false">
      <c r="A939" s="8" t="n">
        <v>935</v>
      </c>
      <c r="B939" s="23" t="n">
        <v>8</v>
      </c>
      <c r="C939" s="23" t="n">
        <v>2</v>
      </c>
      <c r="D939" s="8" t="n">
        <v>175</v>
      </c>
      <c r="E939" s="8" t="n">
        <v>26</v>
      </c>
      <c r="F939" s="8" t="n">
        <v>12</v>
      </c>
      <c r="G939" s="28" t="n">
        <v>16.907073</v>
      </c>
      <c r="H939" s="8" t="n">
        <v>199.754744</v>
      </c>
      <c r="I939" s="8" t="n">
        <v>1060.875048</v>
      </c>
      <c r="J939" s="28" t="n">
        <v>5.310888</v>
      </c>
      <c r="K939" s="39" t="n">
        <v>1.283038</v>
      </c>
      <c r="L939" s="28" t="n">
        <v>8.648905</v>
      </c>
      <c r="M939" s="8" t="n">
        <v>362</v>
      </c>
      <c r="N939" s="8" t="n">
        <v>1336</v>
      </c>
      <c r="O939" s="28" t="n">
        <v>14.275455</v>
      </c>
      <c r="P939" s="28" t="n">
        <v>12.539724</v>
      </c>
      <c r="Q939" s="28" t="n">
        <v>12.405364</v>
      </c>
      <c r="R939" s="8" t="n">
        <v>48</v>
      </c>
      <c r="S939" s="8" t="n">
        <v>26</v>
      </c>
      <c r="T939" s="23" t="n">
        <v>173.976098</v>
      </c>
      <c r="U939" s="23" t="n">
        <v>142.685835</v>
      </c>
      <c r="V939" s="28" t="n">
        <v>7.241034</v>
      </c>
      <c r="W939" s="39" t="n">
        <v>1.264308</v>
      </c>
      <c r="X939" s="24" t="n">
        <f aca="false">P939*RHO_VANE/2700*(1+SCRAP)*PRICE_VANE</f>
        <v>150.10049628</v>
      </c>
      <c r="Y939" s="24" t="n">
        <f aca="false">Q939*RHO_PLATE/2700*(1+SCRAP)*PRICE_PLATE</f>
        <v>148.49220708</v>
      </c>
      <c r="Z939" s="24" t="n">
        <f aca="false">T939*CUT_M+(R939+S939)*CUT_SET</f>
        <v>334.964147</v>
      </c>
      <c r="AA939" s="24" t="n">
        <f aca="false">U939*ROUND_M</f>
        <v>713.429175</v>
      </c>
      <c r="AB939" s="24" t="n">
        <f aca="false">(R939+S939)*FINISH_PART</f>
        <v>592</v>
      </c>
      <c r="AC939" s="24" t="n">
        <f aca="false">R939*SPACER_VANE+(R939+S939)*ASM_H*LABOUR</f>
        <v>976.5</v>
      </c>
      <c r="AD939" s="24" t="n">
        <f aca="false">V939*G10_CAGE+W939*G10_SLEEVE</f>
        <v>510.32052</v>
      </c>
      <c r="AE939" s="24" t="n">
        <f aca="false">N939/1000*SHAFT_M+SHAFT_SET</f>
        <v>240.32</v>
      </c>
      <c r="AF939" s="24" t="n">
        <f aca="false">2*ROUNDUP(G939*1000/V_ZENER,0)*PRICE_Z+5*ROUNDUP(G939*DIODE_SAFETY/V_STICK,0)*PRICE_STICK</f>
        <v>127</v>
      </c>
      <c r="AG939" s="24" t="n">
        <f aca="false">SUM(X939:AF939)</f>
        <v>3793.12654536</v>
      </c>
      <c r="AH939" s="20" t="n">
        <f aca="false">FIXED_BOM</f>
        <v>3461</v>
      </c>
      <c r="AI939" s="24" t="n">
        <f aca="false">(AG939+AH939)*(1+CONT)</f>
        <v>8342.245527164</v>
      </c>
      <c r="AJ939" s="24" t="n">
        <f aca="false">IF(L939&gt;0,AI939/L939,1000000000000)</f>
        <v>964.543549404693</v>
      </c>
      <c r="AK939" s="8" t="n">
        <f aca="false">IF(AND(G939&gt;=V_NEED,L939&gt;=P_MIN,K939&gt;=Z_MIN,F939&lt;=N_CAP,D939&lt;=R_MAX,OR(CORONA_REQ=0,O939&gt;=G939)),1,0)</f>
        <v>0</v>
      </c>
      <c r="AL939" s="28" t="n">
        <f aca="false">IF(AK939=1,IF(OBJECTIVE=1,AI939,AJ939),1000000000000)+ROW()*0.000000001</f>
        <v>1000000000000</v>
      </c>
    </row>
    <row r="940" customFormat="false" ht="15" hidden="false" customHeight="false" outlineLevel="0" collapsed="false">
      <c r="A940" s="8" t="n">
        <v>936</v>
      </c>
      <c r="B940" s="23" t="n">
        <v>8</v>
      </c>
      <c r="C940" s="23" t="n">
        <v>2</v>
      </c>
      <c r="D940" s="8" t="n">
        <v>175</v>
      </c>
      <c r="E940" s="8" t="n">
        <v>26</v>
      </c>
      <c r="F940" s="8" t="n">
        <v>16</v>
      </c>
      <c r="G940" s="28" t="n">
        <v>16.907073</v>
      </c>
      <c r="H940" s="8" t="n">
        <v>268.539002</v>
      </c>
      <c r="I940" s="8" t="n">
        <v>1429.875065</v>
      </c>
      <c r="J940" s="28" t="n">
        <v>5.324646</v>
      </c>
      <c r="K940" s="39" t="n">
        <v>1.2925</v>
      </c>
      <c r="L940" s="28" t="n">
        <v>11.947908</v>
      </c>
      <c r="M940" s="8" t="n">
        <v>492</v>
      </c>
      <c r="N940" s="8" t="n">
        <v>1596</v>
      </c>
      <c r="O940" s="28" t="n">
        <v>14.275455</v>
      </c>
      <c r="P940" s="28" t="n">
        <v>16.719632</v>
      </c>
      <c r="Q940" s="28" t="n">
        <v>17.176658</v>
      </c>
      <c r="R940" s="8" t="n">
        <v>64</v>
      </c>
      <c r="S940" s="8" t="n">
        <v>36</v>
      </c>
      <c r="T940" s="23" t="n">
        <v>233.853086</v>
      </c>
      <c r="U940" s="23" t="n">
        <v>192.132735</v>
      </c>
      <c r="V940" s="28" t="n">
        <v>9.525827</v>
      </c>
      <c r="W940" s="39" t="n">
        <v>1.66324</v>
      </c>
      <c r="X940" s="24" t="n">
        <f aca="false">P940*RHO_VANE/2700*(1+SCRAP)*PRICE_VANE</f>
        <v>200.13399504</v>
      </c>
      <c r="Y940" s="24" t="n">
        <f aca="false">Q940*RHO_PLATE/2700*(1+SCRAP)*PRICE_PLATE</f>
        <v>205.60459626</v>
      </c>
      <c r="Z940" s="24" t="n">
        <f aca="false">T940*CUT_M+(R940+S940)*CUT_SET</f>
        <v>450.779629</v>
      </c>
      <c r="AA940" s="24" t="n">
        <f aca="false">U940*ROUND_M</f>
        <v>960.663675</v>
      </c>
      <c r="AB940" s="24" t="n">
        <f aca="false">(R940+S940)*FINISH_PART</f>
        <v>800</v>
      </c>
      <c r="AC940" s="24" t="n">
        <f aca="false">R940*SPACER_VANE+(R940+S940)*ASM_H*LABOUR</f>
        <v>1317</v>
      </c>
      <c r="AD940" s="24" t="n">
        <f aca="false">V940*G10_CAGE+W940*G10_SLEEVE</f>
        <v>671.34402</v>
      </c>
      <c r="AE940" s="24" t="n">
        <f aca="false">N940/1000*SHAFT_M+SHAFT_SET</f>
        <v>271.52</v>
      </c>
      <c r="AF940" s="24" t="n">
        <f aca="false">2*ROUNDUP(G940*1000/V_ZENER,0)*PRICE_Z+5*ROUNDUP(G940*DIODE_SAFETY/V_STICK,0)*PRICE_STICK</f>
        <v>127</v>
      </c>
      <c r="AG940" s="24" t="n">
        <f aca="false">SUM(X940:AF940)</f>
        <v>5004.0459153</v>
      </c>
      <c r="AH940" s="20" t="n">
        <f aca="false">FIXED_BOM</f>
        <v>3461</v>
      </c>
      <c r="AI940" s="24" t="n">
        <f aca="false">(AG940+AH940)*(1+CONT)</f>
        <v>9734.802802595</v>
      </c>
      <c r="AJ940" s="24" t="n">
        <f aca="false">IF(L940&gt;0,AI940/L940,1000000000000)</f>
        <v>814.770485560736</v>
      </c>
      <c r="AK940" s="8" t="n">
        <f aca="false">IF(AND(G940&gt;=V_NEED,L940&gt;=P_MIN,K940&gt;=Z_MIN,F940&lt;=N_CAP,D940&lt;=R_MAX,OR(CORONA_REQ=0,O940&gt;=G940)),1,0)</f>
        <v>0</v>
      </c>
      <c r="AL940" s="28" t="n">
        <f aca="false">IF(AK940=1,IF(OBJECTIVE=1,AI940,AJ940),1000000000000)+ROW()*0.000000001</f>
        <v>1000000000000</v>
      </c>
    </row>
    <row r="941" customFormat="false" ht="15" hidden="false" customHeight="false" outlineLevel="0" collapsed="false">
      <c r="A941" s="8" t="n">
        <v>937</v>
      </c>
      <c r="B941" s="23" t="n">
        <v>8</v>
      </c>
      <c r="C941" s="23" t="n">
        <v>2.5</v>
      </c>
      <c r="D941" s="8" t="n">
        <v>175</v>
      </c>
      <c r="E941" s="8" t="n">
        <v>18</v>
      </c>
      <c r="F941" s="8" t="n">
        <v>4</v>
      </c>
      <c r="G941" s="28" t="n">
        <v>16.907073</v>
      </c>
      <c r="H941" s="8" t="n">
        <v>34.280522</v>
      </c>
      <c r="I941" s="8" t="n">
        <v>232.349114</v>
      </c>
      <c r="J941" s="28" t="n">
        <v>6.777876</v>
      </c>
      <c r="K941" s="39" t="n">
        <v>1.226153</v>
      </c>
      <c r="L941" s="28" t="n">
        <v>1.586233</v>
      </c>
      <c r="M941" s="8" t="n">
        <v>118</v>
      </c>
      <c r="N941" s="8" t="n">
        <v>848</v>
      </c>
      <c r="O941" s="28" t="n">
        <v>15.22784</v>
      </c>
      <c r="P941" s="28" t="n">
        <v>3.95254</v>
      </c>
      <c r="Q941" s="28" t="n">
        <v>4.771294</v>
      </c>
      <c r="R941" s="8" t="n">
        <v>16</v>
      </c>
      <c r="S941" s="8" t="n">
        <v>8</v>
      </c>
      <c r="T941" s="23" t="n">
        <v>57.049555</v>
      </c>
      <c r="U941" s="23" t="n">
        <v>46.619467</v>
      </c>
      <c r="V941" s="28" t="n">
        <v>2.952655</v>
      </c>
      <c r="W941" s="39" t="n">
        <v>0.515543</v>
      </c>
      <c r="X941" s="24" t="n">
        <f aca="false">P941*RHO_VANE/2700*(1+SCRAP)*PRICE_VANE</f>
        <v>47.3119038</v>
      </c>
      <c r="Y941" s="24" t="n">
        <f aca="false">Q941*RHO_PLATE/2700*(1+SCRAP)*PRICE_PLATE</f>
        <v>57.11238918</v>
      </c>
      <c r="Z941" s="24" t="n">
        <f aca="false">T941*CUT_M+(R941+S941)*CUT_SET</f>
        <v>109.5743325</v>
      </c>
      <c r="AA941" s="24" t="n">
        <f aca="false">U941*ROUND_M</f>
        <v>233.097335</v>
      </c>
      <c r="AB941" s="24" t="n">
        <f aca="false">(R941+S941)*FINISH_PART</f>
        <v>192</v>
      </c>
      <c r="AC941" s="24" t="n">
        <f aca="false">R941*SPACER_VANE+(R941+S941)*ASM_H*LABOUR</f>
        <v>318</v>
      </c>
      <c r="AD941" s="24" t="n">
        <f aca="false">V941*G10_CAGE+W941*G10_SLEEVE</f>
        <v>208.09188</v>
      </c>
      <c r="AE941" s="24" t="n">
        <f aca="false">N941/1000*SHAFT_M+SHAFT_SET</f>
        <v>181.76</v>
      </c>
      <c r="AF941" s="24" t="n">
        <f aca="false">2*ROUNDUP(G941*1000/V_ZENER,0)*PRICE_Z+5*ROUNDUP(G941*DIODE_SAFETY/V_STICK,0)*PRICE_STICK</f>
        <v>127</v>
      </c>
      <c r="AG941" s="24" t="n">
        <f aca="false">SUM(X941:AF941)</f>
        <v>1473.94784048</v>
      </c>
      <c r="AH941" s="20" t="n">
        <f aca="false">FIXED_BOM</f>
        <v>3461</v>
      </c>
      <c r="AI941" s="24" t="n">
        <f aca="false">(AG941+AH941)*(1+CONT)</f>
        <v>5675.190016552</v>
      </c>
      <c r="AJ941" s="24" t="n">
        <f aca="false">IF(L941&gt;0,AI941/L941,1000000000000)</f>
        <v>3577.77830656152</v>
      </c>
      <c r="AK941" s="8" t="n">
        <f aca="false">IF(AND(G941&gt;=V_NEED,L941&gt;=P_MIN,K941&gt;=Z_MIN,F941&lt;=N_CAP,D941&lt;=R_MAX,OR(CORONA_REQ=0,O941&gt;=G941)),1,0)</f>
        <v>0</v>
      </c>
      <c r="AL941" s="28" t="n">
        <f aca="false">IF(AK941=1,IF(OBJECTIVE=1,AI941,AJ941),1000000000000)+ROW()*0.000000001</f>
        <v>1000000000000</v>
      </c>
    </row>
    <row r="942" customFormat="false" ht="15" hidden="false" customHeight="false" outlineLevel="0" collapsed="false">
      <c r="A942" s="8" t="n">
        <v>938</v>
      </c>
      <c r="B942" s="23" t="n">
        <v>8</v>
      </c>
      <c r="C942" s="23" t="n">
        <v>2.5</v>
      </c>
      <c r="D942" s="8" t="n">
        <v>175</v>
      </c>
      <c r="E942" s="8" t="n">
        <v>18</v>
      </c>
      <c r="F942" s="8" t="n">
        <v>6</v>
      </c>
      <c r="G942" s="28" t="n">
        <v>16.907073</v>
      </c>
      <c r="H942" s="8" t="n">
        <v>52.726534</v>
      </c>
      <c r="I942" s="8" t="n">
        <v>365.120037</v>
      </c>
      <c r="J942" s="28" t="n">
        <v>6.924787</v>
      </c>
      <c r="K942" s="39" t="n">
        <v>1.282615</v>
      </c>
      <c r="L942" s="28" t="n">
        <v>2.95448</v>
      </c>
      <c r="M942" s="8" t="n">
        <v>181</v>
      </c>
      <c r="N942" s="8" t="n">
        <v>974</v>
      </c>
      <c r="O942" s="28" t="n">
        <v>15.22784</v>
      </c>
      <c r="P942" s="28" t="n">
        <v>5.92881</v>
      </c>
      <c r="Q942" s="28" t="n">
        <v>7.156941</v>
      </c>
      <c r="R942" s="8" t="n">
        <v>24</v>
      </c>
      <c r="S942" s="8" t="n">
        <v>12</v>
      </c>
      <c r="T942" s="23" t="n">
        <v>85.574332</v>
      </c>
      <c r="U942" s="23" t="n">
        <v>69.929201</v>
      </c>
      <c r="V942" s="28" t="n">
        <v>4.0599</v>
      </c>
      <c r="W942" s="39" t="n">
        <v>0.708871</v>
      </c>
      <c r="X942" s="24" t="n">
        <f aca="false">P942*RHO_VANE/2700*(1+SCRAP)*PRICE_VANE</f>
        <v>70.9678557</v>
      </c>
      <c r="Y942" s="24" t="n">
        <f aca="false">Q942*RHO_PLATE/2700*(1+SCRAP)*PRICE_PLATE</f>
        <v>85.66858377</v>
      </c>
      <c r="Z942" s="24" t="n">
        <f aca="false">T942*CUT_M+(R942+S942)*CUT_SET</f>
        <v>164.361498</v>
      </c>
      <c r="AA942" s="24" t="n">
        <f aca="false">U942*ROUND_M</f>
        <v>349.646005</v>
      </c>
      <c r="AB942" s="24" t="n">
        <f aca="false">(R942+S942)*FINISH_PART</f>
        <v>288</v>
      </c>
      <c r="AC942" s="24" t="n">
        <f aca="false">R942*SPACER_VANE+(R942+S942)*ASM_H*LABOUR</f>
        <v>477</v>
      </c>
      <c r="AD942" s="24" t="n">
        <f aca="false">V942*G10_CAGE+W942*G10_SLEEVE</f>
        <v>286.12626</v>
      </c>
      <c r="AE942" s="24" t="n">
        <f aca="false">N942/1000*SHAFT_M+SHAFT_SET</f>
        <v>196.88</v>
      </c>
      <c r="AF942" s="24" t="n">
        <f aca="false">2*ROUNDUP(G942*1000/V_ZENER,0)*PRICE_Z+5*ROUNDUP(G942*DIODE_SAFETY/V_STICK,0)*PRICE_STICK</f>
        <v>127</v>
      </c>
      <c r="AG942" s="24" t="n">
        <f aca="false">SUM(X942:AF942)</f>
        <v>2045.65020247</v>
      </c>
      <c r="AH942" s="20" t="n">
        <f aca="false">FIXED_BOM</f>
        <v>3461</v>
      </c>
      <c r="AI942" s="24" t="n">
        <f aca="false">(AG942+AH942)*(1+CONT)</f>
        <v>6332.6477328405</v>
      </c>
      <c r="AJ942" s="24" t="n">
        <f aca="false">IF(L942&gt;0,AI942/L942,1000000000000)</f>
        <v>2143.40517886075</v>
      </c>
      <c r="AK942" s="8" t="n">
        <f aca="false">IF(AND(G942&gt;=V_NEED,L942&gt;=P_MIN,K942&gt;=Z_MIN,F942&lt;=N_CAP,D942&lt;=R_MAX,OR(CORONA_REQ=0,O942&gt;=G942)),1,0)</f>
        <v>0</v>
      </c>
      <c r="AL942" s="28" t="n">
        <f aca="false">IF(AK942=1,IF(OBJECTIVE=1,AI942,AJ942),1000000000000)+ROW()*0.000000001</f>
        <v>1000000000000</v>
      </c>
    </row>
    <row r="943" customFormat="false" ht="15" hidden="false" customHeight="false" outlineLevel="0" collapsed="false">
      <c r="A943" s="8" t="n">
        <v>939</v>
      </c>
      <c r="B943" s="23" t="n">
        <v>8</v>
      </c>
      <c r="C943" s="23" t="n">
        <v>2.5</v>
      </c>
      <c r="D943" s="8" t="n">
        <v>175</v>
      </c>
      <c r="E943" s="8" t="n">
        <v>18</v>
      </c>
      <c r="F943" s="8" t="n">
        <v>8</v>
      </c>
      <c r="G943" s="28" t="n">
        <v>16.907073</v>
      </c>
      <c r="H943" s="8" t="n">
        <v>71.172547</v>
      </c>
      <c r="I943" s="8" t="n">
        <v>497.89096</v>
      </c>
      <c r="J943" s="28" t="n">
        <v>6.995548</v>
      </c>
      <c r="K943" s="39" t="n">
        <v>1.311766</v>
      </c>
      <c r="L943" s="28" t="n">
        <v>4.334555</v>
      </c>
      <c r="M943" s="8" t="n">
        <v>233.5</v>
      </c>
      <c r="N943" s="8" t="n">
        <v>1079</v>
      </c>
      <c r="O943" s="28" t="n">
        <v>15.22784</v>
      </c>
      <c r="P943" s="28" t="n">
        <v>7.90508</v>
      </c>
      <c r="Q943" s="28" t="n">
        <v>8.349764</v>
      </c>
      <c r="R943" s="8" t="n">
        <v>32</v>
      </c>
      <c r="S943" s="8" t="n">
        <v>14</v>
      </c>
      <c r="T943" s="23" t="n">
        <v>111.271676</v>
      </c>
      <c r="U943" s="23" t="n">
        <v>90.411501</v>
      </c>
      <c r="V943" s="28" t="n">
        <v>4.982605</v>
      </c>
      <c r="W943" s="39" t="n">
        <v>0.869979</v>
      </c>
      <c r="X943" s="24" t="n">
        <f aca="false">P943*RHO_VANE/2700*(1+SCRAP)*PRICE_VANE</f>
        <v>94.6238076</v>
      </c>
      <c r="Y943" s="24" t="n">
        <f aca="false">Q943*RHO_PLATE/2700*(1+SCRAP)*PRICE_PLATE</f>
        <v>99.94667508</v>
      </c>
      <c r="Z943" s="24" t="n">
        <f aca="false">T943*CUT_M+(R943+S943)*CUT_SET</f>
        <v>212.907514</v>
      </c>
      <c r="AA943" s="24" t="n">
        <f aca="false">U943*ROUND_M</f>
        <v>452.057505</v>
      </c>
      <c r="AB943" s="24" t="n">
        <f aca="false">(R943+S943)*FINISH_PART</f>
        <v>368</v>
      </c>
      <c r="AC943" s="24" t="n">
        <f aca="false">R943*SPACER_VANE+(R943+S943)*ASM_H*LABOUR</f>
        <v>613.5</v>
      </c>
      <c r="AD943" s="24" t="n">
        <f aca="false">V943*G10_CAGE+W943*G10_SLEEVE</f>
        <v>351.15504</v>
      </c>
      <c r="AE943" s="24" t="n">
        <f aca="false">N943/1000*SHAFT_M+SHAFT_SET</f>
        <v>209.48</v>
      </c>
      <c r="AF943" s="24" t="n">
        <f aca="false">2*ROUNDUP(G943*1000/V_ZENER,0)*PRICE_Z+5*ROUNDUP(G943*DIODE_SAFETY/V_STICK,0)*PRICE_STICK</f>
        <v>127</v>
      </c>
      <c r="AG943" s="24" t="n">
        <f aca="false">SUM(X943:AF943)</f>
        <v>2528.67054168</v>
      </c>
      <c r="AH943" s="20" t="n">
        <f aca="false">FIXED_BOM</f>
        <v>3461</v>
      </c>
      <c r="AI943" s="24" t="n">
        <f aca="false">(AG943+AH943)*(1+CONT)</f>
        <v>6888.121122932</v>
      </c>
      <c r="AJ943" s="24" t="n">
        <f aca="false">IF(L943&gt;0,AI943/L943,1000000000000)</f>
        <v>1589.1184038343</v>
      </c>
      <c r="AK943" s="8" t="n">
        <f aca="false">IF(AND(G943&gt;=V_NEED,L943&gt;=P_MIN,K943&gt;=Z_MIN,F943&lt;=N_CAP,D943&lt;=R_MAX,OR(CORONA_REQ=0,O943&gt;=G943)),1,0)</f>
        <v>0</v>
      </c>
      <c r="AL943" s="28" t="n">
        <f aca="false">IF(AK943=1,IF(OBJECTIVE=1,AI943,AJ943),1000000000000)+ROW()*0.000000001</f>
        <v>1000000000000</v>
      </c>
    </row>
    <row r="944" customFormat="false" ht="15" hidden="false" customHeight="false" outlineLevel="0" collapsed="false">
      <c r="A944" s="8" t="n">
        <v>940</v>
      </c>
      <c r="B944" s="23" t="n">
        <v>8</v>
      </c>
      <c r="C944" s="23" t="n">
        <v>2.5</v>
      </c>
      <c r="D944" s="8" t="n">
        <v>175</v>
      </c>
      <c r="E944" s="8" t="n">
        <v>18</v>
      </c>
      <c r="F944" s="8" t="n">
        <v>10</v>
      </c>
      <c r="G944" s="28" t="n">
        <v>16.907073</v>
      </c>
      <c r="H944" s="8" t="n">
        <v>89.618559</v>
      </c>
      <c r="I944" s="8" t="n">
        <v>630.661882</v>
      </c>
      <c r="J944" s="28" t="n">
        <v>7.037179</v>
      </c>
      <c r="K944" s="39" t="n">
        <v>1.329545</v>
      </c>
      <c r="L944" s="28" t="n">
        <v>5.720831</v>
      </c>
      <c r="M944" s="8" t="n">
        <v>296.5</v>
      </c>
      <c r="N944" s="8" t="n">
        <v>1205</v>
      </c>
      <c r="O944" s="28" t="n">
        <v>15.22784</v>
      </c>
      <c r="P944" s="28" t="n">
        <v>9.88135</v>
      </c>
      <c r="Q944" s="28" t="n">
        <v>10.735411</v>
      </c>
      <c r="R944" s="8" t="n">
        <v>40</v>
      </c>
      <c r="S944" s="8" t="n">
        <v>18</v>
      </c>
      <c r="T944" s="23" t="n">
        <v>139.796453</v>
      </c>
      <c r="U944" s="23" t="n">
        <v>113.721234</v>
      </c>
      <c r="V944" s="28" t="n">
        <v>6.08985</v>
      </c>
      <c r="W944" s="39" t="n">
        <v>1.063307</v>
      </c>
      <c r="X944" s="24" t="n">
        <f aca="false">P944*RHO_VANE/2700*(1+SCRAP)*PRICE_VANE</f>
        <v>118.2797595</v>
      </c>
      <c r="Y944" s="24" t="n">
        <f aca="false">Q944*RHO_PLATE/2700*(1+SCRAP)*PRICE_PLATE</f>
        <v>128.50286967</v>
      </c>
      <c r="Z944" s="24" t="n">
        <f aca="false">T944*CUT_M+(R944+S944)*CUT_SET</f>
        <v>267.6946795</v>
      </c>
      <c r="AA944" s="24" t="n">
        <f aca="false">U944*ROUND_M</f>
        <v>568.60617</v>
      </c>
      <c r="AB944" s="24" t="n">
        <f aca="false">(R944+S944)*FINISH_PART</f>
        <v>464</v>
      </c>
      <c r="AC944" s="24" t="n">
        <f aca="false">R944*SPACER_VANE+(R944+S944)*ASM_H*LABOUR</f>
        <v>772.5</v>
      </c>
      <c r="AD944" s="24" t="n">
        <f aca="false">V944*G10_CAGE+W944*G10_SLEEVE</f>
        <v>429.18942</v>
      </c>
      <c r="AE944" s="24" t="n">
        <f aca="false">N944/1000*SHAFT_M+SHAFT_SET</f>
        <v>224.6</v>
      </c>
      <c r="AF944" s="24" t="n">
        <f aca="false">2*ROUNDUP(G944*1000/V_ZENER,0)*PRICE_Z+5*ROUNDUP(G944*DIODE_SAFETY/V_STICK,0)*PRICE_STICK</f>
        <v>127</v>
      </c>
      <c r="AG944" s="24" t="n">
        <f aca="false">SUM(X944:AF944)</f>
        <v>3100.37289867</v>
      </c>
      <c r="AH944" s="20" t="n">
        <f aca="false">FIXED_BOM</f>
        <v>3461</v>
      </c>
      <c r="AI944" s="24" t="n">
        <f aca="false">(AG944+AH944)*(1+CONT)</f>
        <v>7545.5788334705</v>
      </c>
      <c r="AJ944" s="24" t="n">
        <f aca="false">IF(L944&gt;0,AI944/L944,1000000000000)</f>
        <v>1318.96551977685</v>
      </c>
      <c r="AK944" s="8" t="n">
        <f aca="false">IF(AND(G944&gt;=V_NEED,L944&gt;=P_MIN,K944&gt;=Z_MIN,F944&lt;=N_CAP,D944&lt;=R_MAX,OR(CORONA_REQ=0,O944&gt;=G944)),1,0)</f>
        <v>0</v>
      </c>
      <c r="AL944" s="28" t="n">
        <f aca="false">IF(AK944=1,IF(OBJECTIVE=1,AI944,AJ944),1000000000000)+ROW()*0.000000001</f>
        <v>1000000000000</v>
      </c>
    </row>
    <row r="945" customFormat="false" ht="15" hidden="false" customHeight="false" outlineLevel="0" collapsed="false">
      <c r="A945" s="8" t="n">
        <v>941</v>
      </c>
      <c r="B945" s="23" t="n">
        <v>8</v>
      </c>
      <c r="C945" s="23" t="n">
        <v>2.5</v>
      </c>
      <c r="D945" s="8" t="n">
        <v>175</v>
      </c>
      <c r="E945" s="8" t="n">
        <v>18</v>
      </c>
      <c r="F945" s="8" t="n">
        <v>12</v>
      </c>
      <c r="G945" s="28" t="n">
        <v>16.907073</v>
      </c>
      <c r="H945" s="8" t="n">
        <v>108.064571</v>
      </c>
      <c r="I945" s="8" t="n">
        <v>763.432805</v>
      </c>
      <c r="J945" s="28" t="n">
        <v>7.064598</v>
      </c>
      <c r="K945" s="39" t="n">
        <v>1.341812</v>
      </c>
      <c r="L945" s="28" t="n">
        <v>7.10806</v>
      </c>
      <c r="M945" s="8" t="n">
        <v>349</v>
      </c>
      <c r="N945" s="8" t="n">
        <v>1310</v>
      </c>
      <c r="O945" s="28" t="n">
        <v>15.22784</v>
      </c>
      <c r="P945" s="28" t="n">
        <v>11.857619</v>
      </c>
      <c r="Q945" s="28" t="n">
        <v>11.928235</v>
      </c>
      <c r="R945" s="8" t="n">
        <v>48</v>
      </c>
      <c r="S945" s="8" t="n">
        <v>20</v>
      </c>
      <c r="T945" s="23" t="n">
        <v>165.493797</v>
      </c>
      <c r="U945" s="23" t="n">
        <v>134.203535</v>
      </c>
      <c r="V945" s="28" t="n">
        <v>7.012555</v>
      </c>
      <c r="W945" s="39" t="n">
        <v>1.224414</v>
      </c>
      <c r="X945" s="24" t="n">
        <f aca="false">P945*RHO_VANE/2700*(1+SCRAP)*PRICE_VANE</f>
        <v>141.93569943</v>
      </c>
      <c r="Y945" s="24" t="n">
        <f aca="false">Q945*RHO_PLATE/2700*(1+SCRAP)*PRICE_PLATE</f>
        <v>142.78097295</v>
      </c>
      <c r="Z945" s="24" t="n">
        <f aca="false">T945*CUT_M+(R945+S945)*CUT_SET</f>
        <v>316.2406955</v>
      </c>
      <c r="AA945" s="24" t="n">
        <f aca="false">U945*ROUND_M</f>
        <v>671.017675</v>
      </c>
      <c r="AB945" s="24" t="n">
        <f aca="false">(R945+S945)*FINISH_PART</f>
        <v>544</v>
      </c>
      <c r="AC945" s="24" t="n">
        <f aca="false">R945*SPACER_VANE+(R945+S945)*ASM_H*LABOUR</f>
        <v>909</v>
      </c>
      <c r="AD945" s="24" t="n">
        <f aca="false">V945*G10_CAGE+W945*G10_SLEEVE</f>
        <v>494.21814</v>
      </c>
      <c r="AE945" s="24" t="n">
        <f aca="false">N945/1000*SHAFT_M+SHAFT_SET</f>
        <v>237.2</v>
      </c>
      <c r="AF945" s="24" t="n">
        <f aca="false">2*ROUNDUP(G945*1000/V_ZENER,0)*PRICE_Z+5*ROUNDUP(G945*DIODE_SAFETY/V_STICK,0)*PRICE_STICK</f>
        <v>127</v>
      </c>
      <c r="AG945" s="24" t="n">
        <f aca="false">SUM(X945:AF945)</f>
        <v>3583.39318288</v>
      </c>
      <c r="AH945" s="20" t="n">
        <f aca="false">FIXED_BOM</f>
        <v>3461</v>
      </c>
      <c r="AI945" s="24" t="n">
        <f aca="false">(AG945+AH945)*(1+CONT)</f>
        <v>8101.052160312</v>
      </c>
      <c r="AJ945" s="24" t="n">
        <f aca="false">IF(L945&gt;0,AI945/L945,1000000000000)</f>
        <v>1139.69946234444</v>
      </c>
      <c r="AK945" s="8" t="n">
        <f aca="false">IF(AND(G945&gt;=V_NEED,L945&gt;=P_MIN,K945&gt;=Z_MIN,F945&lt;=N_CAP,D945&lt;=R_MAX,OR(CORONA_REQ=0,O945&gt;=G945)),1,0)</f>
        <v>0</v>
      </c>
      <c r="AL945" s="28" t="n">
        <f aca="false">IF(AK945=1,IF(OBJECTIVE=1,AI945,AJ945),1000000000000)+ROW()*0.000000001</f>
        <v>1000000000000</v>
      </c>
    </row>
    <row r="946" customFormat="false" ht="15" hidden="false" customHeight="false" outlineLevel="0" collapsed="false">
      <c r="A946" s="8" t="n">
        <v>942</v>
      </c>
      <c r="B946" s="23" t="n">
        <v>8</v>
      </c>
      <c r="C946" s="23" t="n">
        <v>2.5</v>
      </c>
      <c r="D946" s="8" t="n">
        <v>175</v>
      </c>
      <c r="E946" s="8" t="n">
        <v>18</v>
      </c>
      <c r="F946" s="8" t="n">
        <v>16</v>
      </c>
      <c r="G946" s="28" t="n">
        <v>16.907073</v>
      </c>
      <c r="H946" s="8" t="n">
        <v>144.956596</v>
      </c>
      <c r="I946" s="8" t="n">
        <v>1028.97465</v>
      </c>
      <c r="J946" s="28" t="n">
        <v>7.098502</v>
      </c>
      <c r="K946" s="39" t="n">
        <v>1.356775</v>
      </c>
      <c r="L946" s="28" t="n">
        <v>9.891004</v>
      </c>
      <c r="M946" s="8" t="n">
        <v>464.5</v>
      </c>
      <c r="N946" s="8" t="n">
        <v>1541</v>
      </c>
      <c r="O946" s="28" t="n">
        <v>15.22784</v>
      </c>
      <c r="P946" s="28" t="n">
        <v>15.810159</v>
      </c>
      <c r="Q946" s="28" t="n">
        <v>15.506705</v>
      </c>
      <c r="R946" s="8" t="n">
        <v>64</v>
      </c>
      <c r="S946" s="8" t="n">
        <v>26</v>
      </c>
      <c r="T946" s="23" t="n">
        <v>219.715919</v>
      </c>
      <c r="U946" s="23" t="n">
        <v>177.995568</v>
      </c>
      <c r="V946" s="28" t="n">
        <v>9.042505</v>
      </c>
      <c r="W946" s="39" t="n">
        <v>1.57885</v>
      </c>
      <c r="X946" s="24" t="n">
        <f aca="false">P946*RHO_VANE/2700*(1+SCRAP)*PRICE_VANE</f>
        <v>189.24760323</v>
      </c>
      <c r="Y946" s="24" t="n">
        <f aca="false">Q946*RHO_PLATE/2700*(1+SCRAP)*PRICE_PLATE</f>
        <v>185.61525885</v>
      </c>
      <c r="Z946" s="24" t="n">
        <f aca="false">T946*CUT_M+(R946+S946)*CUT_SET</f>
        <v>419.5738785</v>
      </c>
      <c r="AA946" s="24" t="n">
        <f aca="false">U946*ROUND_M</f>
        <v>889.97784</v>
      </c>
      <c r="AB946" s="24" t="n">
        <f aca="false">(R946+S946)*FINISH_PART</f>
        <v>720</v>
      </c>
      <c r="AC946" s="24" t="n">
        <f aca="false">R946*SPACER_VANE+(R946+S946)*ASM_H*LABOUR</f>
        <v>1204.5</v>
      </c>
      <c r="AD946" s="24" t="n">
        <f aca="false">V946*G10_CAGE+W946*G10_SLEEVE</f>
        <v>637.2813</v>
      </c>
      <c r="AE946" s="24" t="n">
        <f aca="false">N946/1000*SHAFT_M+SHAFT_SET</f>
        <v>264.92</v>
      </c>
      <c r="AF946" s="24" t="n">
        <f aca="false">2*ROUNDUP(G946*1000/V_ZENER,0)*PRICE_Z+5*ROUNDUP(G946*DIODE_SAFETY/V_STICK,0)*PRICE_STICK</f>
        <v>127</v>
      </c>
      <c r="AG946" s="24" t="n">
        <f aca="false">SUM(X946:AF946)</f>
        <v>4638.11588058</v>
      </c>
      <c r="AH946" s="20" t="n">
        <f aca="false">FIXED_BOM</f>
        <v>3461</v>
      </c>
      <c r="AI946" s="24" t="n">
        <f aca="false">(AG946+AH946)*(1+CONT)</f>
        <v>9313.983262667</v>
      </c>
      <c r="AJ946" s="24" t="n">
        <f aca="false">IF(L946&gt;0,AI946/L946,1000000000000)</f>
        <v>941.66206612261</v>
      </c>
      <c r="AK946" s="8" t="n">
        <f aca="false">IF(AND(G946&gt;=V_NEED,L946&gt;=P_MIN,K946&gt;=Z_MIN,F946&lt;=N_CAP,D946&lt;=R_MAX,OR(CORONA_REQ=0,O946&gt;=G946)),1,0)</f>
        <v>0</v>
      </c>
      <c r="AL946" s="28" t="n">
        <f aca="false">IF(AK946=1,IF(OBJECTIVE=1,AI946,AJ946),1000000000000)+ROW()*0.000000001</f>
        <v>1000000000000</v>
      </c>
    </row>
    <row r="947" customFormat="false" ht="15" hidden="false" customHeight="false" outlineLevel="0" collapsed="false">
      <c r="A947" s="8" t="n">
        <v>943</v>
      </c>
      <c r="B947" s="23" t="n">
        <v>8</v>
      </c>
      <c r="C947" s="23" t="n">
        <v>2.5</v>
      </c>
      <c r="D947" s="8" t="n">
        <v>175</v>
      </c>
      <c r="E947" s="8" t="n">
        <v>22</v>
      </c>
      <c r="F947" s="8" t="n">
        <v>4</v>
      </c>
      <c r="G947" s="28" t="n">
        <v>16.907073</v>
      </c>
      <c r="H947" s="8" t="n">
        <v>44.664166</v>
      </c>
      <c r="I947" s="8" t="n">
        <v>278.037081</v>
      </c>
      <c r="J947" s="28" t="n">
        <v>6.225059</v>
      </c>
      <c r="K947" s="39" t="n">
        <v>1.231685</v>
      </c>
      <c r="L947" s="28" t="n">
        <v>1.93782</v>
      </c>
      <c r="M947" s="8" t="n">
        <v>128.5</v>
      </c>
      <c r="N947" s="8" t="n">
        <v>869</v>
      </c>
      <c r="O947" s="28" t="n">
        <v>15.22784</v>
      </c>
      <c r="P947" s="28" t="n">
        <v>4.588712</v>
      </c>
      <c r="Q947" s="28" t="n">
        <v>5.964117</v>
      </c>
      <c r="R947" s="8" t="n">
        <v>16</v>
      </c>
      <c r="S947" s="8" t="n">
        <v>10</v>
      </c>
      <c r="T947" s="23" t="n">
        <v>59.876988</v>
      </c>
      <c r="U947" s="23" t="n">
        <v>49.4469</v>
      </c>
      <c r="V947" s="28" t="n">
        <v>3.137196</v>
      </c>
      <c r="W947" s="39" t="n">
        <v>0.547764</v>
      </c>
      <c r="X947" s="24" t="n">
        <f aca="false">P947*RHO_VANE/2700*(1+SCRAP)*PRICE_VANE</f>
        <v>54.92688264</v>
      </c>
      <c r="Y947" s="24" t="n">
        <f aca="false">Q947*RHO_PLATE/2700*(1+SCRAP)*PRICE_PLATE</f>
        <v>71.39048049</v>
      </c>
      <c r="Z947" s="24" t="n">
        <f aca="false">T947*CUT_M+(R947+S947)*CUT_SET</f>
        <v>115.815482</v>
      </c>
      <c r="AA947" s="24" t="n">
        <f aca="false">U947*ROUND_M</f>
        <v>247.2345</v>
      </c>
      <c r="AB947" s="24" t="n">
        <f aca="false">(R947+S947)*FINISH_PART</f>
        <v>208</v>
      </c>
      <c r="AC947" s="24" t="n">
        <f aca="false">R947*SPACER_VANE+(R947+S947)*ASM_H*LABOUR</f>
        <v>340.5</v>
      </c>
      <c r="AD947" s="24" t="n">
        <f aca="false">V947*G10_CAGE+W947*G10_SLEEVE</f>
        <v>221.0976</v>
      </c>
      <c r="AE947" s="24" t="n">
        <f aca="false">N947/1000*SHAFT_M+SHAFT_SET</f>
        <v>184.28</v>
      </c>
      <c r="AF947" s="24" t="n">
        <f aca="false">2*ROUNDUP(G947*1000/V_ZENER,0)*PRICE_Z+5*ROUNDUP(G947*DIODE_SAFETY/V_STICK,0)*PRICE_STICK</f>
        <v>127</v>
      </c>
      <c r="AG947" s="24" t="n">
        <f aca="false">SUM(X947:AF947)</f>
        <v>1570.24494513</v>
      </c>
      <c r="AH947" s="20" t="n">
        <f aca="false">FIXED_BOM</f>
        <v>3461</v>
      </c>
      <c r="AI947" s="24" t="n">
        <f aca="false">(AG947+AH947)*(1+CONT)</f>
        <v>5785.9316868995</v>
      </c>
      <c r="AJ947" s="24" t="n">
        <f aca="false">IF(L947&gt;0,AI947/L947,1000000000000)</f>
        <v>2985.79418465053</v>
      </c>
      <c r="AK947" s="8" t="n">
        <f aca="false">IF(AND(G947&gt;=V_NEED,L947&gt;=P_MIN,K947&gt;=Z_MIN,F947&lt;=N_CAP,D947&lt;=R_MAX,OR(CORONA_REQ=0,O947&gt;=G947)),1,0)</f>
        <v>0</v>
      </c>
      <c r="AL947" s="28" t="n">
        <f aca="false">IF(AK947=1,IF(OBJECTIVE=1,AI947,AJ947),1000000000000)+ROW()*0.000000001</f>
        <v>1000000000000</v>
      </c>
    </row>
    <row r="948" customFormat="false" ht="15" hidden="false" customHeight="false" outlineLevel="0" collapsed="false">
      <c r="A948" s="8" t="n">
        <v>944</v>
      </c>
      <c r="B948" s="23" t="n">
        <v>8</v>
      </c>
      <c r="C948" s="23" t="n">
        <v>2.5</v>
      </c>
      <c r="D948" s="8" t="n">
        <v>175</v>
      </c>
      <c r="E948" s="8" t="n">
        <v>22</v>
      </c>
      <c r="F948" s="8" t="n">
        <v>6</v>
      </c>
      <c r="G948" s="28" t="n">
        <v>16.907073</v>
      </c>
      <c r="H948" s="8" t="n">
        <v>69.04369</v>
      </c>
      <c r="I948" s="8" t="n">
        <v>436.915413</v>
      </c>
      <c r="J948" s="28" t="n">
        <v>6.328101</v>
      </c>
      <c r="K948" s="39" t="n">
        <v>1.278749</v>
      </c>
      <c r="L948" s="28" t="n">
        <v>3.505948</v>
      </c>
      <c r="M948" s="8" t="n">
        <v>181</v>
      </c>
      <c r="N948" s="8" t="n">
        <v>974</v>
      </c>
      <c r="O948" s="28" t="n">
        <v>15.22784</v>
      </c>
      <c r="P948" s="28" t="n">
        <v>6.883068</v>
      </c>
      <c r="Q948" s="28" t="n">
        <v>7.156941</v>
      </c>
      <c r="R948" s="8" t="n">
        <v>24</v>
      </c>
      <c r="S948" s="8" t="n">
        <v>12</v>
      </c>
      <c r="T948" s="23" t="n">
        <v>85.574332</v>
      </c>
      <c r="U948" s="23" t="n">
        <v>69.929201</v>
      </c>
      <c r="V948" s="28" t="n">
        <v>4.0599</v>
      </c>
      <c r="W948" s="39" t="n">
        <v>0.708871</v>
      </c>
      <c r="X948" s="24" t="n">
        <f aca="false">P948*RHO_VANE/2700*(1+SCRAP)*PRICE_VANE</f>
        <v>82.39032396</v>
      </c>
      <c r="Y948" s="24" t="n">
        <f aca="false">Q948*RHO_PLATE/2700*(1+SCRAP)*PRICE_PLATE</f>
        <v>85.66858377</v>
      </c>
      <c r="Z948" s="24" t="n">
        <f aca="false">T948*CUT_M+(R948+S948)*CUT_SET</f>
        <v>164.361498</v>
      </c>
      <c r="AA948" s="24" t="n">
        <f aca="false">U948*ROUND_M</f>
        <v>349.646005</v>
      </c>
      <c r="AB948" s="24" t="n">
        <f aca="false">(R948+S948)*FINISH_PART</f>
        <v>288</v>
      </c>
      <c r="AC948" s="24" t="n">
        <f aca="false">R948*SPACER_VANE+(R948+S948)*ASM_H*LABOUR</f>
        <v>477</v>
      </c>
      <c r="AD948" s="24" t="n">
        <f aca="false">V948*G10_CAGE+W948*G10_SLEEVE</f>
        <v>286.12626</v>
      </c>
      <c r="AE948" s="24" t="n">
        <f aca="false">N948/1000*SHAFT_M+SHAFT_SET</f>
        <v>196.88</v>
      </c>
      <c r="AF948" s="24" t="n">
        <f aca="false">2*ROUNDUP(G948*1000/V_ZENER,0)*PRICE_Z+5*ROUNDUP(G948*DIODE_SAFETY/V_STICK,0)*PRICE_STICK</f>
        <v>127</v>
      </c>
      <c r="AG948" s="24" t="n">
        <f aca="false">SUM(X948:AF948)</f>
        <v>2057.07267073</v>
      </c>
      <c r="AH948" s="20" t="n">
        <f aca="false">FIXED_BOM</f>
        <v>3461</v>
      </c>
      <c r="AI948" s="24" t="n">
        <f aca="false">(AG948+AH948)*(1+CONT)</f>
        <v>6345.7835713395</v>
      </c>
      <c r="AJ948" s="24" t="n">
        <f aca="false">IF(L948&gt;0,AI948/L948,1000000000000)</f>
        <v>1810.00504609295</v>
      </c>
      <c r="AK948" s="8" t="n">
        <f aca="false">IF(AND(G948&gt;=V_NEED,L948&gt;=P_MIN,K948&gt;=Z_MIN,F948&lt;=N_CAP,D948&lt;=R_MAX,OR(CORONA_REQ=0,O948&gt;=G948)),1,0)</f>
        <v>0</v>
      </c>
      <c r="AL948" s="28" t="n">
        <f aca="false">IF(AK948=1,IF(OBJECTIVE=1,AI948,AJ948),1000000000000)+ROW()*0.000000001</f>
        <v>1000000000000</v>
      </c>
    </row>
    <row r="949" customFormat="false" ht="15" hidden="false" customHeight="false" outlineLevel="0" collapsed="false">
      <c r="A949" s="8" t="n">
        <v>945</v>
      </c>
      <c r="B949" s="23" t="n">
        <v>8</v>
      </c>
      <c r="C949" s="23" t="n">
        <v>2.5</v>
      </c>
      <c r="D949" s="8" t="n">
        <v>175</v>
      </c>
      <c r="E949" s="8" t="n">
        <v>22</v>
      </c>
      <c r="F949" s="8" t="n">
        <v>8</v>
      </c>
      <c r="G949" s="28" t="n">
        <v>16.907073</v>
      </c>
      <c r="H949" s="8" t="n">
        <v>93.423213</v>
      </c>
      <c r="I949" s="8" t="n">
        <v>595.793746</v>
      </c>
      <c r="J949" s="28" t="n">
        <v>6.377363</v>
      </c>
      <c r="K949" s="39" t="n">
        <v>1.303087</v>
      </c>
      <c r="L949" s="28" t="n">
        <v>5.089564</v>
      </c>
      <c r="M949" s="8" t="n">
        <v>244</v>
      </c>
      <c r="N949" s="8" t="n">
        <v>1100</v>
      </c>
      <c r="O949" s="28" t="n">
        <v>15.22784</v>
      </c>
      <c r="P949" s="28" t="n">
        <v>9.177425</v>
      </c>
      <c r="Q949" s="28" t="n">
        <v>9.542588</v>
      </c>
      <c r="R949" s="8" t="n">
        <v>32</v>
      </c>
      <c r="S949" s="8" t="n">
        <v>16</v>
      </c>
      <c r="T949" s="23" t="n">
        <v>114.099109</v>
      </c>
      <c r="U949" s="23" t="n">
        <v>93.238934</v>
      </c>
      <c r="V949" s="28" t="n">
        <v>5.167146</v>
      </c>
      <c r="W949" s="39" t="n">
        <v>0.9022</v>
      </c>
      <c r="X949" s="24" t="n">
        <f aca="false">P949*RHO_VANE/2700*(1+SCRAP)*PRICE_VANE</f>
        <v>109.85377725</v>
      </c>
      <c r="Y949" s="24" t="n">
        <f aca="false">Q949*RHO_PLATE/2700*(1+SCRAP)*PRICE_PLATE</f>
        <v>114.22477836</v>
      </c>
      <c r="Z949" s="24" t="n">
        <f aca="false">T949*CUT_M+(R949+S949)*CUT_SET</f>
        <v>219.1486635</v>
      </c>
      <c r="AA949" s="24" t="n">
        <f aca="false">U949*ROUND_M</f>
        <v>466.19467</v>
      </c>
      <c r="AB949" s="24" t="n">
        <f aca="false">(R949+S949)*FINISH_PART</f>
        <v>384</v>
      </c>
      <c r="AC949" s="24" t="n">
        <f aca="false">R949*SPACER_VANE+(R949+S949)*ASM_H*LABOUR</f>
        <v>636</v>
      </c>
      <c r="AD949" s="24" t="n">
        <f aca="false">V949*G10_CAGE+W949*G10_SLEEVE</f>
        <v>364.16076</v>
      </c>
      <c r="AE949" s="24" t="n">
        <f aca="false">N949/1000*SHAFT_M+SHAFT_SET</f>
        <v>212</v>
      </c>
      <c r="AF949" s="24" t="n">
        <f aca="false">2*ROUNDUP(G949*1000/V_ZENER,0)*PRICE_Z+5*ROUNDUP(G949*DIODE_SAFETY/V_STICK,0)*PRICE_STICK</f>
        <v>127</v>
      </c>
      <c r="AG949" s="24" t="n">
        <f aca="false">SUM(X949:AF949)</f>
        <v>2632.58264911</v>
      </c>
      <c r="AH949" s="20" t="n">
        <f aca="false">FIXED_BOM</f>
        <v>3461</v>
      </c>
      <c r="AI949" s="24" t="n">
        <f aca="false">(AG949+AH949)*(1+CONT)</f>
        <v>7007.6200464765</v>
      </c>
      <c r="AJ949" s="24" t="n">
        <f aca="false">IF(L949&gt;0,AI949/L949,1000000000000)</f>
        <v>1376.86058107856</v>
      </c>
      <c r="AK949" s="8" t="n">
        <f aca="false">IF(AND(G949&gt;=V_NEED,L949&gt;=P_MIN,K949&gt;=Z_MIN,F949&lt;=N_CAP,D949&lt;=R_MAX,OR(CORONA_REQ=0,O949&gt;=G949)),1,0)</f>
        <v>0</v>
      </c>
      <c r="AL949" s="28" t="n">
        <f aca="false">IF(AK949=1,IF(OBJECTIVE=1,AI949,AJ949),1000000000000)+ROW()*0.000000001</f>
        <v>1000000000000</v>
      </c>
    </row>
    <row r="950" customFormat="false" ht="15" hidden="false" customHeight="false" outlineLevel="0" collapsed="false">
      <c r="A950" s="8" t="n">
        <v>946</v>
      </c>
      <c r="B950" s="23" t="n">
        <v>8</v>
      </c>
      <c r="C950" s="23" t="n">
        <v>2.5</v>
      </c>
      <c r="D950" s="8" t="n">
        <v>175</v>
      </c>
      <c r="E950" s="8" t="n">
        <v>22</v>
      </c>
      <c r="F950" s="8" t="n">
        <v>10</v>
      </c>
      <c r="G950" s="28" t="n">
        <v>16.907073</v>
      </c>
      <c r="H950" s="8" t="n">
        <v>117.802737</v>
      </c>
      <c r="I950" s="8" t="n">
        <v>754.672078</v>
      </c>
      <c r="J950" s="28" t="n">
        <v>6.406236</v>
      </c>
      <c r="K950" s="39" t="n">
        <v>1.317177</v>
      </c>
      <c r="L950" s="28" t="n">
        <v>6.672684</v>
      </c>
      <c r="M950" s="8" t="n">
        <v>307</v>
      </c>
      <c r="N950" s="8" t="n">
        <v>1226</v>
      </c>
      <c r="O950" s="28" t="n">
        <v>15.22784</v>
      </c>
      <c r="P950" s="28" t="n">
        <v>11.471781</v>
      </c>
      <c r="Q950" s="28" t="n">
        <v>11.928235</v>
      </c>
      <c r="R950" s="8" t="n">
        <v>40</v>
      </c>
      <c r="S950" s="8" t="n">
        <v>20</v>
      </c>
      <c r="T950" s="23" t="n">
        <v>142.623887</v>
      </c>
      <c r="U950" s="23" t="n">
        <v>116.548668</v>
      </c>
      <c r="V950" s="28" t="n">
        <v>6.274391</v>
      </c>
      <c r="W950" s="39" t="n">
        <v>1.095529</v>
      </c>
      <c r="X950" s="24" t="n">
        <f aca="false">P950*RHO_VANE/2700*(1+SCRAP)*PRICE_VANE</f>
        <v>137.31721857</v>
      </c>
      <c r="Y950" s="24" t="n">
        <f aca="false">Q950*RHO_PLATE/2700*(1+SCRAP)*PRICE_PLATE</f>
        <v>142.78097295</v>
      </c>
      <c r="Z950" s="24" t="n">
        <f aca="false">T950*CUT_M+(R950+S950)*CUT_SET</f>
        <v>273.9358305</v>
      </c>
      <c r="AA950" s="24" t="n">
        <f aca="false">U950*ROUND_M</f>
        <v>582.74334</v>
      </c>
      <c r="AB950" s="24" t="n">
        <f aca="false">(R950+S950)*FINISH_PART</f>
        <v>480</v>
      </c>
      <c r="AC950" s="24" t="n">
        <f aca="false">R950*SPACER_VANE+(R950+S950)*ASM_H*LABOUR</f>
        <v>795</v>
      </c>
      <c r="AD950" s="24" t="n">
        <f aca="false">V950*G10_CAGE+W950*G10_SLEEVE</f>
        <v>442.1952</v>
      </c>
      <c r="AE950" s="24" t="n">
        <f aca="false">N950/1000*SHAFT_M+SHAFT_SET</f>
        <v>227.12</v>
      </c>
      <c r="AF950" s="24" t="n">
        <f aca="false">2*ROUNDUP(G950*1000/V_ZENER,0)*PRICE_Z+5*ROUNDUP(G950*DIODE_SAFETY/V_STICK,0)*PRICE_STICK</f>
        <v>127</v>
      </c>
      <c r="AG950" s="24" t="n">
        <f aca="false">SUM(X950:AF950)</f>
        <v>3208.09256202</v>
      </c>
      <c r="AH950" s="20" t="n">
        <f aca="false">FIXED_BOM</f>
        <v>3461</v>
      </c>
      <c r="AI950" s="24" t="n">
        <f aca="false">(AG950+AH950)*(1+CONT)</f>
        <v>7669.456446323</v>
      </c>
      <c r="AJ950" s="24" t="n">
        <f aca="false">IF(L950&gt;0,AI950/L950,1000000000000)</f>
        <v>1149.38103562569</v>
      </c>
      <c r="AK950" s="8" t="n">
        <f aca="false">IF(AND(G950&gt;=V_NEED,L950&gt;=P_MIN,K950&gt;=Z_MIN,F950&lt;=N_CAP,D950&lt;=R_MAX,OR(CORONA_REQ=0,O950&gt;=G950)),1,0)</f>
        <v>0</v>
      </c>
      <c r="AL950" s="28" t="n">
        <f aca="false">IF(AK950=1,IF(OBJECTIVE=1,AI950,AJ950),1000000000000)+ROW()*0.000000001</f>
        <v>1000000000000</v>
      </c>
    </row>
    <row r="951" customFormat="false" ht="15" hidden="false" customHeight="false" outlineLevel="0" collapsed="false">
      <c r="A951" s="8" t="n">
        <v>947</v>
      </c>
      <c r="B951" s="23" t="n">
        <v>8</v>
      </c>
      <c r="C951" s="23" t="n">
        <v>2.5</v>
      </c>
      <c r="D951" s="8" t="n">
        <v>175</v>
      </c>
      <c r="E951" s="8" t="n">
        <v>22</v>
      </c>
      <c r="F951" s="8" t="n">
        <v>12</v>
      </c>
      <c r="G951" s="28" t="n">
        <v>16.907073</v>
      </c>
      <c r="H951" s="8" t="n">
        <v>142.18226</v>
      </c>
      <c r="I951" s="8" t="n">
        <v>913.55041</v>
      </c>
      <c r="J951" s="28" t="n">
        <v>6.425207</v>
      </c>
      <c r="K951" s="39" t="n">
        <v>1.327499</v>
      </c>
      <c r="L951" s="28" t="n">
        <v>8.264296</v>
      </c>
      <c r="M951" s="8" t="n">
        <v>370</v>
      </c>
      <c r="N951" s="8" t="n">
        <v>1352</v>
      </c>
      <c r="O951" s="28" t="n">
        <v>15.22784</v>
      </c>
      <c r="P951" s="28" t="n">
        <v>13.766137</v>
      </c>
      <c r="Q951" s="28" t="n">
        <v>14.313882</v>
      </c>
      <c r="R951" s="8" t="n">
        <v>48</v>
      </c>
      <c r="S951" s="8" t="n">
        <v>24</v>
      </c>
      <c r="T951" s="23" t="n">
        <v>171.148664</v>
      </c>
      <c r="U951" s="23" t="n">
        <v>139.858401</v>
      </c>
      <c r="V951" s="28" t="n">
        <v>7.381637</v>
      </c>
      <c r="W951" s="39" t="n">
        <v>1.288857</v>
      </c>
      <c r="X951" s="24" t="n">
        <f aca="false">P951*RHO_VANE/2700*(1+SCRAP)*PRICE_VANE</f>
        <v>164.78065989</v>
      </c>
      <c r="Y951" s="24" t="n">
        <f aca="false">Q951*RHO_PLATE/2700*(1+SCRAP)*PRICE_PLATE</f>
        <v>171.33716754</v>
      </c>
      <c r="Z951" s="24" t="n">
        <f aca="false">T951*CUT_M+(R951+S951)*CUT_SET</f>
        <v>328.722996</v>
      </c>
      <c r="AA951" s="24" t="n">
        <f aca="false">U951*ROUND_M</f>
        <v>699.292005</v>
      </c>
      <c r="AB951" s="24" t="n">
        <f aca="false">(R951+S951)*FINISH_PART</f>
        <v>576</v>
      </c>
      <c r="AC951" s="24" t="n">
        <f aca="false">R951*SPACER_VANE+(R951+S951)*ASM_H*LABOUR</f>
        <v>954</v>
      </c>
      <c r="AD951" s="24" t="n">
        <f aca="false">V951*G10_CAGE+W951*G10_SLEEVE</f>
        <v>520.22964</v>
      </c>
      <c r="AE951" s="24" t="n">
        <f aca="false">N951/1000*SHAFT_M+SHAFT_SET</f>
        <v>242.24</v>
      </c>
      <c r="AF951" s="24" t="n">
        <f aca="false">2*ROUNDUP(G951*1000/V_ZENER,0)*PRICE_Z+5*ROUNDUP(G951*DIODE_SAFETY/V_STICK,0)*PRICE_STICK</f>
        <v>127</v>
      </c>
      <c r="AG951" s="24" t="n">
        <f aca="false">SUM(X951:AF951)</f>
        <v>3783.60246843</v>
      </c>
      <c r="AH951" s="20" t="n">
        <f aca="false">FIXED_BOM</f>
        <v>3461</v>
      </c>
      <c r="AI951" s="24" t="n">
        <f aca="false">(AG951+AH951)*(1+CONT)</f>
        <v>8331.2928386945</v>
      </c>
      <c r="AJ951" s="24" t="n">
        <f aca="false">IF(L951&gt;0,AI951/L951,1000000000000)</f>
        <v>1008.1067811093</v>
      </c>
      <c r="AK951" s="8" t="n">
        <f aca="false">IF(AND(G951&gt;=V_NEED,L951&gt;=P_MIN,K951&gt;=Z_MIN,F951&lt;=N_CAP,D951&lt;=R_MAX,OR(CORONA_REQ=0,O951&gt;=G951)),1,0)</f>
        <v>0</v>
      </c>
      <c r="AL951" s="28" t="n">
        <f aca="false">IF(AK951=1,IF(OBJECTIVE=1,AI951,AJ951),1000000000000)+ROW()*0.000000001</f>
        <v>1000000000000</v>
      </c>
    </row>
    <row r="952" customFormat="false" ht="15" hidden="false" customHeight="false" outlineLevel="0" collapsed="false">
      <c r="A952" s="8" t="n">
        <v>948</v>
      </c>
      <c r="B952" s="23" t="n">
        <v>8</v>
      </c>
      <c r="C952" s="23" t="n">
        <v>2.5</v>
      </c>
      <c r="D952" s="8" t="n">
        <v>175</v>
      </c>
      <c r="E952" s="8" t="n">
        <v>22</v>
      </c>
      <c r="F952" s="8" t="n">
        <v>16</v>
      </c>
      <c r="G952" s="28" t="n">
        <v>16.907073</v>
      </c>
      <c r="H952" s="8" t="n">
        <v>190.941308</v>
      </c>
      <c r="I952" s="8" t="n">
        <v>1231.307074</v>
      </c>
      <c r="J952" s="28" t="n">
        <v>6.448615</v>
      </c>
      <c r="K952" s="39" t="n">
        <v>1.339732</v>
      </c>
      <c r="L952" s="28" t="n">
        <v>11.43654</v>
      </c>
      <c r="M952" s="8" t="n">
        <v>485.5</v>
      </c>
      <c r="N952" s="8" t="n">
        <v>1583</v>
      </c>
      <c r="O952" s="28" t="n">
        <v>15.22784</v>
      </c>
      <c r="P952" s="28" t="n">
        <v>18.354849</v>
      </c>
      <c r="Q952" s="28" t="n">
        <v>17.892352</v>
      </c>
      <c r="R952" s="8" t="n">
        <v>64</v>
      </c>
      <c r="S952" s="8" t="n">
        <v>30</v>
      </c>
      <c r="T952" s="23" t="n">
        <v>225.370785</v>
      </c>
      <c r="U952" s="23" t="n">
        <v>183.650435</v>
      </c>
      <c r="V952" s="28" t="n">
        <v>9.411587</v>
      </c>
      <c r="W952" s="39" t="n">
        <v>1.643293</v>
      </c>
      <c r="X952" s="24" t="n">
        <f aca="false">P952*RHO_VANE/2700*(1+SCRAP)*PRICE_VANE</f>
        <v>219.70754253</v>
      </c>
      <c r="Y952" s="24" t="n">
        <f aca="false">Q952*RHO_PLATE/2700*(1+SCRAP)*PRICE_PLATE</f>
        <v>214.17145344</v>
      </c>
      <c r="Z952" s="24" t="n">
        <f aca="false">T952*CUT_M+(R952+S952)*CUT_SET</f>
        <v>432.0561775</v>
      </c>
      <c r="AA952" s="24" t="n">
        <f aca="false">U952*ROUND_M</f>
        <v>918.252175</v>
      </c>
      <c r="AB952" s="24" t="n">
        <f aca="false">(R952+S952)*FINISH_PART</f>
        <v>752</v>
      </c>
      <c r="AC952" s="24" t="n">
        <f aca="false">R952*SPACER_VANE+(R952+S952)*ASM_H*LABOUR</f>
        <v>1249.5</v>
      </c>
      <c r="AD952" s="24" t="n">
        <f aca="false">V952*G10_CAGE+W952*G10_SLEEVE</f>
        <v>663.2928</v>
      </c>
      <c r="AE952" s="24" t="n">
        <f aca="false">N952/1000*SHAFT_M+SHAFT_SET</f>
        <v>269.96</v>
      </c>
      <c r="AF952" s="24" t="n">
        <f aca="false">2*ROUNDUP(G952*1000/V_ZENER,0)*PRICE_Z+5*ROUNDUP(G952*DIODE_SAFETY/V_STICK,0)*PRICE_STICK</f>
        <v>127</v>
      </c>
      <c r="AG952" s="24" t="n">
        <f aca="false">SUM(X952:AF952)</f>
        <v>4845.94014847</v>
      </c>
      <c r="AH952" s="20" t="n">
        <f aca="false">FIXED_BOM</f>
        <v>3461</v>
      </c>
      <c r="AI952" s="24" t="n">
        <f aca="false">(AG952+AH952)*(1+CONT)</f>
        <v>9552.9811707405</v>
      </c>
      <c r="AJ952" s="24" t="n">
        <f aca="false">IF(L952&gt;0,AI952/L952,1000000000000)</f>
        <v>835.303437118263</v>
      </c>
      <c r="AK952" s="8" t="n">
        <f aca="false">IF(AND(G952&gt;=V_NEED,L952&gt;=P_MIN,K952&gt;=Z_MIN,F952&lt;=N_CAP,D952&lt;=R_MAX,OR(CORONA_REQ=0,O952&gt;=G952)),1,0)</f>
        <v>0</v>
      </c>
      <c r="AL952" s="28" t="n">
        <f aca="false">IF(AK952=1,IF(OBJECTIVE=1,AI952,AJ952),1000000000000)+ROW()*0.000000001</f>
        <v>1000000000000</v>
      </c>
    </row>
    <row r="953" customFormat="false" ht="15" hidden="false" customHeight="false" outlineLevel="0" collapsed="false">
      <c r="A953" s="8" t="n">
        <v>949</v>
      </c>
      <c r="B953" s="23" t="n">
        <v>8</v>
      </c>
      <c r="C953" s="23" t="n">
        <v>2.5</v>
      </c>
      <c r="D953" s="8" t="n">
        <v>175</v>
      </c>
      <c r="E953" s="8" t="n">
        <v>26</v>
      </c>
      <c r="F953" s="8" t="n">
        <v>4</v>
      </c>
      <c r="G953" s="28" t="n">
        <v>16.907073</v>
      </c>
      <c r="H953" s="8" t="n">
        <v>64.702406</v>
      </c>
      <c r="I953" s="8" t="n">
        <v>323.634611</v>
      </c>
      <c r="J953" s="28" t="n">
        <v>5.001895</v>
      </c>
      <c r="K953" s="39" t="n">
        <v>1.198308</v>
      </c>
      <c r="L953" s="28" t="n">
        <v>2.00779</v>
      </c>
      <c r="M953" s="8" t="n">
        <v>128.5</v>
      </c>
      <c r="N953" s="8" t="n">
        <v>869</v>
      </c>
      <c r="O953" s="28" t="n">
        <v>15.22784</v>
      </c>
      <c r="P953" s="28" t="n">
        <v>5.224885</v>
      </c>
      <c r="Q953" s="28" t="n">
        <v>5.964117</v>
      </c>
      <c r="R953" s="8" t="n">
        <v>16</v>
      </c>
      <c r="S953" s="8" t="n">
        <v>10</v>
      </c>
      <c r="T953" s="23" t="n">
        <v>59.876988</v>
      </c>
      <c r="U953" s="23" t="n">
        <v>49.4469</v>
      </c>
      <c r="V953" s="28" t="n">
        <v>3.137196</v>
      </c>
      <c r="W953" s="39" t="n">
        <v>0.547764</v>
      </c>
      <c r="X953" s="24" t="n">
        <f aca="false">P953*RHO_VANE/2700*(1+SCRAP)*PRICE_VANE</f>
        <v>62.54187345</v>
      </c>
      <c r="Y953" s="24" t="n">
        <f aca="false">Q953*RHO_PLATE/2700*(1+SCRAP)*PRICE_PLATE</f>
        <v>71.39048049</v>
      </c>
      <c r="Z953" s="24" t="n">
        <f aca="false">T953*CUT_M+(R953+S953)*CUT_SET</f>
        <v>115.815482</v>
      </c>
      <c r="AA953" s="24" t="n">
        <f aca="false">U953*ROUND_M</f>
        <v>247.2345</v>
      </c>
      <c r="AB953" s="24" t="n">
        <f aca="false">(R953+S953)*FINISH_PART</f>
        <v>208</v>
      </c>
      <c r="AC953" s="24" t="n">
        <f aca="false">R953*SPACER_VANE+(R953+S953)*ASM_H*LABOUR</f>
        <v>340.5</v>
      </c>
      <c r="AD953" s="24" t="n">
        <f aca="false">V953*G10_CAGE+W953*G10_SLEEVE</f>
        <v>221.0976</v>
      </c>
      <c r="AE953" s="24" t="n">
        <f aca="false">N953/1000*SHAFT_M+SHAFT_SET</f>
        <v>184.28</v>
      </c>
      <c r="AF953" s="24" t="n">
        <f aca="false">2*ROUNDUP(G953*1000/V_ZENER,0)*PRICE_Z+5*ROUNDUP(G953*DIODE_SAFETY/V_STICK,0)*PRICE_STICK</f>
        <v>127</v>
      </c>
      <c r="AG953" s="24" t="n">
        <f aca="false">SUM(X953:AF953)</f>
        <v>1577.85993594</v>
      </c>
      <c r="AH953" s="20" t="n">
        <f aca="false">FIXED_BOM</f>
        <v>3461</v>
      </c>
      <c r="AI953" s="24" t="n">
        <f aca="false">(AG953+AH953)*(1+CONT)</f>
        <v>5794.688926331</v>
      </c>
      <c r="AJ953" s="24" t="n">
        <f aca="false">IF(L953&gt;0,AI953/L953,1000000000000)</f>
        <v>2886.10309162363</v>
      </c>
      <c r="AK953" s="8" t="n">
        <f aca="false">IF(AND(G953&gt;=V_NEED,L953&gt;=P_MIN,K953&gt;=Z_MIN,F953&lt;=N_CAP,D953&lt;=R_MAX,OR(CORONA_REQ=0,O953&gt;=G953)),1,0)</f>
        <v>0</v>
      </c>
      <c r="AL953" s="28" t="n">
        <f aca="false">IF(AK953=1,IF(OBJECTIVE=1,AI953,AJ953),1000000000000)+ROW()*0.000000001</f>
        <v>1000000000000</v>
      </c>
    </row>
    <row r="954" customFormat="false" ht="15" hidden="false" customHeight="false" outlineLevel="0" collapsed="false">
      <c r="A954" s="8" t="n">
        <v>950</v>
      </c>
      <c r="B954" s="23" t="n">
        <v>8</v>
      </c>
      <c r="C954" s="23" t="n">
        <v>2.5</v>
      </c>
      <c r="D954" s="8" t="n">
        <v>175</v>
      </c>
      <c r="E954" s="8" t="n">
        <v>26</v>
      </c>
      <c r="F954" s="8" t="n">
        <v>6</v>
      </c>
      <c r="G954" s="28" t="n">
        <v>16.907073</v>
      </c>
      <c r="H954" s="8" t="n">
        <v>100.532352</v>
      </c>
      <c r="I954" s="8" t="n">
        <v>508.568675</v>
      </c>
      <c r="J954" s="28" t="n">
        <v>5.058756</v>
      </c>
      <c r="K954" s="39" t="n">
        <v>1.235134</v>
      </c>
      <c r="L954" s="28" t="n">
        <v>3.604229</v>
      </c>
      <c r="M954" s="8" t="n">
        <v>191.5</v>
      </c>
      <c r="N954" s="8" t="n">
        <v>995</v>
      </c>
      <c r="O954" s="28" t="n">
        <v>15.22784</v>
      </c>
      <c r="P954" s="28" t="n">
        <v>7.837327</v>
      </c>
      <c r="Q954" s="28" t="n">
        <v>8.349764</v>
      </c>
      <c r="R954" s="8" t="n">
        <v>24</v>
      </c>
      <c r="S954" s="8" t="n">
        <v>14</v>
      </c>
      <c r="T954" s="23" t="n">
        <v>88.401765</v>
      </c>
      <c r="U954" s="23" t="n">
        <v>72.756634</v>
      </c>
      <c r="V954" s="28" t="n">
        <v>4.244441</v>
      </c>
      <c r="W954" s="39" t="n">
        <v>0.741093</v>
      </c>
      <c r="X954" s="24" t="n">
        <f aca="false">P954*RHO_VANE/2700*(1+SCRAP)*PRICE_VANE</f>
        <v>93.81280419</v>
      </c>
      <c r="Y954" s="24" t="n">
        <f aca="false">Q954*RHO_PLATE/2700*(1+SCRAP)*PRICE_PLATE</f>
        <v>99.94667508</v>
      </c>
      <c r="Z954" s="24" t="n">
        <f aca="false">T954*CUT_M+(R954+S954)*CUT_SET</f>
        <v>170.6026475</v>
      </c>
      <c r="AA954" s="24" t="n">
        <f aca="false">U954*ROUND_M</f>
        <v>363.78317</v>
      </c>
      <c r="AB954" s="24" t="n">
        <f aca="false">(R954+S954)*FINISH_PART</f>
        <v>304</v>
      </c>
      <c r="AC954" s="24" t="n">
        <f aca="false">R954*SPACER_VANE+(R954+S954)*ASM_H*LABOUR</f>
        <v>499.5</v>
      </c>
      <c r="AD954" s="24" t="n">
        <f aca="false">V954*G10_CAGE+W954*G10_SLEEVE</f>
        <v>299.13204</v>
      </c>
      <c r="AE954" s="24" t="n">
        <f aca="false">N954/1000*SHAFT_M+SHAFT_SET</f>
        <v>199.4</v>
      </c>
      <c r="AF954" s="24" t="n">
        <f aca="false">2*ROUNDUP(G954*1000/V_ZENER,0)*PRICE_Z+5*ROUNDUP(G954*DIODE_SAFETY/V_STICK,0)*PRICE_STICK</f>
        <v>127</v>
      </c>
      <c r="AG954" s="24" t="n">
        <f aca="false">SUM(X954:AF954)</f>
        <v>2157.17733677</v>
      </c>
      <c r="AH954" s="20" t="n">
        <f aca="false">FIXED_BOM</f>
        <v>3461</v>
      </c>
      <c r="AI954" s="24" t="n">
        <f aca="false">(AG954+AH954)*(1+CONT)</f>
        <v>6460.9039372855</v>
      </c>
      <c r="AJ954" s="24" t="n">
        <f aca="false">IF(L954&gt;0,AI954/L954,1000000000000)</f>
        <v>1792.58974312828</v>
      </c>
      <c r="AK954" s="8" t="n">
        <f aca="false">IF(AND(G954&gt;=V_NEED,L954&gt;=P_MIN,K954&gt;=Z_MIN,F954&lt;=N_CAP,D954&lt;=R_MAX,OR(CORONA_REQ=0,O954&gt;=G954)),1,0)</f>
        <v>0</v>
      </c>
      <c r="AL954" s="28" t="n">
        <f aca="false">IF(AK954=1,IF(OBJECTIVE=1,AI954,AJ954),1000000000000)+ROW()*0.000000001</f>
        <v>1000000000000</v>
      </c>
    </row>
    <row r="955" customFormat="false" ht="15" hidden="false" customHeight="false" outlineLevel="0" collapsed="false">
      <c r="A955" s="8" t="n">
        <v>951</v>
      </c>
      <c r="B955" s="23" t="n">
        <v>8</v>
      </c>
      <c r="C955" s="23" t="n">
        <v>2.5</v>
      </c>
      <c r="D955" s="8" t="n">
        <v>175</v>
      </c>
      <c r="E955" s="8" t="n">
        <v>26</v>
      </c>
      <c r="F955" s="8" t="n">
        <v>8</v>
      </c>
      <c r="G955" s="28" t="n">
        <v>16.907073</v>
      </c>
      <c r="H955" s="8" t="n">
        <v>136.362298</v>
      </c>
      <c r="I955" s="8" t="n">
        <v>693.502738</v>
      </c>
      <c r="J955" s="28" t="n">
        <v>5.085737</v>
      </c>
      <c r="K955" s="39" t="n">
        <v>1.253906</v>
      </c>
      <c r="L955" s="28" t="n">
        <v>5.212942</v>
      </c>
      <c r="M955" s="8" t="n">
        <v>254.5</v>
      </c>
      <c r="N955" s="8" t="n">
        <v>1121</v>
      </c>
      <c r="O955" s="28" t="n">
        <v>15.22784</v>
      </c>
      <c r="P955" s="28" t="n">
        <v>10.44977</v>
      </c>
      <c r="Q955" s="28" t="n">
        <v>10.735411</v>
      </c>
      <c r="R955" s="8" t="n">
        <v>32</v>
      </c>
      <c r="S955" s="8" t="n">
        <v>18</v>
      </c>
      <c r="T955" s="23" t="n">
        <v>116.926543</v>
      </c>
      <c r="U955" s="23" t="n">
        <v>96.066368</v>
      </c>
      <c r="V955" s="28" t="n">
        <v>5.351687</v>
      </c>
      <c r="W955" s="39" t="n">
        <v>0.934421</v>
      </c>
      <c r="X955" s="24" t="n">
        <f aca="false">P955*RHO_VANE/2700*(1+SCRAP)*PRICE_VANE</f>
        <v>125.0837469</v>
      </c>
      <c r="Y955" s="24" t="n">
        <f aca="false">Q955*RHO_PLATE/2700*(1+SCRAP)*PRICE_PLATE</f>
        <v>128.50286967</v>
      </c>
      <c r="Z955" s="24" t="n">
        <f aca="false">T955*CUT_M+(R955+S955)*CUT_SET</f>
        <v>225.3898145</v>
      </c>
      <c r="AA955" s="24" t="n">
        <f aca="false">U955*ROUND_M</f>
        <v>480.33184</v>
      </c>
      <c r="AB955" s="24" t="n">
        <f aca="false">(R955+S955)*FINISH_PART</f>
        <v>400</v>
      </c>
      <c r="AC955" s="24" t="n">
        <f aca="false">R955*SPACER_VANE+(R955+S955)*ASM_H*LABOUR</f>
        <v>658.5</v>
      </c>
      <c r="AD955" s="24" t="n">
        <f aca="false">V955*G10_CAGE+W955*G10_SLEEVE</f>
        <v>377.16648</v>
      </c>
      <c r="AE955" s="24" t="n">
        <f aca="false">N955/1000*SHAFT_M+SHAFT_SET</f>
        <v>214.52</v>
      </c>
      <c r="AF955" s="24" t="n">
        <f aca="false">2*ROUNDUP(G955*1000/V_ZENER,0)*PRICE_Z+5*ROUNDUP(G955*DIODE_SAFETY/V_STICK,0)*PRICE_STICK</f>
        <v>127</v>
      </c>
      <c r="AG955" s="24" t="n">
        <f aca="false">SUM(X955:AF955)</f>
        <v>2736.49475107</v>
      </c>
      <c r="AH955" s="20" t="n">
        <f aca="false">FIXED_BOM</f>
        <v>3461</v>
      </c>
      <c r="AI955" s="24" t="n">
        <f aca="false">(AG955+AH955)*(1+CONT)</f>
        <v>7127.1189637305</v>
      </c>
      <c r="AJ955" s="24" t="n">
        <f aca="false">IF(L955&gt;0,AI955/L955,1000000000000)</f>
        <v>1367.1970575791</v>
      </c>
      <c r="AK955" s="8" t="n">
        <f aca="false">IF(AND(G955&gt;=V_NEED,L955&gt;=P_MIN,K955&gt;=Z_MIN,F955&lt;=N_CAP,D955&lt;=R_MAX,OR(CORONA_REQ=0,O955&gt;=G955)),1,0)</f>
        <v>0</v>
      </c>
      <c r="AL955" s="28" t="n">
        <f aca="false">IF(AK955=1,IF(OBJECTIVE=1,AI955,AJ955),1000000000000)+ROW()*0.000000001</f>
        <v>1000000000000</v>
      </c>
    </row>
    <row r="956" customFormat="false" ht="15" hidden="false" customHeight="false" outlineLevel="0" collapsed="false">
      <c r="A956" s="8" t="n">
        <v>952</v>
      </c>
      <c r="B956" s="23" t="n">
        <v>8</v>
      </c>
      <c r="C956" s="23" t="n">
        <v>2.5</v>
      </c>
      <c r="D956" s="8" t="n">
        <v>175</v>
      </c>
      <c r="E956" s="8" t="n">
        <v>26</v>
      </c>
      <c r="F956" s="8" t="n">
        <v>10</v>
      </c>
      <c r="G956" s="28" t="n">
        <v>16.907073</v>
      </c>
      <c r="H956" s="8" t="n">
        <v>172.192244</v>
      </c>
      <c r="I956" s="8" t="n">
        <v>878.436802</v>
      </c>
      <c r="J956" s="28" t="n">
        <v>5.101489</v>
      </c>
      <c r="K956" s="39" t="n">
        <v>1.26492</v>
      </c>
      <c r="L956" s="28" t="n">
        <v>6.819624</v>
      </c>
      <c r="M956" s="8" t="n">
        <v>317.5</v>
      </c>
      <c r="N956" s="8" t="n">
        <v>1247</v>
      </c>
      <c r="O956" s="28" t="n">
        <v>15.22784</v>
      </c>
      <c r="P956" s="28" t="n">
        <v>13.062212</v>
      </c>
      <c r="Q956" s="28" t="n">
        <v>13.121058</v>
      </c>
      <c r="R956" s="8" t="n">
        <v>40</v>
      </c>
      <c r="S956" s="8" t="n">
        <v>22</v>
      </c>
      <c r="T956" s="23" t="n">
        <v>145.45132</v>
      </c>
      <c r="U956" s="23" t="n">
        <v>119.376101</v>
      </c>
      <c r="V956" s="28" t="n">
        <v>6.458932</v>
      </c>
      <c r="W956" s="39" t="n">
        <v>1.12775</v>
      </c>
      <c r="X956" s="24" t="n">
        <f aca="false">P956*RHO_VANE/2700*(1+SCRAP)*PRICE_VANE</f>
        <v>156.35467764</v>
      </c>
      <c r="Y956" s="24" t="n">
        <f aca="false">Q956*RHO_PLATE/2700*(1+SCRAP)*PRICE_PLATE</f>
        <v>157.05906426</v>
      </c>
      <c r="Z956" s="24" t="n">
        <f aca="false">T956*CUT_M+(R956+S956)*CUT_SET</f>
        <v>280.17698</v>
      </c>
      <c r="AA956" s="24" t="n">
        <f aca="false">U956*ROUND_M</f>
        <v>596.880505</v>
      </c>
      <c r="AB956" s="24" t="n">
        <f aca="false">(R956+S956)*FINISH_PART</f>
        <v>496</v>
      </c>
      <c r="AC956" s="24" t="n">
        <f aca="false">R956*SPACER_VANE+(R956+S956)*ASM_H*LABOUR</f>
        <v>817.5</v>
      </c>
      <c r="AD956" s="24" t="n">
        <f aca="false">V956*G10_CAGE+W956*G10_SLEEVE</f>
        <v>455.20092</v>
      </c>
      <c r="AE956" s="24" t="n">
        <f aca="false">N956/1000*SHAFT_M+SHAFT_SET</f>
        <v>229.64</v>
      </c>
      <c r="AF956" s="24" t="n">
        <f aca="false">2*ROUNDUP(G956*1000/V_ZENER,0)*PRICE_Z+5*ROUNDUP(G956*DIODE_SAFETY/V_STICK,0)*PRICE_STICK</f>
        <v>127</v>
      </c>
      <c r="AG956" s="24" t="n">
        <f aca="false">SUM(X956:AF956)</f>
        <v>3315.8121469</v>
      </c>
      <c r="AH956" s="20" t="n">
        <f aca="false">FIXED_BOM</f>
        <v>3461</v>
      </c>
      <c r="AI956" s="24" t="n">
        <f aca="false">(AG956+AH956)*(1+CONT)</f>
        <v>7793.333968935</v>
      </c>
      <c r="AJ956" s="24" t="n">
        <f aca="false">IF(L956&gt;0,AI956/L956,1000000000000)</f>
        <v>1142.78059449245</v>
      </c>
      <c r="AK956" s="8" t="n">
        <f aca="false">IF(AND(G956&gt;=V_NEED,L956&gt;=P_MIN,K956&gt;=Z_MIN,F956&lt;=N_CAP,D956&lt;=R_MAX,OR(CORONA_REQ=0,O956&gt;=G956)),1,0)</f>
        <v>0</v>
      </c>
      <c r="AL956" s="28" t="n">
        <f aca="false">IF(AK956=1,IF(OBJECTIVE=1,AI956,AJ956),1000000000000)+ROW()*0.000000001</f>
        <v>1000000000000</v>
      </c>
    </row>
    <row r="957" customFormat="false" ht="15" hidden="false" customHeight="false" outlineLevel="0" collapsed="false">
      <c r="A957" s="8" t="n">
        <v>953</v>
      </c>
      <c r="B957" s="23" t="n">
        <v>8</v>
      </c>
      <c r="C957" s="23" t="n">
        <v>2.5</v>
      </c>
      <c r="D957" s="8" t="n">
        <v>175</v>
      </c>
      <c r="E957" s="8" t="n">
        <v>26</v>
      </c>
      <c r="F957" s="8" t="n">
        <v>12</v>
      </c>
      <c r="G957" s="28" t="n">
        <v>16.907073</v>
      </c>
      <c r="H957" s="8" t="n">
        <v>208.02219</v>
      </c>
      <c r="I957" s="8" t="n">
        <v>1063.370865</v>
      </c>
      <c r="J957" s="28" t="n">
        <v>5.111815</v>
      </c>
      <c r="K957" s="39" t="n">
        <v>1.272488</v>
      </c>
      <c r="L957" s="28" t="n">
        <v>8.433012</v>
      </c>
      <c r="M957" s="8" t="n">
        <v>380.5</v>
      </c>
      <c r="N957" s="8" t="n">
        <v>1373</v>
      </c>
      <c r="O957" s="28" t="n">
        <v>15.22784</v>
      </c>
      <c r="P957" s="28" t="n">
        <v>15.674655</v>
      </c>
      <c r="Q957" s="28" t="n">
        <v>15.506705</v>
      </c>
      <c r="R957" s="8" t="n">
        <v>48</v>
      </c>
      <c r="S957" s="8" t="n">
        <v>26</v>
      </c>
      <c r="T957" s="23" t="n">
        <v>173.976098</v>
      </c>
      <c r="U957" s="23" t="n">
        <v>142.685835</v>
      </c>
      <c r="V957" s="28" t="n">
        <v>7.566178</v>
      </c>
      <c r="W957" s="39" t="n">
        <v>1.321079</v>
      </c>
      <c r="X957" s="24" t="n">
        <f aca="false">P957*RHO_VANE/2700*(1+SCRAP)*PRICE_VANE</f>
        <v>187.62562035</v>
      </c>
      <c r="Y957" s="24" t="n">
        <f aca="false">Q957*RHO_PLATE/2700*(1+SCRAP)*PRICE_PLATE</f>
        <v>185.61525885</v>
      </c>
      <c r="Z957" s="24" t="n">
        <f aca="false">T957*CUT_M+(R957+S957)*CUT_SET</f>
        <v>334.964147</v>
      </c>
      <c r="AA957" s="24" t="n">
        <f aca="false">U957*ROUND_M</f>
        <v>713.429175</v>
      </c>
      <c r="AB957" s="24" t="n">
        <f aca="false">(R957+S957)*FINISH_PART</f>
        <v>592</v>
      </c>
      <c r="AC957" s="24" t="n">
        <f aca="false">R957*SPACER_VANE+(R957+S957)*ASM_H*LABOUR</f>
        <v>976.5</v>
      </c>
      <c r="AD957" s="24" t="n">
        <f aca="false">V957*G10_CAGE+W957*G10_SLEEVE</f>
        <v>533.23542</v>
      </c>
      <c r="AE957" s="24" t="n">
        <f aca="false">N957/1000*SHAFT_M+SHAFT_SET</f>
        <v>244.76</v>
      </c>
      <c r="AF957" s="24" t="n">
        <f aca="false">2*ROUNDUP(G957*1000/V_ZENER,0)*PRICE_Z+5*ROUNDUP(G957*DIODE_SAFETY/V_STICK,0)*PRICE_STICK</f>
        <v>127</v>
      </c>
      <c r="AG957" s="24" t="n">
        <f aca="false">SUM(X957:AF957)</f>
        <v>3895.1296212</v>
      </c>
      <c r="AH957" s="20" t="n">
        <f aca="false">FIXED_BOM</f>
        <v>3461</v>
      </c>
      <c r="AI957" s="24" t="n">
        <f aca="false">(AG957+AH957)*(1+CONT)</f>
        <v>8459.54906438</v>
      </c>
      <c r="AJ957" s="24" t="n">
        <f aca="false">IF(L957&gt;0,AI957/L957,1000000000000)</f>
        <v>1003.14680737796</v>
      </c>
      <c r="AK957" s="8" t="n">
        <f aca="false">IF(AND(G957&gt;=V_NEED,L957&gt;=P_MIN,K957&gt;=Z_MIN,F957&lt;=N_CAP,D957&lt;=R_MAX,OR(CORONA_REQ=0,O957&gt;=G957)),1,0)</f>
        <v>0</v>
      </c>
      <c r="AL957" s="28" t="n">
        <f aca="false">IF(AK957=1,IF(OBJECTIVE=1,AI957,AJ957),1000000000000)+ROW()*0.000000001</f>
        <v>1000000000000</v>
      </c>
    </row>
    <row r="958" customFormat="false" ht="15" hidden="false" customHeight="false" outlineLevel="0" collapsed="false">
      <c r="A958" s="8" t="n">
        <v>954</v>
      </c>
      <c r="B958" s="23" t="n">
        <v>8</v>
      </c>
      <c r="C958" s="23" t="n">
        <v>2.5</v>
      </c>
      <c r="D958" s="8" t="n">
        <v>175</v>
      </c>
      <c r="E958" s="8" t="n">
        <v>26</v>
      </c>
      <c r="F958" s="8" t="n">
        <v>16</v>
      </c>
      <c r="G958" s="28" t="n">
        <v>16.907073</v>
      </c>
      <c r="H958" s="8" t="n">
        <v>279.682082</v>
      </c>
      <c r="I958" s="8" t="n">
        <v>1433.238993</v>
      </c>
      <c r="J958" s="28" t="n">
        <v>5.124529</v>
      </c>
      <c r="K958" s="39" t="n">
        <v>1.281705</v>
      </c>
      <c r="L958" s="28" t="n">
        <v>11.654497</v>
      </c>
      <c r="M958" s="8" t="n">
        <v>517</v>
      </c>
      <c r="N958" s="8" t="n">
        <v>1646</v>
      </c>
      <c r="O958" s="28" t="n">
        <v>15.22784</v>
      </c>
      <c r="P958" s="28" t="n">
        <v>20.899539</v>
      </c>
      <c r="Q958" s="28" t="n">
        <v>21.470822</v>
      </c>
      <c r="R958" s="8" t="n">
        <v>64</v>
      </c>
      <c r="S958" s="8" t="n">
        <v>36</v>
      </c>
      <c r="T958" s="23" t="n">
        <v>233.853086</v>
      </c>
      <c r="U958" s="23" t="n">
        <v>192.132735</v>
      </c>
      <c r="V958" s="28" t="n">
        <v>9.96521</v>
      </c>
      <c r="W958" s="39" t="n">
        <v>1.739957</v>
      </c>
      <c r="X958" s="24" t="n">
        <f aca="false">P958*RHO_VANE/2700*(1+SCRAP)*PRICE_VANE</f>
        <v>250.16748183</v>
      </c>
      <c r="Y958" s="24" t="n">
        <f aca="false">Q958*RHO_PLATE/2700*(1+SCRAP)*PRICE_PLATE</f>
        <v>257.00573934</v>
      </c>
      <c r="Z958" s="24" t="n">
        <f aca="false">T958*CUT_M+(R958+S958)*CUT_SET</f>
        <v>450.779629</v>
      </c>
      <c r="AA958" s="24" t="n">
        <f aca="false">U958*ROUND_M</f>
        <v>960.663675</v>
      </c>
      <c r="AB958" s="24" t="n">
        <f aca="false">(R958+S958)*FINISH_PART</f>
        <v>800</v>
      </c>
      <c r="AC958" s="24" t="n">
        <f aca="false">R958*SPACER_VANE+(R958+S958)*ASM_H*LABOUR</f>
        <v>1317</v>
      </c>
      <c r="AD958" s="24" t="n">
        <f aca="false">V958*G10_CAGE+W958*G10_SLEEVE</f>
        <v>702.31002</v>
      </c>
      <c r="AE958" s="24" t="n">
        <f aca="false">N958/1000*SHAFT_M+SHAFT_SET</f>
        <v>277.52</v>
      </c>
      <c r="AF958" s="24" t="n">
        <f aca="false">2*ROUNDUP(G958*1000/V_ZENER,0)*PRICE_Z+5*ROUNDUP(G958*DIODE_SAFETY/V_STICK,0)*PRICE_STICK</f>
        <v>127</v>
      </c>
      <c r="AG958" s="24" t="n">
        <f aca="false">SUM(X958:AF958)</f>
        <v>5142.44654517</v>
      </c>
      <c r="AH958" s="20" t="n">
        <f aca="false">FIXED_BOM</f>
        <v>3461</v>
      </c>
      <c r="AI958" s="24" t="n">
        <f aca="false">(AG958+AH958)*(1+CONT)</f>
        <v>9893.9635269455</v>
      </c>
      <c r="AJ958" s="24" t="n">
        <f aca="false">IF(L958&gt;0,AI958/L958,1000000000000)</f>
        <v>848.939557575544</v>
      </c>
      <c r="AK958" s="8" t="n">
        <f aca="false">IF(AND(G958&gt;=V_NEED,L958&gt;=P_MIN,K958&gt;=Z_MIN,F958&lt;=N_CAP,D958&lt;=R_MAX,OR(CORONA_REQ=0,O958&gt;=G958)),1,0)</f>
        <v>0</v>
      </c>
      <c r="AL958" s="28" t="n">
        <f aca="false">IF(AK958=1,IF(OBJECTIVE=1,AI958,AJ958),1000000000000)+ROW()*0.000000001</f>
        <v>1000000000000</v>
      </c>
    </row>
    <row r="959" customFormat="false" ht="15" hidden="false" customHeight="false" outlineLevel="0" collapsed="false">
      <c r="A959" s="8" t="n">
        <v>955</v>
      </c>
      <c r="B959" s="23" t="n">
        <v>8</v>
      </c>
      <c r="C959" s="23" t="n">
        <v>3</v>
      </c>
      <c r="D959" s="8" t="n">
        <v>175</v>
      </c>
      <c r="E959" s="8" t="n">
        <v>18</v>
      </c>
      <c r="F959" s="8" t="n">
        <v>4</v>
      </c>
      <c r="G959" s="28" t="n">
        <v>16.907073</v>
      </c>
      <c r="H959" s="8" t="n">
        <v>35.719952</v>
      </c>
      <c r="I959" s="8" t="n">
        <v>233.104956</v>
      </c>
      <c r="J959" s="28" t="n">
        <v>6.525903</v>
      </c>
      <c r="K959" s="39" t="n">
        <v>1.21955</v>
      </c>
      <c r="L959" s="28" t="n">
        <v>1.555905</v>
      </c>
      <c r="M959" s="8" t="n">
        <v>124</v>
      </c>
      <c r="N959" s="8" t="n">
        <v>860</v>
      </c>
      <c r="O959" s="28" t="n">
        <v>16.128223</v>
      </c>
      <c r="P959" s="28" t="n">
        <v>4.743048</v>
      </c>
      <c r="Q959" s="28" t="n">
        <v>5.725553</v>
      </c>
      <c r="R959" s="8" t="n">
        <v>16</v>
      </c>
      <c r="S959" s="8" t="n">
        <v>8</v>
      </c>
      <c r="T959" s="23" t="n">
        <v>57.049555</v>
      </c>
      <c r="U959" s="23" t="n">
        <v>46.619467</v>
      </c>
      <c r="V959" s="28" t="n">
        <v>3.058107</v>
      </c>
      <c r="W959" s="39" t="n">
        <v>0.533955</v>
      </c>
      <c r="X959" s="24" t="n">
        <f aca="false">P959*RHO_VANE/2700*(1+SCRAP)*PRICE_VANE</f>
        <v>56.77428456</v>
      </c>
      <c r="Y959" s="24" t="n">
        <f aca="false">Q959*RHO_PLATE/2700*(1+SCRAP)*PRICE_PLATE</f>
        <v>68.53486941</v>
      </c>
      <c r="Z959" s="24" t="n">
        <f aca="false">T959*CUT_M+(R959+S959)*CUT_SET</f>
        <v>109.5743325</v>
      </c>
      <c r="AA959" s="24" t="n">
        <f aca="false">U959*ROUND_M</f>
        <v>233.097335</v>
      </c>
      <c r="AB959" s="24" t="n">
        <f aca="false">(R959+S959)*FINISH_PART</f>
        <v>192</v>
      </c>
      <c r="AC959" s="24" t="n">
        <f aca="false">R959*SPACER_VANE+(R959+S959)*ASM_H*LABOUR</f>
        <v>318</v>
      </c>
      <c r="AD959" s="24" t="n">
        <f aca="false">V959*G10_CAGE+W959*G10_SLEEVE</f>
        <v>215.52372</v>
      </c>
      <c r="AE959" s="24" t="n">
        <f aca="false">N959/1000*SHAFT_M+SHAFT_SET</f>
        <v>183.2</v>
      </c>
      <c r="AF959" s="24" t="n">
        <f aca="false">2*ROUNDUP(G959*1000/V_ZENER,0)*PRICE_Z+5*ROUNDUP(G959*DIODE_SAFETY/V_STICK,0)*PRICE_STICK</f>
        <v>127</v>
      </c>
      <c r="AG959" s="24" t="n">
        <f aca="false">SUM(X959:AF959)</f>
        <v>1503.70454147</v>
      </c>
      <c r="AH959" s="20" t="n">
        <f aca="false">FIXED_BOM</f>
        <v>3461</v>
      </c>
      <c r="AI959" s="24" t="n">
        <f aca="false">(AG959+AH959)*(1+CONT)</f>
        <v>5709.4102226905</v>
      </c>
      <c r="AJ959" s="24" t="n">
        <f aca="false">IF(L959&gt;0,AI959/L959,1000000000000)</f>
        <v>3669.51081376466</v>
      </c>
      <c r="AK959" s="8" t="n">
        <f aca="false">IF(AND(G959&gt;=V_NEED,L959&gt;=P_MIN,K959&gt;=Z_MIN,F959&lt;=N_CAP,D959&lt;=R_MAX,OR(CORONA_REQ=0,O959&gt;=G959)),1,0)</f>
        <v>0</v>
      </c>
      <c r="AL959" s="28" t="n">
        <f aca="false">IF(AK959=1,IF(OBJECTIVE=1,AI959,AJ959),1000000000000)+ROW()*0.000000001</f>
        <v>1000000000000</v>
      </c>
    </row>
    <row r="960" customFormat="false" ht="15" hidden="false" customHeight="false" outlineLevel="0" collapsed="false">
      <c r="A960" s="8" t="n">
        <v>956</v>
      </c>
      <c r="B960" s="23" t="n">
        <v>8</v>
      </c>
      <c r="C960" s="23" t="n">
        <v>3</v>
      </c>
      <c r="D960" s="8" t="n">
        <v>175</v>
      </c>
      <c r="E960" s="8" t="n">
        <v>18</v>
      </c>
      <c r="F960" s="8" t="n">
        <v>6</v>
      </c>
      <c r="G960" s="28" t="n">
        <v>16.907073</v>
      </c>
      <c r="H960" s="8" t="n">
        <v>54.988497</v>
      </c>
      <c r="I960" s="8" t="n">
        <v>366.307788</v>
      </c>
      <c r="J960" s="28" t="n">
        <v>6.661535</v>
      </c>
      <c r="K960" s="39" t="n">
        <v>1.274535</v>
      </c>
      <c r="L960" s="28" t="n">
        <v>2.9024</v>
      </c>
      <c r="M960" s="8" t="n">
        <v>190</v>
      </c>
      <c r="N960" s="8" t="n">
        <v>992</v>
      </c>
      <c r="O960" s="28" t="n">
        <v>16.128223</v>
      </c>
      <c r="P960" s="28" t="n">
        <v>7.114572</v>
      </c>
      <c r="Q960" s="28" t="n">
        <v>8.588329</v>
      </c>
      <c r="R960" s="8" t="n">
        <v>24</v>
      </c>
      <c r="S960" s="8" t="n">
        <v>12</v>
      </c>
      <c r="T960" s="23" t="n">
        <v>85.574332</v>
      </c>
      <c r="U960" s="23" t="n">
        <v>69.929201</v>
      </c>
      <c r="V960" s="28" t="n">
        <v>4.218078</v>
      </c>
      <c r="W960" s="39" t="n">
        <v>0.73649</v>
      </c>
      <c r="X960" s="24" t="n">
        <f aca="false">P960*RHO_VANE/2700*(1+SCRAP)*PRICE_VANE</f>
        <v>85.16142684</v>
      </c>
      <c r="Y960" s="24" t="n">
        <f aca="false">Q960*RHO_PLATE/2700*(1+SCRAP)*PRICE_PLATE</f>
        <v>102.80229813</v>
      </c>
      <c r="Z960" s="24" t="n">
        <f aca="false">T960*CUT_M+(R960+S960)*CUT_SET</f>
        <v>164.361498</v>
      </c>
      <c r="AA960" s="24" t="n">
        <f aca="false">U960*ROUND_M</f>
        <v>349.646005</v>
      </c>
      <c r="AB960" s="24" t="n">
        <f aca="false">(R960+S960)*FINISH_PART</f>
        <v>288</v>
      </c>
      <c r="AC960" s="24" t="n">
        <f aca="false">R960*SPACER_VANE+(R960+S960)*ASM_H*LABOUR</f>
        <v>477</v>
      </c>
      <c r="AD960" s="24" t="n">
        <f aca="false">V960*G10_CAGE+W960*G10_SLEEVE</f>
        <v>297.27408</v>
      </c>
      <c r="AE960" s="24" t="n">
        <f aca="false">N960/1000*SHAFT_M+SHAFT_SET</f>
        <v>199.04</v>
      </c>
      <c r="AF960" s="24" t="n">
        <f aca="false">2*ROUNDUP(G960*1000/V_ZENER,0)*PRICE_Z+5*ROUNDUP(G960*DIODE_SAFETY/V_STICK,0)*PRICE_STICK</f>
        <v>127</v>
      </c>
      <c r="AG960" s="24" t="n">
        <f aca="false">SUM(X960:AF960)</f>
        <v>2090.28530797</v>
      </c>
      <c r="AH960" s="20" t="n">
        <f aca="false">FIXED_BOM</f>
        <v>3461</v>
      </c>
      <c r="AI960" s="24" t="n">
        <f aca="false">(AG960+AH960)*(1+CONT)</f>
        <v>6383.9781041655</v>
      </c>
      <c r="AJ960" s="24" t="n">
        <f aca="false">IF(L960&gt;0,AI960/L960,1000000000000)</f>
        <v>2199.55144162262</v>
      </c>
      <c r="AK960" s="8" t="n">
        <f aca="false">IF(AND(G960&gt;=V_NEED,L960&gt;=P_MIN,K960&gt;=Z_MIN,F960&lt;=N_CAP,D960&lt;=R_MAX,OR(CORONA_REQ=0,O960&gt;=G960)),1,0)</f>
        <v>0</v>
      </c>
      <c r="AL960" s="28" t="n">
        <f aca="false">IF(AK960=1,IF(OBJECTIVE=1,AI960,AJ960),1000000000000)+ROW()*0.000000001</f>
        <v>1000000000000</v>
      </c>
    </row>
    <row r="961" customFormat="false" ht="15" hidden="false" customHeight="false" outlineLevel="0" collapsed="false">
      <c r="A961" s="8" t="n">
        <v>957</v>
      </c>
      <c r="B961" s="23" t="n">
        <v>8</v>
      </c>
      <c r="C961" s="23" t="n">
        <v>3</v>
      </c>
      <c r="D961" s="8" t="n">
        <v>175</v>
      </c>
      <c r="E961" s="8" t="n">
        <v>18</v>
      </c>
      <c r="F961" s="8" t="n">
        <v>8</v>
      </c>
      <c r="G961" s="28" t="n">
        <v>16.907073</v>
      </c>
      <c r="H961" s="8" t="n">
        <v>74.257041</v>
      </c>
      <c r="I961" s="8" t="n">
        <v>499.510619</v>
      </c>
      <c r="J961" s="28" t="n">
        <v>6.726778</v>
      </c>
      <c r="K961" s="39" t="n">
        <v>1.303041</v>
      </c>
      <c r="L961" s="28" t="n">
        <v>4.26139</v>
      </c>
      <c r="M961" s="8" t="n">
        <v>245</v>
      </c>
      <c r="N961" s="8" t="n">
        <v>1102</v>
      </c>
      <c r="O961" s="28" t="n">
        <v>16.128223</v>
      </c>
      <c r="P961" s="28" t="n">
        <v>9.486096</v>
      </c>
      <c r="Q961" s="28" t="n">
        <v>10.019717</v>
      </c>
      <c r="R961" s="8" t="n">
        <v>32</v>
      </c>
      <c r="S961" s="8" t="n">
        <v>14</v>
      </c>
      <c r="T961" s="23" t="n">
        <v>111.271676</v>
      </c>
      <c r="U961" s="23" t="n">
        <v>90.411501</v>
      </c>
      <c r="V961" s="28" t="n">
        <v>5.184721</v>
      </c>
      <c r="W961" s="39" t="n">
        <v>0.905269</v>
      </c>
      <c r="X961" s="24" t="n">
        <f aca="false">P961*RHO_VANE/2700*(1+SCRAP)*PRICE_VANE</f>
        <v>113.54856912</v>
      </c>
      <c r="Y961" s="24" t="n">
        <f aca="false">Q961*RHO_PLATE/2700*(1+SCRAP)*PRICE_PLATE</f>
        <v>119.93601249</v>
      </c>
      <c r="Z961" s="24" t="n">
        <f aca="false">T961*CUT_M+(R961+S961)*CUT_SET</f>
        <v>212.907514</v>
      </c>
      <c r="AA961" s="24" t="n">
        <f aca="false">U961*ROUND_M</f>
        <v>452.057505</v>
      </c>
      <c r="AB961" s="24" t="n">
        <f aca="false">(R961+S961)*FINISH_PART</f>
        <v>368</v>
      </c>
      <c r="AC961" s="24" t="n">
        <f aca="false">R961*SPACER_VANE+(R961+S961)*ASM_H*LABOUR</f>
        <v>613.5</v>
      </c>
      <c r="AD961" s="24" t="n">
        <f aca="false">V961*G10_CAGE+W961*G10_SLEEVE</f>
        <v>365.3994</v>
      </c>
      <c r="AE961" s="24" t="n">
        <f aca="false">N961/1000*SHAFT_M+SHAFT_SET</f>
        <v>212.24</v>
      </c>
      <c r="AF961" s="24" t="n">
        <f aca="false">2*ROUNDUP(G961*1000/V_ZENER,0)*PRICE_Z+5*ROUNDUP(G961*DIODE_SAFETY/V_STICK,0)*PRICE_STICK</f>
        <v>127</v>
      </c>
      <c r="AG961" s="24" t="n">
        <f aca="false">SUM(X961:AF961)</f>
        <v>2584.58900061</v>
      </c>
      <c r="AH961" s="20" t="n">
        <f aca="false">FIXED_BOM</f>
        <v>3461</v>
      </c>
      <c r="AI961" s="24" t="n">
        <f aca="false">(AG961+AH961)*(1+CONT)</f>
        <v>6952.4273507015</v>
      </c>
      <c r="AJ961" s="24" t="n">
        <f aca="false">IF(L961&gt;0,AI961/L961,1000000000000)</f>
        <v>1631.4928581288</v>
      </c>
      <c r="AK961" s="8" t="n">
        <f aca="false">IF(AND(G961&gt;=V_NEED,L961&gt;=P_MIN,K961&gt;=Z_MIN,F961&lt;=N_CAP,D961&lt;=R_MAX,OR(CORONA_REQ=0,O961&gt;=G961)),1,0)</f>
        <v>0</v>
      </c>
      <c r="AL961" s="28" t="n">
        <f aca="false">IF(AK961=1,IF(OBJECTIVE=1,AI961,AJ961),1000000000000)+ROW()*0.000000001</f>
        <v>1000000000000</v>
      </c>
    </row>
    <row r="962" customFormat="false" ht="15" hidden="false" customHeight="false" outlineLevel="0" collapsed="false">
      <c r="A962" s="8" t="n">
        <v>958</v>
      </c>
      <c r="B962" s="23" t="n">
        <v>8</v>
      </c>
      <c r="C962" s="23" t="n">
        <v>3</v>
      </c>
      <c r="D962" s="8" t="n">
        <v>175</v>
      </c>
      <c r="E962" s="8" t="n">
        <v>18</v>
      </c>
      <c r="F962" s="8" t="n">
        <v>10</v>
      </c>
      <c r="G962" s="28" t="n">
        <v>16.907073</v>
      </c>
      <c r="H962" s="8" t="n">
        <v>93.525585</v>
      </c>
      <c r="I962" s="8" t="n">
        <v>632.713451</v>
      </c>
      <c r="J962" s="28" t="n">
        <v>6.765138</v>
      </c>
      <c r="K962" s="39" t="n">
        <v>1.320868</v>
      </c>
      <c r="L962" s="28" t="n">
        <v>5.631238</v>
      </c>
      <c r="M962" s="8" t="n">
        <v>311</v>
      </c>
      <c r="N962" s="8" t="n">
        <v>1234</v>
      </c>
      <c r="O962" s="28" t="n">
        <v>16.128223</v>
      </c>
      <c r="P962" s="28" t="n">
        <v>11.857619</v>
      </c>
      <c r="Q962" s="28" t="n">
        <v>12.882493</v>
      </c>
      <c r="R962" s="8" t="n">
        <v>40</v>
      </c>
      <c r="S962" s="8" t="n">
        <v>18</v>
      </c>
      <c r="T962" s="23" t="n">
        <v>139.796453</v>
      </c>
      <c r="U962" s="23" t="n">
        <v>113.721234</v>
      </c>
      <c r="V962" s="28" t="n">
        <v>6.344693</v>
      </c>
      <c r="W962" s="39" t="n">
        <v>1.107803</v>
      </c>
      <c r="X962" s="24" t="n">
        <f aca="false">P962*RHO_VANE/2700*(1+SCRAP)*PRICE_VANE</f>
        <v>141.93569943</v>
      </c>
      <c r="Y962" s="24" t="n">
        <f aca="false">Q962*RHO_PLATE/2700*(1+SCRAP)*PRICE_PLATE</f>
        <v>154.20344121</v>
      </c>
      <c r="Z962" s="24" t="n">
        <f aca="false">T962*CUT_M+(R962+S962)*CUT_SET</f>
        <v>267.6946795</v>
      </c>
      <c r="AA962" s="24" t="n">
        <f aca="false">U962*ROUND_M</f>
        <v>568.60617</v>
      </c>
      <c r="AB962" s="24" t="n">
        <f aca="false">(R962+S962)*FINISH_PART</f>
        <v>464</v>
      </c>
      <c r="AC962" s="24" t="n">
        <f aca="false">R962*SPACER_VANE+(R962+S962)*ASM_H*LABOUR</f>
        <v>772.5</v>
      </c>
      <c r="AD962" s="24" t="n">
        <f aca="false">V962*G10_CAGE+W962*G10_SLEEVE</f>
        <v>447.14976</v>
      </c>
      <c r="AE962" s="24" t="n">
        <f aca="false">N962/1000*SHAFT_M+SHAFT_SET</f>
        <v>228.08</v>
      </c>
      <c r="AF962" s="24" t="n">
        <f aca="false">2*ROUNDUP(G962*1000/V_ZENER,0)*PRICE_Z+5*ROUNDUP(G962*DIODE_SAFETY/V_STICK,0)*PRICE_STICK</f>
        <v>127</v>
      </c>
      <c r="AG962" s="24" t="n">
        <f aca="false">SUM(X962:AF962)</f>
        <v>3171.16975014</v>
      </c>
      <c r="AH962" s="20" t="n">
        <f aca="false">FIXED_BOM</f>
        <v>3461</v>
      </c>
      <c r="AI962" s="24" t="n">
        <f aca="false">(AG962+AH962)*(1+CONT)</f>
        <v>7626.995212661</v>
      </c>
      <c r="AJ962" s="24" t="n">
        <f aca="false">IF(L962&gt;0,AI962/L962,1000000000000)</f>
        <v>1354.40825137581</v>
      </c>
      <c r="AK962" s="8" t="n">
        <f aca="false">IF(AND(G962&gt;=V_NEED,L962&gt;=P_MIN,K962&gt;=Z_MIN,F962&lt;=N_CAP,D962&lt;=R_MAX,OR(CORONA_REQ=0,O962&gt;=G962)),1,0)</f>
        <v>0</v>
      </c>
      <c r="AL962" s="28" t="n">
        <f aca="false">IF(AK962=1,IF(OBJECTIVE=1,AI962,AJ962),1000000000000)+ROW()*0.000000001</f>
        <v>1000000000000</v>
      </c>
    </row>
    <row r="963" customFormat="false" ht="15" hidden="false" customHeight="false" outlineLevel="0" collapsed="false">
      <c r="A963" s="8" t="n">
        <v>959</v>
      </c>
      <c r="B963" s="23" t="n">
        <v>8</v>
      </c>
      <c r="C963" s="23" t="n">
        <v>3</v>
      </c>
      <c r="D963" s="8" t="n">
        <v>175</v>
      </c>
      <c r="E963" s="8" t="n">
        <v>18</v>
      </c>
      <c r="F963" s="8" t="n">
        <v>12</v>
      </c>
      <c r="G963" s="28" t="n">
        <v>16.907073</v>
      </c>
      <c r="H963" s="8" t="n">
        <v>112.794129</v>
      </c>
      <c r="I963" s="8" t="n">
        <v>765.916283</v>
      </c>
      <c r="J963" s="28" t="n">
        <v>6.790391</v>
      </c>
      <c r="K963" s="39" t="n">
        <v>1.332861</v>
      </c>
      <c r="L963" s="28" t="n">
        <v>6.998116</v>
      </c>
      <c r="M963" s="8" t="n">
        <v>366</v>
      </c>
      <c r="N963" s="8" t="n">
        <v>1344</v>
      </c>
      <c r="O963" s="28" t="n">
        <v>16.128223</v>
      </c>
      <c r="P963" s="28" t="n">
        <v>14.229143</v>
      </c>
      <c r="Q963" s="28" t="n">
        <v>14.313882</v>
      </c>
      <c r="R963" s="8" t="n">
        <v>48</v>
      </c>
      <c r="S963" s="8" t="n">
        <v>20</v>
      </c>
      <c r="T963" s="23" t="n">
        <v>165.493797</v>
      </c>
      <c r="U963" s="23" t="n">
        <v>134.203535</v>
      </c>
      <c r="V963" s="28" t="n">
        <v>7.311336</v>
      </c>
      <c r="W963" s="39" t="n">
        <v>1.276582</v>
      </c>
      <c r="X963" s="24" t="n">
        <f aca="false">P963*RHO_VANE/2700*(1+SCRAP)*PRICE_VANE</f>
        <v>170.32284171</v>
      </c>
      <c r="Y963" s="24" t="n">
        <f aca="false">Q963*RHO_PLATE/2700*(1+SCRAP)*PRICE_PLATE</f>
        <v>171.33716754</v>
      </c>
      <c r="Z963" s="24" t="n">
        <f aca="false">T963*CUT_M+(R963+S963)*CUT_SET</f>
        <v>316.2406955</v>
      </c>
      <c r="AA963" s="24" t="n">
        <f aca="false">U963*ROUND_M</f>
        <v>671.017675</v>
      </c>
      <c r="AB963" s="24" t="n">
        <f aca="false">(R963+S963)*FINISH_PART</f>
        <v>544</v>
      </c>
      <c r="AC963" s="24" t="n">
        <f aca="false">R963*SPACER_VANE+(R963+S963)*ASM_H*LABOUR</f>
        <v>909</v>
      </c>
      <c r="AD963" s="24" t="n">
        <f aca="false">V963*G10_CAGE+W963*G10_SLEEVE</f>
        <v>515.27508</v>
      </c>
      <c r="AE963" s="24" t="n">
        <f aca="false">N963/1000*SHAFT_M+SHAFT_SET</f>
        <v>241.28</v>
      </c>
      <c r="AF963" s="24" t="n">
        <f aca="false">2*ROUNDUP(G963*1000/V_ZENER,0)*PRICE_Z+5*ROUNDUP(G963*DIODE_SAFETY/V_STICK,0)*PRICE_STICK</f>
        <v>127</v>
      </c>
      <c r="AG963" s="24" t="n">
        <f aca="false">SUM(X963:AF963)</f>
        <v>3665.47345975</v>
      </c>
      <c r="AH963" s="20" t="n">
        <f aca="false">FIXED_BOM</f>
        <v>3461</v>
      </c>
      <c r="AI963" s="24" t="n">
        <f aca="false">(AG963+AH963)*(1+CONT)</f>
        <v>8195.4444787125</v>
      </c>
      <c r="AJ963" s="24" t="n">
        <f aca="false">IF(L963&gt;0,AI963/L963,1000000000000)</f>
        <v>1171.09297398221</v>
      </c>
      <c r="AK963" s="8" t="n">
        <f aca="false">IF(AND(G963&gt;=V_NEED,L963&gt;=P_MIN,K963&gt;=Z_MIN,F963&lt;=N_CAP,D963&lt;=R_MAX,OR(CORONA_REQ=0,O963&gt;=G963)),1,0)</f>
        <v>0</v>
      </c>
      <c r="AL963" s="28" t="n">
        <f aca="false">IF(AK963=1,IF(OBJECTIVE=1,AI963,AJ963),1000000000000)+ROW()*0.000000001</f>
        <v>1000000000000</v>
      </c>
    </row>
    <row r="964" customFormat="false" ht="15" hidden="false" customHeight="false" outlineLevel="0" collapsed="false">
      <c r="A964" s="8" t="n">
        <v>960</v>
      </c>
      <c r="B964" s="23" t="n">
        <v>8</v>
      </c>
      <c r="C964" s="23" t="n">
        <v>3</v>
      </c>
      <c r="D964" s="8" t="n">
        <v>175</v>
      </c>
      <c r="E964" s="8" t="n">
        <v>18</v>
      </c>
      <c r="F964" s="8" t="n">
        <v>16</v>
      </c>
      <c r="G964" s="28" t="n">
        <v>16.907073</v>
      </c>
      <c r="H964" s="8" t="n">
        <v>151.331218</v>
      </c>
      <c r="I964" s="8" t="n">
        <v>1032.321947</v>
      </c>
      <c r="J964" s="28" t="n">
        <v>6.821606</v>
      </c>
      <c r="K964" s="39" t="n">
        <v>1.34748</v>
      </c>
      <c r="L964" s="28" t="n">
        <v>9.735848</v>
      </c>
      <c r="M964" s="8" t="n">
        <v>487</v>
      </c>
      <c r="N964" s="8" t="n">
        <v>1586</v>
      </c>
      <c r="O964" s="28" t="n">
        <v>16.128223</v>
      </c>
      <c r="P964" s="28" t="n">
        <v>18.972191</v>
      </c>
      <c r="Q964" s="28" t="n">
        <v>18.608046</v>
      </c>
      <c r="R964" s="8" t="n">
        <v>64</v>
      </c>
      <c r="S964" s="8" t="n">
        <v>26</v>
      </c>
      <c r="T964" s="23" t="n">
        <v>219.715919</v>
      </c>
      <c r="U964" s="23" t="n">
        <v>177.995568</v>
      </c>
      <c r="V964" s="28" t="n">
        <v>9.43795</v>
      </c>
      <c r="W964" s="39" t="n">
        <v>1.647896</v>
      </c>
      <c r="X964" s="24" t="n">
        <f aca="false">P964*RHO_VANE/2700*(1+SCRAP)*PRICE_VANE</f>
        <v>227.09712627</v>
      </c>
      <c r="Y964" s="24" t="n">
        <f aca="false">Q964*RHO_PLATE/2700*(1+SCRAP)*PRICE_PLATE</f>
        <v>222.73831062</v>
      </c>
      <c r="Z964" s="24" t="n">
        <f aca="false">T964*CUT_M+(R964+S964)*CUT_SET</f>
        <v>419.5738785</v>
      </c>
      <c r="AA964" s="24" t="n">
        <f aca="false">U964*ROUND_M</f>
        <v>889.97784</v>
      </c>
      <c r="AB964" s="24" t="n">
        <f aca="false">(R964+S964)*FINISH_PART</f>
        <v>720</v>
      </c>
      <c r="AC964" s="24" t="n">
        <f aca="false">R964*SPACER_VANE+(R964+S964)*ASM_H*LABOUR</f>
        <v>1204.5</v>
      </c>
      <c r="AD964" s="24" t="n">
        <f aca="false">V964*G10_CAGE+W964*G10_SLEEVE</f>
        <v>665.15076</v>
      </c>
      <c r="AE964" s="24" t="n">
        <f aca="false">N964/1000*SHAFT_M+SHAFT_SET</f>
        <v>270.32</v>
      </c>
      <c r="AF964" s="24" t="n">
        <f aca="false">2*ROUNDUP(G964*1000/V_ZENER,0)*PRICE_Z+5*ROUNDUP(G964*DIODE_SAFETY/V_STICK,0)*PRICE_STICK</f>
        <v>127</v>
      </c>
      <c r="AG964" s="24" t="n">
        <f aca="false">SUM(X964:AF964)</f>
        <v>4746.35791539</v>
      </c>
      <c r="AH964" s="20" t="n">
        <f aca="false">FIXED_BOM</f>
        <v>3461</v>
      </c>
      <c r="AI964" s="24" t="n">
        <f aca="false">(AG964+AH964)*(1+CONT)</f>
        <v>9438.4616026985</v>
      </c>
      <c r="AJ964" s="24" t="n">
        <f aca="false">IF(L964&gt;0,AI964/L964,1000000000000)</f>
        <v>969.454494636574</v>
      </c>
      <c r="AK964" s="8" t="n">
        <f aca="false">IF(AND(G964&gt;=V_NEED,L964&gt;=P_MIN,K964&gt;=Z_MIN,F964&lt;=N_CAP,D964&lt;=R_MAX,OR(CORONA_REQ=0,O964&gt;=G964)),1,0)</f>
        <v>0</v>
      </c>
      <c r="AL964" s="28" t="n">
        <f aca="false">IF(AK964=1,IF(OBJECTIVE=1,AI964,AJ964),1000000000000)+ROW()*0.000000001</f>
        <v>1000000000000</v>
      </c>
    </row>
    <row r="965" customFormat="false" ht="15" hidden="false" customHeight="false" outlineLevel="0" collapsed="false">
      <c r="A965" s="8" t="n">
        <v>961</v>
      </c>
      <c r="B965" s="23" t="n">
        <v>8</v>
      </c>
      <c r="C965" s="23" t="n">
        <v>3</v>
      </c>
      <c r="D965" s="8" t="n">
        <v>175</v>
      </c>
      <c r="E965" s="8" t="n">
        <v>22</v>
      </c>
      <c r="F965" s="8" t="n">
        <v>4</v>
      </c>
      <c r="G965" s="28" t="n">
        <v>16.907073</v>
      </c>
      <c r="H965" s="8" t="n">
        <v>46.411693</v>
      </c>
      <c r="I965" s="8" t="n">
        <v>278.689526</v>
      </c>
      <c r="J965" s="28" t="n">
        <v>6.004727</v>
      </c>
      <c r="K965" s="39" t="n">
        <v>1.224123</v>
      </c>
      <c r="L965" s="28" t="n">
        <v>1.894523</v>
      </c>
      <c r="M965" s="8" t="n">
        <v>135</v>
      </c>
      <c r="N965" s="8" t="n">
        <v>882</v>
      </c>
      <c r="O965" s="28" t="n">
        <v>16.128223</v>
      </c>
      <c r="P965" s="28" t="n">
        <v>5.506455</v>
      </c>
      <c r="Q965" s="28" t="n">
        <v>7.156941</v>
      </c>
      <c r="R965" s="8" t="n">
        <v>16</v>
      </c>
      <c r="S965" s="8" t="n">
        <v>10</v>
      </c>
      <c r="T965" s="23" t="n">
        <v>59.876988</v>
      </c>
      <c r="U965" s="23" t="n">
        <v>49.4469</v>
      </c>
      <c r="V965" s="28" t="n">
        <v>3.251435</v>
      </c>
      <c r="W965" s="39" t="n">
        <v>0.567711</v>
      </c>
      <c r="X965" s="24" t="n">
        <f aca="false">P965*RHO_VANE/2700*(1+SCRAP)*PRICE_VANE</f>
        <v>65.91226635</v>
      </c>
      <c r="Y965" s="24" t="n">
        <f aca="false">Q965*RHO_PLATE/2700*(1+SCRAP)*PRICE_PLATE</f>
        <v>85.66858377</v>
      </c>
      <c r="Z965" s="24" t="n">
        <f aca="false">T965*CUT_M+(R965+S965)*CUT_SET</f>
        <v>115.815482</v>
      </c>
      <c r="AA965" s="24" t="n">
        <f aca="false">U965*ROUND_M</f>
        <v>247.2345</v>
      </c>
      <c r="AB965" s="24" t="n">
        <f aca="false">(R965+S965)*FINISH_PART</f>
        <v>208</v>
      </c>
      <c r="AC965" s="24" t="n">
        <f aca="false">R965*SPACER_VANE+(R965+S965)*ASM_H*LABOUR</f>
        <v>340.5</v>
      </c>
      <c r="AD965" s="24" t="n">
        <f aca="false">V965*G10_CAGE+W965*G10_SLEEVE</f>
        <v>229.14876</v>
      </c>
      <c r="AE965" s="24" t="n">
        <f aca="false">N965/1000*SHAFT_M+SHAFT_SET</f>
        <v>185.84</v>
      </c>
      <c r="AF965" s="24" t="n">
        <f aca="false">2*ROUNDUP(G965*1000/V_ZENER,0)*PRICE_Z+5*ROUNDUP(G965*DIODE_SAFETY/V_STICK,0)*PRICE_STICK</f>
        <v>127</v>
      </c>
      <c r="AG965" s="24" t="n">
        <f aca="false">SUM(X965:AF965)</f>
        <v>1605.11959212</v>
      </c>
      <c r="AH965" s="20" t="n">
        <f aca="false">FIXED_BOM</f>
        <v>3461</v>
      </c>
      <c r="AI965" s="24" t="n">
        <f aca="false">(AG965+AH965)*(1+CONT)</f>
        <v>5826.037530938</v>
      </c>
      <c r="AJ965" s="24" t="n">
        <f aca="false">IF(L965&gt;0,AI965/L965,1000000000000)</f>
        <v>3075.20021184119</v>
      </c>
      <c r="AK965" s="8" t="n">
        <f aca="false">IF(AND(G965&gt;=V_NEED,L965&gt;=P_MIN,K965&gt;=Z_MIN,F965&lt;=N_CAP,D965&lt;=R_MAX,OR(CORONA_REQ=0,O965&gt;=G965)),1,0)</f>
        <v>0</v>
      </c>
      <c r="AL965" s="28" t="n">
        <f aca="false">IF(AK965=1,IF(OBJECTIVE=1,AI965,AJ965),1000000000000)+ROW()*0.000000001</f>
        <v>1000000000000</v>
      </c>
    </row>
    <row r="966" customFormat="false" ht="15" hidden="false" customHeight="false" outlineLevel="0" collapsed="false">
      <c r="A966" s="8" t="n">
        <v>962</v>
      </c>
      <c r="B966" s="23" t="n">
        <v>8</v>
      </c>
      <c r="C966" s="23" t="n">
        <v>3</v>
      </c>
      <c r="D966" s="8" t="n">
        <v>175</v>
      </c>
      <c r="E966" s="8" t="n">
        <v>22</v>
      </c>
      <c r="F966" s="8" t="n">
        <v>6</v>
      </c>
      <c r="G966" s="28" t="n">
        <v>16.907073</v>
      </c>
      <c r="H966" s="8" t="n">
        <v>71.789803</v>
      </c>
      <c r="I966" s="8" t="n">
        <v>437.940683</v>
      </c>
      <c r="J966" s="28" t="n">
        <v>6.100319</v>
      </c>
      <c r="K966" s="39" t="n">
        <v>1.270214</v>
      </c>
      <c r="L966" s="28" t="n">
        <v>3.435495</v>
      </c>
      <c r="M966" s="8" t="n">
        <v>190</v>
      </c>
      <c r="N966" s="8" t="n">
        <v>992</v>
      </c>
      <c r="O966" s="28" t="n">
        <v>16.128223</v>
      </c>
      <c r="P966" s="28" t="n">
        <v>8.259682</v>
      </c>
      <c r="Q966" s="28" t="n">
        <v>8.588329</v>
      </c>
      <c r="R966" s="8" t="n">
        <v>24</v>
      </c>
      <c r="S966" s="8" t="n">
        <v>12</v>
      </c>
      <c r="T966" s="23" t="n">
        <v>85.574332</v>
      </c>
      <c r="U966" s="23" t="n">
        <v>69.929201</v>
      </c>
      <c r="V966" s="28" t="n">
        <v>4.218078</v>
      </c>
      <c r="W966" s="39" t="n">
        <v>0.73649</v>
      </c>
      <c r="X966" s="24" t="n">
        <f aca="false">P966*RHO_VANE/2700*(1+SCRAP)*PRICE_VANE</f>
        <v>98.86839354</v>
      </c>
      <c r="Y966" s="24" t="n">
        <f aca="false">Q966*RHO_PLATE/2700*(1+SCRAP)*PRICE_PLATE</f>
        <v>102.80229813</v>
      </c>
      <c r="Z966" s="24" t="n">
        <f aca="false">T966*CUT_M+(R966+S966)*CUT_SET</f>
        <v>164.361498</v>
      </c>
      <c r="AA966" s="24" t="n">
        <f aca="false">U966*ROUND_M</f>
        <v>349.646005</v>
      </c>
      <c r="AB966" s="24" t="n">
        <f aca="false">(R966+S966)*FINISH_PART</f>
        <v>288</v>
      </c>
      <c r="AC966" s="24" t="n">
        <f aca="false">R966*SPACER_VANE+(R966+S966)*ASM_H*LABOUR</f>
        <v>477</v>
      </c>
      <c r="AD966" s="24" t="n">
        <f aca="false">V966*G10_CAGE+W966*G10_SLEEVE</f>
        <v>297.27408</v>
      </c>
      <c r="AE966" s="24" t="n">
        <f aca="false">N966/1000*SHAFT_M+SHAFT_SET</f>
        <v>199.04</v>
      </c>
      <c r="AF966" s="24" t="n">
        <f aca="false">2*ROUNDUP(G966*1000/V_ZENER,0)*PRICE_Z+5*ROUNDUP(G966*DIODE_SAFETY/V_STICK,0)*PRICE_STICK</f>
        <v>127</v>
      </c>
      <c r="AG966" s="24" t="n">
        <f aca="false">SUM(X966:AF966)</f>
        <v>2103.99227467</v>
      </c>
      <c r="AH966" s="20" t="n">
        <f aca="false">FIXED_BOM</f>
        <v>3461</v>
      </c>
      <c r="AI966" s="24" t="n">
        <f aca="false">(AG966+AH966)*(1+CONT)</f>
        <v>6399.7411158705</v>
      </c>
      <c r="AJ966" s="24" t="n">
        <f aca="false">IF(L966&gt;0,AI966/L966,1000000000000)</f>
        <v>1862.82940766047</v>
      </c>
      <c r="AK966" s="8" t="n">
        <f aca="false">IF(AND(G966&gt;=V_NEED,L966&gt;=P_MIN,K966&gt;=Z_MIN,F966&lt;=N_CAP,D966&lt;=R_MAX,OR(CORONA_REQ=0,O966&gt;=G966)),1,0)</f>
        <v>0</v>
      </c>
      <c r="AL966" s="28" t="n">
        <f aca="false">IF(AK966=1,IF(OBJECTIVE=1,AI966,AJ966),1000000000000)+ROW()*0.000000001</f>
        <v>1000000000000</v>
      </c>
    </row>
    <row r="967" customFormat="false" ht="15" hidden="false" customHeight="false" outlineLevel="0" collapsed="false">
      <c r="A967" s="8" t="n">
        <v>963</v>
      </c>
      <c r="B967" s="23" t="n">
        <v>8</v>
      </c>
      <c r="C967" s="23" t="n">
        <v>3</v>
      </c>
      <c r="D967" s="8" t="n">
        <v>175</v>
      </c>
      <c r="E967" s="8" t="n">
        <v>22</v>
      </c>
      <c r="F967" s="8" t="n">
        <v>8</v>
      </c>
      <c r="G967" s="28" t="n">
        <v>16.907073</v>
      </c>
      <c r="H967" s="8" t="n">
        <v>97.167913</v>
      </c>
      <c r="I967" s="8" t="n">
        <v>597.191841</v>
      </c>
      <c r="J967" s="28" t="n">
        <v>6.145978</v>
      </c>
      <c r="K967" s="39" t="n">
        <v>1.294014</v>
      </c>
      <c r="L967" s="28" t="n">
        <v>4.991283</v>
      </c>
      <c r="M967" s="8" t="n">
        <v>256</v>
      </c>
      <c r="N967" s="8" t="n">
        <v>1124</v>
      </c>
      <c r="O967" s="28" t="n">
        <v>16.128223</v>
      </c>
      <c r="P967" s="28" t="n">
        <v>11.01291</v>
      </c>
      <c r="Q967" s="28" t="n">
        <v>11.451105</v>
      </c>
      <c r="R967" s="8" t="n">
        <v>32</v>
      </c>
      <c r="S967" s="8" t="n">
        <v>16</v>
      </c>
      <c r="T967" s="23" t="n">
        <v>114.099109</v>
      </c>
      <c r="U967" s="23" t="n">
        <v>93.238934</v>
      </c>
      <c r="V967" s="28" t="n">
        <v>5.37805</v>
      </c>
      <c r="W967" s="39" t="n">
        <v>0.939025</v>
      </c>
      <c r="X967" s="24" t="n">
        <f aca="false">P967*RHO_VANE/2700*(1+SCRAP)*PRICE_VANE</f>
        <v>131.8245327</v>
      </c>
      <c r="Y967" s="24" t="n">
        <f aca="false">Q967*RHO_PLATE/2700*(1+SCRAP)*PRICE_PLATE</f>
        <v>137.06972685</v>
      </c>
      <c r="Z967" s="24" t="n">
        <f aca="false">T967*CUT_M+(R967+S967)*CUT_SET</f>
        <v>219.1486635</v>
      </c>
      <c r="AA967" s="24" t="n">
        <f aca="false">U967*ROUND_M</f>
        <v>466.19467</v>
      </c>
      <c r="AB967" s="24" t="n">
        <f aca="false">(R967+S967)*FINISH_PART</f>
        <v>384</v>
      </c>
      <c r="AC967" s="24" t="n">
        <f aca="false">R967*SPACER_VANE+(R967+S967)*ASM_H*LABOUR</f>
        <v>636</v>
      </c>
      <c r="AD967" s="24" t="n">
        <f aca="false">V967*G10_CAGE+W967*G10_SLEEVE</f>
        <v>379.0245</v>
      </c>
      <c r="AE967" s="24" t="n">
        <f aca="false">N967/1000*SHAFT_M+SHAFT_SET</f>
        <v>214.88</v>
      </c>
      <c r="AF967" s="24" t="n">
        <f aca="false">2*ROUNDUP(G967*1000/V_ZENER,0)*PRICE_Z+5*ROUNDUP(G967*DIODE_SAFETY/V_STICK,0)*PRICE_STICK</f>
        <v>127</v>
      </c>
      <c r="AG967" s="24" t="n">
        <f aca="false">SUM(X967:AF967)</f>
        <v>2695.14209305</v>
      </c>
      <c r="AH967" s="20" t="n">
        <f aca="false">FIXED_BOM</f>
        <v>3461</v>
      </c>
      <c r="AI967" s="24" t="n">
        <f aca="false">(AG967+AH967)*(1+CONT)</f>
        <v>7079.5634070075</v>
      </c>
      <c r="AJ967" s="24" t="n">
        <f aca="false">IF(L967&gt;0,AI967/L967,1000000000000)</f>
        <v>1418.38549467291</v>
      </c>
      <c r="AK967" s="8" t="n">
        <f aca="false">IF(AND(G967&gt;=V_NEED,L967&gt;=P_MIN,K967&gt;=Z_MIN,F967&lt;=N_CAP,D967&lt;=R_MAX,OR(CORONA_REQ=0,O967&gt;=G967)),1,0)</f>
        <v>0</v>
      </c>
      <c r="AL967" s="28" t="n">
        <f aca="false">IF(AK967=1,IF(OBJECTIVE=1,AI967,AJ967),1000000000000)+ROW()*0.000000001</f>
        <v>1000000000000</v>
      </c>
    </row>
    <row r="968" customFormat="false" ht="15" hidden="false" customHeight="false" outlineLevel="0" collapsed="false">
      <c r="A968" s="8" t="n">
        <v>964</v>
      </c>
      <c r="B968" s="23" t="n">
        <v>8</v>
      </c>
      <c r="C968" s="23" t="n">
        <v>3</v>
      </c>
      <c r="D968" s="8" t="n">
        <v>175</v>
      </c>
      <c r="E968" s="8" t="n">
        <v>22</v>
      </c>
      <c r="F968" s="8" t="n">
        <v>10</v>
      </c>
      <c r="G968" s="28" t="n">
        <v>16.907073</v>
      </c>
      <c r="H968" s="8" t="n">
        <v>122.546023</v>
      </c>
      <c r="I968" s="8" t="n">
        <v>756.442998</v>
      </c>
      <c r="J968" s="28" t="n">
        <v>6.172726</v>
      </c>
      <c r="K968" s="39" t="n">
        <v>1.308228</v>
      </c>
      <c r="L968" s="28" t="n">
        <v>6.552149</v>
      </c>
      <c r="M968" s="8" t="n">
        <v>322</v>
      </c>
      <c r="N968" s="8" t="n">
        <v>1256</v>
      </c>
      <c r="O968" s="28" t="n">
        <v>16.128223</v>
      </c>
      <c r="P968" s="28" t="n">
        <v>13.766137</v>
      </c>
      <c r="Q968" s="28" t="n">
        <v>14.313882</v>
      </c>
      <c r="R968" s="8" t="n">
        <v>40</v>
      </c>
      <c r="S968" s="8" t="n">
        <v>20</v>
      </c>
      <c r="T968" s="23" t="n">
        <v>142.623887</v>
      </c>
      <c r="U968" s="23" t="n">
        <v>116.548668</v>
      </c>
      <c r="V968" s="28" t="n">
        <v>6.538021</v>
      </c>
      <c r="W968" s="39" t="n">
        <v>1.141559</v>
      </c>
      <c r="X968" s="24" t="n">
        <f aca="false">P968*RHO_VANE/2700*(1+SCRAP)*PRICE_VANE</f>
        <v>164.78065989</v>
      </c>
      <c r="Y968" s="24" t="n">
        <f aca="false">Q968*RHO_PLATE/2700*(1+SCRAP)*PRICE_PLATE</f>
        <v>171.33716754</v>
      </c>
      <c r="Z968" s="24" t="n">
        <f aca="false">T968*CUT_M+(R968+S968)*CUT_SET</f>
        <v>273.9358305</v>
      </c>
      <c r="AA968" s="24" t="n">
        <f aca="false">U968*ROUND_M</f>
        <v>582.74334</v>
      </c>
      <c r="AB968" s="24" t="n">
        <f aca="false">(R968+S968)*FINISH_PART</f>
        <v>480</v>
      </c>
      <c r="AC968" s="24" t="n">
        <f aca="false">R968*SPACER_VANE+(R968+S968)*ASM_H*LABOUR</f>
        <v>795</v>
      </c>
      <c r="AD968" s="24" t="n">
        <f aca="false">V968*G10_CAGE+W968*G10_SLEEVE</f>
        <v>460.7748</v>
      </c>
      <c r="AE968" s="24" t="n">
        <f aca="false">N968/1000*SHAFT_M+SHAFT_SET</f>
        <v>230.72</v>
      </c>
      <c r="AF968" s="24" t="n">
        <f aca="false">2*ROUNDUP(G968*1000/V_ZENER,0)*PRICE_Z+5*ROUNDUP(G968*DIODE_SAFETY/V_STICK,0)*PRICE_STICK</f>
        <v>127</v>
      </c>
      <c r="AG968" s="24" t="n">
        <f aca="false">SUM(X968:AF968)</f>
        <v>3286.29179793</v>
      </c>
      <c r="AH968" s="20" t="n">
        <f aca="false">FIXED_BOM</f>
        <v>3461</v>
      </c>
      <c r="AI968" s="24" t="n">
        <f aca="false">(AG968+AH968)*(1+CONT)</f>
        <v>7759.3855676195</v>
      </c>
      <c r="AJ968" s="24" t="n">
        <f aca="false">IF(L968&gt;0,AI968/L968,1000000000000)</f>
        <v>1184.25047532031</v>
      </c>
      <c r="AK968" s="8" t="n">
        <f aca="false">IF(AND(G968&gt;=V_NEED,L968&gt;=P_MIN,K968&gt;=Z_MIN,F968&lt;=N_CAP,D968&lt;=R_MAX,OR(CORONA_REQ=0,O968&gt;=G968)),1,0)</f>
        <v>0</v>
      </c>
      <c r="AL968" s="28" t="n">
        <f aca="false">IF(AK968=1,IF(OBJECTIVE=1,AI968,AJ968),1000000000000)+ROW()*0.000000001</f>
        <v>1000000000000</v>
      </c>
    </row>
    <row r="969" customFormat="false" ht="15" hidden="false" customHeight="false" outlineLevel="0" collapsed="false">
      <c r="A969" s="8" t="n">
        <v>965</v>
      </c>
      <c r="B969" s="23" t="n">
        <v>8</v>
      </c>
      <c r="C969" s="23" t="n">
        <v>3</v>
      </c>
      <c r="D969" s="8" t="n">
        <v>175</v>
      </c>
      <c r="E969" s="8" t="n">
        <v>22</v>
      </c>
      <c r="F969" s="8" t="n">
        <v>12</v>
      </c>
      <c r="G969" s="28" t="n">
        <v>16.907073</v>
      </c>
      <c r="H969" s="8" t="n">
        <v>147.924133</v>
      </c>
      <c r="I969" s="8" t="n">
        <v>915.694156</v>
      </c>
      <c r="J969" s="28" t="n">
        <v>6.190296</v>
      </c>
      <c r="K969" s="39" t="n">
        <v>1.317863</v>
      </c>
      <c r="L969" s="28" t="n">
        <v>8.109681</v>
      </c>
      <c r="M969" s="8" t="n">
        <v>388</v>
      </c>
      <c r="N969" s="8" t="n">
        <v>1388</v>
      </c>
      <c r="O969" s="28" t="n">
        <v>16.128223</v>
      </c>
      <c r="P969" s="28" t="n">
        <v>16.519364</v>
      </c>
      <c r="Q969" s="28" t="n">
        <v>17.176658</v>
      </c>
      <c r="R969" s="8" t="n">
        <v>48</v>
      </c>
      <c r="S969" s="8" t="n">
        <v>24</v>
      </c>
      <c r="T969" s="23" t="n">
        <v>171.148664</v>
      </c>
      <c r="U969" s="23" t="n">
        <v>139.858401</v>
      </c>
      <c r="V969" s="28" t="n">
        <v>7.697993</v>
      </c>
      <c r="W969" s="39" t="n">
        <v>1.344094</v>
      </c>
      <c r="X969" s="24" t="n">
        <f aca="false">P969*RHO_VANE/2700*(1+SCRAP)*PRICE_VANE</f>
        <v>197.73678708</v>
      </c>
      <c r="Y969" s="24" t="n">
        <f aca="false">Q969*RHO_PLATE/2700*(1+SCRAP)*PRICE_PLATE</f>
        <v>205.60459626</v>
      </c>
      <c r="Z969" s="24" t="n">
        <f aca="false">T969*CUT_M+(R969+S969)*CUT_SET</f>
        <v>328.722996</v>
      </c>
      <c r="AA969" s="24" t="n">
        <f aca="false">U969*ROUND_M</f>
        <v>699.292005</v>
      </c>
      <c r="AB969" s="24" t="n">
        <f aca="false">(R969+S969)*FINISH_PART</f>
        <v>576</v>
      </c>
      <c r="AC969" s="24" t="n">
        <f aca="false">R969*SPACER_VANE+(R969+S969)*ASM_H*LABOUR</f>
        <v>954</v>
      </c>
      <c r="AD969" s="24" t="n">
        <f aca="false">V969*G10_CAGE+W969*G10_SLEEVE</f>
        <v>542.52522</v>
      </c>
      <c r="AE969" s="24" t="n">
        <f aca="false">N969/1000*SHAFT_M+SHAFT_SET</f>
        <v>246.56</v>
      </c>
      <c r="AF969" s="24" t="n">
        <f aca="false">2*ROUNDUP(G969*1000/V_ZENER,0)*PRICE_Z+5*ROUNDUP(G969*DIODE_SAFETY/V_STICK,0)*PRICE_STICK</f>
        <v>127</v>
      </c>
      <c r="AG969" s="24" t="n">
        <f aca="false">SUM(X969:AF969)</f>
        <v>3877.44160434</v>
      </c>
      <c r="AH969" s="20" t="n">
        <f aca="false">FIXED_BOM</f>
        <v>3461</v>
      </c>
      <c r="AI969" s="24" t="n">
        <f aca="false">(AG969+AH969)*(1+CONT)</f>
        <v>8439.207844991</v>
      </c>
      <c r="AJ969" s="24" t="n">
        <f aca="false">IF(L969&gt;0,AI969/L969,1000000000000)</f>
        <v>1040.63376167213</v>
      </c>
      <c r="AK969" s="8" t="n">
        <f aca="false">IF(AND(G969&gt;=V_NEED,L969&gt;=P_MIN,K969&gt;=Z_MIN,F969&lt;=N_CAP,D969&lt;=R_MAX,OR(CORONA_REQ=0,O969&gt;=G969)),1,0)</f>
        <v>0</v>
      </c>
      <c r="AL969" s="28" t="n">
        <f aca="false">IF(AK969=1,IF(OBJECTIVE=1,AI969,AJ969),1000000000000)+ROW()*0.000000001</f>
        <v>1000000000000</v>
      </c>
    </row>
    <row r="970" customFormat="false" ht="15" hidden="false" customHeight="false" outlineLevel="0" collapsed="false">
      <c r="A970" s="8" t="n">
        <v>966</v>
      </c>
      <c r="B970" s="23" t="n">
        <v>8</v>
      </c>
      <c r="C970" s="23" t="n">
        <v>3</v>
      </c>
      <c r="D970" s="8" t="n">
        <v>175</v>
      </c>
      <c r="E970" s="8" t="n">
        <v>22</v>
      </c>
      <c r="F970" s="8" t="n">
        <v>16</v>
      </c>
      <c r="G970" s="28" t="n">
        <v>16.907073</v>
      </c>
      <c r="H970" s="8" t="n">
        <v>198.680353</v>
      </c>
      <c r="I970" s="8" t="n">
        <v>1234.19647</v>
      </c>
      <c r="J970" s="28" t="n">
        <v>6.21197</v>
      </c>
      <c r="K970" s="39" t="n">
        <v>1.330281</v>
      </c>
      <c r="L970" s="28" t="n">
        <v>11.243887</v>
      </c>
      <c r="M970" s="8" t="n">
        <v>509</v>
      </c>
      <c r="N970" s="8" t="n">
        <v>1630</v>
      </c>
      <c r="O970" s="28" t="n">
        <v>16.128223</v>
      </c>
      <c r="P970" s="28" t="n">
        <v>22.025819</v>
      </c>
      <c r="Q970" s="28" t="n">
        <v>21.470822</v>
      </c>
      <c r="R970" s="8" t="n">
        <v>64</v>
      </c>
      <c r="S970" s="8" t="n">
        <v>30</v>
      </c>
      <c r="T970" s="23" t="n">
        <v>225.370785</v>
      </c>
      <c r="U970" s="23" t="n">
        <v>183.650435</v>
      </c>
      <c r="V970" s="28" t="n">
        <v>9.824607</v>
      </c>
      <c r="W970" s="39" t="n">
        <v>1.715408</v>
      </c>
      <c r="X970" s="24" t="n">
        <f aca="false">P970*RHO_VANE/2700*(1+SCRAP)*PRICE_VANE</f>
        <v>263.64905343</v>
      </c>
      <c r="Y970" s="24" t="n">
        <f aca="false">Q970*RHO_PLATE/2700*(1+SCRAP)*PRICE_PLATE</f>
        <v>257.00573934</v>
      </c>
      <c r="Z970" s="24" t="n">
        <f aca="false">T970*CUT_M+(R970+S970)*CUT_SET</f>
        <v>432.0561775</v>
      </c>
      <c r="AA970" s="24" t="n">
        <f aca="false">U970*ROUND_M</f>
        <v>918.252175</v>
      </c>
      <c r="AB970" s="24" t="n">
        <f aca="false">(R970+S970)*FINISH_PART</f>
        <v>752</v>
      </c>
      <c r="AC970" s="24" t="n">
        <f aca="false">R970*SPACER_VANE+(R970+S970)*ASM_H*LABOUR</f>
        <v>1249.5</v>
      </c>
      <c r="AD970" s="24" t="n">
        <f aca="false">V970*G10_CAGE+W970*G10_SLEEVE</f>
        <v>692.4009</v>
      </c>
      <c r="AE970" s="24" t="n">
        <f aca="false">N970/1000*SHAFT_M+SHAFT_SET</f>
        <v>275.6</v>
      </c>
      <c r="AF970" s="24" t="n">
        <f aca="false">2*ROUNDUP(G970*1000/V_ZENER,0)*PRICE_Z+5*ROUNDUP(G970*DIODE_SAFETY/V_STICK,0)*PRICE_STICK</f>
        <v>127</v>
      </c>
      <c r="AG970" s="24" t="n">
        <f aca="false">SUM(X970:AF970)</f>
        <v>4967.46404527</v>
      </c>
      <c r="AH970" s="20" t="n">
        <f aca="false">FIXED_BOM</f>
        <v>3461</v>
      </c>
      <c r="AI970" s="24" t="n">
        <f aca="false">(AG970+AH970)*(1+CONT)</f>
        <v>9692.7336520605</v>
      </c>
      <c r="AJ970" s="24" t="n">
        <f aca="false">IF(L970&gt;0,AI970/L970,1000000000000)</f>
        <v>862.044740583083</v>
      </c>
      <c r="AK970" s="8" t="n">
        <f aca="false">IF(AND(G970&gt;=V_NEED,L970&gt;=P_MIN,K970&gt;=Z_MIN,F970&lt;=N_CAP,D970&lt;=R_MAX,OR(CORONA_REQ=0,O970&gt;=G970)),1,0)</f>
        <v>0</v>
      </c>
      <c r="AL970" s="28" t="n">
        <f aca="false">IF(AK970=1,IF(OBJECTIVE=1,AI970,AJ970),1000000000000)+ROW()*0.000000001</f>
        <v>1000000000000</v>
      </c>
    </row>
    <row r="971" customFormat="false" ht="15" hidden="false" customHeight="false" outlineLevel="0" collapsed="false">
      <c r="A971" s="8" t="n">
        <v>967</v>
      </c>
      <c r="B971" s="23" t="n">
        <v>8</v>
      </c>
      <c r="C971" s="23" t="n">
        <v>3</v>
      </c>
      <c r="D971" s="8" t="n">
        <v>175</v>
      </c>
      <c r="E971" s="8" t="n">
        <v>26</v>
      </c>
      <c r="F971" s="8" t="n">
        <v>4</v>
      </c>
      <c r="G971" s="28" t="n">
        <v>16.907073</v>
      </c>
      <c r="H971" s="8" t="n">
        <v>67.238867</v>
      </c>
      <c r="I971" s="8" t="n">
        <v>324.696261</v>
      </c>
      <c r="J971" s="28" t="n">
        <v>4.828997</v>
      </c>
      <c r="K971" s="39" t="n">
        <v>1.190081</v>
      </c>
      <c r="L971" s="28" t="n">
        <v>1.9495</v>
      </c>
      <c r="M971" s="8" t="n">
        <v>135</v>
      </c>
      <c r="N971" s="8" t="n">
        <v>882</v>
      </c>
      <c r="O971" s="28" t="n">
        <v>16.128223</v>
      </c>
      <c r="P971" s="28" t="n">
        <v>6.269862</v>
      </c>
      <c r="Q971" s="28" t="n">
        <v>7.156941</v>
      </c>
      <c r="R971" s="8" t="n">
        <v>16</v>
      </c>
      <c r="S971" s="8" t="n">
        <v>10</v>
      </c>
      <c r="T971" s="23" t="n">
        <v>59.876988</v>
      </c>
      <c r="U971" s="23" t="n">
        <v>49.4469</v>
      </c>
      <c r="V971" s="28" t="n">
        <v>3.251435</v>
      </c>
      <c r="W971" s="39" t="n">
        <v>0.567711</v>
      </c>
      <c r="X971" s="24" t="n">
        <f aca="false">P971*RHO_VANE/2700*(1+SCRAP)*PRICE_VANE</f>
        <v>75.05024814</v>
      </c>
      <c r="Y971" s="24" t="n">
        <f aca="false">Q971*RHO_PLATE/2700*(1+SCRAP)*PRICE_PLATE</f>
        <v>85.66858377</v>
      </c>
      <c r="Z971" s="24" t="n">
        <f aca="false">T971*CUT_M+(R971+S971)*CUT_SET</f>
        <v>115.815482</v>
      </c>
      <c r="AA971" s="24" t="n">
        <f aca="false">U971*ROUND_M</f>
        <v>247.2345</v>
      </c>
      <c r="AB971" s="24" t="n">
        <f aca="false">(R971+S971)*FINISH_PART</f>
        <v>208</v>
      </c>
      <c r="AC971" s="24" t="n">
        <f aca="false">R971*SPACER_VANE+(R971+S971)*ASM_H*LABOUR</f>
        <v>340.5</v>
      </c>
      <c r="AD971" s="24" t="n">
        <f aca="false">V971*G10_CAGE+W971*G10_SLEEVE</f>
        <v>229.14876</v>
      </c>
      <c r="AE971" s="24" t="n">
        <f aca="false">N971/1000*SHAFT_M+SHAFT_SET</f>
        <v>185.84</v>
      </c>
      <c r="AF971" s="24" t="n">
        <f aca="false">2*ROUNDUP(G971*1000/V_ZENER,0)*PRICE_Z+5*ROUNDUP(G971*DIODE_SAFETY/V_STICK,0)*PRICE_STICK</f>
        <v>127</v>
      </c>
      <c r="AG971" s="24" t="n">
        <f aca="false">SUM(X971:AF971)</f>
        <v>1614.25757391</v>
      </c>
      <c r="AH971" s="20" t="n">
        <f aca="false">FIXED_BOM</f>
        <v>3461</v>
      </c>
      <c r="AI971" s="24" t="n">
        <f aca="false">(AG971+AH971)*(1+CONT)</f>
        <v>5836.5462099965</v>
      </c>
      <c r="AJ971" s="24" t="n">
        <f aca="false">IF(L971&gt;0,AI971/L971,1000000000000)</f>
        <v>2993.86827904411</v>
      </c>
      <c r="AK971" s="8" t="n">
        <f aca="false">IF(AND(G971&gt;=V_NEED,L971&gt;=P_MIN,K971&gt;=Z_MIN,F971&lt;=N_CAP,D971&lt;=R_MAX,OR(CORONA_REQ=0,O971&gt;=G971)),1,0)</f>
        <v>0</v>
      </c>
      <c r="AL971" s="28" t="n">
        <f aca="false">IF(AK971=1,IF(OBJECTIVE=1,AI971,AJ971),1000000000000)+ROW()*0.000000001</f>
        <v>1000000000000</v>
      </c>
    </row>
    <row r="972" customFormat="false" ht="15" hidden="false" customHeight="false" outlineLevel="0" collapsed="false">
      <c r="A972" s="8" t="n">
        <v>968</v>
      </c>
      <c r="B972" s="23" t="n">
        <v>8</v>
      </c>
      <c r="C972" s="23" t="n">
        <v>3</v>
      </c>
      <c r="D972" s="8" t="n">
        <v>175</v>
      </c>
      <c r="E972" s="8" t="n">
        <v>26</v>
      </c>
      <c r="F972" s="8" t="n">
        <v>6</v>
      </c>
      <c r="G972" s="28" t="n">
        <v>16.907073</v>
      </c>
      <c r="H972" s="8" t="n">
        <v>104.518219</v>
      </c>
      <c r="I972" s="8" t="n">
        <v>510.236981</v>
      </c>
      <c r="J972" s="28" t="n">
        <v>4.881799</v>
      </c>
      <c r="K972" s="39" t="n">
        <v>1.226058</v>
      </c>
      <c r="L972" s="28" t="n">
        <v>3.510855</v>
      </c>
      <c r="M972" s="8" t="n">
        <v>201</v>
      </c>
      <c r="N972" s="8" t="n">
        <v>1014</v>
      </c>
      <c r="O972" s="28" t="n">
        <v>16.128223</v>
      </c>
      <c r="P972" s="28" t="n">
        <v>9.404793</v>
      </c>
      <c r="Q972" s="28" t="n">
        <v>10.019717</v>
      </c>
      <c r="R972" s="8" t="n">
        <v>24</v>
      </c>
      <c r="S972" s="8" t="n">
        <v>14</v>
      </c>
      <c r="T972" s="23" t="n">
        <v>88.401765</v>
      </c>
      <c r="U972" s="23" t="n">
        <v>72.756634</v>
      </c>
      <c r="V972" s="28" t="n">
        <v>4.411407</v>
      </c>
      <c r="W972" s="39" t="n">
        <v>0.770246</v>
      </c>
      <c r="X972" s="24" t="n">
        <f aca="false">P972*RHO_VANE/2700*(1+SCRAP)*PRICE_VANE</f>
        <v>112.57537221</v>
      </c>
      <c r="Y972" s="24" t="n">
        <f aca="false">Q972*RHO_PLATE/2700*(1+SCRAP)*PRICE_PLATE</f>
        <v>119.93601249</v>
      </c>
      <c r="Z972" s="24" t="n">
        <f aca="false">T972*CUT_M+(R972+S972)*CUT_SET</f>
        <v>170.6026475</v>
      </c>
      <c r="AA972" s="24" t="n">
        <f aca="false">U972*ROUND_M</f>
        <v>363.78317</v>
      </c>
      <c r="AB972" s="24" t="n">
        <f aca="false">(R972+S972)*FINISH_PART</f>
        <v>304</v>
      </c>
      <c r="AC972" s="24" t="n">
        <f aca="false">R972*SPACER_VANE+(R972+S972)*ASM_H*LABOUR</f>
        <v>499.5</v>
      </c>
      <c r="AD972" s="24" t="n">
        <f aca="false">V972*G10_CAGE+W972*G10_SLEEVE</f>
        <v>310.89918</v>
      </c>
      <c r="AE972" s="24" t="n">
        <f aca="false">N972/1000*SHAFT_M+SHAFT_SET</f>
        <v>201.68</v>
      </c>
      <c r="AF972" s="24" t="n">
        <f aca="false">2*ROUNDUP(G972*1000/V_ZENER,0)*PRICE_Z+5*ROUNDUP(G972*DIODE_SAFETY/V_STICK,0)*PRICE_STICK</f>
        <v>127</v>
      </c>
      <c r="AG972" s="24" t="n">
        <f aca="false">SUM(X972:AF972)</f>
        <v>2209.9763822</v>
      </c>
      <c r="AH972" s="20" t="n">
        <f aca="false">FIXED_BOM</f>
        <v>3461</v>
      </c>
      <c r="AI972" s="24" t="n">
        <f aca="false">(AG972+AH972)*(1+CONT)</f>
        <v>6521.62283953</v>
      </c>
      <c r="AJ972" s="24" t="n">
        <f aca="false">IF(L972&gt;0,AI972/L972,1000000000000)</f>
        <v>1857.5597224978</v>
      </c>
      <c r="AK972" s="8" t="n">
        <f aca="false">IF(AND(G972&gt;=V_NEED,L972&gt;=P_MIN,K972&gt;=Z_MIN,F972&lt;=N_CAP,D972&lt;=R_MAX,OR(CORONA_REQ=0,O972&gt;=G972)),1,0)</f>
        <v>0</v>
      </c>
      <c r="AL972" s="28" t="n">
        <f aca="false">IF(AK972=1,IF(OBJECTIVE=1,AI972,AJ972),1000000000000)+ROW()*0.000000001</f>
        <v>1000000000000</v>
      </c>
    </row>
    <row r="973" customFormat="false" ht="15" hidden="false" customHeight="false" outlineLevel="0" collapsed="false">
      <c r="A973" s="8" t="n">
        <v>969</v>
      </c>
      <c r="B973" s="23" t="n">
        <v>8</v>
      </c>
      <c r="C973" s="23" t="n">
        <v>3</v>
      </c>
      <c r="D973" s="8" t="n">
        <v>175</v>
      </c>
      <c r="E973" s="8" t="n">
        <v>26</v>
      </c>
      <c r="F973" s="8" t="n">
        <v>8</v>
      </c>
      <c r="G973" s="28" t="n">
        <v>16.907073</v>
      </c>
      <c r="H973" s="8" t="n">
        <v>141.797572</v>
      </c>
      <c r="I973" s="8" t="n">
        <v>695.777701</v>
      </c>
      <c r="J973" s="28" t="n">
        <v>4.906838</v>
      </c>
      <c r="K973" s="39" t="n">
        <v>1.244369</v>
      </c>
      <c r="L973" s="28" t="n">
        <v>5.083893</v>
      </c>
      <c r="M973" s="8" t="n">
        <v>267</v>
      </c>
      <c r="N973" s="8" t="n">
        <v>1146</v>
      </c>
      <c r="O973" s="28" t="n">
        <v>16.128223</v>
      </c>
      <c r="P973" s="28" t="n">
        <v>12.539724</v>
      </c>
      <c r="Q973" s="28" t="n">
        <v>12.882493</v>
      </c>
      <c r="R973" s="8" t="n">
        <v>32</v>
      </c>
      <c r="S973" s="8" t="n">
        <v>18</v>
      </c>
      <c r="T973" s="23" t="n">
        <v>116.926543</v>
      </c>
      <c r="U973" s="23" t="n">
        <v>96.066368</v>
      </c>
      <c r="V973" s="28" t="n">
        <v>5.571378</v>
      </c>
      <c r="W973" s="39" t="n">
        <v>0.97278</v>
      </c>
      <c r="X973" s="24" t="n">
        <f aca="false">P973*RHO_VANE/2700*(1+SCRAP)*PRICE_VANE</f>
        <v>150.10049628</v>
      </c>
      <c r="Y973" s="24" t="n">
        <f aca="false">Q973*RHO_PLATE/2700*(1+SCRAP)*PRICE_PLATE</f>
        <v>154.20344121</v>
      </c>
      <c r="Z973" s="24" t="n">
        <f aca="false">T973*CUT_M+(R973+S973)*CUT_SET</f>
        <v>225.3898145</v>
      </c>
      <c r="AA973" s="24" t="n">
        <f aca="false">U973*ROUND_M</f>
        <v>480.33184</v>
      </c>
      <c r="AB973" s="24" t="n">
        <f aca="false">(R973+S973)*FINISH_PART</f>
        <v>400</v>
      </c>
      <c r="AC973" s="24" t="n">
        <f aca="false">R973*SPACER_VANE+(R973+S973)*ASM_H*LABOUR</f>
        <v>658.5</v>
      </c>
      <c r="AD973" s="24" t="n">
        <f aca="false">V973*G10_CAGE+W973*G10_SLEEVE</f>
        <v>392.64948</v>
      </c>
      <c r="AE973" s="24" t="n">
        <f aca="false">N973/1000*SHAFT_M+SHAFT_SET</f>
        <v>217.52</v>
      </c>
      <c r="AF973" s="24" t="n">
        <f aca="false">2*ROUNDUP(G973*1000/V_ZENER,0)*PRICE_Z+5*ROUNDUP(G973*DIODE_SAFETY/V_STICK,0)*PRICE_STICK</f>
        <v>127</v>
      </c>
      <c r="AG973" s="24" t="n">
        <f aca="false">SUM(X973:AF973)</f>
        <v>2805.69507199</v>
      </c>
      <c r="AH973" s="20" t="n">
        <f aca="false">FIXED_BOM</f>
        <v>3461</v>
      </c>
      <c r="AI973" s="24" t="n">
        <f aca="false">(AG973+AH973)*(1+CONT)</f>
        <v>7206.6993327885</v>
      </c>
      <c r="AJ973" s="24" t="n">
        <f aca="false">IF(L973&gt;0,AI973/L973,1000000000000)</f>
        <v>1417.55527364335</v>
      </c>
      <c r="AK973" s="8" t="n">
        <f aca="false">IF(AND(G973&gt;=V_NEED,L973&gt;=P_MIN,K973&gt;=Z_MIN,F973&lt;=N_CAP,D973&lt;=R_MAX,OR(CORONA_REQ=0,O973&gt;=G973)),1,0)</f>
        <v>0</v>
      </c>
      <c r="AL973" s="28" t="n">
        <f aca="false">IF(AK973=1,IF(OBJECTIVE=1,AI973,AJ973),1000000000000)+ROW()*0.000000001</f>
        <v>1000000000000</v>
      </c>
    </row>
    <row r="974" customFormat="false" ht="15" hidden="false" customHeight="false" outlineLevel="0" collapsed="false">
      <c r="A974" s="8" t="n">
        <v>970</v>
      </c>
      <c r="B974" s="23" t="n">
        <v>8</v>
      </c>
      <c r="C974" s="23" t="n">
        <v>3</v>
      </c>
      <c r="D974" s="8" t="n">
        <v>175</v>
      </c>
      <c r="E974" s="8" t="n">
        <v>26</v>
      </c>
      <c r="F974" s="8" t="n">
        <v>10</v>
      </c>
      <c r="G974" s="28" t="n">
        <v>16.907073</v>
      </c>
      <c r="H974" s="8" t="n">
        <v>179.076924</v>
      </c>
      <c r="I974" s="8" t="n">
        <v>881.318422</v>
      </c>
      <c r="J974" s="28" t="n">
        <v>4.921452</v>
      </c>
      <c r="K974" s="39" t="n">
        <v>1.255106</v>
      </c>
      <c r="L974" s="28" t="n">
        <v>6.654739</v>
      </c>
      <c r="M974" s="8" t="n">
        <v>333</v>
      </c>
      <c r="N974" s="8" t="n">
        <v>1278</v>
      </c>
      <c r="O974" s="28" t="n">
        <v>16.128223</v>
      </c>
      <c r="P974" s="28" t="n">
        <v>15.674655</v>
      </c>
      <c r="Q974" s="28" t="n">
        <v>15.74527</v>
      </c>
      <c r="R974" s="8" t="n">
        <v>40</v>
      </c>
      <c r="S974" s="8" t="n">
        <v>22</v>
      </c>
      <c r="T974" s="23" t="n">
        <v>145.45132</v>
      </c>
      <c r="U974" s="23" t="n">
        <v>119.376101</v>
      </c>
      <c r="V974" s="28" t="n">
        <v>6.73135</v>
      </c>
      <c r="W974" s="39" t="n">
        <v>1.175315</v>
      </c>
      <c r="X974" s="24" t="n">
        <f aca="false">P974*RHO_VANE/2700*(1+SCRAP)*PRICE_VANE</f>
        <v>187.62562035</v>
      </c>
      <c r="Y974" s="24" t="n">
        <f aca="false">Q974*RHO_PLATE/2700*(1+SCRAP)*PRICE_PLATE</f>
        <v>188.4708819</v>
      </c>
      <c r="Z974" s="24" t="n">
        <f aca="false">T974*CUT_M+(R974+S974)*CUT_SET</f>
        <v>280.17698</v>
      </c>
      <c r="AA974" s="24" t="n">
        <f aca="false">U974*ROUND_M</f>
        <v>596.880505</v>
      </c>
      <c r="AB974" s="24" t="n">
        <f aca="false">(R974+S974)*FINISH_PART</f>
        <v>496</v>
      </c>
      <c r="AC974" s="24" t="n">
        <f aca="false">R974*SPACER_VANE+(R974+S974)*ASM_H*LABOUR</f>
        <v>817.5</v>
      </c>
      <c r="AD974" s="24" t="n">
        <f aca="false">V974*G10_CAGE+W974*G10_SLEEVE</f>
        <v>474.3999</v>
      </c>
      <c r="AE974" s="24" t="n">
        <f aca="false">N974/1000*SHAFT_M+SHAFT_SET</f>
        <v>233.36</v>
      </c>
      <c r="AF974" s="24" t="n">
        <f aca="false">2*ROUNDUP(G974*1000/V_ZENER,0)*PRICE_Z+5*ROUNDUP(G974*DIODE_SAFETY/V_STICK,0)*PRICE_STICK</f>
        <v>127</v>
      </c>
      <c r="AG974" s="24" t="n">
        <f aca="false">SUM(X974:AF974)</f>
        <v>3401.41388725</v>
      </c>
      <c r="AH974" s="20" t="n">
        <f aca="false">FIXED_BOM</f>
        <v>3461</v>
      </c>
      <c r="AI974" s="24" t="n">
        <f aca="false">(AG974+AH974)*(1+CONT)</f>
        <v>7891.7759703375</v>
      </c>
      <c r="AJ974" s="24" t="n">
        <f aca="false">IF(L974&gt;0,AI974/L974,1000000000000)</f>
        <v>1185.88812729357</v>
      </c>
      <c r="AK974" s="8" t="n">
        <f aca="false">IF(AND(G974&gt;=V_NEED,L974&gt;=P_MIN,K974&gt;=Z_MIN,F974&lt;=N_CAP,D974&lt;=R_MAX,OR(CORONA_REQ=0,O974&gt;=G974)),1,0)</f>
        <v>0</v>
      </c>
      <c r="AL974" s="28" t="n">
        <f aca="false">IF(AK974=1,IF(OBJECTIVE=1,AI974,AJ974),1000000000000)+ROW()*0.000000001</f>
        <v>1000000000000</v>
      </c>
    </row>
    <row r="975" customFormat="false" ht="15" hidden="false" customHeight="false" outlineLevel="0" collapsed="false">
      <c r="A975" s="8" t="n">
        <v>971</v>
      </c>
      <c r="B975" s="23" t="n">
        <v>8</v>
      </c>
      <c r="C975" s="23" t="n">
        <v>3</v>
      </c>
      <c r="D975" s="8" t="n">
        <v>175</v>
      </c>
      <c r="E975" s="8" t="n">
        <v>26</v>
      </c>
      <c r="F975" s="8" t="n">
        <v>12</v>
      </c>
      <c r="G975" s="28" t="n">
        <v>16.907073</v>
      </c>
      <c r="H975" s="8" t="n">
        <v>216.356277</v>
      </c>
      <c r="I975" s="8" t="n">
        <v>1066.859142</v>
      </c>
      <c r="J975" s="28" t="n">
        <v>4.931029</v>
      </c>
      <c r="K975" s="39" t="n">
        <v>1.262479</v>
      </c>
      <c r="L975" s="28" t="n">
        <v>8.232102</v>
      </c>
      <c r="M975" s="8" t="n">
        <v>399</v>
      </c>
      <c r="N975" s="8" t="n">
        <v>1410</v>
      </c>
      <c r="O975" s="28" t="n">
        <v>16.128223</v>
      </c>
      <c r="P975" s="28" t="n">
        <v>18.809585</v>
      </c>
      <c r="Q975" s="28" t="n">
        <v>18.608046</v>
      </c>
      <c r="R975" s="8" t="n">
        <v>48</v>
      </c>
      <c r="S975" s="8" t="n">
        <v>26</v>
      </c>
      <c r="T975" s="23" t="n">
        <v>173.976098</v>
      </c>
      <c r="U975" s="23" t="n">
        <v>142.685835</v>
      </c>
      <c r="V975" s="28" t="n">
        <v>7.891321</v>
      </c>
      <c r="W975" s="39" t="n">
        <v>1.37785</v>
      </c>
      <c r="X975" s="24" t="n">
        <f aca="false">P975*RHO_VANE/2700*(1+SCRAP)*PRICE_VANE</f>
        <v>225.15073245</v>
      </c>
      <c r="Y975" s="24" t="n">
        <f aca="false">Q975*RHO_PLATE/2700*(1+SCRAP)*PRICE_PLATE</f>
        <v>222.73831062</v>
      </c>
      <c r="Z975" s="24" t="n">
        <f aca="false">T975*CUT_M+(R975+S975)*CUT_SET</f>
        <v>334.964147</v>
      </c>
      <c r="AA975" s="24" t="n">
        <f aca="false">U975*ROUND_M</f>
        <v>713.429175</v>
      </c>
      <c r="AB975" s="24" t="n">
        <f aca="false">(R975+S975)*FINISH_PART</f>
        <v>592</v>
      </c>
      <c r="AC975" s="24" t="n">
        <f aca="false">R975*SPACER_VANE+(R975+S975)*ASM_H*LABOUR</f>
        <v>976.5</v>
      </c>
      <c r="AD975" s="24" t="n">
        <f aca="false">V975*G10_CAGE+W975*G10_SLEEVE</f>
        <v>556.15026</v>
      </c>
      <c r="AE975" s="24" t="n">
        <f aca="false">N975/1000*SHAFT_M+SHAFT_SET</f>
        <v>249.2</v>
      </c>
      <c r="AF975" s="24" t="n">
        <f aca="false">2*ROUNDUP(G975*1000/V_ZENER,0)*PRICE_Z+5*ROUNDUP(G975*DIODE_SAFETY/V_STICK,0)*PRICE_STICK</f>
        <v>127</v>
      </c>
      <c r="AG975" s="24" t="n">
        <f aca="false">SUM(X975:AF975)</f>
        <v>3997.13262507</v>
      </c>
      <c r="AH975" s="20" t="n">
        <f aca="false">FIXED_BOM</f>
        <v>3461</v>
      </c>
      <c r="AI975" s="24" t="n">
        <f aca="false">(AG975+AH975)*(1+CONT)</f>
        <v>8576.8525188305</v>
      </c>
      <c r="AJ975" s="24" t="n">
        <f aca="false">IF(L975&gt;0,AI975/L975,1000000000000)</f>
        <v>1041.87879582038</v>
      </c>
      <c r="AK975" s="8" t="n">
        <f aca="false">IF(AND(G975&gt;=V_NEED,L975&gt;=P_MIN,K975&gt;=Z_MIN,F975&lt;=N_CAP,D975&lt;=R_MAX,OR(CORONA_REQ=0,O975&gt;=G975)),1,0)</f>
        <v>0</v>
      </c>
      <c r="AL975" s="28" t="n">
        <f aca="false">IF(AK975=1,IF(OBJECTIVE=1,AI975,AJ975),1000000000000)+ROW()*0.000000001</f>
        <v>1000000000000</v>
      </c>
    </row>
    <row r="976" customFormat="false" ht="15" hidden="false" customHeight="false" outlineLevel="0" collapsed="false">
      <c r="A976" s="8" t="n">
        <v>972</v>
      </c>
      <c r="B976" s="23" t="n">
        <v>8</v>
      </c>
      <c r="C976" s="23" t="n">
        <v>3</v>
      </c>
      <c r="D976" s="8" t="n">
        <v>175</v>
      </c>
      <c r="E976" s="8" t="n">
        <v>26</v>
      </c>
      <c r="F976" s="8" t="n">
        <v>16</v>
      </c>
      <c r="G976" s="28" t="n">
        <v>16.907073</v>
      </c>
      <c r="H976" s="8" t="n">
        <v>290.914982</v>
      </c>
      <c r="I976" s="8" t="n">
        <v>1437.940583</v>
      </c>
      <c r="J976" s="28" t="n">
        <v>4.942821</v>
      </c>
      <c r="K976" s="39" t="n">
        <v>1.271455</v>
      </c>
      <c r="L976" s="28" t="n">
        <v>11.381459</v>
      </c>
      <c r="M976" s="8" t="n">
        <v>542</v>
      </c>
      <c r="N976" s="8" t="n">
        <v>1696</v>
      </c>
      <c r="O976" s="28" t="n">
        <v>16.128223</v>
      </c>
      <c r="P976" s="28" t="n">
        <v>25.079447</v>
      </c>
      <c r="Q976" s="28" t="n">
        <v>25.764987</v>
      </c>
      <c r="R976" s="8" t="n">
        <v>64</v>
      </c>
      <c r="S976" s="8" t="n">
        <v>36</v>
      </c>
      <c r="T976" s="23" t="n">
        <v>233.853086</v>
      </c>
      <c r="U976" s="23" t="n">
        <v>192.132735</v>
      </c>
      <c r="V976" s="28" t="n">
        <v>10.404593</v>
      </c>
      <c r="W976" s="39" t="n">
        <v>1.816675</v>
      </c>
      <c r="X976" s="24" t="n">
        <f aca="false">P976*RHO_VANE/2700*(1+SCRAP)*PRICE_VANE</f>
        <v>300.20098059</v>
      </c>
      <c r="Y976" s="24" t="n">
        <f aca="false">Q976*RHO_PLATE/2700*(1+SCRAP)*PRICE_PLATE</f>
        <v>308.40689439</v>
      </c>
      <c r="Z976" s="24" t="n">
        <f aca="false">T976*CUT_M+(R976+S976)*CUT_SET</f>
        <v>450.779629</v>
      </c>
      <c r="AA976" s="24" t="n">
        <f aca="false">U976*ROUND_M</f>
        <v>960.663675</v>
      </c>
      <c r="AB976" s="24" t="n">
        <f aca="false">(R976+S976)*FINISH_PART</f>
        <v>800</v>
      </c>
      <c r="AC976" s="24" t="n">
        <f aca="false">R976*SPACER_VANE+(R976+S976)*ASM_H*LABOUR</f>
        <v>1317</v>
      </c>
      <c r="AD976" s="24" t="n">
        <f aca="false">V976*G10_CAGE+W976*G10_SLEEVE</f>
        <v>733.27608</v>
      </c>
      <c r="AE976" s="24" t="n">
        <f aca="false">N976/1000*SHAFT_M+SHAFT_SET</f>
        <v>283.52</v>
      </c>
      <c r="AF976" s="24" t="n">
        <f aca="false">2*ROUNDUP(G976*1000/V_ZENER,0)*PRICE_Z+5*ROUNDUP(G976*DIODE_SAFETY/V_STICK,0)*PRICE_STICK</f>
        <v>127</v>
      </c>
      <c r="AG976" s="24" t="n">
        <f aca="false">SUM(X976:AF976)</f>
        <v>5280.84725898</v>
      </c>
      <c r="AH976" s="20" t="n">
        <f aca="false">FIXED_BOM</f>
        <v>3461</v>
      </c>
      <c r="AI976" s="24" t="n">
        <f aca="false">(AG976+AH976)*(1+CONT)</f>
        <v>10053.124347827</v>
      </c>
      <c r="AJ976" s="24" t="n">
        <f aca="false">IF(L976&gt;0,AI976/L976,1000000000000)</f>
        <v>883.289598269167</v>
      </c>
      <c r="AK976" s="8" t="n">
        <f aca="false">IF(AND(G976&gt;=V_NEED,L976&gt;=P_MIN,K976&gt;=Z_MIN,F976&lt;=N_CAP,D976&lt;=R_MAX,OR(CORONA_REQ=0,O976&gt;=G976)),1,0)</f>
        <v>0</v>
      </c>
      <c r="AL976" s="28" t="n">
        <f aca="false">IF(AK976=1,IF(OBJECTIVE=1,AI976,AJ976),1000000000000)+ROW()*0.000000001</f>
        <v>1000000000000</v>
      </c>
    </row>
    <row r="977" customFormat="false" ht="15" hidden="false" customHeight="false" outlineLevel="0" collapsed="false">
      <c r="A977" s="8" t="n">
        <v>973</v>
      </c>
      <c r="B977" s="23" t="n">
        <v>8</v>
      </c>
      <c r="C977" s="23" t="n">
        <v>4</v>
      </c>
      <c r="D977" s="8" t="n">
        <v>175</v>
      </c>
      <c r="E977" s="8" t="n">
        <v>18</v>
      </c>
      <c r="F977" s="8" t="n">
        <v>4</v>
      </c>
      <c r="G977" s="28" t="n">
        <v>16.907073</v>
      </c>
      <c r="H977" s="8" t="n">
        <v>38.546705</v>
      </c>
      <c r="I977" s="8" t="n">
        <v>234.699193</v>
      </c>
      <c r="J977" s="28" t="n">
        <v>6.088697</v>
      </c>
      <c r="K977" s="39" t="n">
        <v>1.206917</v>
      </c>
      <c r="L977" s="28" t="n">
        <v>1.498207</v>
      </c>
      <c r="M977" s="8" t="n">
        <v>136</v>
      </c>
      <c r="N977" s="8" t="n">
        <v>884</v>
      </c>
      <c r="O977" s="28" t="n">
        <v>17.542188</v>
      </c>
      <c r="P977" s="28" t="n">
        <v>6.324064</v>
      </c>
      <c r="Q977" s="28" t="n">
        <v>7.63407</v>
      </c>
      <c r="R977" s="8" t="n">
        <v>16</v>
      </c>
      <c r="S977" s="8" t="n">
        <v>8</v>
      </c>
      <c r="T977" s="23" t="n">
        <v>57.049555</v>
      </c>
      <c r="U977" s="23" t="n">
        <v>46.619467</v>
      </c>
      <c r="V977" s="28" t="n">
        <v>3.269011</v>
      </c>
      <c r="W977" s="39" t="n">
        <v>0.57078</v>
      </c>
      <c r="X977" s="24" t="n">
        <f aca="false">P977*RHO_VANE/2700*(1+SCRAP)*PRICE_VANE</f>
        <v>75.69904608</v>
      </c>
      <c r="Y977" s="24" t="n">
        <f aca="false">Q977*RHO_PLATE/2700*(1+SCRAP)*PRICE_PLATE</f>
        <v>91.3798179</v>
      </c>
      <c r="Z977" s="24" t="n">
        <f aca="false">T977*CUT_M+(R977+S977)*CUT_SET</f>
        <v>109.5743325</v>
      </c>
      <c r="AA977" s="24" t="n">
        <f aca="false">U977*ROUND_M</f>
        <v>233.097335</v>
      </c>
      <c r="AB977" s="24" t="n">
        <f aca="false">(R977+S977)*FINISH_PART</f>
        <v>192</v>
      </c>
      <c r="AC977" s="24" t="n">
        <f aca="false">R977*SPACER_VANE+(R977+S977)*ASM_H*LABOUR</f>
        <v>318</v>
      </c>
      <c r="AD977" s="24" t="n">
        <f aca="false">V977*G10_CAGE+W977*G10_SLEEVE</f>
        <v>230.38746</v>
      </c>
      <c r="AE977" s="24" t="n">
        <f aca="false">N977/1000*SHAFT_M+SHAFT_SET</f>
        <v>186.08</v>
      </c>
      <c r="AF977" s="24" t="n">
        <f aca="false">2*ROUNDUP(G977*1000/V_ZENER,0)*PRICE_Z+5*ROUNDUP(G977*DIODE_SAFETY/V_STICK,0)*PRICE_STICK</f>
        <v>127</v>
      </c>
      <c r="AG977" s="24" t="n">
        <f aca="false">SUM(X977:AF977)</f>
        <v>1563.21799148</v>
      </c>
      <c r="AH977" s="20" t="n">
        <f aca="false">FIXED_BOM</f>
        <v>3461</v>
      </c>
      <c r="AI977" s="24" t="n">
        <f aca="false">(AG977+AH977)*(1+CONT)</f>
        <v>5777.850690202</v>
      </c>
      <c r="AJ977" s="24" t="n">
        <f aca="false">IF(L977&gt;0,AI977/L977,1000000000000)</f>
        <v>3856.51027541722</v>
      </c>
      <c r="AK977" s="8" t="n">
        <f aca="false">IF(AND(G977&gt;=V_NEED,L977&gt;=P_MIN,K977&gt;=Z_MIN,F977&lt;=N_CAP,D977&lt;=R_MAX,OR(CORONA_REQ=0,O977&gt;=G977)),1,0)</f>
        <v>0</v>
      </c>
      <c r="AL977" s="28" t="n">
        <f aca="false">IF(AK977=1,IF(OBJECTIVE=1,AI977,AJ977),1000000000000)+ROW()*0.000000001</f>
        <v>1000000000000</v>
      </c>
    </row>
    <row r="978" customFormat="false" ht="15" hidden="false" customHeight="false" outlineLevel="0" collapsed="false">
      <c r="A978" s="8" t="n">
        <v>974</v>
      </c>
      <c r="B978" s="23" t="n">
        <v>8</v>
      </c>
      <c r="C978" s="23" t="n">
        <v>4</v>
      </c>
      <c r="D978" s="8" t="n">
        <v>175</v>
      </c>
      <c r="E978" s="8" t="n">
        <v>18</v>
      </c>
      <c r="F978" s="8" t="n">
        <v>6</v>
      </c>
      <c r="G978" s="28" t="n">
        <v>16.907073</v>
      </c>
      <c r="H978" s="8" t="n">
        <v>59.430536</v>
      </c>
      <c r="I978" s="8" t="n">
        <v>368.813018</v>
      </c>
      <c r="J978" s="28" t="n">
        <v>6.205783</v>
      </c>
      <c r="K978" s="39" t="n">
        <v>1.259461</v>
      </c>
      <c r="L978" s="28" t="n">
        <v>2.80421</v>
      </c>
      <c r="M978" s="8" t="n">
        <v>208</v>
      </c>
      <c r="N978" s="8" t="n">
        <v>1028</v>
      </c>
      <c r="O978" s="28" t="n">
        <v>17.542188</v>
      </c>
      <c r="P978" s="28" t="n">
        <v>9.486096</v>
      </c>
      <c r="Q978" s="28" t="n">
        <v>11.451105</v>
      </c>
      <c r="R978" s="8" t="n">
        <v>24</v>
      </c>
      <c r="S978" s="8" t="n">
        <v>12</v>
      </c>
      <c r="T978" s="23" t="n">
        <v>85.574332</v>
      </c>
      <c r="U978" s="23" t="n">
        <v>69.929201</v>
      </c>
      <c r="V978" s="28" t="n">
        <v>4.534434</v>
      </c>
      <c r="W978" s="39" t="n">
        <v>0.791727</v>
      </c>
      <c r="X978" s="24" t="n">
        <f aca="false">P978*RHO_VANE/2700*(1+SCRAP)*PRICE_VANE</f>
        <v>113.54856912</v>
      </c>
      <c r="Y978" s="24" t="n">
        <f aca="false">Q978*RHO_PLATE/2700*(1+SCRAP)*PRICE_PLATE</f>
        <v>137.06972685</v>
      </c>
      <c r="Z978" s="24" t="n">
        <f aca="false">T978*CUT_M+(R978+S978)*CUT_SET</f>
        <v>164.361498</v>
      </c>
      <c r="AA978" s="24" t="n">
        <f aca="false">U978*ROUND_M</f>
        <v>349.646005</v>
      </c>
      <c r="AB978" s="24" t="n">
        <f aca="false">(R978+S978)*FINISH_PART</f>
        <v>288</v>
      </c>
      <c r="AC978" s="24" t="n">
        <f aca="false">R978*SPACER_VANE+(R978+S978)*ASM_H*LABOUR</f>
        <v>477</v>
      </c>
      <c r="AD978" s="24" t="n">
        <f aca="false">V978*G10_CAGE+W978*G10_SLEEVE</f>
        <v>319.56966</v>
      </c>
      <c r="AE978" s="24" t="n">
        <f aca="false">N978/1000*SHAFT_M+SHAFT_SET</f>
        <v>203.36</v>
      </c>
      <c r="AF978" s="24" t="n">
        <f aca="false">2*ROUNDUP(G978*1000/V_ZENER,0)*PRICE_Z+5*ROUNDUP(G978*DIODE_SAFETY/V_STICK,0)*PRICE_STICK</f>
        <v>127</v>
      </c>
      <c r="AG978" s="24" t="n">
        <f aca="false">SUM(X978:AF978)</f>
        <v>2179.55545897</v>
      </c>
      <c r="AH978" s="20" t="n">
        <f aca="false">FIXED_BOM</f>
        <v>3461</v>
      </c>
      <c r="AI978" s="24" t="n">
        <f aca="false">(AG978+AH978)*(1+CONT)</f>
        <v>6486.6387778155</v>
      </c>
      <c r="AJ978" s="24" t="n">
        <f aca="false">IF(L978&gt;0,AI978/L978,1000000000000)</f>
        <v>2313.17867699477</v>
      </c>
      <c r="AK978" s="8" t="n">
        <f aca="false">IF(AND(G978&gt;=V_NEED,L978&gt;=P_MIN,K978&gt;=Z_MIN,F978&lt;=N_CAP,D978&lt;=R_MAX,OR(CORONA_REQ=0,O978&gt;=G978)),1,0)</f>
        <v>0</v>
      </c>
      <c r="AL978" s="28" t="n">
        <f aca="false">IF(AK978=1,IF(OBJECTIVE=1,AI978,AJ978),1000000000000)+ROW()*0.000000001</f>
        <v>1000000000000</v>
      </c>
    </row>
    <row r="979" customFormat="false" ht="15" hidden="false" customHeight="false" outlineLevel="0" collapsed="false">
      <c r="A979" s="8" t="n">
        <v>975</v>
      </c>
      <c r="B979" s="23" t="n">
        <v>8</v>
      </c>
      <c r="C979" s="23" t="n">
        <v>4</v>
      </c>
      <c r="D979" s="8" t="n">
        <v>175</v>
      </c>
      <c r="E979" s="8" t="n">
        <v>18</v>
      </c>
      <c r="F979" s="8" t="n">
        <v>8</v>
      </c>
      <c r="G979" s="28" t="n">
        <v>16.907073</v>
      </c>
      <c r="H979" s="8" t="n">
        <v>80.314368</v>
      </c>
      <c r="I979" s="8" t="n">
        <v>502.926842</v>
      </c>
      <c r="J979" s="28" t="n">
        <v>6.261978</v>
      </c>
      <c r="K979" s="39" t="n">
        <v>1.286771</v>
      </c>
      <c r="L979" s="28" t="n">
        <v>4.126942</v>
      </c>
      <c r="M979" s="8" t="n">
        <v>268</v>
      </c>
      <c r="N979" s="8" t="n">
        <v>1148</v>
      </c>
      <c r="O979" s="28" t="n">
        <v>17.542188</v>
      </c>
      <c r="P979" s="28" t="n">
        <v>12.648127</v>
      </c>
      <c r="Q979" s="28" t="n">
        <v>13.359623</v>
      </c>
      <c r="R979" s="8" t="n">
        <v>32</v>
      </c>
      <c r="S979" s="8" t="n">
        <v>14</v>
      </c>
      <c r="T979" s="23" t="n">
        <v>111.271676</v>
      </c>
      <c r="U979" s="23" t="n">
        <v>90.411501</v>
      </c>
      <c r="V979" s="28" t="n">
        <v>5.588954</v>
      </c>
      <c r="W979" s="39" t="n">
        <v>0.975849</v>
      </c>
      <c r="X979" s="24" t="n">
        <f aca="false">P979*RHO_VANE/2700*(1+SCRAP)*PRICE_VANE</f>
        <v>151.39808019</v>
      </c>
      <c r="Y979" s="24" t="n">
        <f aca="false">Q979*RHO_PLATE/2700*(1+SCRAP)*PRICE_PLATE</f>
        <v>159.91468731</v>
      </c>
      <c r="Z979" s="24" t="n">
        <f aca="false">T979*CUT_M+(R979+S979)*CUT_SET</f>
        <v>212.907514</v>
      </c>
      <c r="AA979" s="24" t="n">
        <f aca="false">U979*ROUND_M</f>
        <v>452.057505</v>
      </c>
      <c r="AB979" s="24" t="n">
        <f aca="false">(R979+S979)*FINISH_PART</f>
        <v>368</v>
      </c>
      <c r="AC979" s="24" t="n">
        <f aca="false">R979*SPACER_VANE+(R979+S979)*ASM_H*LABOUR</f>
        <v>613.5</v>
      </c>
      <c r="AD979" s="24" t="n">
        <f aca="false">V979*G10_CAGE+W979*G10_SLEEVE</f>
        <v>393.88818</v>
      </c>
      <c r="AE979" s="24" t="n">
        <f aca="false">N979/1000*SHAFT_M+SHAFT_SET</f>
        <v>217.76</v>
      </c>
      <c r="AF979" s="24" t="n">
        <f aca="false">2*ROUNDUP(G979*1000/V_ZENER,0)*PRICE_Z+5*ROUNDUP(G979*DIODE_SAFETY/V_STICK,0)*PRICE_STICK</f>
        <v>127</v>
      </c>
      <c r="AG979" s="24" t="n">
        <f aca="false">SUM(X979:AF979)</f>
        <v>2696.4259665</v>
      </c>
      <c r="AH979" s="20" t="n">
        <f aca="false">FIXED_BOM</f>
        <v>3461</v>
      </c>
      <c r="AI979" s="24" t="n">
        <f aca="false">(AG979+AH979)*(1+CONT)</f>
        <v>7081.039861475</v>
      </c>
      <c r="AJ979" s="24" t="n">
        <f aca="false">IF(L979&gt;0,AI979/L979,1000000000000)</f>
        <v>1715.80794241232</v>
      </c>
      <c r="AK979" s="8" t="n">
        <f aca="false">IF(AND(G979&gt;=V_NEED,L979&gt;=P_MIN,K979&gt;=Z_MIN,F979&lt;=N_CAP,D979&lt;=R_MAX,OR(CORONA_REQ=0,O979&gt;=G979)),1,0)</f>
        <v>0</v>
      </c>
      <c r="AL979" s="28" t="n">
        <f aca="false">IF(AK979=1,IF(OBJECTIVE=1,AI979,AJ979),1000000000000)+ROW()*0.000000001</f>
        <v>1000000000000</v>
      </c>
    </row>
    <row r="980" customFormat="false" ht="15" hidden="false" customHeight="false" outlineLevel="0" collapsed="false">
      <c r="A980" s="8" t="n">
        <v>976</v>
      </c>
      <c r="B980" s="23" t="n">
        <v>8</v>
      </c>
      <c r="C980" s="23" t="n">
        <v>4</v>
      </c>
      <c r="D980" s="8" t="n">
        <v>175</v>
      </c>
      <c r="E980" s="8" t="n">
        <v>18</v>
      </c>
      <c r="F980" s="8" t="n">
        <v>10</v>
      </c>
      <c r="G980" s="28" t="n">
        <v>16.907073</v>
      </c>
      <c r="H980" s="8" t="n">
        <v>101.198199</v>
      </c>
      <c r="I980" s="8" t="n">
        <v>637.040667</v>
      </c>
      <c r="J980" s="28" t="n">
        <v>6.29498</v>
      </c>
      <c r="K980" s="39" t="n">
        <v>1.303819</v>
      </c>
      <c r="L980" s="28" t="n">
        <v>5.453327</v>
      </c>
      <c r="M980" s="8" t="n">
        <v>340</v>
      </c>
      <c r="N980" s="8" t="n">
        <v>1292</v>
      </c>
      <c r="O980" s="28" t="n">
        <v>17.542188</v>
      </c>
      <c r="P980" s="28" t="n">
        <v>15.810159</v>
      </c>
      <c r="Q980" s="28" t="n">
        <v>17.176658</v>
      </c>
      <c r="R980" s="8" t="n">
        <v>40</v>
      </c>
      <c r="S980" s="8" t="n">
        <v>18</v>
      </c>
      <c r="T980" s="23" t="n">
        <v>139.796453</v>
      </c>
      <c r="U980" s="23" t="n">
        <v>113.721234</v>
      </c>
      <c r="V980" s="28" t="n">
        <v>6.854377</v>
      </c>
      <c r="W980" s="39" t="n">
        <v>1.196796</v>
      </c>
      <c r="X980" s="24" t="n">
        <f aca="false">P980*RHO_VANE/2700*(1+SCRAP)*PRICE_VANE</f>
        <v>189.24760323</v>
      </c>
      <c r="Y980" s="24" t="n">
        <f aca="false">Q980*RHO_PLATE/2700*(1+SCRAP)*PRICE_PLATE</f>
        <v>205.60459626</v>
      </c>
      <c r="Z980" s="24" t="n">
        <f aca="false">T980*CUT_M+(R980+S980)*CUT_SET</f>
        <v>267.6946795</v>
      </c>
      <c r="AA980" s="24" t="n">
        <f aca="false">U980*ROUND_M</f>
        <v>568.60617</v>
      </c>
      <c r="AB980" s="24" t="n">
        <f aca="false">(R980+S980)*FINISH_PART</f>
        <v>464</v>
      </c>
      <c r="AC980" s="24" t="n">
        <f aca="false">R980*SPACER_VANE+(R980+S980)*ASM_H*LABOUR</f>
        <v>772.5</v>
      </c>
      <c r="AD980" s="24" t="n">
        <f aca="false">V980*G10_CAGE+W980*G10_SLEEVE</f>
        <v>483.07038</v>
      </c>
      <c r="AE980" s="24" t="n">
        <f aca="false">N980/1000*SHAFT_M+SHAFT_SET</f>
        <v>235.04</v>
      </c>
      <c r="AF980" s="24" t="n">
        <f aca="false">2*ROUNDUP(G980*1000/V_ZENER,0)*PRICE_Z+5*ROUNDUP(G980*DIODE_SAFETY/V_STICK,0)*PRICE_STICK</f>
        <v>127</v>
      </c>
      <c r="AG980" s="24" t="n">
        <f aca="false">SUM(X980:AF980)</f>
        <v>3312.76342899</v>
      </c>
      <c r="AH980" s="20" t="n">
        <f aca="false">FIXED_BOM</f>
        <v>3461</v>
      </c>
      <c r="AI980" s="24" t="n">
        <f aca="false">(AG980+AH980)*(1+CONT)</f>
        <v>7789.8279433385</v>
      </c>
      <c r="AJ980" s="24" t="n">
        <f aca="false">IF(L980&gt;0,AI980/L980,1000000000000)</f>
        <v>1428.45421580963</v>
      </c>
      <c r="AK980" s="8" t="n">
        <f aca="false">IF(AND(G980&gt;=V_NEED,L980&gt;=P_MIN,K980&gt;=Z_MIN,F980&lt;=N_CAP,D980&lt;=R_MAX,OR(CORONA_REQ=0,O980&gt;=G980)),1,0)</f>
        <v>0</v>
      </c>
      <c r="AL980" s="28" t="n">
        <f aca="false">IF(AK980=1,IF(OBJECTIVE=1,AI980,AJ980),1000000000000)+ROW()*0.000000001</f>
        <v>1000000000000</v>
      </c>
    </row>
    <row r="981" customFormat="false" ht="15" hidden="false" customHeight="false" outlineLevel="0" collapsed="false">
      <c r="A981" s="8" t="n">
        <v>977</v>
      </c>
      <c r="B981" s="23" t="n">
        <v>8</v>
      </c>
      <c r="C981" s="23" t="n">
        <v>4</v>
      </c>
      <c r="D981" s="8" t="n">
        <v>175</v>
      </c>
      <c r="E981" s="8" t="n">
        <v>18</v>
      </c>
      <c r="F981" s="8" t="n">
        <v>12</v>
      </c>
      <c r="G981" s="28" t="n">
        <v>16.907073</v>
      </c>
      <c r="H981" s="8" t="n">
        <v>122.08203</v>
      </c>
      <c r="I981" s="8" t="n">
        <v>771.154492</v>
      </c>
      <c r="J981" s="28" t="n">
        <v>6.316691</v>
      </c>
      <c r="K981" s="39" t="n">
        <v>1.315273</v>
      </c>
      <c r="L981" s="28" t="n">
        <v>6.785063</v>
      </c>
      <c r="M981" s="8" t="n">
        <v>400</v>
      </c>
      <c r="N981" s="8" t="n">
        <v>1412</v>
      </c>
      <c r="O981" s="28" t="n">
        <v>17.542188</v>
      </c>
      <c r="P981" s="28" t="n">
        <v>18.972191</v>
      </c>
      <c r="Q981" s="28" t="n">
        <v>19.085175</v>
      </c>
      <c r="R981" s="8" t="n">
        <v>48</v>
      </c>
      <c r="S981" s="8" t="n">
        <v>20</v>
      </c>
      <c r="T981" s="23" t="n">
        <v>165.493797</v>
      </c>
      <c r="U981" s="23" t="n">
        <v>134.203535</v>
      </c>
      <c r="V981" s="28" t="n">
        <v>7.908897</v>
      </c>
      <c r="W981" s="39" t="n">
        <v>1.380918</v>
      </c>
      <c r="X981" s="24" t="n">
        <f aca="false">P981*RHO_VANE/2700*(1+SCRAP)*PRICE_VANE</f>
        <v>227.09712627</v>
      </c>
      <c r="Y981" s="24" t="n">
        <f aca="false">Q981*RHO_PLATE/2700*(1+SCRAP)*PRICE_PLATE</f>
        <v>228.44954475</v>
      </c>
      <c r="Z981" s="24" t="n">
        <f aca="false">T981*CUT_M+(R981+S981)*CUT_SET</f>
        <v>316.2406955</v>
      </c>
      <c r="AA981" s="24" t="n">
        <f aca="false">U981*ROUND_M</f>
        <v>671.017675</v>
      </c>
      <c r="AB981" s="24" t="n">
        <f aca="false">(R981+S981)*FINISH_PART</f>
        <v>544</v>
      </c>
      <c r="AC981" s="24" t="n">
        <f aca="false">R981*SPACER_VANE+(R981+S981)*ASM_H*LABOUR</f>
        <v>909</v>
      </c>
      <c r="AD981" s="24" t="n">
        <f aca="false">V981*G10_CAGE+W981*G10_SLEEVE</f>
        <v>557.3889</v>
      </c>
      <c r="AE981" s="24" t="n">
        <f aca="false">N981/1000*SHAFT_M+SHAFT_SET</f>
        <v>249.44</v>
      </c>
      <c r="AF981" s="24" t="n">
        <f aca="false">2*ROUNDUP(G981*1000/V_ZENER,0)*PRICE_Z+5*ROUNDUP(G981*DIODE_SAFETY/V_STICK,0)*PRICE_STICK</f>
        <v>127</v>
      </c>
      <c r="AG981" s="24" t="n">
        <f aca="false">SUM(X981:AF981)</f>
        <v>3829.63394152</v>
      </c>
      <c r="AH981" s="20" t="n">
        <f aca="false">FIXED_BOM</f>
        <v>3461</v>
      </c>
      <c r="AI981" s="24" t="n">
        <f aca="false">(AG981+AH981)*(1+CONT)</f>
        <v>8384.229032748</v>
      </c>
      <c r="AJ981" s="24" t="n">
        <f aca="false">IF(L981&gt;0,AI981/L981,1000000000000)</f>
        <v>1235.68919444786</v>
      </c>
      <c r="AK981" s="8" t="n">
        <f aca="false">IF(AND(G981&gt;=V_NEED,L981&gt;=P_MIN,K981&gt;=Z_MIN,F981&lt;=N_CAP,D981&lt;=R_MAX,OR(CORONA_REQ=0,O981&gt;=G981)),1,0)</f>
        <v>0</v>
      </c>
      <c r="AL981" s="28" t="n">
        <f aca="false">IF(AK981=1,IF(OBJECTIVE=1,AI981,AJ981),1000000000000)+ROW()*0.000000001</f>
        <v>1000000000000</v>
      </c>
    </row>
    <row r="982" customFormat="false" ht="15" hidden="false" customHeight="false" outlineLevel="0" collapsed="false">
      <c r="A982" s="8" t="n">
        <v>978</v>
      </c>
      <c r="B982" s="23" t="n">
        <v>8</v>
      </c>
      <c r="C982" s="23" t="n">
        <v>4</v>
      </c>
      <c r="D982" s="8" t="n">
        <v>175</v>
      </c>
      <c r="E982" s="8" t="n">
        <v>18</v>
      </c>
      <c r="F982" s="8" t="n">
        <v>16</v>
      </c>
      <c r="G982" s="28" t="n">
        <v>16.907073</v>
      </c>
      <c r="H982" s="8" t="n">
        <v>163.849693</v>
      </c>
      <c r="I982" s="8" t="n">
        <v>1039.382141</v>
      </c>
      <c r="J982" s="28" t="n">
        <v>6.34351</v>
      </c>
      <c r="K982" s="39" t="n">
        <v>1.329693</v>
      </c>
      <c r="L982" s="28" t="n">
        <v>9.451934</v>
      </c>
      <c r="M982" s="8" t="n">
        <v>532</v>
      </c>
      <c r="N982" s="8" t="n">
        <v>1676</v>
      </c>
      <c r="O982" s="28" t="n">
        <v>17.542188</v>
      </c>
      <c r="P982" s="28" t="n">
        <v>25.296255</v>
      </c>
      <c r="Q982" s="28" t="n">
        <v>24.810728</v>
      </c>
      <c r="R982" s="8" t="n">
        <v>64</v>
      </c>
      <c r="S982" s="8" t="n">
        <v>26</v>
      </c>
      <c r="T982" s="23" t="n">
        <v>219.715919</v>
      </c>
      <c r="U982" s="23" t="n">
        <v>177.995568</v>
      </c>
      <c r="V982" s="28" t="n">
        <v>10.22884</v>
      </c>
      <c r="W982" s="39" t="n">
        <v>1.785988</v>
      </c>
      <c r="X982" s="24" t="n">
        <f aca="false">P982*RHO_VANE/2700*(1+SCRAP)*PRICE_VANE</f>
        <v>302.79617235</v>
      </c>
      <c r="Y982" s="24" t="n">
        <f aca="false">Q982*RHO_PLATE/2700*(1+SCRAP)*PRICE_PLATE</f>
        <v>296.98441416</v>
      </c>
      <c r="Z982" s="24" t="n">
        <f aca="false">T982*CUT_M+(R982+S982)*CUT_SET</f>
        <v>419.5738785</v>
      </c>
      <c r="AA982" s="24" t="n">
        <f aca="false">U982*ROUND_M</f>
        <v>889.97784</v>
      </c>
      <c r="AB982" s="24" t="n">
        <f aca="false">(R982+S982)*FINISH_PART</f>
        <v>720</v>
      </c>
      <c r="AC982" s="24" t="n">
        <f aca="false">R982*SPACER_VANE+(R982+S982)*ASM_H*LABOUR</f>
        <v>1204.5</v>
      </c>
      <c r="AD982" s="24" t="n">
        <f aca="false">V982*G10_CAGE+W982*G10_SLEEVE</f>
        <v>720.88968</v>
      </c>
      <c r="AE982" s="24" t="n">
        <f aca="false">N982/1000*SHAFT_M+SHAFT_SET</f>
        <v>281.12</v>
      </c>
      <c r="AF982" s="24" t="n">
        <f aca="false">2*ROUNDUP(G982*1000/V_ZENER,0)*PRICE_Z+5*ROUNDUP(G982*DIODE_SAFETY/V_STICK,0)*PRICE_STICK</f>
        <v>127</v>
      </c>
      <c r="AG982" s="24" t="n">
        <f aca="false">SUM(X982:AF982)</f>
        <v>4962.84198501</v>
      </c>
      <c r="AH982" s="20" t="n">
        <f aca="false">FIXED_BOM</f>
        <v>3461</v>
      </c>
      <c r="AI982" s="24" t="n">
        <f aca="false">(AG982+AH982)*(1+CONT)</f>
        <v>9687.4182827615</v>
      </c>
      <c r="AJ982" s="24" t="n">
        <f aca="false">IF(L982&gt;0,AI982/L982,1000000000000)</f>
        <v>1024.9138729451</v>
      </c>
      <c r="AK982" s="8" t="n">
        <f aca="false">IF(AND(G982&gt;=V_NEED,L982&gt;=P_MIN,K982&gt;=Z_MIN,F982&lt;=N_CAP,D982&lt;=R_MAX,OR(CORONA_REQ=0,O982&gt;=G982)),1,0)</f>
        <v>0</v>
      </c>
      <c r="AL982" s="28" t="n">
        <f aca="false">IF(AK982=1,IF(OBJECTIVE=1,AI982,AJ982),1000000000000)+ROW()*0.000000001</f>
        <v>1000000000000</v>
      </c>
    </row>
    <row r="983" customFormat="false" ht="15" hidden="false" customHeight="false" outlineLevel="0" collapsed="false">
      <c r="A983" s="8" t="n">
        <v>979</v>
      </c>
      <c r="B983" s="23" t="n">
        <v>8</v>
      </c>
      <c r="C983" s="23" t="n">
        <v>4</v>
      </c>
      <c r="D983" s="8" t="n">
        <v>175</v>
      </c>
      <c r="E983" s="8" t="n">
        <v>22</v>
      </c>
      <c r="F983" s="8" t="n">
        <v>4</v>
      </c>
      <c r="G983" s="28" t="n">
        <v>16.907073</v>
      </c>
      <c r="H983" s="8" t="n">
        <v>50.152492</v>
      </c>
      <c r="I983" s="8" t="n">
        <v>280.591643</v>
      </c>
      <c r="J983" s="28" t="n">
        <v>5.59477</v>
      </c>
      <c r="K983" s="39" t="n">
        <v>1.209664</v>
      </c>
      <c r="L983" s="28" t="n">
        <v>1.813612</v>
      </c>
      <c r="M983" s="8" t="n">
        <v>148</v>
      </c>
      <c r="N983" s="8" t="n">
        <v>908</v>
      </c>
      <c r="O983" s="28" t="n">
        <v>17.542188</v>
      </c>
      <c r="P983" s="28" t="n">
        <v>7.34194</v>
      </c>
      <c r="Q983" s="28" t="n">
        <v>9.542588</v>
      </c>
      <c r="R983" s="8" t="n">
        <v>16</v>
      </c>
      <c r="S983" s="8" t="n">
        <v>10</v>
      </c>
      <c r="T983" s="23" t="n">
        <v>59.876988</v>
      </c>
      <c r="U983" s="23" t="n">
        <v>49.4469</v>
      </c>
      <c r="V983" s="28" t="n">
        <v>3.479915</v>
      </c>
      <c r="W983" s="39" t="n">
        <v>0.607604</v>
      </c>
      <c r="X983" s="24" t="n">
        <f aca="false">P983*RHO_VANE/2700*(1+SCRAP)*PRICE_VANE</f>
        <v>87.8830218</v>
      </c>
      <c r="Y983" s="24" t="n">
        <f aca="false">Q983*RHO_PLATE/2700*(1+SCRAP)*PRICE_PLATE</f>
        <v>114.22477836</v>
      </c>
      <c r="Z983" s="24" t="n">
        <f aca="false">T983*CUT_M+(R983+S983)*CUT_SET</f>
        <v>115.815482</v>
      </c>
      <c r="AA983" s="24" t="n">
        <f aca="false">U983*ROUND_M</f>
        <v>247.2345</v>
      </c>
      <c r="AB983" s="24" t="n">
        <f aca="false">(R983+S983)*FINISH_PART</f>
        <v>208</v>
      </c>
      <c r="AC983" s="24" t="n">
        <f aca="false">R983*SPACER_VANE+(R983+S983)*ASM_H*LABOUR</f>
        <v>340.5</v>
      </c>
      <c r="AD983" s="24" t="n">
        <f aca="false">V983*G10_CAGE+W983*G10_SLEEVE</f>
        <v>245.25114</v>
      </c>
      <c r="AE983" s="24" t="n">
        <f aca="false">N983/1000*SHAFT_M+SHAFT_SET</f>
        <v>188.96</v>
      </c>
      <c r="AF983" s="24" t="n">
        <f aca="false">2*ROUNDUP(G983*1000/V_ZENER,0)*PRICE_Z+5*ROUNDUP(G983*DIODE_SAFETY/V_STICK,0)*PRICE_STICK</f>
        <v>127</v>
      </c>
      <c r="AG983" s="24" t="n">
        <f aca="false">SUM(X983:AF983)</f>
        <v>1674.86892216</v>
      </c>
      <c r="AH983" s="20" t="n">
        <f aca="false">FIXED_BOM</f>
        <v>3461</v>
      </c>
      <c r="AI983" s="24" t="n">
        <f aca="false">(AG983+AH983)*(1+CONT)</f>
        <v>5906.249260484</v>
      </c>
      <c r="AJ983" s="24" t="n">
        <f aca="false">IF(L983&gt;0,AI983/L983,1000000000000)</f>
        <v>3256.62228772417</v>
      </c>
      <c r="AK983" s="8" t="n">
        <f aca="false">IF(AND(G983&gt;=V_NEED,L983&gt;=P_MIN,K983&gt;=Z_MIN,F983&lt;=N_CAP,D983&lt;=R_MAX,OR(CORONA_REQ=0,O983&gt;=G983)),1,0)</f>
        <v>0</v>
      </c>
      <c r="AL983" s="28" t="n">
        <f aca="false">IF(AK983=1,IF(OBJECTIVE=1,AI983,AJ983),1000000000000)+ROW()*0.000000001</f>
        <v>1000000000000</v>
      </c>
    </row>
    <row r="984" customFormat="false" ht="15" hidden="false" customHeight="false" outlineLevel="0" collapsed="false">
      <c r="A984" s="8" t="n">
        <v>980</v>
      </c>
      <c r="B984" s="23" t="n">
        <v>8</v>
      </c>
      <c r="C984" s="23" t="n">
        <v>4</v>
      </c>
      <c r="D984" s="8" t="n">
        <v>175</v>
      </c>
      <c r="E984" s="8" t="n">
        <v>22</v>
      </c>
      <c r="F984" s="8" t="n">
        <v>6</v>
      </c>
      <c r="G984" s="28" t="n">
        <v>16.907073</v>
      </c>
      <c r="H984" s="8" t="n">
        <v>77.668202</v>
      </c>
      <c r="I984" s="8" t="n">
        <v>440.929725</v>
      </c>
      <c r="J984" s="28" t="n">
        <v>5.677095</v>
      </c>
      <c r="K984" s="39" t="n">
        <v>1.253846</v>
      </c>
      <c r="L984" s="28" t="n">
        <v>3.304214</v>
      </c>
      <c r="M984" s="8" t="n">
        <v>208</v>
      </c>
      <c r="N984" s="8" t="n">
        <v>1028</v>
      </c>
      <c r="O984" s="28" t="n">
        <v>17.542188</v>
      </c>
      <c r="P984" s="28" t="n">
        <v>11.01291</v>
      </c>
      <c r="Q984" s="28" t="n">
        <v>11.451105</v>
      </c>
      <c r="R984" s="8" t="n">
        <v>24</v>
      </c>
      <c r="S984" s="8" t="n">
        <v>12</v>
      </c>
      <c r="T984" s="23" t="n">
        <v>85.574332</v>
      </c>
      <c r="U984" s="23" t="n">
        <v>69.929201</v>
      </c>
      <c r="V984" s="28" t="n">
        <v>4.534434</v>
      </c>
      <c r="W984" s="39" t="n">
        <v>0.791727</v>
      </c>
      <c r="X984" s="24" t="n">
        <f aca="false">P984*RHO_VANE/2700*(1+SCRAP)*PRICE_VANE</f>
        <v>131.8245327</v>
      </c>
      <c r="Y984" s="24" t="n">
        <f aca="false">Q984*RHO_PLATE/2700*(1+SCRAP)*PRICE_PLATE</f>
        <v>137.06972685</v>
      </c>
      <c r="Z984" s="24" t="n">
        <f aca="false">T984*CUT_M+(R984+S984)*CUT_SET</f>
        <v>164.361498</v>
      </c>
      <c r="AA984" s="24" t="n">
        <f aca="false">U984*ROUND_M</f>
        <v>349.646005</v>
      </c>
      <c r="AB984" s="24" t="n">
        <f aca="false">(R984+S984)*FINISH_PART</f>
        <v>288</v>
      </c>
      <c r="AC984" s="24" t="n">
        <f aca="false">R984*SPACER_VANE+(R984+S984)*ASM_H*LABOUR</f>
        <v>477</v>
      </c>
      <c r="AD984" s="24" t="n">
        <f aca="false">V984*G10_CAGE+W984*G10_SLEEVE</f>
        <v>319.56966</v>
      </c>
      <c r="AE984" s="24" t="n">
        <f aca="false">N984/1000*SHAFT_M+SHAFT_SET</f>
        <v>203.36</v>
      </c>
      <c r="AF984" s="24" t="n">
        <f aca="false">2*ROUNDUP(G984*1000/V_ZENER,0)*PRICE_Z+5*ROUNDUP(G984*DIODE_SAFETY/V_STICK,0)*PRICE_STICK</f>
        <v>127</v>
      </c>
      <c r="AG984" s="24" t="n">
        <f aca="false">SUM(X984:AF984)</f>
        <v>2197.83142255</v>
      </c>
      <c r="AH984" s="20" t="n">
        <f aca="false">FIXED_BOM</f>
        <v>3461</v>
      </c>
      <c r="AI984" s="24" t="n">
        <f aca="false">(AG984+AH984)*(1+CONT)</f>
        <v>6507.6561359325</v>
      </c>
      <c r="AJ984" s="24" t="n">
        <f aca="false">IF(L984&gt;0,AI984/L984,1000000000000)</f>
        <v>1969.50201649545</v>
      </c>
      <c r="AK984" s="8" t="n">
        <f aca="false">IF(AND(G984&gt;=V_NEED,L984&gt;=P_MIN,K984&gt;=Z_MIN,F984&lt;=N_CAP,D984&lt;=R_MAX,OR(CORONA_REQ=0,O984&gt;=G984)),1,0)</f>
        <v>0</v>
      </c>
      <c r="AL984" s="28" t="n">
        <f aca="false">IF(AK984=1,IF(OBJECTIVE=1,AI984,AJ984),1000000000000)+ROW()*0.000000001</f>
        <v>1000000000000</v>
      </c>
    </row>
    <row r="985" customFormat="false" ht="15" hidden="false" customHeight="false" outlineLevel="0" collapsed="false">
      <c r="A985" s="8" t="n">
        <v>981</v>
      </c>
      <c r="B985" s="23" t="n">
        <v>8</v>
      </c>
      <c r="C985" s="23" t="n">
        <v>4</v>
      </c>
      <c r="D985" s="8" t="n">
        <v>175</v>
      </c>
      <c r="E985" s="8" t="n">
        <v>22</v>
      </c>
      <c r="F985" s="8" t="n">
        <v>8</v>
      </c>
      <c r="G985" s="28" t="n">
        <v>16.907073</v>
      </c>
      <c r="H985" s="8" t="n">
        <v>105.183911</v>
      </c>
      <c r="I985" s="8" t="n">
        <v>601.267807</v>
      </c>
      <c r="J985" s="28" t="n">
        <v>5.716348</v>
      </c>
      <c r="K985" s="39" t="n">
        <v>1.276591</v>
      </c>
      <c r="L985" s="28" t="n">
        <v>4.808338</v>
      </c>
      <c r="M985" s="8" t="n">
        <v>280</v>
      </c>
      <c r="N985" s="8" t="n">
        <v>1172</v>
      </c>
      <c r="O985" s="28" t="n">
        <v>17.542188</v>
      </c>
      <c r="P985" s="28" t="n">
        <v>14.683879</v>
      </c>
      <c r="Q985" s="28" t="n">
        <v>15.26814</v>
      </c>
      <c r="R985" s="8" t="n">
        <v>32</v>
      </c>
      <c r="S985" s="8" t="n">
        <v>16</v>
      </c>
      <c r="T985" s="23" t="n">
        <v>114.099109</v>
      </c>
      <c r="U985" s="23" t="n">
        <v>93.238934</v>
      </c>
      <c r="V985" s="28" t="n">
        <v>5.799858</v>
      </c>
      <c r="W985" s="39" t="n">
        <v>1.012674</v>
      </c>
      <c r="X985" s="24" t="n">
        <f aca="false">P985*RHO_VANE/2700*(1+SCRAP)*PRICE_VANE</f>
        <v>175.76603163</v>
      </c>
      <c r="Y985" s="24" t="n">
        <f aca="false">Q985*RHO_PLATE/2700*(1+SCRAP)*PRICE_PLATE</f>
        <v>182.7596358</v>
      </c>
      <c r="Z985" s="24" t="n">
        <f aca="false">T985*CUT_M+(R985+S985)*CUT_SET</f>
        <v>219.1486635</v>
      </c>
      <c r="AA985" s="24" t="n">
        <f aca="false">U985*ROUND_M</f>
        <v>466.19467</v>
      </c>
      <c r="AB985" s="24" t="n">
        <f aca="false">(R985+S985)*FINISH_PART</f>
        <v>384</v>
      </c>
      <c r="AC985" s="24" t="n">
        <f aca="false">R985*SPACER_VANE+(R985+S985)*ASM_H*LABOUR</f>
        <v>636</v>
      </c>
      <c r="AD985" s="24" t="n">
        <f aca="false">V985*G10_CAGE+W985*G10_SLEEVE</f>
        <v>408.75192</v>
      </c>
      <c r="AE985" s="24" t="n">
        <f aca="false">N985/1000*SHAFT_M+SHAFT_SET</f>
        <v>220.64</v>
      </c>
      <c r="AF985" s="24" t="n">
        <f aca="false">2*ROUNDUP(G985*1000/V_ZENER,0)*PRICE_Z+5*ROUNDUP(G985*DIODE_SAFETY/V_STICK,0)*PRICE_STICK</f>
        <v>127</v>
      </c>
      <c r="AG985" s="24" t="n">
        <f aca="false">SUM(X985:AF985)</f>
        <v>2820.26092093</v>
      </c>
      <c r="AH985" s="20" t="n">
        <f aca="false">FIXED_BOM</f>
        <v>3461</v>
      </c>
      <c r="AI985" s="24" t="n">
        <f aca="false">(AG985+AH985)*(1+CONT)</f>
        <v>7223.4500590695</v>
      </c>
      <c r="AJ985" s="24" t="n">
        <f aca="false">IF(L985&gt;0,AI985/L985,1000000000000)</f>
        <v>1502.27585063061</v>
      </c>
      <c r="AK985" s="8" t="n">
        <f aca="false">IF(AND(G985&gt;=V_NEED,L985&gt;=P_MIN,K985&gt;=Z_MIN,F985&lt;=N_CAP,D985&lt;=R_MAX,OR(CORONA_REQ=0,O985&gt;=G985)),1,0)</f>
        <v>0</v>
      </c>
      <c r="AL985" s="28" t="n">
        <f aca="false">IF(AK985=1,IF(OBJECTIVE=1,AI985,AJ985),1000000000000)+ROW()*0.000000001</f>
        <v>1000000000000</v>
      </c>
    </row>
    <row r="986" customFormat="false" ht="15" hidden="false" customHeight="false" outlineLevel="0" collapsed="false">
      <c r="A986" s="8" t="n">
        <v>982</v>
      </c>
      <c r="B986" s="23" t="n">
        <v>8</v>
      </c>
      <c r="C986" s="23" t="n">
        <v>4</v>
      </c>
      <c r="D986" s="8" t="n">
        <v>175</v>
      </c>
      <c r="E986" s="8" t="n">
        <v>22</v>
      </c>
      <c r="F986" s="8" t="n">
        <v>10</v>
      </c>
      <c r="G986" s="28" t="n">
        <v>16.907073</v>
      </c>
      <c r="H986" s="8" t="n">
        <v>132.699621</v>
      </c>
      <c r="I986" s="8" t="n">
        <v>761.605889</v>
      </c>
      <c r="J986" s="28" t="n">
        <v>5.739322</v>
      </c>
      <c r="K986" s="39" t="n">
        <v>1.290151</v>
      </c>
      <c r="L986" s="28" t="n">
        <v>6.309612</v>
      </c>
      <c r="M986" s="8" t="n">
        <v>352</v>
      </c>
      <c r="N986" s="8" t="n">
        <v>1316</v>
      </c>
      <c r="O986" s="28" t="n">
        <v>17.542188</v>
      </c>
      <c r="P986" s="28" t="n">
        <v>18.354849</v>
      </c>
      <c r="Q986" s="28" t="n">
        <v>19.085175</v>
      </c>
      <c r="R986" s="8" t="n">
        <v>40</v>
      </c>
      <c r="S986" s="8" t="n">
        <v>20</v>
      </c>
      <c r="T986" s="23" t="n">
        <v>142.623887</v>
      </c>
      <c r="U986" s="23" t="n">
        <v>116.548668</v>
      </c>
      <c r="V986" s="28" t="n">
        <v>7.065281</v>
      </c>
      <c r="W986" s="39" t="n">
        <v>1.23362</v>
      </c>
      <c r="X986" s="24" t="n">
        <f aca="false">P986*RHO_VANE/2700*(1+SCRAP)*PRICE_VANE</f>
        <v>219.70754253</v>
      </c>
      <c r="Y986" s="24" t="n">
        <f aca="false">Q986*RHO_PLATE/2700*(1+SCRAP)*PRICE_PLATE</f>
        <v>228.44954475</v>
      </c>
      <c r="Z986" s="24" t="n">
        <f aca="false">T986*CUT_M+(R986+S986)*CUT_SET</f>
        <v>273.9358305</v>
      </c>
      <c r="AA986" s="24" t="n">
        <f aca="false">U986*ROUND_M</f>
        <v>582.74334</v>
      </c>
      <c r="AB986" s="24" t="n">
        <f aca="false">(R986+S986)*FINISH_PART</f>
        <v>480</v>
      </c>
      <c r="AC986" s="24" t="n">
        <f aca="false">R986*SPACER_VANE+(R986+S986)*ASM_H*LABOUR</f>
        <v>795</v>
      </c>
      <c r="AD986" s="24" t="n">
        <f aca="false">V986*G10_CAGE+W986*G10_SLEEVE</f>
        <v>497.93406</v>
      </c>
      <c r="AE986" s="24" t="n">
        <f aca="false">N986/1000*SHAFT_M+SHAFT_SET</f>
        <v>237.92</v>
      </c>
      <c r="AF986" s="24" t="n">
        <f aca="false">2*ROUNDUP(G986*1000/V_ZENER,0)*PRICE_Z+5*ROUNDUP(G986*DIODE_SAFETY/V_STICK,0)*PRICE_STICK</f>
        <v>127</v>
      </c>
      <c r="AG986" s="24" t="n">
        <f aca="false">SUM(X986:AF986)</f>
        <v>3442.69031778</v>
      </c>
      <c r="AH986" s="20" t="n">
        <f aca="false">FIXED_BOM</f>
        <v>3461</v>
      </c>
      <c r="AI986" s="24" t="n">
        <f aca="false">(AG986+AH986)*(1+CONT)</f>
        <v>7939.243865447</v>
      </c>
      <c r="AJ986" s="24" t="n">
        <f aca="false">IF(L986&gt;0,AI986/L986,1000000000000)</f>
        <v>1258.27766674829</v>
      </c>
      <c r="AK986" s="8" t="n">
        <f aca="false">IF(AND(G986&gt;=V_NEED,L986&gt;=P_MIN,K986&gt;=Z_MIN,F986&lt;=N_CAP,D986&lt;=R_MAX,OR(CORONA_REQ=0,O986&gt;=G986)),1,0)</f>
        <v>0</v>
      </c>
      <c r="AL986" s="28" t="n">
        <f aca="false">IF(AK986=1,IF(OBJECTIVE=1,AI986,AJ986),1000000000000)+ROW()*0.000000001</f>
        <v>1000000000000</v>
      </c>
    </row>
    <row r="987" customFormat="false" ht="15" hidden="false" customHeight="false" outlineLevel="0" collapsed="false">
      <c r="A987" s="8" t="n">
        <v>983</v>
      </c>
      <c r="B987" s="23" t="n">
        <v>8</v>
      </c>
      <c r="C987" s="23" t="n">
        <v>4</v>
      </c>
      <c r="D987" s="8" t="n">
        <v>175</v>
      </c>
      <c r="E987" s="8" t="n">
        <v>22</v>
      </c>
      <c r="F987" s="8" t="n">
        <v>12</v>
      </c>
      <c r="G987" s="28" t="n">
        <v>16.907073</v>
      </c>
      <c r="H987" s="8" t="n">
        <v>160.215331</v>
      </c>
      <c r="I987" s="8" t="n">
        <v>921.94397</v>
      </c>
      <c r="J987" s="28" t="n">
        <v>5.754405</v>
      </c>
      <c r="K987" s="39" t="n">
        <v>1.299332</v>
      </c>
      <c r="L987" s="28" t="n">
        <v>7.822136</v>
      </c>
      <c r="M987" s="8" t="n">
        <v>424</v>
      </c>
      <c r="N987" s="8" t="n">
        <v>1460</v>
      </c>
      <c r="O987" s="28" t="n">
        <v>17.542188</v>
      </c>
      <c r="P987" s="28" t="n">
        <v>22.025819</v>
      </c>
      <c r="Q987" s="28" t="n">
        <v>22.90221</v>
      </c>
      <c r="R987" s="8" t="n">
        <v>48</v>
      </c>
      <c r="S987" s="8" t="n">
        <v>24</v>
      </c>
      <c r="T987" s="23" t="n">
        <v>171.148664</v>
      </c>
      <c r="U987" s="23" t="n">
        <v>139.858401</v>
      </c>
      <c r="V987" s="28" t="n">
        <v>8.330704</v>
      </c>
      <c r="W987" s="39" t="n">
        <v>1.454567</v>
      </c>
      <c r="X987" s="24" t="n">
        <f aca="false">P987*RHO_VANE/2700*(1+SCRAP)*PRICE_VANE</f>
        <v>263.64905343</v>
      </c>
      <c r="Y987" s="24" t="n">
        <f aca="false">Q987*RHO_PLATE/2700*(1+SCRAP)*PRICE_PLATE</f>
        <v>274.1394537</v>
      </c>
      <c r="Z987" s="24" t="n">
        <f aca="false">T987*CUT_M+(R987+S987)*CUT_SET</f>
        <v>328.722996</v>
      </c>
      <c r="AA987" s="24" t="n">
        <f aca="false">U987*ROUND_M</f>
        <v>699.292005</v>
      </c>
      <c r="AB987" s="24" t="n">
        <f aca="false">(R987+S987)*FINISH_PART</f>
        <v>576</v>
      </c>
      <c r="AC987" s="24" t="n">
        <f aca="false">R987*SPACER_VANE+(R987+S987)*ASM_H*LABOUR</f>
        <v>954</v>
      </c>
      <c r="AD987" s="24" t="n">
        <f aca="false">V987*G10_CAGE+W987*G10_SLEEVE</f>
        <v>587.11626</v>
      </c>
      <c r="AE987" s="24" t="n">
        <f aca="false">N987/1000*SHAFT_M+SHAFT_SET</f>
        <v>255.2</v>
      </c>
      <c r="AF987" s="24" t="n">
        <f aca="false">2*ROUNDUP(G987*1000/V_ZENER,0)*PRICE_Z+5*ROUNDUP(G987*DIODE_SAFETY/V_STICK,0)*PRICE_STICK</f>
        <v>127</v>
      </c>
      <c r="AG987" s="24" t="n">
        <f aca="false">SUM(X987:AF987)</f>
        <v>4065.11976813</v>
      </c>
      <c r="AH987" s="20" t="n">
        <f aca="false">FIXED_BOM</f>
        <v>3461</v>
      </c>
      <c r="AI987" s="24" t="n">
        <f aca="false">(AG987+AH987)*(1+CONT)</f>
        <v>8655.0377333495</v>
      </c>
      <c r="AJ987" s="24" t="n">
        <f aca="false">IF(L987&gt;0,AI987/L987,1000000000000)</f>
        <v>1106.48008847577</v>
      </c>
      <c r="AK987" s="8" t="n">
        <f aca="false">IF(AND(G987&gt;=V_NEED,L987&gt;=P_MIN,K987&gt;=Z_MIN,F987&lt;=N_CAP,D987&lt;=R_MAX,OR(CORONA_REQ=0,O987&gt;=G987)),1,0)</f>
        <v>0</v>
      </c>
      <c r="AL987" s="28" t="n">
        <f aca="false">IF(AK987=1,IF(OBJECTIVE=1,AI987,AJ987),1000000000000)+ROW()*0.000000001</f>
        <v>1000000000000</v>
      </c>
    </row>
    <row r="988" customFormat="false" ht="15" hidden="false" customHeight="false" outlineLevel="0" collapsed="false">
      <c r="A988" s="8" t="n">
        <v>984</v>
      </c>
      <c r="B988" s="23" t="n">
        <v>8</v>
      </c>
      <c r="C988" s="23" t="n">
        <v>4</v>
      </c>
      <c r="D988" s="8" t="n">
        <v>175</v>
      </c>
      <c r="E988" s="8" t="n">
        <v>22</v>
      </c>
      <c r="F988" s="8" t="n">
        <v>16</v>
      </c>
      <c r="G988" s="28" t="n">
        <v>16.907073</v>
      </c>
      <c r="H988" s="8" t="n">
        <v>215.24675</v>
      </c>
      <c r="I988" s="8" t="n">
        <v>1242.620134</v>
      </c>
      <c r="J988" s="28" t="n">
        <v>5.773003</v>
      </c>
      <c r="K988" s="39" t="n">
        <v>1.310699</v>
      </c>
      <c r="L988" s="28" t="n">
        <v>10.841067</v>
      </c>
      <c r="M988" s="8" t="n">
        <v>556</v>
      </c>
      <c r="N988" s="8" t="n">
        <v>1724</v>
      </c>
      <c r="O988" s="28" t="n">
        <v>17.542188</v>
      </c>
      <c r="P988" s="28" t="n">
        <v>29.367759</v>
      </c>
      <c r="Q988" s="28" t="n">
        <v>28.627763</v>
      </c>
      <c r="R988" s="8" t="n">
        <v>64</v>
      </c>
      <c r="S988" s="8" t="n">
        <v>30</v>
      </c>
      <c r="T988" s="23" t="n">
        <v>225.370785</v>
      </c>
      <c r="U988" s="23" t="n">
        <v>183.650435</v>
      </c>
      <c r="V988" s="28" t="n">
        <v>10.650648</v>
      </c>
      <c r="W988" s="39" t="n">
        <v>1.859637</v>
      </c>
      <c r="X988" s="24" t="n">
        <f aca="false">P988*RHO_VANE/2700*(1+SCRAP)*PRICE_VANE</f>
        <v>351.53207523</v>
      </c>
      <c r="Y988" s="24" t="n">
        <f aca="false">Q988*RHO_PLATE/2700*(1+SCRAP)*PRICE_PLATE</f>
        <v>342.67432311</v>
      </c>
      <c r="Z988" s="24" t="n">
        <f aca="false">T988*CUT_M+(R988+S988)*CUT_SET</f>
        <v>432.0561775</v>
      </c>
      <c r="AA988" s="24" t="n">
        <f aca="false">U988*ROUND_M</f>
        <v>918.252175</v>
      </c>
      <c r="AB988" s="24" t="n">
        <f aca="false">(R988+S988)*FINISH_PART</f>
        <v>752</v>
      </c>
      <c r="AC988" s="24" t="n">
        <f aca="false">R988*SPACER_VANE+(R988+S988)*ASM_H*LABOUR</f>
        <v>1249.5</v>
      </c>
      <c r="AD988" s="24" t="n">
        <f aca="false">V988*G10_CAGE+W988*G10_SLEEVE</f>
        <v>750.6171</v>
      </c>
      <c r="AE988" s="24" t="n">
        <f aca="false">N988/1000*SHAFT_M+SHAFT_SET</f>
        <v>286.88</v>
      </c>
      <c r="AF988" s="24" t="n">
        <f aca="false">2*ROUNDUP(G988*1000/V_ZENER,0)*PRICE_Z+5*ROUNDUP(G988*DIODE_SAFETY/V_STICK,0)*PRICE_STICK</f>
        <v>127</v>
      </c>
      <c r="AG988" s="24" t="n">
        <f aca="false">SUM(X988:AF988)</f>
        <v>5210.51185084</v>
      </c>
      <c r="AH988" s="20" t="n">
        <f aca="false">FIXED_BOM</f>
        <v>3461</v>
      </c>
      <c r="AI988" s="24" t="n">
        <f aca="false">(AG988+AH988)*(1+CONT)</f>
        <v>9972.238628466</v>
      </c>
      <c r="AJ988" s="24" t="n">
        <f aca="false">IF(L988&gt;0,AI988/L988,1000000000000)</f>
        <v>919.857669772357</v>
      </c>
      <c r="AK988" s="8" t="n">
        <f aca="false">IF(AND(G988&gt;=V_NEED,L988&gt;=P_MIN,K988&gt;=Z_MIN,F988&lt;=N_CAP,D988&lt;=R_MAX,OR(CORONA_REQ=0,O988&gt;=G988)),1,0)</f>
        <v>0</v>
      </c>
      <c r="AL988" s="28" t="n">
        <f aca="false">IF(AK988=1,IF(OBJECTIVE=1,AI988,AJ988),1000000000000)+ROW()*0.000000001</f>
        <v>1000000000000</v>
      </c>
    </row>
    <row r="989" customFormat="false" ht="15" hidden="false" customHeight="false" outlineLevel="0" collapsed="false">
      <c r="A989" s="8" t="n">
        <v>985</v>
      </c>
      <c r="B989" s="23" t="n">
        <v>8</v>
      </c>
      <c r="C989" s="23" t="n">
        <v>4</v>
      </c>
      <c r="D989" s="8" t="n">
        <v>175</v>
      </c>
      <c r="E989" s="8" t="n">
        <v>26</v>
      </c>
      <c r="F989" s="8" t="n">
        <v>4</v>
      </c>
      <c r="G989" s="28" t="n">
        <v>16.907073</v>
      </c>
      <c r="H989" s="8" t="n">
        <v>71.924917</v>
      </c>
      <c r="I989" s="8" t="n">
        <v>326.015974</v>
      </c>
      <c r="J989" s="28" t="n">
        <v>4.532726</v>
      </c>
      <c r="K989" s="39" t="n">
        <v>1.174847</v>
      </c>
      <c r="L989" s="28" t="n">
        <v>1.833737</v>
      </c>
      <c r="M989" s="8" t="n">
        <v>148</v>
      </c>
      <c r="N989" s="8" t="n">
        <v>908</v>
      </c>
      <c r="O989" s="28" t="n">
        <v>17.542188</v>
      </c>
      <c r="P989" s="28" t="n">
        <v>8.359816</v>
      </c>
      <c r="Q989" s="28" t="n">
        <v>9.542588</v>
      </c>
      <c r="R989" s="8" t="n">
        <v>16</v>
      </c>
      <c r="S989" s="8" t="n">
        <v>10</v>
      </c>
      <c r="T989" s="23" t="n">
        <v>59.876988</v>
      </c>
      <c r="U989" s="23" t="n">
        <v>49.4469</v>
      </c>
      <c r="V989" s="28" t="n">
        <v>3.479915</v>
      </c>
      <c r="W989" s="39" t="n">
        <v>0.607604</v>
      </c>
      <c r="X989" s="24" t="n">
        <f aca="false">P989*RHO_VANE/2700*(1+SCRAP)*PRICE_VANE</f>
        <v>100.06699752</v>
      </c>
      <c r="Y989" s="24" t="n">
        <f aca="false">Q989*RHO_PLATE/2700*(1+SCRAP)*PRICE_PLATE</f>
        <v>114.22477836</v>
      </c>
      <c r="Z989" s="24" t="n">
        <f aca="false">T989*CUT_M+(R989+S989)*CUT_SET</f>
        <v>115.815482</v>
      </c>
      <c r="AA989" s="24" t="n">
        <f aca="false">U989*ROUND_M</f>
        <v>247.2345</v>
      </c>
      <c r="AB989" s="24" t="n">
        <f aca="false">(R989+S989)*FINISH_PART</f>
        <v>208</v>
      </c>
      <c r="AC989" s="24" t="n">
        <f aca="false">R989*SPACER_VANE+(R989+S989)*ASM_H*LABOUR</f>
        <v>340.5</v>
      </c>
      <c r="AD989" s="24" t="n">
        <f aca="false">V989*G10_CAGE+W989*G10_SLEEVE</f>
        <v>245.25114</v>
      </c>
      <c r="AE989" s="24" t="n">
        <f aca="false">N989/1000*SHAFT_M+SHAFT_SET</f>
        <v>188.96</v>
      </c>
      <c r="AF989" s="24" t="n">
        <f aca="false">2*ROUNDUP(G989*1000/V_ZENER,0)*PRICE_Z+5*ROUNDUP(G989*DIODE_SAFETY/V_STICK,0)*PRICE_STICK</f>
        <v>127</v>
      </c>
      <c r="AG989" s="24" t="n">
        <f aca="false">SUM(X989:AF989)</f>
        <v>1687.05289788</v>
      </c>
      <c r="AH989" s="20" t="n">
        <f aca="false">FIXED_BOM</f>
        <v>3461</v>
      </c>
      <c r="AI989" s="24" t="n">
        <f aca="false">(AG989+AH989)*(1+CONT)</f>
        <v>5920.260832562</v>
      </c>
      <c r="AJ989" s="24" t="n">
        <f aca="false">IF(L989&gt;0,AI989/L989,1000000000000)</f>
        <v>3228.52231948311</v>
      </c>
      <c r="AK989" s="8" t="n">
        <f aca="false">IF(AND(G989&gt;=V_NEED,L989&gt;=P_MIN,K989&gt;=Z_MIN,F989&lt;=N_CAP,D989&lt;=R_MAX,OR(CORONA_REQ=0,O989&gt;=G989)),1,0)</f>
        <v>0</v>
      </c>
      <c r="AL989" s="28" t="n">
        <f aca="false">IF(AK989=1,IF(OBJECTIVE=1,AI989,AJ989),1000000000000)+ROW()*0.000000001</f>
        <v>1000000000000</v>
      </c>
    </row>
    <row r="990" customFormat="false" ht="15" hidden="false" customHeight="false" outlineLevel="0" collapsed="false">
      <c r="A990" s="8" t="n">
        <v>986</v>
      </c>
      <c r="B990" s="23" t="n">
        <v>8</v>
      </c>
      <c r="C990" s="23" t="n">
        <v>4</v>
      </c>
      <c r="D990" s="8" t="n">
        <v>175</v>
      </c>
      <c r="E990" s="8" t="n">
        <v>26</v>
      </c>
      <c r="F990" s="8" t="n">
        <v>6</v>
      </c>
      <c r="G990" s="28" t="n">
        <v>16.907073</v>
      </c>
      <c r="H990" s="8" t="n">
        <v>111.882013</v>
      </c>
      <c r="I990" s="8" t="n">
        <v>512.310817</v>
      </c>
      <c r="J990" s="28" t="n">
        <v>4.579028</v>
      </c>
      <c r="K990" s="39" t="n">
        <v>1.2094</v>
      </c>
      <c r="L990" s="28" t="n">
        <v>3.32647</v>
      </c>
      <c r="M990" s="8" t="n">
        <v>220</v>
      </c>
      <c r="N990" s="8" t="n">
        <v>1052</v>
      </c>
      <c r="O990" s="28" t="n">
        <v>17.542188</v>
      </c>
      <c r="P990" s="28" t="n">
        <v>12.539724</v>
      </c>
      <c r="Q990" s="28" t="n">
        <v>13.359623</v>
      </c>
      <c r="R990" s="8" t="n">
        <v>24</v>
      </c>
      <c r="S990" s="8" t="n">
        <v>14</v>
      </c>
      <c r="T990" s="23" t="n">
        <v>88.401765</v>
      </c>
      <c r="U990" s="23" t="n">
        <v>72.756634</v>
      </c>
      <c r="V990" s="28" t="n">
        <v>4.745338</v>
      </c>
      <c r="W990" s="39" t="n">
        <v>0.828551</v>
      </c>
      <c r="X990" s="24" t="n">
        <f aca="false">P990*RHO_VANE/2700*(1+SCRAP)*PRICE_VANE</f>
        <v>150.10049628</v>
      </c>
      <c r="Y990" s="24" t="n">
        <f aca="false">Q990*RHO_PLATE/2700*(1+SCRAP)*PRICE_PLATE</f>
        <v>159.91468731</v>
      </c>
      <c r="Z990" s="24" t="n">
        <f aca="false">T990*CUT_M+(R990+S990)*CUT_SET</f>
        <v>170.6026475</v>
      </c>
      <c r="AA990" s="24" t="n">
        <f aca="false">U990*ROUND_M</f>
        <v>363.78317</v>
      </c>
      <c r="AB990" s="24" t="n">
        <f aca="false">(R990+S990)*FINISH_PART</f>
        <v>304</v>
      </c>
      <c r="AC990" s="24" t="n">
        <f aca="false">R990*SPACER_VANE+(R990+S990)*ASM_H*LABOUR</f>
        <v>499.5</v>
      </c>
      <c r="AD990" s="24" t="n">
        <f aca="false">V990*G10_CAGE+W990*G10_SLEEVE</f>
        <v>334.43334</v>
      </c>
      <c r="AE990" s="24" t="n">
        <f aca="false">N990/1000*SHAFT_M+SHAFT_SET</f>
        <v>206.24</v>
      </c>
      <c r="AF990" s="24" t="n">
        <f aca="false">2*ROUNDUP(G990*1000/V_ZENER,0)*PRICE_Z+5*ROUNDUP(G990*DIODE_SAFETY/V_STICK,0)*PRICE_STICK</f>
        <v>127</v>
      </c>
      <c r="AG990" s="24" t="n">
        <f aca="false">SUM(X990:AF990)</f>
        <v>2315.57434109</v>
      </c>
      <c r="AH990" s="20" t="n">
        <f aca="false">FIXED_BOM</f>
        <v>3461</v>
      </c>
      <c r="AI990" s="24" t="n">
        <f aca="false">(AG990+AH990)*(1+CONT)</f>
        <v>6643.0604922535</v>
      </c>
      <c r="AJ990" s="24" t="n">
        <f aca="false">IF(L990&gt;0,AI990/L990,1000000000000)</f>
        <v>1997.03003251299</v>
      </c>
      <c r="AK990" s="8" t="n">
        <f aca="false">IF(AND(G990&gt;=V_NEED,L990&gt;=P_MIN,K990&gt;=Z_MIN,F990&lt;=N_CAP,D990&lt;=R_MAX,OR(CORONA_REQ=0,O990&gt;=G990)),1,0)</f>
        <v>0</v>
      </c>
      <c r="AL990" s="28" t="n">
        <f aca="false">IF(AK990=1,IF(OBJECTIVE=1,AI990,AJ990),1000000000000)+ROW()*0.000000001</f>
        <v>1000000000000</v>
      </c>
    </row>
    <row r="991" customFormat="false" ht="15" hidden="false" customHeight="false" outlineLevel="0" collapsed="false">
      <c r="A991" s="8" t="n">
        <v>987</v>
      </c>
      <c r="B991" s="23" t="n">
        <v>8</v>
      </c>
      <c r="C991" s="23" t="n">
        <v>4</v>
      </c>
      <c r="D991" s="8" t="n">
        <v>175</v>
      </c>
      <c r="E991" s="8" t="n">
        <v>26</v>
      </c>
      <c r="F991" s="8" t="n">
        <v>8</v>
      </c>
      <c r="G991" s="28" t="n">
        <v>16.907073</v>
      </c>
      <c r="H991" s="8" t="n">
        <v>151.839108</v>
      </c>
      <c r="I991" s="8" t="n">
        <v>698.605659</v>
      </c>
      <c r="J991" s="28" t="n">
        <v>4.60096</v>
      </c>
      <c r="K991" s="39" t="n">
        <v>1.226592</v>
      </c>
      <c r="L991" s="28" t="n">
        <v>4.826806</v>
      </c>
      <c r="M991" s="8" t="n">
        <v>292</v>
      </c>
      <c r="N991" s="8" t="n">
        <v>1196</v>
      </c>
      <c r="O991" s="28" t="n">
        <v>17.542188</v>
      </c>
      <c r="P991" s="28" t="n">
        <v>16.719632</v>
      </c>
      <c r="Q991" s="28" t="n">
        <v>17.176658</v>
      </c>
      <c r="R991" s="8" t="n">
        <v>32</v>
      </c>
      <c r="S991" s="8" t="n">
        <v>18</v>
      </c>
      <c r="T991" s="23" t="n">
        <v>116.926543</v>
      </c>
      <c r="U991" s="23" t="n">
        <v>96.066368</v>
      </c>
      <c r="V991" s="28" t="n">
        <v>6.010761</v>
      </c>
      <c r="W991" s="39" t="n">
        <v>1.049498</v>
      </c>
      <c r="X991" s="24" t="n">
        <f aca="false">P991*RHO_VANE/2700*(1+SCRAP)*PRICE_VANE</f>
        <v>200.13399504</v>
      </c>
      <c r="Y991" s="24" t="n">
        <f aca="false">Q991*RHO_PLATE/2700*(1+SCRAP)*PRICE_PLATE</f>
        <v>205.60459626</v>
      </c>
      <c r="Z991" s="24" t="n">
        <f aca="false">T991*CUT_M+(R991+S991)*CUT_SET</f>
        <v>225.3898145</v>
      </c>
      <c r="AA991" s="24" t="n">
        <f aca="false">U991*ROUND_M</f>
        <v>480.33184</v>
      </c>
      <c r="AB991" s="24" t="n">
        <f aca="false">(R991+S991)*FINISH_PART</f>
        <v>400</v>
      </c>
      <c r="AC991" s="24" t="n">
        <f aca="false">R991*SPACER_VANE+(R991+S991)*ASM_H*LABOUR</f>
        <v>658.5</v>
      </c>
      <c r="AD991" s="24" t="n">
        <f aca="false">V991*G10_CAGE+W991*G10_SLEEVE</f>
        <v>423.61554</v>
      </c>
      <c r="AE991" s="24" t="n">
        <f aca="false">N991/1000*SHAFT_M+SHAFT_SET</f>
        <v>223.52</v>
      </c>
      <c r="AF991" s="24" t="n">
        <f aca="false">2*ROUNDUP(G991*1000/V_ZENER,0)*PRICE_Z+5*ROUNDUP(G991*DIODE_SAFETY/V_STICK,0)*PRICE_STICK</f>
        <v>127</v>
      </c>
      <c r="AG991" s="24" t="n">
        <f aca="false">SUM(X991:AF991)</f>
        <v>2944.0957858</v>
      </c>
      <c r="AH991" s="20" t="n">
        <f aca="false">FIXED_BOM</f>
        <v>3461</v>
      </c>
      <c r="AI991" s="24" t="n">
        <f aca="false">(AG991+AH991)*(1+CONT)</f>
        <v>7365.86015367</v>
      </c>
      <c r="AJ991" s="24" t="n">
        <f aca="false">IF(L991&gt;0,AI991/L991,1000000000000)</f>
        <v>1526.03194610888</v>
      </c>
      <c r="AK991" s="8" t="n">
        <f aca="false">IF(AND(G991&gt;=V_NEED,L991&gt;=P_MIN,K991&gt;=Z_MIN,F991&lt;=N_CAP,D991&lt;=R_MAX,OR(CORONA_REQ=0,O991&gt;=G991)),1,0)</f>
        <v>0</v>
      </c>
      <c r="AL991" s="28" t="n">
        <f aca="false">IF(AK991=1,IF(OBJECTIVE=1,AI991,AJ991),1000000000000)+ROW()*0.000000001</f>
        <v>1000000000000</v>
      </c>
    </row>
    <row r="992" customFormat="false" ht="15" hidden="false" customHeight="false" outlineLevel="0" collapsed="false">
      <c r="A992" s="8" t="n">
        <v>988</v>
      </c>
      <c r="B992" s="23" t="n">
        <v>8</v>
      </c>
      <c r="C992" s="23" t="n">
        <v>4</v>
      </c>
      <c r="D992" s="8" t="n">
        <v>175</v>
      </c>
      <c r="E992" s="8" t="n">
        <v>26</v>
      </c>
      <c r="F992" s="8" t="n">
        <v>10</v>
      </c>
      <c r="G992" s="28" t="n">
        <v>16.907073</v>
      </c>
      <c r="H992" s="8" t="n">
        <v>191.796204</v>
      </c>
      <c r="I992" s="8" t="n">
        <v>884.900501</v>
      </c>
      <c r="J992" s="28" t="n">
        <v>4.613754</v>
      </c>
      <c r="K992" s="39" t="n">
        <v>1.237218</v>
      </c>
      <c r="L992" s="28" t="n">
        <v>6.330797</v>
      </c>
      <c r="M992" s="8" t="n">
        <v>364</v>
      </c>
      <c r="N992" s="8" t="n">
        <v>1340</v>
      </c>
      <c r="O992" s="28" t="n">
        <v>17.542188</v>
      </c>
      <c r="P992" s="28" t="n">
        <v>20.899539</v>
      </c>
      <c r="Q992" s="28" t="n">
        <v>20.993693</v>
      </c>
      <c r="R992" s="8" t="n">
        <v>40</v>
      </c>
      <c r="S992" s="8" t="n">
        <v>22</v>
      </c>
      <c r="T992" s="23" t="n">
        <v>145.45132</v>
      </c>
      <c r="U992" s="23" t="n">
        <v>119.376101</v>
      </c>
      <c r="V992" s="28" t="n">
        <v>7.276185</v>
      </c>
      <c r="W992" s="39" t="n">
        <v>1.270445</v>
      </c>
      <c r="X992" s="24" t="n">
        <f aca="false">P992*RHO_VANE/2700*(1+SCRAP)*PRICE_VANE</f>
        <v>250.16748183</v>
      </c>
      <c r="Y992" s="24" t="n">
        <f aca="false">Q992*RHO_PLATE/2700*(1+SCRAP)*PRICE_PLATE</f>
        <v>251.29450521</v>
      </c>
      <c r="Z992" s="24" t="n">
        <f aca="false">T992*CUT_M+(R992+S992)*CUT_SET</f>
        <v>280.17698</v>
      </c>
      <c r="AA992" s="24" t="n">
        <f aca="false">U992*ROUND_M</f>
        <v>596.880505</v>
      </c>
      <c r="AB992" s="24" t="n">
        <f aca="false">(R992+S992)*FINISH_PART</f>
        <v>496</v>
      </c>
      <c r="AC992" s="24" t="n">
        <f aca="false">R992*SPACER_VANE+(R992+S992)*ASM_H*LABOUR</f>
        <v>817.5</v>
      </c>
      <c r="AD992" s="24" t="n">
        <f aca="false">V992*G10_CAGE+W992*G10_SLEEVE</f>
        <v>512.7978</v>
      </c>
      <c r="AE992" s="24" t="n">
        <f aca="false">N992/1000*SHAFT_M+SHAFT_SET</f>
        <v>240.8</v>
      </c>
      <c r="AF992" s="24" t="n">
        <f aca="false">2*ROUNDUP(G992*1000/V_ZENER,0)*PRICE_Z+5*ROUNDUP(G992*DIODE_SAFETY/V_STICK,0)*PRICE_STICK</f>
        <v>127</v>
      </c>
      <c r="AG992" s="24" t="n">
        <f aca="false">SUM(X992:AF992)</f>
        <v>3572.61727204</v>
      </c>
      <c r="AH992" s="20" t="n">
        <f aca="false">FIXED_BOM</f>
        <v>3461</v>
      </c>
      <c r="AI992" s="24" t="n">
        <f aca="false">(AG992+AH992)*(1+CONT)</f>
        <v>8088.659862846</v>
      </c>
      <c r="AJ992" s="24" t="n">
        <f aca="false">IF(L992&gt;0,AI992/L992,1000000000000)</f>
        <v>1277.66849305798</v>
      </c>
      <c r="AK992" s="8" t="n">
        <f aca="false">IF(AND(G992&gt;=V_NEED,L992&gt;=P_MIN,K992&gt;=Z_MIN,F992&lt;=N_CAP,D992&lt;=R_MAX,OR(CORONA_REQ=0,O992&gt;=G992)),1,0)</f>
        <v>0</v>
      </c>
      <c r="AL992" s="28" t="n">
        <f aca="false">IF(AK992=1,IF(OBJECTIVE=1,AI992,AJ992),1000000000000)+ROW()*0.000000001</f>
        <v>1000000000000</v>
      </c>
    </row>
    <row r="993" customFormat="false" ht="15" hidden="false" customHeight="false" outlineLevel="0" collapsed="false">
      <c r="A993" s="8" t="n">
        <v>989</v>
      </c>
      <c r="B993" s="23" t="n">
        <v>8</v>
      </c>
      <c r="C993" s="23" t="n">
        <v>4</v>
      </c>
      <c r="D993" s="8" t="n">
        <v>175</v>
      </c>
      <c r="E993" s="8" t="n">
        <v>26</v>
      </c>
      <c r="F993" s="8" t="n">
        <v>12</v>
      </c>
      <c r="G993" s="28" t="n">
        <v>16.907073</v>
      </c>
      <c r="H993" s="8" t="n">
        <v>231.753299</v>
      </c>
      <c r="I993" s="8" t="n">
        <v>1071.195344</v>
      </c>
      <c r="J993" s="28" t="n">
        <v>4.622136</v>
      </c>
      <c r="K993" s="39" t="n">
        <v>1.243893</v>
      </c>
      <c r="L993" s="28" t="n">
        <v>7.83083</v>
      </c>
      <c r="M993" s="8" t="n">
        <v>448</v>
      </c>
      <c r="N993" s="8" t="n">
        <v>1508</v>
      </c>
      <c r="O993" s="28" t="n">
        <v>17.542188</v>
      </c>
      <c r="P993" s="28" t="n">
        <v>25.079447</v>
      </c>
      <c r="Q993" s="28" t="n">
        <v>26.719246</v>
      </c>
      <c r="R993" s="8" t="n">
        <v>48</v>
      </c>
      <c r="S993" s="8" t="n">
        <v>28</v>
      </c>
      <c r="T993" s="23" t="n">
        <v>176.803531</v>
      </c>
      <c r="U993" s="23" t="n">
        <v>145.513268</v>
      </c>
      <c r="V993" s="28" t="n">
        <v>8.752512</v>
      </c>
      <c r="W993" s="39" t="n">
        <v>1.528216</v>
      </c>
      <c r="X993" s="24" t="n">
        <f aca="false">P993*RHO_VANE/2700*(1+SCRAP)*PRICE_VANE</f>
        <v>300.20098059</v>
      </c>
      <c r="Y993" s="24" t="n">
        <f aca="false">Q993*RHO_PLATE/2700*(1+SCRAP)*PRICE_PLATE</f>
        <v>319.82937462</v>
      </c>
      <c r="Z993" s="24" t="n">
        <f aca="false">T993*CUT_M+(R993+S993)*CUT_SET</f>
        <v>341.2052965</v>
      </c>
      <c r="AA993" s="24" t="n">
        <f aca="false">U993*ROUND_M</f>
        <v>727.56634</v>
      </c>
      <c r="AB993" s="24" t="n">
        <f aca="false">(R993+S993)*FINISH_PART</f>
        <v>608</v>
      </c>
      <c r="AC993" s="24" t="n">
        <f aca="false">R993*SPACER_VANE+(R993+S993)*ASM_H*LABOUR</f>
        <v>999</v>
      </c>
      <c r="AD993" s="24" t="n">
        <f aca="false">V993*G10_CAGE+W993*G10_SLEEVE</f>
        <v>616.84368</v>
      </c>
      <c r="AE993" s="24" t="n">
        <f aca="false">N993/1000*SHAFT_M+SHAFT_SET</f>
        <v>260.96</v>
      </c>
      <c r="AF993" s="24" t="n">
        <f aca="false">2*ROUNDUP(G993*1000/V_ZENER,0)*PRICE_Z+5*ROUNDUP(G993*DIODE_SAFETY/V_STICK,0)*PRICE_STICK</f>
        <v>127</v>
      </c>
      <c r="AG993" s="24" t="n">
        <f aca="false">SUM(X993:AF993)</f>
        <v>4300.60567171</v>
      </c>
      <c r="AH993" s="20" t="n">
        <f aca="false">FIXED_BOM</f>
        <v>3461</v>
      </c>
      <c r="AI993" s="24" t="n">
        <f aca="false">(AG993+AH993)*(1+CONT)</f>
        <v>8925.8465224665</v>
      </c>
      <c r="AJ993" s="24" t="n">
        <f aca="false">IF(L993&gt;0,AI993/L993,1000000000000)</f>
        <v>1139.83403067957</v>
      </c>
      <c r="AK993" s="8" t="n">
        <f aca="false">IF(AND(G993&gt;=V_NEED,L993&gt;=P_MIN,K993&gt;=Z_MIN,F993&lt;=N_CAP,D993&lt;=R_MAX,OR(CORONA_REQ=0,O993&gt;=G993)),1,0)</f>
        <v>0</v>
      </c>
      <c r="AL993" s="28" t="n">
        <f aca="false">IF(AK993=1,IF(OBJECTIVE=1,AI993,AJ993),1000000000000)+ROW()*0.000000001</f>
        <v>1000000000000</v>
      </c>
    </row>
    <row r="994" customFormat="false" ht="15" hidden="false" customHeight="false" outlineLevel="0" collapsed="false">
      <c r="A994" s="8" t="n">
        <v>990</v>
      </c>
      <c r="B994" s="23" t="n">
        <v>8</v>
      </c>
      <c r="C994" s="23" t="n">
        <v>4</v>
      </c>
      <c r="D994" s="8" t="n">
        <v>175</v>
      </c>
      <c r="E994" s="8" t="n">
        <v>26</v>
      </c>
      <c r="F994" s="8" t="n">
        <v>16</v>
      </c>
      <c r="G994" s="28" t="n">
        <v>16.907073</v>
      </c>
      <c r="H994" s="8" t="n">
        <v>311.66749</v>
      </c>
      <c r="I994" s="8" t="n">
        <v>1443.785029</v>
      </c>
      <c r="J994" s="28" t="n">
        <v>4.632453</v>
      </c>
      <c r="K994" s="39" t="n">
        <v>1.252843</v>
      </c>
      <c r="L994" s="28" t="n">
        <v>10.846698</v>
      </c>
      <c r="M994" s="8" t="n">
        <v>592</v>
      </c>
      <c r="N994" s="8" t="n">
        <v>1796</v>
      </c>
      <c r="O994" s="28" t="n">
        <v>17.542188</v>
      </c>
      <c r="P994" s="28" t="n">
        <v>33.439263</v>
      </c>
      <c r="Q994" s="28" t="n">
        <v>34.353316</v>
      </c>
      <c r="R994" s="8" t="n">
        <v>64</v>
      </c>
      <c r="S994" s="8" t="n">
        <v>36</v>
      </c>
      <c r="T994" s="23" t="n">
        <v>233.853086</v>
      </c>
      <c r="U994" s="23" t="n">
        <v>192.132735</v>
      </c>
      <c r="V994" s="28" t="n">
        <v>11.283359</v>
      </c>
      <c r="W994" s="39" t="n">
        <v>1.97011</v>
      </c>
      <c r="X994" s="24" t="n">
        <f aca="false">P994*RHO_VANE/2700*(1+SCRAP)*PRICE_VANE</f>
        <v>400.26797811</v>
      </c>
      <c r="Y994" s="24" t="n">
        <f aca="false">Q994*RHO_PLATE/2700*(1+SCRAP)*PRICE_PLATE</f>
        <v>411.20919252</v>
      </c>
      <c r="Z994" s="24" t="n">
        <f aca="false">T994*CUT_M+(R994+S994)*CUT_SET</f>
        <v>450.779629</v>
      </c>
      <c r="AA994" s="24" t="n">
        <f aca="false">U994*ROUND_M</f>
        <v>960.663675</v>
      </c>
      <c r="AB994" s="24" t="n">
        <f aca="false">(R994+S994)*FINISH_PART</f>
        <v>800</v>
      </c>
      <c r="AC994" s="24" t="n">
        <f aca="false">R994*SPACER_VANE+(R994+S994)*ASM_H*LABOUR</f>
        <v>1317</v>
      </c>
      <c r="AD994" s="24" t="n">
        <f aca="false">V994*G10_CAGE+W994*G10_SLEEVE</f>
        <v>795.20814</v>
      </c>
      <c r="AE994" s="24" t="n">
        <f aca="false">N994/1000*SHAFT_M+SHAFT_SET</f>
        <v>295.52</v>
      </c>
      <c r="AF994" s="24" t="n">
        <f aca="false">2*ROUNDUP(G994*1000/V_ZENER,0)*PRICE_Z+5*ROUNDUP(G994*DIODE_SAFETY/V_STICK,0)*PRICE_STICK</f>
        <v>127</v>
      </c>
      <c r="AG994" s="24" t="n">
        <f aca="false">SUM(X994:AF994)</f>
        <v>5557.64861463</v>
      </c>
      <c r="AH994" s="20" t="n">
        <f aca="false">FIXED_BOM</f>
        <v>3461</v>
      </c>
      <c r="AI994" s="24" t="n">
        <f aca="false">(AG994+AH994)*(1+CONT)</f>
        <v>10371.4459068245</v>
      </c>
      <c r="AJ994" s="24" t="n">
        <f aca="false">IF(L994&gt;0,AI994/L994,1000000000000)</f>
        <v>956.184629352131</v>
      </c>
      <c r="AK994" s="8" t="n">
        <f aca="false">IF(AND(G994&gt;=V_NEED,L994&gt;=P_MIN,K994&gt;=Z_MIN,F994&lt;=N_CAP,D994&lt;=R_MAX,OR(CORONA_REQ=0,O994&gt;=G994)),1,0)</f>
        <v>0</v>
      </c>
      <c r="AL994" s="28" t="n">
        <f aca="false">IF(AK994=1,IF(OBJECTIVE=1,AI994,AJ994),1000000000000)+ROW()*0.000000001</f>
        <v>1000000000000</v>
      </c>
    </row>
    <row r="995" customFormat="false" ht="15" hidden="false" customHeight="false" outlineLevel="0" collapsed="false">
      <c r="A995" s="8" t="n">
        <v>991</v>
      </c>
      <c r="B995" s="23" t="n">
        <v>10</v>
      </c>
      <c r="C995" s="23" t="n">
        <v>1.5</v>
      </c>
      <c r="D995" s="8" t="n">
        <v>175</v>
      </c>
      <c r="E995" s="8" t="n">
        <v>18</v>
      </c>
      <c r="F995" s="8" t="n">
        <v>4</v>
      </c>
      <c r="G995" s="28" t="n">
        <v>20.62</v>
      </c>
      <c r="H995" s="8" t="n">
        <v>35.289631</v>
      </c>
      <c r="I995" s="8" t="n">
        <v>188.057379</v>
      </c>
      <c r="J995" s="28" t="n">
        <v>5.32897</v>
      </c>
      <c r="K995" s="39" t="n">
        <v>1.151817</v>
      </c>
      <c r="L995" s="28" t="n">
        <v>1.394073</v>
      </c>
      <c r="M995" s="8" t="n">
        <v>128</v>
      </c>
      <c r="N995" s="8" t="n">
        <v>876</v>
      </c>
      <c r="O995" s="28" t="n">
        <v>14.585527</v>
      </c>
      <c r="P995" s="28" t="n">
        <v>2.371524</v>
      </c>
      <c r="Q995" s="28" t="n">
        <v>2.862776</v>
      </c>
      <c r="R995" s="8" t="n">
        <v>16</v>
      </c>
      <c r="S995" s="8" t="n">
        <v>8</v>
      </c>
      <c r="T995" s="23" t="n">
        <v>57.049555</v>
      </c>
      <c r="U995" s="23" t="n">
        <v>46.619467</v>
      </c>
      <c r="V995" s="28" t="n">
        <v>3.128408</v>
      </c>
      <c r="W995" s="39" t="n">
        <v>0.54623</v>
      </c>
      <c r="X995" s="24" t="n">
        <f aca="false">P995*RHO_VANE/2700*(1+SCRAP)*PRICE_VANE</f>
        <v>28.38714228</v>
      </c>
      <c r="Y995" s="24" t="n">
        <f aca="false">Q995*RHO_PLATE/2700*(1+SCRAP)*PRICE_PLATE</f>
        <v>34.26742872</v>
      </c>
      <c r="Z995" s="24" t="n">
        <f aca="false">T995*CUT_M+(R995+S995)*CUT_SET</f>
        <v>109.5743325</v>
      </c>
      <c r="AA995" s="24" t="n">
        <f aca="false">U995*ROUND_M</f>
        <v>233.097335</v>
      </c>
      <c r="AB995" s="24" t="n">
        <f aca="false">(R995+S995)*FINISH_PART</f>
        <v>192</v>
      </c>
      <c r="AC995" s="24" t="n">
        <f aca="false">R995*SPACER_VANE+(R995+S995)*ASM_H*LABOUR</f>
        <v>318</v>
      </c>
      <c r="AD995" s="24" t="n">
        <f aca="false">V995*G10_CAGE+W995*G10_SLEEVE</f>
        <v>220.47828</v>
      </c>
      <c r="AE995" s="24" t="n">
        <f aca="false">N995/1000*SHAFT_M+SHAFT_SET</f>
        <v>185.12</v>
      </c>
      <c r="AF995" s="24" t="n">
        <f aca="false">2*ROUNDUP(G995*1000/V_ZENER,0)*PRICE_Z+5*ROUNDUP(G995*DIODE_SAFETY/V_STICK,0)*PRICE_STICK</f>
        <v>149.8</v>
      </c>
      <c r="AG995" s="24" t="n">
        <f aca="false">SUM(X995:AF995)</f>
        <v>1470.7245185</v>
      </c>
      <c r="AH995" s="20" t="n">
        <f aca="false">FIXED_BOM</f>
        <v>3461</v>
      </c>
      <c r="AI995" s="24" t="n">
        <f aca="false">(AG995+AH995)*(1+CONT)</f>
        <v>5671.483196275</v>
      </c>
      <c r="AJ995" s="24" t="n">
        <f aca="false">IF(L995&gt;0,AI995/L995,1000000000000)</f>
        <v>4068.28279170101</v>
      </c>
      <c r="AK995" s="8" t="n">
        <f aca="false">IF(AND(G995&gt;=V_NEED,L995&gt;=P_MIN,K995&gt;=Z_MIN,F995&lt;=N_CAP,D995&lt;=R_MAX,OR(CORONA_REQ=0,O995&gt;=G995)),1,0)</f>
        <v>0</v>
      </c>
      <c r="AL995" s="28" t="n">
        <f aca="false">IF(AK995=1,IF(OBJECTIVE=1,AI995,AJ995),1000000000000)+ROW()*0.000000001</f>
        <v>1000000000000</v>
      </c>
    </row>
    <row r="996" customFormat="false" ht="15" hidden="false" customHeight="false" outlineLevel="0" collapsed="false">
      <c r="A996" s="8" t="n">
        <v>992</v>
      </c>
      <c r="B996" s="23" t="n">
        <v>10</v>
      </c>
      <c r="C996" s="23" t="n">
        <v>1.5</v>
      </c>
      <c r="D996" s="8" t="n">
        <v>175</v>
      </c>
      <c r="E996" s="8" t="n">
        <v>18</v>
      </c>
      <c r="F996" s="8" t="n">
        <v>6</v>
      </c>
      <c r="G996" s="28" t="n">
        <v>20.62</v>
      </c>
      <c r="H996" s="8" t="n">
        <v>54.312278</v>
      </c>
      <c r="I996" s="8" t="n">
        <v>295.518738</v>
      </c>
      <c r="J996" s="28" t="n">
        <v>5.441104</v>
      </c>
      <c r="K996" s="39" t="n">
        <v>1.209094</v>
      </c>
      <c r="L996" s="28" t="n">
        <v>2.837141</v>
      </c>
      <c r="M996" s="8" t="n">
        <v>197</v>
      </c>
      <c r="N996" s="8" t="n">
        <v>1014</v>
      </c>
      <c r="O996" s="28" t="n">
        <v>14.585527</v>
      </c>
      <c r="P996" s="28" t="n">
        <v>3.557286</v>
      </c>
      <c r="Q996" s="28" t="n">
        <v>4.294164</v>
      </c>
      <c r="R996" s="8" t="n">
        <v>24</v>
      </c>
      <c r="S996" s="8" t="n">
        <v>12</v>
      </c>
      <c r="T996" s="23" t="n">
        <v>85.574332</v>
      </c>
      <c r="U996" s="23" t="n">
        <v>69.929201</v>
      </c>
      <c r="V996" s="28" t="n">
        <v>4.341106</v>
      </c>
      <c r="W996" s="39" t="n">
        <v>0.757971</v>
      </c>
      <c r="X996" s="24" t="n">
        <f aca="false">P996*RHO_VANE/2700*(1+SCRAP)*PRICE_VANE</f>
        <v>42.58071342</v>
      </c>
      <c r="Y996" s="24" t="n">
        <f aca="false">Q996*RHO_PLATE/2700*(1+SCRAP)*PRICE_PLATE</f>
        <v>51.40114308</v>
      </c>
      <c r="Z996" s="24" t="n">
        <f aca="false">T996*CUT_M+(R996+S996)*CUT_SET</f>
        <v>164.361498</v>
      </c>
      <c r="AA996" s="24" t="n">
        <f aca="false">U996*ROUND_M</f>
        <v>349.646005</v>
      </c>
      <c r="AB996" s="24" t="n">
        <f aca="false">(R996+S996)*FINISH_PART</f>
        <v>288</v>
      </c>
      <c r="AC996" s="24" t="n">
        <f aca="false">R996*SPACER_VANE+(R996+S996)*ASM_H*LABOUR</f>
        <v>477</v>
      </c>
      <c r="AD996" s="24" t="n">
        <f aca="false">V996*G10_CAGE+W996*G10_SLEEVE</f>
        <v>305.94462</v>
      </c>
      <c r="AE996" s="24" t="n">
        <f aca="false">N996/1000*SHAFT_M+SHAFT_SET</f>
        <v>201.68</v>
      </c>
      <c r="AF996" s="24" t="n">
        <f aca="false">2*ROUNDUP(G996*1000/V_ZENER,0)*PRICE_Z+5*ROUNDUP(G996*DIODE_SAFETY/V_STICK,0)*PRICE_STICK</f>
        <v>149.8</v>
      </c>
      <c r="AG996" s="24" t="n">
        <f aca="false">SUM(X996:AF996)</f>
        <v>2030.4139795</v>
      </c>
      <c r="AH996" s="20" t="n">
        <f aca="false">FIXED_BOM</f>
        <v>3461</v>
      </c>
      <c r="AI996" s="24" t="n">
        <f aca="false">(AG996+AH996)*(1+CONT)</f>
        <v>6315.126076425</v>
      </c>
      <c r="AJ996" s="24" t="n">
        <f aca="false">IF(L996&gt;0,AI996/L996,1000000000000)</f>
        <v>2225.87671054241</v>
      </c>
      <c r="AK996" s="8" t="n">
        <f aca="false">IF(AND(G996&gt;=V_NEED,L996&gt;=P_MIN,K996&gt;=Z_MIN,F996&lt;=N_CAP,D996&lt;=R_MAX,OR(CORONA_REQ=0,O996&gt;=G996)),1,0)</f>
        <v>0</v>
      </c>
      <c r="AL996" s="28" t="n">
        <f aca="false">IF(AK996=1,IF(OBJECTIVE=1,AI996,AJ996),1000000000000)+ROW()*0.000000001</f>
        <v>1000000000000</v>
      </c>
    </row>
    <row r="997" customFormat="false" ht="15" hidden="false" customHeight="false" outlineLevel="0" collapsed="false">
      <c r="A997" s="8" t="n">
        <v>993</v>
      </c>
      <c r="B997" s="23" t="n">
        <v>10</v>
      </c>
      <c r="C997" s="23" t="n">
        <v>1.5</v>
      </c>
      <c r="D997" s="8" t="n">
        <v>175</v>
      </c>
      <c r="E997" s="8" t="n">
        <v>18</v>
      </c>
      <c r="F997" s="8" t="n">
        <v>8</v>
      </c>
      <c r="G997" s="28" t="n">
        <v>20.62</v>
      </c>
      <c r="H997" s="8" t="n">
        <v>73.334924</v>
      </c>
      <c r="I997" s="8" t="n">
        <v>402.980097</v>
      </c>
      <c r="J997" s="28" t="n">
        <v>5.495064</v>
      </c>
      <c r="K997" s="39" t="n">
        <v>1.239312</v>
      </c>
      <c r="L997" s="28" t="n">
        <v>4.296682</v>
      </c>
      <c r="M997" s="8" t="n">
        <v>254.5</v>
      </c>
      <c r="N997" s="8" t="n">
        <v>1129</v>
      </c>
      <c r="O997" s="28" t="n">
        <v>14.585527</v>
      </c>
      <c r="P997" s="28" t="n">
        <v>4.743048</v>
      </c>
      <c r="Q997" s="28" t="n">
        <v>5.009859</v>
      </c>
      <c r="R997" s="8" t="n">
        <v>32</v>
      </c>
      <c r="S997" s="8" t="n">
        <v>14</v>
      </c>
      <c r="T997" s="23" t="n">
        <v>111.271676</v>
      </c>
      <c r="U997" s="23" t="n">
        <v>90.411501</v>
      </c>
      <c r="V997" s="28" t="n">
        <v>5.351687</v>
      </c>
      <c r="W997" s="39" t="n">
        <v>0.934421</v>
      </c>
      <c r="X997" s="24" t="n">
        <f aca="false">P997*RHO_VANE/2700*(1+SCRAP)*PRICE_VANE</f>
        <v>56.77428456</v>
      </c>
      <c r="Y997" s="24" t="n">
        <f aca="false">Q997*RHO_PLATE/2700*(1+SCRAP)*PRICE_PLATE</f>
        <v>59.96801223</v>
      </c>
      <c r="Z997" s="24" t="n">
        <f aca="false">T997*CUT_M+(R997+S997)*CUT_SET</f>
        <v>212.907514</v>
      </c>
      <c r="AA997" s="24" t="n">
        <f aca="false">U997*ROUND_M</f>
        <v>452.057505</v>
      </c>
      <c r="AB997" s="24" t="n">
        <f aca="false">(R997+S997)*FINISH_PART</f>
        <v>368</v>
      </c>
      <c r="AC997" s="24" t="n">
        <f aca="false">R997*SPACER_VANE+(R997+S997)*ASM_H*LABOUR</f>
        <v>613.5</v>
      </c>
      <c r="AD997" s="24" t="n">
        <f aca="false">V997*G10_CAGE+W997*G10_SLEEVE</f>
        <v>377.16648</v>
      </c>
      <c r="AE997" s="24" t="n">
        <f aca="false">N997/1000*SHAFT_M+SHAFT_SET</f>
        <v>215.48</v>
      </c>
      <c r="AF997" s="24" t="n">
        <f aca="false">2*ROUNDUP(G997*1000/V_ZENER,0)*PRICE_Z+5*ROUNDUP(G997*DIODE_SAFETY/V_STICK,0)*PRICE_STICK</f>
        <v>149.8</v>
      </c>
      <c r="AG997" s="24" t="n">
        <f aca="false">SUM(X997:AF997)</f>
        <v>2505.65379579</v>
      </c>
      <c r="AH997" s="20" t="n">
        <f aca="false">FIXED_BOM</f>
        <v>3461</v>
      </c>
      <c r="AI997" s="24" t="n">
        <f aca="false">(AG997+AH997)*(1+CONT)</f>
        <v>6861.6518651585</v>
      </c>
      <c r="AJ997" s="24" t="n">
        <f aca="false">IF(L997&gt;0,AI997/L997,1000000000000)</f>
        <v>1596.96525485444</v>
      </c>
      <c r="AK997" s="8" t="n">
        <f aca="false">IF(AND(G997&gt;=V_NEED,L997&gt;=P_MIN,K997&gt;=Z_MIN,F997&lt;=N_CAP,D997&lt;=R_MAX,OR(CORONA_REQ=0,O997&gt;=G997)),1,0)</f>
        <v>0</v>
      </c>
      <c r="AL997" s="28" t="n">
        <f aca="false">IF(AK997=1,IF(OBJECTIVE=1,AI997,AJ997),1000000000000)+ROW()*0.000000001</f>
        <v>1000000000000</v>
      </c>
    </row>
    <row r="998" customFormat="false" ht="15" hidden="false" customHeight="false" outlineLevel="0" collapsed="false">
      <c r="A998" s="8" t="n">
        <v>994</v>
      </c>
      <c r="B998" s="23" t="n">
        <v>10</v>
      </c>
      <c r="C998" s="23" t="n">
        <v>1.5</v>
      </c>
      <c r="D998" s="8" t="n">
        <v>175</v>
      </c>
      <c r="E998" s="8" t="n">
        <v>18</v>
      </c>
      <c r="F998" s="8" t="n">
        <v>10</v>
      </c>
      <c r="G998" s="28" t="n">
        <v>20.62</v>
      </c>
      <c r="H998" s="8" t="n">
        <v>92.357571</v>
      </c>
      <c r="I998" s="8" t="n">
        <v>510.441456</v>
      </c>
      <c r="J998" s="28" t="n">
        <v>5.526796</v>
      </c>
      <c r="K998" s="39" t="n">
        <v>1.258028</v>
      </c>
      <c r="L998" s="28" t="n">
        <v>5.765022</v>
      </c>
      <c r="M998" s="8" t="n">
        <v>323.5</v>
      </c>
      <c r="N998" s="8" t="n">
        <v>1267</v>
      </c>
      <c r="O998" s="28" t="n">
        <v>14.585527</v>
      </c>
      <c r="P998" s="28" t="n">
        <v>5.92881</v>
      </c>
      <c r="Q998" s="28" t="n">
        <v>6.441247</v>
      </c>
      <c r="R998" s="8" t="n">
        <v>40</v>
      </c>
      <c r="S998" s="8" t="n">
        <v>18</v>
      </c>
      <c r="T998" s="23" t="n">
        <v>139.796453</v>
      </c>
      <c r="U998" s="23" t="n">
        <v>113.721234</v>
      </c>
      <c r="V998" s="28" t="n">
        <v>6.564384</v>
      </c>
      <c r="W998" s="39" t="n">
        <v>1.146162</v>
      </c>
      <c r="X998" s="24" t="n">
        <f aca="false">P998*RHO_VANE/2700*(1+SCRAP)*PRICE_VANE</f>
        <v>70.9678557</v>
      </c>
      <c r="Y998" s="24" t="n">
        <f aca="false">Q998*RHO_PLATE/2700*(1+SCRAP)*PRICE_PLATE</f>
        <v>77.10172659</v>
      </c>
      <c r="Z998" s="24" t="n">
        <f aca="false">T998*CUT_M+(R998+S998)*CUT_SET</f>
        <v>267.6946795</v>
      </c>
      <c r="AA998" s="24" t="n">
        <f aca="false">U998*ROUND_M</f>
        <v>568.60617</v>
      </c>
      <c r="AB998" s="24" t="n">
        <f aca="false">(R998+S998)*FINISH_PART</f>
        <v>464</v>
      </c>
      <c r="AC998" s="24" t="n">
        <f aca="false">R998*SPACER_VANE+(R998+S998)*ASM_H*LABOUR</f>
        <v>772.5</v>
      </c>
      <c r="AD998" s="24" t="n">
        <f aca="false">V998*G10_CAGE+W998*G10_SLEEVE</f>
        <v>462.63276</v>
      </c>
      <c r="AE998" s="24" t="n">
        <f aca="false">N998/1000*SHAFT_M+SHAFT_SET</f>
        <v>232.04</v>
      </c>
      <c r="AF998" s="24" t="n">
        <f aca="false">2*ROUNDUP(G998*1000/V_ZENER,0)*PRICE_Z+5*ROUNDUP(G998*DIODE_SAFETY/V_STICK,0)*PRICE_STICK</f>
        <v>149.8</v>
      </c>
      <c r="AG998" s="24" t="n">
        <f aca="false">SUM(X998:AF998)</f>
        <v>3065.34319179</v>
      </c>
      <c r="AH998" s="20" t="n">
        <f aca="false">FIXED_BOM</f>
        <v>3461</v>
      </c>
      <c r="AI998" s="24" t="n">
        <f aca="false">(AG998+AH998)*(1+CONT)</f>
        <v>7505.2946705585</v>
      </c>
      <c r="AJ998" s="24" t="n">
        <f aca="false">IF(L998&gt;0,AI998/L998,1000000000000)</f>
        <v>1301.86748126174</v>
      </c>
      <c r="AK998" s="8" t="n">
        <f aca="false">IF(AND(G998&gt;=V_NEED,L998&gt;=P_MIN,K998&gt;=Z_MIN,F998&lt;=N_CAP,D998&lt;=R_MAX,OR(CORONA_REQ=0,O998&gt;=G998)),1,0)</f>
        <v>0</v>
      </c>
      <c r="AL998" s="28" t="n">
        <f aca="false">IF(AK998=1,IF(OBJECTIVE=1,AI998,AJ998),1000000000000)+ROW()*0.000000001</f>
        <v>1000000000000</v>
      </c>
    </row>
    <row r="999" customFormat="false" ht="15" hidden="false" customHeight="false" outlineLevel="0" collapsed="false">
      <c r="A999" s="8" t="n">
        <v>995</v>
      </c>
      <c r="B999" s="23" t="n">
        <v>10</v>
      </c>
      <c r="C999" s="23" t="n">
        <v>1.5</v>
      </c>
      <c r="D999" s="8" t="n">
        <v>175</v>
      </c>
      <c r="E999" s="8" t="n">
        <v>18</v>
      </c>
      <c r="F999" s="8" t="n">
        <v>12</v>
      </c>
      <c r="G999" s="28" t="n">
        <v>20.62</v>
      </c>
      <c r="H999" s="8" t="n">
        <v>111.380217</v>
      </c>
      <c r="I999" s="8" t="n">
        <v>617.902815</v>
      </c>
      <c r="J999" s="28" t="n">
        <v>5.547689</v>
      </c>
      <c r="K999" s="39" t="n">
        <v>1.270116</v>
      </c>
      <c r="L999" s="28" t="n">
        <v>7.230813</v>
      </c>
      <c r="M999" s="8" t="n">
        <v>381</v>
      </c>
      <c r="N999" s="8" t="n">
        <v>1382</v>
      </c>
      <c r="O999" s="28" t="n">
        <v>14.585527</v>
      </c>
      <c r="P999" s="28" t="n">
        <v>7.114572</v>
      </c>
      <c r="Q999" s="28" t="n">
        <v>7.156941</v>
      </c>
      <c r="R999" s="8" t="n">
        <v>48</v>
      </c>
      <c r="S999" s="8" t="n">
        <v>20</v>
      </c>
      <c r="T999" s="23" t="n">
        <v>165.493797</v>
      </c>
      <c r="U999" s="23" t="n">
        <v>134.203535</v>
      </c>
      <c r="V999" s="28" t="n">
        <v>7.574965</v>
      </c>
      <c r="W999" s="39" t="n">
        <v>1.322613</v>
      </c>
      <c r="X999" s="24" t="n">
        <f aca="false">P999*RHO_VANE/2700*(1+SCRAP)*PRICE_VANE</f>
        <v>85.16142684</v>
      </c>
      <c r="Y999" s="24" t="n">
        <f aca="false">Q999*RHO_PLATE/2700*(1+SCRAP)*PRICE_PLATE</f>
        <v>85.66858377</v>
      </c>
      <c r="Z999" s="24" t="n">
        <f aca="false">T999*CUT_M+(R999+S999)*CUT_SET</f>
        <v>316.2406955</v>
      </c>
      <c r="AA999" s="24" t="n">
        <f aca="false">U999*ROUND_M</f>
        <v>671.017675</v>
      </c>
      <c r="AB999" s="24" t="n">
        <f aca="false">(R999+S999)*FINISH_PART</f>
        <v>544</v>
      </c>
      <c r="AC999" s="24" t="n">
        <f aca="false">R999*SPACER_VANE+(R999+S999)*ASM_H*LABOUR</f>
        <v>909</v>
      </c>
      <c r="AD999" s="24" t="n">
        <f aca="false">V999*G10_CAGE+W999*G10_SLEEVE</f>
        <v>533.85468</v>
      </c>
      <c r="AE999" s="24" t="n">
        <f aca="false">N999/1000*SHAFT_M+SHAFT_SET</f>
        <v>245.84</v>
      </c>
      <c r="AF999" s="24" t="n">
        <f aca="false">2*ROUNDUP(G999*1000/V_ZENER,0)*PRICE_Z+5*ROUNDUP(G999*DIODE_SAFETY/V_STICK,0)*PRICE_STICK</f>
        <v>149.8</v>
      </c>
      <c r="AG999" s="24" t="n">
        <f aca="false">SUM(X999:AF999)</f>
        <v>3540.58306111</v>
      </c>
      <c r="AH999" s="20" t="n">
        <f aca="false">FIXED_BOM</f>
        <v>3461</v>
      </c>
      <c r="AI999" s="24" t="n">
        <f aca="false">(AG999+AH999)*(1+CONT)</f>
        <v>8051.8205202765</v>
      </c>
      <c r="AJ999" s="24" t="n">
        <f aca="false">IF(L999&gt;0,AI999/L999,1000000000000)</f>
        <v>1113.54290593278</v>
      </c>
      <c r="AK999" s="8" t="n">
        <f aca="false">IF(AND(G999&gt;=V_NEED,L999&gt;=P_MIN,K999&gt;=Z_MIN,F999&lt;=N_CAP,D999&lt;=R_MAX,OR(CORONA_REQ=0,O999&gt;=G999)),1,0)</f>
        <v>0</v>
      </c>
      <c r="AL999" s="28" t="n">
        <f aca="false">IF(AK999=1,IF(OBJECTIVE=1,AI999,AJ999),1000000000000)+ROW()*0.000000001</f>
        <v>1000000000000</v>
      </c>
    </row>
    <row r="1000" customFormat="false" ht="15" hidden="false" customHeight="false" outlineLevel="0" collapsed="false">
      <c r="A1000" s="8" t="n">
        <v>996</v>
      </c>
      <c r="B1000" s="23" t="n">
        <v>10</v>
      </c>
      <c r="C1000" s="23" t="n">
        <v>1.5</v>
      </c>
      <c r="D1000" s="8" t="n">
        <v>175</v>
      </c>
      <c r="E1000" s="8" t="n">
        <v>18</v>
      </c>
      <c r="F1000" s="8" t="n">
        <v>16</v>
      </c>
      <c r="G1000" s="28" t="n">
        <v>20.62</v>
      </c>
      <c r="H1000" s="8" t="n">
        <v>149.42551</v>
      </c>
      <c r="I1000" s="8" t="n">
        <v>832.825534</v>
      </c>
      <c r="J1000" s="28" t="n">
        <v>5.573516</v>
      </c>
      <c r="K1000" s="39" t="n">
        <v>1.286592</v>
      </c>
      <c r="L1000" s="28" t="n">
        <v>10.181653</v>
      </c>
      <c r="M1000" s="8" t="n">
        <v>507.5</v>
      </c>
      <c r="N1000" s="8" t="n">
        <v>1635</v>
      </c>
      <c r="O1000" s="28" t="n">
        <v>14.585527</v>
      </c>
      <c r="P1000" s="28" t="n">
        <v>9.486096</v>
      </c>
      <c r="Q1000" s="28" t="n">
        <v>9.304023</v>
      </c>
      <c r="R1000" s="8" t="n">
        <v>64</v>
      </c>
      <c r="S1000" s="8" t="n">
        <v>26</v>
      </c>
      <c r="T1000" s="23" t="n">
        <v>219.715919</v>
      </c>
      <c r="U1000" s="23" t="n">
        <v>177.995568</v>
      </c>
      <c r="V1000" s="28" t="n">
        <v>9.798244</v>
      </c>
      <c r="W1000" s="39" t="n">
        <v>1.710805</v>
      </c>
      <c r="X1000" s="24" t="n">
        <f aca="false">P1000*RHO_VANE/2700*(1+SCRAP)*PRICE_VANE</f>
        <v>113.54856912</v>
      </c>
      <c r="Y1000" s="24" t="n">
        <f aca="false">Q1000*RHO_PLATE/2700*(1+SCRAP)*PRICE_PLATE</f>
        <v>111.36915531</v>
      </c>
      <c r="Z1000" s="24" t="n">
        <f aca="false">T1000*CUT_M+(R1000+S1000)*CUT_SET</f>
        <v>419.5738785</v>
      </c>
      <c r="AA1000" s="24" t="n">
        <f aca="false">U1000*ROUND_M</f>
        <v>889.97784</v>
      </c>
      <c r="AB1000" s="24" t="n">
        <f aca="false">(R1000+S1000)*FINISH_PART</f>
        <v>720</v>
      </c>
      <c r="AC1000" s="24" t="n">
        <f aca="false">R1000*SPACER_VANE+(R1000+S1000)*ASM_H*LABOUR</f>
        <v>1204.5</v>
      </c>
      <c r="AD1000" s="24" t="n">
        <f aca="false">V1000*G10_CAGE+W1000*G10_SLEEVE</f>
        <v>690.54294</v>
      </c>
      <c r="AE1000" s="24" t="n">
        <f aca="false">N1000/1000*SHAFT_M+SHAFT_SET</f>
        <v>276.2</v>
      </c>
      <c r="AF1000" s="24" t="n">
        <f aca="false">2*ROUNDUP(G1000*1000/V_ZENER,0)*PRICE_Z+5*ROUNDUP(G1000*DIODE_SAFETY/V_STICK,0)*PRICE_STICK</f>
        <v>149.8</v>
      </c>
      <c r="AG1000" s="24" t="n">
        <f aca="false">SUM(X1000:AF1000)</f>
        <v>4575.51238293</v>
      </c>
      <c r="AH1000" s="20" t="n">
        <f aca="false">FIXED_BOM</f>
        <v>3461</v>
      </c>
      <c r="AI1000" s="24" t="n">
        <f aca="false">(AG1000+AH1000)*(1+CONT)</f>
        <v>9241.9892403695</v>
      </c>
      <c r="AJ1000" s="24" t="n">
        <f aca="false">IF(L1000&gt;0,AI1000/L1000,1000000000000)</f>
        <v>907.71009779743</v>
      </c>
      <c r="AK1000" s="8" t="n">
        <f aca="false">IF(AND(G1000&gt;=V_NEED,L1000&gt;=P_MIN,K1000&gt;=Z_MIN,F1000&lt;=N_CAP,D1000&lt;=R_MAX,OR(CORONA_REQ=0,O1000&gt;=G1000)),1,0)</f>
        <v>0</v>
      </c>
      <c r="AL1000" s="28" t="n">
        <f aca="false">IF(AK1000=1,IF(OBJECTIVE=1,AI1000,AJ1000),1000000000000)+ROW()*0.000000001</f>
        <v>1000000000000</v>
      </c>
    </row>
    <row r="1001" customFormat="false" ht="15" hidden="false" customHeight="false" outlineLevel="0" collapsed="false">
      <c r="A1001" s="8" t="n">
        <v>997</v>
      </c>
      <c r="B1001" s="23" t="n">
        <v>10</v>
      </c>
      <c r="C1001" s="23" t="n">
        <v>1.5</v>
      </c>
      <c r="D1001" s="8" t="n">
        <v>175</v>
      </c>
      <c r="E1001" s="8" t="n">
        <v>22</v>
      </c>
      <c r="F1001" s="8" t="n">
        <v>4</v>
      </c>
      <c r="G1001" s="28" t="n">
        <v>20.62</v>
      </c>
      <c r="H1001" s="8" t="n">
        <v>45.25805</v>
      </c>
      <c r="I1001" s="8" t="n">
        <v>224.705483</v>
      </c>
      <c r="J1001" s="28" t="n">
        <v>4.964984</v>
      </c>
      <c r="K1001" s="39" t="n">
        <v>1.159176</v>
      </c>
      <c r="L1001" s="28" t="n">
        <v>1.736851</v>
      </c>
      <c r="M1001" s="8" t="n">
        <v>139.5</v>
      </c>
      <c r="N1001" s="8" t="n">
        <v>899</v>
      </c>
      <c r="O1001" s="28" t="n">
        <v>14.585527</v>
      </c>
      <c r="P1001" s="28" t="n">
        <v>2.753227</v>
      </c>
      <c r="Q1001" s="28" t="n">
        <v>3.57847</v>
      </c>
      <c r="R1001" s="8" t="n">
        <v>16</v>
      </c>
      <c r="S1001" s="8" t="n">
        <v>10</v>
      </c>
      <c r="T1001" s="23" t="n">
        <v>59.876988</v>
      </c>
      <c r="U1001" s="23" t="n">
        <v>49.4469</v>
      </c>
      <c r="V1001" s="28" t="n">
        <v>3.330524</v>
      </c>
      <c r="W1001" s="39" t="n">
        <v>0.58152</v>
      </c>
      <c r="X1001" s="24" t="n">
        <f aca="false">P1001*RHO_VANE/2700*(1+SCRAP)*PRICE_VANE</f>
        <v>32.95612719</v>
      </c>
      <c r="Y1001" s="24" t="n">
        <f aca="false">Q1001*RHO_PLATE/2700*(1+SCRAP)*PRICE_PLATE</f>
        <v>42.8342859</v>
      </c>
      <c r="Z1001" s="24" t="n">
        <f aca="false">T1001*CUT_M+(R1001+S1001)*CUT_SET</f>
        <v>115.815482</v>
      </c>
      <c r="AA1001" s="24" t="n">
        <f aca="false">U1001*ROUND_M</f>
        <v>247.2345</v>
      </c>
      <c r="AB1001" s="24" t="n">
        <f aca="false">(R1001+S1001)*FINISH_PART</f>
        <v>208</v>
      </c>
      <c r="AC1001" s="24" t="n">
        <f aca="false">R1001*SPACER_VANE+(R1001+S1001)*ASM_H*LABOUR</f>
        <v>340.5</v>
      </c>
      <c r="AD1001" s="24" t="n">
        <f aca="false">V1001*G10_CAGE+W1001*G10_SLEEVE</f>
        <v>234.72264</v>
      </c>
      <c r="AE1001" s="24" t="n">
        <f aca="false">N1001/1000*SHAFT_M+SHAFT_SET</f>
        <v>187.88</v>
      </c>
      <c r="AF1001" s="24" t="n">
        <f aca="false">2*ROUNDUP(G1001*1000/V_ZENER,0)*PRICE_Z+5*ROUNDUP(G1001*DIODE_SAFETY/V_STICK,0)*PRICE_STICK</f>
        <v>149.8</v>
      </c>
      <c r="AG1001" s="24" t="n">
        <f aca="false">SUM(X1001:AF1001)</f>
        <v>1559.74303509</v>
      </c>
      <c r="AH1001" s="20" t="n">
        <f aca="false">FIXED_BOM</f>
        <v>3461</v>
      </c>
      <c r="AI1001" s="24" t="n">
        <f aca="false">(AG1001+AH1001)*(1+CONT)</f>
        <v>5773.8544903535</v>
      </c>
      <c r="AJ1001" s="24" t="n">
        <f aca="false">IF(L1001&gt;0,AI1001/L1001,1000000000000)</f>
        <v>3324.32343957743</v>
      </c>
      <c r="AK1001" s="8" t="n">
        <f aca="false">IF(AND(G1001&gt;=V_NEED,L1001&gt;=P_MIN,K1001&gt;=Z_MIN,F1001&lt;=N_CAP,D1001&lt;=R_MAX,OR(CORONA_REQ=0,O1001&gt;=G1001)),1,0)</f>
        <v>0</v>
      </c>
      <c r="AL1001" s="28" t="n">
        <f aca="false">IF(AK1001=1,IF(OBJECTIVE=1,AI1001,AJ1001),1000000000000)+ROW()*0.000000001</f>
        <v>1000000000000</v>
      </c>
    </row>
    <row r="1002" customFormat="false" ht="15" hidden="false" customHeight="false" outlineLevel="0" collapsed="false">
      <c r="A1002" s="8" t="n">
        <v>998</v>
      </c>
      <c r="B1002" s="23" t="n">
        <v>10</v>
      </c>
      <c r="C1002" s="23" t="n">
        <v>1.5</v>
      </c>
      <c r="D1002" s="8" t="n">
        <v>175</v>
      </c>
      <c r="E1002" s="8" t="n">
        <v>22</v>
      </c>
      <c r="F1002" s="8" t="n">
        <v>6</v>
      </c>
      <c r="G1002" s="28" t="n">
        <v>20.62</v>
      </c>
      <c r="H1002" s="8" t="n">
        <v>69.976936</v>
      </c>
      <c r="I1002" s="8" t="n">
        <v>353.108617</v>
      </c>
      <c r="J1002" s="28" t="n">
        <v>5.046071</v>
      </c>
      <c r="K1002" s="39" t="n">
        <v>1.207759</v>
      </c>
      <c r="L1002" s="28" t="n">
        <v>3.37981</v>
      </c>
      <c r="M1002" s="8" t="n">
        <v>197</v>
      </c>
      <c r="N1002" s="8" t="n">
        <v>1014</v>
      </c>
      <c r="O1002" s="28" t="n">
        <v>14.585527</v>
      </c>
      <c r="P1002" s="28" t="n">
        <v>4.129841</v>
      </c>
      <c r="Q1002" s="28" t="n">
        <v>4.294164</v>
      </c>
      <c r="R1002" s="8" t="n">
        <v>24</v>
      </c>
      <c r="S1002" s="8" t="n">
        <v>12</v>
      </c>
      <c r="T1002" s="23" t="n">
        <v>85.574332</v>
      </c>
      <c r="U1002" s="23" t="n">
        <v>69.929201</v>
      </c>
      <c r="V1002" s="28" t="n">
        <v>4.341106</v>
      </c>
      <c r="W1002" s="39" t="n">
        <v>0.757971</v>
      </c>
      <c r="X1002" s="24" t="n">
        <f aca="false">P1002*RHO_VANE/2700*(1+SCRAP)*PRICE_VANE</f>
        <v>49.43419677</v>
      </c>
      <c r="Y1002" s="24" t="n">
        <f aca="false">Q1002*RHO_PLATE/2700*(1+SCRAP)*PRICE_PLATE</f>
        <v>51.40114308</v>
      </c>
      <c r="Z1002" s="24" t="n">
        <f aca="false">T1002*CUT_M+(R1002+S1002)*CUT_SET</f>
        <v>164.361498</v>
      </c>
      <c r="AA1002" s="24" t="n">
        <f aca="false">U1002*ROUND_M</f>
        <v>349.646005</v>
      </c>
      <c r="AB1002" s="24" t="n">
        <f aca="false">(R1002+S1002)*FINISH_PART</f>
        <v>288</v>
      </c>
      <c r="AC1002" s="24" t="n">
        <f aca="false">R1002*SPACER_VANE+(R1002+S1002)*ASM_H*LABOUR</f>
        <v>477</v>
      </c>
      <c r="AD1002" s="24" t="n">
        <f aca="false">V1002*G10_CAGE+W1002*G10_SLEEVE</f>
        <v>305.94462</v>
      </c>
      <c r="AE1002" s="24" t="n">
        <f aca="false">N1002/1000*SHAFT_M+SHAFT_SET</f>
        <v>201.68</v>
      </c>
      <c r="AF1002" s="24" t="n">
        <f aca="false">2*ROUNDUP(G1002*1000/V_ZENER,0)*PRICE_Z+5*ROUNDUP(G1002*DIODE_SAFETY/V_STICK,0)*PRICE_STICK</f>
        <v>149.8</v>
      </c>
      <c r="AG1002" s="24" t="n">
        <f aca="false">SUM(X1002:AF1002)</f>
        <v>2037.26746285</v>
      </c>
      <c r="AH1002" s="20" t="n">
        <f aca="false">FIXED_BOM</f>
        <v>3461</v>
      </c>
      <c r="AI1002" s="24" t="n">
        <f aca="false">(AG1002+AH1002)*(1+CONT)</f>
        <v>6323.0075822775</v>
      </c>
      <c r="AJ1002" s="24" t="n">
        <f aca="false">IF(L1002&gt;0,AI1002/L1002,1000000000000)</f>
        <v>1870.81746674443</v>
      </c>
      <c r="AK1002" s="8" t="n">
        <f aca="false">IF(AND(G1002&gt;=V_NEED,L1002&gt;=P_MIN,K1002&gt;=Z_MIN,F1002&lt;=N_CAP,D1002&lt;=R_MAX,OR(CORONA_REQ=0,O1002&gt;=G1002)),1,0)</f>
        <v>0</v>
      </c>
      <c r="AL1002" s="28" t="n">
        <f aca="false">IF(AK1002=1,IF(OBJECTIVE=1,AI1002,AJ1002),1000000000000)+ROW()*0.000000001</f>
        <v>1000000000000</v>
      </c>
    </row>
    <row r="1003" customFormat="false" ht="15" hidden="false" customHeight="false" outlineLevel="0" collapsed="false">
      <c r="A1003" s="8" t="n">
        <v>999</v>
      </c>
      <c r="B1003" s="23" t="n">
        <v>10</v>
      </c>
      <c r="C1003" s="23" t="n">
        <v>1.5</v>
      </c>
      <c r="D1003" s="8" t="n">
        <v>175</v>
      </c>
      <c r="E1003" s="8" t="n">
        <v>22</v>
      </c>
      <c r="F1003" s="8" t="n">
        <v>8</v>
      </c>
      <c r="G1003" s="28" t="n">
        <v>20.62</v>
      </c>
      <c r="H1003" s="8" t="n">
        <v>94.695822</v>
      </c>
      <c r="I1003" s="8" t="n">
        <v>481.51175</v>
      </c>
      <c r="J1003" s="28" t="n">
        <v>5.084826</v>
      </c>
      <c r="K1003" s="39" t="n">
        <v>1.232789</v>
      </c>
      <c r="L1003" s="28" t="n">
        <v>5.035951</v>
      </c>
      <c r="M1003" s="8" t="n">
        <v>266</v>
      </c>
      <c r="N1003" s="8" t="n">
        <v>1152</v>
      </c>
      <c r="O1003" s="28" t="n">
        <v>14.585527</v>
      </c>
      <c r="P1003" s="28" t="n">
        <v>5.506455</v>
      </c>
      <c r="Q1003" s="28" t="n">
        <v>5.725553</v>
      </c>
      <c r="R1003" s="8" t="n">
        <v>32</v>
      </c>
      <c r="S1003" s="8" t="n">
        <v>16</v>
      </c>
      <c r="T1003" s="23" t="n">
        <v>114.099109</v>
      </c>
      <c r="U1003" s="23" t="n">
        <v>93.238934</v>
      </c>
      <c r="V1003" s="28" t="n">
        <v>5.553803</v>
      </c>
      <c r="W1003" s="39" t="n">
        <v>0.969712</v>
      </c>
      <c r="X1003" s="24" t="n">
        <f aca="false">P1003*RHO_VANE/2700*(1+SCRAP)*PRICE_VANE</f>
        <v>65.91226635</v>
      </c>
      <c r="Y1003" s="24" t="n">
        <f aca="false">Q1003*RHO_PLATE/2700*(1+SCRAP)*PRICE_PLATE</f>
        <v>68.53486941</v>
      </c>
      <c r="Z1003" s="24" t="n">
        <f aca="false">T1003*CUT_M+(R1003+S1003)*CUT_SET</f>
        <v>219.1486635</v>
      </c>
      <c r="AA1003" s="24" t="n">
        <f aca="false">U1003*ROUND_M</f>
        <v>466.19467</v>
      </c>
      <c r="AB1003" s="24" t="n">
        <f aca="false">(R1003+S1003)*FINISH_PART</f>
        <v>384</v>
      </c>
      <c r="AC1003" s="24" t="n">
        <f aca="false">R1003*SPACER_VANE+(R1003+S1003)*ASM_H*LABOUR</f>
        <v>636</v>
      </c>
      <c r="AD1003" s="24" t="n">
        <f aca="false">V1003*G10_CAGE+W1003*G10_SLEEVE</f>
        <v>391.4109</v>
      </c>
      <c r="AE1003" s="24" t="n">
        <f aca="false">N1003/1000*SHAFT_M+SHAFT_SET</f>
        <v>218.24</v>
      </c>
      <c r="AF1003" s="24" t="n">
        <f aca="false">2*ROUNDUP(G1003*1000/V_ZENER,0)*PRICE_Z+5*ROUNDUP(G1003*DIODE_SAFETY/V_STICK,0)*PRICE_STICK</f>
        <v>149.8</v>
      </c>
      <c r="AG1003" s="24" t="n">
        <f aca="false">SUM(X1003:AF1003)</f>
        <v>2599.24136926</v>
      </c>
      <c r="AH1003" s="20" t="n">
        <f aca="false">FIXED_BOM</f>
        <v>3461</v>
      </c>
      <c r="AI1003" s="24" t="n">
        <f aca="false">(AG1003+AH1003)*(1+CONT)</f>
        <v>6969.277574649</v>
      </c>
      <c r="AJ1003" s="24" t="n">
        <f aca="false">IF(L1003&gt;0,AI1003/L1003,1000000000000)</f>
        <v>1383.9049614758</v>
      </c>
      <c r="AK1003" s="8" t="n">
        <f aca="false">IF(AND(G1003&gt;=V_NEED,L1003&gt;=P_MIN,K1003&gt;=Z_MIN,F1003&lt;=N_CAP,D1003&lt;=R_MAX,OR(CORONA_REQ=0,O1003&gt;=G1003)),1,0)</f>
        <v>0</v>
      </c>
      <c r="AL1003" s="28" t="n">
        <f aca="false">IF(AK1003=1,IF(OBJECTIVE=1,AI1003,AJ1003),1000000000000)+ROW()*0.000000001</f>
        <v>1000000000000</v>
      </c>
    </row>
    <row r="1004" customFormat="false" ht="15" hidden="false" customHeight="false" outlineLevel="0" collapsed="false">
      <c r="A1004" s="8" t="n">
        <v>1000</v>
      </c>
      <c r="B1004" s="23" t="n">
        <v>10</v>
      </c>
      <c r="C1004" s="23" t="n">
        <v>1.5</v>
      </c>
      <c r="D1004" s="8" t="n">
        <v>175</v>
      </c>
      <c r="E1004" s="8" t="n">
        <v>22</v>
      </c>
      <c r="F1004" s="8" t="n">
        <v>10</v>
      </c>
      <c r="G1004" s="28" t="n">
        <v>20.62</v>
      </c>
      <c r="H1004" s="8" t="n">
        <v>119.414708</v>
      </c>
      <c r="I1004" s="8" t="n">
        <v>609.914884</v>
      </c>
      <c r="J1004" s="28" t="n">
        <v>5.107536</v>
      </c>
      <c r="K1004" s="39" t="n">
        <v>1.248393</v>
      </c>
      <c r="L1004" s="28" t="n">
        <v>6.703387</v>
      </c>
      <c r="M1004" s="8" t="n">
        <v>335</v>
      </c>
      <c r="N1004" s="8" t="n">
        <v>1290</v>
      </c>
      <c r="O1004" s="28" t="n">
        <v>14.585527</v>
      </c>
      <c r="P1004" s="28" t="n">
        <v>6.883068</v>
      </c>
      <c r="Q1004" s="28" t="n">
        <v>7.156941</v>
      </c>
      <c r="R1004" s="8" t="n">
        <v>40</v>
      </c>
      <c r="S1004" s="8" t="n">
        <v>20</v>
      </c>
      <c r="T1004" s="23" t="n">
        <v>142.623887</v>
      </c>
      <c r="U1004" s="23" t="n">
        <v>116.548668</v>
      </c>
      <c r="V1004" s="28" t="n">
        <v>6.7665</v>
      </c>
      <c r="W1004" s="39" t="n">
        <v>1.181452</v>
      </c>
      <c r="X1004" s="24" t="n">
        <f aca="false">P1004*RHO_VANE/2700*(1+SCRAP)*PRICE_VANE</f>
        <v>82.39032396</v>
      </c>
      <c r="Y1004" s="24" t="n">
        <f aca="false">Q1004*RHO_PLATE/2700*(1+SCRAP)*PRICE_PLATE</f>
        <v>85.66858377</v>
      </c>
      <c r="Z1004" s="24" t="n">
        <f aca="false">T1004*CUT_M+(R1004+S1004)*CUT_SET</f>
        <v>273.9358305</v>
      </c>
      <c r="AA1004" s="24" t="n">
        <f aca="false">U1004*ROUND_M</f>
        <v>582.74334</v>
      </c>
      <c r="AB1004" s="24" t="n">
        <f aca="false">(R1004+S1004)*FINISH_PART</f>
        <v>480</v>
      </c>
      <c r="AC1004" s="24" t="n">
        <f aca="false">R1004*SPACER_VANE+(R1004+S1004)*ASM_H*LABOUR</f>
        <v>795</v>
      </c>
      <c r="AD1004" s="24" t="n">
        <f aca="false">V1004*G10_CAGE+W1004*G10_SLEEVE</f>
        <v>476.87712</v>
      </c>
      <c r="AE1004" s="24" t="n">
        <f aca="false">N1004/1000*SHAFT_M+SHAFT_SET</f>
        <v>234.8</v>
      </c>
      <c r="AF1004" s="24" t="n">
        <f aca="false">2*ROUNDUP(G1004*1000/V_ZENER,0)*PRICE_Z+5*ROUNDUP(G1004*DIODE_SAFETY/V_STICK,0)*PRICE_STICK</f>
        <v>149.8</v>
      </c>
      <c r="AG1004" s="24" t="n">
        <f aca="false">SUM(X1004:AF1004)</f>
        <v>3161.21519823</v>
      </c>
      <c r="AH1004" s="20" t="n">
        <f aca="false">FIXED_BOM</f>
        <v>3461</v>
      </c>
      <c r="AI1004" s="24" t="n">
        <f aca="false">(AG1004+AH1004)*(1+CONT)</f>
        <v>7615.5474779645</v>
      </c>
      <c r="AJ1004" s="24" t="n">
        <f aca="false">IF(L1004&gt;0,AI1004/L1004,1000000000000)</f>
        <v>1136.07456618042</v>
      </c>
      <c r="AK1004" s="8" t="n">
        <f aca="false">IF(AND(G1004&gt;=V_NEED,L1004&gt;=P_MIN,K1004&gt;=Z_MIN,F1004&lt;=N_CAP,D1004&lt;=R_MAX,OR(CORONA_REQ=0,O1004&gt;=G1004)),1,0)</f>
        <v>0</v>
      </c>
      <c r="AL1004" s="28" t="n">
        <f aca="false">IF(AK1004=1,IF(OBJECTIVE=1,AI1004,AJ1004),1000000000000)+ROW()*0.000000001</f>
        <v>1000000000000</v>
      </c>
    </row>
    <row r="1005" customFormat="false" ht="15" hidden="false" customHeight="false" outlineLevel="0" collapsed="false">
      <c r="A1005" s="8" t="n">
        <v>1001</v>
      </c>
      <c r="B1005" s="23" t="n">
        <v>10</v>
      </c>
      <c r="C1005" s="23" t="n">
        <v>1.5</v>
      </c>
      <c r="D1005" s="8" t="n">
        <v>175</v>
      </c>
      <c r="E1005" s="8" t="n">
        <v>22</v>
      </c>
      <c r="F1005" s="8" t="n">
        <v>12</v>
      </c>
      <c r="G1005" s="28" t="n">
        <v>20.62</v>
      </c>
      <c r="H1005" s="8" t="n">
        <v>144.133594</v>
      </c>
      <c r="I1005" s="8" t="n">
        <v>738.318017</v>
      </c>
      <c r="J1005" s="28" t="n">
        <v>5.122456</v>
      </c>
      <c r="K1005" s="39" t="n">
        <v>1.258727</v>
      </c>
      <c r="L1005" s="28" t="n">
        <v>8.372737</v>
      </c>
      <c r="M1005" s="8" t="n">
        <v>404</v>
      </c>
      <c r="N1005" s="8" t="n">
        <v>1428</v>
      </c>
      <c r="O1005" s="28" t="n">
        <v>14.585527</v>
      </c>
      <c r="P1005" s="28" t="n">
        <v>8.259682</v>
      </c>
      <c r="Q1005" s="28" t="n">
        <v>8.588329</v>
      </c>
      <c r="R1005" s="8" t="n">
        <v>48</v>
      </c>
      <c r="S1005" s="8" t="n">
        <v>24</v>
      </c>
      <c r="T1005" s="23" t="n">
        <v>171.148664</v>
      </c>
      <c r="U1005" s="23" t="n">
        <v>139.858401</v>
      </c>
      <c r="V1005" s="28" t="n">
        <v>7.979198</v>
      </c>
      <c r="W1005" s="39" t="n">
        <v>1.393193</v>
      </c>
      <c r="X1005" s="24" t="n">
        <f aca="false">P1005*RHO_VANE/2700*(1+SCRAP)*PRICE_VANE</f>
        <v>98.86839354</v>
      </c>
      <c r="Y1005" s="24" t="n">
        <f aca="false">Q1005*RHO_PLATE/2700*(1+SCRAP)*PRICE_PLATE</f>
        <v>102.80229813</v>
      </c>
      <c r="Z1005" s="24" t="n">
        <f aca="false">T1005*CUT_M+(R1005+S1005)*CUT_SET</f>
        <v>328.722996</v>
      </c>
      <c r="AA1005" s="24" t="n">
        <f aca="false">U1005*ROUND_M</f>
        <v>699.292005</v>
      </c>
      <c r="AB1005" s="24" t="n">
        <f aca="false">(R1005+S1005)*FINISH_PART</f>
        <v>576</v>
      </c>
      <c r="AC1005" s="24" t="n">
        <f aca="false">R1005*SPACER_VANE+(R1005+S1005)*ASM_H*LABOUR</f>
        <v>954</v>
      </c>
      <c r="AD1005" s="24" t="n">
        <f aca="false">V1005*G10_CAGE+W1005*G10_SLEEVE</f>
        <v>562.34346</v>
      </c>
      <c r="AE1005" s="24" t="n">
        <f aca="false">N1005/1000*SHAFT_M+SHAFT_SET</f>
        <v>251.36</v>
      </c>
      <c r="AF1005" s="24" t="n">
        <f aca="false">2*ROUNDUP(G1005*1000/V_ZENER,0)*PRICE_Z+5*ROUNDUP(G1005*DIODE_SAFETY/V_STICK,0)*PRICE_STICK</f>
        <v>149.8</v>
      </c>
      <c r="AG1005" s="24" t="n">
        <f aca="false">SUM(X1005:AF1005)</f>
        <v>3723.18915267</v>
      </c>
      <c r="AH1005" s="20" t="n">
        <f aca="false">FIXED_BOM</f>
        <v>3461</v>
      </c>
      <c r="AI1005" s="24" t="n">
        <f aca="false">(AG1005+AH1005)*(1+CONT)</f>
        <v>8261.8175255705</v>
      </c>
      <c r="AJ1005" s="24" t="n">
        <f aca="false">IF(L1005&gt;0,AI1005/L1005,1000000000000)</f>
        <v>986.752304004115</v>
      </c>
      <c r="AK1005" s="8" t="n">
        <f aca="false">IF(AND(G1005&gt;=V_NEED,L1005&gt;=P_MIN,K1005&gt;=Z_MIN,F1005&lt;=N_CAP,D1005&lt;=R_MAX,OR(CORONA_REQ=0,O1005&gt;=G1005)),1,0)</f>
        <v>0</v>
      </c>
      <c r="AL1005" s="28" t="n">
        <f aca="false">IF(AK1005=1,IF(OBJECTIVE=1,AI1005,AJ1005),1000000000000)+ROW()*0.000000001</f>
        <v>1000000000000</v>
      </c>
    </row>
    <row r="1006" customFormat="false" ht="15" hidden="false" customHeight="false" outlineLevel="0" collapsed="false">
      <c r="A1006" s="8" t="n">
        <v>1002</v>
      </c>
      <c r="B1006" s="23" t="n">
        <v>10</v>
      </c>
      <c r="C1006" s="23" t="n">
        <v>1.5</v>
      </c>
      <c r="D1006" s="8" t="n">
        <v>175</v>
      </c>
      <c r="E1006" s="8" t="n">
        <v>22</v>
      </c>
      <c r="F1006" s="8" t="n">
        <v>16</v>
      </c>
      <c r="G1006" s="28" t="n">
        <v>20.62</v>
      </c>
      <c r="H1006" s="8" t="n">
        <v>193.571366</v>
      </c>
      <c r="I1006" s="8" t="n">
        <v>995.124284</v>
      </c>
      <c r="J1006" s="28" t="n">
        <v>5.140865</v>
      </c>
      <c r="K1006" s="39" t="n">
        <v>1.271391</v>
      </c>
      <c r="L1006" s="28" t="n">
        <v>11.710477</v>
      </c>
      <c r="M1006" s="8" t="n">
        <v>530.5</v>
      </c>
      <c r="N1006" s="8" t="n">
        <v>1681</v>
      </c>
      <c r="O1006" s="28" t="n">
        <v>14.585527</v>
      </c>
      <c r="P1006" s="28" t="n">
        <v>11.01291</v>
      </c>
      <c r="Q1006" s="28" t="n">
        <v>10.735411</v>
      </c>
      <c r="R1006" s="8" t="n">
        <v>64</v>
      </c>
      <c r="S1006" s="8" t="n">
        <v>30</v>
      </c>
      <c r="T1006" s="23" t="n">
        <v>225.370785</v>
      </c>
      <c r="U1006" s="23" t="n">
        <v>183.650435</v>
      </c>
      <c r="V1006" s="28" t="n">
        <v>10.202477</v>
      </c>
      <c r="W1006" s="39" t="n">
        <v>1.781385</v>
      </c>
      <c r="X1006" s="24" t="n">
        <f aca="false">P1006*RHO_VANE/2700*(1+SCRAP)*PRICE_VANE</f>
        <v>131.8245327</v>
      </c>
      <c r="Y1006" s="24" t="n">
        <f aca="false">Q1006*RHO_PLATE/2700*(1+SCRAP)*PRICE_PLATE</f>
        <v>128.50286967</v>
      </c>
      <c r="Z1006" s="24" t="n">
        <f aca="false">T1006*CUT_M+(R1006+S1006)*CUT_SET</f>
        <v>432.0561775</v>
      </c>
      <c r="AA1006" s="24" t="n">
        <f aca="false">U1006*ROUND_M</f>
        <v>918.252175</v>
      </c>
      <c r="AB1006" s="24" t="n">
        <f aca="false">(R1006+S1006)*FINISH_PART</f>
        <v>752</v>
      </c>
      <c r="AC1006" s="24" t="n">
        <f aca="false">R1006*SPACER_VANE+(R1006+S1006)*ASM_H*LABOUR</f>
        <v>1249.5</v>
      </c>
      <c r="AD1006" s="24" t="n">
        <f aca="false">V1006*G10_CAGE+W1006*G10_SLEEVE</f>
        <v>719.03172</v>
      </c>
      <c r="AE1006" s="24" t="n">
        <f aca="false">N1006/1000*SHAFT_M+SHAFT_SET</f>
        <v>281.72</v>
      </c>
      <c r="AF1006" s="24" t="n">
        <f aca="false">2*ROUNDUP(G1006*1000/V_ZENER,0)*PRICE_Z+5*ROUNDUP(G1006*DIODE_SAFETY/V_STICK,0)*PRICE_STICK</f>
        <v>149.8</v>
      </c>
      <c r="AG1006" s="24" t="n">
        <f aca="false">SUM(X1006:AF1006)</f>
        <v>4762.68747487</v>
      </c>
      <c r="AH1006" s="20" t="n">
        <f aca="false">FIXED_BOM</f>
        <v>3461</v>
      </c>
      <c r="AI1006" s="24" t="n">
        <f aca="false">(AG1006+AH1006)*(1+CONT)</f>
        <v>9457.2405961005</v>
      </c>
      <c r="AJ1006" s="24" t="n">
        <f aca="false">IF(L1006&gt;0,AI1006/L1006,1000000000000)</f>
        <v>807.587991172392</v>
      </c>
      <c r="AK1006" s="8" t="n">
        <f aca="false">IF(AND(G1006&gt;=V_NEED,L1006&gt;=P_MIN,K1006&gt;=Z_MIN,F1006&lt;=N_CAP,D1006&lt;=R_MAX,OR(CORONA_REQ=0,O1006&gt;=G1006)),1,0)</f>
        <v>0</v>
      </c>
      <c r="AL1006" s="28" t="n">
        <f aca="false">IF(AK1006=1,IF(OBJECTIVE=1,AI1006,AJ1006),1000000000000)+ROW()*0.000000001</f>
        <v>1000000000000</v>
      </c>
    </row>
    <row r="1007" customFormat="false" ht="15" hidden="false" customHeight="false" outlineLevel="0" collapsed="false">
      <c r="A1007" s="8" t="n">
        <v>1003</v>
      </c>
      <c r="B1007" s="23" t="n">
        <v>10</v>
      </c>
      <c r="C1007" s="23" t="n">
        <v>1.5</v>
      </c>
      <c r="D1007" s="8" t="n">
        <v>175</v>
      </c>
      <c r="E1007" s="8" t="n">
        <v>26</v>
      </c>
      <c r="F1007" s="8" t="n">
        <v>4</v>
      </c>
      <c r="G1007" s="28" t="n">
        <v>20.62</v>
      </c>
      <c r="H1007" s="8" t="n">
        <v>63.583727</v>
      </c>
      <c r="I1007" s="8" t="n">
        <v>261.18849</v>
      </c>
      <c r="J1007" s="28" t="n">
        <v>4.107788</v>
      </c>
      <c r="K1007" s="39" t="n">
        <v>1.131398</v>
      </c>
      <c r="L1007" s="28" t="n">
        <v>1.731286</v>
      </c>
      <c r="M1007" s="8" t="n">
        <v>139.5</v>
      </c>
      <c r="N1007" s="8" t="n">
        <v>899</v>
      </c>
      <c r="O1007" s="28" t="n">
        <v>14.585527</v>
      </c>
      <c r="P1007" s="28" t="n">
        <v>3.134931</v>
      </c>
      <c r="Q1007" s="28" t="n">
        <v>3.57847</v>
      </c>
      <c r="R1007" s="8" t="n">
        <v>16</v>
      </c>
      <c r="S1007" s="8" t="n">
        <v>10</v>
      </c>
      <c r="T1007" s="23" t="n">
        <v>59.876988</v>
      </c>
      <c r="U1007" s="23" t="n">
        <v>49.4469</v>
      </c>
      <c r="V1007" s="28" t="n">
        <v>3.330524</v>
      </c>
      <c r="W1007" s="39" t="n">
        <v>0.58152</v>
      </c>
      <c r="X1007" s="24" t="n">
        <f aca="false">P1007*RHO_VANE/2700*(1+SCRAP)*PRICE_VANE</f>
        <v>37.52512407</v>
      </c>
      <c r="Y1007" s="24" t="n">
        <f aca="false">Q1007*RHO_PLATE/2700*(1+SCRAP)*PRICE_PLATE</f>
        <v>42.8342859</v>
      </c>
      <c r="Z1007" s="24" t="n">
        <f aca="false">T1007*CUT_M+(R1007+S1007)*CUT_SET</f>
        <v>115.815482</v>
      </c>
      <c r="AA1007" s="24" t="n">
        <f aca="false">U1007*ROUND_M</f>
        <v>247.2345</v>
      </c>
      <c r="AB1007" s="24" t="n">
        <f aca="false">(R1007+S1007)*FINISH_PART</f>
        <v>208</v>
      </c>
      <c r="AC1007" s="24" t="n">
        <f aca="false">R1007*SPACER_VANE+(R1007+S1007)*ASM_H*LABOUR</f>
        <v>340.5</v>
      </c>
      <c r="AD1007" s="24" t="n">
        <f aca="false">V1007*G10_CAGE+W1007*G10_SLEEVE</f>
        <v>234.72264</v>
      </c>
      <c r="AE1007" s="24" t="n">
        <f aca="false">N1007/1000*SHAFT_M+SHAFT_SET</f>
        <v>187.88</v>
      </c>
      <c r="AF1007" s="24" t="n">
        <f aca="false">2*ROUNDUP(G1007*1000/V_ZENER,0)*PRICE_Z+5*ROUNDUP(G1007*DIODE_SAFETY/V_STICK,0)*PRICE_STICK</f>
        <v>149.8</v>
      </c>
      <c r="AG1007" s="24" t="n">
        <f aca="false">SUM(X1007:AF1007)</f>
        <v>1564.31203197</v>
      </c>
      <c r="AH1007" s="20" t="n">
        <f aca="false">FIXED_BOM</f>
        <v>3461</v>
      </c>
      <c r="AI1007" s="24" t="n">
        <f aca="false">(AG1007+AH1007)*(1+CONT)</f>
        <v>5779.1088367655</v>
      </c>
      <c r="AJ1007" s="24" t="n">
        <f aca="false">IF(L1007&gt;0,AI1007/L1007,1000000000000)</f>
        <v>3338.04399548399</v>
      </c>
      <c r="AK1007" s="8" t="n">
        <f aca="false">IF(AND(G1007&gt;=V_NEED,L1007&gt;=P_MIN,K1007&gt;=Z_MIN,F1007&lt;=N_CAP,D1007&lt;=R_MAX,OR(CORONA_REQ=0,O1007&gt;=G1007)),1,0)</f>
        <v>0</v>
      </c>
      <c r="AL1007" s="28" t="n">
        <f aca="false">IF(AK1007=1,IF(OBJECTIVE=1,AI1007,AJ1007),1000000000000)+ROW()*0.000000001</f>
        <v>1000000000000</v>
      </c>
    </row>
    <row r="1008" customFormat="false" ht="15" hidden="false" customHeight="false" outlineLevel="0" collapsed="false">
      <c r="A1008" s="8" t="n">
        <v>1004</v>
      </c>
      <c r="B1008" s="23" t="n">
        <v>10</v>
      </c>
      <c r="C1008" s="23" t="n">
        <v>1.5</v>
      </c>
      <c r="D1008" s="8" t="n">
        <v>175</v>
      </c>
      <c r="E1008" s="8" t="n">
        <v>26</v>
      </c>
      <c r="F1008" s="8" t="n">
        <v>6</v>
      </c>
      <c r="G1008" s="28" t="n">
        <v>20.62</v>
      </c>
      <c r="H1008" s="8" t="n">
        <v>98.774428</v>
      </c>
      <c r="I1008" s="8" t="n">
        <v>410.439056</v>
      </c>
      <c r="J1008" s="28" t="n">
        <v>4.155317</v>
      </c>
      <c r="K1008" s="39" t="n">
        <v>1.169711</v>
      </c>
      <c r="L1008" s="28" t="n">
        <v>3.361098</v>
      </c>
      <c r="M1008" s="8" t="n">
        <v>208.5</v>
      </c>
      <c r="N1008" s="8" t="n">
        <v>1037</v>
      </c>
      <c r="O1008" s="28" t="n">
        <v>14.585527</v>
      </c>
      <c r="P1008" s="28" t="n">
        <v>4.702396</v>
      </c>
      <c r="Q1008" s="28" t="n">
        <v>5.009859</v>
      </c>
      <c r="R1008" s="8" t="n">
        <v>24</v>
      </c>
      <c r="S1008" s="8" t="n">
        <v>14</v>
      </c>
      <c r="T1008" s="23" t="n">
        <v>88.401765</v>
      </c>
      <c r="U1008" s="23" t="n">
        <v>72.756634</v>
      </c>
      <c r="V1008" s="28" t="n">
        <v>4.543222</v>
      </c>
      <c r="W1008" s="39" t="n">
        <v>0.793261</v>
      </c>
      <c r="X1008" s="24" t="n">
        <f aca="false">P1008*RHO_VANE/2700*(1+SCRAP)*PRICE_VANE</f>
        <v>56.28768012</v>
      </c>
      <c r="Y1008" s="24" t="n">
        <f aca="false">Q1008*RHO_PLATE/2700*(1+SCRAP)*PRICE_PLATE</f>
        <v>59.96801223</v>
      </c>
      <c r="Z1008" s="24" t="n">
        <f aca="false">T1008*CUT_M+(R1008+S1008)*CUT_SET</f>
        <v>170.6026475</v>
      </c>
      <c r="AA1008" s="24" t="n">
        <f aca="false">U1008*ROUND_M</f>
        <v>363.78317</v>
      </c>
      <c r="AB1008" s="24" t="n">
        <f aca="false">(R1008+S1008)*FINISH_PART</f>
        <v>304</v>
      </c>
      <c r="AC1008" s="24" t="n">
        <f aca="false">R1008*SPACER_VANE+(R1008+S1008)*ASM_H*LABOUR</f>
        <v>499.5</v>
      </c>
      <c r="AD1008" s="24" t="n">
        <f aca="false">V1008*G10_CAGE+W1008*G10_SLEEVE</f>
        <v>320.18898</v>
      </c>
      <c r="AE1008" s="24" t="n">
        <f aca="false">N1008/1000*SHAFT_M+SHAFT_SET</f>
        <v>204.44</v>
      </c>
      <c r="AF1008" s="24" t="n">
        <f aca="false">2*ROUNDUP(G1008*1000/V_ZENER,0)*PRICE_Z+5*ROUNDUP(G1008*DIODE_SAFETY/V_STICK,0)*PRICE_STICK</f>
        <v>149.8</v>
      </c>
      <c r="AG1008" s="24" t="n">
        <f aca="false">SUM(X1008:AF1008)</f>
        <v>2128.57048985</v>
      </c>
      <c r="AH1008" s="20" t="n">
        <f aca="false">FIXED_BOM</f>
        <v>3461</v>
      </c>
      <c r="AI1008" s="24" t="n">
        <f aca="false">(AG1008+AH1008)*(1+CONT)</f>
        <v>6428.0060633275</v>
      </c>
      <c r="AJ1008" s="24" t="n">
        <f aca="false">IF(L1008&gt;0,AI1008/L1008,1000000000000)</f>
        <v>1912.47207410421</v>
      </c>
      <c r="AK1008" s="8" t="n">
        <f aca="false">IF(AND(G1008&gt;=V_NEED,L1008&gt;=P_MIN,K1008&gt;=Z_MIN,F1008&lt;=N_CAP,D1008&lt;=R_MAX,OR(CORONA_REQ=0,O1008&gt;=G1008)),1,0)</f>
        <v>0</v>
      </c>
      <c r="AL1008" s="28" t="n">
        <f aca="false">IF(AK1008=1,IF(OBJECTIVE=1,AI1008,AJ1008),1000000000000)+ROW()*0.000000001</f>
        <v>1000000000000</v>
      </c>
    </row>
    <row r="1009" customFormat="false" ht="15" hidden="false" customHeight="false" outlineLevel="0" collapsed="false">
      <c r="A1009" s="8" t="n">
        <v>1005</v>
      </c>
      <c r="B1009" s="23" t="n">
        <v>10</v>
      </c>
      <c r="C1009" s="23" t="n">
        <v>1.5</v>
      </c>
      <c r="D1009" s="8" t="n">
        <v>175</v>
      </c>
      <c r="E1009" s="8" t="n">
        <v>26</v>
      </c>
      <c r="F1009" s="8" t="n">
        <v>8</v>
      </c>
      <c r="G1009" s="28" t="n">
        <v>20.62</v>
      </c>
      <c r="H1009" s="8" t="n">
        <v>133.965128</v>
      </c>
      <c r="I1009" s="8" t="n">
        <v>559.689622</v>
      </c>
      <c r="J1009" s="28" t="n">
        <v>4.177875</v>
      </c>
      <c r="K1009" s="39" t="n">
        <v>1.189082</v>
      </c>
      <c r="L1009" s="28" t="n">
        <v>4.999513</v>
      </c>
      <c r="M1009" s="8" t="n">
        <v>277.5</v>
      </c>
      <c r="N1009" s="8" t="n">
        <v>1175</v>
      </c>
      <c r="O1009" s="28" t="n">
        <v>14.585527</v>
      </c>
      <c r="P1009" s="28" t="n">
        <v>6.269862</v>
      </c>
      <c r="Q1009" s="28" t="n">
        <v>6.441247</v>
      </c>
      <c r="R1009" s="8" t="n">
        <v>32</v>
      </c>
      <c r="S1009" s="8" t="n">
        <v>18</v>
      </c>
      <c r="T1009" s="23" t="n">
        <v>116.926543</v>
      </c>
      <c r="U1009" s="23" t="n">
        <v>96.066368</v>
      </c>
      <c r="V1009" s="28" t="n">
        <v>5.755919</v>
      </c>
      <c r="W1009" s="39" t="n">
        <v>1.005002</v>
      </c>
      <c r="X1009" s="24" t="n">
        <f aca="false">P1009*RHO_VANE/2700*(1+SCRAP)*PRICE_VANE</f>
        <v>75.05024814</v>
      </c>
      <c r="Y1009" s="24" t="n">
        <f aca="false">Q1009*RHO_PLATE/2700*(1+SCRAP)*PRICE_PLATE</f>
        <v>77.10172659</v>
      </c>
      <c r="Z1009" s="24" t="n">
        <f aca="false">T1009*CUT_M+(R1009+S1009)*CUT_SET</f>
        <v>225.3898145</v>
      </c>
      <c r="AA1009" s="24" t="n">
        <f aca="false">U1009*ROUND_M</f>
        <v>480.33184</v>
      </c>
      <c r="AB1009" s="24" t="n">
        <f aca="false">(R1009+S1009)*FINISH_PART</f>
        <v>400</v>
      </c>
      <c r="AC1009" s="24" t="n">
        <f aca="false">R1009*SPACER_VANE+(R1009+S1009)*ASM_H*LABOUR</f>
        <v>658.5</v>
      </c>
      <c r="AD1009" s="24" t="n">
        <f aca="false">V1009*G10_CAGE+W1009*G10_SLEEVE</f>
        <v>405.65526</v>
      </c>
      <c r="AE1009" s="24" t="n">
        <f aca="false">N1009/1000*SHAFT_M+SHAFT_SET</f>
        <v>221</v>
      </c>
      <c r="AF1009" s="24" t="n">
        <f aca="false">2*ROUNDUP(G1009*1000/V_ZENER,0)*PRICE_Z+5*ROUNDUP(G1009*DIODE_SAFETY/V_STICK,0)*PRICE_STICK</f>
        <v>149.8</v>
      </c>
      <c r="AG1009" s="24" t="n">
        <f aca="false">SUM(X1009:AF1009)</f>
        <v>2692.82888923</v>
      </c>
      <c r="AH1009" s="20" t="n">
        <f aca="false">FIXED_BOM</f>
        <v>3461</v>
      </c>
      <c r="AI1009" s="24" t="n">
        <f aca="false">(AG1009+AH1009)*(1+CONT)</f>
        <v>7076.9032226145</v>
      </c>
      <c r="AJ1009" s="24" t="n">
        <f aca="false">IF(L1009&gt;0,AI1009/L1009,1000000000000)</f>
        <v>1415.51851602636</v>
      </c>
      <c r="AK1009" s="8" t="n">
        <f aca="false">IF(AND(G1009&gt;=V_NEED,L1009&gt;=P_MIN,K1009&gt;=Z_MIN,F1009&lt;=N_CAP,D1009&lt;=R_MAX,OR(CORONA_REQ=0,O1009&gt;=G1009)),1,0)</f>
        <v>0</v>
      </c>
      <c r="AL1009" s="28" t="n">
        <f aca="false">IF(AK1009=1,IF(OBJECTIVE=1,AI1009,AJ1009),1000000000000)+ROW()*0.000000001</f>
        <v>1000000000000</v>
      </c>
    </row>
    <row r="1010" customFormat="false" ht="15" hidden="false" customHeight="false" outlineLevel="0" collapsed="false">
      <c r="A1010" s="8" t="n">
        <v>1006</v>
      </c>
      <c r="B1010" s="23" t="n">
        <v>10</v>
      </c>
      <c r="C1010" s="23" t="n">
        <v>1.5</v>
      </c>
      <c r="D1010" s="8" t="n">
        <v>175</v>
      </c>
      <c r="E1010" s="8" t="n">
        <v>26</v>
      </c>
      <c r="F1010" s="8" t="n">
        <v>10</v>
      </c>
      <c r="G1010" s="28" t="n">
        <v>20.62</v>
      </c>
      <c r="H1010" s="8" t="n">
        <v>169.155829</v>
      </c>
      <c r="I1010" s="8" t="n">
        <v>708.940188</v>
      </c>
      <c r="J1010" s="28" t="n">
        <v>4.191048</v>
      </c>
      <c r="K1010" s="39" t="n">
        <v>1.200995</v>
      </c>
      <c r="L1010" s="28" t="n">
        <v>6.647354</v>
      </c>
      <c r="M1010" s="8" t="n">
        <v>346.5</v>
      </c>
      <c r="N1010" s="8" t="n">
        <v>1313</v>
      </c>
      <c r="O1010" s="28" t="n">
        <v>14.585527</v>
      </c>
      <c r="P1010" s="28" t="n">
        <v>7.837327</v>
      </c>
      <c r="Q1010" s="28" t="n">
        <v>7.872635</v>
      </c>
      <c r="R1010" s="8" t="n">
        <v>40</v>
      </c>
      <c r="S1010" s="8" t="n">
        <v>22</v>
      </c>
      <c r="T1010" s="23" t="n">
        <v>145.45132</v>
      </c>
      <c r="U1010" s="23" t="n">
        <v>119.376101</v>
      </c>
      <c r="V1010" s="28" t="n">
        <v>6.968617</v>
      </c>
      <c r="W1010" s="39" t="n">
        <v>1.216743</v>
      </c>
      <c r="X1010" s="24" t="n">
        <f aca="false">P1010*RHO_VANE/2700*(1+SCRAP)*PRICE_VANE</f>
        <v>93.81280419</v>
      </c>
      <c r="Y1010" s="24" t="n">
        <f aca="false">Q1010*RHO_PLATE/2700*(1+SCRAP)*PRICE_PLATE</f>
        <v>94.23544095</v>
      </c>
      <c r="Z1010" s="24" t="n">
        <f aca="false">T1010*CUT_M+(R1010+S1010)*CUT_SET</f>
        <v>280.17698</v>
      </c>
      <c r="AA1010" s="24" t="n">
        <f aca="false">U1010*ROUND_M</f>
        <v>596.880505</v>
      </c>
      <c r="AB1010" s="24" t="n">
        <f aca="false">(R1010+S1010)*FINISH_PART</f>
        <v>496</v>
      </c>
      <c r="AC1010" s="24" t="n">
        <f aca="false">R1010*SPACER_VANE+(R1010+S1010)*ASM_H*LABOUR</f>
        <v>817.5</v>
      </c>
      <c r="AD1010" s="24" t="n">
        <f aca="false">V1010*G10_CAGE+W1010*G10_SLEEVE</f>
        <v>491.1216</v>
      </c>
      <c r="AE1010" s="24" t="n">
        <f aca="false">N1010/1000*SHAFT_M+SHAFT_SET</f>
        <v>237.56</v>
      </c>
      <c r="AF1010" s="24" t="n">
        <f aca="false">2*ROUNDUP(G1010*1000/V_ZENER,0)*PRICE_Z+5*ROUNDUP(G1010*DIODE_SAFETY/V_STICK,0)*PRICE_STICK</f>
        <v>149.8</v>
      </c>
      <c r="AG1010" s="24" t="n">
        <f aca="false">SUM(X1010:AF1010)</f>
        <v>3257.08733014</v>
      </c>
      <c r="AH1010" s="20" t="n">
        <f aca="false">FIXED_BOM</f>
        <v>3461</v>
      </c>
      <c r="AI1010" s="24" t="n">
        <f aca="false">(AG1010+AH1010)*(1+CONT)</f>
        <v>7725.800429661</v>
      </c>
      <c r="AJ1010" s="24" t="n">
        <f aca="false">IF(L1010&gt;0,AI1010/L1010,1000000000000)</f>
        <v>1162.23694866574</v>
      </c>
      <c r="AK1010" s="8" t="n">
        <f aca="false">IF(AND(G1010&gt;=V_NEED,L1010&gt;=P_MIN,K1010&gt;=Z_MIN,F1010&lt;=N_CAP,D1010&lt;=R_MAX,OR(CORONA_REQ=0,O1010&gt;=G1010)),1,0)</f>
        <v>0</v>
      </c>
      <c r="AL1010" s="28" t="n">
        <f aca="false">IF(AK1010=1,IF(OBJECTIVE=1,AI1010,AJ1010),1000000000000)+ROW()*0.000000001</f>
        <v>1000000000000</v>
      </c>
    </row>
    <row r="1011" customFormat="false" ht="15" hidden="false" customHeight="false" outlineLevel="0" collapsed="false">
      <c r="A1011" s="8" t="n">
        <v>1007</v>
      </c>
      <c r="B1011" s="23" t="n">
        <v>10</v>
      </c>
      <c r="C1011" s="23" t="n">
        <v>1.5</v>
      </c>
      <c r="D1011" s="8" t="n">
        <v>175</v>
      </c>
      <c r="E1011" s="8" t="n">
        <v>26</v>
      </c>
      <c r="F1011" s="8" t="n">
        <v>12</v>
      </c>
      <c r="G1011" s="28" t="n">
        <v>20.62</v>
      </c>
      <c r="H1011" s="8" t="n">
        <v>204.34653</v>
      </c>
      <c r="I1011" s="8" t="n">
        <v>858.190754</v>
      </c>
      <c r="J1011" s="28" t="n">
        <v>4.199684</v>
      </c>
      <c r="K1011" s="39" t="n">
        <v>1.208918</v>
      </c>
      <c r="L1011" s="28" t="n">
        <v>8.295543</v>
      </c>
      <c r="M1011" s="8" t="n">
        <v>427</v>
      </c>
      <c r="N1011" s="8" t="n">
        <v>1474</v>
      </c>
      <c r="O1011" s="28" t="n">
        <v>14.585527</v>
      </c>
      <c r="P1011" s="28" t="n">
        <v>9.404793</v>
      </c>
      <c r="Q1011" s="28" t="n">
        <v>10.019717</v>
      </c>
      <c r="R1011" s="8" t="n">
        <v>48</v>
      </c>
      <c r="S1011" s="8" t="n">
        <v>28</v>
      </c>
      <c r="T1011" s="23" t="n">
        <v>176.803531</v>
      </c>
      <c r="U1011" s="23" t="n">
        <v>145.513268</v>
      </c>
      <c r="V1011" s="28" t="n">
        <v>8.38343</v>
      </c>
      <c r="W1011" s="39" t="n">
        <v>1.463774</v>
      </c>
      <c r="X1011" s="24" t="n">
        <f aca="false">P1011*RHO_VANE/2700*(1+SCRAP)*PRICE_VANE</f>
        <v>112.57537221</v>
      </c>
      <c r="Y1011" s="24" t="n">
        <f aca="false">Q1011*RHO_PLATE/2700*(1+SCRAP)*PRICE_PLATE</f>
        <v>119.93601249</v>
      </c>
      <c r="Z1011" s="24" t="n">
        <f aca="false">T1011*CUT_M+(R1011+S1011)*CUT_SET</f>
        <v>341.2052965</v>
      </c>
      <c r="AA1011" s="24" t="n">
        <f aca="false">U1011*ROUND_M</f>
        <v>727.56634</v>
      </c>
      <c r="AB1011" s="24" t="n">
        <f aca="false">(R1011+S1011)*FINISH_PART</f>
        <v>608</v>
      </c>
      <c r="AC1011" s="24" t="n">
        <f aca="false">R1011*SPACER_VANE+(R1011+S1011)*ASM_H*LABOUR</f>
        <v>999</v>
      </c>
      <c r="AD1011" s="24" t="n">
        <f aca="false">V1011*G10_CAGE+W1011*G10_SLEEVE</f>
        <v>590.83224</v>
      </c>
      <c r="AE1011" s="24" t="n">
        <f aca="false">N1011/1000*SHAFT_M+SHAFT_SET</f>
        <v>256.88</v>
      </c>
      <c r="AF1011" s="24" t="n">
        <f aca="false">2*ROUNDUP(G1011*1000/V_ZENER,0)*PRICE_Z+5*ROUNDUP(G1011*DIODE_SAFETY/V_STICK,0)*PRICE_STICK</f>
        <v>149.8</v>
      </c>
      <c r="AG1011" s="24" t="n">
        <f aca="false">SUM(X1011:AF1011)</f>
        <v>3905.7952612</v>
      </c>
      <c r="AH1011" s="20" t="n">
        <f aca="false">FIXED_BOM</f>
        <v>3461</v>
      </c>
      <c r="AI1011" s="24" t="n">
        <f aca="false">(AG1011+AH1011)*(1+CONT)</f>
        <v>8471.81455038</v>
      </c>
      <c r="AJ1011" s="24" t="n">
        <f aca="false">IF(L1011&gt;0,AI1011/L1011,1000000000000)</f>
        <v>1021.24894661868</v>
      </c>
      <c r="AK1011" s="8" t="n">
        <f aca="false">IF(AND(G1011&gt;=V_NEED,L1011&gt;=P_MIN,K1011&gt;=Z_MIN,F1011&lt;=N_CAP,D1011&lt;=R_MAX,OR(CORONA_REQ=0,O1011&gt;=G1011)),1,0)</f>
        <v>0</v>
      </c>
      <c r="AL1011" s="28" t="n">
        <f aca="false">IF(AK1011=1,IF(OBJECTIVE=1,AI1011,AJ1011),1000000000000)+ROW()*0.000000001</f>
        <v>1000000000000</v>
      </c>
    </row>
    <row r="1012" customFormat="false" ht="15" hidden="false" customHeight="false" outlineLevel="0" collapsed="false">
      <c r="A1012" s="8" t="n">
        <v>1008</v>
      </c>
      <c r="B1012" s="23" t="n">
        <v>10</v>
      </c>
      <c r="C1012" s="23" t="n">
        <v>1.5</v>
      </c>
      <c r="D1012" s="8" t="n">
        <v>175</v>
      </c>
      <c r="E1012" s="8" t="n">
        <v>26</v>
      </c>
      <c r="F1012" s="8" t="n">
        <v>16</v>
      </c>
      <c r="G1012" s="28" t="n">
        <v>20.62</v>
      </c>
      <c r="H1012" s="8" t="n">
        <v>274.727932</v>
      </c>
      <c r="I1012" s="8" t="n">
        <v>1156.691886</v>
      </c>
      <c r="J1012" s="28" t="n">
        <v>4.210318</v>
      </c>
      <c r="K1012" s="39" t="n">
        <v>1.218797</v>
      </c>
      <c r="L1012" s="28" t="n">
        <v>11.592538</v>
      </c>
      <c r="M1012" s="8" t="n">
        <v>565</v>
      </c>
      <c r="N1012" s="8" t="n">
        <v>1750</v>
      </c>
      <c r="O1012" s="28" t="n">
        <v>14.585527</v>
      </c>
      <c r="P1012" s="28" t="n">
        <v>12.539724</v>
      </c>
      <c r="Q1012" s="28" t="n">
        <v>12.882493</v>
      </c>
      <c r="R1012" s="8" t="n">
        <v>64</v>
      </c>
      <c r="S1012" s="8" t="n">
        <v>36</v>
      </c>
      <c r="T1012" s="23" t="n">
        <v>233.853086</v>
      </c>
      <c r="U1012" s="23" t="n">
        <v>192.132735</v>
      </c>
      <c r="V1012" s="28" t="n">
        <v>10.808825</v>
      </c>
      <c r="W1012" s="39" t="n">
        <v>1.887255</v>
      </c>
      <c r="X1012" s="24" t="n">
        <f aca="false">P1012*RHO_VANE/2700*(1+SCRAP)*PRICE_VANE</f>
        <v>150.10049628</v>
      </c>
      <c r="Y1012" s="24" t="n">
        <f aca="false">Q1012*RHO_PLATE/2700*(1+SCRAP)*PRICE_PLATE</f>
        <v>154.20344121</v>
      </c>
      <c r="Z1012" s="24" t="n">
        <f aca="false">T1012*CUT_M+(R1012+S1012)*CUT_SET</f>
        <v>450.779629</v>
      </c>
      <c r="AA1012" s="24" t="n">
        <f aca="false">U1012*ROUND_M</f>
        <v>960.663675</v>
      </c>
      <c r="AB1012" s="24" t="n">
        <f aca="false">(R1012+S1012)*FINISH_PART</f>
        <v>800</v>
      </c>
      <c r="AC1012" s="24" t="n">
        <f aca="false">R1012*SPACER_VANE+(R1012+S1012)*ASM_H*LABOUR</f>
        <v>1317</v>
      </c>
      <c r="AD1012" s="24" t="n">
        <f aca="false">V1012*G10_CAGE+W1012*G10_SLEEVE</f>
        <v>761.7648</v>
      </c>
      <c r="AE1012" s="24" t="n">
        <f aca="false">N1012/1000*SHAFT_M+SHAFT_SET</f>
        <v>290</v>
      </c>
      <c r="AF1012" s="24" t="n">
        <f aca="false">2*ROUNDUP(G1012*1000/V_ZENER,0)*PRICE_Z+5*ROUNDUP(G1012*DIODE_SAFETY/V_STICK,0)*PRICE_STICK</f>
        <v>149.8</v>
      </c>
      <c r="AG1012" s="24" t="n">
        <f aca="false">SUM(X1012:AF1012)</f>
        <v>5034.31204149</v>
      </c>
      <c r="AH1012" s="20" t="n">
        <f aca="false">FIXED_BOM</f>
        <v>3461</v>
      </c>
      <c r="AI1012" s="24" t="n">
        <f aca="false">(AG1012+AH1012)*(1+CONT)</f>
        <v>9769.6088477135</v>
      </c>
      <c r="AJ1012" s="24" t="n">
        <f aca="false">IF(L1012&gt;0,AI1012/L1012,1000000000000)</f>
        <v>842.749779876805</v>
      </c>
      <c r="AK1012" s="8" t="n">
        <f aca="false">IF(AND(G1012&gt;=V_NEED,L1012&gt;=P_MIN,K1012&gt;=Z_MIN,F1012&lt;=N_CAP,D1012&lt;=R_MAX,OR(CORONA_REQ=0,O1012&gt;=G1012)),1,0)</f>
        <v>0</v>
      </c>
      <c r="AL1012" s="28" t="n">
        <f aca="false">IF(AK1012=1,IF(OBJECTIVE=1,AI1012,AJ1012),1000000000000)+ROW()*0.000000001</f>
        <v>1000000000000</v>
      </c>
    </row>
    <row r="1013" customFormat="false" ht="15" hidden="false" customHeight="false" outlineLevel="0" collapsed="false">
      <c r="A1013" s="8" t="n">
        <v>1009</v>
      </c>
      <c r="B1013" s="23" t="n">
        <v>10</v>
      </c>
      <c r="C1013" s="23" t="n">
        <v>2</v>
      </c>
      <c r="D1013" s="8" t="n">
        <v>175</v>
      </c>
      <c r="E1013" s="8" t="n">
        <v>18</v>
      </c>
      <c r="F1013" s="8" t="n">
        <v>4</v>
      </c>
      <c r="G1013" s="28" t="n">
        <v>20.62</v>
      </c>
      <c r="H1013" s="8" t="n">
        <v>36.743157</v>
      </c>
      <c r="I1013" s="8" t="n">
        <v>189.445438</v>
      </c>
      <c r="J1013" s="28" t="n">
        <v>5.155938</v>
      </c>
      <c r="K1013" s="39" t="n">
        <v>1.145952</v>
      </c>
      <c r="L1013" s="28" t="n">
        <v>1.361671</v>
      </c>
      <c r="M1013" s="8" t="n">
        <v>134</v>
      </c>
      <c r="N1013" s="8" t="n">
        <v>888</v>
      </c>
      <c r="O1013" s="28" t="n">
        <v>15.86467</v>
      </c>
      <c r="P1013" s="28" t="n">
        <v>3.162032</v>
      </c>
      <c r="Q1013" s="28" t="n">
        <v>3.817035</v>
      </c>
      <c r="R1013" s="8" t="n">
        <v>16</v>
      </c>
      <c r="S1013" s="8" t="n">
        <v>8</v>
      </c>
      <c r="T1013" s="23" t="n">
        <v>57.049555</v>
      </c>
      <c r="U1013" s="23" t="n">
        <v>46.619467</v>
      </c>
      <c r="V1013" s="28" t="n">
        <v>3.23386</v>
      </c>
      <c r="W1013" s="39" t="n">
        <v>0.564642</v>
      </c>
      <c r="X1013" s="24" t="n">
        <f aca="false">P1013*RHO_VANE/2700*(1+SCRAP)*PRICE_VANE</f>
        <v>37.84952304</v>
      </c>
      <c r="Y1013" s="24" t="n">
        <f aca="false">Q1013*RHO_PLATE/2700*(1+SCRAP)*PRICE_PLATE</f>
        <v>45.68990895</v>
      </c>
      <c r="Z1013" s="24" t="n">
        <f aca="false">T1013*CUT_M+(R1013+S1013)*CUT_SET</f>
        <v>109.5743325</v>
      </c>
      <c r="AA1013" s="24" t="n">
        <f aca="false">U1013*ROUND_M</f>
        <v>233.097335</v>
      </c>
      <c r="AB1013" s="24" t="n">
        <f aca="false">(R1013+S1013)*FINISH_PART</f>
        <v>192</v>
      </c>
      <c r="AC1013" s="24" t="n">
        <f aca="false">R1013*SPACER_VANE+(R1013+S1013)*ASM_H*LABOUR</f>
        <v>318</v>
      </c>
      <c r="AD1013" s="24" t="n">
        <f aca="false">V1013*G10_CAGE+W1013*G10_SLEEVE</f>
        <v>227.91012</v>
      </c>
      <c r="AE1013" s="24" t="n">
        <f aca="false">N1013/1000*SHAFT_M+SHAFT_SET</f>
        <v>186.56</v>
      </c>
      <c r="AF1013" s="24" t="n">
        <f aca="false">2*ROUNDUP(G1013*1000/V_ZENER,0)*PRICE_Z+5*ROUNDUP(G1013*DIODE_SAFETY/V_STICK,0)*PRICE_STICK</f>
        <v>149.8</v>
      </c>
      <c r="AG1013" s="24" t="n">
        <f aca="false">SUM(X1013:AF1013)</f>
        <v>1500.48121949</v>
      </c>
      <c r="AH1013" s="20" t="n">
        <f aca="false">FIXED_BOM</f>
        <v>3461</v>
      </c>
      <c r="AI1013" s="24" t="n">
        <f aca="false">(AG1013+AH1013)*(1+CONT)</f>
        <v>5705.7034024135</v>
      </c>
      <c r="AJ1013" s="24" t="n">
        <f aca="false">IF(L1013&gt;0,AI1013/L1013,1000000000000)</f>
        <v>4190.22172199709</v>
      </c>
      <c r="AK1013" s="8" t="n">
        <f aca="false">IF(AND(G1013&gt;=V_NEED,L1013&gt;=P_MIN,K1013&gt;=Z_MIN,F1013&lt;=N_CAP,D1013&lt;=R_MAX,OR(CORONA_REQ=0,O1013&gt;=G1013)),1,0)</f>
        <v>0</v>
      </c>
      <c r="AL1013" s="28" t="n">
        <f aca="false">IF(AK1013=1,IF(OBJECTIVE=1,AI1013,AJ1013),1000000000000)+ROW()*0.000000001</f>
        <v>1000000000000</v>
      </c>
    </row>
    <row r="1014" customFormat="false" ht="15" hidden="false" customHeight="false" outlineLevel="0" collapsed="false">
      <c r="A1014" s="8" t="n">
        <v>1010</v>
      </c>
      <c r="B1014" s="23" t="n">
        <v>10</v>
      </c>
      <c r="C1014" s="23" t="n">
        <v>2</v>
      </c>
      <c r="D1014" s="8" t="n">
        <v>175</v>
      </c>
      <c r="E1014" s="8" t="n">
        <v>18</v>
      </c>
      <c r="F1014" s="8" t="n">
        <v>6</v>
      </c>
      <c r="G1014" s="28" t="n">
        <v>20.62</v>
      </c>
      <c r="H1014" s="8" t="n">
        <v>56.596389</v>
      </c>
      <c r="I1014" s="8" t="n">
        <v>297.699974</v>
      </c>
      <c r="J1014" s="28" t="n">
        <v>5.260052</v>
      </c>
      <c r="K1014" s="39" t="n">
        <v>1.201866</v>
      </c>
      <c r="L1014" s="28" t="n">
        <v>2.782271</v>
      </c>
      <c r="M1014" s="8" t="n">
        <v>206</v>
      </c>
      <c r="N1014" s="8" t="n">
        <v>1032</v>
      </c>
      <c r="O1014" s="28" t="n">
        <v>15.86467</v>
      </c>
      <c r="P1014" s="28" t="n">
        <v>4.743048</v>
      </c>
      <c r="Q1014" s="28" t="n">
        <v>5.725553</v>
      </c>
      <c r="R1014" s="8" t="n">
        <v>24</v>
      </c>
      <c r="S1014" s="8" t="n">
        <v>12</v>
      </c>
      <c r="T1014" s="23" t="n">
        <v>85.574332</v>
      </c>
      <c r="U1014" s="23" t="n">
        <v>69.929201</v>
      </c>
      <c r="V1014" s="28" t="n">
        <v>4.499283</v>
      </c>
      <c r="W1014" s="39" t="n">
        <v>0.785589</v>
      </c>
      <c r="X1014" s="24" t="n">
        <f aca="false">P1014*RHO_VANE/2700*(1+SCRAP)*PRICE_VANE</f>
        <v>56.77428456</v>
      </c>
      <c r="Y1014" s="24" t="n">
        <f aca="false">Q1014*RHO_PLATE/2700*(1+SCRAP)*PRICE_PLATE</f>
        <v>68.53486941</v>
      </c>
      <c r="Z1014" s="24" t="n">
        <f aca="false">T1014*CUT_M+(R1014+S1014)*CUT_SET</f>
        <v>164.361498</v>
      </c>
      <c r="AA1014" s="24" t="n">
        <f aca="false">U1014*ROUND_M</f>
        <v>349.646005</v>
      </c>
      <c r="AB1014" s="24" t="n">
        <f aca="false">(R1014+S1014)*FINISH_PART</f>
        <v>288</v>
      </c>
      <c r="AC1014" s="24" t="n">
        <f aca="false">R1014*SPACER_VANE+(R1014+S1014)*ASM_H*LABOUR</f>
        <v>477</v>
      </c>
      <c r="AD1014" s="24" t="n">
        <f aca="false">V1014*G10_CAGE+W1014*G10_SLEEVE</f>
        <v>317.09232</v>
      </c>
      <c r="AE1014" s="24" t="n">
        <f aca="false">N1014/1000*SHAFT_M+SHAFT_SET</f>
        <v>203.84</v>
      </c>
      <c r="AF1014" s="24" t="n">
        <f aca="false">2*ROUNDUP(G1014*1000/V_ZENER,0)*PRICE_Z+5*ROUNDUP(G1014*DIODE_SAFETY/V_STICK,0)*PRICE_STICK</f>
        <v>149.8</v>
      </c>
      <c r="AG1014" s="24" t="n">
        <f aca="false">SUM(X1014:AF1014)</f>
        <v>2075.04897697</v>
      </c>
      <c r="AH1014" s="20" t="n">
        <f aca="false">FIXED_BOM</f>
        <v>3461</v>
      </c>
      <c r="AI1014" s="24" t="n">
        <f aca="false">(AG1014+AH1014)*(1+CONT)</f>
        <v>6366.4563235155</v>
      </c>
      <c r="AJ1014" s="24" t="n">
        <f aca="false">IF(L1014&gt;0,AI1014/L1014,1000000000000)</f>
        <v>2288.22293856907</v>
      </c>
      <c r="AK1014" s="8" t="n">
        <f aca="false">IF(AND(G1014&gt;=V_NEED,L1014&gt;=P_MIN,K1014&gt;=Z_MIN,F1014&lt;=N_CAP,D1014&lt;=R_MAX,OR(CORONA_REQ=0,O1014&gt;=G1014)),1,0)</f>
        <v>0</v>
      </c>
      <c r="AL1014" s="28" t="n">
        <f aca="false">IF(AK1014=1,IF(OBJECTIVE=1,AI1014,AJ1014),1000000000000)+ROW()*0.000000001</f>
        <v>1000000000000</v>
      </c>
    </row>
    <row r="1015" customFormat="false" ht="15" hidden="false" customHeight="false" outlineLevel="0" collapsed="false">
      <c r="A1015" s="8" t="n">
        <v>1011</v>
      </c>
      <c r="B1015" s="23" t="n">
        <v>10</v>
      </c>
      <c r="C1015" s="23" t="n">
        <v>2</v>
      </c>
      <c r="D1015" s="8" t="n">
        <v>175</v>
      </c>
      <c r="E1015" s="8" t="n">
        <v>18</v>
      </c>
      <c r="F1015" s="8" t="n">
        <v>8</v>
      </c>
      <c r="G1015" s="28" t="n">
        <v>20.62</v>
      </c>
      <c r="H1015" s="8" t="n">
        <v>76.449621</v>
      </c>
      <c r="I1015" s="8" t="n">
        <v>405.954511</v>
      </c>
      <c r="J1015" s="28" t="n">
        <v>5.310092</v>
      </c>
      <c r="K1015" s="39" t="n">
        <v>1.231289</v>
      </c>
      <c r="L1015" s="28" t="n">
        <v>4.219559</v>
      </c>
      <c r="M1015" s="8" t="n">
        <v>266</v>
      </c>
      <c r="N1015" s="8" t="n">
        <v>1152</v>
      </c>
      <c r="O1015" s="28" t="n">
        <v>15.86467</v>
      </c>
      <c r="P1015" s="28" t="n">
        <v>6.324064</v>
      </c>
      <c r="Q1015" s="28" t="n">
        <v>6.679811</v>
      </c>
      <c r="R1015" s="8" t="n">
        <v>32</v>
      </c>
      <c r="S1015" s="8" t="n">
        <v>14</v>
      </c>
      <c r="T1015" s="23" t="n">
        <v>111.271676</v>
      </c>
      <c r="U1015" s="23" t="n">
        <v>90.411501</v>
      </c>
      <c r="V1015" s="28" t="n">
        <v>5.553803</v>
      </c>
      <c r="W1015" s="39" t="n">
        <v>0.969712</v>
      </c>
      <c r="X1015" s="24" t="n">
        <f aca="false">P1015*RHO_VANE/2700*(1+SCRAP)*PRICE_VANE</f>
        <v>75.69904608</v>
      </c>
      <c r="Y1015" s="24" t="n">
        <f aca="false">Q1015*RHO_PLATE/2700*(1+SCRAP)*PRICE_PLATE</f>
        <v>79.95733767</v>
      </c>
      <c r="Z1015" s="24" t="n">
        <f aca="false">T1015*CUT_M+(R1015+S1015)*CUT_SET</f>
        <v>212.907514</v>
      </c>
      <c r="AA1015" s="24" t="n">
        <f aca="false">U1015*ROUND_M</f>
        <v>452.057505</v>
      </c>
      <c r="AB1015" s="24" t="n">
        <f aca="false">(R1015+S1015)*FINISH_PART</f>
        <v>368</v>
      </c>
      <c r="AC1015" s="24" t="n">
        <f aca="false">R1015*SPACER_VANE+(R1015+S1015)*ASM_H*LABOUR</f>
        <v>613.5</v>
      </c>
      <c r="AD1015" s="24" t="n">
        <f aca="false">V1015*G10_CAGE+W1015*G10_SLEEVE</f>
        <v>391.4109</v>
      </c>
      <c r="AE1015" s="24" t="n">
        <f aca="false">N1015/1000*SHAFT_M+SHAFT_SET</f>
        <v>218.24</v>
      </c>
      <c r="AF1015" s="24" t="n">
        <f aca="false">2*ROUNDUP(G1015*1000/V_ZENER,0)*PRICE_Z+5*ROUNDUP(G1015*DIODE_SAFETY/V_STICK,0)*PRICE_STICK</f>
        <v>149.8</v>
      </c>
      <c r="AG1015" s="24" t="n">
        <f aca="false">SUM(X1015:AF1015)</f>
        <v>2561.57230275</v>
      </c>
      <c r="AH1015" s="20" t="n">
        <f aca="false">FIXED_BOM</f>
        <v>3461</v>
      </c>
      <c r="AI1015" s="24" t="n">
        <f aca="false">(AG1015+AH1015)*(1+CONT)</f>
        <v>6925.9581481625</v>
      </c>
      <c r="AJ1015" s="24" t="n">
        <f aca="false">IF(L1015&gt;0,AI1015/L1015,1000000000000)</f>
        <v>1641.3938395369</v>
      </c>
      <c r="AK1015" s="8" t="n">
        <f aca="false">IF(AND(G1015&gt;=V_NEED,L1015&gt;=P_MIN,K1015&gt;=Z_MIN,F1015&lt;=N_CAP,D1015&lt;=R_MAX,OR(CORONA_REQ=0,O1015&gt;=G1015)),1,0)</f>
        <v>0</v>
      </c>
      <c r="AL1015" s="28" t="n">
        <f aca="false">IF(AK1015=1,IF(OBJECTIVE=1,AI1015,AJ1015),1000000000000)+ROW()*0.000000001</f>
        <v>1000000000000</v>
      </c>
    </row>
    <row r="1016" customFormat="false" ht="15" hidden="false" customHeight="false" outlineLevel="0" collapsed="false">
      <c r="A1016" s="8" t="n">
        <v>1012</v>
      </c>
      <c r="B1016" s="23" t="n">
        <v>10</v>
      </c>
      <c r="C1016" s="23" t="n">
        <v>2</v>
      </c>
      <c r="D1016" s="8" t="n">
        <v>175</v>
      </c>
      <c r="E1016" s="8" t="n">
        <v>18</v>
      </c>
      <c r="F1016" s="8" t="n">
        <v>10</v>
      </c>
      <c r="G1016" s="28" t="n">
        <v>20.62</v>
      </c>
      <c r="H1016" s="8" t="n">
        <v>96.302854</v>
      </c>
      <c r="I1016" s="8" t="n">
        <v>514.209047</v>
      </c>
      <c r="J1016" s="28" t="n">
        <v>5.3395</v>
      </c>
      <c r="K1016" s="39" t="n">
        <v>1.249486</v>
      </c>
      <c r="L1016" s="28" t="n">
        <v>5.665134</v>
      </c>
      <c r="M1016" s="8" t="n">
        <v>338</v>
      </c>
      <c r="N1016" s="8" t="n">
        <v>1296</v>
      </c>
      <c r="O1016" s="28" t="n">
        <v>15.86467</v>
      </c>
      <c r="P1016" s="28" t="n">
        <v>7.90508</v>
      </c>
      <c r="Q1016" s="28" t="n">
        <v>8.588329</v>
      </c>
      <c r="R1016" s="8" t="n">
        <v>40</v>
      </c>
      <c r="S1016" s="8" t="n">
        <v>18</v>
      </c>
      <c r="T1016" s="23" t="n">
        <v>139.796453</v>
      </c>
      <c r="U1016" s="23" t="n">
        <v>113.721234</v>
      </c>
      <c r="V1016" s="28" t="n">
        <v>6.819226</v>
      </c>
      <c r="W1016" s="39" t="n">
        <v>1.190659</v>
      </c>
      <c r="X1016" s="24" t="n">
        <f aca="false">P1016*RHO_VANE/2700*(1+SCRAP)*PRICE_VANE</f>
        <v>94.6238076</v>
      </c>
      <c r="Y1016" s="24" t="n">
        <f aca="false">Q1016*RHO_PLATE/2700*(1+SCRAP)*PRICE_PLATE</f>
        <v>102.80229813</v>
      </c>
      <c r="Z1016" s="24" t="n">
        <f aca="false">T1016*CUT_M+(R1016+S1016)*CUT_SET</f>
        <v>267.6946795</v>
      </c>
      <c r="AA1016" s="24" t="n">
        <f aca="false">U1016*ROUND_M</f>
        <v>568.60617</v>
      </c>
      <c r="AB1016" s="24" t="n">
        <f aca="false">(R1016+S1016)*FINISH_PART</f>
        <v>464</v>
      </c>
      <c r="AC1016" s="24" t="n">
        <f aca="false">R1016*SPACER_VANE+(R1016+S1016)*ASM_H*LABOUR</f>
        <v>772.5</v>
      </c>
      <c r="AD1016" s="24" t="n">
        <f aca="false">V1016*G10_CAGE+W1016*G10_SLEEVE</f>
        <v>480.5931</v>
      </c>
      <c r="AE1016" s="24" t="n">
        <f aca="false">N1016/1000*SHAFT_M+SHAFT_SET</f>
        <v>235.52</v>
      </c>
      <c r="AF1016" s="24" t="n">
        <f aca="false">2*ROUNDUP(G1016*1000/V_ZENER,0)*PRICE_Z+5*ROUNDUP(G1016*DIODE_SAFETY/V_STICK,0)*PRICE_STICK</f>
        <v>149.8</v>
      </c>
      <c r="AG1016" s="24" t="n">
        <f aca="false">SUM(X1016:AF1016)</f>
        <v>3136.14005523</v>
      </c>
      <c r="AH1016" s="20" t="n">
        <f aca="false">FIXED_BOM</f>
        <v>3461</v>
      </c>
      <c r="AI1016" s="24" t="n">
        <f aca="false">(AG1016+AH1016)*(1+CONT)</f>
        <v>7586.7110635145</v>
      </c>
      <c r="AJ1016" s="24" t="n">
        <f aca="false">IF(L1016&gt;0,AI1016/L1016,1000000000000)</f>
        <v>1339.19357662405</v>
      </c>
      <c r="AK1016" s="8" t="n">
        <f aca="false">IF(AND(G1016&gt;=V_NEED,L1016&gt;=P_MIN,K1016&gt;=Z_MIN,F1016&lt;=N_CAP,D1016&lt;=R_MAX,OR(CORONA_REQ=0,O1016&gt;=G1016)),1,0)</f>
        <v>0</v>
      </c>
      <c r="AL1016" s="28" t="n">
        <f aca="false">IF(AK1016=1,IF(OBJECTIVE=1,AI1016,AJ1016),1000000000000)+ROW()*0.000000001</f>
        <v>1000000000000</v>
      </c>
    </row>
    <row r="1017" customFormat="false" ht="15" hidden="false" customHeight="false" outlineLevel="0" collapsed="false">
      <c r="A1017" s="8" t="n">
        <v>1013</v>
      </c>
      <c r="B1017" s="23" t="n">
        <v>10</v>
      </c>
      <c r="C1017" s="23" t="n">
        <v>2</v>
      </c>
      <c r="D1017" s="8" t="n">
        <v>175</v>
      </c>
      <c r="E1017" s="8" t="n">
        <v>18</v>
      </c>
      <c r="F1017" s="8" t="n">
        <v>12</v>
      </c>
      <c r="G1017" s="28" t="n">
        <v>20.62</v>
      </c>
      <c r="H1017" s="8" t="n">
        <v>116.156086</v>
      </c>
      <c r="I1017" s="8" t="n">
        <v>622.463583</v>
      </c>
      <c r="J1017" s="28" t="n">
        <v>5.358855</v>
      </c>
      <c r="K1017" s="39" t="n">
        <v>1.262004</v>
      </c>
      <c r="L1017" s="28" t="n">
        <v>7.118275</v>
      </c>
      <c r="M1017" s="8" t="n">
        <v>398</v>
      </c>
      <c r="N1017" s="8" t="n">
        <v>1416</v>
      </c>
      <c r="O1017" s="28" t="n">
        <v>15.86467</v>
      </c>
      <c r="P1017" s="28" t="n">
        <v>9.486096</v>
      </c>
      <c r="Q1017" s="28" t="n">
        <v>9.542588</v>
      </c>
      <c r="R1017" s="8" t="n">
        <v>48</v>
      </c>
      <c r="S1017" s="8" t="n">
        <v>20</v>
      </c>
      <c r="T1017" s="23" t="n">
        <v>165.493797</v>
      </c>
      <c r="U1017" s="23" t="n">
        <v>134.203535</v>
      </c>
      <c r="V1017" s="28" t="n">
        <v>7.873746</v>
      </c>
      <c r="W1017" s="39" t="n">
        <v>1.374781</v>
      </c>
      <c r="X1017" s="24" t="n">
        <f aca="false">P1017*RHO_VANE/2700*(1+SCRAP)*PRICE_VANE</f>
        <v>113.54856912</v>
      </c>
      <c r="Y1017" s="24" t="n">
        <f aca="false">Q1017*RHO_PLATE/2700*(1+SCRAP)*PRICE_PLATE</f>
        <v>114.22477836</v>
      </c>
      <c r="Z1017" s="24" t="n">
        <f aca="false">T1017*CUT_M+(R1017+S1017)*CUT_SET</f>
        <v>316.2406955</v>
      </c>
      <c r="AA1017" s="24" t="n">
        <f aca="false">U1017*ROUND_M</f>
        <v>671.017675</v>
      </c>
      <c r="AB1017" s="24" t="n">
        <f aca="false">(R1017+S1017)*FINISH_PART</f>
        <v>544</v>
      </c>
      <c r="AC1017" s="24" t="n">
        <f aca="false">R1017*SPACER_VANE+(R1017+S1017)*ASM_H*LABOUR</f>
        <v>909</v>
      </c>
      <c r="AD1017" s="24" t="n">
        <f aca="false">V1017*G10_CAGE+W1017*G10_SLEEVE</f>
        <v>554.91162</v>
      </c>
      <c r="AE1017" s="24" t="n">
        <f aca="false">N1017/1000*SHAFT_M+SHAFT_SET</f>
        <v>249.92</v>
      </c>
      <c r="AF1017" s="24" t="n">
        <f aca="false">2*ROUNDUP(G1017*1000/V_ZENER,0)*PRICE_Z+5*ROUNDUP(G1017*DIODE_SAFETY/V_STICK,0)*PRICE_STICK</f>
        <v>149.8</v>
      </c>
      <c r="AG1017" s="24" t="n">
        <f aca="false">SUM(X1017:AF1017)</f>
        <v>3622.66333798</v>
      </c>
      <c r="AH1017" s="20" t="n">
        <f aca="false">FIXED_BOM</f>
        <v>3461</v>
      </c>
      <c r="AI1017" s="24" t="n">
        <f aca="false">(AG1017+AH1017)*(1+CONT)</f>
        <v>8146.212838677</v>
      </c>
      <c r="AJ1017" s="24" t="n">
        <f aca="false">IF(L1017&gt;0,AI1017/L1017,1000000000000)</f>
        <v>1144.40827850526</v>
      </c>
      <c r="AK1017" s="8" t="n">
        <f aca="false">IF(AND(G1017&gt;=V_NEED,L1017&gt;=P_MIN,K1017&gt;=Z_MIN,F1017&lt;=N_CAP,D1017&lt;=R_MAX,OR(CORONA_REQ=0,O1017&gt;=G1017)),1,0)</f>
        <v>0</v>
      </c>
      <c r="AL1017" s="28" t="n">
        <f aca="false">IF(AK1017=1,IF(OBJECTIVE=1,AI1017,AJ1017),1000000000000)+ROW()*0.000000001</f>
        <v>1000000000000</v>
      </c>
    </row>
    <row r="1018" customFormat="false" ht="15" hidden="false" customHeight="false" outlineLevel="0" collapsed="false">
      <c r="A1018" s="8" t="n">
        <v>1014</v>
      </c>
      <c r="B1018" s="23" t="n">
        <v>10</v>
      </c>
      <c r="C1018" s="23" t="n">
        <v>2</v>
      </c>
      <c r="D1018" s="8" t="n">
        <v>175</v>
      </c>
      <c r="E1018" s="8" t="n">
        <v>18</v>
      </c>
      <c r="F1018" s="8" t="n">
        <v>16</v>
      </c>
      <c r="G1018" s="28" t="n">
        <v>20.62</v>
      </c>
      <c r="H1018" s="8" t="n">
        <v>155.862551</v>
      </c>
      <c r="I1018" s="8" t="n">
        <v>838.972655</v>
      </c>
      <c r="J1018" s="28" t="n">
        <v>5.382773</v>
      </c>
      <c r="K1018" s="39" t="n">
        <v>1.277626</v>
      </c>
      <c r="L1018" s="28" t="n">
        <v>10.017536</v>
      </c>
      <c r="M1018" s="8" t="n">
        <v>530</v>
      </c>
      <c r="N1018" s="8" t="n">
        <v>1680</v>
      </c>
      <c r="O1018" s="28" t="n">
        <v>15.86467</v>
      </c>
      <c r="P1018" s="28" t="n">
        <v>12.648127</v>
      </c>
      <c r="Q1018" s="28" t="n">
        <v>12.405364</v>
      </c>
      <c r="R1018" s="8" t="n">
        <v>64</v>
      </c>
      <c r="S1018" s="8" t="n">
        <v>26</v>
      </c>
      <c r="T1018" s="23" t="n">
        <v>219.715919</v>
      </c>
      <c r="U1018" s="23" t="n">
        <v>177.995568</v>
      </c>
      <c r="V1018" s="28" t="n">
        <v>10.193689</v>
      </c>
      <c r="W1018" s="39" t="n">
        <v>1.77985</v>
      </c>
      <c r="X1018" s="24" t="n">
        <f aca="false">P1018*RHO_VANE/2700*(1+SCRAP)*PRICE_VANE</f>
        <v>151.39808019</v>
      </c>
      <c r="Y1018" s="24" t="n">
        <f aca="false">Q1018*RHO_PLATE/2700*(1+SCRAP)*PRICE_PLATE</f>
        <v>148.49220708</v>
      </c>
      <c r="Z1018" s="24" t="n">
        <f aca="false">T1018*CUT_M+(R1018+S1018)*CUT_SET</f>
        <v>419.5738785</v>
      </c>
      <c r="AA1018" s="24" t="n">
        <f aca="false">U1018*ROUND_M</f>
        <v>889.97784</v>
      </c>
      <c r="AB1018" s="24" t="n">
        <f aca="false">(R1018+S1018)*FINISH_PART</f>
        <v>720</v>
      </c>
      <c r="AC1018" s="24" t="n">
        <f aca="false">R1018*SPACER_VANE+(R1018+S1018)*ASM_H*LABOUR</f>
        <v>1204.5</v>
      </c>
      <c r="AD1018" s="24" t="n">
        <f aca="false">V1018*G10_CAGE+W1018*G10_SLEEVE</f>
        <v>718.41234</v>
      </c>
      <c r="AE1018" s="24" t="n">
        <f aca="false">N1018/1000*SHAFT_M+SHAFT_SET</f>
        <v>281.6</v>
      </c>
      <c r="AF1018" s="24" t="n">
        <f aca="false">2*ROUNDUP(G1018*1000/V_ZENER,0)*PRICE_Z+5*ROUNDUP(G1018*DIODE_SAFETY/V_STICK,0)*PRICE_STICK</f>
        <v>149.8</v>
      </c>
      <c r="AG1018" s="24" t="n">
        <f aca="false">SUM(X1018:AF1018)</f>
        <v>4683.75434577</v>
      </c>
      <c r="AH1018" s="20" t="n">
        <f aca="false">FIXED_BOM</f>
        <v>3461</v>
      </c>
      <c r="AI1018" s="24" t="n">
        <f aca="false">(AG1018+AH1018)*(1+CONT)</f>
        <v>9366.4674976355</v>
      </c>
      <c r="AJ1018" s="24" t="n">
        <f aca="false">IF(L1018&gt;0,AI1018/L1018,1000000000000)</f>
        <v>935.007121275681</v>
      </c>
      <c r="AK1018" s="8" t="n">
        <f aca="false">IF(AND(G1018&gt;=V_NEED,L1018&gt;=P_MIN,K1018&gt;=Z_MIN,F1018&lt;=N_CAP,D1018&lt;=R_MAX,OR(CORONA_REQ=0,O1018&gt;=G1018)),1,0)</f>
        <v>0</v>
      </c>
      <c r="AL1018" s="28" t="n">
        <f aca="false">IF(AK1018=1,IF(OBJECTIVE=1,AI1018,AJ1018),1000000000000)+ROW()*0.000000001</f>
        <v>1000000000000</v>
      </c>
    </row>
    <row r="1019" customFormat="false" ht="15" hidden="false" customHeight="false" outlineLevel="0" collapsed="false">
      <c r="A1019" s="8" t="n">
        <v>1015</v>
      </c>
      <c r="B1019" s="23" t="n">
        <v>10</v>
      </c>
      <c r="C1019" s="23" t="n">
        <v>2</v>
      </c>
      <c r="D1019" s="8" t="n">
        <v>175</v>
      </c>
      <c r="E1019" s="8" t="n">
        <v>22</v>
      </c>
      <c r="F1019" s="8" t="n">
        <v>4</v>
      </c>
      <c r="G1019" s="28" t="n">
        <v>20.62</v>
      </c>
      <c r="H1019" s="8" t="n">
        <v>47.265404</v>
      </c>
      <c r="I1019" s="8" t="n">
        <v>226.153228</v>
      </c>
      <c r="J1019" s="28" t="n">
        <v>4.784752</v>
      </c>
      <c r="K1019" s="39" t="n">
        <v>1.151931</v>
      </c>
      <c r="L1019" s="28" t="n">
        <v>1.684885</v>
      </c>
      <c r="M1019" s="8" t="n">
        <v>146</v>
      </c>
      <c r="N1019" s="8" t="n">
        <v>912</v>
      </c>
      <c r="O1019" s="28" t="n">
        <v>15.86467</v>
      </c>
      <c r="P1019" s="28" t="n">
        <v>3.67097</v>
      </c>
      <c r="Q1019" s="28" t="n">
        <v>4.771294</v>
      </c>
      <c r="R1019" s="8" t="n">
        <v>16</v>
      </c>
      <c r="S1019" s="8" t="n">
        <v>10</v>
      </c>
      <c r="T1019" s="23" t="n">
        <v>59.876988</v>
      </c>
      <c r="U1019" s="23" t="n">
        <v>49.4469</v>
      </c>
      <c r="V1019" s="28" t="n">
        <v>3.444764</v>
      </c>
      <c r="W1019" s="39" t="n">
        <v>0.601467</v>
      </c>
      <c r="X1019" s="24" t="n">
        <f aca="false">P1019*RHO_VANE/2700*(1+SCRAP)*PRICE_VANE</f>
        <v>43.9415109</v>
      </c>
      <c r="Y1019" s="24" t="n">
        <f aca="false">Q1019*RHO_PLATE/2700*(1+SCRAP)*PRICE_PLATE</f>
        <v>57.11238918</v>
      </c>
      <c r="Z1019" s="24" t="n">
        <f aca="false">T1019*CUT_M+(R1019+S1019)*CUT_SET</f>
        <v>115.815482</v>
      </c>
      <c r="AA1019" s="24" t="n">
        <f aca="false">U1019*ROUND_M</f>
        <v>247.2345</v>
      </c>
      <c r="AB1019" s="24" t="n">
        <f aca="false">(R1019+S1019)*FINISH_PART</f>
        <v>208</v>
      </c>
      <c r="AC1019" s="24" t="n">
        <f aca="false">R1019*SPACER_VANE+(R1019+S1019)*ASM_H*LABOUR</f>
        <v>340.5</v>
      </c>
      <c r="AD1019" s="24" t="n">
        <f aca="false">V1019*G10_CAGE+W1019*G10_SLEEVE</f>
        <v>242.77386</v>
      </c>
      <c r="AE1019" s="24" t="n">
        <f aca="false">N1019/1000*SHAFT_M+SHAFT_SET</f>
        <v>189.44</v>
      </c>
      <c r="AF1019" s="24" t="n">
        <f aca="false">2*ROUNDUP(G1019*1000/V_ZENER,0)*PRICE_Z+5*ROUNDUP(G1019*DIODE_SAFETY/V_STICK,0)*PRICE_STICK</f>
        <v>149.8</v>
      </c>
      <c r="AG1019" s="24" t="n">
        <f aca="false">SUM(X1019:AF1019)</f>
        <v>1594.61774208</v>
      </c>
      <c r="AH1019" s="20" t="n">
        <f aca="false">FIXED_BOM</f>
        <v>3461</v>
      </c>
      <c r="AI1019" s="24" t="n">
        <f aca="false">(AG1019+AH1019)*(1+CONT)</f>
        <v>5813.960403392</v>
      </c>
      <c r="AJ1019" s="24" t="n">
        <f aca="false">IF(L1019&gt;0,AI1019/L1019,1000000000000)</f>
        <v>3450.65710917481</v>
      </c>
      <c r="AK1019" s="8" t="n">
        <f aca="false">IF(AND(G1019&gt;=V_NEED,L1019&gt;=P_MIN,K1019&gt;=Z_MIN,F1019&lt;=N_CAP,D1019&lt;=R_MAX,OR(CORONA_REQ=0,O1019&gt;=G1019)),1,0)</f>
        <v>0</v>
      </c>
      <c r="AL1019" s="28" t="n">
        <f aca="false">IF(AK1019=1,IF(OBJECTIVE=1,AI1019,AJ1019),1000000000000)+ROW()*0.000000001</f>
        <v>1000000000000</v>
      </c>
    </row>
    <row r="1020" customFormat="false" ht="15" hidden="false" customHeight="false" outlineLevel="0" collapsed="false">
      <c r="A1020" s="8" t="n">
        <v>1016</v>
      </c>
      <c r="B1020" s="23" t="n">
        <v>10</v>
      </c>
      <c r="C1020" s="23" t="n">
        <v>2</v>
      </c>
      <c r="D1020" s="8" t="n">
        <v>175</v>
      </c>
      <c r="E1020" s="8" t="n">
        <v>22</v>
      </c>
      <c r="F1020" s="8" t="n">
        <v>6</v>
      </c>
      <c r="G1020" s="28" t="n">
        <v>20.62</v>
      </c>
      <c r="H1020" s="8" t="n">
        <v>73.131348</v>
      </c>
      <c r="I1020" s="8" t="n">
        <v>355.383644</v>
      </c>
      <c r="J1020" s="28" t="n">
        <v>4.859525</v>
      </c>
      <c r="K1020" s="39" t="n">
        <v>1.199319</v>
      </c>
      <c r="L1020" s="28" t="n">
        <v>3.294421</v>
      </c>
      <c r="M1020" s="8" t="n">
        <v>206</v>
      </c>
      <c r="N1020" s="8" t="n">
        <v>1032</v>
      </c>
      <c r="O1020" s="28" t="n">
        <v>15.86467</v>
      </c>
      <c r="P1020" s="28" t="n">
        <v>5.506455</v>
      </c>
      <c r="Q1020" s="28" t="n">
        <v>5.725553</v>
      </c>
      <c r="R1020" s="8" t="n">
        <v>24</v>
      </c>
      <c r="S1020" s="8" t="n">
        <v>12</v>
      </c>
      <c r="T1020" s="23" t="n">
        <v>85.574332</v>
      </c>
      <c r="U1020" s="23" t="n">
        <v>69.929201</v>
      </c>
      <c r="V1020" s="28" t="n">
        <v>4.499283</v>
      </c>
      <c r="W1020" s="39" t="n">
        <v>0.785589</v>
      </c>
      <c r="X1020" s="24" t="n">
        <f aca="false">P1020*RHO_VANE/2700*(1+SCRAP)*PRICE_VANE</f>
        <v>65.91226635</v>
      </c>
      <c r="Y1020" s="24" t="n">
        <f aca="false">Q1020*RHO_PLATE/2700*(1+SCRAP)*PRICE_PLATE</f>
        <v>68.53486941</v>
      </c>
      <c r="Z1020" s="24" t="n">
        <f aca="false">T1020*CUT_M+(R1020+S1020)*CUT_SET</f>
        <v>164.361498</v>
      </c>
      <c r="AA1020" s="24" t="n">
        <f aca="false">U1020*ROUND_M</f>
        <v>349.646005</v>
      </c>
      <c r="AB1020" s="24" t="n">
        <f aca="false">(R1020+S1020)*FINISH_PART</f>
        <v>288</v>
      </c>
      <c r="AC1020" s="24" t="n">
        <f aca="false">R1020*SPACER_VANE+(R1020+S1020)*ASM_H*LABOUR</f>
        <v>477</v>
      </c>
      <c r="AD1020" s="24" t="n">
        <f aca="false">V1020*G10_CAGE+W1020*G10_SLEEVE</f>
        <v>317.09232</v>
      </c>
      <c r="AE1020" s="24" t="n">
        <f aca="false">N1020/1000*SHAFT_M+SHAFT_SET</f>
        <v>203.84</v>
      </c>
      <c r="AF1020" s="24" t="n">
        <f aca="false">2*ROUNDUP(G1020*1000/V_ZENER,0)*PRICE_Z+5*ROUNDUP(G1020*DIODE_SAFETY/V_STICK,0)*PRICE_STICK</f>
        <v>149.8</v>
      </c>
      <c r="AG1020" s="24" t="n">
        <f aca="false">SUM(X1020:AF1020)</f>
        <v>2084.18695876</v>
      </c>
      <c r="AH1020" s="20" t="n">
        <f aca="false">FIXED_BOM</f>
        <v>3461</v>
      </c>
      <c r="AI1020" s="24" t="n">
        <f aca="false">(AG1020+AH1020)*(1+CONT)</f>
        <v>6376.965002574</v>
      </c>
      <c r="AJ1020" s="24" t="n">
        <f aca="false">IF(L1020&gt;0,AI1020/L1020,1000000000000)</f>
        <v>1935.68611982925</v>
      </c>
      <c r="AK1020" s="8" t="n">
        <f aca="false">IF(AND(G1020&gt;=V_NEED,L1020&gt;=P_MIN,K1020&gt;=Z_MIN,F1020&lt;=N_CAP,D1020&lt;=R_MAX,OR(CORONA_REQ=0,O1020&gt;=G1020)),1,0)</f>
        <v>0</v>
      </c>
      <c r="AL1020" s="28" t="n">
        <f aca="false">IF(AK1020=1,IF(OBJECTIVE=1,AI1020,AJ1020),1000000000000)+ROW()*0.000000001</f>
        <v>1000000000000</v>
      </c>
    </row>
    <row r="1021" customFormat="false" ht="15" hidden="false" customHeight="false" outlineLevel="0" collapsed="false">
      <c r="A1021" s="8" t="n">
        <v>1017</v>
      </c>
      <c r="B1021" s="23" t="n">
        <v>10</v>
      </c>
      <c r="C1021" s="23" t="n">
        <v>2</v>
      </c>
      <c r="D1021" s="8" t="n">
        <v>175</v>
      </c>
      <c r="E1021" s="8" t="n">
        <v>22</v>
      </c>
      <c r="F1021" s="8" t="n">
        <v>8</v>
      </c>
      <c r="G1021" s="28" t="n">
        <v>20.62</v>
      </c>
      <c r="H1021" s="8" t="n">
        <v>98.997293</v>
      </c>
      <c r="I1021" s="8" t="n">
        <v>484.61406</v>
      </c>
      <c r="J1021" s="28" t="n">
        <v>4.895225</v>
      </c>
      <c r="K1021" s="39" t="n">
        <v>1.223336</v>
      </c>
      <c r="L1021" s="28" t="n">
        <v>4.917111</v>
      </c>
      <c r="M1021" s="8" t="n">
        <v>278</v>
      </c>
      <c r="N1021" s="8" t="n">
        <v>1176</v>
      </c>
      <c r="O1021" s="28" t="n">
        <v>15.86467</v>
      </c>
      <c r="P1021" s="28" t="n">
        <v>7.34194</v>
      </c>
      <c r="Q1021" s="28" t="n">
        <v>7.63407</v>
      </c>
      <c r="R1021" s="8" t="n">
        <v>32</v>
      </c>
      <c r="S1021" s="8" t="n">
        <v>16</v>
      </c>
      <c r="T1021" s="23" t="n">
        <v>114.099109</v>
      </c>
      <c r="U1021" s="23" t="n">
        <v>93.238934</v>
      </c>
      <c r="V1021" s="28" t="n">
        <v>5.764707</v>
      </c>
      <c r="W1021" s="39" t="n">
        <v>1.006536</v>
      </c>
      <c r="X1021" s="24" t="n">
        <f aca="false">P1021*RHO_VANE/2700*(1+SCRAP)*PRICE_VANE</f>
        <v>87.8830218</v>
      </c>
      <c r="Y1021" s="24" t="n">
        <f aca="false">Q1021*RHO_PLATE/2700*(1+SCRAP)*PRICE_PLATE</f>
        <v>91.3798179</v>
      </c>
      <c r="Z1021" s="24" t="n">
        <f aca="false">T1021*CUT_M+(R1021+S1021)*CUT_SET</f>
        <v>219.1486635</v>
      </c>
      <c r="AA1021" s="24" t="n">
        <f aca="false">U1021*ROUND_M</f>
        <v>466.19467</v>
      </c>
      <c r="AB1021" s="24" t="n">
        <f aca="false">(R1021+S1021)*FINISH_PART</f>
        <v>384</v>
      </c>
      <c r="AC1021" s="24" t="n">
        <f aca="false">R1021*SPACER_VANE+(R1021+S1021)*ASM_H*LABOUR</f>
        <v>636</v>
      </c>
      <c r="AD1021" s="24" t="n">
        <f aca="false">V1021*G10_CAGE+W1021*G10_SLEEVE</f>
        <v>406.27458</v>
      </c>
      <c r="AE1021" s="24" t="n">
        <f aca="false">N1021/1000*SHAFT_M+SHAFT_SET</f>
        <v>221.12</v>
      </c>
      <c r="AF1021" s="24" t="n">
        <f aca="false">2*ROUNDUP(G1021*1000/V_ZENER,0)*PRICE_Z+5*ROUNDUP(G1021*DIODE_SAFETY/V_STICK,0)*PRICE_STICK</f>
        <v>149.8</v>
      </c>
      <c r="AG1021" s="24" t="n">
        <f aca="false">SUM(X1021:AF1021)</f>
        <v>2661.8007532</v>
      </c>
      <c r="AH1021" s="20" t="n">
        <f aca="false">FIXED_BOM</f>
        <v>3461</v>
      </c>
      <c r="AI1021" s="24" t="n">
        <f aca="false">(AG1021+AH1021)*(1+CONT)</f>
        <v>7041.22086618</v>
      </c>
      <c r="AJ1021" s="24" t="n">
        <f aca="false">IF(L1021&gt;0,AI1021/L1021,1000000000000)</f>
        <v>1431.98330608766</v>
      </c>
      <c r="AK1021" s="8" t="n">
        <f aca="false">IF(AND(G1021&gt;=V_NEED,L1021&gt;=P_MIN,K1021&gt;=Z_MIN,F1021&lt;=N_CAP,D1021&lt;=R_MAX,OR(CORONA_REQ=0,O1021&gt;=G1021)),1,0)</f>
        <v>0</v>
      </c>
      <c r="AL1021" s="28" t="n">
        <f aca="false">IF(AK1021=1,IF(OBJECTIVE=1,AI1021,AJ1021),1000000000000)+ROW()*0.000000001</f>
        <v>1000000000000</v>
      </c>
    </row>
    <row r="1022" customFormat="false" ht="15" hidden="false" customHeight="false" outlineLevel="0" collapsed="false">
      <c r="A1022" s="8" t="n">
        <v>1018</v>
      </c>
      <c r="B1022" s="23" t="n">
        <v>10</v>
      </c>
      <c r="C1022" s="23" t="n">
        <v>2</v>
      </c>
      <c r="D1022" s="8" t="n">
        <v>175</v>
      </c>
      <c r="E1022" s="8" t="n">
        <v>22</v>
      </c>
      <c r="F1022" s="8" t="n">
        <v>10</v>
      </c>
      <c r="G1022" s="28" t="n">
        <v>20.62</v>
      </c>
      <c r="H1022" s="8" t="n">
        <v>124.863238</v>
      </c>
      <c r="I1022" s="8" t="n">
        <v>613.844476</v>
      </c>
      <c r="J1022" s="28" t="n">
        <v>4.916135</v>
      </c>
      <c r="K1022" s="39" t="n">
        <v>1.238482</v>
      </c>
      <c r="L1022" s="28" t="n">
        <v>6.543463</v>
      </c>
      <c r="M1022" s="8" t="n">
        <v>350</v>
      </c>
      <c r="N1022" s="8" t="n">
        <v>1320</v>
      </c>
      <c r="O1022" s="28" t="n">
        <v>15.86467</v>
      </c>
      <c r="P1022" s="28" t="n">
        <v>9.177425</v>
      </c>
      <c r="Q1022" s="28" t="n">
        <v>9.542588</v>
      </c>
      <c r="R1022" s="8" t="n">
        <v>40</v>
      </c>
      <c r="S1022" s="8" t="n">
        <v>20</v>
      </c>
      <c r="T1022" s="23" t="n">
        <v>142.623887</v>
      </c>
      <c r="U1022" s="23" t="n">
        <v>116.548668</v>
      </c>
      <c r="V1022" s="28" t="n">
        <v>7.03013</v>
      </c>
      <c r="W1022" s="39" t="n">
        <v>1.227483</v>
      </c>
      <c r="X1022" s="24" t="n">
        <f aca="false">P1022*RHO_VANE/2700*(1+SCRAP)*PRICE_VANE</f>
        <v>109.85377725</v>
      </c>
      <c r="Y1022" s="24" t="n">
        <f aca="false">Q1022*RHO_PLATE/2700*(1+SCRAP)*PRICE_PLATE</f>
        <v>114.22477836</v>
      </c>
      <c r="Z1022" s="24" t="n">
        <f aca="false">T1022*CUT_M+(R1022+S1022)*CUT_SET</f>
        <v>273.9358305</v>
      </c>
      <c r="AA1022" s="24" t="n">
        <f aca="false">U1022*ROUND_M</f>
        <v>582.74334</v>
      </c>
      <c r="AB1022" s="24" t="n">
        <f aca="false">(R1022+S1022)*FINISH_PART</f>
        <v>480</v>
      </c>
      <c r="AC1022" s="24" t="n">
        <f aca="false">R1022*SPACER_VANE+(R1022+S1022)*ASM_H*LABOUR</f>
        <v>795</v>
      </c>
      <c r="AD1022" s="24" t="n">
        <f aca="false">V1022*G10_CAGE+W1022*G10_SLEEVE</f>
        <v>495.45678</v>
      </c>
      <c r="AE1022" s="24" t="n">
        <f aca="false">N1022/1000*SHAFT_M+SHAFT_SET</f>
        <v>238.4</v>
      </c>
      <c r="AF1022" s="24" t="n">
        <f aca="false">2*ROUNDUP(G1022*1000/V_ZENER,0)*PRICE_Z+5*ROUNDUP(G1022*DIODE_SAFETY/V_STICK,0)*PRICE_STICK</f>
        <v>149.8</v>
      </c>
      <c r="AG1022" s="24" t="n">
        <f aca="false">SUM(X1022:AF1022)</f>
        <v>3239.41450611</v>
      </c>
      <c r="AH1022" s="20" t="n">
        <f aca="false">FIXED_BOM</f>
        <v>3461</v>
      </c>
      <c r="AI1022" s="24" t="n">
        <f aca="false">(AG1022+AH1022)*(1+CONT)</f>
        <v>7705.4766820265</v>
      </c>
      <c r="AJ1022" s="24" t="n">
        <f aca="false">IF(L1022&gt;0,AI1022/L1022,1000000000000)</f>
        <v>1177.58390045554</v>
      </c>
      <c r="AK1022" s="8" t="n">
        <f aca="false">IF(AND(G1022&gt;=V_NEED,L1022&gt;=P_MIN,K1022&gt;=Z_MIN,F1022&lt;=N_CAP,D1022&lt;=R_MAX,OR(CORONA_REQ=0,O1022&gt;=G1022)),1,0)</f>
        <v>0</v>
      </c>
      <c r="AL1022" s="28" t="n">
        <f aca="false">IF(AK1022=1,IF(OBJECTIVE=1,AI1022,AJ1022),1000000000000)+ROW()*0.000000001</f>
        <v>1000000000000</v>
      </c>
    </row>
    <row r="1023" customFormat="false" ht="15" hidden="false" customHeight="false" outlineLevel="0" collapsed="false">
      <c r="A1023" s="8" t="n">
        <v>1019</v>
      </c>
      <c r="B1023" s="23" t="n">
        <v>10</v>
      </c>
      <c r="C1023" s="23" t="n">
        <v>2</v>
      </c>
      <c r="D1023" s="8" t="n">
        <v>175</v>
      </c>
      <c r="E1023" s="8" t="n">
        <v>22</v>
      </c>
      <c r="F1023" s="8" t="n">
        <v>12</v>
      </c>
      <c r="G1023" s="28" t="n">
        <v>20.62</v>
      </c>
      <c r="H1023" s="8" t="n">
        <v>150.729183</v>
      </c>
      <c r="I1023" s="8" t="n">
        <v>743.074892</v>
      </c>
      <c r="J1023" s="28" t="n">
        <v>4.929867</v>
      </c>
      <c r="K1023" s="39" t="n">
        <v>1.248503</v>
      </c>
      <c r="L1023" s="28" t="n">
        <v>8.179661</v>
      </c>
      <c r="M1023" s="8" t="n">
        <v>422</v>
      </c>
      <c r="N1023" s="8" t="n">
        <v>1464</v>
      </c>
      <c r="O1023" s="28" t="n">
        <v>15.86467</v>
      </c>
      <c r="P1023" s="28" t="n">
        <v>11.01291</v>
      </c>
      <c r="Q1023" s="28" t="n">
        <v>11.451105</v>
      </c>
      <c r="R1023" s="8" t="n">
        <v>48</v>
      </c>
      <c r="S1023" s="8" t="n">
        <v>24</v>
      </c>
      <c r="T1023" s="23" t="n">
        <v>171.148664</v>
      </c>
      <c r="U1023" s="23" t="n">
        <v>139.858401</v>
      </c>
      <c r="V1023" s="28" t="n">
        <v>8.295554</v>
      </c>
      <c r="W1023" s="39" t="n">
        <v>1.44843</v>
      </c>
      <c r="X1023" s="24" t="n">
        <f aca="false">P1023*RHO_VANE/2700*(1+SCRAP)*PRICE_VANE</f>
        <v>131.8245327</v>
      </c>
      <c r="Y1023" s="24" t="n">
        <f aca="false">Q1023*RHO_PLATE/2700*(1+SCRAP)*PRICE_PLATE</f>
        <v>137.06972685</v>
      </c>
      <c r="Z1023" s="24" t="n">
        <f aca="false">T1023*CUT_M+(R1023+S1023)*CUT_SET</f>
        <v>328.722996</v>
      </c>
      <c r="AA1023" s="24" t="n">
        <f aca="false">U1023*ROUND_M</f>
        <v>699.292005</v>
      </c>
      <c r="AB1023" s="24" t="n">
        <f aca="false">(R1023+S1023)*FINISH_PART</f>
        <v>576</v>
      </c>
      <c r="AC1023" s="24" t="n">
        <f aca="false">R1023*SPACER_VANE+(R1023+S1023)*ASM_H*LABOUR</f>
        <v>954</v>
      </c>
      <c r="AD1023" s="24" t="n">
        <f aca="false">V1023*G10_CAGE+W1023*G10_SLEEVE</f>
        <v>584.63904</v>
      </c>
      <c r="AE1023" s="24" t="n">
        <f aca="false">N1023/1000*SHAFT_M+SHAFT_SET</f>
        <v>255.68</v>
      </c>
      <c r="AF1023" s="24" t="n">
        <f aca="false">2*ROUNDUP(G1023*1000/V_ZENER,0)*PRICE_Z+5*ROUNDUP(G1023*DIODE_SAFETY/V_STICK,0)*PRICE_STICK</f>
        <v>149.8</v>
      </c>
      <c r="AG1023" s="24" t="n">
        <f aca="false">SUM(X1023:AF1023)</f>
        <v>3817.02830055</v>
      </c>
      <c r="AH1023" s="20" t="n">
        <f aca="false">FIXED_BOM</f>
        <v>3461</v>
      </c>
      <c r="AI1023" s="24" t="n">
        <f aca="false">(AG1023+AH1023)*(1+CONT)</f>
        <v>8369.7325456325</v>
      </c>
      <c r="AJ1023" s="24" t="n">
        <f aca="false">IF(L1023&gt;0,AI1023/L1023,1000000000000)</f>
        <v>1023.23709327715</v>
      </c>
      <c r="AK1023" s="8" t="n">
        <f aca="false">IF(AND(G1023&gt;=V_NEED,L1023&gt;=P_MIN,K1023&gt;=Z_MIN,F1023&lt;=N_CAP,D1023&lt;=R_MAX,OR(CORONA_REQ=0,O1023&gt;=G1023)),1,0)</f>
        <v>0</v>
      </c>
      <c r="AL1023" s="28" t="n">
        <f aca="false">IF(AK1023=1,IF(OBJECTIVE=1,AI1023,AJ1023),1000000000000)+ROW()*0.000000001</f>
        <v>1000000000000</v>
      </c>
    </row>
    <row r="1024" customFormat="false" ht="15" hidden="false" customHeight="false" outlineLevel="0" collapsed="false">
      <c r="A1024" s="8" t="n">
        <v>1020</v>
      </c>
      <c r="B1024" s="23" t="n">
        <v>10</v>
      </c>
      <c r="C1024" s="23" t="n">
        <v>2</v>
      </c>
      <c r="D1024" s="8" t="n">
        <v>175</v>
      </c>
      <c r="E1024" s="8" t="n">
        <v>22</v>
      </c>
      <c r="F1024" s="8" t="n">
        <v>16</v>
      </c>
      <c r="G1024" s="28" t="n">
        <v>20.62</v>
      </c>
      <c r="H1024" s="8" t="n">
        <v>202.461073</v>
      </c>
      <c r="I1024" s="8" t="n">
        <v>1001.535724</v>
      </c>
      <c r="J1024" s="28" t="n">
        <v>4.946806</v>
      </c>
      <c r="K1024" s="39" t="n">
        <v>1.261168</v>
      </c>
      <c r="L1024" s="28" t="n">
        <v>11.443663</v>
      </c>
      <c r="M1024" s="8" t="n">
        <v>566</v>
      </c>
      <c r="N1024" s="8" t="n">
        <v>1752</v>
      </c>
      <c r="O1024" s="28" t="n">
        <v>15.86467</v>
      </c>
      <c r="P1024" s="28" t="n">
        <v>14.683879</v>
      </c>
      <c r="Q1024" s="28" t="n">
        <v>15.26814</v>
      </c>
      <c r="R1024" s="8" t="n">
        <v>64</v>
      </c>
      <c r="S1024" s="8" t="n">
        <v>32</v>
      </c>
      <c r="T1024" s="23" t="n">
        <v>228.198219</v>
      </c>
      <c r="U1024" s="23" t="n">
        <v>186.477868</v>
      </c>
      <c r="V1024" s="28" t="n">
        <v>10.826401</v>
      </c>
      <c r="W1024" s="39" t="n">
        <v>1.890324</v>
      </c>
      <c r="X1024" s="24" t="n">
        <f aca="false">P1024*RHO_VANE/2700*(1+SCRAP)*PRICE_VANE</f>
        <v>175.76603163</v>
      </c>
      <c r="Y1024" s="24" t="n">
        <f aca="false">Q1024*RHO_PLATE/2700*(1+SCRAP)*PRICE_PLATE</f>
        <v>182.7596358</v>
      </c>
      <c r="Z1024" s="24" t="n">
        <f aca="false">T1024*CUT_M+(R1024+S1024)*CUT_SET</f>
        <v>438.2973285</v>
      </c>
      <c r="AA1024" s="24" t="n">
        <f aca="false">U1024*ROUND_M</f>
        <v>932.38934</v>
      </c>
      <c r="AB1024" s="24" t="n">
        <f aca="false">(R1024+S1024)*FINISH_PART</f>
        <v>768</v>
      </c>
      <c r="AC1024" s="24" t="n">
        <f aca="false">R1024*SPACER_VANE+(R1024+S1024)*ASM_H*LABOUR</f>
        <v>1272</v>
      </c>
      <c r="AD1024" s="24" t="n">
        <f aca="false">V1024*G10_CAGE+W1024*G10_SLEEVE</f>
        <v>763.0035</v>
      </c>
      <c r="AE1024" s="24" t="n">
        <f aca="false">N1024/1000*SHAFT_M+SHAFT_SET</f>
        <v>290.24</v>
      </c>
      <c r="AF1024" s="24" t="n">
        <f aca="false">2*ROUNDUP(G1024*1000/V_ZENER,0)*PRICE_Z+5*ROUNDUP(G1024*DIODE_SAFETY/V_STICK,0)*PRICE_STICK</f>
        <v>149.8</v>
      </c>
      <c r="AG1024" s="24" t="n">
        <f aca="false">SUM(X1024:AF1024)</f>
        <v>4972.25583593</v>
      </c>
      <c r="AH1024" s="20" t="n">
        <f aca="false">FIXED_BOM</f>
        <v>3461</v>
      </c>
      <c r="AI1024" s="24" t="n">
        <f aca="false">(AG1024+AH1024)*(1+CONT)</f>
        <v>9698.2442113195</v>
      </c>
      <c r="AJ1024" s="24" t="n">
        <f aca="false">IF(L1024&gt;0,AI1024/L1024,1000000000000)</f>
        <v>847.477264169654</v>
      </c>
      <c r="AK1024" s="8" t="n">
        <f aca="false">IF(AND(G1024&gt;=V_NEED,L1024&gt;=P_MIN,K1024&gt;=Z_MIN,F1024&lt;=N_CAP,D1024&lt;=R_MAX,OR(CORONA_REQ=0,O1024&gt;=G1024)),1,0)</f>
        <v>0</v>
      </c>
      <c r="AL1024" s="28" t="n">
        <f aca="false">IF(AK1024=1,IF(OBJECTIVE=1,AI1024,AJ1024),1000000000000)+ROW()*0.000000001</f>
        <v>1000000000000</v>
      </c>
    </row>
    <row r="1025" customFormat="false" ht="15" hidden="false" customHeight="false" outlineLevel="0" collapsed="false">
      <c r="A1025" s="8" t="n">
        <v>1021</v>
      </c>
      <c r="B1025" s="23" t="n">
        <v>10</v>
      </c>
      <c r="C1025" s="23" t="n">
        <v>2</v>
      </c>
      <c r="D1025" s="8" t="n">
        <v>175</v>
      </c>
      <c r="E1025" s="8" t="n">
        <v>26</v>
      </c>
      <c r="F1025" s="8" t="n">
        <v>4</v>
      </c>
      <c r="G1025" s="28" t="n">
        <v>20.62</v>
      </c>
      <c r="H1025" s="8" t="n">
        <v>66.262197</v>
      </c>
      <c r="I1025" s="8" t="n">
        <v>262.782057</v>
      </c>
      <c r="J1025" s="28" t="n">
        <v>3.965792</v>
      </c>
      <c r="K1025" s="39" t="n">
        <v>1.123643</v>
      </c>
      <c r="L1025" s="28" t="n">
        <v>1.654887</v>
      </c>
      <c r="M1025" s="8" t="n">
        <v>146</v>
      </c>
      <c r="N1025" s="8" t="n">
        <v>912</v>
      </c>
      <c r="O1025" s="28" t="n">
        <v>15.86467</v>
      </c>
      <c r="P1025" s="28" t="n">
        <v>4.179908</v>
      </c>
      <c r="Q1025" s="28" t="n">
        <v>4.771294</v>
      </c>
      <c r="R1025" s="8" t="n">
        <v>16</v>
      </c>
      <c r="S1025" s="8" t="n">
        <v>10</v>
      </c>
      <c r="T1025" s="23" t="n">
        <v>59.876988</v>
      </c>
      <c r="U1025" s="23" t="n">
        <v>49.4469</v>
      </c>
      <c r="V1025" s="28" t="n">
        <v>3.444764</v>
      </c>
      <c r="W1025" s="39" t="n">
        <v>0.601467</v>
      </c>
      <c r="X1025" s="24" t="n">
        <f aca="false">P1025*RHO_VANE/2700*(1+SCRAP)*PRICE_VANE</f>
        <v>50.03349876</v>
      </c>
      <c r="Y1025" s="24" t="n">
        <f aca="false">Q1025*RHO_PLATE/2700*(1+SCRAP)*PRICE_PLATE</f>
        <v>57.11238918</v>
      </c>
      <c r="Z1025" s="24" t="n">
        <f aca="false">T1025*CUT_M+(R1025+S1025)*CUT_SET</f>
        <v>115.815482</v>
      </c>
      <c r="AA1025" s="24" t="n">
        <f aca="false">U1025*ROUND_M</f>
        <v>247.2345</v>
      </c>
      <c r="AB1025" s="24" t="n">
        <f aca="false">(R1025+S1025)*FINISH_PART</f>
        <v>208</v>
      </c>
      <c r="AC1025" s="24" t="n">
        <f aca="false">R1025*SPACER_VANE+(R1025+S1025)*ASM_H*LABOUR</f>
        <v>340.5</v>
      </c>
      <c r="AD1025" s="24" t="n">
        <f aca="false">V1025*G10_CAGE+W1025*G10_SLEEVE</f>
        <v>242.77386</v>
      </c>
      <c r="AE1025" s="24" t="n">
        <f aca="false">N1025/1000*SHAFT_M+SHAFT_SET</f>
        <v>189.44</v>
      </c>
      <c r="AF1025" s="24" t="n">
        <f aca="false">2*ROUNDUP(G1025*1000/V_ZENER,0)*PRICE_Z+5*ROUNDUP(G1025*DIODE_SAFETY/V_STICK,0)*PRICE_STICK</f>
        <v>149.8</v>
      </c>
      <c r="AG1025" s="24" t="n">
        <f aca="false">SUM(X1025:AF1025)</f>
        <v>1600.70972994</v>
      </c>
      <c r="AH1025" s="20" t="n">
        <f aca="false">FIXED_BOM</f>
        <v>3461</v>
      </c>
      <c r="AI1025" s="24" t="n">
        <f aca="false">(AG1025+AH1025)*(1+CONT)</f>
        <v>5820.966189431</v>
      </c>
      <c r="AJ1025" s="24" t="n">
        <f aca="false">IF(L1025&gt;0,AI1025/L1025,1000000000000)</f>
        <v>3517.44027805584</v>
      </c>
      <c r="AK1025" s="8" t="n">
        <f aca="false">IF(AND(G1025&gt;=V_NEED,L1025&gt;=P_MIN,K1025&gt;=Z_MIN,F1025&lt;=N_CAP,D1025&lt;=R_MAX,OR(CORONA_REQ=0,O1025&gt;=G1025)),1,0)</f>
        <v>0</v>
      </c>
      <c r="AL1025" s="28" t="n">
        <f aca="false">IF(AK1025=1,IF(OBJECTIVE=1,AI1025,AJ1025),1000000000000)+ROW()*0.000000001</f>
        <v>1000000000000</v>
      </c>
    </row>
    <row r="1026" customFormat="false" ht="15" hidden="false" customHeight="false" outlineLevel="0" collapsed="false">
      <c r="A1026" s="8" t="n">
        <v>1022</v>
      </c>
      <c r="B1026" s="23" t="n">
        <v>10</v>
      </c>
      <c r="C1026" s="23" t="n">
        <v>2</v>
      </c>
      <c r="D1026" s="8" t="n">
        <v>175</v>
      </c>
      <c r="E1026" s="8" t="n">
        <v>26</v>
      </c>
      <c r="F1026" s="8" t="n">
        <v>6</v>
      </c>
      <c r="G1026" s="28" t="n">
        <v>20.62</v>
      </c>
      <c r="H1026" s="8" t="n">
        <v>102.983452</v>
      </c>
      <c r="I1026" s="8" t="n">
        <v>412.943232</v>
      </c>
      <c r="J1026" s="28" t="n">
        <v>4.009802</v>
      </c>
      <c r="K1026" s="39" t="n">
        <v>1.16051</v>
      </c>
      <c r="L1026" s="28" t="n">
        <v>3.235123</v>
      </c>
      <c r="M1026" s="8" t="n">
        <v>218</v>
      </c>
      <c r="N1026" s="8" t="n">
        <v>1056</v>
      </c>
      <c r="O1026" s="28" t="n">
        <v>15.86467</v>
      </c>
      <c r="P1026" s="28" t="n">
        <v>6.269862</v>
      </c>
      <c r="Q1026" s="28" t="n">
        <v>6.679811</v>
      </c>
      <c r="R1026" s="8" t="n">
        <v>24</v>
      </c>
      <c r="S1026" s="8" t="n">
        <v>14</v>
      </c>
      <c r="T1026" s="23" t="n">
        <v>88.401765</v>
      </c>
      <c r="U1026" s="23" t="n">
        <v>72.756634</v>
      </c>
      <c r="V1026" s="28" t="n">
        <v>4.710187</v>
      </c>
      <c r="W1026" s="39" t="n">
        <v>0.822414</v>
      </c>
      <c r="X1026" s="24" t="n">
        <f aca="false">P1026*RHO_VANE/2700*(1+SCRAP)*PRICE_VANE</f>
        <v>75.05024814</v>
      </c>
      <c r="Y1026" s="24" t="n">
        <f aca="false">Q1026*RHO_PLATE/2700*(1+SCRAP)*PRICE_PLATE</f>
        <v>79.95733767</v>
      </c>
      <c r="Z1026" s="24" t="n">
        <f aca="false">T1026*CUT_M+(R1026+S1026)*CUT_SET</f>
        <v>170.6026475</v>
      </c>
      <c r="AA1026" s="24" t="n">
        <f aca="false">U1026*ROUND_M</f>
        <v>363.78317</v>
      </c>
      <c r="AB1026" s="24" t="n">
        <f aca="false">(R1026+S1026)*FINISH_PART</f>
        <v>304</v>
      </c>
      <c r="AC1026" s="24" t="n">
        <f aca="false">R1026*SPACER_VANE+(R1026+S1026)*ASM_H*LABOUR</f>
        <v>499.5</v>
      </c>
      <c r="AD1026" s="24" t="n">
        <f aca="false">V1026*G10_CAGE+W1026*G10_SLEEVE</f>
        <v>331.95606</v>
      </c>
      <c r="AE1026" s="24" t="n">
        <f aca="false">N1026/1000*SHAFT_M+SHAFT_SET</f>
        <v>206.72</v>
      </c>
      <c r="AF1026" s="24" t="n">
        <f aca="false">2*ROUNDUP(G1026*1000/V_ZENER,0)*PRICE_Z+5*ROUNDUP(G1026*DIODE_SAFETY/V_STICK,0)*PRICE_STICK</f>
        <v>149.8</v>
      </c>
      <c r="AG1026" s="24" t="n">
        <f aca="false">SUM(X1026:AF1026)</f>
        <v>2181.36946331</v>
      </c>
      <c r="AH1026" s="20" t="n">
        <f aca="false">FIXED_BOM</f>
        <v>3461</v>
      </c>
      <c r="AI1026" s="24" t="n">
        <f aca="false">(AG1026+AH1026)*(1+CONT)</f>
        <v>6488.7248828065</v>
      </c>
      <c r="AJ1026" s="24" t="n">
        <f aca="false">IF(L1026&gt;0,AI1026/L1026,1000000000000)</f>
        <v>2005.71195679623</v>
      </c>
      <c r="AK1026" s="8" t="n">
        <f aca="false">IF(AND(G1026&gt;=V_NEED,L1026&gt;=P_MIN,K1026&gt;=Z_MIN,F1026&lt;=N_CAP,D1026&lt;=R_MAX,OR(CORONA_REQ=0,O1026&gt;=G1026)),1,0)</f>
        <v>0</v>
      </c>
      <c r="AL1026" s="28" t="n">
        <f aca="false">IF(AK1026=1,IF(OBJECTIVE=1,AI1026,AJ1026),1000000000000)+ROW()*0.000000001</f>
        <v>1000000000000</v>
      </c>
    </row>
    <row r="1027" customFormat="false" ht="15" hidden="false" customHeight="false" outlineLevel="0" collapsed="false">
      <c r="A1027" s="8" t="n">
        <v>1023</v>
      </c>
      <c r="B1027" s="23" t="n">
        <v>10</v>
      </c>
      <c r="C1027" s="23" t="n">
        <v>2</v>
      </c>
      <c r="D1027" s="8" t="n">
        <v>175</v>
      </c>
      <c r="E1027" s="8" t="n">
        <v>26</v>
      </c>
      <c r="F1027" s="8" t="n">
        <v>8</v>
      </c>
      <c r="G1027" s="28" t="n">
        <v>20.62</v>
      </c>
      <c r="H1027" s="8" t="n">
        <v>139.704707</v>
      </c>
      <c r="I1027" s="8" t="n">
        <v>563.104407</v>
      </c>
      <c r="J1027" s="28" t="n">
        <v>4.030676</v>
      </c>
      <c r="K1027" s="39" t="n">
        <v>1.179335</v>
      </c>
      <c r="L1027" s="28" t="n">
        <v>4.826565</v>
      </c>
      <c r="M1027" s="8" t="n">
        <v>290</v>
      </c>
      <c r="N1027" s="8" t="n">
        <v>1200</v>
      </c>
      <c r="O1027" s="28" t="n">
        <v>15.86467</v>
      </c>
      <c r="P1027" s="28" t="n">
        <v>8.359816</v>
      </c>
      <c r="Q1027" s="28" t="n">
        <v>8.588329</v>
      </c>
      <c r="R1027" s="8" t="n">
        <v>32</v>
      </c>
      <c r="S1027" s="8" t="n">
        <v>18</v>
      </c>
      <c r="T1027" s="23" t="n">
        <v>116.926543</v>
      </c>
      <c r="U1027" s="23" t="n">
        <v>96.066368</v>
      </c>
      <c r="V1027" s="28" t="n">
        <v>5.975611</v>
      </c>
      <c r="W1027" s="39" t="n">
        <v>1.043361</v>
      </c>
      <c r="X1027" s="24" t="n">
        <f aca="false">P1027*RHO_VANE/2700*(1+SCRAP)*PRICE_VANE</f>
        <v>100.06699752</v>
      </c>
      <c r="Y1027" s="24" t="n">
        <f aca="false">Q1027*RHO_PLATE/2700*(1+SCRAP)*PRICE_PLATE</f>
        <v>102.80229813</v>
      </c>
      <c r="Z1027" s="24" t="n">
        <f aca="false">T1027*CUT_M+(R1027+S1027)*CUT_SET</f>
        <v>225.3898145</v>
      </c>
      <c r="AA1027" s="24" t="n">
        <f aca="false">U1027*ROUND_M</f>
        <v>480.33184</v>
      </c>
      <c r="AB1027" s="24" t="n">
        <f aca="false">(R1027+S1027)*FINISH_PART</f>
        <v>400</v>
      </c>
      <c r="AC1027" s="24" t="n">
        <f aca="false">R1027*SPACER_VANE+(R1027+S1027)*ASM_H*LABOUR</f>
        <v>658.5</v>
      </c>
      <c r="AD1027" s="24" t="n">
        <f aca="false">V1027*G10_CAGE+W1027*G10_SLEEVE</f>
        <v>421.13832</v>
      </c>
      <c r="AE1027" s="24" t="n">
        <f aca="false">N1027/1000*SHAFT_M+SHAFT_SET</f>
        <v>224</v>
      </c>
      <c r="AF1027" s="24" t="n">
        <f aca="false">2*ROUNDUP(G1027*1000/V_ZENER,0)*PRICE_Z+5*ROUNDUP(G1027*DIODE_SAFETY/V_STICK,0)*PRICE_STICK</f>
        <v>149.8</v>
      </c>
      <c r="AG1027" s="24" t="n">
        <f aca="false">SUM(X1027:AF1027)</f>
        <v>2762.02927015</v>
      </c>
      <c r="AH1027" s="20" t="n">
        <f aca="false">FIXED_BOM</f>
        <v>3461</v>
      </c>
      <c r="AI1027" s="24" t="n">
        <f aca="false">(AG1027+AH1027)*(1+CONT)</f>
        <v>7156.4836606725</v>
      </c>
      <c r="AJ1027" s="24" t="n">
        <f aca="false">IF(L1027&gt;0,AI1027/L1027,1000000000000)</f>
        <v>1482.72812252036</v>
      </c>
      <c r="AK1027" s="8" t="n">
        <f aca="false">IF(AND(G1027&gt;=V_NEED,L1027&gt;=P_MIN,K1027&gt;=Z_MIN,F1027&lt;=N_CAP,D1027&lt;=R_MAX,OR(CORONA_REQ=0,O1027&gt;=G1027)),1,0)</f>
        <v>0</v>
      </c>
      <c r="AL1027" s="28" t="n">
        <f aca="false">IF(AK1027=1,IF(OBJECTIVE=1,AI1027,AJ1027),1000000000000)+ROW()*0.000000001</f>
        <v>1000000000000</v>
      </c>
    </row>
    <row r="1028" customFormat="false" ht="15" hidden="false" customHeight="false" outlineLevel="0" collapsed="false">
      <c r="A1028" s="8" t="n">
        <v>1024</v>
      </c>
      <c r="B1028" s="23" t="n">
        <v>10</v>
      </c>
      <c r="C1028" s="23" t="n">
        <v>2</v>
      </c>
      <c r="D1028" s="8" t="n">
        <v>175</v>
      </c>
      <c r="E1028" s="8" t="n">
        <v>26</v>
      </c>
      <c r="F1028" s="8" t="n">
        <v>10</v>
      </c>
      <c r="G1028" s="28" t="n">
        <v>20.62</v>
      </c>
      <c r="H1028" s="8" t="n">
        <v>176.425962</v>
      </c>
      <c r="I1028" s="8" t="n">
        <v>713.265582</v>
      </c>
      <c r="J1028" s="28" t="n">
        <v>4.042861</v>
      </c>
      <c r="K1028" s="39" t="n">
        <v>1.190897</v>
      </c>
      <c r="L1028" s="28" t="n">
        <v>6.426979</v>
      </c>
      <c r="M1028" s="8" t="n">
        <v>374</v>
      </c>
      <c r="N1028" s="8" t="n">
        <v>1368</v>
      </c>
      <c r="O1028" s="28" t="n">
        <v>15.86467</v>
      </c>
      <c r="P1028" s="28" t="n">
        <v>10.44977</v>
      </c>
      <c r="Q1028" s="28" t="n">
        <v>11.451105</v>
      </c>
      <c r="R1028" s="8" t="n">
        <v>40</v>
      </c>
      <c r="S1028" s="8" t="n">
        <v>24</v>
      </c>
      <c r="T1028" s="23" t="n">
        <v>148.278754</v>
      </c>
      <c r="U1028" s="23" t="n">
        <v>122.203535</v>
      </c>
      <c r="V1028" s="28" t="n">
        <v>7.451938</v>
      </c>
      <c r="W1028" s="39" t="n">
        <v>1.301132</v>
      </c>
      <c r="X1028" s="24" t="n">
        <f aca="false">P1028*RHO_VANE/2700*(1+SCRAP)*PRICE_VANE</f>
        <v>125.0837469</v>
      </c>
      <c r="Y1028" s="24" t="n">
        <f aca="false">Q1028*RHO_PLATE/2700*(1+SCRAP)*PRICE_PLATE</f>
        <v>137.06972685</v>
      </c>
      <c r="Z1028" s="24" t="n">
        <f aca="false">T1028*CUT_M+(R1028+S1028)*CUT_SET</f>
        <v>286.418131</v>
      </c>
      <c r="AA1028" s="24" t="n">
        <f aca="false">U1028*ROUND_M</f>
        <v>611.017675</v>
      </c>
      <c r="AB1028" s="24" t="n">
        <f aca="false">(R1028+S1028)*FINISH_PART</f>
        <v>512</v>
      </c>
      <c r="AC1028" s="24" t="n">
        <f aca="false">R1028*SPACER_VANE+(R1028+S1028)*ASM_H*LABOUR</f>
        <v>840</v>
      </c>
      <c r="AD1028" s="24" t="n">
        <f aca="false">V1028*G10_CAGE+W1028*G10_SLEEVE</f>
        <v>525.1842</v>
      </c>
      <c r="AE1028" s="24" t="n">
        <f aca="false">N1028/1000*SHAFT_M+SHAFT_SET</f>
        <v>244.16</v>
      </c>
      <c r="AF1028" s="24" t="n">
        <f aca="false">2*ROUNDUP(G1028*1000/V_ZENER,0)*PRICE_Z+5*ROUNDUP(G1028*DIODE_SAFETY/V_STICK,0)*PRICE_STICK</f>
        <v>149.8</v>
      </c>
      <c r="AG1028" s="24" t="n">
        <f aca="false">SUM(X1028:AF1028)</f>
        <v>3430.73347975</v>
      </c>
      <c r="AH1028" s="20" t="n">
        <f aca="false">FIXED_BOM</f>
        <v>3461</v>
      </c>
      <c r="AI1028" s="24" t="n">
        <f aca="false">(AG1028+AH1028)*(1+CONT)</f>
        <v>7925.4935017125</v>
      </c>
      <c r="AJ1028" s="24" t="n">
        <f aca="false">IF(L1028&gt;0,AI1028/L1028,1000000000000)</f>
        <v>1233.16001214762</v>
      </c>
      <c r="AK1028" s="8" t="n">
        <f aca="false">IF(AND(G1028&gt;=V_NEED,L1028&gt;=P_MIN,K1028&gt;=Z_MIN,F1028&lt;=N_CAP,D1028&lt;=R_MAX,OR(CORONA_REQ=0,O1028&gt;=G1028)),1,0)</f>
        <v>0</v>
      </c>
      <c r="AL1028" s="28" t="n">
        <f aca="false">IF(AK1028=1,IF(OBJECTIVE=1,AI1028,AJ1028),1000000000000)+ROW()*0.000000001</f>
        <v>1000000000000</v>
      </c>
    </row>
    <row r="1029" customFormat="false" ht="15" hidden="false" customHeight="false" outlineLevel="0" collapsed="false">
      <c r="A1029" s="8" t="n">
        <v>1025</v>
      </c>
      <c r="B1029" s="23" t="n">
        <v>10</v>
      </c>
      <c r="C1029" s="23" t="n">
        <v>2</v>
      </c>
      <c r="D1029" s="8" t="n">
        <v>175</v>
      </c>
      <c r="E1029" s="8" t="n">
        <v>26</v>
      </c>
      <c r="F1029" s="8" t="n">
        <v>12</v>
      </c>
      <c r="G1029" s="28" t="n">
        <v>20.62</v>
      </c>
      <c r="H1029" s="8" t="n">
        <v>213.147218</v>
      </c>
      <c r="I1029" s="8" t="n">
        <v>863.426757</v>
      </c>
      <c r="J1029" s="28" t="n">
        <v>4.050847</v>
      </c>
      <c r="K1029" s="39" t="n">
        <v>1.198582</v>
      </c>
      <c r="L1029" s="28" t="n">
        <v>8.027566</v>
      </c>
      <c r="M1029" s="8" t="n">
        <v>446</v>
      </c>
      <c r="N1029" s="8" t="n">
        <v>1512</v>
      </c>
      <c r="O1029" s="28" t="n">
        <v>15.86467</v>
      </c>
      <c r="P1029" s="28" t="n">
        <v>12.539724</v>
      </c>
      <c r="Q1029" s="28" t="n">
        <v>13.359623</v>
      </c>
      <c r="R1029" s="8" t="n">
        <v>48</v>
      </c>
      <c r="S1029" s="8" t="n">
        <v>28</v>
      </c>
      <c r="T1029" s="23" t="n">
        <v>176.803531</v>
      </c>
      <c r="U1029" s="23" t="n">
        <v>145.513268</v>
      </c>
      <c r="V1029" s="28" t="n">
        <v>8.717362</v>
      </c>
      <c r="W1029" s="39" t="n">
        <v>1.522079</v>
      </c>
      <c r="X1029" s="24" t="n">
        <f aca="false">P1029*RHO_VANE/2700*(1+SCRAP)*PRICE_VANE</f>
        <v>150.10049628</v>
      </c>
      <c r="Y1029" s="24" t="n">
        <f aca="false">Q1029*RHO_PLATE/2700*(1+SCRAP)*PRICE_PLATE</f>
        <v>159.91468731</v>
      </c>
      <c r="Z1029" s="24" t="n">
        <f aca="false">T1029*CUT_M+(R1029+S1029)*CUT_SET</f>
        <v>341.2052965</v>
      </c>
      <c r="AA1029" s="24" t="n">
        <f aca="false">U1029*ROUND_M</f>
        <v>727.56634</v>
      </c>
      <c r="AB1029" s="24" t="n">
        <f aca="false">(R1029+S1029)*FINISH_PART</f>
        <v>608</v>
      </c>
      <c r="AC1029" s="24" t="n">
        <f aca="false">R1029*SPACER_VANE+(R1029+S1029)*ASM_H*LABOUR</f>
        <v>999</v>
      </c>
      <c r="AD1029" s="24" t="n">
        <f aca="false">V1029*G10_CAGE+W1029*G10_SLEEVE</f>
        <v>614.36646</v>
      </c>
      <c r="AE1029" s="24" t="n">
        <f aca="false">N1029/1000*SHAFT_M+SHAFT_SET</f>
        <v>261.44</v>
      </c>
      <c r="AF1029" s="24" t="n">
        <f aca="false">2*ROUNDUP(G1029*1000/V_ZENER,0)*PRICE_Z+5*ROUNDUP(G1029*DIODE_SAFETY/V_STICK,0)*PRICE_STICK</f>
        <v>149.8</v>
      </c>
      <c r="AG1029" s="24" t="n">
        <f aca="false">SUM(X1029:AF1029)</f>
        <v>4011.39328009</v>
      </c>
      <c r="AH1029" s="20" t="n">
        <f aca="false">FIXED_BOM</f>
        <v>3461</v>
      </c>
      <c r="AI1029" s="24" t="n">
        <f aca="false">(AG1029+AH1029)*(1+CONT)</f>
        <v>8593.2522721035</v>
      </c>
      <c r="AJ1029" s="24" t="n">
        <f aca="false">IF(L1029&gt;0,AI1029/L1029,1000000000000)</f>
        <v>1070.46796900873</v>
      </c>
      <c r="AK1029" s="8" t="n">
        <f aca="false">IF(AND(G1029&gt;=V_NEED,L1029&gt;=P_MIN,K1029&gt;=Z_MIN,F1029&lt;=N_CAP,D1029&lt;=R_MAX,OR(CORONA_REQ=0,O1029&gt;=G1029)),1,0)</f>
        <v>0</v>
      </c>
      <c r="AL1029" s="28" t="n">
        <f aca="false">IF(AK1029=1,IF(OBJECTIVE=1,AI1029,AJ1029),1000000000000)+ROW()*0.000000001</f>
        <v>1000000000000</v>
      </c>
    </row>
    <row r="1030" customFormat="false" ht="15" hidden="false" customHeight="false" outlineLevel="0" collapsed="false">
      <c r="A1030" s="8" t="n">
        <v>1026</v>
      </c>
      <c r="B1030" s="23" t="n">
        <v>10</v>
      </c>
      <c r="C1030" s="23" t="n">
        <v>2</v>
      </c>
      <c r="D1030" s="8" t="n">
        <v>175</v>
      </c>
      <c r="E1030" s="8" t="n">
        <v>26</v>
      </c>
      <c r="F1030" s="8" t="n">
        <v>16</v>
      </c>
      <c r="G1030" s="28" t="n">
        <v>20.62</v>
      </c>
      <c r="H1030" s="8" t="n">
        <v>286.589728</v>
      </c>
      <c r="I1030" s="8" t="n">
        <v>1163.749107</v>
      </c>
      <c r="J1030" s="28" t="n">
        <v>4.06068</v>
      </c>
      <c r="K1030" s="39" t="n">
        <v>1.208158</v>
      </c>
      <c r="L1030" s="28" t="n">
        <v>11.229086</v>
      </c>
      <c r="M1030" s="8" t="n">
        <v>590</v>
      </c>
      <c r="N1030" s="8" t="n">
        <v>1800</v>
      </c>
      <c r="O1030" s="28" t="n">
        <v>15.86467</v>
      </c>
      <c r="P1030" s="28" t="n">
        <v>16.719632</v>
      </c>
      <c r="Q1030" s="28" t="n">
        <v>17.176658</v>
      </c>
      <c r="R1030" s="8" t="n">
        <v>64</v>
      </c>
      <c r="S1030" s="8" t="n">
        <v>36</v>
      </c>
      <c r="T1030" s="23" t="n">
        <v>233.853086</v>
      </c>
      <c r="U1030" s="23" t="n">
        <v>192.132735</v>
      </c>
      <c r="V1030" s="28" t="n">
        <v>11.248209</v>
      </c>
      <c r="W1030" s="39" t="n">
        <v>1.963973</v>
      </c>
      <c r="X1030" s="24" t="n">
        <f aca="false">P1030*RHO_VANE/2700*(1+SCRAP)*PRICE_VANE</f>
        <v>200.13399504</v>
      </c>
      <c r="Y1030" s="24" t="n">
        <f aca="false">Q1030*RHO_PLATE/2700*(1+SCRAP)*PRICE_PLATE</f>
        <v>205.60459626</v>
      </c>
      <c r="Z1030" s="24" t="n">
        <f aca="false">T1030*CUT_M+(R1030+S1030)*CUT_SET</f>
        <v>450.779629</v>
      </c>
      <c r="AA1030" s="24" t="n">
        <f aca="false">U1030*ROUND_M</f>
        <v>960.663675</v>
      </c>
      <c r="AB1030" s="24" t="n">
        <f aca="false">(R1030+S1030)*FINISH_PART</f>
        <v>800</v>
      </c>
      <c r="AC1030" s="24" t="n">
        <f aca="false">R1030*SPACER_VANE+(R1030+S1030)*ASM_H*LABOUR</f>
        <v>1317</v>
      </c>
      <c r="AD1030" s="24" t="n">
        <f aca="false">V1030*G10_CAGE+W1030*G10_SLEEVE</f>
        <v>792.73092</v>
      </c>
      <c r="AE1030" s="24" t="n">
        <f aca="false">N1030/1000*SHAFT_M+SHAFT_SET</f>
        <v>296</v>
      </c>
      <c r="AF1030" s="24" t="n">
        <f aca="false">2*ROUNDUP(G1030*1000/V_ZENER,0)*PRICE_Z+5*ROUNDUP(G1030*DIODE_SAFETY/V_STICK,0)*PRICE_STICK</f>
        <v>149.8</v>
      </c>
      <c r="AG1030" s="24" t="n">
        <f aca="false">SUM(X1030:AF1030)</f>
        <v>5172.7128153</v>
      </c>
      <c r="AH1030" s="20" t="n">
        <f aca="false">FIXED_BOM</f>
        <v>3461</v>
      </c>
      <c r="AI1030" s="24" t="n">
        <f aca="false">(AG1030+AH1030)*(1+CONT)</f>
        <v>9928.769737595</v>
      </c>
      <c r="AJ1030" s="24" t="n">
        <f aca="false">IF(L1030&gt;0,AI1030/L1030,1000000000000)</f>
        <v>884.201059426831</v>
      </c>
      <c r="AK1030" s="8" t="n">
        <f aca="false">IF(AND(G1030&gt;=V_NEED,L1030&gt;=P_MIN,K1030&gt;=Z_MIN,F1030&lt;=N_CAP,D1030&lt;=R_MAX,OR(CORONA_REQ=0,O1030&gt;=G1030)),1,0)</f>
        <v>0</v>
      </c>
      <c r="AL1030" s="28" t="n">
        <f aca="false">IF(AK1030=1,IF(OBJECTIVE=1,AI1030,AJ1030),1000000000000)+ROW()*0.000000001</f>
        <v>1000000000000</v>
      </c>
    </row>
    <row r="1031" customFormat="false" ht="15" hidden="false" customHeight="false" outlineLevel="0" collapsed="false">
      <c r="A1031" s="8" t="n">
        <v>1027</v>
      </c>
      <c r="B1031" s="23" t="n">
        <v>10</v>
      </c>
      <c r="C1031" s="23" t="n">
        <v>2.5</v>
      </c>
      <c r="D1031" s="8" t="n">
        <v>175</v>
      </c>
      <c r="E1031" s="8" t="n">
        <v>18</v>
      </c>
      <c r="F1031" s="8" t="n">
        <v>4</v>
      </c>
      <c r="G1031" s="28" t="n">
        <v>20.62</v>
      </c>
      <c r="H1031" s="8" t="n">
        <v>38.169616</v>
      </c>
      <c r="I1031" s="8" t="n">
        <v>190.685546</v>
      </c>
      <c r="J1031" s="28" t="n">
        <v>4.995742</v>
      </c>
      <c r="K1031" s="39" t="n">
        <v>1.140585</v>
      </c>
      <c r="L1031" s="28" t="n">
        <v>1.329659</v>
      </c>
      <c r="M1031" s="8" t="n">
        <v>140</v>
      </c>
      <c r="N1031" s="8" t="n">
        <v>900</v>
      </c>
      <c r="O1031" s="28" t="n">
        <v>16.903932</v>
      </c>
      <c r="P1031" s="28" t="n">
        <v>3.95254</v>
      </c>
      <c r="Q1031" s="28" t="n">
        <v>4.771294</v>
      </c>
      <c r="R1031" s="8" t="n">
        <v>16</v>
      </c>
      <c r="S1031" s="8" t="n">
        <v>8</v>
      </c>
      <c r="T1031" s="23" t="n">
        <v>57.049555</v>
      </c>
      <c r="U1031" s="23" t="n">
        <v>46.619467</v>
      </c>
      <c r="V1031" s="28" t="n">
        <v>3.339312</v>
      </c>
      <c r="W1031" s="39" t="n">
        <v>0.583054</v>
      </c>
      <c r="X1031" s="24" t="n">
        <f aca="false">P1031*RHO_VANE/2700*(1+SCRAP)*PRICE_VANE</f>
        <v>47.3119038</v>
      </c>
      <c r="Y1031" s="24" t="n">
        <f aca="false">Q1031*RHO_PLATE/2700*(1+SCRAP)*PRICE_PLATE</f>
        <v>57.11238918</v>
      </c>
      <c r="Z1031" s="24" t="n">
        <f aca="false">T1031*CUT_M+(R1031+S1031)*CUT_SET</f>
        <v>109.5743325</v>
      </c>
      <c r="AA1031" s="24" t="n">
        <f aca="false">U1031*ROUND_M</f>
        <v>233.097335</v>
      </c>
      <c r="AB1031" s="24" t="n">
        <f aca="false">(R1031+S1031)*FINISH_PART</f>
        <v>192</v>
      </c>
      <c r="AC1031" s="24" t="n">
        <f aca="false">R1031*SPACER_VANE+(R1031+S1031)*ASM_H*LABOUR</f>
        <v>318</v>
      </c>
      <c r="AD1031" s="24" t="n">
        <f aca="false">V1031*G10_CAGE+W1031*G10_SLEEVE</f>
        <v>235.34196</v>
      </c>
      <c r="AE1031" s="24" t="n">
        <f aca="false">N1031/1000*SHAFT_M+SHAFT_SET</f>
        <v>188</v>
      </c>
      <c r="AF1031" s="24" t="n">
        <f aca="false">2*ROUNDUP(G1031*1000/V_ZENER,0)*PRICE_Z+5*ROUNDUP(G1031*DIODE_SAFETY/V_STICK,0)*PRICE_STICK</f>
        <v>149.8</v>
      </c>
      <c r="AG1031" s="24" t="n">
        <f aca="false">SUM(X1031:AF1031)</f>
        <v>1530.23792048</v>
      </c>
      <c r="AH1031" s="20" t="n">
        <f aca="false">FIXED_BOM</f>
        <v>3461</v>
      </c>
      <c r="AI1031" s="24" t="n">
        <f aca="false">(AG1031+AH1031)*(1+CONT)</f>
        <v>5739.923608552</v>
      </c>
      <c r="AJ1031" s="24" t="n">
        <f aca="false">IF(L1031&gt;0,AI1031/L1031,1000000000000)</f>
        <v>4316.83883503364</v>
      </c>
      <c r="AK1031" s="8" t="n">
        <f aca="false">IF(AND(G1031&gt;=V_NEED,L1031&gt;=P_MIN,K1031&gt;=Z_MIN,F1031&lt;=N_CAP,D1031&lt;=R_MAX,OR(CORONA_REQ=0,O1031&gt;=G1031)),1,0)</f>
        <v>0</v>
      </c>
      <c r="AL1031" s="28" t="n">
        <f aca="false">IF(AK1031=1,IF(OBJECTIVE=1,AI1031,AJ1031),1000000000000)+ROW()*0.000000001</f>
        <v>1000000000000</v>
      </c>
    </row>
    <row r="1032" customFormat="false" ht="15" hidden="false" customHeight="false" outlineLevel="0" collapsed="false">
      <c r="A1032" s="8" t="n">
        <v>1028</v>
      </c>
      <c r="B1032" s="23" t="n">
        <v>10</v>
      </c>
      <c r="C1032" s="23" t="n">
        <v>2.5</v>
      </c>
      <c r="D1032" s="8" t="n">
        <v>175</v>
      </c>
      <c r="E1032" s="8" t="n">
        <v>18</v>
      </c>
      <c r="F1032" s="8" t="n">
        <v>6</v>
      </c>
      <c r="G1032" s="28" t="n">
        <v>20.62</v>
      </c>
      <c r="H1032" s="8" t="n">
        <v>58.837968</v>
      </c>
      <c r="I1032" s="8" t="n">
        <v>299.648715</v>
      </c>
      <c r="J1032" s="28" t="n">
        <v>5.092778</v>
      </c>
      <c r="K1032" s="39" t="n">
        <v>1.195364</v>
      </c>
      <c r="L1032" s="28" t="n">
        <v>2.731102</v>
      </c>
      <c r="M1032" s="8" t="n">
        <v>215</v>
      </c>
      <c r="N1032" s="8" t="n">
        <v>1050</v>
      </c>
      <c r="O1032" s="28" t="n">
        <v>16.903932</v>
      </c>
      <c r="P1032" s="28" t="n">
        <v>5.92881</v>
      </c>
      <c r="Q1032" s="28" t="n">
        <v>7.156941</v>
      </c>
      <c r="R1032" s="8" t="n">
        <v>24</v>
      </c>
      <c r="S1032" s="8" t="n">
        <v>12</v>
      </c>
      <c r="T1032" s="23" t="n">
        <v>85.574332</v>
      </c>
      <c r="U1032" s="23" t="n">
        <v>69.929201</v>
      </c>
      <c r="V1032" s="28" t="n">
        <v>4.657461</v>
      </c>
      <c r="W1032" s="39" t="n">
        <v>0.813208</v>
      </c>
      <c r="X1032" s="24" t="n">
        <f aca="false">P1032*RHO_VANE/2700*(1+SCRAP)*PRICE_VANE</f>
        <v>70.9678557</v>
      </c>
      <c r="Y1032" s="24" t="n">
        <f aca="false">Q1032*RHO_PLATE/2700*(1+SCRAP)*PRICE_PLATE</f>
        <v>85.66858377</v>
      </c>
      <c r="Z1032" s="24" t="n">
        <f aca="false">T1032*CUT_M+(R1032+S1032)*CUT_SET</f>
        <v>164.361498</v>
      </c>
      <c r="AA1032" s="24" t="n">
        <f aca="false">U1032*ROUND_M</f>
        <v>349.646005</v>
      </c>
      <c r="AB1032" s="24" t="n">
        <f aca="false">(R1032+S1032)*FINISH_PART</f>
        <v>288</v>
      </c>
      <c r="AC1032" s="24" t="n">
        <f aca="false">R1032*SPACER_VANE+(R1032+S1032)*ASM_H*LABOUR</f>
        <v>477</v>
      </c>
      <c r="AD1032" s="24" t="n">
        <f aca="false">V1032*G10_CAGE+W1032*G10_SLEEVE</f>
        <v>328.24014</v>
      </c>
      <c r="AE1032" s="24" t="n">
        <f aca="false">N1032/1000*SHAFT_M+SHAFT_SET</f>
        <v>206</v>
      </c>
      <c r="AF1032" s="24" t="n">
        <f aca="false">2*ROUNDUP(G1032*1000/V_ZENER,0)*PRICE_Z+5*ROUNDUP(G1032*DIODE_SAFETY/V_STICK,0)*PRICE_STICK</f>
        <v>149.8</v>
      </c>
      <c r="AG1032" s="24" t="n">
        <f aca="false">SUM(X1032:AF1032)</f>
        <v>2119.68408247</v>
      </c>
      <c r="AH1032" s="20" t="n">
        <f aca="false">FIXED_BOM</f>
        <v>3461</v>
      </c>
      <c r="AI1032" s="24" t="n">
        <f aca="false">(AG1032+AH1032)*(1+CONT)</f>
        <v>6417.7866948405</v>
      </c>
      <c r="AJ1032" s="24" t="n">
        <f aca="false">IF(L1032&gt;0,AI1032/L1032,1000000000000)</f>
        <v>2349.88905388393</v>
      </c>
      <c r="AK1032" s="8" t="n">
        <f aca="false">IF(AND(G1032&gt;=V_NEED,L1032&gt;=P_MIN,K1032&gt;=Z_MIN,F1032&lt;=N_CAP,D1032&lt;=R_MAX,OR(CORONA_REQ=0,O1032&gt;=G1032)),1,0)</f>
        <v>0</v>
      </c>
      <c r="AL1032" s="28" t="n">
        <f aca="false">IF(AK1032=1,IF(OBJECTIVE=1,AI1032,AJ1032),1000000000000)+ROW()*0.000000001</f>
        <v>1000000000000</v>
      </c>
    </row>
    <row r="1033" customFormat="false" ht="15" hidden="false" customHeight="false" outlineLevel="0" collapsed="false">
      <c r="A1033" s="8" t="n">
        <v>1029</v>
      </c>
      <c r="B1033" s="23" t="n">
        <v>10</v>
      </c>
      <c r="C1033" s="23" t="n">
        <v>2.5</v>
      </c>
      <c r="D1033" s="8" t="n">
        <v>175</v>
      </c>
      <c r="E1033" s="8" t="n">
        <v>18</v>
      </c>
      <c r="F1033" s="8" t="n">
        <v>8</v>
      </c>
      <c r="G1033" s="28" t="n">
        <v>20.62</v>
      </c>
      <c r="H1033" s="8" t="n">
        <v>79.50632</v>
      </c>
      <c r="I1033" s="8" t="n">
        <v>408.611884</v>
      </c>
      <c r="J1033" s="28" t="n">
        <v>5.139364</v>
      </c>
      <c r="K1033" s="39" t="n">
        <v>1.224124</v>
      </c>
      <c r="L1033" s="28" t="n">
        <v>4.148272</v>
      </c>
      <c r="M1033" s="8" t="n">
        <v>277.5</v>
      </c>
      <c r="N1033" s="8" t="n">
        <v>1175</v>
      </c>
      <c r="O1033" s="28" t="n">
        <v>16.903932</v>
      </c>
      <c r="P1033" s="28" t="n">
        <v>7.90508</v>
      </c>
      <c r="Q1033" s="28" t="n">
        <v>8.349764</v>
      </c>
      <c r="R1033" s="8" t="n">
        <v>32</v>
      </c>
      <c r="S1033" s="8" t="n">
        <v>14</v>
      </c>
      <c r="T1033" s="23" t="n">
        <v>111.271676</v>
      </c>
      <c r="U1033" s="23" t="n">
        <v>90.411501</v>
      </c>
      <c r="V1033" s="28" t="n">
        <v>5.755919</v>
      </c>
      <c r="W1033" s="39" t="n">
        <v>1.005002</v>
      </c>
      <c r="X1033" s="24" t="n">
        <f aca="false">P1033*RHO_VANE/2700*(1+SCRAP)*PRICE_VANE</f>
        <v>94.6238076</v>
      </c>
      <c r="Y1033" s="24" t="n">
        <f aca="false">Q1033*RHO_PLATE/2700*(1+SCRAP)*PRICE_PLATE</f>
        <v>99.94667508</v>
      </c>
      <c r="Z1033" s="24" t="n">
        <f aca="false">T1033*CUT_M+(R1033+S1033)*CUT_SET</f>
        <v>212.907514</v>
      </c>
      <c r="AA1033" s="24" t="n">
        <f aca="false">U1033*ROUND_M</f>
        <v>452.057505</v>
      </c>
      <c r="AB1033" s="24" t="n">
        <f aca="false">(R1033+S1033)*FINISH_PART</f>
        <v>368</v>
      </c>
      <c r="AC1033" s="24" t="n">
        <f aca="false">R1033*SPACER_VANE+(R1033+S1033)*ASM_H*LABOUR</f>
        <v>613.5</v>
      </c>
      <c r="AD1033" s="24" t="n">
        <f aca="false">V1033*G10_CAGE+W1033*G10_SLEEVE</f>
        <v>405.65526</v>
      </c>
      <c r="AE1033" s="24" t="n">
        <f aca="false">N1033/1000*SHAFT_M+SHAFT_SET</f>
        <v>221</v>
      </c>
      <c r="AF1033" s="24" t="n">
        <f aca="false">2*ROUNDUP(G1033*1000/V_ZENER,0)*PRICE_Z+5*ROUNDUP(G1033*DIODE_SAFETY/V_STICK,0)*PRICE_STICK</f>
        <v>149.8</v>
      </c>
      <c r="AG1033" s="24" t="n">
        <f aca="false">SUM(X1033:AF1033)</f>
        <v>2617.49076168</v>
      </c>
      <c r="AH1033" s="20" t="n">
        <f aca="false">FIXED_BOM</f>
        <v>3461</v>
      </c>
      <c r="AI1033" s="24" t="n">
        <f aca="false">(AG1033+AH1033)*(1+CONT)</f>
        <v>6990.264375932</v>
      </c>
      <c r="AJ1033" s="24" t="n">
        <f aca="false">IF(L1033&gt;0,AI1033/L1033,1000000000000)</f>
        <v>1685.10270684565</v>
      </c>
      <c r="AK1033" s="8" t="n">
        <f aca="false">IF(AND(G1033&gt;=V_NEED,L1033&gt;=P_MIN,K1033&gt;=Z_MIN,F1033&lt;=N_CAP,D1033&lt;=R_MAX,OR(CORONA_REQ=0,O1033&gt;=G1033)),1,0)</f>
        <v>0</v>
      </c>
      <c r="AL1033" s="28" t="n">
        <f aca="false">IF(AK1033=1,IF(OBJECTIVE=1,AI1033,AJ1033),1000000000000)+ROW()*0.000000001</f>
        <v>1000000000000</v>
      </c>
    </row>
    <row r="1034" customFormat="false" ht="15" hidden="false" customHeight="false" outlineLevel="0" collapsed="false">
      <c r="A1034" s="8" t="n">
        <v>1030</v>
      </c>
      <c r="B1034" s="23" t="n">
        <v>10</v>
      </c>
      <c r="C1034" s="23" t="n">
        <v>2.5</v>
      </c>
      <c r="D1034" s="8" t="n">
        <v>175</v>
      </c>
      <c r="E1034" s="8" t="n">
        <v>18</v>
      </c>
      <c r="F1034" s="8" t="n">
        <v>10</v>
      </c>
      <c r="G1034" s="28" t="n">
        <v>20.62</v>
      </c>
      <c r="H1034" s="8" t="n">
        <v>100.174673</v>
      </c>
      <c r="I1034" s="8" t="n">
        <v>517.575054</v>
      </c>
      <c r="J1034" s="28" t="n">
        <v>5.166726</v>
      </c>
      <c r="K1034" s="39" t="n">
        <v>1.241887</v>
      </c>
      <c r="L1034" s="28" t="n">
        <v>5.573275</v>
      </c>
      <c r="M1034" s="8" t="n">
        <v>352.5</v>
      </c>
      <c r="N1034" s="8" t="n">
        <v>1325</v>
      </c>
      <c r="O1034" s="28" t="n">
        <v>16.903932</v>
      </c>
      <c r="P1034" s="28" t="n">
        <v>9.88135</v>
      </c>
      <c r="Q1034" s="28" t="n">
        <v>10.735411</v>
      </c>
      <c r="R1034" s="8" t="n">
        <v>40</v>
      </c>
      <c r="S1034" s="8" t="n">
        <v>18</v>
      </c>
      <c r="T1034" s="23" t="n">
        <v>139.796453</v>
      </c>
      <c r="U1034" s="23" t="n">
        <v>113.721234</v>
      </c>
      <c r="V1034" s="28" t="n">
        <v>7.074069</v>
      </c>
      <c r="W1034" s="39" t="n">
        <v>1.235155</v>
      </c>
      <c r="X1034" s="24" t="n">
        <f aca="false">P1034*RHO_VANE/2700*(1+SCRAP)*PRICE_VANE</f>
        <v>118.2797595</v>
      </c>
      <c r="Y1034" s="24" t="n">
        <f aca="false">Q1034*RHO_PLATE/2700*(1+SCRAP)*PRICE_PLATE</f>
        <v>128.50286967</v>
      </c>
      <c r="Z1034" s="24" t="n">
        <f aca="false">T1034*CUT_M+(R1034+S1034)*CUT_SET</f>
        <v>267.6946795</v>
      </c>
      <c r="AA1034" s="24" t="n">
        <f aca="false">U1034*ROUND_M</f>
        <v>568.60617</v>
      </c>
      <c r="AB1034" s="24" t="n">
        <f aca="false">(R1034+S1034)*FINISH_PART</f>
        <v>464</v>
      </c>
      <c r="AC1034" s="24" t="n">
        <f aca="false">R1034*SPACER_VANE+(R1034+S1034)*ASM_H*LABOUR</f>
        <v>772.5</v>
      </c>
      <c r="AD1034" s="24" t="n">
        <f aca="false">V1034*G10_CAGE+W1034*G10_SLEEVE</f>
        <v>498.55344</v>
      </c>
      <c r="AE1034" s="24" t="n">
        <f aca="false">N1034/1000*SHAFT_M+SHAFT_SET</f>
        <v>239</v>
      </c>
      <c r="AF1034" s="24" t="n">
        <f aca="false">2*ROUNDUP(G1034*1000/V_ZENER,0)*PRICE_Z+5*ROUNDUP(G1034*DIODE_SAFETY/V_STICK,0)*PRICE_STICK</f>
        <v>149.8</v>
      </c>
      <c r="AG1034" s="24" t="n">
        <f aca="false">SUM(X1034:AF1034)</f>
        <v>3206.93691867</v>
      </c>
      <c r="AH1034" s="20" t="n">
        <f aca="false">FIXED_BOM</f>
        <v>3461</v>
      </c>
      <c r="AI1034" s="24" t="n">
        <f aca="false">(AG1034+AH1034)*(1+CONT)</f>
        <v>7668.1274564705</v>
      </c>
      <c r="AJ1034" s="24" t="n">
        <f aca="false">IF(L1034&gt;0,AI1034/L1034,1000000000000)</f>
        <v>1375.87459015938</v>
      </c>
      <c r="AK1034" s="8" t="n">
        <f aca="false">IF(AND(G1034&gt;=V_NEED,L1034&gt;=P_MIN,K1034&gt;=Z_MIN,F1034&lt;=N_CAP,D1034&lt;=R_MAX,OR(CORONA_REQ=0,O1034&gt;=G1034)),1,0)</f>
        <v>0</v>
      </c>
      <c r="AL1034" s="28" t="n">
        <f aca="false">IF(AK1034=1,IF(OBJECTIVE=1,AI1034,AJ1034),1000000000000)+ROW()*0.000000001</f>
        <v>1000000000000</v>
      </c>
    </row>
    <row r="1035" customFormat="false" ht="15" hidden="false" customHeight="false" outlineLevel="0" collapsed="false">
      <c r="A1035" s="8" t="n">
        <v>1031</v>
      </c>
      <c r="B1035" s="23" t="n">
        <v>10</v>
      </c>
      <c r="C1035" s="23" t="n">
        <v>2.5</v>
      </c>
      <c r="D1035" s="8" t="n">
        <v>175</v>
      </c>
      <c r="E1035" s="8" t="n">
        <v>18</v>
      </c>
      <c r="F1035" s="8" t="n">
        <v>12</v>
      </c>
      <c r="G1035" s="28" t="n">
        <v>20.62</v>
      </c>
      <c r="H1035" s="8" t="n">
        <v>120.843025</v>
      </c>
      <c r="I1035" s="8" t="n">
        <v>626.538223</v>
      </c>
      <c r="J1035" s="28" t="n">
        <v>5.184728</v>
      </c>
      <c r="K1035" s="39" t="n">
        <v>1.253716</v>
      </c>
      <c r="L1035" s="28" t="n">
        <v>6.995849</v>
      </c>
      <c r="M1035" s="8" t="n">
        <v>415</v>
      </c>
      <c r="N1035" s="8" t="n">
        <v>1450</v>
      </c>
      <c r="O1035" s="28" t="n">
        <v>16.903932</v>
      </c>
      <c r="P1035" s="28" t="n">
        <v>11.857619</v>
      </c>
      <c r="Q1035" s="28" t="n">
        <v>11.928235</v>
      </c>
      <c r="R1035" s="8" t="n">
        <v>48</v>
      </c>
      <c r="S1035" s="8" t="n">
        <v>20</v>
      </c>
      <c r="T1035" s="23" t="n">
        <v>165.493797</v>
      </c>
      <c r="U1035" s="23" t="n">
        <v>134.203535</v>
      </c>
      <c r="V1035" s="28" t="n">
        <v>8.172527</v>
      </c>
      <c r="W1035" s="39" t="n">
        <v>1.426949</v>
      </c>
      <c r="X1035" s="24" t="n">
        <f aca="false">P1035*RHO_VANE/2700*(1+SCRAP)*PRICE_VANE</f>
        <v>141.93569943</v>
      </c>
      <c r="Y1035" s="24" t="n">
        <f aca="false">Q1035*RHO_PLATE/2700*(1+SCRAP)*PRICE_PLATE</f>
        <v>142.78097295</v>
      </c>
      <c r="Z1035" s="24" t="n">
        <f aca="false">T1035*CUT_M+(R1035+S1035)*CUT_SET</f>
        <v>316.2406955</v>
      </c>
      <c r="AA1035" s="24" t="n">
        <f aca="false">U1035*ROUND_M</f>
        <v>671.017675</v>
      </c>
      <c r="AB1035" s="24" t="n">
        <f aca="false">(R1035+S1035)*FINISH_PART</f>
        <v>544</v>
      </c>
      <c r="AC1035" s="24" t="n">
        <f aca="false">R1035*SPACER_VANE+(R1035+S1035)*ASM_H*LABOUR</f>
        <v>909</v>
      </c>
      <c r="AD1035" s="24" t="n">
        <f aca="false">V1035*G10_CAGE+W1035*G10_SLEEVE</f>
        <v>575.96856</v>
      </c>
      <c r="AE1035" s="24" t="n">
        <f aca="false">N1035/1000*SHAFT_M+SHAFT_SET</f>
        <v>254</v>
      </c>
      <c r="AF1035" s="24" t="n">
        <f aca="false">2*ROUNDUP(G1035*1000/V_ZENER,0)*PRICE_Z+5*ROUNDUP(G1035*DIODE_SAFETY/V_STICK,0)*PRICE_STICK</f>
        <v>149.8</v>
      </c>
      <c r="AG1035" s="24" t="n">
        <f aca="false">SUM(X1035:AF1035)</f>
        <v>3704.74360288</v>
      </c>
      <c r="AH1035" s="20" t="n">
        <f aca="false">FIXED_BOM</f>
        <v>3461</v>
      </c>
      <c r="AI1035" s="24" t="n">
        <f aca="false">(AG1035+AH1035)*(1+CONT)</f>
        <v>8240.605143312</v>
      </c>
      <c r="AJ1035" s="24" t="n">
        <f aca="false">IF(L1035&gt;0,AI1035/L1035,1000000000000)</f>
        <v>1177.92781738314</v>
      </c>
      <c r="AK1035" s="8" t="n">
        <f aca="false">IF(AND(G1035&gt;=V_NEED,L1035&gt;=P_MIN,K1035&gt;=Z_MIN,F1035&lt;=N_CAP,D1035&lt;=R_MAX,OR(CORONA_REQ=0,O1035&gt;=G1035)),1,0)</f>
        <v>0</v>
      </c>
      <c r="AL1035" s="28" t="n">
        <f aca="false">IF(AK1035=1,IF(OBJECTIVE=1,AI1035,AJ1035),1000000000000)+ROW()*0.000000001</f>
        <v>1000000000000</v>
      </c>
    </row>
    <row r="1036" customFormat="false" ht="15" hidden="false" customHeight="false" outlineLevel="0" collapsed="false">
      <c r="A1036" s="8" t="n">
        <v>1032</v>
      </c>
      <c r="B1036" s="23" t="n">
        <v>10</v>
      </c>
      <c r="C1036" s="23" t="n">
        <v>2.5</v>
      </c>
      <c r="D1036" s="8" t="n">
        <v>175</v>
      </c>
      <c r="E1036" s="8" t="n">
        <v>18</v>
      </c>
      <c r="F1036" s="8" t="n">
        <v>16</v>
      </c>
      <c r="G1036" s="28" t="n">
        <v>20.62</v>
      </c>
      <c r="H1036" s="8" t="n">
        <v>162.179729</v>
      </c>
      <c r="I1036" s="8" t="n">
        <v>844.464561</v>
      </c>
      <c r="J1036" s="28" t="n">
        <v>5.206967</v>
      </c>
      <c r="K1036" s="39" t="n">
        <v>1.268921</v>
      </c>
      <c r="L1036" s="28" t="n">
        <v>9.857536</v>
      </c>
      <c r="M1036" s="8" t="n">
        <v>552.5</v>
      </c>
      <c r="N1036" s="8" t="n">
        <v>1725</v>
      </c>
      <c r="O1036" s="28" t="n">
        <v>16.903932</v>
      </c>
      <c r="P1036" s="28" t="n">
        <v>15.810159</v>
      </c>
      <c r="Q1036" s="28" t="n">
        <v>15.506705</v>
      </c>
      <c r="R1036" s="8" t="n">
        <v>64</v>
      </c>
      <c r="S1036" s="8" t="n">
        <v>26</v>
      </c>
      <c r="T1036" s="23" t="n">
        <v>219.715919</v>
      </c>
      <c r="U1036" s="23" t="n">
        <v>177.995568</v>
      </c>
      <c r="V1036" s="28" t="n">
        <v>10.589134</v>
      </c>
      <c r="W1036" s="39" t="n">
        <v>1.848896</v>
      </c>
      <c r="X1036" s="24" t="n">
        <f aca="false">P1036*RHO_VANE/2700*(1+SCRAP)*PRICE_VANE</f>
        <v>189.24760323</v>
      </c>
      <c r="Y1036" s="24" t="n">
        <f aca="false">Q1036*RHO_PLATE/2700*(1+SCRAP)*PRICE_PLATE</f>
        <v>185.61525885</v>
      </c>
      <c r="Z1036" s="24" t="n">
        <f aca="false">T1036*CUT_M+(R1036+S1036)*CUT_SET</f>
        <v>419.5738785</v>
      </c>
      <c r="AA1036" s="24" t="n">
        <f aca="false">U1036*ROUND_M</f>
        <v>889.97784</v>
      </c>
      <c r="AB1036" s="24" t="n">
        <f aca="false">(R1036+S1036)*FINISH_PART</f>
        <v>720</v>
      </c>
      <c r="AC1036" s="24" t="n">
        <f aca="false">R1036*SPACER_VANE+(R1036+S1036)*ASM_H*LABOUR</f>
        <v>1204.5</v>
      </c>
      <c r="AD1036" s="24" t="n">
        <f aca="false">V1036*G10_CAGE+W1036*G10_SLEEVE</f>
        <v>746.2818</v>
      </c>
      <c r="AE1036" s="24" t="n">
        <f aca="false">N1036/1000*SHAFT_M+SHAFT_SET</f>
        <v>287</v>
      </c>
      <c r="AF1036" s="24" t="n">
        <f aca="false">2*ROUNDUP(G1036*1000/V_ZENER,0)*PRICE_Z+5*ROUNDUP(G1036*DIODE_SAFETY/V_STICK,0)*PRICE_STICK</f>
        <v>149.8</v>
      </c>
      <c r="AG1036" s="24" t="n">
        <f aca="false">SUM(X1036:AF1036)</f>
        <v>4791.99638058</v>
      </c>
      <c r="AH1036" s="20" t="n">
        <f aca="false">FIXED_BOM</f>
        <v>3461</v>
      </c>
      <c r="AI1036" s="24" t="n">
        <f aca="false">(AG1036+AH1036)*(1+CONT)</f>
        <v>9490.945837667</v>
      </c>
      <c r="AJ1036" s="24" t="n">
        <f aca="false">IF(L1036&gt;0,AI1036/L1036,1000000000000)</f>
        <v>962.811176917538</v>
      </c>
      <c r="AK1036" s="8" t="n">
        <f aca="false">IF(AND(G1036&gt;=V_NEED,L1036&gt;=P_MIN,K1036&gt;=Z_MIN,F1036&lt;=N_CAP,D1036&lt;=R_MAX,OR(CORONA_REQ=0,O1036&gt;=G1036)),1,0)</f>
        <v>0</v>
      </c>
      <c r="AL1036" s="28" t="n">
        <f aca="false">IF(AK1036=1,IF(OBJECTIVE=1,AI1036,AJ1036),1000000000000)+ROW()*0.000000001</f>
        <v>1000000000000</v>
      </c>
    </row>
    <row r="1037" customFormat="false" ht="15" hidden="false" customHeight="false" outlineLevel="0" collapsed="false">
      <c r="A1037" s="8" t="n">
        <v>1033</v>
      </c>
      <c r="B1037" s="23" t="n">
        <v>10</v>
      </c>
      <c r="C1037" s="23" t="n">
        <v>2.5</v>
      </c>
      <c r="D1037" s="8" t="n">
        <v>175</v>
      </c>
      <c r="E1037" s="8" t="n">
        <v>22</v>
      </c>
      <c r="F1037" s="8" t="n">
        <v>4</v>
      </c>
      <c r="G1037" s="28" t="n">
        <v>20.62</v>
      </c>
      <c r="H1037" s="8" t="n">
        <v>48.987948</v>
      </c>
      <c r="I1037" s="8" t="n">
        <v>227.166406</v>
      </c>
      <c r="J1037" s="28" t="n">
        <v>4.63719</v>
      </c>
      <c r="K1037" s="39" t="n">
        <v>1.145459</v>
      </c>
      <c r="L1037" s="28" t="n">
        <v>1.63398</v>
      </c>
      <c r="M1037" s="8" t="n">
        <v>152.5</v>
      </c>
      <c r="N1037" s="8" t="n">
        <v>925</v>
      </c>
      <c r="O1037" s="28" t="n">
        <v>16.903932</v>
      </c>
      <c r="P1037" s="28" t="n">
        <v>4.588712</v>
      </c>
      <c r="Q1037" s="28" t="n">
        <v>5.964117</v>
      </c>
      <c r="R1037" s="8" t="n">
        <v>16</v>
      </c>
      <c r="S1037" s="8" t="n">
        <v>10</v>
      </c>
      <c r="T1037" s="23" t="n">
        <v>59.876988</v>
      </c>
      <c r="U1037" s="23" t="n">
        <v>49.4469</v>
      </c>
      <c r="V1037" s="28" t="n">
        <v>3.559004</v>
      </c>
      <c r="W1037" s="39" t="n">
        <v>0.621413</v>
      </c>
      <c r="X1037" s="24" t="n">
        <f aca="false">P1037*RHO_VANE/2700*(1+SCRAP)*PRICE_VANE</f>
        <v>54.92688264</v>
      </c>
      <c r="Y1037" s="24" t="n">
        <f aca="false">Q1037*RHO_PLATE/2700*(1+SCRAP)*PRICE_PLATE</f>
        <v>71.39048049</v>
      </c>
      <c r="Z1037" s="24" t="n">
        <f aca="false">T1037*CUT_M+(R1037+S1037)*CUT_SET</f>
        <v>115.815482</v>
      </c>
      <c r="AA1037" s="24" t="n">
        <f aca="false">U1037*ROUND_M</f>
        <v>247.2345</v>
      </c>
      <c r="AB1037" s="24" t="n">
        <f aca="false">(R1037+S1037)*FINISH_PART</f>
        <v>208</v>
      </c>
      <c r="AC1037" s="24" t="n">
        <f aca="false">R1037*SPACER_VANE+(R1037+S1037)*ASM_H*LABOUR</f>
        <v>340.5</v>
      </c>
      <c r="AD1037" s="24" t="n">
        <f aca="false">V1037*G10_CAGE+W1037*G10_SLEEVE</f>
        <v>250.82502</v>
      </c>
      <c r="AE1037" s="24" t="n">
        <f aca="false">N1037/1000*SHAFT_M+SHAFT_SET</f>
        <v>191</v>
      </c>
      <c r="AF1037" s="24" t="n">
        <f aca="false">2*ROUNDUP(G1037*1000/V_ZENER,0)*PRICE_Z+5*ROUNDUP(G1037*DIODE_SAFETY/V_STICK,0)*PRICE_STICK</f>
        <v>149.8</v>
      </c>
      <c r="AG1037" s="24" t="n">
        <f aca="false">SUM(X1037:AF1037)</f>
        <v>1629.49236513</v>
      </c>
      <c r="AH1037" s="20" t="n">
        <f aca="false">FIXED_BOM</f>
        <v>3461</v>
      </c>
      <c r="AI1037" s="24" t="n">
        <f aca="false">(AG1037+AH1037)*(1+CONT)</f>
        <v>5854.0662198995</v>
      </c>
      <c r="AJ1037" s="24" t="n">
        <f aca="false">IF(L1037&gt;0,AI1037/L1037,1000000000000)</f>
        <v>3582.70371724225</v>
      </c>
      <c r="AK1037" s="8" t="n">
        <f aca="false">IF(AND(G1037&gt;=V_NEED,L1037&gt;=P_MIN,K1037&gt;=Z_MIN,F1037&lt;=N_CAP,D1037&lt;=R_MAX,OR(CORONA_REQ=0,O1037&gt;=G1037)),1,0)</f>
        <v>0</v>
      </c>
      <c r="AL1037" s="28" t="n">
        <f aca="false">IF(AK1037=1,IF(OBJECTIVE=1,AI1037,AJ1037),1000000000000)+ROW()*0.000000001</f>
        <v>1000000000000</v>
      </c>
    </row>
    <row r="1038" customFormat="false" ht="15" hidden="false" customHeight="false" outlineLevel="0" collapsed="false">
      <c r="A1038" s="8" t="n">
        <v>1034</v>
      </c>
      <c r="B1038" s="23" t="n">
        <v>10</v>
      </c>
      <c r="C1038" s="23" t="n">
        <v>2.5</v>
      </c>
      <c r="D1038" s="8" t="n">
        <v>175</v>
      </c>
      <c r="E1038" s="8" t="n">
        <v>22</v>
      </c>
      <c r="F1038" s="8" t="n">
        <v>6</v>
      </c>
      <c r="G1038" s="28" t="n">
        <v>20.62</v>
      </c>
      <c r="H1038" s="8" t="n">
        <v>75.838204</v>
      </c>
      <c r="I1038" s="8" t="n">
        <v>356.975781</v>
      </c>
      <c r="J1038" s="28" t="n">
        <v>4.707071</v>
      </c>
      <c r="K1038" s="39" t="n">
        <v>1.191572</v>
      </c>
      <c r="L1038" s="28" t="n">
        <v>3.210387</v>
      </c>
      <c r="M1038" s="8" t="n">
        <v>227.5</v>
      </c>
      <c r="N1038" s="8" t="n">
        <v>1075</v>
      </c>
      <c r="O1038" s="28" t="n">
        <v>16.903932</v>
      </c>
      <c r="P1038" s="28" t="n">
        <v>6.883068</v>
      </c>
      <c r="Q1038" s="28" t="n">
        <v>8.349764</v>
      </c>
      <c r="R1038" s="8" t="n">
        <v>24</v>
      </c>
      <c r="S1038" s="8" t="n">
        <v>14</v>
      </c>
      <c r="T1038" s="23" t="n">
        <v>88.401765</v>
      </c>
      <c r="U1038" s="23" t="n">
        <v>72.756634</v>
      </c>
      <c r="V1038" s="28" t="n">
        <v>4.877153</v>
      </c>
      <c r="W1038" s="39" t="n">
        <v>0.851566</v>
      </c>
      <c r="X1038" s="24" t="n">
        <f aca="false">P1038*RHO_VANE/2700*(1+SCRAP)*PRICE_VANE</f>
        <v>82.39032396</v>
      </c>
      <c r="Y1038" s="24" t="n">
        <f aca="false">Q1038*RHO_PLATE/2700*(1+SCRAP)*PRICE_PLATE</f>
        <v>99.94667508</v>
      </c>
      <c r="Z1038" s="24" t="n">
        <f aca="false">T1038*CUT_M+(R1038+S1038)*CUT_SET</f>
        <v>170.6026475</v>
      </c>
      <c r="AA1038" s="24" t="n">
        <f aca="false">U1038*ROUND_M</f>
        <v>363.78317</v>
      </c>
      <c r="AB1038" s="24" t="n">
        <f aca="false">(R1038+S1038)*FINISH_PART</f>
        <v>304</v>
      </c>
      <c r="AC1038" s="24" t="n">
        <f aca="false">R1038*SPACER_VANE+(R1038+S1038)*ASM_H*LABOUR</f>
        <v>499.5</v>
      </c>
      <c r="AD1038" s="24" t="n">
        <f aca="false">V1038*G10_CAGE+W1038*G10_SLEEVE</f>
        <v>343.72314</v>
      </c>
      <c r="AE1038" s="24" t="n">
        <f aca="false">N1038/1000*SHAFT_M+SHAFT_SET</f>
        <v>209</v>
      </c>
      <c r="AF1038" s="24" t="n">
        <f aca="false">2*ROUNDUP(G1038*1000/V_ZENER,0)*PRICE_Z+5*ROUNDUP(G1038*DIODE_SAFETY/V_STICK,0)*PRICE_STICK</f>
        <v>149.8</v>
      </c>
      <c r="AG1038" s="24" t="n">
        <f aca="false">SUM(X1038:AF1038)</f>
        <v>2222.74595654</v>
      </c>
      <c r="AH1038" s="20" t="n">
        <f aca="false">FIXED_BOM</f>
        <v>3461</v>
      </c>
      <c r="AI1038" s="24" t="n">
        <f aca="false">(AG1038+AH1038)*(1+CONT)</f>
        <v>6536.307850021</v>
      </c>
      <c r="AJ1038" s="24" t="n">
        <f aca="false">IF(L1038&gt;0,AI1038/L1038,1000000000000)</f>
        <v>2035.98751490739</v>
      </c>
      <c r="AK1038" s="8" t="n">
        <f aca="false">IF(AND(G1038&gt;=V_NEED,L1038&gt;=P_MIN,K1038&gt;=Z_MIN,F1038&lt;=N_CAP,D1038&lt;=R_MAX,OR(CORONA_REQ=0,O1038&gt;=G1038)),1,0)</f>
        <v>0</v>
      </c>
      <c r="AL1038" s="28" t="n">
        <f aca="false">IF(AK1038=1,IF(OBJECTIVE=1,AI1038,AJ1038),1000000000000)+ROW()*0.000000001</f>
        <v>1000000000000</v>
      </c>
    </row>
    <row r="1039" customFormat="false" ht="15" hidden="false" customHeight="false" outlineLevel="0" collapsed="false">
      <c r="A1039" s="8" t="n">
        <v>1035</v>
      </c>
      <c r="B1039" s="23" t="n">
        <v>10</v>
      </c>
      <c r="C1039" s="23" t="n">
        <v>2.5</v>
      </c>
      <c r="D1039" s="8" t="n">
        <v>175</v>
      </c>
      <c r="E1039" s="8" t="n">
        <v>22</v>
      </c>
      <c r="F1039" s="8" t="n">
        <v>8</v>
      </c>
      <c r="G1039" s="28" t="n">
        <v>20.62</v>
      </c>
      <c r="H1039" s="8" t="n">
        <v>102.688461</v>
      </c>
      <c r="I1039" s="8" t="n">
        <v>486.785156</v>
      </c>
      <c r="J1039" s="28" t="n">
        <v>4.740408</v>
      </c>
      <c r="K1039" s="39" t="n">
        <v>1.215356</v>
      </c>
      <c r="L1039" s="28" t="n">
        <v>4.801166</v>
      </c>
      <c r="M1039" s="8" t="n">
        <v>290</v>
      </c>
      <c r="N1039" s="8" t="n">
        <v>1200</v>
      </c>
      <c r="O1039" s="28" t="n">
        <v>16.903932</v>
      </c>
      <c r="P1039" s="28" t="n">
        <v>9.177425</v>
      </c>
      <c r="Q1039" s="28" t="n">
        <v>9.542588</v>
      </c>
      <c r="R1039" s="8" t="n">
        <v>32</v>
      </c>
      <c r="S1039" s="8" t="n">
        <v>16</v>
      </c>
      <c r="T1039" s="23" t="n">
        <v>114.099109</v>
      </c>
      <c r="U1039" s="23" t="n">
        <v>93.238934</v>
      </c>
      <c r="V1039" s="28" t="n">
        <v>5.975611</v>
      </c>
      <c r="W1039" s="39" t="n">
        <v>1.043361</v>
      </c>
      <c r="X1039" s="24" t="n">
        <f aca="false">P1039*RHO_VANE/2700*(1+SCRAP)*PRICE_VANE</f>
        <v>109.85377725</v>
      </c>
      <c r="Y1039" s="24" t="n">
        <f aca="false">Q1039*RHO_PLATE/2700*(1+SCRAP)*PRICE_PLATE</f>
        <v>114.22477836</v>
      </c>
      <c r="Z1039" s="24" t="n">
        <f aca="false">T1039*CUT_M+(R1039+S1039)*CUT_SET</f>
        <v>219.1486635</v>
      </c>
      <c r="AA1039" s="24" t="n">
        <f aca="false">U1039*ROUND_M</f>
        <v>466.19467</v>
      </c>
      <c r="AB1039" s="24" t="n">
        <f aca="false">(R1039+S1039)*FINISH_PART</f>
        <v>384</v>
      </c>
      <c r="AC1039" s="24" t="n">
        <f aca="false">R1039*SPACER_VANE+(R1039+S1039)*ASM_H*LABOUR</f>
        <v>636</v>
      </c>
      <c r="AD1039" s="24" t="n">
        <f aca="false">V1039*G10_CAGE+W1039*G10_SLEEVE</f>
        <v>421.13832</v>
      </c>
      <c r="AE1039" s="24" t="n">
        <f aca="false">N1039/1000*SHAFT_M+SHAFT_SET</f>
        <v>224</v>
      </c>
      <c r="AF1039" s="24" t="n">
        <f aca="false">2*ROUNDUP(G1039*1000/V_ZENER,0)*PRICE_Z+5*ROUNDUP(G1039*DIODE_SAFETY/V_STICK,0)*PRICE_STICK</f>
        <v>149.8</v>
      </c>
      <c r="AG1039" s="24" t="n">
        <f aca="false">SUM(X1039:AF1039)</f>
        <v>2724.36020911</v>
      </c>
      <c r="AH1039" s="20" t="n">
        <f aca="false">FIXED_BOM</f>
        <v>3461</v>
      </c>
      <c r="AI1039" s="24" t="n">
        <f aca="false">(AG1039+AH1039)*(1+CONT)</f>
        <v>7113.1642404765</v>
      </c>
      <c r="AJ1039" s="24" t="n">
        <f aca="false">IF(L1039&gt;0,AI1039/L1039,1000000000000)</f>
        <v>1481.54932374271</v>
      </c>
      <c r="AK1039" s="8" t="n">
        <f aca="false">IF(AND(G1039&gt;=V_NEED,L1039&gt;=P_MIN,K1039&gt;=Z_MIN,F1039&lt;=N_CAP,D1039&lt;=R_MAX,OR(CORONA_REQ=0,O1039&gt;=G1039)),1,0)</f>
        <v>0</v>
      </c>
      <c r="AL1039" s="28" t="n">
        <f aca="false">IF(AK1039=1,IF(OBJECTIVE=1,AI1039,AJ1039),1000000000000)+ROW()*0.000000001</f>
        <v>1000000000000</v>
      </c>
    </row>
    <row r="1040" customFormat="false" ht="15" hidden="false" customHeight="false" outlineLevel="0" collapsed="false">
      <c r="A1040" s="8" t="n">
        <v>1036</v>
      </c>
      <c r="B1040" s="23" t="n">
        <v>10</v>
      </c>
      <c r="C1040" s="23" t="n">
        <v>2.5</v>
      </c>
      <c r="D1040" s="8" t="n">
        <v>175</v>
      </c>
      <c r="E1040" s="8" t="n">
        <v>22</v>
      </c>
      <c r="F1040" s="8" t="n">
        <v>10</v>
      </c>
      <c r="G1040" s="28" t="n">
        <v>20.62</v>
      </c>
      <c r="H1040" s="8" t="n">
        <v>129.538717</v>
      </c>
      <c r="I1040" s="8" t="n">
        <v>616.594531</v>
      </c>
      <c r="J1040" s="28" t="n">
        <v>4.759925</v>
      </c>
      <c r="K1040" s="39" t="n">
        <v>1.229795</v>
      </c>
      <c r="L1040" s="28" t="n">
        <v>6.39631</v>
      </c>
      <c r="M1040" s="8" t="n">
        <v>365</v>
      </c>
      <c r="N1040" s="8" t="n">
        <v>1350</v>
      </c>
      <c r="O1040" s="28" t="n">
        <v>16.903932</v>
      </c>
      <c r="P1040" s="28" t="n">
        <v>11.471781</v>
      </c>
      <c r="Q1040" s="28" t="n">
        <v>11.928235</v>
      </c>
      <c r="R1040" s="8" t="n">
        <v>40</v>
      </c>
      <c r="S1040" s="8" t="n">
        <v>20</v>
      </c>
      <c r="T1040" s="23" t="n">
        <v>142.623887</v>
      </c>
      <c r="U1040" s="23" t="n">
        <v>116.548668</v>
      </c>
      <c r="V1040" s="28" t="n">
        <v>7.29376</v>
      </c>
      <c r="W1040" s="39" t="n">
        <v>1.273514</v>
      </c>
      <c r="X1040" s="24" t="n">
        <f aca="false">P1040*RHO_VANE/2700*(1+SCRAP)*PRICE_VANE</f>
        <v>137.31721857</v>
      </c>
      <c r="Y1040" s="24" t="n">
        <f aca="false">Q1040*RHO_PLATE/2700*(1+SCRAP)*PRICE_PLATE</f>
        <v>142.78097295</v>
      </c>
      <c r="Z1040" s="24" t="n">
        <f aca="false">T1040*CUT_M+(R1040+S1040)*CUT_SET</f>
        <v>273.9358305</v>
      </c>
      <c r="AA1040" s="24" t="n">
        <f aca="false">U1040*ROUND_M</f>
        <v>582.74334</v>
      </c>
      <c r="AB1040" s="24" t="n">
        <f aca="false">(R1040+S1040)*FINISH_PART</f>
        <v>480</v>
      </c>
      <c r="AC1040" s="24" t="n">
        <f aca="false">R1040*SPACER_VANE+(R1040+S1040)*ASM_H*LABOUR</f>
        <v>795</v>
      </c>
      <c r="AD1040" s="24" t="n">
        <f aca="false">V1040*G10_CAGE+W1040*G10_SLEEVE</f>
        <v>514.03644</v>
      </c>
      <c r="AE1040" s="24" t="n">
        <f aca="false">N1040/1000*SHAFT_M+SHAFT_SET</f>
        <v>242</v>
      </c>
      <c r="AF1040" s="24" t="n">
        <f aca="false">2*ROUNDUP(G1040*1000/V_ZENER,0)*PRICE_Z+5*ROUNDUP(G1040*DIODE_SAFETY/V_STICK,0)*PRICE_STICK</f>
        <v>149.8</v>
      </c>
      <c r="AG1040" s="24" t="n">
        <f aca="false">SUM(X1040:AF1040)</f>
        <v>3317.61380202</v>
      </c>
      <c r="AH1040" s="20" t="n">
        <f aca="false">FIXED_BOM</f>
        <v>3461</v>
      </c>
      <c r="AI1040" s="24" t="n">
        <f aca="false">(AG1040+AH1040)*(1+CONT)</f>
        <v>7795.405872323</v>
      </c>
      <c r="AJ1040" s="24" t="n">
        <f aca="false">IF(L1040&gt;0,AI1040/L1040,1000000000000)</f>
        <v>1218.73484435917</v>
      </c>
      <c r="AK1040" s="8" t="n">
        <f aca="false">IF(AND(G1040&gt;=V_NEED,L1040&gt;=P_MIN,K1040&gt;=Z_MIN,F1040&lt;=N_CAP,D1040&lt;=R_MAX,OR(CORONA_REQ=0,O1040&gt;=G1040)),1,0)</f>
        <v>0</v>
      </c>
      <c r="AL1040" s="28" t="n">
        <f aca="false">IF(AK1040=1,IF(OBJECTIVE=1,AI1040,AJ1040),1000000000000)+ROW()*0.000000001</f>
        <v>1000000000000</v>
      </c>
    </row>
    <row r="1041" customFormat="false" ht="15" hidden="false" customHeight="false" outlineLevel="0" collapsed="false">
      <c r="A1041" s="8" t="n">
        <v>1037</v>
      </c>
      <c r="B1041" s="23" t="n">
        <v>10</v>
      </c>
      <c r="C1041" s="23" t="n">
        <v>2.5</v>
      </c>
      <c r="D1041" s="8" t="n">
        <v>175</v>
      </c>
      <c r="E1041" s="8" t="n">
        <v>22</v>
      </c>
      <c r="F1041" s="8" t="n">
        <v>12</v>
      </c>
      <c r="G1041" s="28" t="n">
        <v>20.62</v>
      </c>
      <c r="H1041" s="8" t="n">
        <v>156.388973</v>
      </c>
      <c r="I1041" s="8" t="n">
        <v>746.403906</v>
      </c>
      <c r="J1041" s="28" t="n">
        <v>4.77274</v>
      </c>
      <c r="K1041" s="39" t="n">
        <v>1.239928</v>
      </c>
      <c r="L1041" s="28" t="n">
        <v>8.004857</v>
      </c>
      <c r="M1041" s="8" t="n">
        <v>440</v>
      </c>
      <c r="N1041" s="8" t="n">
        <v>1500</v>
      </c>
      <c r="O1041" s="28" t="n">
        <v>16.903932</v>
      </c>
      <c r="P1041" s="28" t="n">
        <v>13.766137</v>
      </c>
      <c r="Q1041" s="28" t="n">
        <v>14.313882</v>
      </c>
      <c r="R1041" s="8" t="n">
        <v>48</v>
      </c>
      <c r="S1041" s="8" t="n">
        <v>24</v>
      </c>
      <c r="T1041" s="23" t="n">
        <v>171.148664</v>
      </c>
      <c r="U1041" s="23" t="n">
        <v>139.858401</v>
      </c>
      <c r="V1041" s="28" t="n">
        <v>8.61191</v>
      </c>
      <c r="W1041" s="39" t="n">
        <v>1.503667</v>
      </c>
      <c r="X1041" s="24" t="n">
        <f aca="false">P1041*RHO_VANE/2700*(1+SCRAP)*PRICE_VANE</f>
        <v>164.78065989</v>
      </c>
      <c r="Y1041" s="24" t="n">
        <f aca="false">Q1041*RHO_PLATE/2700*(1+SCRAP)*PRICE_PLATE</f>
        <v>171.33716754</v>
      </c>
      <c r="Z1041" s="24" t="n">
        <f aca="false">T1041*CUT_M+(R1041+S1041)*CUT_SET</f>
        <v>328.722996</v>
      </c>
      <c r="AA1041" s="24" t="n">
        <f aca="false">U1041*ROUND_M</f>
        <v>699.292005</v>
      </c>
      <c r="AB1041" s="24" t="n">
        <f aca="false">(R1041+S1041)*FINISH_PART</f>
        <v>576</v>
      </c>
      <c r="AC1041" s="24" t="n">
        <f aca="false">R1041*SPACER_VANE+(R1041+S1041)*ASM_H*LABOUR</f>
        <v>954</v>
      </c>
      <c r="AD1041" s="24" t="n">
        <f aca="false">V1041*G10_CAGE+W1041*G10_SLEEVE</f>
        <v>606.93462</v>
      </c>
      <c r="AE1041" s="24" t="n">
        <f aca="false">N1041/1000*SHAFT_M+SHAFT_SET</f>
        <v>260</v>
      </c>
      <c r="AF1041" s="24" t="n">
        <f aca="false">2*ROUNDUP(G1041*1000/V_ZENER,0)*PRICE_Z+5*ROUNDUP(G1041*DIODE_SAFETY/V_STICK,0)*PRICE_STICK</f>
        <v>149.8</v>
      </c>
      <c r="AG1041" s="24" t="n">
        <f aca="false">SUM(X1041:AF1041)</f>
        <v>3910.86744843</v>
      </c>
      <c r="AH1041" s="20" t="n">
        <f aca="false">FIXED_BOM</f>
        <v>3461</v>
      </c>
      <c r="AI1041" s="24" t="n">
        <f aca="false">(AG1041+AH1041)*(1+CONT)</f>
        <v>8477.6475656945</v>
      </c>
      <c r="AJ1041" s="24" t="n">
        <f aca="false">IF(L1041&gt;0,AI1041/L1041,1000000000000)</f>
        <v>1059.06296211094</v>
      </c>
      <c r="AK1041" s="8" t="n">
        <f aca="false">IF(AND(G1041&gt;=V_NEED,L1041&gt;=P_MIN,K1041&gt;=Z_MIN,F1041&lt;=N_CAP,D1041&lt;=R_MAX,OR(CORONA_REQ=0,O1041&gt;=G1041)),1,0)</f>
        <v>0</v>
      </c>
      <c r="AL1041" s="28" t="n">
        <f aca="false">IF(AK1041=1,IF(OBJECTIVE=1,AI1041,AJ1041),1000000000000)+ROW()*0.000000001</f>
        <v>1000000000000</v>
      </c>
    </row>
    <row r="1042" customFormat="false" ht="15" hidden="false" customHeight="false" outlineLevel="0" collapsed="false">
      <c r="A1042" s="8" t="n">
        <v>1038</v>
      </c>
      <c r="B1042" s="23" t="n">
        <v>10</v>
      </c>
      <c r="C1042" s="23" t="n">
        <v>2.5</v>
      </c>
      <c r="D1042" s="8" t="n">
        <v>175</v>
      </c>
      <c r="E1042" s="8" t="n">
        <v>22</v>
      </c>
      <c r="F1042" s="8" t="n">
        <v>16</v>
      </c>
      <c r="G1042" s="28" t="n">
        <v>20.62</v>
      </c>
      <c r="H1042" s="8" t="n">
        <v>210.089485</v>
      </c>
      <c r="I1042" s="8" t="n">
        <v>1006.022656</v>
      </c>
      <c r="J1042" s="28" t="n">
        <v>4.788544</v>
      </c>
      <c r="K1042" s="39" t="n">
        <v>1.2519</v>
      </c>
      <c r="L1042" s="28" t="n">
        <v>11.199282</v>
      </c>
      <c r="M1042" s="8" t="n">
        <v>590</v>
      </c>
      <c r="N1042" s="8" t="n">
        <v>1800</v>
      </c>
      <c r="O1042" s="28" t="n">
        <v>16.903932</v>
      </c>
      <c r="P1042" s="28" t="n">
        <v>18.354849</v>
      </c>
      <c r="Q1042" s="28" t="n">
        <v>19.085175</v>
      </c>
      <c r="R1042" s="8" t="n">
        <v>64</v>
      </c>
      <c r="S1042" s="8" t="n">
        <v>32</v>
      </c>
      <c r="T1042" s="23" t="n">
        <v>228.198219</v>
      </c>
      <c r="U1042" s="23" t="n">
        <v>186.477868</v>
      </c>
      <c r="V1042" s="28" t="n">
        <v>11.248209</v>
      </c>
      <c r="W1042" s="39" t="n">
        <v>1.963973</v>
      </c>
      <c r="X1042" s="24" t="n">
        <f aca="false">P1042*RHO_VANE/2700*(1+SCRAP)*PRICE_VANE</f>
        <v>219.70754253</v>
      </c>
      <c r="Y1042" s="24" t="n">
        <f aca="false">Q1042*RHO_PLATE/2700*(1+SCRAP)*PRICE_PLATE</f>
        <v>228.44954475</v>
      </c>
      <c r="Z1042" s="24" t="n">
        <f aca="false">T1042*CUT_M+(R1042+S1042)*CUT_SET</f>
        <v>438.2973285</v>
      </c>
      <c r="AA1042" s="24" t="n">
        <f aca="false">U1042*ROUND_M</f>
        <v>932.38934</v>
      </c>
      <c r="AB1042" s="24" t="n">
        <f aca="false">(R1042+S1042)*FINISH_PART</f>
        <v>768</v>
      </c>
      <c r="AC1042" s="24" t="n">
        <f aca="false">R1042*SPACER_VANE+(R1042+S1042)*ASM_H*LABOUR</f>
        <v>1272</v>
      </c>
      <c r="AD1042" s="24" t="n">
        <f aca="false">V1042*G10_CAGE+W1042*G10_SLEEVE</f>
        <v>792.73092</v>
      </c>
      <c r="AE1042" s="24" t="n">
        <f aca="false">N1042/1000*SHAFT_M+SHAFT_SET</f>
        <v>296</v>
      </c>
      <c r="AF1042" s="24" t="n">
        <f aca="false">2*ROUNDUP(G1042*1000/V_ZENER,0)*PRICE_Z+5*ROUNDUP(G1042*DIODE_SAFETY/V_STICK,0)*PRICE_STICK</f>
        <v>149.8</v>
      </c>
      <c r="AG1042" s="24" t="n">
        <f aca="false">SUM(X1042:AF1042)</f>
        <v>5097.37467578</v>
      </c>
      <c r="AH1042" s="20" t="n">
        <f aca="false">FIXED_BOM</f>
        <v>3461</v>
      </c>
      <c r="AI1042" s="24" t="n">
        <f aca="false">(AG1042+AH1042)*(1+CONT)</f>
        <v>9842.130877147</v>
      </c>
      <c r="AJ1042" s="24" t="n">
        <f aca="false">IF(L1042&gt;0,AI1042/L1042,1000000000000)</f>
        <v>878.818023972162</v>
      </c>
      <c r="AK1042" s="8" t="n">
        <f aca="false">IF(AND(G1042&gt;=V_NEED,L1042&gt;=P_MIN,K1042&gt;=Z_MIN,F1042&lt;=N_CAP,D1042&lt;=R_MAX,OR(CORONA_REQ=0,O1042&gt;=G1042)),1,0)</f>
        <v>0</v>
      </c>
      <c r="AL1042" s="28" t="n">
        <f aca="false">IF(AK1042=1,IF(OBJECTIVE=1,AI1042,AJ1042),1000000000000)+ROW()*0.000000001</f>
        <v>1000000000000</v>
      </c>
    </row>
    <row r="1043" customFormat="false" ht="15" hidden="false" customHeight="false" outlineLevel="0" collapsed="false">
      <c r="A1043" s="8" t="n">
        <v>1039</v>
      </c>
      <c r="B1043" s="23" t="n">
        <v>10</v>
      </c>
      <c r="C1043" s="23" t="n">
        <v>2.5</v>
      </c>
      <c r="D1043" s="8" t="n">
        <v>175</v>
      </c>
      <c r="E1043" s="8" t="n">
        <v>26</v>
      </c>
      <c r="F1043" s="8" t="n">
        <v>4</v>
      </c>
      <c r="G1043" s="28" t="n">
        <v>20.62</v>
      </c>
      <c r="H1043" s="8" t="n">
        <v>68.642336</v>
      </c>
      <c r="I1043" s="8" t="n">
        <v>263.710868</v>
      </c>
      <c r="J1043" s="28" t="n">
        <v>3.841811</v>
      </c>
      <c r="K1043" s="39" t="n">
        <v>1.115958</v>
      </c>
      <c r="L1043" s="28" t="n">
        <v>1.575697</v>
      </c>
      <c r="M1043" s="8" t="n">
        <v>152.5</v>
      </c>
      <c r="N1043" s="8" t="n">
        <v>925</v>
      </c>
      <c r="O1043" s="28" t="n">
        <v>16.903932</v>
      </c>
      <c r="P1043" s="28" t="n">
        <v>5.224885</v>
      </c>
      <c r="Q1043" s="28" t="n">
        <v>5.964117</v>
      </c>
      <c r="R1043" s="8" t="n">
        <v>16</v>
      </c>
      <c r="S1043" s="8" t="n">
        <v>10</v>
      </c>
      <c r="T1043" s="23" t="n">
        <v>59.876988</v>
      </c>
      <c r="U1043" s="23" t="n">
        <v>49.4469</v>
      </c>
      <c r="V1043" s="28" t="n">
        <v>3.559004</v>
      </c>
      <c r="W1043" s="39" t="n">
        <v>0.621413</v>
      </c>
      <c r="X1043" s="24" t="n">
        <f aca="false">P1043*RHO_VANE/2700*(1+SCRAP)*PRICE_VANE</f>
        <v>62.54187345</v>
      </c>
      <c r="Y1043" s="24" t="n">
        <f aca="false">Q1043*RHO_PLATE/2700*(1+SCRAP)*PRICE_PLATE</f>
        <v>71.39048049</v>
      </c>
      <c r="Z1043" s="24" t="n">
        <f aca="false">T1043*CUT_M+(R1043+S1043)*CUT_SET</f>
        <v>115.815482</v>
      </c>
      <c r="AA1043" s="24" t="n">
        <f aca="false">U1043*ROUND_M</f>
        <v>247.2345</v>
      </c>
      <c r="AB1043" s="24" t="n">
        <f aca="false">(R1043+S1043)*FINISH_PART</f>
        <v>208</v>
      </c>
      <c r="AC1043" s="24" t="n">
        <f aca="false">R1043*SPACER_VANE+(R1043+S1043)*ASM_H*LABOUR</f>
        <v>340.5</v>
      </c>
      <c r="AD1043" s="24" t="n">
        <f aca="false">V1043*G10_CAGE+W1043*G10_SLEEVE</f>
        <v>250.82502</v>
      </c>
      <c r="AE1043" s="24" t="n">
        <f aca="false">N1043/1000*SHAFT_M+SHAFT_SET</f>
        <v>191</v>
      </c>
      <c r="AF1043" s="24" t="n">
        <f aca="false">2*ROUNDUP(G1043*1000/V_ZENER,0)*PRICE_Z+5*ROUNDUP(G1043*DIODE_SAFETY/V_STICK,0)*PRICE_STICK</f>
        <v>149.8</v>
      </c>
      <c r="AG1043" s="24" t="n">
        <f aca="false">SUM(X1043:AF1043)</f>
        <v>1637.10735594</v>
      </c>
      <c r="AH1043" s="20" t="n">
        <f aca="false">FIXED_BOM</f>
        <v>3461</v>
      </c>
      <c r="AI1043" s="24" t="n">
        <f aca="false">(AG1043+AH1043)*(1+CONT)</f>
        <v>5862.823459331</v>
      </c>
      <c r="AJ1043" s="24" t="n">
        <f aca="false">IF(L1043&gt;0,AI1043/L1043,1000000000000)</f>
        <v>3720.7809999835</v>
      </c>
      <c r="AK1043" s="8" t="n">
        <f aca="false">IF(AND(G1043&gt;=V_NEED,L1043&gt;=P_MIN,K1043&gt;=Z_MIN,F1043&lt;=N_CAP,D1043&lt;=R_MAX,OR(CORONA_REQ=0,O1043&gt;=G1043)),1,0)</f>
        <v>0</v>
      </c>
      <c r="AL1043" s="28" t="n">
        <f aca="false">IF(AK1043=1,IF(OBJECTIVE=1,AI1043,AJ1043),1000000000000)+ROW()*0.000000001</f>
        <v>1000000000000</v>
      </c>
    </row>
    <row r="1044" customFormat="false" ht="15" hidden="false" customHeight="false" outlineLevel="0" collapsed="false">
      <c r="A1044" s="8" t="n">
        <v>1040</v>
      </c>
      <c r="B1044" s="23" t="n">
        <v>10</v>
      </c>
      <c r="C1044" s="23" t="n">
        <v>2.5</v>
      </c>
      <c r="D1044" s="8" t="n">
        <v>175</v>
      </c>
      <c r="E1044" s="8" t="n">
        <v>26</v>
      </c>
      <c r="F1044" s="8" t="n">
        <v>6</v>
      </c>
      <c r="G1044" s="28" t="n">
        <v>20.62</v>
      </c>
      <c r="H1044" s="8" t="n">
        <v>106.723671</v>
      </c>
      <c r="I1044" s="8" t="n">
        <v>414.402792</v>
      </c>
      <c r="J1044" s="28" t="n">
        <v>3.882951</v>
      </c>
      <c r="K1044" s="39" t="n">
        <v>1.152297</v>
      </c>
      <c r="L1044" s="28" t="n">
        <v>3.111539</v>
      </c>
      <c r="M1044" s="8" t="n">
        <v>227.5</v>
      </c>
      <c r="N1044" s="8" t="n">
        <v>1075</v>
      </c>
      <c r="O1044" s="28" t="n">
        <v>16.903932</v>
      </c>
      <c r="P1044" s="28" t="n">
        <v>7.837327</v>
      </c>
      <c r="Q1044" s="28" t="n">
        <v>8.349764</v>
      </c>
      <c r="R1044" s="8" t="n">
        <v>24</v>
      </c>
      <c r="S1044" s="8" t="n">
        <v>14</v>
      </c>
      <c r="T1044" s="23" t="n">
        <v>88.401765</v>
      </c>
      <c r="U1044" s="23" t="n">
        <v>72.756634</v>
      </c>
      <c r="V1044" s="28" t="n">
        <v>4.877153</v>
      </c>
      <c r="W1044" s="39" t="n">
        <v>0.851566</v>
      </c>
      <c r="X1044" s="24" t="n">
        <f aca="false">P1044*RHO_VANE/2700*(1+SCRAP)*PRICE_VANE</f>
        <v>93.81280419</v>
      </c>
      <c r="Y1044" s="24" t="n">
        <f aca="false">Q1044*RHO_PLATE/2700*(1+SCRAP)*PRICE_PLATE</f>
        <v>99.94667508</v>
      </c>
      <c r="Z1044" s="24" t="n">
        <f aca="false">T1044*CUT_M+(R1044+S1044)*CUT_SET</f>
        <v>170.6026475</v>
      </c>
      <c r="AA1044" s="24" t="n">
        <f aca="false">U1044*ROUND_M</f>
        <v>363.78317</v>
      </c>
      <c r="AB1044" s="24" t="n">
        <f aca="false">(R1044+S1044)*FINISH_PART</f>
        <v>304</v>
      </c>
      <c r="AC1044" s="24" t="n">
        <f aca="false">R1044*SPACER_VANE+(R1044+S1044)*ASM_H*LABOUR</f>
        <v>499.5</v>
      </c>
      <c r="AD1044" s="24" t="n">
        <f aca="false">V1044*G10_CAGE+W1044*G10_SLEEVE</f>
        <v>343.72314</v>
      </c>
      <c r="AE1044" s="24" t="n">
        <f aca="false">N1044/1000*SHAFT_M+SHAFT_SET</f>
        <v>209</v>
      </c>
      <c r="AF1044" s="24" t="n">
        <f aca="false">2*ROUNDUP(G1044*1000/V_ZENER,0)*PRICE_Z+5*ROUNDUP(G1044*DIODE_SAFETY/V_STICK,0)*PRICE_STICK</f>
        <v>149.8</v>
      </c>
      <c r="AG1044" s="24" t="n">
        <f aca="false">SUM(X1044:AF1044)</f>
        <v>2234.16843677</v>
      </c>
      <c r="AH1044" s="20" t="n">
        <f aca="false">FIXED_BOM</f>
        <v>3461</v>
      </c>
      <c r="AI1044" s="24" t="n">
        <f aca="false">(AG1044+AH1044)*(1+CONT)</f>
        <v>6549.4437022855</v>
      </c>
      <c r="AJ1044" s="24" t="n">
        <f aca="false">IF(L1044&gt;0,AI1044/L1044,1000000000000)</f>
        <v>2104.888835488</v>
      </c>
      <c r="AK1044" s="8" t="n">
        <f aca="false">IF(AND(G1044&gt;=V_NEED,L1044&gt;=P_MIN,K1044&gt;=Z_MIN,F1044&lt;=N_CAP,D1044&lt;=R_MAX,OR(CORONA_REQ=0,O1044&gt;=G1044)),1,0)</f>
        <v>0</v>
      </c>
      <c r="AL1044" s="28" t="n">
        <f aca="false">IF(AK1044=1,IF(OBJECTIVE=1,AI1044,AJ1044),1000000000000)+ROW()*0.000000001</f>
        <v>1000000000000</v>
      </c>
    </row>
    <row r="1045" customFormat="false" ht="15" hidden="false" customHeight="false" outlineLevel="0" collapsed="false">
      <c r="A1045" s="8" t="n">
        <v>1041</v>
      </c>
      <c r="B1045" s="23" t="n">
        <v>10</v>
      </c>
      <c r="C1045" s="23" t="n">
        <v>2.5</v>
      </c>
      <c r="D1045" s="8" t="n">
        <v>175</v>
      </c>
      <c r="E1045" s="8" t="n">
        <v>26</v>
      </c>
      <c r="F1045" s="8" t="n">
        <v>8</v>
      </c>
      <c r="G1045" s="28" t="n">
        <v>20.62</v>
      </c>
      <c r="H1045" s="8" t="n">
        <v>144.805005</v>
      </c>
      <c r="I1045" s="8" t="n">
        <v>565.094716</v>
      </c>
      <c r="J1045" s="28" t="n">
        <v>3.902453</v>
      </c>
      <c r="K1045" s="39" t="n">
        <v>1.17043</v>
      </c>
      <c r="L1045" s="28" t="n">
        <v>4.653247</v>
      </c>
      <c r="M1045" s="8" t="n">
        <v>302.5</v>
      </c>
      <c r="N1045" s="8" t="n">
        <v>1225</v>
      </c>
      <c r="O1045" s="28" t="n">
        <v>16.903932</v>
      </c>
      <c r="P1045" s="28" t="n">
        <v>10.44977</v>
      </c>
      <c r="Q1045" s="28" t="n">
        <v>10.735411</v>
      </c>
      <c r="R1045" s="8" t="n">
        <v>32</v>
      </c>
      <c r="S1045" s="8" t="n">
        <v>18</v>
      </c>
      <c r="T1045" s="23" t="n">
        <v>116.926543</v>
      </c>
      <c r="U1045" s="23" t="n">
        <v>96.066368</v>
      </c>
      <c r="V1045" s="28" t="n">
        <v>6.195302</v>
      </c>
      <c r="W1045" s="39" t="n">
        <v>1.081719</v>
      </c>
      <c r="X1045" s="24" t="n">
        <f aca="false">P1045*RHO_VANE/2700*(1+SCRAP)*PRICE_VANE</f>
        <v>125.0837469</v>
      </c>
      <c r="Y1045" s="24" t="n">
        <f aca="false">Q1045*RHO_PLATE/2700*(1+SCRAP)*PRICE_PLATE</f>
        <v>128.50286967</v>
      </c>
      <c r="Z1045" s="24" t="n">
        <f aca="false">T1045*CUT_M+(R1045+S1045)*CUT_SET</f>
        <v>225.3898145</v>
      </c>
      <c r="AA1045" s="24" t="n">
        <f aca="false">U1045*ROUND_M</f>
        <v>480.33184</v>
      </c>
      <c r="AB1045" s="24" t="n">
        <f aca="false">(R1045+S1045)*FINISH_PART</f>
        <v>400</v>
      </c>
      <c r="AC1045" s="24" t="n">
        <f aca="false">R1045*SPACER_VANE+(R1045+S1045)*ASM_H*LABOUR</f>
        <v>658.5</v>
      </c>
      <c r="AD1045" s="24" t="n">
        <f aca="false">V1045*G10_CAGE+W1045*G10_SLEEVE</f>
        <v>436.62126</v>
      </c>
      <c r="AE1045" s="24" t="n">
        <f aca="false">N1045/1000*SHAFT_M+SHAFT_SET</f>
        <v>227</v>
      </c>
      <c r="AF1045" s="24" t="n">
        <f aca="false">2*ROUNDUP(G1045*1000/V_ZENER,0)*PRICE_Z+5*ROUNDUP(G1045*DIODE_SAFETY/V_STICK,0)*PRICE_STICK</f>
        <v>149.8</v>
      </c>
      <c r="AG1045" s="24" t="n">
        <f aca="false">SUM(X1045:AF1045)</f>
        <v>2831.22953107</v>
      </c>
      <c r="AH1045" s="20" t="n">
        <f aca="false">FIXED_BOM</f>
        <v>3461</v>
      </c>
      <c r="AI1045" s="24" t="n">
        <f aca="false">(AG1045+AH1045)*(1+CONT)</f>
        <v>7236.0639607305</v>
      </c>
      <c r="AJ1045" s="24" t="n">
        <f aca="false">IF(L1045&gt;0,AI1045/L1045,1000000000000)</f>
        <v>1555.05692277468</v>
      </c>
      <c r="AK1045" s="8" t="n">
        <f aca="false">IF(AND(G1045&gt;=V_NEED,L1045&gt;=P_MIN,K1045&gt;=Z_MIN,F1045&lt;=N_CAP,D1045&lt;=R_MAX,OR(CORONA_REQ=0,O1045&gt;=G1045)),1,0)</f>
        <v>0</v>
      </c>
      <c r="AL1045" s="28" t="n">
        <f aca="false">IF(AK1045=1,IF(OBJECTIVE=1,AI1045,AJ1045),1000000000000)+ROW()*0.000000001</f>
        <v>1000000000000</v>
      </c>
    </row>
    <row r="1046" customFormat="false" ht="15" hidden="false" customHeight="false" outlineLevel="0" collapsed="false">
      <c r="A1046" s="8" t="n">
        <v>1042</v>
      </c>
      <c r="B1046" s="23" t="n">
        <v>10</v>
      </c>
      <c r="C1046" s="23" t="n">
        <v>2.5</v>
      </c>
      <c r="D1046" s="8" t="n">
        <v>175</v>
      </c>
      <c r="E1046" s="8" t="n">
        <v>26</v>
      </c>
      <c r="F1046" s="8" t="n">
        <v>10</v>
      </c>
      <c r="G1046" s="28" t="n">
        <v>20.62</v>
      </c>
      <c r="H1046" s="8" t="n">
        <v>182.88634</v>
      </c>
      <c r="I1046" s="8" t="n">
        <v>715.786641</v>
      </c>
      <c r="J1046" s="28" t="n">
        <v>3.913833</v>
      </c>
      <c r="K1046" s="39" t="n">
        <v>1.181713</v>
      </c>
      <c r="L1046" s="28" t="n">
        <v>6.206651</v>
      </c>
      <c r="M1046" s="8" t="n">
        <v>390</v>
      </c>
      <c r="N1046" s="8" t="n">
        <v>1400</v>
      </c>
      <c r="O1046" s="28" t="n">
        <v>16.903932</v>
      </c>
      <c r="P1046" s="28" t="n">
        <v>13.062212</v>
      </c>
      <c r="Q1046" s="28" t="n">
        <v>14.313882</v>
      </c>
      <c r="R1046" s="8" t="n">
        <v>40</v>
      </c>
      <c r="S1046" s="8" t="n">
        <v>24</v>
      </c>
      <c r="T1046" s="23" t="n">
        <v>148.278754</v>
      </c>
      <c r="U1046" s="23" t="n">
        <v>122.203535</v>
      </c>
      <c r="V1046" s="28" t="n">
        <v>7.733143</v>
      </c>
      <c r="W1046" s="39" t="n">
        <v>1.350231</v>
      </c>
      <c r="X1046" s="24" t="n">
        <f aca="false">P1046*RHO_VANE/2700*(1+SCRAP)*PRICE_VANE</f>
        <v>156.35467764</v>
      </c>
      <c r="Y1046" s="24" t="n">
        <f aca="false">Q1046*RHO_PLATE/2700*(1+SCRAP)*PRICE_PLATE</f>
        <v>171.33716754</v>
      </c>
      <c r="Z1046" s="24" t="n">
        <f aca="false">T1046*CUT_M+(R1046+S1046)*CUT_SET</f>
        <v>286.418131</v>
      </c>
      <c r="AA1046" s="24" t="n">
        <f aca="false">U1046*ROUND_M</f>
        <v>611.017675</v>
      </c>
      <c r="AB1046" s="24" t="n">
        <f aca="false">(R1046+S1046)*FINISH_PART</f>
        <v>512</v>
      </c>
      <c r="AC1046" s="24" t="n">
        <f aca="false">R1046*SPACER_VANE+(R1046+S1046)*ASM_H*LABOUR</f>
        <v>840</v>
      </c>
      <c r="AD1046" s="24" t="n">
        <f aca="false">V1046*G10_CAGE+W1046*G10_SLEEVE</f>
        <v>545.00244</v>
      </c>
      <c r="AE1046" s="24" t="n">
        <f aca="false">N1046/1000*SHAFT_M+SHAFT_SET</f>
        <v>248</v>
      </c>
      <c r="AF1046" s="24" t="n">
        <f aca="false">2*ROUNDUP(G1046*1000/V_ZENER,0)*PRICE_Z+5*ROUNDUP(G1046*DIODE_SAFETY/V_STICK,0)*PRICE_STICK</f>
        <v>149.8</v>
      </c>
      <c r="AG1046" s="24" t="n">
        <f aca="false">SUM(X1046:AF1046)</f>
        <v>3519.93009118</v>
      </c>
      <c r="AH1046" s="20" t="n">
        <f aca="false">FIXED_BOM</f>
        <v>3461</v>
      </c>
      <c r="AI1046" s="24" t="n">
        <f aca="false">(AG1046+AH1046)*(1+CONT)</f>
        <v>8028.069604857</v>
      </c>
      <c r="AJ1046" s="24" t="n">
        <f aca="false">IF(L1046&gt;0,AI1046/L1046,1000000000000)</f>
        <v>1293.46238492498</v>
      </c>
      <c r="AK1046" s="8" t="n">
        <f aca="false">IF(AND(G1046&gt;=V_NEED,L1046&gt;=P_MIN,K1046&gt;=Z_MIN,F1046&lt;=N_CAP,D1046&lt;=R_MAX,OR(CORONA_REQ=0,O1046&gt;=G1046)),1,0)</f>
        <v>0</v>
      </c>
      <c r="AL1046" s="28" t="n">
        <f aca="false">IF(AK1046=1,IF(OBJECTIVE=1,AI1046,AJ1046),1000000000000)+ROW()*0.000000001</f>
        <v>1000000000000</v>
      </c>
    </row>
    <row r="1047" customFormat="false" ht="15" hidden="false" customHeight="false" outlineLevel="0" collapsed="false">
      <c r="A1047" s="8" t="n">
        <v>1043</v>
      </c>
      <c r="B1047" s="23" t="n">
        <v>10</v>
      </c>
      <c r="C1047" s="23" t="n">
        <v>2.5</v>
      </c>
      <c r="D1047" s="8" t="n">
        <v>175</v>
      </c>
      <c r="E1047" s="8" t="n">
        <v>26</v>
      </c>
      <c r="F1047" s="8" t="n">
        <v>12</v>
      </c>
      <c r="G1047" s="28" t="n">
        <v>20.62</v>
      </c>
      <c r="H1047" s="8" t="n">
        <v>220.967675</v>
      </c>
      <c r="I1047" s="8" t="n">
        <v>866.478565</v>
      </c>
      <c r="J1047" s="28" t="n">
        <v>3.921291</v>
      </c>
      <c r="K1047" s="39" t="n">
        <v>1.189208</v>
      </c>
      <c r="L1047" s="28" t="n">
        <v>7.760089</v>
      </c>
      <c r="M1047" s="8" t="n">
        <v>465</v>
      </c>
      <c r="N1047" s="8" t="n">
        <v>1550</v>
      </c>
      <c r="O1047" s="28" t="n">
        <v>16.903932</v>
      </c>
      <c r="P1047" s="28" t="n">
        <v>15.674655</v>
      </c>
      <c r="Q1047" s="28" t="n">
        <v>16.699528</v>
      </c>
      <c r="R1047" s="8" t="n">
        <v>48</v>
      </c>
      <c r="S1047" s="8" t="n">
        <v>28</v>
      </c>
      <c r="T1047" s="23" t="n">
        <v>176.803531</v>
      </c>
      <c r="U1047" s="23" t="n">
        <v>145.513268</v>
      </c>
      <c r="V1047" s="28" t="n">
        <v>9.051293</v>
      </c>
      <c r="W1047" s="39" t="n">
        <v>1.580384</v>
      </c>
      <c r="X1047" s="24" t="n">
        <f aca="false">P1047*RHO_VANE/2700*(1+SCRAP)*PRICE_VANE</f>
        <v>187.62562035</v>
      </c>
      <c r="Y1047" s="24" t="n">
        <f aca="false">Q1047*RHO_PLATE/2700*(1+SCRAP)*PRICE_PLATE</f>
        <v>199.89335016</v>
      </c>
      <c r="Z1047" s="24" t="n">
        <f aca="false">T1047*CUT_M+(R1047+S1047)*CUT_SET</f>
        <v>341.2052965</v>
      </c>
      <c r="AA1047" s="24" t="n">
        <f aca="false">U1047*ROUND_M</f>
        <v>727.56634</v>
      </c>
      <c r="AB1047" s="24" t="n">
        <f aca="false">(R1047+S1047)*FINISH_PART</f>
        <v>608</v>
      </c>
      <c r="AC1047" s="24" t="n">
        <f aca="false">R1047*SPACER_VANE+(R1047+S1047)*ASM_H*LABOUR</f>
        <v>999</v>
      </c>
      <c r="AD1047" s="24" t="n">
        <f aca="false">V1047*G10_CAGE+W1047*G10_SLEEVE</f>
        <v>637.90062</v>
      </c>
      <c r="AE1047" s="24" t="n">
        <f aca="false">N1047/1000*SHAFT_M+SHAFT_SET</f>
        <v>266</v>
      </c>
      <c r="AF1047" s="24" t="n">
        <f aca="false">2*ROUNDUP(G1047*1000/V_ZENER,0)*PRICE_Z+5*ROUNDUP(G1047*DIODE_SAFETY/V_STICK,0)*PRICE_STICK</f>
        <v>149.8</v>
      </c>
      <c r="AG1047" s="24" t="n">
        <f aca="false">SUM(X1047:AF1047)</f>
        <v>4116.99122701</v>
      </c>
      <c r="AH1047" s="20" t="n">
        <f aca="false">FIXED_BOM</f>
        <v>3461</v>
      </c>
      <c r="AI1047" s="24" t="n">
        <f aca="false">(AG1047+AH1047)*(1+CONT)</f>
        <v>8714.6899110615</v>
      </c>
      <c r="AJ1047" s="24" t="n">
        <f aca="false">IF(L1047&gt;0,AI1047/L1047,1000000000000)</f>
        <v>1123.01417046396</v>
      </c>
      <c r="AK1047" s="8" t="n">
        <f aca="false">IF(AND(G1047&gt;=V_NEED,L1047&gt;=P_MIN,K1047&gt;=Z_MIN,F1047&lt;=N_CAP,D1047&lt;=R_MAX,OR(CORONA_REQ=0,O1047&gt;=G1047)),1,0)</f>
        <v>0</v>
      </c>
      <c r="AL1047" s="28" t="n">
        <f aca="false">IF(AK1047=1,IF(OBJECTIVE=1,AI1047,AJ1047),1000000000000)+ROW()*0.000000001</f>
        <v>1000000000000</v>
      </c>
    </row>
    <row r="1048" customFormat="false" ht="15" hidden="false" customHeight="false" outlineLevel="0" collapsed="false">
      <c r="A1048" s="8" t="n">
        <v>1044</v>
      </c>
      <c r="B1048" s="23" t="n">
        <v>10</v>
      </c>
      <c r="C1048" s="23" t="n">
        <v>2.5</v>
      </c>
      <c r="D1048" s="8" t="n">
        <v>175</v>
      </c>
      <c r="E1048" s="8" t="n">
        <v>26</v>
      </c>
      <c r="F1048" s="8" t="n">
        <v>16</v>
      </c>
      <c r="G1048" s="28" t="n">
        <v>20.62</v>
      </c>
      <c r="H1048" s="8" t="n">
        <v>297.130345</v>
      </c>
      <c r="I1048" s="8" t="n">
        <v>1167.862414</v>
      </c>
      <c r="J1048" s="28" t="n">
        <v>3.930472</v>
      </c>
      <c r="K1048" s="39" t="n">
        <v>1.198544</v>
      </c>
      <c r="L1048" s="28" t="n">
        <v>10.85778</v>
      </c>
      <c r="M1048" s="8" t="n">
        <v>615</v>
      </c>
      <c r="N1048" s="8" t="n">
        <v>1850</v>
      </c>
      <c r="O1048" s="28" t="n">
        <v>16.903932</v>
      </c>
      <c r="P1048" s="28" t="n">
        <v>20.899539</v>
      </c>
      <c r="Q1048" s="28" t="n">
        <v>21.470822</v>
      </c>
      <c r="R1048" s="8" t="n">
        <v>64</v>
      </c>
      <c r="S1048" s="8" t="n">
        <v>36</v>
      </c>
      <c r="T1048" s="23" t="n">
        <v>233.853086</v>
      </c>
      <c r="U1048" s="23" t="n">
        <v>192.132735</v>
      </c>
      <c r="V1048" s="28" t="n">
        <v>11.687592</v>
      </c>
      <c r="W1048" s="39" t="n">
        <v>2.040691</v>
      </c>
      <c r="X1048" s="24" t="n">
        <f aca="false">P1048*RHO_VANE/2700*(1+SCRAP)*PRICE_VANE</f>
        <v>250.16748183</v>
      </c>
      <c r="Y1048" s="24" t="n">
        <f aca="false">Q1048*RHO_PLATE/2700*(1+SCRAP)*PRICE_PLATE</f>
        <v>257.00573934</v>
      </c>
      <c r="Z1048" s="24" t="n">
        <f aca="false">T1048*CUT_M+(R1048+S1048)*CUT_SET</f>
        <v>450.779629</v>
      </c>
      <c r="AA1048" s="24" t="n">
        <f aca="false">U1048*ROUND_M</f>
        <v>960.663675</v>
      </c>
      <c r="AB1048" s="24" t="n">
        <f aca="false">(R1048+S1048)*FINISH_PART</f>
        <v>800</v>
      </c>
      <c r="AC1048" s="24" t="n">
        <f aca="false">R1048*SPACER_VANE+(R1048+S1048)*ASM_H*LABOUR</f>
        <v>1317</v>
      </c>
      <c r="AD1048" s="24" t="n">
        <f aca="false">V1048*G10_CAGE+W1048*G10_SLEEVE</f>
        <v>823.69698</v>
      </c>
      <c r="AE1048" s="24" t="n">
        <f aca="false">N1048/1000*SHAFT_M+SHAFT_SET</f>
        <v>302</v>
      </c>
      <c r="AF1048" s="24" t="n">
        <f aca="false">2*ROUNDUP(G1048*1000/V_ZENER,0)*PRICE_Z+5*ROUNDUP(G1048*DIODE_SAFETY/V_STICK,0)*PRICE_STICK</f>
        <v>149.8</v>
      </c>
      <c r="AG1048" s="24" t="n">
        <f aca="false">SUM(X1048:AF1048)</f>
        <v>5311.11350517</v>
      </c>
      <c r="AH1048" s="20" t="n">
        <f aca="false">FIXED_BOM</f>
        <v>3461</v>
      </c>
      <c r="AI1048" s="24" t="n">
        <f aca="false">(AG1048+AH1048)*(1+CONT)</f>
        <v>10087.9305309455</v>
      </c>
      <c r="AJ1048" s="24" t="n">
        <f aca="false">IF(L1048&gt;0,AI1048/L1048,1000000000000)</f>
        <v>929.096972948936</v>
      </c>
      <c r="AK1048" s="8" t="n">
        <f aca="false">IF(AND(G1048&gt;=V_NEED,L1048&gt;=P_MIN,K1048&gt;=Z_MIN,F1048&lt;=N_CAP,D1048&lt;=R_MAX,OR(CORONA_REQ=0,O1048&gt;=G1048)),1,0)</f>
        <v>0</v>
      </c>
      <c r="AL1048" s="28" t="n">
        <f aca="false">IF(AK1048=1,IF(OBJECTIVE=1,AI1048,AJ1048),1000000000000)+ROW()*0.000000001</f>
        <v>1000000000000</v>
      </c>
    </row>
    <row r="1049" customFormat="false" ht="15" hidden="false" customHeight="false" outlineLevel="0" collapsed="false">
      <c r="A1049" s="8" t="n">
        <v>1045</v>
      </c>
      <c r="B1049" s="23" t="n">
        <v>10</v>
      </c>
      <c r="C1049" s="23" t="n">
        <v>3</v>
      </c>
      <c r="D1049" s="8" t="n">
        <v>175</v>
      </c>
      <c r="E1049" s="8" t="n">
        <v>18</v>
      </c>
      <c r="F1049" s="8" t="n">
        <v>4</v>
      </c>
      <c r="G1049" s="28" t="n">
        <v>20.62</v>
      </c>
      <c r="H1049" s="8" t="n">
        <v>39.507719</v>
      </c>
      <c r="I1049" s="8" t="n">
        <v>191.401613</v>
      </c>
      <c r="J1049" s="28" t="n">
        <v>4.844664</v>
      </c>
      <c r="K1049" s="39" t="n">
        <v>1.134777</v>
      </c>
      <c r="L1049" s="28" t="n">
        <v>1.28945</v>
      </c>
      <c r="M1049" s="8" t="n">
        <v>146</v>
      </c>
      <c r="N1049" s="8" t="n">
        <v>912</v>
      </c>
      <c r="O1049" s="28" t="n">
        <v>17.912044</v>
      </c>
      <c r="P1049" s="28" t="n">
        <v>4.743048</v>
      </c>
      <c r="Q1049" s="28" t="n">
        <v>5.725553</v>
      </c>
      <c r="R1049" s="8" t="n">
        <v>16</v>
      </c>
      <c r="S1049" s="8" t="n">
        <v>8</v>
      </c>
      <c r="T1049" s="23" t="n">
        <v>57.049555</v>
      </c>
      <c r="U1049" s="23" t="n">
        <v>46.619467</v>
      </c>
      <c r="V1049" s="28" t="n">
        <v>3.444764</v>
      </c>
      <c r="W1049" s="39" t="n">
        <v>0.601467</v>
      </c>
      <c r="X1049" s="24" t="n">
        <f aca="false">P1049*RHO_VANE/2700*(1+SCRAP)*PRICE_VANE</f>
        <v>56.77428456</v>
      </c>
      <c r="Y1049" s="24" t="n">
        <f aca="false">Q1049*RHO_PLATE/2700*(1+SCRAP)*PRICE_PLATE</f>
        <v>68.53486941</v>
      </c>
      <c r="Z1049" s="24" t="n">
        <f aca="false">T1049*CUT_M+(R1049+S1049)*CUT_SET</f>
        <v>109.5743325</v>
      </c>
      <c r="AA1049" s="24" t="n">
        <f aca="false">U1049*ROUND_M</f>
        <v>233.097335</v>
      </c>
      <c r="AB1049" s="24" t="n">
        <f aca="false">(R1049+S1049)*FINISH_PART</f>
        <v>192</v>
      </c>
      <c r="AC1049" s="24" t="n">
        <f aca="false">R1049*SPACER_VANE+(R1049+S1049)*ASM_H*LABOUR</f>
        <v>318</v>
      </c>
      <c r="AD1049" s="24" t="n">
        <f aca="false">V1049*G10_CAGE+W1049*G10_SLEEVE</f>
        <v>242.77386</v>
      </c>
      <c r="AE1049" s="24" t="n">
        <f aca="false">N1049/1000*SHAFT_M+SHAFT_SET</f>
        <v>189.44</v>
      </c>
      <c r="AF1049" s="24" t="n">
        <f aca="false">2*ROUNDUP(G1049*1000/V_ZENER,0)*PRICE_Z+5*ROUNDUP(G1049*DIODE_SAFETY/V_STICK,0)*PRICE_STICK</f>
        <v>149.8</v>
      </c>
      <c r="AG1049" s="24" t="n">
        <f aca="false">SUM(X1049:AF1049)</f>
        <v>1559.99468147</v>
      </c>
      <c r="AH1049" s="20" t="n">
        <f aca="false">FIXED_BOM</f>
        <v>3461</v>
      </c>
      <c r="AI1049" s="24" t="n">
        <f aca="false">(AG1049+AH1049)*(1+CONT)</f>
        <v>5774.1438836905</v>
      </c>
      <c r="AJ1049" s="24" t="n">
        <f aca="false">IF(L1049&gt;0,AI1049/L1049,1000000000000)</f>
        <v>4477.98975042887</v>
      </c>
      <c r="AK1049" s="8" t="n">
        <f aca="false">IF(AND(G1049&gt;=V_NEED,L1049&gt;=P_MIN,K1049&gt;=Z_MIN,F1049&lt;=N_CAP,D1049&lt;=R_MAX,OR(CORONA_REQ=0,O1049&gt;=G1049)),1,0)</f>
        <v>0</v>
      </c>
      <c r="AL1049" s="28" t="n">
        <f aca="false">IF(AK1049=1,IF(OBJECTIVE=1,AI1049,AJ1049),1000000000000)+ROW()*0.000000001</f>
        <v>1000000000000</v>
      </c>
    </row>
    <row r="1050" customFormat="false" ht="15" hidden="false" customHeight="false" outlineLevel="0" collapsed="false">
      <c r="A1050" s="8" t="n">
        <v>1046</v>
      </c>
      <c r="B1050" s="23" t="n">
        <v>10</v>
      </c>
      <c r="C1050" s="23" t="n">
        <v>3</v>
      </c>
      <c r="D1050" s="8" t="n">
        <v>175</v>
      </c>
      <c r="E1050" s="8" t="n">
        <v>18</v>
      </c>
      <c r="F1050" s="8" t="n">
        <v>6</v>
      </c>
      <c r="G1050" s="28" t="n">
        <v>20.62</v>
      </c>
      <c r="H1050" s="8" t="n">
        <v>60.940702</v>
      </c>
      <c r="I1050" s="8" t="n">
        <v>300.773963</v>
      </c>
      <c r="J1050" s="28" t="n">
        <v>4.935519</v>
      </c>
      <c r="K1050" s="39" t="n">
        <v>1.188279</v>
      </c>
      <c r="L1050" s="28" t="n">
        <v>2.665014</v>
      </c>
      <c r="M1050" s="8" t="n">
        <v>224</v>
      </c>
      <c r="N1050" s="8" t="n">
        <v>1068</v>
      </c>
      <c r="O1050" s="28" t="n">
        <v>17.912044</v>
      </c>
      <c r="P1050" s="28" t="n">
        <v>7.114572</v>
      </c>
      <c r="Q1050" s="28" t="n">
        <v>8.588329</v>
      </c>
      <c r="R1050" s="8" t="n">
        <v>24</v>
      </c>
      <c r="S1050" s="8" t="n">
        <v>12</v>
      </c>
      <c r="T1050" s="23" t="n">
        <v>85.574332</v>
      </c>
      <c r="U1050" s="23" t="n">
        <v>69.929201</v>
      </c>
      <c r="V1050" s="28" t="n">
        <v>4.815639</v>
      </c>
      <c r="W1050" s="39" t="n">
        <v>0.840826</v>
      </c>
      <c r="X1050" s="24" t="n">
        <f aca="false">P1050*RHO_VANE/2700*(1+SCRAP)*PRICE_VANE</f>
        <v>85.16142684</v>
      </c>
      <c r="Y1050" s="24" t="n">
        <f aca="false">Q1050*RHO_PLATE/2700*(1+SCRAP)*PRICE_PLATE</f>
        <v>102.80229813</v>
      </c>
      <c r="Z1050" s="24" t="n">
        <f aca="false">T1050*CUT_M+(R1050+S1050)*CUT_SET</f>
        <v>164.361498</v>
      </c>
      <c r="AA1050" s="24" t="n">
        <f aca="false">U1050*ROUND_M</f>
        <v>349.646005</v>
      </c>
      <c r="AB1050" s="24" t="n">
        <f aca="false">(R1050+S1050)*FINISH_PART</f>
        <v>288</v>
      </c>
      <c r="AC1050" s="24" t="n">
        <f aca="false">R1050*SPACER_VANE+(R1050+S1050)*ASM_H*LABOUR</f>
        <v>477</v>
      </c>
      <c r="AD1050" s="24" t="n">
        <f aca="false">V1050*G10_CAGE+W1050*G10_SLEEVE</f>
        <v>339.3879</v>
      </c>
      <c r="AE1050" s="24" t="n">
        <f aca="false">N1050/1000*SHAFT_M+SHAFT_SET</f>
        <v>208.16</v>
      </c>
      <c r="AF1050" s="24" t="n">
        <f aca="false">2*ROUNDUP(G1050*1000/V_ZENER,0)*PRICE_Z+5*ROUNDUP(G1050*DIODE_SAFETY/V_STICK,0)*PRICE_STICK</f>
        <v>149.8</v>
      </c>
      <c r="AG1050" s="24" t="n">
        <f aca="false">SUM(X1050:AF1050)</f>
        <v>2164.31912797</v>
      </c>
      <c r="AH1050" s="20" t="n">
        <f aca="false">FIXED_BOM</f>
        <v>3461</v>
      </c>
      <c r="AI1050" s="24" t="n">
        <f aca="false">(AG1050+AH1050)*(1+CONT)</f>
        <v>6469.1169971655</v>
      </c>
      <c r="AJ1050" s="24" t="n">
        <f aca="false">IF(L1050&gt;0,AI1050/L1050,1000000000000)</f>
        <v>2427.42326950834</v>
      </c>
      <c r="AK1050" s="8" t="n">
        <f aca="false">IF(AND(G1050&gt;=V_NEED,L1050&gt;=P_MIN,K1050&gt;=Z_MIN,F1050&lt;=N_CAP,D1050&lt;=R_MAX,OR(CORONA_REQ=0,O1050&gt;=G1050)),1,0)</f>
        <v>0</v>
      </c>
      <c r="AL1050" s="28" t="n">
        <f aca="false">IF(AK1050=1,IF(OBJECTIVE=1,AI1050,AJ1050),1000000000000)+ROW()*0.000000001</f>
        <v>1000000000000</v>
      </c>
    </row>
    <row r="1051" customFormat="false" ht="15" hidden="false" customHeight="false" outlineLevel="0" collapsed="false">
      <c r="A1051" s="8" t="n">
        <v>1047</v>
      </c>
      <c r="B1051" s="23" t="n">
        <v>10</v>
      </c>
      <c r="C1051" s="23" t="n">
        <v>3</v>
      </c>
      <c r="D1051" s="8" t="n">
        <v>175</v>
      </c>
      <c r="E1051" s="8" t="n">
        <v>18</v>
      </c>
      <c r="F1051" s="8" t="n">
        <v>8</v>
      </c>
      <c r="G1051" s="28" t="n">
        <v>20.62</v>
      </c>
      <c r="H1051" s="8" t="n">
        <v>82.373684</v>
      </c>
      <c r="I1051" s="8" t="n">
        <v>410.146313</v>
      </c>
      <c r="J1051" s="28" t="n">
        <v>4.979094</v>
      </c>
      <c r="K1051" s="39" t="n">
        <v>1.216435</v>
      </c>
      <c r="L1051" s="28" t="n">
        <v>4.053264</v>
      </c>
      <c r="M1051" s="8" t="n">
        <v>289</v>
      </c>
      <c r="N1051" s="8" t="n">
        <v>1198</v>
      </c>
      <c r="O1051" s="28" t="n">
        <v>17.912044</v>
      </c>
      <c r="P1051" s="28" t="n">
        <v>9.486096</v>
      </c>
      <c r="Q1051" s="28" t="n">
        <v>10.019717</v>
      </c>
      <c r="R1051" s="8" t="n">
        <v>32</v>
      </c>
      <c r="S1051" s="8" t="n">
        <v>14</v>
      </c>
      <c r="T1051" s="23" t="n">
        <v>111.271676</v>
      </c>
      <c r="U1051" s="23" t="n">
        <v>90.411501</v>
      </c>
      <c r="V1051" s="28" t="n">
        <v>5.958035</v>
      </c>
      <c r="W1051" s="39" t="n">
        <v>1.040292</v>
      </c>
      <c r="X1051" s="24" t="n">
        <f aca="false">P1051*RHO_VANE/2700*(1+SCRAP)*PRICE_VANE</f>
        <v>113.54856912</v>
      </c>
      <c r="Y1051" s="24" t="n">
        <f aca="false">Q1051*RHO_PLATE/2700*(1+SCRAP)*PRICE_PLATE</f>
        <v>119.93601249</v>
      </c>
      <c r="Z1051" s="24" t="n">
        <f aca="false">T1051*CUT_M+(R1051+S1051)*CUT_SET</f>
        <v>212.907514</v>
      </c>
      <c r="AA1051" s="24" t="n">
        <f aca="false">U1051*ROUND_M</f>
        <v>452.057505</v>
      </c>
      <c r="AB1051" s="24" t="n">
        <f aca="false">(R1051+S1051)*FINISH_PART</f>
        <v>368</v>
      </c>
      <c r="AC1051" s="24" t="n">
        <f aca="false">R1051*SPACER_VANE+(R1051+S1051)*ASM_H*LABOUR</f>
        <v>613.5</v>
      </c>
      <c r="AD1051" s="24" t="n">
        <f aca="false">V1051*G10_CAGE+W1051*G10_SLEEVE</f>
        <v>419.89962</v>
      </c>
      <c r="AE1051" s="24" t="n">
        <f aca="false">N1051/1000*SHAFT_M+SHAFT_SET</f>
        <v>223.76</v>
      </c>
      <c r="AF1051" s="24" t="n">
        <f aca="false">2*ROUNDUP(G1051*1000/V_ZENER,0)*PRICE_Z+5*ROUNDUP(G1051*DIODE_SAFETY/V_STICK,0)*PRICE_STICK</f>
        <v>149.8</v>
      </c>
      <c r="AG1051" s="24" t="n">
        <f aca="false">SUM(X1051:AF1051)</f>
        <v>2673.40922061</v>
      </c>
      <c r="AH1051" s="20" t="n">
        <f aca="false">FIXED_BOM</f>
        <v>3461</v>
      </c>
      <c r="AI1051" s="24" t="n">
        <f aca="false">(AG1051+AH1051)*(1+CONT)</f>
        <v>7054.5706037015</v>
      </c>
      <c r="AJ1051" s="24" t="n">
        <f aca="false">IF(L1051&gt;0,AI1051/L1051,1000000000000)</f>
        <v>1740.46659771027</v>
      </c>
      <c r="AK1051" s="8" t="n">
        <f aca="false">IF(AND(G1051&gt;=V_NEED,L1051&gt;=P_MIN,K1051&gt;=Z_MIN,F1051&lt;=N_CAP,D1051&lt;=R_MAX,OR(CORONA_REQ=0,O1051&gt;=G1051)),1,0)</f>
        <v>0</v>
      </c>
      <c r="AL1051" s="28" t="n">
        <f aca="false">IF(AK1051=1,IF(OBJECTIVE=1,AI1051,AJ1051),1000000000000)+ROW()*0.000000001</f>
        <v>1000000000000</v>
      </c>
    </row>
    <row r="1052" customFormat="false" ht="15" hidden="false" customHeight="false" outlineLevel="0" collapsed="false">
      <c r="A1052" s="8" t="n">
        <v>1048</v>
      </c>
      <c r="B1052" s="23" t="n">
        <v>10</v>
      </c>
      <c r="C1052" s="23" t="n">
        <v>3</v>
      </c>
      <c r="D1052" s="8" t="n">
        <v>175</v>
      </c>
      <c r="E1052" s="8" t="n">
        <v>18</v>
      </c>
      <c r="F1052" s="8" t="n">
        <v>10</v>
      </c>
      <c r="G1052" s="28" t="n">
        <v>20.62</v>
      </c>
      <c r="H1052" s="8" t="n">
        <v>103.806666</v>
      </c>
      <c r="I1052" s="8" t="n">
        <v>519.518663</v>
      </c>
      <c r="J1052" s="28" t="n">
        <v>5.004675</v>
      </c>
      <c r="K1052" s="39" t="n">
        <v>1.233452</v>
      </c>
      <c r="L1052" s="28" t="n">
        <v>5.447816</v>
      </c>
      <c r="M1052" s="8" t="n">
        <v>367</v>
      </c>
      <c r="N1052" s="8" t="n">
        <v>1354</v>
      </c>
      <c r="O1052" s="28" t="n">
        <v>17.912044</v>
      </c>
      <c r="P1052" s="28" t="n">
        <v>11.857619</v>
      </c>
      <c r="Q1052" s="28" t="n">
        <v>12.882493</v>
      </c>
      <c r="R1052" s="8" t="n">
        <v>40</v>
      </c>
      <c r="S1052" s="8" t="n">
        <v>18</v>
      </c>
      <c r="T1052" s="23" t="n">
        <v>139.796453</v>
      </c>
      <c r="U1052" s="23" t="n">
        <v>113.721234</v>
      </c>
      <c r="V1052" s="28" t="n">
        <v>7.328911</v>
      </c>
      <c r="W1052" s="39" t="n">
        <v>1.279651</v>
      </c>
      <c r="X1052" s="24" t="n">
        <f aca="false">P1052*RHO_VANE/2700*(1+SCRAP)*PRICE_VANE</f>
        <v>141.93569943</v>
      </c>
      <c r="Y1052" s="24" t="n">
        <f aca="false">Q1052*RHO_PLATE/2700*(1+SCRAP)*PRICE_PLATE</f>
        <v>154.20344121</v>
      </c>
      <c r="Z1052" s="24" t="n">
        <f aca="false">T1052*CUT_M+(R1052+S1052)*CUT_SET</f>
        <v>267.6946795</v>
      </c>
      <c r="AA1052" s="24" t="n">
        <f aca="false">U1052*ROUND_M</f>
        <v>568.60617</v>
      </c>
      <c r="AB1052" s="24" t="n">
        <f aca="false">(R1052+S1052)*FINISH_PART</f>
        <v>464</v>
      </c>
      <c r="AC1052" s="24" t="n">
        <f aca="false">R1052*SPACER_VANE+(R1052+S1052)*ASM_H*LABOUR</f>
        <v>772.5</v>
      </c>
      <c r="AD1052" s="24" t="n">
        <f aca="false">V1052*G10_CAGE+W1052*G10_SLEEVE</f>
        <v>516.51372</v>
      </c>
      <c r="AE1052" s="24" t="n">
        <f aca="false">N1052/1000*SHAFT_M+SHAFT_SET</f>
        <v>242.48</v>
      </c>
      <c r="AF1052" s="24" t="n">
        <f aca="false">2*ROUNDUP(G1052*1000/V_ZENER,0)*PRICE_Z+5*ROUNDUP(G1052*DIODE_SAFETY/V_STICK,0)*PRICE_STICK</f>
        <v>149.8</v>
      </c>
      <c r="AG1052" s="24" t="n">
        <f aca="false">SUM(X1052:AF1052)</f>
        <v>3277.73371014</v>
      </c>
      <c r="AH1052" s="20" t="n">
        <f aca="false">FIXED_BOM</f>
        <v>3461</v>
      </c>
      <c r="AI1052" s="24" t="n">
        <f aca="false">(AG1052+AH1052)*(1+CONT)</f>
        <v>7749.543766661</v>
      </c>
      <c r="AJ1052" s="24" t="n">
        <f aca="false">IF(L1052&gt;0,AI1052/L1052,1000000000000)</f>
        <v>1422.50468199752</v>
      </c>
      <c r="AK1052" s="8" t="n">
        <f aca="false">IF(AND(G1052&gt;=V_NEED,L1052&gt;=P_MIN,K1052&gt;=Z_MIN,F1052&lt;=N_CAP,D1052&lt;=R_MAX,OR(CORONA_REQ=0,O1052&gt;=G1052)),1,0)</f>
        <v>0</v>
      </c>
      <c r="AL1052" s="28" t="n">
        <f aca="false">IF(AK1052=1,IF(OBJECTIVE=1,AI1052,AJ1052),1000000000000)+ROW()*0.000000001</f>
        <v>1000000000000</v>
      </c>
    </row>
    <row r="1053" customFormat="false" ht="15" hidden="false" customHeight="false" outlineLevel="0" collapsed="false">
      <c r="A1053" s="8" t="n">
        <v>1049</v>
      </c>
      <c r="B1053" s="23" t="n">
        <v>10</v>
      </c>
      <c r="C1053" s="23" t="n">
        <v>3</v>
      </c>
      <c r="D1053" s="8" t="n">
        <v>175</v>
      </c>
      <c r="E1053" s="8" t="n">
        <v>18</v>
      </c>
      <c r="F1053" s="8" t="n">
        <v>12</v>
      </c>
      <c r="G1053" s="28" t="n">
        <v>20.62</v>
      </c>
      <c r="H1053" s="8" t="n">
        <v>125.239649</v>
      </c>
      <c r="I1053" s="8" t="n">
        <v>628.891013</v>
      </c>
      <c r="J1053" s="28" t="n">
        <v>5.021501</v>
      </c>
      <c r="K1053" s="39" t="n">
        <v>1.245367</v>
      </c>
      <c r="L1053" s="28" t="n">
        <v>6.85208</v>
      </c>
      <c r="M1053" s="8" t="n">
        <v>432</v>
      </c>
      <c r="N1053" s="8" t="n">
        <v>1484</v>
      </c>
      <c r="O1053" s="28" t="n">
        <v>17.912044</v>
      </c>
      <c r="P1053" s="28" t="n">
        <v>14.229143</v>
      </c>
      <c r="Q1053" s="28" t="n">
        <v>14.313882</v>
      </c>
      <c r="R1053" s="8" t="n">
        <v>48</v>
      </c>
      <c r="S1053" s="8" t="n">
        <v>20</v>
      </c>
      <c r="T1053" s="23" t="n">
        <v>165.493797</v>
      </c>
      <c r="U1053" s="23" t="n">
        <v>134.203535</v>
      </c>
      <c r="V1053" s="28" t="n">
        <v>8.471307</v>
      </c>
      <c r="W1053" s="39" t="n">
        <v>1.479117</v>
      </c>
      <c r="X1053" s="24" t="n">
        <f aca="false">P1053*RHO_VANE/2700*(1+SCRAP)*PRICE_VANE</f>
        <v>170.32284171</v>
      </c>
      <c r="Y1053" s="24" t="n">
        <f aca="false">Q1053*RHO_PLATE/2700*(1+SCRAP)*PRICE_PLATE</f>
        <v>171.33716754</v>
      </c>
      <c r="Z1053" s="24" t="n">
        <f aca="false">T1053*CUT_M+(R1053+S1053)*CUT_SET</f>
        <v>316.2406955</v>
      </c>
      <c r="AA1053" s="24" t="n">
        <f aca="false">U1053*ROUND_M</f>
        <v>671.017675</v>
      </c>
      <c r="AB1053" s="24" t="n">
        <f aca="false">(R1053+S1053)*FINISH_PART</f>
        <v>544</v>
      </c>
      <c r="AC1053" s="24" t="n">
        <f aca="false">R1053*SPACER_VANE+(R1053+S1053)*ASM_H*LABOUR</f>
        <v>909</v>
      </c>
      <c r="AD1053" s="24" t="n">
        <f aca="false">V1053*G10_CAGE+W1053*G10_SLEEVE</f>
        <v>597.02544</v>
      </c>
      <c r="AE1053" s="24" t="n">
        <f aca="false">N1053/1000*SHAFT_M+SHAFT_SET</f>
        <v>258.08</v>
      </c>
      <c r="AF1053" s="24" t="n">
        <f aca="false">2*ROUNDUP(G1053*1000/V_ZENER,0)*PRICE_Z+5*ROUNDUP(G1053*DIODE_SAFETY/V_STICK,0)*PRICE_STICK</f>
        <v>149.8</v>
      </c>
      <c r="AG1053" s="24" t="n">
        <f aca="false">SUM(X1053:AF1053)</f>
        <v>3786.82381975</v>
      </c>
      <c r="AH1053" s="20" t="n">
        <f aca="false">FIXED_BOM</f>
        <v>3461</v>
      </c>
      <c r="AI1053" s="24" t="n">
        <f aca="false">(AG1053+AH1053)*(1+CONT)</f>
        <v>8334.9973927125</v>
      </c>
      <c r="AJ1053" s="24" t="n">
        <f aca="false">IF(L1053&gt;0,AI1053/L1053,1000000000000)</f>
        <v>1216.41857548547</v>
      </c>
      <c r="AK1053" s="8" t="n">
        <f aca="false">IF(AND(G1053&gt;=V_NEED,L1053&gt;=P_MIN,K1053&gt;=Z_MIN,F1053&lt;=N_CAP,D1053&lt;=R_MAX,OR(CORONA_REQ=0,O1053&gt;=G1053)),1,0)</f>
        <v>0</v>
      </c>
      <c r="AL1053" s="28" t="n">
        <f aca="false">IF(AK1053=1,IF(OBJECTIVE=1,AI1053,AJ1053),1000000000000)+ROW()*0.000000001</f>
        <v>1000000000000</v>
      </c>
    </row>
    <row r="1054" customFormat="false" ht="15" hidden="false" customHeight="false" outlineLevel="0" collapsed="false">
      <c r="A1054" s="8" t="n">
        <v>1050</v>
      </c>
      <c r="B1054" s="23" t="n">
        <v>10</v>
      </c>
      <c r="C1054" s="23" t="n">
        <v>3</v>
      </c>
      <c r="D1054" s="8" t="n">
        <v>175</v>
      </c>
      <c r="E1054" s="8" t="n">
        <v>18</v>
      </c>
      <c r="F1054" s="8" t="n">
        <v>16</v>
      </c>
      <c r="G1054" s="28" t="n">
        <v>20.62</v>
      </c>
      <c r="H1054" s="8" t="n">
        <v>168.105614</v>
      </c>
      <c r="I1054" s="8" t="n">
        <v>847.635713</v>
      </c>
      <c r="J1054" s="28" t="n">
        <v>5.042281</v>
      </c>
      <c r="K1054" s="39" t="n">
        <v>1.260214</v>
      </c>
      <c r="L1054" s="28" t="n">
        <v>9.661019</v>
      </c>
      <c r="M1054" s="8" t="n">
        <v>575</v>
      </c>
      <c r="N1054" s="8" t="n">
        <v>1770</v>
      </c>
      <c r="O1054" s="28" t="n">
        <v>17.912044</v>
      </c>
      <c r="P1054" s="28" t="n">
        <v>18.972191</v>
      </c>
      <c r="Q1054" s="28" t="n">
        <v>18.608046</v>
      </c>
      <c r="R1054" s="8" t="n">
        <v>64</v>
      </c>
      <c r="S1054" s="8" t="n">
        <v>26</v>
      </c>
      <c r="T1054" s="23" t="n">
        <v>219.715919</v>
      </c>
      <c r="U1054" s="23" t="n">
        <v>177.995568</v>
      </c>
      <c r="V1054" s="28" t="n">
        <v>10.984579</v>
      </c>
      <c r="W1054" s="39" t="n">
        <v>1.917942</v>
      </c>
      <c r="X1054" s="24" t="n">
        <f aca="false">P1054*RHO_VANE/2700*(1+SCRAP)*PRICE_VANE</f>
        <v>227.09712627</v>
      </c>
      <c r="Y1054" s="24" t="n">
        <f aca="false">Q1054*RHO_PLATE/2700*(1+SCRAP)*PRICE_PLATE</f>
        <v>222.73831062</v>
      </c>
      <c r="Z1054" s="24" t="n">
        <f aca="false">T1054*CUT_M+(R1054+S1054)*CUT_SET</f>
        <v>419.5738785</v>
      </c>
      <c r="AA1054" s="24" t="n">
        <f aca="false">U1054*ROUND_M</f>
        <v>889.97784</v>
      </c>
      <c r="AB1054" s="24" t="n">
        <f aca="false">(R1054+S1054)*FINISH_PART</f>
        <v>720</v>
      </c>
      <c r="AC1054" s="24" t="n">
        <f aca="false">R1054*SPACER_VANE+(R1054+S1054)*ASM_H*LABOUR</f>
        <v>1204.5</v>
      </c>
      <c r="AD1054" s="24" t="n">
        <f aca="false">V1054*G10_CAGE+W1054*G10_SLEEVE</f>
        <v>774.15126</v>
      </c>
      <c r="AE1054" s="24" t="n">
        <f aca="false">N1054/1000*SHAFT_M+SHAFT_SET</f>
        <v>292.4</v>
      </c>
      <c r="AF1054" s="24" t="n">
        <f aca="false">2*ROUNDUP(G1054*1000/V_ZENER,0)*PRICE_Z+5*ROUNDUP(G1054*DIODE_SAFETY/V_STICK,0)*PRICE_STICK</f>
        <v>149.8</v>
      </c>
      <c r="AG1054" s="24" t="n">
        <f aca="false">SUM(X1054:AF1054)</f>
        <v>4900.23841539</v>
      </c>
      <c r="AH1054" s="20" t="n">
        <f aca="false">FIXED_BOM</f>
        <v>3461</v>
      </c>
      <c r="AI1054" s="24" t="n">
        <f aca="false">(AG1054+AH1054)*(1+CONT)</f>
        <v>9615.4241776985</v>
      </c>
      <c r="AJ1054" s="24" t="n">
        <f aca="false">IF(L1054&gt;0,AI1054/L1054,1000000000000)</f>
        <v>995.280536939064</v>
      </c>
      <c r="AK1054" s="8" t="n">
        <f aca="false">IF(AND(G1054&gt;=V_NEED,L1054&gt;=P_MIN,K1054&gt;=Z_MIN,F1054&lt;=N_CAP,D1054&lt;=R_MAX,OR(CORONA_REQ=0,O1054&gt;=G1054)),1,0)</f>
        <v>0</v>
      </c>
      <c r="AL1054" s="28" t="n">
        <f aca="false">IF(AK1054=1,IF(OBJECTIVE=1,AI1054,AJ1054),1000000000000)+ROW()*0.000000001</f>
        <v>1000000000000</v>
      </c>
    </row>
    <row r="1055" customFormat="false" ht="15" hidden="false" customHeight="false" outlineLevel="0" collapsed="false">
      <c r="A1055" s="8" t="n">
        <v>1051</v>
      </c>
      <c r="B1055" s="23" t="n">
        <v>10</v>
      </c>
      <c r="C1055" s="23" t="n">
        <v>3</v>
      </c>
      <c r="D1055" s="8" t="n">
        <v>175</v>
      </c>
      <c r="E1055" s="8" t="n">
        <v>22</v>
      </c>
      <c r="F1055" s="8" t="n">
        <v>4</v>
      </c>
      <c r="G1055" s="28" t="n">
        <v>20.62</v>
      </c>
      <c r="H1055" s="8" t="n">
        <v>50.603939</v>
      </c>
      <c r="I1055" s="8" t="n">
        <v>227.86597</v>
      </c>
      <c r="J1055" s="28" t="n">
        <v>4.50293</v>
      </c>
      <c r="K1055" s="39" t="n">
        <v>1.139387</v>
      </c>
      <c r="L1055" s="28" t="n">
        <v>1.582458</v>
      </c>
      <c r="M1055" s="8" t="n">
        <v>159</v>
      </c>
      <c r="N1055" s="8" t="n">
        <v>938</v>
      </c>
      <c r="O1055" s="28" t="n">
        <v>17.912044</v>
      </c>
      <c r="P1055" s="28" t="n">
        <v>5.506455</v>
      </c>
      <c r="Q1055" s="28" t="n">
        <v>7.156941</v>
      </c>
      <c r="R1055" s="8" t="n">
        <v>16</v>
      </c>
      <c r="S1055" s="8" t="n">
        <v>10</v>
      </c>
      <c r="T1055" s="23" t="n">
        <v>59.876988</v>
      </c>
      <c r="U1055" s="23" t="n">
        <v>49.4469</v>
      </c>
      <c r="V1055" s="28" t="n">
        <v>3.673243</v>
      </c>
      <c r="W1055" s="39" t="n">
        <v>0.64136</v>
      </c>
      <c r="X1055" s="24" t="n">
        <f aca="false">P1055*RHO_VANE/2700*(1+SCRAP)*PRICE_VANE</f>
        <v>65.91226635</v>
      </c>
      <c r="Y1055" s="24" t="n">
        <f aca="false">Q1055*RHO_PLATE/2700*(1+SCRAP)*PRICE_PLATE</f>
        <v>85.66858377</v>
      </c>
      <c r="Z1055" s="24" t="n">
        <f aca="false">T1055*CUT_M+(R1055+S1055)*CUT_SET</f>
        <v>115.815482</v>
      </c>
      <c r="AA1055" s="24" t="n">
        <f aca="false">U1055*ROUND_M</f>
        <v>247.2345</v>
      </c>
      <c r="AB1055" s="24" t="n">
        <f aca="false">(R1055+S1055)*FINISH_PART</f>
        <v>208</v>
      </c>
      <c r="AC1055" s="24" t="n">
        <f aca="false">R1055*SPACER_VANE+(R1055+S1055)*ASM_H*LABOUR</f>
        <v>340.5</v>
      </c>
      <c r="AD1055" s="24" t="n">
        <f aca="false">V1055*G10_CAGE+W1055*G10_SLEEVE</f>
        <v>258.87618</v>
      </c>
      <c r="AE1055" s="24" t="n">
        <f aca="false">N1055/1000*SHAFT_M+SHAFT_SET</f>
        <v>192.56</v>
      </c>
      <c r="AF1055" s="24" t="n">
        <f aca="false">2*ROUNDUP(G1055*1000/V_ZENER,0)*PRICE_Z+5*ROUNDUP(G1055*DIODE_SAFETY/V_STICK,0)*PRICE_STICK</f>
        <v>149.8</v>
      </c>
      <c r="AG1055" s="24" t="n">
        <f aca="false">SUM(X1055:AF1055)</f>
        <v>1664.36701212</v>
      </c>
      <c r="AH1055" s="20" t="n">
        <f aca="false">FIXED_BOM</f>
        <v>3461</v>
      </c>
      <c r="AI1055" s="24" t="n">
        <f aca="false">(AG1055+AH1055)*(1+CONT)</f>
        <v>5894.172063938</v>
      </c>
      <c r="AJ1055" s="24" t="n">
        <f aca="false">IF(L1055&gt;0,AI1055/L1055,1000000000000)</f>
        <v>3724.69415550871</v>
      </c>
      <c r="AK1055" s="8" t="n">
        <f aca="false">IF(AND(G1055&gt;=V_NEED,L1055&gt;=P_MIN,K1055&gt;=Z_MIN,F1055&lt;=N_CAP,D1055&lt;=R_MAX,OR(CORONA_REQ=0,O1055&gt;=G1055)),1,0)</f>
        <v>0</v>
      </c>
      <c r="AL1055" s="28" t="n">
        <f aca="false">IF(AK1055=1,IF(OBJECTIVE=1,AI1055,AJ1055),1000000000000)+ROW()*0.000000001</f>
        <v>1000000000000</v>
      </c>
    </row>
    <row r="1056" customFormat="false" ht="15" hidden="false" customHeight="false" outlineLevel="0" collapsed="false">
      <c r="A1056" s="8" t="n">
        <v>1052</v>
      </c>
      <c r="B1056" s="23" t="n">
        <v>10</v>
      </c>
      <c r="C1056" s="23" t="n">
        <v>3</v>
      </c>
      <c r="D1056" s="8" t="n">
        <v>175</v>
      </c>
      <c r="E1056" s="8" t="n">
        <v>22</v>
      </c>
      <c r="F1056" s="8" t="n">
        <v>6</v>
      </c>
      <c r="G1056" s="28" t="n">
        <v>20.62</v>
      </c>
      <c r="H1056" s="8" t="n">
        <v>78.377618</v>
      </c>
      <c r="I1056" s="8" t="n">
        <v>358.075095</v>
      </c>
      <c r="J1056" s="28" t="n">
        <v>4.568589</v>
      </c>
      <c r="K1056" s="39" t="n">
        <v>1.18442</v>
      </c>
      <c r="L1056" s="28" t="n">
        <v>3.126505</v>
      </c>
      <c r="M1056" s="8" t="n">
        <v>237</v>
      </c>
      <c r="N1056" s="8" t="n">
        <v>1094</v>
      </c>
      <c r="O1056" s="28" t="n">
        <v>17.912044</v>
      </c>
      <c r="P1056" s="28" t="n">
        <v>8.259682</v>
      </c>
      <c r="Q1056" s="28" t="n">
        <v>10.019717</v>
      </c>
      <c r="R1056" s="8" t="n">
        <v>24</v>
      </c>
      <c r="S1056" s="8" t="n">
        <v>14</v>
      </c>
      <c r="T1056" s="23" t="n">
        <v>88.401765</v>
      </c>
      <c r="U1056" s="23" t="n">
        <v>72.756634</v>
      </c>
      <c r="V1056" s="28" t="n">
        <v>5.044119</v>
      </c>
      <c r="W1056" s="39" t="n">
        <v>0.880719</v>
      </c>
      <c r="X1056" s="24" t="n">
        <f aca="false">P1056*RHO_VANE/2700*(1+SCRAP)*PRICE_VANE</f>
        <v>98.86839354</v>
      </c>
      <c r="Y1056" s="24" t="n">
        <f aca="false">Q1056*RHO_PLATE/2700*(1+SCRAP)*PRICE_PLATE</f>
        <v>119.93601249</v>
      </c>
      <c r="Z1056" s="24" t="n">
        <f aca="false">T1056*CUT_M+(R1056+S1056)*CUT_SET</f>
        <v>170.6026475</v>
      </c>
      <c r="AA1056" s="24" t="n">
        <f aca="false">U1056*ROUND_M</f>
        <v>363.78317</v>
      </c>
      <c r="AB1056" s="24" t="n">
        <f aca="false">(R1056+S1056)*FINISH_PART</f>
        <v>304</v>
      </c>
      <c r="AC1056" s="24" t="n">
        <f aca="false">R1056*SPACER_VANE+(R1056+S1056)*ASM_H*LABOUR</f>
        <v>499.5</v>
      </c>
      <c r="AD1056" s="24" t="n">
        <f aca="false">V1056*G10_CAGE+W1056*G10_SLEEVE</f>
        <v>355.49028</v>
      </c>
      <c r="AE1056" s="24" t="n">
        <f aca="false">N1056/1000*SHAFT_M+SHAFT_SET</f>
        <v>211.28</v>
      </c>
      <c r="AF1056" s="24" t="n">
        <f aca="false">2*ROUNDUP(G1056*1000/V_ZENER,0)*PRICE_Z+5*ROUNDUP(G1056*DIODE_SAFETY/V_STICK,0)*PRICE_STICK</f>
        <v>149.8</v>
      </c>
      <c r="AG1056" s="24" t="n">
        <f aca="false">SUM(X1056:AF1056)</f>
        <v>2273.26050353</v>
      </c>
      <c r="AH1056" s="20" t="n">
        <f aca="false">FIXED_BOM</f>
        <v>3461</v>
      </c>
      <c r="AI1056" s="24" t="n">
        <f aca="false">(AG1056+AH1056)*(1+CONT)</f>
        <v>6594.3995790595</v>
      </c>
      <c r="AJ1056" s="24" t="n">
        <f aca="false">IF(L1056&gt;0,AI1056/L1056,1000000000000)</f>
        <v>2109.19207839409</v>
      </c>
      <c r="AK1056" s="8" t="n">
        <f aca="false">IF(AND(G1056&gt;=V_NEED,L1056&gt;=P_MIN,K1056&gt;=Z_MIN,F1056&lt;=N_CAP,D1056&lt;=R_MAX,OR(CORONA_REQ=0,O1056&gt;=G1056)),1,0)</f>
        <v>0</v>
      </c>
      <c r="AL1056" s="28" t="n">
        <f aca="false">IF(AK1056=1,IF(OBJECTIVE=1,AI1056,AJ1056),1000000000000)+ROW()*0.000000001</f>
        <v>1000000000000</v>
      </c>
    </row>
    <row r="1057" customFormat="false" ht="15" hidden="false" customHeight="false" outlineLevel="0" collapsed="false">
      <c r="A1057" s="8" t="n">
        <v>1053</v>
      </c>
      <c r="B1057" s="23" t="n">
        <v>10</v>
      </c>
      <c r="C1057" s="23" t="n">
        <v>3</v>
      </c>
      <c r="D1057" s="8" t="n">
        <v>175</v>
      </c>
      <c r="E1057" s="8" t="n">
        <v>22</v>
      </c>
      <c r="F1057" s="8" t="n">
        <v>8</v>
      </c>
      <c r="G1057" s="28" t="n">
        <v>20.62</v>
      </c>
      <c r="H1057" s="8" t="n">
        <v>106.151297</v>
      </c>
      <c r="I1057" s="8" t="n">
        <v>488.284221</v>
      </c>
      <c r="J1057" s="28" t="n">
        <v>4.599889</v>
      </c>
      <c r="K1057" s="39" t="n">
        <v>1.207731</v>
      </c>
      <c r="L1057" s="28" t="n">
        <v>4.685635</v>
      </c>
      <c r="M1057" s="8" t="n">
        <v>302</v>
      </c>
      <c r="N1057" s="8" t="n">
        <v>1224</v>
      </c>
      <c r="O1057" s="28" t="n">
        <v>17.912044</v>
      </c>
      <c r="P1057" s="28" t="n">
        <v>11.01291</v>
      </c>
      <c r="Q1057" s="28" t="n">
        <v>11.451105</v>
      </c>
      <c r="R1057" s="8" t="n">
        <v>32</v>
      </c>
      <c r="S1057" s="8" t="n">
        <v>16</v>
      </c>
      <c r="T1057" s="23" t="n">
        <v>114.099109</v>
      </c>
      <c r="U1057" s="23" t="n">
        <v>93.238934</v>
      </c>
      <c r="V1057" s="28" t="n">
        <v>6.186515</v>
      </c>
      <c r="W1057" s="39" t="n">
        <v>1.080185</v>
      </c>
      <c r="X1057" s="24" t="n">
        <f aca="false">P1057*RHO_VANE/2700*(1+SCRAP)*PRICE_VANE</f>
        <v>131.8245327</v>
      </c>
      <c r="Y1057" s="24" t="n">
        <f aca="false">Q1057*RHO_PLATE/2700*(1+SCRAP)*PRICE_PLATE</f>
        <v>137.06972685</v>
      </c>
      <c r="Z1057" s="24" t="n">
        <f aca="false">T1057*CUT_M+(R1057+S1057)*CUT_SET</f>
        <v>219.1486635</v>
      </c>
      <c r="AA1057" s="24" t="n">
        <f aca="false">U1057*ROUND_M</f>
        <v>466.19467</v>
      </c>
      <c r="AB1057" s="24" t="n">
        <f aca="false">(R1057+S1057)*FINISH_PART</f>
        <v>384</v>
      </c>
      <c r="AC1057" s="24" t="n">
        <f aca="false">R1057*SPACER_VANE+(R1057+S1057)*ASM_H*LABOUR</f>
        <v>636</v>
      </c>
      <c r="AD1057" s="24" t="n">
        <f aca="false">V1057*G10_CAGE+W1057*G10_SLEEVE</f>
        <v>436.002</v>
      </c>
      <c r="AE1057" s="24" t="n">
        <f aca="false">N1057/1000*SHAFT_M+SHAFT_SET</f>
        <v>226.88</v>
      </c>
      <c r="AF1057" s="24" t="n">
        <f aca="false">2*ROUNDUP(G1057*1000/V_ZENER,0)*PRICE_Z+5*ROUNDUP(G1057*DIODE_SAFETY/V_STICK,0)*PRICE_STICK</f>
        <v>149.8</v>
      </c>
      <c r="AG1057" s="24" t="n">
        <f aca="false">SUM(X1057:AF1057)</f>
        <v>2786.91959305</v>
      </c>
      <c r="AH1057" s="20" t="n">
        <f aca="false">FIXED_BOM</f>
        <v>3461</v>
      </c>
      <c r="AI1057" s="24" t="n">
        <f aca="false">(AG1057+AH1057)*(1+CONT)</f>
        <v>7185.1075320075</v>
      </c>
      <c r="AJ1057" s="24" t="n">
        <f aca="false">IF(L1057&gt;0,AI1057/L1057,1000000000000)</f>
        <v>1533.4330420546</v>
      </c>
      <c r="AK1057" s="8" t="n">
        <f aca="false">IF(AND(G1057&gt;=V_NEED,L1057&gt;=P_MIN,K1057&gt;=Z_MIN,F1057&lt;=N_CAP,D1057&lt;=R_MAX,OR(CORONA_REQ=0,O1057&gt;=G1057)),1,0)</f>
        <v>0</v>
      </c>
      <c r="AL1057" s="28" t="n">
        <f aca="false">IF(AK1057=1,IF(OBJECTIVE=1,AI1057,AJ1057),1000000000000)+ROW()*0.000000001</f>
        <v>1000000000000</v>
      </c>
    </row>
    <row r="1058" customFormat="false" ht="15" hidden="false" customHeight="false" outlineLevel="0" collapsed="false">
      <c r="A1058" s="8" t="n">
        <v>1054</v>
      </c>
      <c r="B1058" s="23" t="n">
        <v>10</v>
      </c>
      <c r="C1058" s="23" t="n">
        <v>3</v>
      </c>
      <c r="D1058" s="8" t="n">
        <v>175</v>
      </c>
      <c r="E1058" s="8" t="n">
        <v>22</v>
      </c>
      <c r="F1058" s="8" t="n">
        <v>10</v>
      </c>
      <c r="G1058" s="28" t="n">
        <v>20.62</v>
      </c>
      <c r="H1058" s="8" t="n">
        <v>133.924976</v>
      </c>
      <c r="I1058" s="8" t="n">
        <v>618.493346</v>
      </c>
      <c r="J1058" s="28" t="n">
        <v>4.618208</v>
      </c>
      <c r="K1058" s="39" t="n">
        <v>1.221872</v>
      </c>
      <c r="L1058" s="28" t="n">
        <v>6.248802</v>
      </c>
      <c r="M1058" s="8" t="n">
        <v>380</v>
      </c>
      <c r="N1058" s="8" t="n">
        <v>1380</v>
      </c>
      <c r="O1058" s="28" t="n">
        <v>17.912044</v>
      </c>
      <c r="P1058" s="28" t="n">
        <v>13.766137</v>
      </c>
      <c r="Q1058" s="28" t="n">
        <v>14.313882</v>
      </c>
      <c r="R1058" s="8" t="n">
        <v>40</v>
      </c>
      <c r="S1058" s="8" t="n">
        <v>20</v>
      </c>
      <c r="T1058" s="23" t="n">
        <v>142.623887</v>
      </c>
      <c r="U1058" s="23" t="n">
        <v>116.548668</v>
      </c>
      <c r="V1058" s="28" t="n">
        <v>7.55739</v>
      </c>
      <c r="W1058" s="39" t="n">
        <v>1.319544</v>
      </c>
      <c r="X1058" s="24" t="n">
        <f aca="false">P1058*RHO_VANE/2700*(1+SCRAP)*PRICE_VANE</f>
        <v>164.78065989</v>
      </c>
      <c r="Y1058" s="24" t="n">
        <f aca="false">Q1058*RHO_PLATE/2700*(1+SCRAP)*PRICE_PLATE</f>
        <v>171.33716754</v>
      </c>
      <c r="Z1058" s="24" t="n">
        <f aca="false">T1058*CUT_M+(R1058+S1058)*CUT_SET</f>
        <v>273.9358305</v>
      </c>
      <c r="AA1058" s="24" t="n">
        <f aca="false">U1058*ROUND_M</f>
        <v>582.74334</v>
      </c>
      <c r="AB1058" s="24" t="n">
        <f aca="false">(R1058+S1058)*FINISH_PART</f>
        <v>480</v>
      </c>
      <c r="AC1058" s="24" t="n">
        <f aca="false">R1058*SPACER_VANE+(R1058+S1058)*ASM_H*LABOUR</f>
        <v>795</v>
      </c>
      <c r="AD1058" s="24" t="n">
        <f aca="false">V1058*G10_CAGE+W1058*G10_SLEEVE</f>
        <v>532.61604</v>
      </c>
      <c r="AE1058" s="24" t="n">
        <f aca="false">N1058/1000*SHAFT_M+SHAFT_SET</f>
        <v>245.6</v>
      </c>
      <c r="AF1058" s="24" t="n">
        <f aca="false">2*ROUNDUP(G1058*1000/V_ZENER,0)*PRICE_Z+5*ROUNDUP(G1058*DIODE_SAFETY/V_STICK,0)*PRICE_STICK</f>
        <v>149.8</v>
      </c>
      <c r="AG1058" s="24" t="n">
        <f aca="false">SUM(X1058:AF1058)</f>
        <v>3395.81303793</v>
      </c>
      <c r="AH1058" s="20" t="n">
        <f aca="false">FIXED_BOM</f>
        <v>3461</v>
      </c>
      <c r="AI1058" s="24" t="n">
        <f aca="false">(AG1058+AH1058)*(1+CONT)</f>
        <v>7885.3349936195</v>
      </c>
      <c r="AJ1058" s="24" t="n">
        <f aca="false">IF(L1058&gt;0,AI1058/L1058,1000000000000)</f>
        <v>1261.89547910455</v>
      </c>
      <c r="AK1058" s="8" t="n">
        <f aca="false">IF(AND(G1058&gt;=V_NEED,L1058&gt;=P_MIN,K1058&gt;=Z_MIN,F1058&lt;=N_CAP,D1058&lt;=R_MAX,OR(CORONA_REQ=0,O1058&gt;=G1058)),1,0)</f>
        <v>0</v>
      </c>
      <c r="AL1058" s="28" t="n">
        <f aca="false">IF(AK1058=1,IF(OBJECTIVE=1,AI1058,AJ1058),1000000000000)+ROW()*0.000000001</f>
        <v>1000000000000</v>
      </c>
    </row>
    <row r="1059" customFormat="false" ht="15" hidden="false" customHeight="false" outlineLevel="0" collapsed="false">
      <c r="A1059" s="8" t="n">
        <v>1055</v>
      </c>
      <c r="B1059" s="23" t="n">
        <v>10</v>
      </c>
      <c r="C1059" s="23" t="n">
        <v>3</v>
      </c>
      <c r="D1059" s="8" t="n">
        <v>175</v>
      </c>
      <c r="E1059" s="8" t="n">
        <v>22</v>
      </c>
      <c r="F1059" s="8" t="n">
        <v>12</v>
      </c>
      <c r="G1059" s="28" t="n">
        <v>20.62</v>
      </c>
      <c r="H1059" s="8" t="n">
        <v>161.698656</v>
      </c>
      <c r="I1059" s="8" t="n">
        <v>748.702472</v>
      </c>
      <c r="J1059" s="28" t="n">
        <v>4.630233</v>
      </c>
      <c r="K1059" s="39" t="n">
        <v>1.231431</v>
      </c>
      <c r="L1059" s="28" t="n">
        <v>7.817972</v>
      </c>
      <c r="M1059" s="8" t="n">
        <v>458</v>
      </c>
      <c r="N1059" s="8" t="n">
        <v>1536</v>
      </c>
      <c r="O1059" s="28" t="n">
        <v>17.912044</v>
      </c>
      <c r="P1059" s="28" t="n">
        <v>16.519364</v>
      </c>
      <c r="Q1059" s="28" t="n">
        <v>17.176658</v>
      </c>
      <c r="R1059" s="8" t="n">
        <v>48</v>
      </c>
      <c r="S1059" s="8" t="n">
        <v>24</v>
      </c>
      <c r="T1059" s="23" t="n">
        <v>171.148664</v>
      </c>
      <c r="U1059" s="23" t="n">
        <v>139.858401</v>
      </c>
      <c r="V1059" s="28" t="n">
        <v>8.928266</v>
      </c>
      <c r="W1059" s="39" t="n">
        <v>1.558904</v>
      </c>
      <c r="X1059" s="24" t="n">
        <f aca="false">P1059*RHO_VANE/2700*(1+SCRAP)*PRICE_VANE</f>
        <v>197.73678708</v>
      </c>
      <c r="Y1059" s="24" t="n">
        <f aca="false">Q1059*RHO_PLATE/2700*(1+SCRAP)*PRICE_PLATE</f>
        <v>205.60459626</v>
      </c>
      <c r="Z1059" s="24" t="n">
        <f aca="false">T1059*CUT_M+(R1059+S1059)*CUT_SET</f>
        <v>328.722996</v>
      </c>
      <c r="AA1059" s="24" t="n">
        <f aca="false">U1059*ROUND_M</f>
        <v>699.292005</v>
      </c>
      <c r="AB1059" s="24" t="n">
        <f aca="false">(R1059+S1059)*FINISH_PART</f>
        <v>576</v>
      </c>
      <c r="AC1059" s="24" t="n">
        <f aca="false">R1059*SPACER_VANE+(R1059+S1059)*ASM_H*LABOUR</f>
        <v>954</v>
      </c>
      <c r="AD1059" s="24" t="n">
        <f aca="false">V1059*G10_CAGE+W1059*G10_SLEEVE</f>
        <v>629.2302</v>
      </c>
      <c r="AE1059" s="24" t="n">
        <f aca="false">N1059/1000*SHAFT_M+SHAFT_SET</f>
        <v>264.32</v>
      </c>
      <c r="AF1059" s="24" t="n">
        <f aca="false">2*ROUNDUP(G1059*1000/V_ZENER,0)*PRICE_Z+5*ROUNDUP(G1059*DIODE_SAFETY/V_STICK,0)*PRICE_STICK</f>
        <v>149.8</v>
      </c>
      <c r="AG1059" s="24" t="n">
        <f aca="false">SUM(X1059:AF1059)</f>
        <v>4004.70658434</v>
      </c>
      <c r="AH1059" s="20" t="n">
        <f aca="false">FIXED_BOM</f>
        <v>3461</v>
      </c>
      <c r="AI1059" s="24" t="n">
        <f aca="false">(AG1059+AH1059)*(1+CONT)</f>
        <v>8585.562571991</v>
      </c>
      <c r="AJ1059" s="24" t="n">
        <f aca="false">IF(L1059&gt;0,AI1059/L1059,1000000000000)</f>
        <v>1098.18282439372</v>
      </c>
      <c r="AK1059" s="8" t="n">
        <f aca="false">IF(AND(G1059&gt;=V_NEED,L1059&gt;=P_MIN,K1059&gt;=Z_MIN,F1059&lt;=N_CAP,D1059&lt;=R_MAX,OR(CORONA_REQ=0,O1059&gt;=G1059)),1,0)</f>
        <v>0</v>
      </c>
      <c r="AL1059" s="28" t="n">
        <f aca="false">IF(AK1059=1,IF(OBJECTIVE=1,AI1059,AJ1059),1000000000000)+ROW()*0.000000001</f>
        <v>1000000000000</v>
      </c>
    </row>
    <row r="1060" customFormat="false" ht="15" hidden="false" customHeight="false" outlineLevel="0" collapsed="false">
      <c r="A1060" s="8" t="n">
        <v>1056</v>
      </c>
      <c r="B1060" s="23" t="n">
        <v>10</v>
      </c>
      <c r="C1060" s="23" t="n">
        <v>3</v>
      </c>
      <c r="D1060" s="8" t="n">
        <v>175</v>
      </c>
      <c r="E1060" s="8" t="n">
        <v>22</v>
      </c>
      <c r="F1060" s="8" t="n">
        <v>16</v>
      </c>
      <c r="G1060" s="28" t="n">
        <v>20.62</v>
      </c>
      <c r="H1060" s="8" t="n">
        <v>217.246014</v>
      </c>
      <c r="I1060" s="8" t="n">
        <v>1009.120723</v>
      </c>
      <c r="J1060" s="28" t="n">
        <v>4.64506</v>
      </c>
      <c r="K1060" s="39" t="n">
        <v>1.243501</v>
      </c>
      <c r="L1060" s="28" t="n">
        <v>10.954952</v>
      </c>
      <c r="M1060" s="8" t="n">
        <v>614</v>
      </c>
      <c r="N1060" s="8" t="n">
        <v>1848</v>
      </c>
      <c r="O1060" s="28" t="n">
        <v>17.912044</v>
      </c>
      <c r="P1060" s="28" t="n">
        <v>22.025819</v>
      </c>
      <c r="Q1060" s="28" t="n">
        <v>22.90221</v>
      </c>
      <c r="R1060" s="8" t="n">
        <v>64</v>
      </c>
      <c r="S1060" s="8" t="n">
        <v>32</v>
      </c>
      <c r="T1060" s="23" t="n">
        <v>228.198219</v>
      </c>
      <c r="U1060" s="23" t="n">
        <v>186.477868</v>
      </c>
      <c r="V1060" s="28" t="n">
        <v>11.670016</v>
      </c>
      <c r="W1060" s="39" t="n">
        <v>2.037622</v>
      </c>
      <c r="X1060" s="24" t="n">
        <f aca="false">P1060*RHO_VANE/2700*(1+SCRAP)*PRICE_VANE</f>
        <v>263.64905343</v>
      </c>
      <c r="Y1060" s="24" t="n">
        <f aca="false">Q1060*RHO_PLATE/2700*(1+SCRAP)*PRICE_PLATE</f>
        <v>274.1394537</v>
      </c>
      <c r="Z1060" s="24" t="n">
        <f aca="false">T1060*CUT_M+(R1060+S1060)*CUT_SET</f>
        <v>438.2973285</v>
      </c>
      <c r="AA1060" s="24" t="n">
        <f aca="false">U1060*ROUND_M</f>
        <v>932.38934</v>
      </c>
      <c r="AB1060" s="24" t="n">
        <f aca="false">(R1060+S1060)*FINISH_PART</f>
        <v>768</v>
      </c>
      <c r="AC1060" s="24" t="n">
        <f aca="false">R1060*SPACER_VANE+(R1060+S1060)*ASM_H*LABOUR</f>
        <v>1272</v>
      </c>
      <c r="AD1060" s="24" t="n">
        <f aca="false">V1060*G10_CAGE+W1060*G10_SLEEVE</f>
        <v>822.45828</v>
      </c>
      <c r="AE1060" s="24" t="n">
        <f aca="false">N1060/1000*SHAFT_M+SHAFT_SET</f>
        <v>301.76</v>
      </c>
      <c r="AF1060" s="24" t="n">
        <f aca="false">2*ROUNDUP(G1060*1000/V_ZENER,0)*PRICE_Z+5*ROUNDUP(G1060*DIODE_SAFETY/V_STICK,0)*PRICE_STICK</f>
        <v>149.8</v>
      </c>
      <c r="AG1060" s="24" t="n">
        <f aca="false">SUM(X1060:AF1060)</f>
        <v>5222.49345563</v>
      </c>
      <c r="AH1060" s="20" t="n">
        <f aca="false">FIXED_BOM</f>
        <v>3461</v>
      </c>
      <c r="AI1060" s="24" t="n">
        <f aca="false">(AG1060+AH1060)*(1+CONT)</f>
        <v>9986.0174739745</v>
      </c>
      <c r="AJ1060" s="24" t="n">
        <f aca="false">IF(L1060&gt;0,AI1060/L1060,1000000000000)</f>
        <v>911.552827796461</v>
      </c>
      <c r="AK1060" s="8" t="n">
        <f aca="false">IF(AND(G1060&gt;=V_NEED,L1060&gt;=P_MIN,K1060&gt;=Z_MIN,F1060&lt;=N_CAP,D1060&lt;=R_MAX,OR(CORONA_REQ=0,O1060&gt;=G1060)),1,0)</f>
        <v>0</v>
      </c>
      <c r="AL1060" s="28" t="n">
        <f aca="false">IF(AK1060=1,IF(OBJECTIVE=1,AI1060,AJ1060),1000000000000)+ROW()*0.000000001</f>
        <v>1000000000000</v>
      </c>
    </row>
    <row r="1061" customFormat="false" ht="15" hidden="false" customHeight="false" outlineLevel="0" collapsed="false">
      <c r="A1061" s="8" t="n">
        <v>1057</v>
      </c>
      <c r="B1061" s="23" t="n">
        <v>10</v>
      </c>
      <c r="C1061" s="23" t="n">
        <v>3</v>
      </c>
      <c r="D1061" s="8" t="n">
        <v>175</v>
      </c>
      <c r="E1061" s="8" t="n">
        <v>26</v>
      </c>
      <c r="F1061" s="8" t="n">
        <v>4</v>
      </c>
      <c r="G1061" s="28" t="n">
        <v>20.62</v>
      </c>
      <c r="H1061" s="8" t="n">
        <v>70.919247</v>
      </c>
      <c r="I1061" s="8" t="n">
        <v>264.731592</v>
      </c>
      <c r="J1061" s="28" t="n">
        <v>3.73286</v>
      </c>
      <c r="K1061" s="39" t="n">
        <v>1.109059</v>
      </c>
      <c r="L1061" s="28" t="n">
        <v>1.502287</v>
      </c>
      <c r="M1061" s="8" t="n">
        <v>159</v>
      </c>
      <c r="N1061" s="8" t="n">
        <v>938</v>
      </c>
      <c r="O1061" s="28" t="n">
        <v>17.912044</v>
      </c>
      <c r="P1061" s="28" t="n">
        <v>6.269862</v>
      </c>
      <c r="Q1061" s="28" t="n">
        <v>7.156941</v>
      </c>
      <c r="R1061" s="8" t="n">
        <v>16</v>
      </c>
      <c r="S1061" s="8" t="n">
        <v>10</v>
      </c>
      <c r="T1061" s="23" t="n">
        <v>59.876988</v>
      </c>
      <c r="U1061" s="23" t="n">
        <v>49.4469</v>
      </c>
      <c r="V1061" s="28" t="n">
        <v>3.673243</v>
      </c>
      <c r="W1061" s="39" t="n">
        <v>0.64136</v>
      </c>
      <c r="X1061" s="24" t="n">
        <f aca="false">P1061*RHO_VANE/2700*(1+SCRAP)*PRICE_VANE</f>
        <v>75.05024814</v>
      </c>
      <c r="Y1061" s="24" t="n">
        <f aca="false">Q1061*RHO_PLATE/2700*(1+SCRAP)*PRICE_PLATE</f>
        <v>85.66858377</v>
      </c>
      <c r="Z1061" s="24" t="n">
        <f aca="false">T1061*CUT_M+(R1061+S1061)*CUT_SET</f>
        <v>115.815482</v>
      </c>
      <c r="AA1061" s="24" t="n">
        <f aca="false">U1061*ROUND_M</f>
        <v>247.2345</v>
      </c>
      <c r="AB1061" s="24" t="n">
        <f aca="false">(R1061+S1061)*FINISH_PART</f>
        <v>208</v>
      </c>
      <c r="AC1061" s="24" t="n">
        <f aca="false">R1061*SPACER_VANE+(R1061+S1061)*ASM_H*LABOUR</f>
        <v>340.5</v>
      </c>
      <c r="AD1061" s="24" t="n">
        <f aca="false">V1061*G10_CAGE+W1061*G10_SLEEVE</f>
        <v>258.87618</v>
      </c>
      <c r="AE1061" s="24" t="n">
        <f aca="false">N1061/1000*SHAFT_M+SHAFT_SET</f>
        <v>192.56</v>
      </c>
      <c r="AF1061" s="24" t="n">
        <f aca="false">2*ROUNDUP(G1061*1000/V_ZENER,0)*PRICE_Z+5*ROUNDUP(G1061*DIODE_SAFETY/V_STICK,0)*PRICE_STICK</f>
        <v>149.8</v>
      </c>
      <c r="AG1061" s="24" t="n">
        <f aca="false">SUM(X1061:AF1061)</f>
        <v>1673.50499391</v>
      </c>
      <c r="AH1061" s="20" t="n">
        <f aca="false">FIXED_BOM</f>
        <v>3461</v>
      </c>
      <c r="AI1061" s="24" t="n">
        <f aca="false">(AG1061+AH1061)*(1+CONT)</f>
        <v>5904.6807429965</v>
      </c>
      <c r="AJ1061" s="24" t="n">
        <f aca="false">IF(L1061&gt;0,AI1061/L1061,1000000000000)</f>
        <v>3930.46118551016</v>
      </c>
      <c r="AK1061" s="8" t="n">
        <f aca="false">IF(AND(G1061&gt;=V_NEED,L1061&gt;=P_MIN,K1061&gt;=Z_MIN,F1061&lt;=N_CAP,D1061&lt;=R_MAX,OR(CORONA_REQ=0,O1061&gt;=G1061)),1,0)</f>
        <v>0</v>
      </c>
      <c r="AL1061" s="28" t="n">
        <f aca="false">IF(AK1061=1,IF(OBJECTIVE=1,AI1061,AJ1061),1000000000000)+ROW()*0.000000001</f>
        <v>1000000000000</v>
      </c>
    </row>
    <row r="1062" customFormat="false" ht="15" hidden="false" customHeight="false" outlineLevel="0" collapsed="false">
      <c r="A1062" s="8" t="n">
        <v>1058</v>
      </c>
      <c r="B1062" s="23" t="n">
        <v>10</v>
      </c>
      <c r="C1062" s="23" t="n">
        <v>3</v>
      </c>
      <c r="D1062" s="8" t="n">
        <v>175</v>
      </c>
      <c r="E1062" s="8" t="n">
        <v>26</v>
      </c>
      <c r="F1062" s="8" t="n">
        <v>6</v>
      </c>
      <c r="G1062" s="28" t="n">
        <v>20.62</v>
      </c>
      <c r="H1062" s="8" t="n">
        <v>110.301673</v>
      </c>
      <c r="I1062" s="8" t="n">
        <v>416.006787</v>
      </c>
      <c r="J1062" s="28" t="n">
        <v>3.771536</v>
      </c>
      <c r="K1062" s="39" t="n">
        <v>1.144434</v>
      </c>
      <c r="L1062" s="28" t="n">
        <v>2.993569</v>
      </c>
      <c r="M1062" s="8" t="n">
        <v>237</v>
      </c>
      <c r="N1062" s="8" t="n">
        <v>1094</v>
      </c>
      <c r="O1062" s="28" t="n">
        <v>17.912044</v>
      </c>
      <c r="P1062" s="28" t="n">
        <v>9.404793</v>
      </c>
      <c r="Q1062" s="28" t="n">
        <v>10.019717</v>
      </c>
      <c r="R1062" s="8" t="n">
        <v>24</v>
      </c>
      <c r="S1062" s="8" t="n">
        <v>14</v>
      </c>
      <c r="T1062" s="23" t="n">
        <v>88.401765</v>
      </c>
      <c r="U1062" s="23" t="n">
        <v>72.756634</v>
      </c>
      <c r="V1062" s="28" t="n">
        <v>5.044119</v>
      </c>
      <c r="W1062" s="39" t="n">
        <v>0.880719</v>
      </c>
      <c r="X1062" s="24" t="n">
        <f aca="false">P1062*RHO_VANE/2700*(1+SCRAP)*PRICE_VANE</f>
        <v>112.57537221</v>
      </c>
      <c r="Y1062" s="24" t="n">
        <f aca="false">Q1062*RHO_PLATE/2700*(1+SCRAP)*PRICE_PLATE</f>
        <v>119.93601249</v>
      </c>
      <c r="Z1062" s="24" t="n">
        <f aca="false">T1062*CUT_M+(R1062+S1062)*CUT_SET</f>
        <v>170.6026475</v>
      </c>
      <c r="AA1062" s="24" t="n">
        <f aca="false">U1062*ROUND_M</f>
        <v>363.78317</v>
      </c>
      <c r="AB1062" s="24" t="n">
        <f aca="false">(R1062+S1062)*FINISH_PART</f>
        <v>304</v>
      </c>
      <c r="AC1062" s="24" t="n">
        <f aca="false">R1062*SPACER_VANE+(R1062+S1062)*ASM_H*LABOUR</f>
        <v>499.5</v>
      </c>
      <c r="AD1062" s="24" t="n">
        <f aca="false">V1062*G10_CAGE+W1062*G10_SLEEVE</f>
        <v>355.49028</v>
      </c>
      <c r="AE1062" s="24" t="n">
        <f aca="false">N1062/1000*SHAFT_M+SHAFT_SET</f>
        <v>211.28</v>
      </c>
      <c r="AF1062" s="24" t="n">
        <f aca="false">2*ROUNDUP(G1062*1000/V_ZENER,0)*PRICE_Z+5*ROUNDUP(G1062*DIODE_SAFETY/V_STICK,0)*PRICE_STICK</f>
        <v>149.8</v>
      </c>
      <c r="AG1062" s="24" t="n">
        <f aca="false">SUM(X1062:AF1062)</f>
        <v>2286.9674822</v>
      </c>
      <c r="AH1062" s="20" t="n">
        <f aca="false">FIXED_BOM</f>
        <v>3461</v>
      </c>
      <c r="AI1062" s="24" t="n">
        <f aca="false">(AG1062+AH1062)*(1+CONT)</f>
        <v>6610.16260453</v>
      </c>
      <c r="AJ1062" s="24" t="n">
        <f aca="false">IF(L1062&gt;0,AI1062/L1062,1000000000000)</f>
        <v>2208.12101024897</v>
      </c>
      <c r="AK1062" s="8" t="n">
        <f aca="false">IF(AND(G1062&gt;=V_NEED,L1062&gt;=P_MIN,K1062&gt;=Z_MIN,F1062&lt;=N_CAP,D1062&lt;=R_MAX,OR(CORONA_REQ=0,O1062&gt;=G1062)),1,0)</f>
        <v>0</v>
      </c>
      <c r="AL1062" s="28" t="n">
        <f aca="false">IF(AK1062=1,IF(OBJECTIVE=1,AI1062,AJ1062),1000000000000)+ROW()*0.000000001</f>
        <v>1000000000000</v>
      </c>
    </row>
    <row r="1063" customFormat="false" ht="15" hidden="false" customHeight="false" outlineLevel="0" collapsed="false">
      <c r="A1063" s="8" t="n">
        <v>1059</v>
      </c>
      <c r="B1063" s="23" t="n">
        <v>10</v>
      </c>
      <c r="C1063" s="23" t="n">
        <v>3</v>
      </c>
      <c r="D1063" s="8" t="n">
        <v>175</v>
      </c>
      <c r="E1063" s="8" t="n">
        <v>26</v>
      </c>
      <c r="F1063" s="8" t="n">
        <v>8</v>
      </c>
      <c r="G1063" s="28" t="n">
        <v>20.62</v>
      </c>
      <c r="H1063" s="8" t="n">
        <v>149.6841</v>
      </c>
      <c r="I1063" s="8" t="n">
        <v>567.281982</v>
      </c>
      <c r="J1063" s="28" t="n">
        <v>3.789861</v>
      </c>
      <c r="K1063" s="39" t="n">
        <v>1.162433</v>
      </c>
      <c r="L1063" s="28" t="n">
        <v>4.496412</v>
      </c>
      <c r="M1063" s="8" t="n">
        <v>315</v>
      </c>
      <c r="N1063" s="8" t="n">
        <v>1250</v>
      </c>
      <c r="O1063" s="28" t="n">
        <v>17.912044</v>
      </c>
      <c r="P1063" s="28" t="n">
        <v>12.539724</v>
      </c>
      <c r="Q1063" s="28" t="n">
        <v>12.882493</v>
      </c>
      <c r="R1063" s="8" t="n">
        <v>32</v>
      </c>
      <c r="S1063" s="8" t="n">
        <v>18</v>
      </c>
      <c r="T1063" s="23" t="n">
        <v>116.926543</v>
      </c>
      <c r="U1063" s="23" t="n">
        <v>96.066368</v>
      </c>
      <c r="V1063" s="28" t="n">
        <v>6.414994</v>
      </c>
      <c r="W1063" s="39" t="n">
        <v>1.120078</v>
      </c>
      <c r="X1063" s="24" t="n">
        <f aca="false">P1063*RHO_VANE/2700*(1+SCRAP)*PRICE_VANE</f>
        <v>150.10049628</v>
      </c>
      <c r="Y1063" s="24" t="n">
        <f aca="false">Q1063*RHO_PLATE/2700*(1+SCRAP)*PRICE_PLATE</f>
        <v>154.20344121</v>
      </c>
      <c r="Z1063" s="24" t="n">
        <f aca="false">T1063*CUT_M+(R1063+S1063)*CUT_SET</f>
        <v>225.3898145</v>
      </c>
      <c r="AA1063" s="24" t="n">
        <f aca="false">U1063*ROUND_M</f>
        <v>480.33184</v>
      </c>
      <c r="AB1063" s="24" t="n">
        <f aca="false">(R1063+S1063)*FINISH_PART</f>
        <v>400</v>
      </c>
      <c r="AC1063" s="24" t="n">
        <f aca="false">R1063*SPACER_VANE+(R1063+S1063)*ASM_H*LABOUR</f>
        <v>658.5</v>
      </c>
      <c r="AD1063" s="24" t="n">
        <f aca="false">V1063*G10_CAGE+W1063*G10_SLEEVE</f>
        <v>452.10432</v>
      </c>
      <c r="AE1063" s="24" t="n">
        <f aca="false">N1063/1000*SHAFT_M+SHAFT_SET</f>
        <v>230</v>
      </c>
      <c r="AF1063" s="24" t="n">
        <f aca="false">2*ROUNDUP(G1063*1000/V_ZENER,0)*PRICE_Z+5*ROUNDUP(G1063*DIODE_SAFETY/V_STICK,0)*PRICE_STICK</f>
        <v>149.8</v>
      </c>
      <c r="AG1063" s="24" t="n">
        <f aca="false">SUM(X1063:AF1063)</f>
        <v>2900.42991199</v>
      </c>
      <c r="AH1063" s="20" t="n">
        <f aca="false">FIXED_BOM</f>
        <v>3461</v>
      </c>
      <c r="AI1063" s="24" t="n">
        <f aca="false">(AG1063+AH1063)*(1+CONT)</f>
        <v>7315.6443987885</v>
      </c>
      <c r="AJ1063" s="24" t="n">
        <f aca="false">IF(L1063&gt;0,AI1063/L1063,1000000000000)</f>
        <v>1626.99601344105</v>
      </c>
      <c r="AK1063" s="8" t="n">
        <f aca="false">IF(AND(G1063&gt;=V_NEED,L1063&gt;=P_MIN,K1063&gt;=Z_MIN,F1063&lt;=N_CAP,D1063&lt;=R_MAX,OR(CORONA_REQ=0,O1063&gt;=G1063)),1,0)</f>
        <v>0</v>
      </c>
      <c r="AL1063" s="28" t="n">
        <f aca="false">IF(AK1063=1,IF(OBJECTIVE=1,AI1063,AJ1063),1000000000000)+ROW()*0.000000001</f>
        <v>1000000000000</v>
      </c>
    </row>
    <row r="1064" customFormat="false" ht="15" hidden="false" customHeight="false" outlineLevel="0" collapsed="false">
      <c r="A1064" s="8" t="n">
        <v>1060</v>
      </c>
      <c r="B1064" s="23" t="n">
        <v>10</v>
      </c>
      <c r="C1064" s="23" t="n">
        <v>3</v>
      </c>
      <c r="D1064" s="8" t="n">
        <v>175</v>
      </c>
      <c r="E1064" s="8" t="n">
        <v>26</v>
      </c>
      <c r="F1064" s="8" t="n">
        <v>10</v>
      </c>
      <c r="G1064" s="28" t="n">
        <v>20.62</v>
      </c>
      <c r="H1064" s="8" t="n">
        <v>189.066527</v>
      </c>
      <c r="I1064" s="8" t="n">
        <v>718.557177</v>
      </c>
      <c r="J1064" s="28" t="n">
        <v>3.800552</v>
      </c>
      <c r="K1064" s="39" t="n">
        <v>1.173179</v>
      </c>
      <c r="L1064" s="28" t="n">
        <v>6.002962</v>
      </c>
      <c r="M1064" s="8" t="n">
        <v>406</v>
      </c>
      <c r="N1064" s="8" t="n">
        <v>1432</v>
      </c>
      <c r="O1064" s="28" t="n">
        <v>17.912044</v>
      </c>
      <c r="P1064" s="28" t="n">
        <v>15.674655</v>
      </c>
      <c r="Q1064" s="28" t="n">
        <v>17.176658</v>
      </c>
      <c r="R1064" s="8" t="n">
        <v>40</v>
      </c>
      <c r="S1064" s="8" t="n">
        <v>24</v>
      </c>
      <c r="T1064" s="23" t="n">
        <v>148.278754</v>
      </c>
      <c r="U1064" s="23" t="n">
        <v>122.203535</v>
      </c>
      <c r="V1064" s="28" t="n">
        <v>8.014349</v>
      </c>
      <c r="W1064" s="39" t="n">
        <v>1.399331</v>
      </c>
      <c r="X1064" s="24" t="n">
        <f aca="false">P1064*RHO_VANE/2700*(1+SCRAP)*PRICE_VANE</f>
        <v>187.62562035</v>
      </c>
      <c r="Y1064" s="24" t="n">
        <f aca="false">Q1064*RHO_PLATE/2700*(1+SCRAP)*PRICE_PLATE</f>
        <v>205.60459626</v>
      </c>
      <c r="Z1064" s="24" t="n">
        <f aca="false">T1064*CUT_M+(R1064+S1064)*CUT_SET</f>
        <v>286.418131</v>
      </c>
      <c r="AA1064" s="24" t="n">
        <f aca="false">U1064*ROUND_M</f>
        <v>611.017675</v>
      </c>
      <c r="AB1064" s="24" t="n">
        <f aca="false">(R1064+S1064)*FINISH_PART</f>
        <v>512</v>
      </c>
      <c r="AC1064" s="24" t="n">
        <f aca="false">R1064*SPACER_VANE+(R1064+S1064)*ASM_H*LABOUR</f>
        <v>840</v>
      </c>
      <c r="AD1064" s="24" t="n">
        <f aca="false">V1064*G10_CAGE+W1064*G10_SLEEVE</f>
        <v>564.8208</v>
      </c>
      <c r="AE1064" s="24" t="n">
        <f aca="false">N1064/1000*SHAFT_M+SHAFT_SET</f>
        <v>251.84</v>
      </c>
      <c r="AF1064" s="24" t="n">
        <f aca="false">2*ROUNDUP(G1064*1000/V_ZENER,0)*PRICE_Z+5*ROUNDUP(G1064*DIODE_SAFETY/V_STICK,0)*PRICE_STICK</f>
        <v>149.8</v>
      </c>
      <c r="AG1064" s="24" t="n">
        <f aca="false">SUM(X1064:AF1064)</f>
        <v>3609.12682261</v>
      </c>
      <c r="AH1064" s="20" t="n">
        <f aca="false">FIXED_BOM</f>
        <v>3461</v>
      </c>
      <c r="AI1064" s="24" t="n">
        <f aca="false">(AG1064+AH1064)*(1+CONT)</f>
        <v>8130.6458460015</v>
      </c>
      <c r="AJ1064" s="24" t="n">
        <f aca="false">IF(L1064&gt;0,AI1064/L1064,1000000000000)</f>
        <v>1354.43899961411</v>
      </c>
      <c r="AK1064" s="8" t="n">
        <f aca="false">IF(AND(G1064&gt;=V_NEED,L1064&gt;=P_MIN,K1064&gt;=Z_MIN,F1064&lt;=N_CAP,D1064&lt;=R_MAX,OR(CORONA_REQ=0,O1064&gt;=G1064)),1,0)</f>
        <v>0</v>
      </c>
      <c r="AL1064" s="28" t="n">
        <f aca="false">IF(AK1064=1,IF(OBJECTIVE=1,AI1064,AJ1064),1000000000000)+ROW()*0.000000001</f>
        <v>1000000000000</v>
      </c>
    </row>
    <row r="1065" customFormat="false" ht="15" hidden="false" customHeight="false" outlineLevel="0" collapsed="false">
      <c r="A1065" s="8" t="n">
        <v>1061</v>
      </c>
      <c r="B1065" s="23" t="n">
        <v>10</v>
      </c>
      <c r="C1065" s="23" t="n">
        <v>3</v>
      </c>
      <c r="D1065" s="8" t="n">
        <v>175</v>
      </c>
      <c r="E1065" s="8" t="n">
        <v>26</v>
      </c>
      <c r="F1065" s="8" t="n">
        <v>12</v>
      </c>
      <c r="G1065" s="28" t="n">
        <v>20.62</v>
      </c>
      <c r="H1065" s="8" t="n">
        <v>228.448953</v>
      </c>
      <c r="I1065" s="8" t="n">
        <v>869.832372</v>
      </c>
      <c r="J1065" s="28" t="n">
        <v>3.807557</v>
      </c>
      <c r="K1065" s="39" t="n">
        <v>1.180199</v>
      </c>
      <c r="L1065" s="28" t="n">
        <v>7.499063</v>
      </c>
      <c r="M1065" s="8" t="n">
        <v>484</v>
      </c>
      <c r="N1065" s="8" t="n">
        <v>1588</v>
      </c>
      <c r="O1065" s="28" t="n">
        <v>17.912044</v>
      </c>
      <c r="P1065" s="28" t="n">
        <v>18.809585</v>
      </c>
      <c r="Q1065" s="28" t="n">
        <v>20.039434</v>
      </c>
      <c r="R1065" s="8" t="n">
        <v>48</v>
      </c>
      <c r="S1065" s="8" t="n">
        <v>28</v>
      </c>
      <c r="T1065" s="23" t="n">
        <v>176.803531</v>
      </c>
      <c r="U1065" s="23" t="n">
        <v>145.513268</v>
      </c>
      <c r="V1065" s="28" t="n">
        <v>9.385224</v>
      </c>
      <c r="W1065" s="39" t="n">
        <v>1.63869</v>
      </c>
      <c r="X1065" s="24" t="n">
        <f aca="false">P1065*RHO_VANE/2700*(1+SCRAP)*PRICE_VANE</f>
        <v>225.15073245</v>
      </c>
      <c r="Y1065" s="24" t="n">
        <f aca="false">Q1065*RHO_PLATE/2700*(1+SCRAP)*PRICE_PLATE</f>
        <v>239.87202498</v>
      </c>
      <c r="Z1065" s="24" t="n">
        <f aca="false">T1065*CUT_M+(R1065+S1065)*CUT_SET</f>
        <v>341.2052965</v>
      </c>
      <c r="AA1065" s="24" t="n">
        <f aca="false">U1065*ROUND_M</f>
        <v>727.56634</v>
      </c>
      <c r="AB1065" s="24" t="n">
        <f aca="false">(R1065+S1065)*FINISH_PART</f>
        <v>608</v>
      </c>
      <c r="AC1065" s="24" t="n">
        <f aca="false">R1065*SPACER_VANE+(R1065+S1065)*ASM_H*LABOUR</f>
        <v>999</v>
      </c>
      <c r="AD1065" s="24" t="n">
        <f aca="false">V1065*G10_CAGE+W1065*G10_SLEEVE</f>
        <v>661.43484</v>
      </c>
      <c r="AE1065" s="24" t="n">
        <f aca="false">N1065/1000*SHAFT_M+SHAFT_SET</f>
        <v>270.56</v>
      </c>
      <c r="AF1065" s="24" t="n">
        <f aca="false">2*ROUNDUP(G1065*1000/V_ZENER,0)*PRICE_Z+5*ROUNDUP(G1065*DIODE_SAFETY/V_STICK,0)*PRICE_STICK</f>
        <v>149.8</v>
      </c>
      <c r="AG1065" s="24" t="n">
        <f aca="false">SUM(X1065:AF1065)</f>
        <v>4222.58923393</v>
      </c>
      <c r="AH1065" s="20" t="n">
        <f aca="false">FIXED_BOM</f>
        <v>3461</v>
      </c>
      <c r="AI1065" s="24" t="n">
        <f aca="false">(AG1065+AH1065)*(1+CONT)</f>
        <v>8836.1276190195</v>
      </c>
      <c r="AJ1065" s="24" t="n">
        <f aca="false">IF(L1065&gt;0,AI1065/L1065,1000000000000)</f>
        <v>1178.29755784416</v>
      </c>
      <c r="AK1065" s="8" t="n">
        <f aca="false">IF(AND(G1065&gt;=V_NEED,L1065&gt;=P_MIN,K1065&gt;=Z_MIN,F1065&lt;=N_CAP,D1065&lt;=R_MAX,OR(CORONA_REQ=0,O1065&gt;=G1065)),1,0)</f>
        <v>0</v>
      </c>
      <c r="AL1065" s="28" t="n">
        <f aca="false">IF(AK1065=1,IF(OBJECTIVE=1,AI1065,AJ1065),1000000000000)+ROW()*0.000000001</f>
        <v>1000000000000</v>
      </c>
    </row>
    <row r="1066" customFormat="false" ht="15" hidden="false" customHeight="false" outlineLevel="0" collapsed="false">
      <c r="A1066" s="8" t="n">
        <v>1062</v>
      </c>
      <c r="B1066" s="23" t="n">
        <v>10</v>
      </c>
      <c r="C1066" s="23" t="n">
        <v>3</v>
      </c>
      <c r="D1066" s="8" t="n">
        <v>175</v>
      </c>
      <c r="E1066" s="8" t="n">
        <v>26</v>
      </c>
      <c r="F1066" s="8" t="n">
        <v>16</v>
      </c>
      <c r="G1066" s="28" t="n">
        <v>20.62</v>
      </c>
      <c r="H1066" s="8" t="n">
        <v>307.213807</v>
      </c>
      <c r="I1066" s="8" t="n">
        <v>1172.382763</v>
      </c>
      <c r="J1066" s="28" t="n">
        <v>3.816179</v>
      </c>
      <c r="K1066" s="39" t="n">
        <v>1.189295</v>
      </c>
      <c r="L1066" s="28" t="n">
        <v>10.513653</v>
      </c>
      <c r="M1066" s="8" t="n">
        <v>640</v>
      </c>
      <c r="N1066" s="8" t="n">
        <v>1900</v>
      </c>
      <c r="O1066" s="28" t="n">
        <v>17.912044</v>
      </c>
      <c r="P1066" s="28" t="n">
        <v>25.079447</v>
      </c>
      <c r="Q1066" s="28" t="n">
        <v>25.764987</v>
      </c>
      <c r="R1066" s="8" t="n">
        <v>64</v>
      </c>
      <c r="S1066" s="8" t="n">
        <v>36</v>
      </c>
      <c r="T1066" s="23" t="n">
        <v>233.853086</v>
      </c>
      <c r="U1066" s="23" t="n">
        <v>192.132735</v>
      </c>
      <c r="V1066" s="28" t="n">
        <v>12.126975</v>
      </c>
      <c r="W1066" s="39" t="n">
        <v>2.117408</v>
      </c>
      <c r="X1066" s="24" t="n">
        <f aca="false">P1066*RHO_VANE/2700*(1+SCRAP)*PRICE_VANE</f>
        <v>300.20098059</v>
      </c>
      <c r="Y1066" s="24" t="n">
        <f aca="false">Q1066*RHO_PLATE/2700*(1+SCRAP)*PRICE_PLATE</f>
        <v>308.40689439</v>
      </c>
      <c r="Z1066" s="24" t="n">
        <f aca="false">T1066*CUT_M+(R1066+S1066)*CUT_SET</f>
        <v>450.779629</v>
      </c>
      <c r="AA1066" s="24" t="n">
        <f aca="false">U1066*ROUND_M</f>
        <v>960.663675</v>
      </c>
      <c r="AB1066" s="24" t="n">
        <f aca="false">(R1066+S1066)*FINISH_PART</f>
        <v>800</v>
      </c>
      <c r="AC1066" s="24" t="n">
        <f aca="false">R1066*SPACER_VANE+(R1066+S1066)*ASM_H*LABOUR</f>
        <v>1317</v>
      </c>
      <c r="AD1066" s="24" t="n">
        <f aca="false">V1066*G10_CAGE+W1066*G10_SLEEVE</f>
        <v>854.66298</v>
      </c>
      <c r="AE1066" s="24" t="n">
        <f aca="false">N1066/1000*SHAFT_M+SHAFT_SET</f>
        <v>308</v>
      </c>
      <c r="AF1066" s="24" t="n">
        <f aca="false">2*ROUNDUP(G1066*1000/V_ZENER,0)*PRICE_Z+5*ROUNDUP(G1066*DIODE_SAFETY/V_STICK,0)*PRICE_STICK</f>
        <v>149.8</v>
      </c>
      <c r="AG1066" s="24" t="n">
        <f aca="false">SUM(X1066:AF1066)</f>
        <v>5449.51415898</v>
      </c>
      <c r="AH1066" s="20" t="n">
        <f aca="false">FIXED_BOM</f>
        <v>3461</v>
      </c>
      <c r="AI1066" s="24" t="n">
        <f aca="false">(AG1066+AH1066)*(1+CONT)</f>
        <v>10247.091282827</v>
      </c>
      <c r="AJ1066" s="24" t="n">
        <f aca="false">IF(L1066&gt;0,AI1066/L1066,1000000000000)</f>
        <v>974.646137058832</v>
      </c>
      <c r="AK1066" s="8" t="n">
        <f aca="false">IF(AND(G1066&gt;=V_NEED,L1066&gt;=P_MIN,K1066&gt;=Z_MIN,F1066&lt;=N_CAP,D1066&lt;=R_MAX,OR(CORONA_REQ=0,O1066&gt;=G1066)),1,0)</f>
        <v>0</v>
      </c>
      <c r="AL1066" s="28" t="n">
        <f aca="false">IF(AK1066=1,IF(OBJECTIVE=1,AI1066,AJ1066),1000000000000)+ROW()*0.000000001</f>
        <v>1000000000000</v>
      </c>
    </row>
    <row r="1067" customFormat="false" ht="15" hidden="false" customHeight="false" outlineLevel="0" collapsed="false">
      <c r="A1067" s="8" t="n">
        <v>1063</v>
      </c>
      <c r="B1067" s="23" t="n">
        <v>10</v>
      </c>
      <c r="C1067" s="23" t="n">
        <v>4</v>
      </c>
      <c r="D1067" s="8" t="n">
        <v>175</v>
      </c>
      <c r="E1067" s="8" t="n">
        <v>18</v>
      </c>
      <c r="F1067" s="8" t="n">
        <v>4</v>
      </c>
      <c r="G1067" s="28" t="n">
        <v>20.62</v>
      </c>
      <c r="H1067" s="8" t="n">
        <v>42.154741</v>
      </c>
      <c r="I1067" s="8" t="n">
        <v>193.033451</v>
      </c>
      <c r="J1067" s="28" t="n">
        <v>4.579163</v>
      </c>
      <c r="K1067" s="39" t="n">
        <v>1.124129</v>
      </c>
      <c r="L1067" s="28" t="n">
        <v>1.215258</v>
      </c>
      <c r="M1067" s="8" t="n">
        <v>158</v>
      </c>
      <c r="N1067" s="8" t="n">
        <v>936</v>
      </c>
      <c r="O1067" s="28" t="n">
        <v>19.540911</v>
      </c>
      <c r="P1067" s="28" t="n">
        <v>6.324064</v>
      </c>
      <c r="Q1067" s="28" t="n">
        <v>7.63407</v>
      </c>
      <c r="R1067" s="8" t="n">
        <v>16</v>
      </c>
      <c r="S1067" s="8" t="n">
        <v>8</v>
      </c>
      <c r="T1067" s="23" t="n">
        <v>57.049555</v>
      </c>
      <c r="U1067" s="23" t="n">
        <v>46.619467</v>
      </c>
      <c r="V1067" s="28" t="n">
        <v>3.655668</v>
      </c>
      <c r="W1067" s="39" t="n">
        <v>0.638291</v>
      </c>
      <c r="X1067" s="24" t="n">
        <f aca="false">P1067*RHO_VANE/2700*(1+SCRAP)*PRICE_VANE</f>
        <v>75.69904608</v>
      </c>
      <c r="Y1067" s="24" t="n">
        <f aca="false">Q1067*RHO_PLATE/2700*(1+SCRAP)*PRICE_PLATE</f>
        <v>91.3798179</v>
      </c>
      <c r="Z1067" s="24" t="n">
        <f aca="false">T1067*CUT_M+(R1067+S1067)*CUT_SET</f>
        <v>109.5743325</v>
      </c>
      <c r="AA1067" s="24" t="n">
        <f aca="false">U1067*ROUND_M</f>
        <v>233.097335</v>
      </c>
      <c r="AB1067" s="24" t="n">
        <f aca="false">(R1067+S1067)*FINISH_PART</f>
        <v>192</v>
      </c>
      <c r="AC1067" s="24" t="n">
        <f aca="false">R1067*SPACER_VANE+(R1067+S1067)*ASM_H*LABOUR</f>
        <v>318</v>
      </c>
      <c r="AD1067" s="24" t="n">
        <f aca="false">V1067*G10_CAGE+W1067*G10_SLEEVE</f>
        <v>257.63754</v>
      </c>
      <c r="AE1067" s="24" t="n">
        <f aca="false">N1067/1000*SHAFT_M+SHAFT_SET</f>
        <v>192.32</v>
      </c>
      <c r="AF1067" s="24" t="n">
        <f aca="false">2*ROUNDUP(G1067*1000/V_ZENER,0)*PRICE_Z+5*ROUNDUP(G1067*DIODE_SAFETY/V_STICK,0)*PRICE_STICK</f>
        <v>149.8</v>
      </c>
      <c r="AG1067" s="24" t="n">
        <f aca="false">SUM(X1067:AF1067)</f>
        <v>1619.50807148</v>
      </c>
      <c r="AH1067" s="20" t="n">
        <f aca="false">FIXED_BOM</f>
        <v>3461</v>
      </c>
      <c r="AI1067" s="24" t="n">
        <f aca="false">(AG1067+AH1067)*(1+CONT)</f>
        <v>5842.584282202</v>
      </c>
      <c r="AJ1067" s="24" t="n">
        <f aca="false">IF(L1067&gt;0,AI1067/L1067,1000000000000)</f>
        <v>4807.69045108282</v>
      </c>
      <c r="AK1067" s="8" t="n">
        <f aca="false">IF(AND(G1067&gt;=V_NEED,L1067&gt;=P_MIN,K1067&gt;=Z_MIN,F1067&lt;=N_CAP,D1067&lt;=R_MAX,OR(CORONA_REQ=0,O1067&gt;=G1067)),1,0)</f>
        <v>0</v>
      </c>
      <c r="AL1067" s="28" t="n">
        <f aca="false">IF(AK1067=1,IF(OBJECTIVE=1,AI1067,AJ1067),1000000000000)+ROW()*0.000000001</f>
        <v>1000000000000</v>
      </c>
    </row>
    <row r="1068" customFormat="false" ht="15" hidden="false" customHeight="false" outlineLevel="0" collapsed="false">
      <c r="A1068" s="8" t="n">
        <v>1064</v>
      </c>
      <c r="B1068" s="23" t="n">
        <v>10</v>
      </c>
      <c r="C1068" s="23" t="n">
        <v>4</v>
      </c>
      <c r="D1068" s="8" t="n">
        <v>175</v>
      </c>
      <c r="E1068" s="8" t="n">
        <v>18</v>
      </c>
      <c r="F1068" s="8" t="n">
        <v>6</v>
      </c>
      <c r="G1068" s="28" t="n">
        <v>20.62</v>
      </c>
      <c r="H1068" s="8" t="n">
        <v>65.100307</v>
      </c>
      <c r="I1068" s="8" t="n">
        <v>303.33828</v>
      </c>
      <c r="J1068" s="28" t="n">
        <v>4.659552</v>
      </c>
      <c r="K1068" s="39" t="n">
        <v>1.175527</v>
      </c>
      <c r="L1068" s="28" t="n">
        <v>2.543717</v>
      </c>
      <c r="M1068" s="8" t="n">
        <v>242</v>
      </c>
      <c r="N1068" s="8" t="n">
        <v>1104</v>
      </c>
      <c r="O1068" s="28" t="n">
        <v>19.540911</v>
      </c>
      <c r="P1068" s="28" t="n">
        <v>9.486096</v>
      </c>
      <c r="Q1068" s="28" t="n">
        <v>11.451105</v>
      </c>
      <c r="R1068" s="8" t="n">
        <v>24</v>
      </c>
      <c r="S1068" s="8" t="n">
        <v>12</v>
      </c>
      <c r="T1068" s="23" t="n">
        <v>85.574332</v>
      </c>
      <c r="U1068" s="23" t="n">
        <v>69.929201</v>
      </c>
      <c r="V1068" s="28" t="n">
        <v>5.131995</v>
      </c>
      <c r="W1068" s="39" t="n">
        <v>0.896063</v>
      </c>
      <c r="X1068" s="24" t="n">
        <f aca="false">P1068*RHO_VANE/2700*(1+SCRAP)*PRICE_VANE</f>
        <v>113.54856912</v>
      </c>
      <c r="Y1068" s="24" t="n">
        <f aca="false">Q1068*RHO_PLATE/2700*(1+SCRAP)*PRICE_PLATE</f>
        <v>137.06972685</v>
      </c>
      <c r="Z1068" s="24" t="n">
        <f aca="false">T1068*CUT_M+(R1068+S1068)*CUT_SET</f>
        <v>164.361498</v>
      </c>
      <c r="AA1068" s="24" t="n">
        <f aca="false">U1068*ROUND_M</f>
        <v>349.646005</v>
      </c>
      <c r="AB1068" s="24" t="n">
        <f aca="false">(R1068+S1068)*FINISH_PART</f>
        <v>288</v>
      </c>
      <c r="AC1068" s="24" t="n">
        <f aca="false">R1068*SPACER_VANE+(R1068+S1068)*ASM_H*LABOUR</f>
        <v>477</v>
      </c>
      <c r="AD1068" s="24" t="n">
        <f aca="false">V1068*G10_CAGE+W1068*G10_SLEEVE</f>
        <v>361.68348</v>
      </c>
      <c r="AE1068" s="24" t="n">
        <f aca="false">N1068/1000*SHAFT_M+SHAFT_SET</f>
        <v>212.48</v>
      </c>
      <c r="AF1068" s="24" t="n">
        <f aca="false">2*ROUNDUP(G1068*1000/V_ZENER,0)*PRICE_Z+5*ROUNDUP(G1068*DIODE_SAFETY/V_STICK,0)*PRICE_STICK</f>
        <v>149.8</v>
      </c>
      <c r="AG1068" s="24" t="n">
        <f aca="false">SUM(X1068:AF1068)</f>
        <v>2253.58927897</v>
      </c>
      <c r="AH1068" s="20" t="n">
        <f aca="false">FIXED_BOM</f>
        <v>3461</v>
      </c>
      <c r="AI1068" s="24" t="n">
        <f aca="false">(AG1068+AH1068)*(1+CONT)</f>
        <v>6571.7776708155</v>
      </c>
      <c r="AJ1068" s="24" t="n">
        <f aca="false">IF(L1068&gt;0,AI1068/L1068,1000000000000)</f>
        <v>2583.53333755897</v>
      </c>
      <c r="AK1068" s="8" t="n">
        <f aca="false">IF(AND(G1068&gt;=V_NEED,L1068&gt;=P_MIN,K1068&gt;=Z_MIN,F1068&lt;=N_CAP,D1068&lt;=R_MAX,OR(CORONA_REQ=0,O1068&gt;=G1068)),1,0)</f>
        <v>0</v>
      </c>
      <c r="AL1068" s="28" t="n">
        <f aca="false">IF(AK1068=1,IF(OBJECTIVE=1,AI1068,AJ1068),1000000000000)+ROW()*0.000000001</f>
        <v>1000000000000</v>
      </c>
    </row>
    <row r="1069" customFormat="false" ht="15" hidden="false" customHeight="false" outlineLevel="0" collapsed="false">
      <c r="A1069" s="8" t="n">
        <v>1065</v>
      </c>
      <c r="B1069" s="23" t="n">
        <v>10</v>
      </c>
      <c r="C1069" s="23" t="n">
        <v>4</v>
      </c>
      <c r="D1069" s="8" t="n">
        <v>175</v>
      </c>
      <c r="E1069" s="8" t="n">
        <v>18</v>
      </c>
      <c r="F1069" s="8" t="n">
        <v>8</v>
      </c>
      <c r="G1069" s="28" t="n">
        <v>20.62</v>
      </c>
      <c r="H1069" s="8" t="n">
        <v>88.045874</v>
      </c>
      <c r="I1069" s="8" t="n">
        <v>413.643109</v>
      </c>
      <c r="J1069" s="28" t="n">
        <v>4.698041</v>
      </c>
      <c r="K1069" s="39" t="n">
        <v>1.20227</v>
      </c>
      <c r="L1069" s="28" t="n">
        <v>3.885567</v>
      </c>
      <c r="M1069" s="8" t="n">
        <v>312</v>
      </c>
      <c r="N1069" s="8" t="n">
        <v>1244</v>
      </c>
      <c r="O1069" s="28" t="n">
        <v>19.540911</v>
      </c>
      <c r="P1069" s="28" t="n">
        <v>12.648127</v>
      </c>
      <c r="Q1069" s="28" t="n">
        <v>13.359623</v>
      </c>
      <c r="R1069" s="8" t="n">
        <v>32</v>
      </c>
      <c r="S1069" s="8" t="n">
        <v>14</v>
      </c>
      <c r="T1069" s="23" t="n">
        <v>111.271676</v>
      </c>
      <c r="U1069" s="23" t="n">
        <v>90.411501</v>
      </c>
      <c r="V1069" s="28" t="n">
        <v>6.362268</v>
      </c>
      <c r="W1069" s="39" t="n">
        <v>1.110872</v>
      </c>
      <c r="X1069" s="24" t="n">
        <f aca="false">P1069*RHO_VANE/2700*(1+SCRAP)*PRICE_VANE</f>
        <v>151.39808019</v>
      </c>
      <c r="Y1069" s="24" t="n">
        <f aca="false">Q1069*RHO_PLATE/2700*(1+SCRAP)*PRICE_PLATE</f>
        <v>159.91468731</v>
      </c>
      <c r="Z1069" s="24" t="n">
        <f aca="false">T1069*CUT_M+(R1069+S1069)*CUT_SET</f>
        <v>212.907514</v>
      </c>
      <c r="AA1069" s="24" t="n">
        <f aca="false">U1069*ROUND_M</f>
        <v>452.057505</v>
      </c>
      <c r="AB1069" s="24" t="n">
        <f aca="false">(R1069+S1069)*FINISH_PART</f>
        <v>368</v>
      </c>
      <c r="AC1069" s="24" t="n">
        <f aca="false">R1069*SPACER_VANE+(R1069+S1069)*ASM_H*LABOUR</f>
        <v>613.5</v>
      </c>
      <c r="AD1069" s="24" t="n">
        <f aca="false">V1069*G10_CAGE+W1069*G10_SLEEVE</f>
        <v>448.3884</v>
      </c>
      <c r="AE1069" s="24" t="n">
        <f aca="false">N1069/1000*SHAFT_M+SHAFT_SET</f>
        <v>229.28</v>
      </c>
      <c r="AF1069" s="24" t="n">
        <f aca="false">2*ROUNDUP(G1069*1000/V_ZENER,0)*PRICE_Z+5*ROUNDUP(G1069*DIODE_SAFETY/V_STICK,0)*PRICE_STICK</f>
        <v>149.8</v>
      </c>
      <c r="AG1069" s="24" t="n">
        <f aca="false">SUM(X1069:AF1069)</f>
        <v>2785.2461865</v>
      </c>
      <c r="AH1069" s="20" t="n">
        <f aca="false">FIXED_BOM</f>
        <v>3461</v>
      </c>
      <c r="AI1069" s="24" t="n">
        <f aca="false">(AG1069+AH1069)*(1+CONT)</f>
        <v>7183.183114475</v>
      </c>
      <c r="AJ1069" s="24" t="n">
        <f aca="false">IF(L1069&gt;0,AI1069/L1069,1000000000000)</f>
        <v>1848.68337477516</v>
      </c>
      <c r="AK1069" s="8" t="n">
        <f aca="false">IF(AND(G1069&gt;=V_NEED,L1069&gt;=P_MIN,K1069&gt;=Z_MIN,F1069&lt;=N_CAP,D1069&lt;=R_MAX,OR(CORONA_REQ=0,O1069&gt;=G1069)),1,0)</f>
        <v>0</v>
      </c>
      <c r="AL1069" s="28" t="n">
        <f aca="false">IF(AK1069=1,IF(OBJECTIVE=1,AI1069,AJ1069),1000000000000)+ROW()*0.000000001</f>
        <v>1000000000000</v>
      </c>
    </row>
    <row r="1070" customFormat="false" ht="15" hidden="false" customHeight="false" outlineLevel="0" collapsed="false">
      <c r="A1070" s="8" t="n">
        <v>1066</v>
      </c>
      <c r="B1070" s="23" t="n">
        <v>10</v>
      </c>
      <c r="C1070" s="23" t="n">
        <v>4</v>
      </c>
      <c r="D1070" s="8" t="n">
        <v>175</v>
      </c>
      <c r="E1070" s="8" t="n">
        <v>18</v>
      </c>
      <c r="F1070" s="8" t="n">
        <v>10</v>
      </c>
      <c r="G1070" s="28" t="n">
        <v>20.62</v>
      </c>
      <c r="H1070" s="8" t="n">
        <v>110.99144</v>
      </c>
      <c r="I1070" s="8" t="n">
        <v>523.947938</v>
      </c>
      <c r="J1070" s="28" t="n">
        <v>4.720616</v>
      </c>
      <c r="K1070" s="39" t="n">
        <v>1.218571</v>
      </c>
      <c r="L1070" s="28" t="n">
        <v>5.232993</v>
      </c>
      <c r="M1070" s="8" t="n">
        <v>396</v>
      </c>
      <c r="N1070" s="8" t="n">
        <v>1412</v>
      </c>
      <c r="O1070" s="28" t="n">
        <v>19.540911</v>
      </c>
      <c r="P1070" s="28" t="n">
        <v>15.810159</v>
      </c>
      <c r="Q1070" s="28" t="n">
        <v>17.176658</v>
      </c>
      <c r="R1070" s="8" t="n">
        <v>40</v>
      </c>
      <c r="S1070" s="8" t="n">
        <v>18</v>
      </c>
      <c r="T1070" s="23" t="n">
        <v>139.796453</v>
      </c>
      <c r="U1070" s="23" t="n">
        <v>113.721234</v>
      </c>
      <c r="V1070" s="28" t="n">
        <v>7.838595</v>
      </c>
      <c r="W1070" s="39" t="n">
        <v>1.368644</v>
      </c>
      <c r="X1070" s="24" t="n">
        <f aca="false">P1070*RHO_VANE/2700*(1+SCRAP)*PRICE_VANE</f>
        <v>189.24760323</v>
      </c>
      <c r="Y1070" s="24" t="n">
        <f aca="false">Q1070*RHO_PLATE/2700*(1+SCRAP)*PRICE_PLATE</f>
        <v>205.60459626</v>
      </c>
      <c r="Z1070" s="24" t="n">
        <f aca="false">T1070*CUT_M+(R1070+S1070)*CUT_SET</f>
        <v>267.6946795</v>
      </c>
      <c r="AA1070" s="24" t="n">
        <f aca="false">U1070*ROUND_M</f>
        <v>568.60617</v>
      </c>
      <c r="AB1070" s="24" t="n">
        <f aca="false">(R1070+S1070)*FINISH_PART</f>
        <v>464</v>
      </c>
      <c r="AC1070" s="24" t="n">
        <f aca="false">R1070*SPACER_VANE+(R1070+S1070)*ASM_H*LABOUR</f>
        <v>772.5</v>
      </c>
      <c r="AD1070" s="24" t="n">
        <f aca="false">V1070*G10_CAGE+W1070*G10_SLEEVE</f>
        <v>552.43434</v>
      </c>
      <c r="AE1070" s="24" t="n">
        <f aca="false">N1070/1000*SHAFT_M+SHAFT_SET</f>
        <v>249.44</v>
      </c>
      <c r="AF1070" s="24" t="n">
        <f aca="false">2*ROUNDUP(G1070*1000/V_ZENER,0)*PRICE_Z+5*ROUNDUP(G1070*DIODE_SAFETY/V_STICK,0)*PRICE_STICK</f>
        <v>149.8</v>
      </c>
      <c r="AG1070" s="24" t="n">
        <f aca="false">SUM(X1070:AF1070)</f>
        <v>3419.32738899</v>
      </c>
      <c r="AH1070" s="20" t="n">
        <f aca="false">FIXED_BOM</f>
        <v>3461</v>
      </c>
      <c r="AI1070" s="24" t="n">
        <f aca="false">(AG1070+AH1070)*(1+CONT)</f>
        <v>7912.3764973385</v>
      </c>
      <c r="AJ1070" s="24" t="n">
        <f aca="false">IF(L1070&gt;0,AI1070/L1070,1000000000000)</f>
        <v>1512.01740520931</v>
      </c>
      <c r="AK1070" s="8" t="n">
        <f aca="false">IF(AND(G1070&gt;=V_NEED,L1070&gt;=P_MIN,K1070&gt;=Z_MIN,F1070&lt;=N_CAP,D1070&lt;=R_MAX,OR(CORONA_REQ=0,O1070&gt;=G1070)),1,0)</f>
        <v>0</v>
      </c>
      <c r="AL1070" s="28" t="n">
        <f aca="false">IF(AK1070=1,IF(OBJECTIVE=1,AI1070,AJ1070),1000000000000)+ROW()*0.000000001</f>
        <v>1000000000000</v>
      </c>
    </row>
    <row r="1071" customFormat="false" ht="15" hidden="false" customHeight="false" outlineLevel="0" collapsed="false">
      <c r="A1071" s="8" t="n">
        <v>1067</v>
      </c>
      <c r="B1071" s="23" t="n">
        <v>10</v>
      </c>
      <c r="C1071" s="23" t="n">
        <v>4</v>
      </c>
      <c r="D1071" s="8" t="n">
        <v>175</v>
      </c>
      <c r="E1071" s="8" t="n">
        <v>18</v>
      </c>
      <c r="F1071" s="8" t="n">
        <v>12</v>
      </c>
      <c r="G1071" s="28" t="n">
        <v>20.62</v>
      </c>
      <c r="H1071" s="8" t="n">
        <v>133.937006</v>
      </c>
      <c r="I1071" s="8" t="n">
        <v>634.252767</v>
      </c>
      <c r="J1071" s="28" t="n">
        <v>4.735456</v>
      </c>
      <c r="K1071" s="39" t="n">
        <v>1.229967</v>
      </c>
      <c r="L1071" s="28" t="n">
        <v>6.584251</v>
      </c>
      <c r="M1071" s="8" t="n">
        <v>466</v>
      </c>
      <c r="N1071" s="8" t="n">
        <v>1552</v>
      </c>
      <c r="O1071" s="28" t="n">
        <v>19.540911</v>
      </c>
      <c r="P1071" s="28" t="n">
        <v>18.972191</v>
      </c>
      <c r="Q1071" s="28" t="n">
        <v>19.085175</v>
      </c>
      <c r="R1071" s="8" t="n">
        <v>48</v>
      </c>
      <c r="S1071" s="8" t="n">
        <v>20</v>
      </c>
      <c r="T1071" s="23" t="n">
        <v>165.493797</v>
      </c>
      <c r="U1071" s="23" t="n">
        <v>134.203535</v>
      </c>
      <c r="V1071" s="28" t="n">
        <v>9.068868</v>
      </c>
      <c r="W1071" s="39" t="n">
        <v>1.583453</v>
      </c>
      <c r="X1071" s="24" t="n">
        <f aca="false">P1071*RHO_VANE/2700*(1+SCRAP)*PRICE_VANE</f>
        <v>227.09712627</v>
      </c>
      <c r="Y1071" s="24" t="n">
        <f aca="false">Q1071*RHO_PLATE/2700*(1+SCRAP)*PRICE_PLATE</f>
        <v>228.44954475</v>
      </c>
      <c r="Z1071" s="24" t="n">
        <f aca="false">T1071*CUT_M+(R1071+S1071)*CUT_SET</f>
        <v>316.2406955</v>
      </c>
      <c r="AA1071" s="24" t="n">
        <f aca="false">U1071*ROUND_M</f>
        <v>671.017675</v>
      </c>
      <c r="AB1071" s="24" t="n">
        <f aca="false">(R1071+S1071)*FINISH_PART</f>
        <v>544</v>
      </c>
      <c r="AC1071" s="24" t="n">
        <f aca="false">R1071*SPACER_VANE+(R1071+S1071)*ASM_H*LABOUR</f>
        <v>909</v>
      </c>
      <c r="AD1071" s="24" t="n">
        <f aca="false">V1071*G10_CAGE+W1071*G10_SLEEVE</f>
        <v>639.13926</v>
      </c>
      <c r="AE1071" s="24" t="n">
        <f aca="false">N1071/1000*SHAFT_M+SHAFT_SET</f>
        <v>266.24</v>
      </c>
      <c r="AF1071" s="24" t="n">
        <f aca="false">2*ROUNDUP(G1071*1000/V_ZENER,0)*PRICE_Z+5*ROUNDUP(G1071*DIODE_SAFETY/V_STICK,0)*PRICE_STICK</f>
        <v>149.8</v>
      </c>
      <c r="AG1071" s="24" t="n">
        <f aca="false">SUM(X1071:AF1071)</f>
        <v>3950.98430152</v>
      </c>
      <c r="AH1071" s="20" t="n">
        <f aca="false">FIXED_BOM</f>
        <v>3461</v>
      </c>
      <c r="AI1071" s="24" t="n">
        <f aca="false">(AG1071+AH1071)*(1+CONT)</f>
        <v>8523.781946748</v>
      </c>
      <c r="AJ1071" s="24" t="n">
        <f aca="false">IF(L1071&gt;0,AI1071/L1071,1000000000000)</f>
        <v>1294.57123471569</v>
      </c>
      <c r="AK1071" s="8" t="n">
        <f aca="false">IF(AND(G1071&gt;=V_NEED,L1071&gt;=P_MIN,K1071&gt;=Z_MIN,F1071&lt;=N_CAP,D1071&lt;=R_MAX,OR(CORONA_REQ=0,O1071&gt;=G1071)),1,0)</f>
        <v>0</v>
      </c>
      <c r="AL1071" s="28" t="n">
        <f aca="false">IF(AK1071=1,IF(OBJECTIVE=1,AI1071,AJ1071),1000000000000)+ROW()*0.000000001</f>
        <v>1000000000000</v>
      </c>
    </row>
    <row r="1072" customFormat="false" ht="15" hidden="false" customHeight="false" outlineLevel="0" collapsed="false">
      <c r="A1072" s="8" t="n">
        <v>1068</v>
      </c>
      <c r="B1072" s="23" t="n">
        <v>10</v>
      </c>
      <c r="C1072" s="23" t="n">
        <v>4</v>
      </c>
      <c r="D1072" s="8" t="n">
        <v>175</v>
      </c>
      <c r="E1072" s="8" t="n">
        <v>18</v>
      </c>
      <c r="F1072" s="8" t="n">
        <v>16</v>
      </c>
      <c r="G1072" s="28" t="n">
        <v>20.62</v>
      </c>
      <c r="H1072" s="8" t="n">
        <v>179.828139</v>
      </c>
      <c r="I1072" s="8" t="n">
        <v>854.862425</v>
      </c>
      <c r="J1072" s="28" t="n">
        <v>4.753775</v>
      </c>
      <c r="K1072" s="39" t="n">
        <v>1.244521</v>
      </c>
      <c r="L1072" s="28" t="n">
        <v>9.296205</v>
      </c>
      <c r="M1072" s="8" t="n">
        <v>634</v>
      </c>
      <c r="N1072" s="8" t="n">
        <v>1888</v>
      </c>
      <c r="O1072" s="28" t="n">
        <v>19.540911</v>
      </c>
      <c r="P1072" s="28" t="n">
        <v>25.296255</v>
      </c>
      <c r="Q1072" s="28" t="n">
        <v>26.719246</v>
      </c>
      <c r="R1072" s="8" t="n">
        <v>64</v>
      </c>
      <c r="S1072" s="8" t="n">
        <v>28</v>
      </c>
      <c r="T1072" s="23" t="n">
        <v>222.543352</v>
      </c>
      <c r="U1072" s="23" t="n">
        <v>180.823002</v>
      </c>
      <c r="V1072" s="28" t="n">
        <v>12.021523</v>
      </c>
      <c r="W1072" s="39" t="n">
        <v>2.098996</v>
      </c>
      <c r="X1072" s="24" t="n">
        <f aca="false">P1072*RHO_VANE/2700*(1+SCRAP)*PRICE_VANE</f>
        <v>302.79617235</v>
      </c>
      <c r="Y1072" s="24" t="n">
        <f aca="false">Q1072*RHO_PLATE/2700*(1+SCRAP)*PRICE_PLATE</f>
        <v>319.82937462</v>
      </c>
      <c r="Z1072" s="24" t="n">
        <f aca="false">T1072*CUT_M+(R1072+S1072)*CUT_SET</f>
        <v>425.815028</v>
      </c>
      <c r="AA1072" s="24" t="n">
        <f aca="false">U1072*ROUND_M</f>
        <v>904.11501</v>
      </c>
      <c r="AB1072" s="24" t="n">
        <f aca="false">(R1072+S1072)*FINISH_PART</f>
        <v>736</v>
      </c>
      <c r="AC1072" s="24" t="n">
        <f aca="false">R1072*SPACER_VANE+(R1072+S1072)*ASM_H*LABOUR</f>
        <v>1227</v>
      </c>
      <c r="AD1072" s="24" t="n">
        <f aca="false">V1072*G10_CAGE+W1072*G10_SLEEVE</f>
        <v>847.23114</v>
      </c>
      <c r="AE1072" s="24" t="n">
        <f aca="false">N1072/1000*SHAFT_M+SHAFT_SET</f>
        <v>306.56</v>
      </c>
      <c r="AF1072" s="24" t="n">
        <f aca="false">2*ROUNDUP(G1072*1000/V_ZENER,0)*PRICE_Z+5*ROUNDUP(G1072*DIODE_SAFETY/V_STICK,0)*PRICE_STICK</f>
        <v>149.8</v>
      </c>
      <c r="AG1072" s="24" t="n">
        <f aca="false">SUM(X1072:AF1072)</f>
        <v>5219.14672497</v>
      </c>
      <c r="AH1072" s="20" t="n">
        <f aca="false">FIXED_BOM</f>
        <v>3461</v>
      </c>
      <c r="AI1072" s="24" t="n">
        <f aca="false">(AG1072+AH1072)*(1+CONT)</f>
        <v>9982.1687337155</v>
      </c>
      <c r="AJ1072" s="24" t="n">
        <f aca="false">IF(L1072&gt;0,AI1072/L1072,1000000000000)</f>
        <v>1073.78965219845</v>
      </c>
      <c r="AK1072" s="8" t="n">
        <f aca="false">IF(AND(G1072&gt;=V_NEED,L1072&gt;=P_MIN,K1072&gt;=Z_MIN,F1072&lt;=N_CAP,D1072&lt;=R_MAX,OR(CORONA_REQ=0,O1072&gt;=G1072)),1,0)</f>
        <v>0</v>
      </c>
      <c r="AL1072" s="28" t="n">
        <f aca="false">IF(AK1072=1,IF(OBJECTIVE=1,AI1072,AJ1072),1000000000000)+ROW()*0.000000001</f>
        <v>1000000000000</v>
      </c>
    </row>
    <row r="1073" customFormat="false" ht="15" hidden="false" customHeight="false" outlineLevel="0" collapsed="false">
      <c r="A1073" s="8" t="n">
        <v>1069</v>
      </c>
      <c r="B1073" s="23" t="n">
        <v>10</v>
      </c>
      <c r="C1073" s="23" t="n">
        <v>4</v>
      </c>
      <c r="D1073" s="8" t="n">
        <v>175</v>
      </c>
      <c r="E1073" s="8" t="n">
        <v>22</v>
      </c>
      <c r="F1073" s="8" t="n">
        <v>4</v>
      </c>
      <c r="G1073" s="28" t="n">
        <v>20.62</v>
      </c>
      <c r="H1073" s="8" t="n">
        <v>54.075735</v>
      </c>
      <c r="I1073" s="8" t="n">
        <v>229.7944</v>
      </c>
      <c r="J1073" s="28" t="n">
        <v>4.249492</v>
      </c>
      <c r="K1073" s="39" t="n">
        <v>1.126823</v>
      </c>
      <c r="L1073" s="28" t="n">
        <v>1.478061</v>
      </c>
      <c r="M1073" s="8" t="n">
        <v>172</v>
      </c>
      <c r="N1073" s="8" t="n">
        <v>964</v>
      </c>
      <c r="O1073" s="28" t="n">
        <v>19.540911</v>
      </c>
      <c r="P1073" s="28" t="n">
        <v>7.34194</v>
      </c>
      <c r="Q1073" s="28" t="n">
        <v>9.542588</v>
      </c>
      <c r="R1073" s="8" t="n">
        <v>16</v>
      </c>
      <c r="S1073" s="8" t="n">
        <v>10</v>
      </c>
      <c r="T1073" s="23" t="n">
        <v>59.876988</v>
      </c>
      <c r="U1073" s="23" t="n">
        <v>49.4469</v>
      </c>
      <c r="V1073" s="28" t="n">
        <v>3.901722</v>
      </c>
      <c r="W1073" s="39" t="n">
        <v>0.681253</v>
      </c>
      <c r="X1073" s="24" t="n">
        <f aca="false">P1073*RHO_VANE/2700*(1+SCRAP)*PRICE_VANE</f>
        <v>87.8830218</v>
      </c>
      <c r="Y1073" s="24" t="n">
        <f aca="false">Q1073*RHO_PLATE/2700*(1+SCRAP)*PRICE_PLATE</f>
        <v>114.22477836</v>
      </c>
      <c r="Z1073" s="24" t="n">
        <f aca="false">T1073*CUT_M+(R1073+S1073)*CUT_SET</f>
        <v>115.815482</v>
      </c>
      <c r="AA1073" s="24" t="n">
        <f aca="false">U1073*ROUND_M</f>
        <v>247.2345</v>
      </c>
      <c r="AB1073" s="24" t="n">
        <f aca="false">(R1073+S1073)*FINISH_PART</f>
        <v>208</v>
      </c>
      <c r="AC1073" s="24" t="n">
        <f aca="false">R1073*SPACER_VANE+(R1073+S1073)*ASM_H*LABOUR</f>
        <v>340.5</v>
      </c>
      <c r="AD1073" s="24" t="n">
        <f aca="false">V1073*G10_CAGE+W1073*G10_SLEEVE</f>
        <v>274.9785</v>
      </c>
      <c r="AE1073" s="24" t="n">
        <f aca="false">N1073/1000*SHAFT_M+SHAFT_SET</f>
        <v>195.68</v>
      </c>
      <c r="AF1073" s="24" t="n">
        <f aca="false">2*ROUNDUP(G1073*1000/V_ZENER,0)*PRICE_Z+5*ROUNDUP(G1073*DIODE_SAFETY/V_STICK,0)*PRICE_STICK</f>
        <v>149.8</v>
      </c>
      <c r="AG1073" s="24" t="n">
        <f aca="false">SUM(X1073:AF1073)</f>
        <v>1734.11628216</v>
      </c>
      <c r="AH1073" s="20" t="n">
        <f aca="false">FIXED_BOM</f>
        <v>3461</v>
      </c>
      <c r="AI1073" s="24" t="n">
        <f aca="false">(AG1073+AH1073)*(1+CONT)</f>
        <v>5974.383724484</v>
      </c>
      <c r="AJ1073" s="24" t="n">
        <f aca="false">IF(L1073&gt;0,AI1073/L1073,1000000000000)</f>
        <v>4042.04138021638</v>
      </c>
      <c r="AK1073" s="8" t="n">
        <f aca="false">IF(AND(G1073&gt;=V_NEED,L1073&gt;=P_MIN,K1073&gt;=Z_MIN,F1073&lt;=N_CAP,D1073&lt;=R_MAX,OR(CORONA_REQ=0,O1073&gt;=G1073)),1,0)</f>
        <v>0</v>
      </c>
      <c r="AL1073" s="28" t="n">
        <f aca="false">IF(AK1073=1,IF(OBJECTIVE=1,AI1073,AJ1073),1000000000000)+ROW()*0.000000001</f>
        <v>1000000000000</v>
      </c>
    </row>
    <row r="1074" customFormat="false" ht="15" hidden="false" customHeight="false" outlineLevel="0" collapsed="false">
      <c r="A1074" s="8" t="n">
        <v>1070</v>
      </c>
      <c r="B1074" s="23" t="n">
        <v>10</v>
      </c>
      <c r="C1074" s="23" t="n">
        <v>4</v>
      </c>
      <c r="D1074" s="8" t="n">
        <v>175</v>
      </c>
      <c r="E1074" s="8" t="n">
        <v>22</v>
      </c>
      <c r="F1074" s="8" t="n">
        <v>6</v>
      </c>
      <c r="G1074" s="28" t="n">
        <v>20.62</v>
      </c>
      <c r="H1074" s="8" t="n">
        <v>83.833298</v>
      </c>
      <c r="I1074" s="8" t="n">
        <v>361.105485</v>
      </c>
      <c r="J1074" s="28" t="n">
        <v>4.307423</v>
      </c>
      <c r="K1074" s="39" t="n">
        <v>1.1701</v>
      </c>
      <c r="L1074" s="28" t="n">
        <v>2.959186</v>
      </c>
      <c r="M1074" s="8" t="n">
        <v>256</v>
      </c>
      <c r="N1074" s="8" t="n">
        <v>1132</v>
      </c>
      <c r="O1074" s="28" t="n">
        <v>19.540911</v>
      </c>
      <c r="P1074" s="28" t="n">
        <v>11.01291</v>
      </c>
      <c r="Q1074" s="28" t="n">
        <v>13.359623</v>
      </c>
      <c r="R1074" s="8" t="n">
        <v>24</v>
      </c>
      <c r="S1074" s="8" t="n">
        <v>14</v>
      </c>
      <c r="T1074" s="23" t="n">
        <v>88.401765</v>
      </c>
      <c r="U1074" s="23" t="n">
        <v>72.756634</v>
      </c>
      <c r="V1074" s="28" t="n">
        <v>5.37805</v>
      </c>
      <c r="W1074" s="39" t="n">
        <v>0.939025</v>
      </c>
      <c r="X1074" s="24" t="n">
        <f aca="false">P1074*RHO_VANE/2700*(1+SCRAP)*PRICE_VANE</f>
        <v>131.8245327</v>
      </c>
      <c r="Y1074" s="24" t="n">
        <f aca="false">Q1074*RHO_PLATE/2700*(1+SCRAP)*PRICE_PLATE</f>
        <v>159.91468731</v>
      </c>
      <c r="Z1074" s="24" t="n">
        <f aca="false">T1074*CUT_M+(R1074+S1074)*CUT_SET</f>
        <v>170.6026475</v>
      </c>
      <c r="AA1074" s="24" t="n">
        <f aca="false">U1074*ROUND_M</f>
        <v>363.78317</v>
      </c>
      <c r="AB1074" s="24" t="n">
        <f aca="false">(R1074+S1074)*FINISH_PART</f>
        <v>304</v>
      </c>
      <c r="AC1074" s="24" t="n">
        <f aca="false">R1074*SPACER_VANE+(R1074+S1074)*ASM_H*LABOUR</f>
        <v>499.5</v>
      </c>
      <c r="AD1074" s="24" t="n">
        <f aca="false">V1074*G10_CAGE+W1074*G10_SLEEVE</f>
        <v>379.0245</v>
      </c>
      <c r="AE1074" s="24" t="n">
        <f aca="false">N1074/1000*SHAFT_M+SHAFT_SET</f>
        <v>215.84</v>
      </c>
      <c r="AF1074" s="24" t="n">
        <f aca="false">2*ROUNDUP(G1074*1000/V_ZENER,0)*PRICE_Z+5*ROUNDUP(G1074*DIODE_SAFETY/V_STICK,0)*PRICE_STICK</f>
        <v>149.8</v>
      </c>
      <c r="AG1074" s="24" t="n">
        <f aca="false">SUM(X1074:AF1074)</f>
        <v>2374.28953751</v>
      </c>
      <c r="AH1074" s="20" t="n">
        <f aca="false">FIXED_BOM</f>
        <v>3461</v>
      </c>
      <c r="AI1074" s="24" t="n">
        <f aca="false">(AG1074+AH1074)*(1+CONT)</f>
        <v>6710.5829681365</v>
      </c>
      <c r="AJ1074" s="24" t="n">
        <f aca="false">IF(L1074&gt;0,AI1074/L1074,1000000000000)</f>
        <v>2267.71246151357</v>
      </c>
      <c r="AK1074" s="8" t="n">
        <f aca="false">IF(AND(G1074&gt;=V_NEED,L1074&gt;=P_MIN,K1074&gt;=Z_MIN,F1074&lt;=N_CAP,D1074&lt;=R_MAX,OR(CORONA_REQ=0,O1074&gt;=G1074)),1,0)</f>
        <v>0</v>
      </c>
      <c r="AL1074" s="28" t="n">
        <f aca="false">IF(AK1074=1,IF(OBJECTIVE=1,AI1074,AJ1074),1000000000000)+ROW()*0.000000001</f>
        <v>1000000000000</v>
      </c>
    </row>
    <row r="1075" customFormat="false" ht="15" hidden="false" customHeight="false" outlineLevel="0" collapsed="false">
      <c r="A1075" s="8" t="n">
        <v>1071</v>
      </c>
      <c r="B1075" s="23" t="n">
        <v>10</v>
      </c>
      <c r="C1075" s="23" t="n">
        <v>4</v>
      </c>
      <c r="D1075" s="8" t="n">
        <v>175</v>
      </c>
      <c r="E1075" s="8" t="n">
        <v>22</v>
      </c>
      <c r="F1075" s="8" t="n">
        <v>8</v>
      </c>
      <c r="G1075" s="28" t="n">
        <v>20.62</v>
      </c>
      <c r="H1075" s="8" t="n">
        <v>113.590861</v>
      </c>
      <c r="I1075" s="8" t="n">
        <v>492.416571</v>
      </c>
      <c r="J1075" s="28" t="n">
        <v>4.335002</v>
      </c>
      <c r="K1075" s="39" t="n">
        <v>1.192422</v>
      </c>
      <c r="L1075" s="28" t="n">
        <v>4.455227</v>
      </c>
      <c r="M1075" s="8" t="n">
        <v>326</v>
      </c>
      <c r="N1075" s="8" t="n">
        <v>1272</v>
      </c>
      <c r="O1075" s="28" t="n">
        <v>19.540911</v>
      </c>
      <c r="P1075" s="28" t="n">
        <v>14.683879</v>
      </c>
      <c r="Q1075" s="28" t="n">
        <v>15.26814</v>
      </c>
      <c r="R1075" s="8" t="n">
        <v>32</v>
      </c>
      <c r="S1075" s="8" t="n">
        <v>16</v>
      </c>
      <c r="T1075" s="23" t="n">
        <v>114.099109</v>
      </c>
      <c r="U1075" s="23" t="n">
        <v>93.238934</v>
      </c>
      <c r="V1075" s="28" t="n">
        <v>6.608323</v>
      </c>
      <c r="W1075" s="39" t="n">
        <v>1.153834</v>
      </c>
      <c r="X1075" s="24" t="n">
        <f aca="false">P1075*RHO_VANE/2700*(1+SCRAP)*PRICE_VANE</f>
        <v>175.76603163</v>
      </c>
      <c r="Y1075" s="24" t="n">
        <f aca="false">Q1075*RHO_PLATE/2700*(1+SCRAP)*PRICE_PLATE</f>
        <v>182.7596358</v>
      </c>
      <c r="Z1075" s="24" t="n">
        <f aca="false">T1075*CUT_M+(R1075+S1075)*CUT_SET</f>
        <v>219.1486635</v>
      </c>
      <c r="AA1075" s="24" t="n">
        <f aca="false">U1075*ROUND_M</f>
        <v>466.19467</v>
      </c>
      <c r="AB1075" s="24" t="n">
        <f aca="false">(R1075+S1075)*FINISH_PART</f>
        <v>384</v>
      </c>
      <c r="AC1075" s="24" t="n">
        <f aca="false">R1075*SPACER_VANE+(R1075+S1075)*ASM_H*LABOUR</f>
        <v>636</v>
      </c>
      <c r="AD1075" s="24" t="n">
        <f aca="false">V1075*G10_CAGE+W1075*G10_SLEEVE</f>
        <v>465.72942</v>
      </c>
      <c r="AE1075" s="24" t="n">
        <f aca="false">N1075/1000*SHAFT_M+SHAFT_SET</f>
        <v>232.64</v>
      </c>
      <c r="AF1075" s="24" t="n">
        <f aca="false">2*ROUNDUP(G1075*1000/V_ZENER,0)*PRICE_Z+5*ROUNDUP(G1075*DIODE_SAFETY/V_STICK,0)*PRICE_STICK</f>
        <v>149.8</v>
      </c>
      <c r="AG1075" s="24" t="n">
        <f aca="false">SUM(X1075:AF1075)</f>
        <v>2912.03842093</v>
      </c>
      <c r="AH1075" s="20" t="n">
        <f aca="false">FIXED_BOM</f>
        <v>3461</v>
      </c>
      <c r="AI1075" s="24" t="n">
        <f aca="false">(AG1075+AH1075)*(1+CONT)</f>
        <v>7328.9941840695</v>
      </c>
      <c r="AJ1075" s="24" t="n">
        <f aca="false">IF(L1075&gt;0,AI1075/L1075,1000000000000)</f>
        <v>1645.03271866271</v>
      </c>
      <c r="AK1075" s="8" t="n">
        <f aca="false">IF(AND(G1075&gt;=V_NEED,L1075&gt;=P_MIN,K1075&gt;=Z_MIN,F1075&lt;=N_CAP,D1075&lt;=R_MAX,OR(CORONA_REQ=0,O1075&gt;=G1075)),1,0)</f>
        <v>0</v>
      </c>
      <c r="AL1075" s="28" t="n">
        <f aca="false">IF(AK1075=1,IF(OBJECTIVE=1,AI1075,AJ1075),1000000000000)+ROW()*0.000000001</f>
        <v>1000000000000</v>
      </c>
    </row>
    <row r="1076" customFormat="false" ht="15" hidden="false" customHeight="false" outlineLevel="0" collapsed="false">
      <c r="A1076" s="8" t="n">
        <v>1072</v>
      </c>
      <c r="B1076" s="23" t="n">
        <v>10</v>
      </c>
      <c r="C1076" s="23" t="n">
        <v>4</v>
      </c>
      <c r="D1076" s="8" t="n">
        <v>175</v>
      </c>
      <c r="E1076" s="8" t="n">
        <v>22</v>
      </c>
      <c r="F1076" s="8" t="n">
        <v>10</v>
      </c>
      <c r="G1076" s="28" t="n">
        <v>20.62</v>
      </c>
      <c r="H1076" s="8" t="n">
        <v>143.348424</v>
      </c>
      <c r="I1076" s="8" t="n">
        <v>623.727657</v>
      </c>
      <c r="J1076" s="28" t="n">
        <v>4.35113</v>
      </c>
      <c r="K1076" s="39" t="n">
        <v>1.205938</v>
      </c>
      <c r="L1076" s="28" t="n">
        <v>5.954644</v>
      </c>
      <c r="M1076" s="8" t="n">
        <v>410</v>
      </c>
      <c r="N1076" s="8" t="n">
        <v>1440</v>
      </c>
      <c r="O1076" s="28" t="n">
        <v>19.540911</v>
      </c>
      <c r="P1076" s="28" t="n">
        <v>18.354849</v>
      </c>
      <c r="Q1076" s="28" t="n">
        <v>19.085175</v>
      </c>
      <c r="R1076" s="8" t="n">
        <v>40</v>
      </c>
      <c r="S1076" s="8" t="n">
        <v>20</v>
      </c>
      <c r="T1076" s="23" t="n">
        <v>142.623887</v>
      </c>
      <c r="U1076" s="23" t="n">
        <v>116.548668</v>
      </c>
      <c r="V1076" s="28" t="n">
        <v>8.08465</v>
      </c>
      <c r="W1076" s="39" t="n">
        <v>1.411606</v>
      </c>
      <c r="X1076" s="24" t="n">
        <f aca="false">P1076*RHO_VANE/2700*(1+SCRAP)*PRICE_VANE</f>
        <v>219.70754253</v>
      </c>
      <c r="Y1076" s="24" t="n">
        <f aca="false">Q1076*RHO_PLATE/2700*(1+SCRAP)*PRICE_PLATE</f>
        <v>228.44954475</v>
      </c>
      <c r="Z1076" s="24" t="n">
        <f aca="false">T1076*CUT_M+(R1076+S1076)*CUT_SET</f>
        <v>273.9358305</v>
      </c>
      <c r="AA1076" s="24" t="n">
        <f aca="false">U1076*ROUND_M</f>
        <v>582.74334</v>
      </c>
      <c r="AB1076" s="24" t="n">
        <f aca="false">(R1076+S1076)*FINISH_PART</f>
        <v>480</v>
      </c>
      <c r="AC1076" s="24" t="n">
        <f aca="false">R1076*SPACER_VANE+(R1076+S1076)*ASM_H*LABOUR</f>
        <v>795</v>
      </c>
      <c r="AD1076" s="24" t="n">
        <f aca="false">V1076*G10_CAGE+W1076*G10_SLEEVE</f>
        <v>569.77536</v>
      </c>
      <c r="AE1076" s="24" t="n">
        <f aca="false">N1076/1000*SHAFT_M+SHAFT_SET</f>
        <v>252.8</v>
      </c>
      <c r="AF1076" s="24" t="n">
        <f aca="false">2*ROUNDUP(G1076*1000/V_ZENER,0)*PRICE_Z+5*ROUNDUP(G1076*DIODE_SAFETY/V_STICK,0)*PRICE_STICK</f>
        <v>149.8</v>
      </c>
      <c r="AG1076" s="24" t="n">
        <f aca="false">SUM(X1076:AF1076)</f>
        <v>3552.21161778</v>
      </c>
      <c r="AH1076" s="20" t="n">
        <f aca="false">FIXED_BOM</f>
        <v>3461</v>
      </c>
      <c r="AI1076" s="24" t="n">
        <f aca="false">(AG1076+AH1076)*(1+CONT)</f>
        <v>8065.193360447</v>
      </c>
      <c r="AJ1076" s="24" t="n">
        <f aca="false">IF(L1076&gt;0,AI1076/L1076,1000000000000)</f>
        <v>1354.43753823856</v>
      </c>
      <c r="AK1076" s="8" t="n">
        <f aca="false">IF(AND(G1076&gt;=V_NEED,L1076&gt;=P_MIN,K1076&gt;=Z_MIN,F1076&lt;=N_CAP,D1076&lt;=R_MAX,OR(CORONA_REQ=0,O1076&gt;=G1076)),1,0)</f>
        <v>0</v>
      </c>
      <c r="AL1076" s="28" t="n">
        <f aca="false">IF(AK1076=1,IF(OBJECTIVE=1,AI1076,AJ1076),1000000000000)+ROW()*0.000000001</f>
        <v>1000000000000</v>
      </c>
    </row>
    <row r="1077" customFormat="false" ht="15" hidden="false" customHeight="false" outlineLevel="0" collapsed="false">
      <c r="A1077" s="8" t="n">
        <v>1073</v>
      </c>
      <c r="B1077" s="23" t="n">
        <v>10</v>
      </c>
      <c r="C1077" s="23" t="n">
        <v>4</v>
      </c>
      <c r="D1077" s="8" t="n">
        <v>175</v>
      </c>
      <c r="E1077" s="8" t="n">
        <v>22</v>
      </c>
      <c r="F1077" s="8" t="n">
        <v>12</v>
      </c>
      <c r="G1077" s="28" t="n">
        <v>20.62</v>
      </c>
      <c r="H1077" s="8" t="n">
        <v>173.105987</v>
      </c>
      <c r="I1077" s="8" t="n">
        <v>755.038742</v>
      </c>
      <c r="J1077" s="28" t="n">
        <v>4.361714</v>
      </c>
      <c r="K1077" s="39" t="n">
        <v>1.215062</v>
      </c>
      <c r="L1077" s="28" t="n">
        <v>7.455592</v>
      </c>
      <c r="M1077" s="8" t="n">
        <v>494</v>
      </c>
      <c r="N1077" s="8" t="n">
        <v>1608</v>
      </c>
      <c r="O1077" s="28" t="n">
        <v>19.540911</v>
      </c>
      <c r="P1077" s="28" t="n">
        <v>22.025819</v>
      </c>
      <c r="Q1077" s="28" t="n">
        <v>22.90221</v>
      </c>
      <c r="R1077" s="8" t="n">
        <v>48</v>
      </c>
      <c r="S1077" s="8" t="n">
        <v>24</v>
      </c>
      <c r="T1077" s="23" t="n">
        <v>171.148664</v>
      </c>
      <c r="U1077" s="23" t="n">
        <v>139.858401</v>
      </c>
      <c r="V1077" s="28" t="n">
        <v>9.560977</v>
      </c>
      <c r="W1077" s="39" t="n">
        <v>1.669377</v>
      </c>
      <c r="X1077" s="24" t="n">
        <f aca="false">P1077*RHO_VANE/2700*(1+SCRAP)*PRICE_VANE</f>
        <v>263.64905343</v>
      </c>
      <c r="Y1077" s="24" t="n">
        <f aca="false">Q1077*RHO_PLATE/2700*(1+SCRAP)*PRICE_PLATE</f>
        <v>274.1394537</v>
      </c>
      <c r="Z1077" s="24" t="n">
        <f aca="false">T1077*CUT_M+(R1077+S1077)*CUT_SET</f>
        <v>328.722996</v>
      </c>
      <c r="AA1077" s="24" t="n">
        <f aca="false">U1077*ROUND_M</f>
        <v>699.292005</v>
      </c>
      <c r="AB1077" s="24" t="n">
        <f aca="false">(R1077+S1077)*FINISH_PART</f>
        <v>576</v>
      </c>
      <c r="AC1077" s="24" t="n">
        <f aca="false">R1077*SPACER_VANE+(R1077+S1077)*ASM_H*LABOUR</f>
        <v>954</v>
      </c>
      <c r="AD1077" s="24" t="n">
        <f aca="false">V1077*G10_CAGE+W1077*G10_SLEEVE</f>
        <v>673.82124</v>
      </c>
      <c r="AE1077" s="24" t="n">
        <f aca="false">N1077/1000*SHAFT_M+SHAFT_SET</f>
        <v>272.96</v>
      </c>
      <c r="AF1077" s="24" t="n">
        <f aca="false">2*ROUNDUP(G1077*1000/V_ZENER,0)*PRICE_Z+5*ROUNDUP(G1077*DIODE_SAFETY/V_STICK,0)*PRICE_STICK</f>
        <v>149.8</v>
      </c>
      <c r="AG1077" s="24" t="n">
        <f aca="false">SUM(X1077:AF1077)</f>
        <v>4192.38474813</v>
      </c>
      <c r="AH1077" s="20" t="n">
        <f aca="false">FIXED_BOM</f>
        <v>3461</v>
      </c>
      <c r="AI1077" s="24" t="n">
        <f aca="false">(AG1077+AH1077)*(1+CONT)</f>
        <v>8801.3924603495</v>
      </c>
      <c r="AJ1077" s="24" t="n">
        <f aca="false">IF(L1077&gt;0,AI1077/L1077,1000000000000)</f>
        <v>1180.50886641188</v>
      </c>
      <c r="AK1077" s="8" t="n">
        <f aca="false">IF(AND(G1077&gt;=V_NEED,L1077&gt;=P_MIN,K1077&gt;=Z_MIN,F1077&lt;=N_CAP,D1077&lt;=R_MAX,OR(CORONA_REQ=0,O1077&gt;=G1077)),1,0)</f>
        <v>0</v>
      </c>
      <c r="AL1077" s="28" t="n">
        <f aca="false">IF(AK1077=1,IF(OBJECTIVE=1,AI1077,AJ1077),1000000000000)+ROW()*0.000000001</f>
        <v>1000000000000</v>
      </c>
    </row>
    <row r="1078" customFormat="false" ht="15" hidden="false" customHeight="false" outlineLevel="0" collapsed="false">
      <c r="A1078" s="8" t="n">
        <v>1074</v>
      </c>
      <c r="B1078" s="23" t="n">
        <v>10</v>
      </c>
      <c r="C1078" s="23" t="n">
        <v>4</v>
      </c>
      <c r="D1078" s="8" t="n">
        <v>175</v>
      </c>
      <c r="E1078" s="8" t="n">
        <v>22</v>
      </c>
      <c r="F1078" s="8" t="n">
        <v>16</v>
      </c>
      <c r="G1078" s="28" t="n">
        <v>20.62</v>
      </c>
      <c r="H1078" s="8" t="n">
        <v>232.621113</v>
      </c>
      <c r="I1078" s="8" t="n">
        <v>1017.660913</v>
      </c>
      <c r="J1078" s="28" t="n">
        <v>4.374757</v>
      </c>
      <c r="K1078" s="39" t="n">
        <v>1.22657</v>
      </c>
      <c r="L1078" s="28" t="n">
        <v>10.467776</v>
      </c>
      <c r="M1078" s="8" t="n">
        <v>662</v>
      </c>
      <c r="N1078" s="8" t="n">
        <v>1944</v>
      </c>
      <c r="O1078" s="28" t="n">
        <v>19.540911</v>
      </c>
      <c r="P1078" s="28" t="n">
        <v>29.367759</v>
      </c>
      <c r="Q1078" s="28" t="n">
        <v>30.536281</v>
      </c>
      <c r="R1078" s="8" t="n">
        <v>64</v>
      </c>
      <c r="S1078" s="8" t="n">
        <v>32</v>
      </c>
      <c r="T1078" s="23" t="n">
        <v>228.198219</v>
      </c>
      <c r="U1078" s="23" t="n">
        <v>186.477868</v>
      </c>
      <c r="V1078" s="28" t="n">
        <v>12.513632</v>
      </c>
      <c r="W1078" s="39" t="n">
        <v>2.18492</v>
      </c>
      <c r="X1078" s="24" t="n">
        <f aca="false">P1078*RHO_VANE/2700*(1+SCRAP)*PRICE_VANE</f>
        <v>351.53207523</v>
      </c>
      <c r="Y1078" s="24" t="n">
        <f aca="false">Q1078*RHO_PLATE/2700*(1+SCRAP)*PRICE_PLATE</f>
        <v>365.51928357</v>
      </c>
      <c r="Z1078" s="24" t="n">
        <f aca="false">T1078*CUT_M+(R1078+S1078)*CUT_SET</f>
        <v>438.2973285</v>
      </c>
      <c r="AA1078" s="24" t="n">
        <f aca="false">U1078*ROUND_M</f>
        <v>932.38934</v>
      </c>
      <c r="AB1078" s="24" t="n">
        <f aca="false">(R1078+S1078)*FINISH_PART</f>
        <v>768</v>
      </c>
      <c r="AC1078" s="24" t="n">
        <f aca="false">R1078*SPACER_VANE+(R1078+S1078)*ASM_H*LABOUR</f>
        <v>1272</v>
      </c>
      <c r="AD1078" s="24" t="n">
        <f aca="false">V1078*G10_CAGE+W1078*G10_SLEEVE</f>
        <v>881.91312</v>
      </c>
      <c r="AE1078" s="24" t="n">
        <f aca="false">N1078/1000*SHAFT_M+SHAFT_SET</f>
        <v>313.28</v>
      </c>
      <c r="AF1078" s="24" t="n">
        <f aca="false">2*ROUNDUP(G1078*1000/V_ZENER,0)*PRICE_Z+5*ROUNDUP(G1078*DIODE_SAFETY/V_STICK,0)*PRICE_STICK</f>
        <v>149.8</v>
      </c>
      <c r="AG1078" s="24" t="n">
        <f aca="false">SUM(X1078:AF1078)</f>
        <v>5472.7311473</v>
      </c>
      <c r="AH1078" s="20" t="n">
        <f aca="false">FIXED_BOM</f>
        <v>3461</v>
      </c>
      <c r="AI1078" s="24" t="n">
        <f aca="false">(AG1078+AH1078)*(1+CONT)</f>
        <v>10273.790819395</v>
      </c>
      <c r="AJ1078" s="24" t="n">
        <f aca="false">IF(L1078&gt;0,AI1078/L1078,1000000000000)</f>
        <v>981.468348137656</v>
      </c>
      <c r="AK1078" s="8" t="n">
        <f aca="false">IF(AND(G1078&gt;=V_NEED,L1078&gt;=P_MIN,K1078&gt;=Z_MIN,F1078&lt;=N_CAP,D1078&lt;=R_MAX,OR(CORONA_REQ=0,O1078&gt;=G1078)),1,0)</f>
        <v>0</v>
      </c>
      <c r="AL1078" s="28" t="n">
        <f aca="false">IF(AK1078=1,IF(OBJECTIVE=1,AI1078,AJ1078),1000000000000)+ROW()*0.000000001</f>
        <v>1000000000000</v>
      </c>
    </row>
    <row r="1079" customFormat="false" ht="15" hidden="false" customHeight="false" outlineLevel="0" collapsed="false">
      <c r="A1079" s="8" t="n">
        <v>1075</v>
      </c>
      <c r="B1079" s="23" t="n">
        <v>10</v>
      </c>
      <c r="C1079" s="23" t="n">
        <v>4</v>
      </c>
      <c r="D1079" s="8" t="n">
        <v>175</v>
      </c>
      <c r="E1079" s="8" t="n">
        <v>26</v>
      </c>
      <c r="F1079" s="8" t="n">
        <v>4</v>
      </c>
      <c r="G1079" s="28" t="n">
        <v>20.62</v>
      </c>
      <c r="H1079" s="8" t="n">
        <v>75.062752</v>
      </c>
      <c r="I1079" s="8" t="n">
        <v>266.075944</v>
      </c>
      <c r="J1079" s="28" t="n">
        <v>3.544713</v>
      </c>
      <c r="K1079" s="39" t="n">
        <v>1.096714</v>
      </c>
      <c r="L1079" s="28" t="n">
        <v>1.363364</v>
      </c>
      <c r="M1079" s="8" t="n">
        <v>172</v>
      </c>
      <c r="N1079" s="8" t="n">
        <v>964</v>
      </c>
      <c r="O1079" s="28" t="n">
        <v>19.540911</v>
      </c>
      <c r="P1079" s="28" t="n">
        <v>8.359816</v>
      </c>
      <c r="Q1079" s="28" t="n">
        <v>9.542588</v>
      </c>
      <c r="R1079" s="8" t="n">
        <v>16</v>
      </c>
      <c r="S1079" s="8" t="n">
        <v>10</v>
      </c>
      <c r="T1079" s="23" t="n">
        <v>59.876988</v>
      </c>
      <c r="U1079" s="23" t="n">
        <v>49.4469</v>
      </c>
      <c r="V1079" s="28" t="n">
        <v>3.901722</v>
      </c>
      <c r="W1079" s="39" t="n">
        <v>0.681253</v>
      </c>
      <c r="X1079" s="24" t="n">
        <f aca="false">P1079*RHO_VANE/2700*(1+SCRAP)*PRICE_VANE</f>
        <v>100.06699752</v>
      </c>
      <c r="Y1079" s="24" t="n">
        <f aca="false">Q1079*RHO_PLATE/2700*(1+SCRAP)*PRICE_PLATE</f>
        <v>114.22477836</v>
      </c>
      <c r="Z1079" s="24" t="n">
        <f aca="false">T1079*CUT_M+(R1079+S1079)*CUT_SET</f>
        <v>115.815482</v>
      </c>
      <c r="AA1079" s="24" t="n">
        <f aca="false">U1079*ROUND_M</f>
        <v>247.2345</v>
      </c>
      <c r="AB1079" s="24" t="n">
        <f aca="false">(R1079+S1079)*FINISH_PART</f>
        <v>208</v>
      </c>
      <c r="AC1079" s="24" t="n">
        <f aca="false">R1079*SPACER_VANE+(R1079+S1079)*ASM_H*LABOUR</f>
        <v>340.5</v>
      </c>
      <c r="AD1079" s="24" t="n">
        <f aca="false">V1079*G10_CAGE+W1079*G10_SLEEVE</f>
        <v>274.9785</v>
      </c>
      <c r="AE1079" s="24" t="n">
        <f aca="false">N1079/1000*SHAFT_M+SHAFT_SET</f>
        <v>195.68</v>
      </c>
      <c r="AF1079" s="24" t="n">
        <f aca="false">2*ROUNDUP(G1079*1000/V_ZENER,0)*PRICE_Z+5*ROUNDUP(G1079*DIODE_SAFETY/V_STICK,0)*PRICE_STICK</f>
        <v>149.8</v>
      </c>
      <c r="AG1079" s="24" t="n">
        <f aca="false">SUM(X1079:AF1079)</f>
        <v>1746.30025788</v>
      </c>
      <c r="AH1079" s="20" t="n">
        <f aca="false">FIXED_BOM</f>
        <v>3461</v>
      </c>
      <c r="AI1079" s="24" t="n">
        <f aca="false">(AG1079+AH1079)*(1+CONT)</f>
        <v>5988.395296562</v>
      </c>
      <c r="AJ1079" s="24" t="n">
        <f aca="false">IF(L1079&gt;0,AI1079/L1079,1000000000000)</f>
        <v>4392.36718628481</v>
      </c>
      <c r="AK1079" s="8" t="n">
        <f aca="false">IF(AND(G1079&gt;=V_NEED,L1079&gt;=P_MIN,K1079&gt;=Z_MIN,F1079&lt;=N_CAP,D1079&lt;=R_MAX,OR(CORONA_REQ=0,O1079&gt;=G1079)),1,0)</f>
        <v>0</v>
      </c>
      <c r="AL1079" s="28" t="n">
        <f aca="false">IF(AK1079=1,IF(OBJECTIVE=1,AI1079,AJ1079),1000000000000)+ROW()*0.000000001</f>
        <v>1000000000000</v>
      </c>
    </row>
    <row r="1080" customFormat="false" ht="15" hidden="false" customHeight="false" outlineLevel="0" collapsed="false">
      <c r="A1080" s="8" t="n">
        <v>1076</v>
      </c>
      <c r="B1080" s="23" t="n">
        <v>10</v>
      </c>
      <c r="C1080" s="23" t="n">
        <v>4</v>
      </c>
      <c r="D1080" s="8" t="n">
        <v>175</v>
      </c>
      <c r="E1080" s="8" t="n">
        <v>26</v>
      </c>
      <c r="F1080" s="8" t="n">
        <v>6</v>
      </c>
      <c r="G1080" s="28" t="n">
        <v>20.62</v>
      </c>
      <c r="H1080" s="8" t="n">
        <v>116.812896</v>
      </c>
      <c r="I1080" s="8" t="n">
        <v>418.119341</v>
      </c>
      <c r="J1080" s="28" t="n">
        <v>3.579394</v>
      </c>
      <c r="K1080" s="39" t="n">
        <v>1.130565</v>
      </c>
      <c r="L1080" s="28" t="n">
        <v>2.770059</v>
      </c>
      <c r="M1080" s="8" t="n">
        <v>256</v>
      </c>
      <c r="N1080" s="8" t="n">
        <v>1132</v>
      </c>
      <c r="O1080" s="28" t="n">
        <v>19.540911</v>
      </c>
      <c r="P1080" s="28" t="n">
        <v>12.539724</v>
      </c>
      <c r="Q1080" s="28" t="n">
        <v>13.359623</v>
      </c>
      <c r="R1080" s="8" t="n">
        <v>24</v>
      </c>
      <c r="S1080" s="8" t="n">
        <v>14</v>
      </c>
      <c r="T1080" s="23" t="n">
        <v>88.401765</v>
      </c>
      <c r="U1080" s="23" t="n">
        <v>72.756634</v>
      </c>
      <c r="V1080" s="28" t="n">
        <v>5.37805</v>
      </c>
      <c r="W1080" s="39" t="n">
        <v>0.939025</v>
      </c>
      <c r="X1080" s="24" t="n">
        <f aca="false">P1080*RHO_VANE/2700*(1+SCRAP)*PRICE_VANE</f>
        <v>150.10049628</v>
      </c>
      <c r="Y1080" s="24" t="n">
        <f aca="false">Q1080*RHO_PLATE/2700*(1+SCRAP)*PRICE_PLATE</f>
        <v>159.91468731</v>
      </c>
      <c r="Z1080" s="24" t="n">
        <f aca="false">T1080*CUT_M+(R1080+S1080)*CUT_SET</f>
        <v>170.6026475</v>
      </c>
      <c r="AA1080" s="24" t="n">
        <f aca="false">U1080*ROUND_M</f>
        <v>363.78317</v>
      </c>
      <c r="AB1080" s="24" t="n">
        <f aca="false">(R1080+S1080)*FINISH_PART</f>
        <v>304</v>
      </c>
      <c r="AC1080" s="24" t="n">
        <f aca="false">R1080*SPACER_VANE+(R1080+S1080)*ASM_H*LABOUR</f>
        <v>499.5</v>
      </c>
      <c r="AD1080" s="24" t="n">
        <f aca="false">V1080*G10_CAGE+W1080*G10_SLEEVE</f>
        <v>379.0245</v>
      </c>
      <c r="AE1080" s="24" t="n">
        <f aca="false">N1080/1000*SHAFT_M+SHAFT_SET</f>
        <v>215.84</v>
      </c>
      <c r="AF1080" s="24" t="n">
        <f aca="false">2*ROUNDUP(G1080*1000/V_ZENER,0)*PRICE_Z+5*ROUNDUP(G1080*DIODE_SAFETY/V_STICK,0)*PRICE_STICK</f>
        <v>149.8</v>
      </c>
      <c r="AG1080" s="24" t="n">
        <f aca="false">SUM(X1080:AF1080)</f>
        <v>2392.56550109</v>
      </c>
      <c r="AH1080" s="20" t="n">
        <f aca="false">FIXED_BOM</f>
        <v>3461</v>
      </c>
      <c r="AI1080" s="24" t="n">
        <f aca="false">(AG1080+AH1080)*(1+CONT)</f>
        <v>6731.6003262535</v>
      </c>
      <c r="AJ1080" s="24" t="n">
        <f aca="false">IF(L1080&gt;0,AI1080/L1080,1000000000000)</f>
        <v>2430.12886232874</v>
      </c>
      <c r="AK1080" s="8" t="n">
        <f aca="false">IF(AND(G1080&gt;=V_NEED,L1080&gt;=P_MIN,K1080&gt;=Z_MIN,F1080&lt;=N_CAP,D1080&lt;=R_MAX,OR(CORONA_REQ=0,O1080&gt;=G1080)),1,0)</f>
        <v>0</v>
      </c>
      <c r="AL1080" s="28" t="n">
        <f aca="false">IF(AK1080=1,IF(OBJECTIVE=1,AI1080,AJ1080),1000000000000)+ROW()*0.000000001</f>
        <v>1000000000000</v>
      </c>
    </row>
    <row r="1081" customFormat="false" ht="15" hidden="false" customHeight="false" outlineLevel="0" collapsed="false">
      <c r="A1081" s="8" t="n">
        <v>1077</v>
      </c>
      <c r="B1081" s="23" t="n">
        <v>10</v>
      </c>
      <c r="C1081" s="23" t="n">
        <v>4</v>
      </c>
      <c r="D1081" s="8" t="n">
        <v>175</v>
      </c>
      <c r="E1081" s="8" t="n">
        <v>26</v>
      </c>
      <c r="F1081" s="8" t="n">
        <v>8</v>
      </c>
      <c r="G1081" s="28" t="n">
        <v>20.62</v>
      </c>
      <c r="H1081" s="8" t="n">
        <v>158.56304</v>
      </c>
      <c r="I1081" s="8" t="n">
        <v>570.162737</v>
      </c>
      <c r="J1081" s="28" t="n">
        <v>3.595811</v>
      </c>
      <c r="K1081" s="39" t="n">
        <v>1.14742</v>
      </c>
      <c r="L1081" s="28" t="n">
        <v>4.180375</v>
      </c>
      <c r="M1081" s="8" t="n">
        <v>354</v>
      </c>
      <c r="N1081" s="8" t="n">
        <v>1328</v>
      </c>
      <c r="O1081" s="28" t="n">
        <v>19.540911</v>
      </c>
      <c r="P1081" s="28" t="n">
        <v>16.719632</v>
      </c>
      <c r="Q1081" s="28" t="n">
        <v>19.085175</v>
      </c>
      <c r="R1081" s="8" t="n">
        <v>32</v>
      </c>
      <c r="S1081" s="8" t="n">
        <v>20</v>
      </c>
      <c r="T1081" s="23" t="n">
        <v>119.753976</v>
      </c>
      <c r="U1081" s="23" t="n">
        <v>98.893801</v>
      </c>
      <c r="V1081" s="28" t="n">
        <v>7.100432</v>
      </c>
      <c r="W1081" s="39" t="n">
        <v>1.239758</v>
      </c>
      <c r="X1081" s="24" t="n">
        <f aca="false">P1081*RHO_VANE/2700*(1+SCRAP)*PRICE_VANE</f>
        <v>200.13399504</v>
      </c>
      <c r="Y1081" s="24" t="n">
        <f aca="false">Q1081*RHO_PLATE/2700*(1+SCRAP)*PRICE_PLATE</f>
        <v>228.44954475</v>
      </c>
      <c r="Z1081" s="24" t="n">
        <f aca="false">T1081*CUT_M+(R1081+S1081)*CUT_SET</f>
        <v>231.630964</v>
      </c>
      <c r="AA1081" s="24" t="n">
        <f aca="false">U1081*ROUND_M</f>
        <v>494.469005</v>
      </c>
      <c r="AB1081" s="24" t="n">
        <f aca="false">(R1081+S1081)*FINISH_PART</f>
        <v>416</v>
      </c>
      <c r="AC1081" s="24" t="n">
        <f aca="false">R1081*SPACER_VANE+(R1081+S1081)*ASM_H*LABOUR</f>
        <v>681</v>
      </c>
      <c r="AD1081" s="24" t="n">
        <f aca="false">V1081*G10_CAGE+W1081*G10_SLEEVE</f>
        <v>500.4114</v>
      </c>
      <c r="AE1081" s="24" t="n">
        <f aca="false">N1081/1000*SHAFT_M+SHAFT_SET</f>
        <v>239.36</v>
      </c>
      <c r="AF1081" s="24" t="n">
        <f aca="false">2*ROUNDUP(G1081*1000/V_ZENER,0)*PRICE_Z+5*ROUNDUP(G1081*DIODE_SAFETY/V_STICK,0)*PRICE_STICK</f>
        <v>149.8</v>
      </c>
      <c r="AG1081" s="24" t="n">
        <f aca="false">SUM(X1081:AF1081)</f>
        <v>3141.25490879</v>
      </c>
      <c r="AH1081" s="20" t="n">
        <f aca="false">FIXED_BOM</f>
        <v>3461</v>
      </c>
      <c r="AI1081" s="24" t="n">
        <f aca="false">(AG1081+AH1081)*(1+CONT)</f>
        <v>7592.5931451085</v>
      </c>
      <c r="AJ1081" s="24" t="n">
        <f aca="false">IF(L1081&gt;0,AI1081/L1081,1000000000000)</f>
        <v>1816.24690251676</v>
      </c>
      <c r="AK1081" s="8" t="n">
        <f aca="false">IF(AND(G1081&gt;=V_NEED,L1081&gt;=P_MIN,K1081&gt;=Z_MIN,F1081&lt;=N_CAP,D1081&lt;=R_MAX,OR(CORONA_REQ=0,O1081&gt;=G1081)),1,0)</f>
        <v>0</v>
      </c>
      <c r="AL1081" s="28" t="n">
        <f aca="false">IF(AK1081=1,IF(OBJECTIVE=1,AI1081,AJ1081),1000000000000)+ROW()*0.000000001</f>
        <v>1000000000000</v>
      </c>
    </row>
    <row r="1082" customFormat="false" ht="15" hidden="false" customHeight="false" outlineLevel="0" collapsed="false">
      <c r="A1082" s="8" t="n">
        <v>1078</v>
      </c>
      <c r="B1082" s="23" t="n">
        <v>10</v>
      </c>
      <c r="C1082" s="23" t="n">
        <v>4</v>
      </c>
      <c r="D1082" s="8" t="n">
        <v>175</v>
      </c>
      <c r="E1082" s="8" t="n">
        <v>26</v>
      </c>
      <c r="F1082" s="8" t="n">
        <v>10</v>
      </c>
      <c r="G1082" s="28" t="n">
        <v>20.62</v>
      </c>
      <c r="H1082" s="8" t="n">
        <v>200.313184</v>
      </c>
      <c r="I1082" s="8" t="n">
        <v>722.206134</v>
      </c>
      <c r="J1082" s="28" t="n">
        <v>3.605385</v>
      </c>
      <c r="K1082" s="39" t="n">
        <v>1.157749</v>
      </c>
      <c r="L1082" s="28" t="n">
        <v>5.601004</v>
      </c>
      <c r="M1082" s="8" t="n">
        <v>438</v>
      </c>
      <c r="N1082" s="8" t="n">
        <v>1496</v>
      </c>
      <c r="O1082" s="28" t="n">
        <v>19.540911</v>
      </c>
      <c r="P1082" s="28" t="n">
        <v>20.899539</v>
      </c>
      <c r="Q1082" s="28" t="n">
        <v>22.90221</v>
      </c>
      <c r="R1082" s="8" t="n">
        <v>40</v>
      </c>
      <c r="S1082" s="8" t="n">
        <v>24</v>
      </c>
      <c r="T1082" s="23" t="n">
        <v>148.278754</v>
      </c>
      <c r="U1082" s="23" t="n">
        <v>122.203535</v>
      </c>
      <c r="V1082" s="28" t="n">
        <v>8.576759</v>
      </c>
      <c r="W1082" s="39" t="n">
        <v>1.497529</v>
      </c>
      <c r="X1082" s="24" t="n">
        <f aca="false">P1082*RHO_VANE/2700*(1+SCRAP)*PRICE_VANE</f>
        <v>250.16748183</v>
      </c>
      <c r="Y1082" s="24" t="n">
        <f aca="false">Q1082*RHO_PLATE/2700*(1+SCRAP)*PRICE_PLATE</f>
        <v>274.1394537</v>
      </c>
      <c r="Z1082" s="24" t="n">
        <f aca="false">T1082*CUT_M+(R1082+S1082)*CUT_SET</f>
        <v>286.418131</v>
      </c>
      <c r="AA1082" s="24" t="n">
        <f aca="false">U1082*ROUND_M</f>
        <v>611.017675</v>
      </c>
      <c r="AB1082" s="24" t="n">
        <f aca="false">(R1082+S1082)*FINISH_PART</f>
        <v>512</v>
      </c>
      <c r="AC1082" s="24" t="n">
        <f aca="false">R1082*SPACER_VANE+(R1082+S1082)*ASM_H*LABOUR</f>
        <v>840</v>
      </c>
      <c r="AD1082" s="24" t="n">
        <f aca="false">V1082*G10_CAGE+W1082*G10_SLEEVE</f>
        <v>604.45728</v>
      </c>
      <c r="AE1082" s="24" t="n">
        <f aca="false">N1082/1000*SHAFT_M+SHAFT_SET</f>
        <v>259.52</v>
      </c>
      <c r="AF1082" s="24" t="n">
        <f aca="false">2*ROUNDUP(G1082*1000/V_ZENER,0)*PRICE_Z+5*ROUNDUP(G1082*DIODE_SAFETY/V_STICK,0)*PRICE_STICK</f>
        <v>149.8</v>
      </c>
      <c r="AG1082" s="24" t="n">
        <f aca="false">SUM(X1082:AF1082)</f>
        <v>3787.52002153</v>
      </c>
      <c r="AH1082" s="20" t="n">
        <f aca="false">FIXED_BOM</f>
        <v>3461</v>
      </c>
      <c r="AI1082" s="24" t="n">
        <f aca="false">(AG1082+AH1082)*(1+CONT)</f>
        <v>8335.7980247595</v>
      </c>
      <c r="AJ1082" s="24" t="n">
        <f aca="false">IF(L1082&gt;0,AI1082/L1082,1000000000000)</f>
        <v>1488.26853627662</v>
      </c>
      <c r="AK1082" s="8" t="n">
        <f aca="false">IF(AND(G1082&gt;=V_NEED,L1082&gt;=P_MIN,K1082&gt;=Z_MIN,F1082&lt;=N_CAP,D1082&lt;=R_MAX,OR(CORONA_REQ=0,O1082&gt;=G1082)),1,0)</f>
        <v>0</v>
      </c>
      <c r="AL1082" s="28" t="n">
        <f aca="false">IF(AK1082=1,IF(OBJECTIVE=1,AI1082,AJ1082),1000000000000)+ROW()*0.000000001</f>
        <v>1000000000000</v>
      </c>
    </row>
    <row r="1083" customFormat="false" ht="15" hidden="false" customHeight="false" outlineLevel="0" collapsed="false">
      <c r="A1083" s="8" t="n">
        <v>1079</v>
      </c>
      <c r="B1083" s="23" t="n">
        <v>10</v>
      </c>
      <c r="C1083" s="23" t="n">
        <v>4</v>
      </c>
      <c r="D1083" s="8" t="n">
        <v>175</v>
      </c>
      <c r="E1083" s="8" t="n">
        <v>26</v>
      </c>
      <c r="F1083" s="8" t="n">
        <v>12</v>
      </c>
      <c r="G1083" s="28" t="n">
        <v>20.62</v>
      </c>
      <c r="H1083" s="8" t="n">
        <v>242.063328</v>
      </c>
      <c r="I1083" s="8" t="n">
        <v>874.249531</v>
      </c>
      <c r="J1083" s="28" t="n">
        <v>3.611656</v>
      </c>
      <c r="K1083" s="39" t="n">
        <v>1.164771</v>
      </c>
      <c r="L1083" s="28" t="n">
        <v>7.020163</v>
      </c>
      <c r="M1083" s="8" t="n">
        <v>522</v>
      </c>
      <c r="N1083" s="8" t="n">
        <v>1664</v>
      </c>
      <c r="O1083" s="28" t="n">
        <v>19.540911</v>
      </c>
      <c r="P1083" s="28" t="n">
        <v>25.079447</v>
      </c>
      <c r="Q1083" s="28" t="n">
        <v>26.719246</v>
      </c>
      <c r="R1083" s="8" t="n">
        <v>48</v>
      </c>
      <c r="S1083" s="8" t="n">
        <v>28</v>
      </c>
      <c r="T1083" s="23" t="n">
        <v>176.803531</v>
      </c>
      <c r="U1083" s="23" t="n">
        <v>145.513268</v>
      </c>
      <c r="V1083" s="28" t="n">
        <v>10.053086</v>
      </c>
      <c r="W1083" s="39" t="n">
        <v>1.755301</v>
      </c>
      <c r="X1083" s="24" t="n">
        <f aca="false">P1083*RHO_VANE/2700*(1+SCRAP)*PRICE_VANE</f>
        <v>300.20098059</v>
      </c>
      <c r="Y1083" s="24" t="n">
        <f aca="false">Q1083*RHO_PLATE/2700*(1+SCRAP)*PRICE_PLATE</f>
        <v>319.82937462</v>
      </c>
      <c r="Z1083" s="24" t="n">
        <f aca="false">T1083*CUT_M+(R1083+S1083)*CUT_SET</f>
        <v>341.2052965</v>
      </c>
      <c r="AA1083" s="24" t="n">
        <f aca="false">U1083*ROUND_M</f>
        <v>727.56634</v>
      </c>
      <c r="AB1083" s="24" t="n">
        <f aca="false">(R1083+S1083)*FINISH_PART</f>
        <v>608</v>
      </c>
      <c r="AC1083" s="24" t="n">
        <f aca="false">R1083*SPACER_VANE+(R1083+S1083)*ASM_H*LABOUR</f>
        <v>999</v>
      </c>
      <c r="AD1083" s="24" t="n">
        <f aca="false">V1083*G10_CAGE+W1083*G10_SLEEVE</f>
        <v>708.50322</v>
      </c>
      <c r="AE1083" s="24" t="n">
        <f aca="false">N1083/1000*SHAFT_M+SHAFT_SET</f>
        <v>279.68</v>
      </c>
      <c r="AF1083" s="24" t="n">
        <f aca="false">2*ROUNDUP(G1083*1000/V_ZENER,0)*PRICE_Z+5*ROUNDUP(G1083*DIODE_SAFETY/V_STICK,0)*PRICE_STICK</f>
        <v>149.8</v>
      </c>
      <c r="AG1083" s="24" t="n">
        <f aca="false">SUM(X1083:AF1083)</f>
        <v>4433.78521171</v>
      </c>
      <c r="AH1083" s="20" t="n">
        <f aca="false">FIXED_BOM</f>
        <v>3461</v>
      </c>
      <c r="AI1083" s="24" t="n">
        <f aca="false">(AG1083+AH1083)*(1+CONT)</f>
        <v>9079.0029934665</v>
      </c>
      <c r="AJ1083" s="24" t="n">
        <f aca="false">IF(L1083&gt;0,AI1083/L1083,1000000000000)</f>
        <v>1293.27524068408</v>
      </c>
      <c r="AK1083" s="8" t="n">
        <f aca="false">IF(AND(G1083&gt;=V_NEED,L1083&gt;=P_MIN,K1083&gt;=Z_MIN,F1083&lt;=N_CAP,D1083&lt;=R_MAX,OR(CORONA_REQ=0,O1083&gt;=G1083)),1,0)</f>
        <v>0</v>
      </c>
      <c r="AL1083" s="28" t="n">
        <f aca="false">IF(AK1083=1,IF(OBJECTIVE=1,AI1083,AJ1083),1000000000000)+ROW()*0.000000001</f>
        <v>1000000000000</v>
      </c>
    </row>
    <row r="1084" customFormat="false" ht="15" hidden="false" customHeight="false" outlineLevel="0" collapsed="false">
      <c r="A1084" s="8" t="n">
        <v>1080</v>
      </c>
      <c r="B1084" s="23" t="n">
        <v>10</v>
      </c>
      <c r="C1084" s="23" t="n">
        <v>4</v>
      </c>
      <c r="D1084" s="8" t="n">
        <v>175</v>
      </c>
      <c r="E1084" s="8" t="n">
        <v>26</v>
      </c>
      <c r="F1084" s="8" t="n">
        <v>16</v>
      </c>
      <c r="G1084" s="28" t="n">
        <v>20.62</v>
      </c>
      <c r="H1084" s="8" t="n">
        <v>325.563617</v>
      </c>
      <c r="I1084" s="8" t="n">
        <v>1178.336324</v>
      </c>
      <c r="J1084" s="28" t="n">
        <v>3.619373</v>
      </c>
      <c r="K1084" s="39" t="n">
        <v>1.17322</v>
      </c>
      <c r="L1084" s="28" t="n">
        <v>9.857524</v>
      </c>
      <c r="M1084" s="8" t="n">
        <v>690</v>
      </c>
      <c r="N1084" s="8" t="n">
        <v>2000</v>
      </c>
      <c r="O1084" s="28" t="n">
        <v>19.540911</v>
      </c>
      <c r="P1084" s="28" t="n">
        <v>33.439263</v>
      </c>
      <c r="Q1084" s="28" t="n">
        <v>34.353316</v>
      </c>
      <c r="R1084" s="8" t="n">
        <v>64</v>
      </c>
      <c r="S1084" s="8" t="n">
        <v>36</v>
      </c>
      <c r="T1084" s="23" t="n">
        <v>233.853086</v>
      </c>
      <c r="U1084" s="23" t="n">
        <v>192.132735</v>
      </c>
      <c r="V1084" s="28" t="n">
        <v>13.005741</v>
      </c>
      <c r="W1084" s="39" t="n">
        <v>2.270844</v>
      </c>
      <c r="X1084" s="24" t="n">
        <f aca="false">P1084*RHO_VANE/2700*(1+SCRAP)*PRICE_VANE</f>
        <v>400.26797811</v>
      </c>
      <c r="Y1084" s="24" t="n">
        <f aca="false">Q1084*RHO_PLATE/2700*(1+SCRAP)*PRICE_PLATE</f>
        <v>411.20919252</v>
      </c>
      <c r="Z1084" s="24" t="n">
        <f aca="false">T1084*CUT_M+(R1084+S1084)*CUT_SET</f>
        <v>450.779629</v>
      </c>
      <c r="AA1084" s="24" t="n">
        <f aca="false">U1084*ROUND_M</f>
        <v>960.663675</v>
      </c>
      <c r="AB1084" s="24" t="n">
        <f aca="false">(R1084+S1084)*FINISH_PART</f>
        <v>800</v>
      </c>
      <c r="AC1084" s="24" t="n">
        <f aca="false">R1084*SPACER_VANE+(R1084+S1084)*ASM_H*LABOUR</f>
        <v>1317</v>
      </c>
      <c r="AD1084" s="24" t="n">
        <f aca="false">V1084*G10_CAGE+W1084*G10_SLEEVE</f>
        <v>916.5951</v>
      </c>
      <c r="AE1084" s="24" t="n">
        <f aca="false">N1084/1000*SHAFT_M+SHAFT_SET</f>
        <v>320</v>
      </c>
      <c r="AF1084" s="24" t="n">
        <f aca="false">2*ROUNDUP(G1084*1000/V_ZENER,0)*PRICE_Z+5*ROUNDUP(G1084*DIODE_SAFETY/V_STICK,0)*PRICE_STICK</f>
        <v>149.8</v>
      </c>
      <c r="AG1084" s="24" t="n">
        <f aca="false">SUM(X1084:AF1084)</f>
        <v>5726.31557463</v>
      </c>
      <c r="AH1084" s="20" t="n">
        <f aca="false">FIXED_BOM</f>
        <v>3461</v>
      </c>
      <c r="AI1084" s="24" t="n">
        <f aca="false">(AG1084+AH1084)*(1+CONT)</f>
        <v>10565.4129108245</v>
      </c>
      <c r="AJ1084" s="24" t="n">
        <f aca="false">IF(L1084&gt;0,AI1084/L1084,1000000000000)</f>
        <v>1071.81204030794</v>
      </c>
      <c r="AK1084" s="8" t="n">
        <f aca="false">IF(AND(G1084&gt;=V_NEED,L1084&gt;=P_MIN,K1084&gt;=Z_MIN,F1084&lt;=N_CAP,D1084&lt;=R_MAX,OR(CORONA_REQ=0,O1084&gt;=G1084)),1,0)</f>
        <v>0</v>
      </c>
      <c r="AL1084" s="28" t="n">
        <f aca="false">IF(AK1084=1,IF(OBJECTIVE=1,AI1084,AJ1084),1000000000000)+ROW()*0.000000001</f>
        <v>1000000000000</v>
      </c>
    </row>
    <row r="1085" customFormat="false" ht="15" hidden="false" customHeight="false" outlineLevel="0" collapsed="false">
      <c r="A1085" s="8" t="n">
        <v>1081</v>
      </c>
      <c r="B1085" s="23" t="n">
        <v>3</v>
      </c>
      <c r="C1085" s="23" t="n">
        <v>1.5</v>
      </c>
      <c r="D1085" s="8" t="n">
        <v>200</v>
      </c>
      <c r="E1085" s="8" t="n">
        <v>18</v>
      </c>
      <c r="F1085" s="8" t="n">
        <v>4</v>
      </c>
      <c r="G1085" s="28" t="n">
        <v>7.264419</v>
      </c>
      <c r="H1085" s="8" t="n">
        <v>19.270405</v>
      </c>
      <c r="I1085" s="8" t="n">
        <v>761.721966</v>
      </c>
      <c r="J1085" s="28" t="n">
        <v>39.528073</v>
      </c>
      <c r="K1085" s="39" t="n">
        <v>1.584541</v>
      </c>
      <c r="L1085" s="28" t="n">
        <v>1.884373</v>
      </c>
      <c r="M1085" s="8" t="n">
        <v>51</v>
      </c>
      <c r="N1085" s="8" t="n">
        <v>694</v>
      </c>
      <c r="O1085" s="28" t="n">
        <v>8.205731</v>
      </c>
      <c r="P1085" s="28" t="n">
        <v>3.005152</v>
      </c>
      <c r="Q1085" s="28" t="n">
        <v>3.817035</v>
      </c>
      <c r="R1085" s="8" t="n">
        <v>16</v>
      </c>
      <c r="S1085" s="8" t="n">
        <v>8</v>
      </c>
      <c r="T1085" s="23" t="n">
        <v>65.619466</v>
      </c>
      <c r="U1085" s="23" t="n">
        <v>53.932741</v>
      </c>
      <c r="V1085" s="28" t="n">
        <v>2.009911</v>
      </c>
      <c r="W1085" s="39" t="n">
        <v>0.309939</v>
      </c>
      <c r="X1085" s="24" t="n">
        <f aca="false">P1085*RHO_VANE/2700*(1+SCRAP)*PRICE_VANE</f>
        <v>35.97166944</v>
      </c>
      <c r="Y1085" s="24" t="n">
        <f aca="false">Q1085*RHO_PLATE/2700*(1+SCRAP)*PRICE_PLATE</f>
        <v>45.68990895</v>
      </c>
      <c r="Z1085" s="24" t="n">
        <f aca="false">T1085*CUT_M+(R1085+S1085)*CUT_SET</f>
        <v>122.429199</v>
      </c>
      <c r="AA1085" s="24" t="n">
        <f aca="false">U1085*ROUND_M</f>
        <v>269.663705</v>
      </c>
      <c r="AB1085" s="24" t="n">
        <f aca="false">(R1085+S1085)*FINISH_PART</f>
        <v>192</v>
      </c>
      <c r="AC1085" s="24" t="n">
        <f aca="false">R1085*SPACER_VANE+(R1085+S1085)*ASM_H*LABOUR</f>
        <v>318</v>
      </c>
      <c r="AD1085" s="24" t="n">
        <f aca="false">V1085*G10_CAGE+W1085*G10_SLEEVE</f>
        <v>139.191</v>
      </c>
      <c r="AE1085" s="24" t="n">
        <f aca="false">N1085/1000*SHAFT_M+SHAFT_SET</f>
        <v>163.28</v>
      </c>
      <c r="AF1085" s="24" t="n">
        <f aca="false">2*ROUNDUP(G1085*1000/V_ZENER,0)*PRICE_Z+5*ROUNDUP(G1085*DIODE_SAFETY/V_STICK,0)*PRICE_STICK</f>
        <v>56.9</v>
      </c>
      <c r="AG1085" s="24" t="n">
        <f aca="false">SUM(X1085:AF1085)</f>
        <v>1343.12548239</v>
      </c>
      <c r="AH1085" s="20" t="n">
        <f aca="false">FIXED_BOM</f>
        <v>3461</v>
      </c>
      <c r="AI1085" s="24" t="n">
        <f aca="false">(AG1085+AH1085)*(1+CONT)</f>
        <v>5524.7443047485</v>
      </c>
      <c r="AJ1085" s="24" t="n">
        <f aca="false">IF(L1085&gt;0,AI1085/L1085,1000000000000)</f>
        <v>2931.87405293352</v>
      </c>
      <c r="AK1085" s="8" t="n">
        <f aca="false">IF(AND(G1085&gt;=V_NEED,L1085&gt;=P_MIN,K1085&gt;=Z_MIN,F1085&lt;=N_CAP,D1085&lt;=R_MAX,OR(CORONA_REQ=0,O1085&gt;=G1085)),1,0)</f>
        <v>0</v>
      </c>
      <c r="AL1085" s="28" t="n">
        <f aca="false">IF(AK1085=1,IF(OBJECTIVE=1,AI1085,AJ1085),1000000000000)+ROW()*0.000000001</f>
        <v>1000000000000</v>
      </c>
    </row>
    <row r="1086" customFormat="false" ht="15" hidden="false" customHeight="false" outlineLevel="0" collapsed="false">
      <c r="A1086" s="8" t="n">
        <v>1082</v>
      </c>
      <c r="B1086" s="23" t="n">
        <v>3</v>
      </c>
      <c r="C1086" s="23" t="n">
        <v>1.5</v>
      </c>
      <c r="D1086" s="8" t="n">
        <v>200</v>
      </c>
      <c r="E1086" s="8" t="n">
        <v>18</v>
      </c>
      <c r="F1086" s="8" t="n">
        <v>6</v>
      </c>
      <c r="G1086" s="28" t="n">
        <v>7.264419</v>
      </c>
      <c r="H1086" s="8" t="n">
        <v>29.139208</v>
      </c>
      <c r="I1086" s="8" t="n">
        <v>1196.991661</v>
      </c>
      <c r="J1086" s="28" t="n">
        <v>41.078387</v>
      </c>
      <c r="K1086" s="39" t="n">
        <v>1.620226</v>
      </c>
      <c r="L1086" s="28" t="n">
        <v>3.081866</v>
      </c>
      <c r="M1086" s="8" t="n">
        <v>73.5</v>
      </c>
      <c r="N1086" s="8" t="n">
        <v>739</v>
      </c>
      <c r="O1086" s="28" t="n">
        <v>8.205731</v>
      </c>
      <c r="P1086" s="28" t="n">
        <v>4.507728</v>
      </c>
      <c r="Q1086" s="28" t="n">
        <v>4.771294</v>
      </c>
      <c r="R1086" s="8" t="n">
        <v>24</v>
      </c>
      <c r="S1086" s="8" t="n">
        <v>10</v>
      </c>
      <c r="T1086" s="23" t="n">
        <v>95.287606</v>
      </c>
      <c r="U1086" s="23" t="n">
        <v>77.757519</v>
      </c>
      <c r="V1086" s="28" t="n">
        <v>2.457663</v>
      </c>
      <c r="W1086" s="39" t="n">
        <v>0.378985</v>
      </c>
      <c r="X1086" s="24" t="n">
        <f aca="false">P1086*RHO_VANE/2700*(1+SCRAP)*PRICE_VANE</f>
        <v>53.95750416</v>
      </c>
      <c r="Y1086" s="24" t="n">
        <f aca="false">Q1086*RHO_PLATE/2700*(1+SCRAP)*PRICE_PLATE</f>
        <v>57.11238918</v>
      </c>
      <c r="Z1086" s="24" t="n">
        <f aca="false">T1086*CUT_M+(R1086+S1086)*CUT_SET</f>
        <v>176.931409</v>
      </c>
      <c r="AA1086" s="24" t="n">
        <f aca="false">U1086*ROUND_M</f>
        <v>388.787595</v>
      </c>
      <c r="AB1086" s="24" t="n">
        <f aca="false">(R1086+S1086)*FINISH_PART</f>
        <v>272</v>
      </c>
      <c r="AC1086" s="24" t="n">
        <f aca="false">R1086*SPACER_VANE+(R1086+S1086)*ASM_H*LABOUR</f>
        <v>454.5</v>
      </c>
      <c r="AD1086" s="24" t="n">
        <f aca="false">V1086*G10_CAGE+W1086*G10_SLEEVE</f>
        <v>170.19888</v>
      </c>
      <c r="AE1086" s="24" t="n">
        <f aca="false">N1086/1000*SHAFT_M+SHAFT_SET</f>
        <v>168.68</v>
      </c>
      <c r="AF1086" s="24" t="n">
        <f aca="false">2*ROUNDUP(G1086*1000/V_ZENER,0)*PRICE_Z+5*ROUNDUP(G1086*DIODE_SAFETY/V_STICK,0)*PRICE_STICK</f>
        <v>56.9</v>
      </c>
      <c r="AG1086" s="24" t="n">
        <f aca="false">SUM(X1086:AF1086)</f>
        <v>1799.06777734</v>
      </c>
      <c r="AH1086" s="20" t="n">
        <f aca="false">FIXED_BOM</f>
        <v>3461</v>
      </c>
      <c r="AI1086" s="24" t="n">
        <f aca="false">(AG1086+AH1086)*(1+CONT)</f>
        <v>6049.077943941</v>
      </c>
      <c r="AJ1086" s="24" t="n">
        <f aca="false">IF(L1086&gt;0,AI1086/L1086,1000000000000)</f>
        <v>1962.79719622495</v>
      </c>
      <c r="AK1086" s="8" t="n">
        <f aca="false">IF(AND(G1086&gt;=V_NEED,L1086&gt;=P_MIN,K1086&gt;=Z_MIN,F1086&lt;=N_CAP,D1086&lt;=R_MAX,OR(CORONA_REQ=0,O1086&gt;=G1086)),1,0)</f>
        <v>0</v>
      </c>
      <c r="AL1086" s="28" t="n">
        <f aca="false">IF(AK1086=1,IF(OBJECTIVE=1,AI1086,AJ1086),1000000000000)+ROW()*0.000000001</f>
        <v>1000000000000</v>
      </c>
    </row>
    <row r="1087" customFormat="false" ht="15" hidden="false" customHeight="false" outlineLevel="0" collapsed="false">
      <c r="A1087" s="8" t="n">
        <v>1083</v>
      </c>
      <c r="B1087" s="23" t="n">
        <v>3</v>
      </c>
      <c r="C1087" s="23" t="n">
        <v>1.5</v>
      </c>
      <c r="D1087" s="8" t="n">
        <v>200</v>
      </c>
      <c r="E1087" s="8" t="n">
        <v>18</v>
      </c>
      <c r="F1087" s="8" t="n">
        <v>8</v>
      </c>
      <c r="G1087" s="28" t="n">
        <v>7.264419</v>
      </c>
      <c r="H1087" s="8" t="n">
        <v>39.008011</v>
      </c>
      <c r="I1087" s="8" t="n">
        <v>1632.261356</v>
      </c>
      <c r="J1087" s="28" t="n">
        <v>41.84426</v>
      </c>
      <c r="K1087" s="39" t="n">
        <v>1.636558</v>
      </c>
      <c r="L1087" s="28" t="n">
        <v>4.275741</v>
      </c>
      <c r="M1087" s="8" t="n">
        <v>100.5</v>
      </c>
      <c r="N1087" s="8" t="n">
        <v>793</v>
      </c>
      <c r="O1087" s="28" t="n">
        <v>8.205731</v>
      </c>
      <c r="P1087" s="28" t="n">
        <v>6.010303</v>
      </c>
      <c r="Q1087" s="28" t="n">
        <v>6.679811</v>
      </c>
      <c r="R1087" s="8" t="n">
        <v>32</v>
      </c>
      <c r="S1087" s="8" t="n">
        <v>14</v>
      </c>
      <c r="T1087" s="23" t="n">
        <v>128.097339</v>
      </c>
      <c r="U1087" s="23" t="n">
        <v>104.72389</v>
      </c>
      <c r="V1087" s="28" t="n">
        <v>2.994966</v>
      </c>
      <c r="W1087" s="39" t="n">
        <v>0.461841</v>
      </c>
      <c r="X1087" s="24" t="n">
        <f aca="false">P1087*RHO_VANE/2700*(1+SCRAP)*PRICE_VANE</f>
        <v>71.94332691</v>
      </c>
      <c r="Y1087" s="24" t="n">
        <f aca="false">Q1087*RHO_PLATE/2700*(1+SCRAP)*PRICE_PLATE</f>
        <v>79.95733767</v>
      </c>
      <c r="Z1087" s="24" t="n">
        <f aca="false">T1087*CUT_M+(R1087+S1087)*CUT_SET</f>
        <v>238.1460085</v>
      </c>
      <c r="AA1087" s="24" t="n">
        <f aca="false">U1087*ROUND_M</f>
        <v>523.61945</v>
      </c>
      <c r="AB1087" s="24" t="n">
        <f aca="false">(R1087+S1087)*FINISH_PART</f>
        <v>368</v>
      </c>
      <c r="AC1087" s="24" t="n">
        <f aca="false">R1087*SPACER_VANE+(R1087+S1087)*ASM_H*LABOUR</f>
        <v>613.5</v>
      </c>
      <c r="AD1087" s="24" t="n">
        <f aca="false">V1087*G10_CAGE+W1087*G10_SLEEVE</f>
        <v>207.40842</v>
      </c>
      <c r="AE1087" s="24" t="n">
        <f aca="false">N1087/1000*SHAFT_M+SHAFT_SET</f>
        <v>175.16</v>
      </c>
      <c r="AF1087" s="24" t="n">
        <f aca="false">2*ROUNDUP(G1087*1000/V_ZENER,0)*PRICE_Z+5*ROUNDUP(G1087*DIODE_SAFETY/V_STICK,0)*PRICE_STICK</f>
        <v>56.9</v>
      </c>
      <c r="AG1087" s="24" t="n">
        <f aca="false">SUM(X1087:AF1087)</f>
        <v>2334.63454308</v>
      </c>
      <c r="AH1087" s="20" t="n">
        <f aca="false">FIXED_BOM</f>
        <v>3461</v>
      </c>
      <c r="AI1087" s="24" t="n">
        <f aca="false">(AG1087+AH1087)*(1+CONT)</f>
        <v>6664.979724542</v>
      </c>
      <c r="AJ1087" s="24" t="n">
        <f aca="false">IF(L1087&gt;0,AI1087/L1087,1000000000000)</f>
        <v>1558.78939452647</v>
      </c>
      <c r="AK1087" s="8" t="n">
        <f aca="false">IF(AND(G1087&gt;=V_NEED,L1087&gt;=P_MIN,K1087&gt;=Z_MIN,F1087&lt;=N_CAP,D1087&lt;=R_MAX,OR(CORONA_REQ=0,O1087&gt;=G1087)),1,0)</f>
        <v>0</v>
      </c>
      <c r="AL1087" s="28" t="n">
        <f aca="false">IF(AK1087=1,IF(OBJECTIVE=1,AI1087,AJ1087),1000000000000)+ROW()*0.000000001</f>
        <v>1000000000000</v>
      </c>
    </row>
    <row r="1088" customFormat="false" ht="15" hidden="false" customHeight="false" outlineLevel="0" collapsed="false">
      <c r="A1088" s="8" t="n">
        <v>1084</v>
      </c>
      <c r="B1088" s="23" t="n">
        <v>3</v>
      </c>
      <c r="C1088" s="23" t="n">
        <v>1.5</v>
      </c>
      <c r="D1088" s="8" t="n">
        <v>200</v>
      </c>
      <c r="E1088" s="8" t="n">
        <v>18</v>
      </c>
      <c r="F1088" s="8" t="n">
        <v>10</v>
      </c>
      <c r="G1088" s="28" t="n">
        <v>7.264419</v>
      </c>
      <c r="H1088" s="8" t="n">
        <v>48.876814</v>
      </c>
      <c r="I1088" s="8" t="n">
        <v>2067.531051</v>
      </c>
      <c r="J1088" s="28" t="n">
        <v>42.300856</v>
      </c>
      <c r="K1088" s="39" t="n">
        <v>1.646829</v>
      </c>
      <c r="L1088" s="28" t="n">
        <v>5.473725</v>
      </c>
      <c r="M1088" s="8" t="n">
        <v>123</v>
      </c>
      <c r="N1088" s="8" t="n">
        <v>838</v>
      </c>
      <c r="O1088" s="28" t="n">
        <v>8.205731</v>
      </c>
      <c r="P1088" s="28" t="n">
        <v>7.512879</v>
      </c>
      <c r="Q1088" s="28" t="n">
        <v>7.63407</v>
      </c>
      <c r="R1088" s="8" t="n">
        <v>40</v>
      </c>
      <c r="S1088" s="8" t="n">
        <v>16</v>
      </c>
      <c r="T1088" s="23" t="n">
        <v>157.765479</v>
      </c>
      <c r="U1088" s="23" t="n">
        <v>128.548668</v>
      </c>
      <c r="V1088" s="28" t="n">
        <v>3.442718</v>
      </c>
      <c r="W1088" s="39" t="n">
        <v>0.530886</v>
      </c>
      <c r="X1088" s="24" t="n">
        <f aca="false">P1088*RHO_VANE/2700*(1+SCRAP)*PRICE_VANE</f>
        <v>89.92916163</v>
      </c>
      <c r="Y1088" s="24" t="n">
        <f aca="false">Q1088*RHO_PLATE/2700*(1+SCRAP)*PRICE_PLATE</f>
        <v>91.3798179</v>
      </c>
      <c r="Z1088" s="24" t="n">
        <f aca="false">T1088*CUT_M+(R1088+S1088)*CUT_SET</f>
        <v>292.6482185</v>
      </c>
      <c r="AA1088" s="24" t="n">
        <f aca="false">U1088*ROUND_M</f>
        <v>642.74334</v>
      </c>
      <c r="AB1088" s="24" t="n">
        <f aca="false">(R1088+S1088)*FINISH_PART</f>
        <v>448</v>
      </c>
      <c r="AC1088" s="24" t="n">
        <f aca="false">R1088*SPACER_VANE+(R1088+S1088)*ASM_H*LABOUR</f>
        <v>750</v>
      </c>
      <c r="AD1088" s="24" t="n">
        <f aca="false">V1088*G10_CAGE+W1088*G10_SLEEVE</f>
        <v>238.41624</v>
      </c>
      <c r="AE1088" s="24" t="n">
        <f aca="false">N1088/1000*SHAFT_M+SHAFT_SET</f>
        <v>180.56</v>
      </c>
      <c r="AF1088" s="24" t="n">
        <f aca="false">2*ROUNDUP(G1088*1000/V_ZENER,0)*PRICE_Z+5*ROUNDUP(G1088*DIODE_SAFETY/V_STICK,0)*PRICE_STICK</f>
        <v>56.9</v>
      </c>
      <c r="AG1088" s="24" t="n">
        <f aca="false">SUM(X1088:AF1088)</f>
        <v>2790.57677803</v>
      </c>
      <c r="AH1088" s="20" t="n">
        <f aca="false">FIXED_BOM</f>
        <v>3461</v>
      </c>
      <c r="AI1088" s="24" t="n">
        <f aca="false">(AG1088+AH1088)*(1+CONT)</f>
        <v>7189.3132947345</v>
      </c>
      <c r="AJ1088" s="24" t="n">
        <f aca="false">IF(L1088&gt;0,AI1088/L1088,1000000000000)</f>
        <v>1313.42244901498</v>
      </c>
      <c r="AK1088" s="8" t="n">
        <f aca="false">IF(AND(G1088&gt;=V_NEED,L1088&gt;=P_MIN,K1088&gt;=Z_MIN,F1088&lt;=N_CAP,D1088&lt;=R_MAX,OR(CORONA_REQ=0,O1088&gt;=G1088)),1,0)</f>
        <v>0</v>
      </c>
      <c r="AL1088" s="28" t="n">
        <f aca="false">IF(AK1088=1,IF(OBJECTIVE=1,AI1088,AJ1088),1000000000000)+ROW()*0.000000001</f>
        <v>1000000000000</v>
      </c>
    </row>
    <row r="1089" customFormat="false" ht="15" hidden="false" customHeight="false" outlineLevel="0" collapsed="false">
      <c r="A1089" s="8" t="n">
        <v>1085</v>
      </c>
      <c r="B1089" s="23" t="n">
        <v>3</v>
      </c>
      <c r="C1089" s="23" t="n">
        <v>1.5</v>
      </c>
      <c r="D1089" s="8" t="n">
        <v>200</v>
      </c>
      <c r="E1089" s="8" t="n">
        <v>18</v>
      </c>
      <c r="F1089" s="8" t="n">
        <v>12</v>
      </c>
      <c r="G1089" s="28" t="n">
        <v>7.264419</v>
      </c>
      <c r="H1089" s="8" t="n">
        <v>58.745616</v>
      </c>
      <c r="I1089" s="8" t="n">
        <v>2502.800746</v>
      </c>
      <c r="J1089" s="28" t="n">
        <v>42.604043</v>
      </c>
      <c r="K1089" s="39" t="n">
        <v>1.654191</v>
      </c>
      <c r="L1089" s="28" t="n">
        <v>6.675996</v>
      </c>
      <c r="M1089" s="8" t="n">
        <v>145.5</v>
      </c>
      <c r="N1089" s="8" t="n">
        <v>883</v>
      </c>
      <c r="O1089" s="28" t="n">
        <v>8.205731</v>
      </c>
      <c r="P1089" s="28" t="n">
        <v>9.015455</v>
      </c>
      <c r="Q1089" s="28" t="n">
        <v>8.588329</v>
      </c>
      <c r="R1089" s="8" t="n">
        <v>48</v>
      </c>
      <c r="S1089" s="8" t="n">
        <v>18</v>
      </c>
      <c r="T1089" s="23" t="n">
        <v>187.43362</v>
      </c>
      <c r="U1089" s="23" t="n">
        <v>152.373446</v>
      </c>
      <c r="V1089" s="28" t="n">
        <v>3.89047</v>
      </c>
      <c r="W1089" s="39" t="n">
        <v>0.599932</v>
      </c>
      <c r="X1089" s="24" t="n">
        <f aca="false">P1089*RHO_VANE/2700*(1+SCRAP)*PRICE_VANE</f>
        <v>107.91499635</v>
      </c>
      <c r="Y1089" s="24" t="n">
        <f aca="false">Q1089*RHO_PLATE/2700*(1+SCRAP)*PRICE_PLATE</f>
        <v>102.80229813</v>
      </c>
      <c r="Z1089" s="24" t="n">
        <f aca="false">T1089*CUT_M+(R1089+S1089)*CUT_SET</f>
        <v>347.15043</v>
      </c>
      <c r="AA1089" s="24" t="n">
        <f aca="false">U1089*ROUND_M</f>
        <v>761.86723</v>
      </c>
      <c r="AB1089" s="24" t="n">
        <f aca="false">(R1089+S1089)*FINISH_PART</f>
        <v>528</v>
      </c>
      <c r="AC1089" s="24" t="n">
        <f aca="false">R1089*SPACER_VANE+(R1089+S1089)*ASM_H*LABOUR</f>
        <v>886.5</v>
      </c>
      <c r="AD1089" s="24" t="n">
        <f aca="false">V1089*G10_CAGE+W1089*G10_SLEEVE</f>
        <v>269.42412</v>
      </c>
      <c r="AE1089" s="24" t="n">
        <f aca="false">N1089/1000*SHAFT_M+SHAFT_SET</f>
        <v>185.96</v>
      </c>
      <c r="AF1089" s="24" t="n">
        <f aca="false">2*ROUNDUP(G1089*1000/V_ZENER,0)*PRICE_Z+5*ROUNDUP(G1089*DIODE_SAFETY/V_STICK,0)*PRICE_STICK</f>
        <v>56.9</v>
      </c>
      <c r="AG1089" s="24" t="n">
        <f aca="false">SUM(X1089:AF1089)</f>
        <v>3246.51907448</v>
      </c>
      <c r="AH1089" s="20" t="n">
        <f aca="false">FIXED_BOM</f>
        <v>3461</v>
      </c>
      <c r="AI1089" s="24" t="n">
        <f aca="false">(AG1089+AH1089)*(1+CONT)</f>
        <v>7713.646935652</v>
      </c>
      <c r="AJ1089" s="24" t="n">
        <f aca="false">IF(L1089&gt;0,AI1089/L1089,1000000000000)</f>
        <v>1155.43013142189</v>
      </c>
      <c r="AK1089" s="8" t="n">
        <f aca="false">IF(AND(G1089&gt;=V_NEED,L1089&gt;=P_MIN,K1089&gt;=Z_MIN,F1089&lt;=N_CAP,D1089&lt;=R_MAX,OR(CORONA_REQ=0,O1089&gt;=G1089)),1,0)</f>
        <v>0</v>
      </c>
      <c r="AL1089" s="28" t="n">
        <f aca="false">IF(AK1089=1,IF(OBJECTIVE=1,AI1089,AJ1089),1000000000000)+ROW()*0.000000001</f>
        <v>1000000000000</v>
      </c>
    </row>
    <row r="1090" customFormat="false" ht="15" hidden="false" customHeight="false" outlineLevel="0" collapsed="false">
      <c r="A1090" s="8" t="n">
        <v>1086</v>
      </c>
      <c r="B1090" s="23" t="n">
        <v>3</v>
      </c>
      <c r="C1090" s="23" t="n">
        <v>1.5</v>
      </c>
      <c r="D1090" s="8" t="n">
        <v>200</v>
      </c>
      <c r="E1090" s="8" t="n">
        <v>18</v>
      </c>
      <c r="F1090" s="8" t="n">
        <v>16</v>
      </c>
      <c r="G1090" s="28" t="n">
        <v>7.264419</v>
      </c>
      <c r="H1090" s="8" t="n">
        <v>78.483222</v>
      </c>
      <c r="I1090" s="8" t="n">
        <v>3373.340137</v>
      </c>
      <c r="J1090" s="28" t="n">
        <v>42.981672</v>
      </c>
      <c r="K1090" s="39" t="n">
        <v>1.66196</v>
      </c>
      <c r="L1090" s="28" t="n">
        <v>9.068019</v>
      </c>
      <c r="M1090" s="8" t="n">
        <v>195</v>
      </c>
      <c r="N1090" s="8" t="n">
        <v>982</v>
      </c>
      <c r="O1090" s="28" t="n">
        <v>8.205731</v>
      </c>
      <c r="P1090" s="28" t="n">
        <v>12.020607</v>
      </c>
      <c r="Q1090" s="28" t="n">
        <v>11.451105</v>
      </c>
      <c r="R1090" s="8" t="n">
        <v>64</v>
      </c>
      <c r="S1090" s="8" t="n">
        <v>24</v>
      </c>
      <c r="T1090" s="23" t="n">
        <v>249.911493</v>
      </c>
      <c r="U1090" s="23" t="n">
        <v>203.164594</v>
      </c>
      <c r="V1090" s="28" t="n">
        <v>4.875526</v>
      </c>
      <c r="W1090" s="39" t="n">
        <v>0.751833</v>
      </c>
      <c r="X1090" s="24" t="n">
        <f aca="false">P1090*RHO_VANE/2700*(1+SCRAP)*PRICE_VANE</f>
        <v>143.88666579</v>
      </c>
      <c r="Y1090" s="24" t="n">
        <f aca="false">Q1090*RHO_PLATE/2700*(1+SCRAP)*PRICE_PLATE</f>
        <v>137.06972685</v>
      </c>
      <c r="Z1090" s="24" t="n">
        <f aca="false">T1090*CUT_M+(R1090+S1090)*CUT_SET</f>
        <v>462.8672395</v>
      </c>
      <c r="AA1090" s="24" t="n">
        <f aca="false">U1090*ROUND_M</f>
        <v>1015.82297</v>
      </c>
      <c r="AB1090" s="24" t="n">
        <f aca="false">(R1090+S1090)*FINISH_PART</f>
        <v>704</v>
      </c>
      <c r="AC1090" s="24" t="n">
        <f aca="false">R1090*SPACER_VANE+(R1090+S1090)*ASM_H*LABOUR</f>
        <v>1182</v>
      </c>
      <c r="AD1090" s="24" t="n">
        <f aca="false">V1090*G10_CAGE+W1090*G10_SLEEVE</f>
        <v>337.64154</v>
      </c>
      <c r="AE1090" s="24" t="n">
        <f aca="false">N1090/1000*SHAFT_M+SHAFT_SET</f>
        <v>197.84</v>
      </c>
      <c r="AF1090" s="24" t="n">
        <f aca="false">2*ROUNDUP(G1090*1000/V_ZENER,0)*PRICE_Z+5*ROUNDUP(G1090*DIODE_SAFETY/V_STICK,0)*PRICE_STICK</f>
        <v>56.9</v>
      </c>
      <c r="AG1090" s="24" t="n">
        <f aca="false">SUM(X1090:AF1090)</f>
        <v>4238.02814214</v>
      </c>
      <c r="AH1090" s="20" t="n">
        <f aca="false">FIXED_BOM</f>
        <v>3461</v>
      </c>
      <c r="AI1090" s="24" t="n">
        <f aca="false">(AG1090+AH1090)*(1+CONT)</f>
        <v>8853.882363461</v>
      </c>
      <c r="AJ1090" s="24" t="n">
        <f aca="false">IF(L1090&gt;0,AI1090/L1090,1000000000000)</f>
        <v>976.385510822264</v>
      </c>
      <c r="AK1090" s="8" t="n">
        <f aca="false">IF(AND(G1090&gt;=V_NEED,L1090&gt;=P_MIN,K1090&gt;=Z_MIN,F1090&lt;=N_CAP,D1090&lt;=R_MAX,OR(CORONA_REQ=0,O1090&gt;=G1090)),1,0)</f>
        <v>0</v>
      </c>
      <c r="AL1090" s="28" t="n">
        <f aca="false">IF(AK1090=1,IF(OBJECTIVE=1,AI1090,AJ1090),1000000000000)+ROW()*0.000000001</f>
        <v>1000000000000</v>
      </c>
    </row>
    <row r="1091" customFormat="false" ht="15" hidden="false" customHeight="false" outlineLevel="0" collapsed="false">
      <c r="A1091" s="8" t="n">
        <v>1087</v>
      </c>
      <c r="B1091" s="23" t="n">
        <v>3</v>
      </c>
      <c r="C1091" s="23" t="n">
        <v>1.5</v>
      </c>
      <c r="D1091" s="8" t="n">
        <v>200</v>
      </c>
      <c r="E1091" s="8" t="n">
        <v>22</v>
      </c>
      <c r="F1091" s="8" t="n">
        <v>4</v>
      </c>
      <c r="G1091" s="28" t="n">
        <v>7.264419</v>
      </c>
      <c r="H1091" s="8" t="n">
        <v>26.321827</v>
      </c>
      <c r="I1091" s="8" t="n">
        <v>924.202383</v>
      </c>
      <c r="J1091" s="28" t="n">
        <v>35.111635</v>
      </c>
      <c r="K1091" s="39" t="n">
        <v>1.591802</v>
      </c>
      <c r="L1091" s="28" t="n">
        <v>2.306725</v>
      </c>
      <c r="M1091" s="8" t="n">
        <v>51</v>
      </c>
      <c r="N1091" s="8" t="n">
        <v>694</v>
      </c>
      <c r="O1091" s="28" t="n">
        <v>8.205731</v>
      </c>
      <c r="P1091" s="28" t="n">
        <v>3.51409</v>
      </c>
      <c r="Q1091" s="28" t="n">
        <v>3.817035</v>
      </c>
      <c r="R1091" s="8" t="n">
        <v>16</v>
      </c>
      <c r="S1091" s="8" t="n">
        <v>8</v>
      </c>
      <c r="T1091" s="23" t="n">
        <v>65.619466</v>
      </c>
      <c r="U1091" s="23" t="n">
        <v>53.932741</v>
      </c>
      <c r="V1091" s="28" t="n">
        <v>2.009911</v>
      </c>
      <c r="W1091" s="39" t="n">
        <v>0.309939</v>
      </c>
      <c r="X1091" s="24" t="n">
        <f aca="false">P1091*RHO_VANE/2700*(1+SCRAP)*PRICE_VANE</f>
        <v>42.0636573</v>
      </c>
      <c r="Y1091" s="24" t="n">
        <f aca="false">Q1091*RHO_PLATE/2700*(1+SCRAP)*PRICE_PLATE</f>
        <v>45.68990895</v>
      </c>
      <c r="Z1091" s="24" t="n">
        <f aca="false">T1091*CUT_M+(R1091+S1091)*CUT_SET</f>
        <v>122.429199</v>
      </c>
      <c r="AA1091" s="24" t="n">
        <f aca="false">U1091*ROUND_M</f>
        <v>269.663705</v>
      </c>
      <c r="AB1091" s="24" t="n">
        <f aca="false">(R1091+S1091)*FINISH_PART</f>
        <v>192</v>
      </c>
      <c r="AC1091" s="24" t="n">
        <f aca="false">R1091*SPACER_VANE+(R1091+S1091)*ASM_H*LABOUR</f>
        <v>318</v>
      </c>
      <c r="AD1091" s="24" t="n">
        <f aca="false">V1091*G10_CAGE+W1091*G10_SLEEVE</f>
        <v>139.191</v>
      </c>
      <c r="AE1091" s="24" t="n">
        <f aca="false">N1091/1000*SHAFT_M+SHAFT_SET</f>
        <v>163.28</v>
      </c>
      <c r="AF1091" s="24" t="n">
        <f aca="false">2*ROUNDUP(G1091*1000/V_ZENER,0)*PRICE_Z+5*ROUNDUP(G1091*DIODE_SAFETY/V_STICK,0)*PRICE_STICK</f>
        <v>56.9</v>
      </c>
      <c r="AG1091" s="24" t="n">
        <f aca="false">SUM(X1091:AF1091)</f>
        <v>1349.21747025</v>
      </c>
      <c r="AH1091" s="20" t="n">
        <f aca="false">FIXED_BOM</f>
        <v>3461</v>
      </c>
      <c r="AI1091" s="24" t="n">
        <f aca="false">(AG1091+AH1091)*(1+CONT)</f>
        <v>5531.7500907875</v>
      </c>
      <c r="AJ1091" s="24" t="n">
        <f aca="false">IF(L1091&gt;0,AI1091/L1091,1000000000000)</f>
        <v>2398.09690829531</v>
      </c>
      <c r="AK1091" s="8" t="n">
        <f aca="false">IF(AND(G1091&gt;=V_NEED,L1091&gt;=P_MIN,K1091&gt;=Z_MIN,F1091&lt;=N_CAP,D1091&lt;=R_MAX,OR(CORONA_REQ=0,O1091&gt;=G1091)),1,0)</f>
        <v>0</v>
      </c>
      <c r="AL1091" s="28" t="n">
        <f aca="false">IF(AK1091=1,IF(OBJECTIVE=1,AI1091,AJ1091),1000000000000)+ROW()*0.000000001</f>
        <v>1000000000000</v>
      </c>
    </row>
    <row r="1092" customFormat="false" ht="15" hidden="false" customHeight="false" outlineLevel="0" collapsed="false">
      <c r="A1092" s="8" t="n">
        <v>1088</v>
      </c>
      <c r="B1092" s="23" t="n">
        <v>3</v>
      </c>
      <c r="C1092" s="23" t="n">
        <v>1.5</v>
      </c>
      <c r="D1092" s="8" t="n">
        <v>200</v>
      </c>
      <c r="E1092" s="8" t="n">
        <v>22</v>
      </c>
      <c r="F1092" s="8" t="n">
        <v>6</v>
      </c>
      <c r="G1092" s="28" t="n">
        <v>7.264419</v>
      </c>
      <c r="H1092" s="8" t="n">
        <v>40.220014</v>
      </c>
      <c r="I1092" s="8" t="n">
        <v>1452.318031</v>
      </c>
      <c r="J1092" s="28" t="n">
        <v>36.109337</v>
      </c>
      <c r="K1092" s="39" t="n">
        <v>1.621189</v>
      </c>
      <c r="L1092" s="28" t="n">
        <v>3.74482</v>
      </c>
      <c r="M1092" s="8" t="n">
        <v>78</v>
      </c>
      <c r="N1092" s="8" t="n">
        <v>748</v>
      </c>
      <c r="O1092" s="28" t="n">
        <v>8.205731</v>
      </c>
      <c r="P1092" s="28" t="n">
        <v>5.271135</v>
      </c>
      <c r="Q1092" s="28" t="n">
        <v>5.725553</v>
      </c>
      <c r="R1092" s="8" t="n">
        <v>24</v>
      </c>
      <c r="S1092" s="8" t="n">
        <v>12</v>
      </c>
      <c r="T1092" s="23" t="n">
        <v>98.429199</v>
      </c>
      <c r="U1092" s="23" t="n">
        <v>80.899112</v>
      </c>
      <c r="V1092" s="28" t="n">
        <v>2.547213</v>
      </c>
      <c r="W1092" s="39" t="n">
        <v>0.392795</v>
      </c>
      <c r="X1092" s="24" t="n">
        <f aca="false">P1092*RHO_VANE/2700*(1+SCRAP)*PRICE_VANE</f>
        <v>63.09548595</v>
      </c>
      <c r="Y1092" s="24" t="n">
        <f aca="false">Q1092*RHO_PLATE/2700*(1+SCRAP)*PRICE_PLATE</f>
        <v>68.53486941</v>
      </c>
      <c r="Z1092" s="24" t="n">
        <f aca="false">T1092*CUT_M+(R1092+S1092)*CUT_SET</f>
        <v>183.6437985</v>
      </c>
      <c r="AA1092" s="24" t="n">
        <f aca="false">U1092*ROUND_M</f>
        <v>404.49556</v>
      </c>
      <c r="AB1092" s="24" t="n">
        <f aca="false">(R1092+S1092)*FINISH_PART</f>
        <v>288</v>
      </c>
      <c r="AC1092" s="24" t="n">
        <f aca="false">R1092*SPACER_VANE+(R1092+S1092)*ASM_H*LABOUR</f>
        <v>477</v>
      </c>
      <c r="AD1092" s="24" t="n">
        <f aca="false">V1092*G10_CAGE+W1092*G10_SLEEVE</f>
        <v>176.40048</v>
      </c>
      <c r="AE1092" s="24" t="n">
        <f aca="false">N1092/1000*SHAFT_M+SHAFT_SET</f>
        <v>169.76</v>
      </c>
      <c r="AF1092" s="24" t="n">
        <f aca="false">2*ROUNDUP(G1092*1000/V_ZENER,0)*PRICE_Z+5*ROUNDUP(G1092*DIODE_SAFETY/V_STICK,0)*PRICE_STICK</f>
        <v>56.9</v>
      </c>
      <c r="AG1092" s="24" t="n">
        <f aca="false">SUM(X1092:AF1092)</f>
        <v>1887.83019386</v>
      </c>
      <c r="AH1092" s="20" t="n">
        <f aca="false">FIXED_BOM</f>
        <v>3461</v>
      </c>
      <c r="AI1092" s="24" t="n">
        <f aca="false">(AG1092+AH1092)*(1+CONT)</f>
        <v>6151.154722939</v>
      </c>
      <c r="AJ1092" s="24" t="n">
        <f aca="false">IF(L1092&gt;0,AI1092/L1092,1000000000000)</f>
        <v>1642.57687230334</v>
      </c>
      <c r="AK1092" s="8" t="n">
        <f aca="false">IF(AND(G1092&gt;=V_NEED,L1092&gt;=P_MIN,K1092&gt;=Z_MIN,F1092&lt;=N_CAP,D1092&lt;=R_MAX,OR(CORONA_REQ=0,O1092&gt;=G1092)),1,0)</f>
        <v>0</v>
      </c>
      <c r="AL1092" s="28" t="n">
        <f aca="false">IF(AK1092=1,IF(OBJECTIVE=1,AI1092,AJ1092),1000000000000)+ROW()*0.000000001</f>
        <v>1000000000000</v>
      </c>
    </row>
    <row r="1093" customFormat="false" ht="15" hidden="false" customHeight="false" outlineLevel="0" collapsed="false">
      <c r="A1093" s="8" t="n">
        <v>1089</v>
      </c>
      <c r="B1093" s="23" t="n">
        <v>3</v>
      </c>
      <c r="C1093" s="23" t="n">
        <v>1.5</v>
      </c>
      <c r="D1093" s="8" t="n">
        <v>200</v>
      </c>
      <c r="E1093" s="8" t="n">
        <v>22</v>
      </c>
      <c r="F1093" s="8" t="n">
        <v>8</v>
      </c>
      <c r="G1093" s="28" t="n">
        <v>7.264419</v>
      </c>
      <c r="H1093" s="8" t="n">
        <v>54.118201</v>
      </c>
      <c r="I1093" s="8" t="n">
        <v>1980.433679</v>
      </c>
      <c r="J1093" s="28" t="n">
        <v>36.594596</v>
      </c>
      <c r="K1093" s="39" t="n">
        <v>1.635196</v>
      </c>
      <c r="L1093" s="28" t="n">
        <v>5.182868</v>
      </c>
      <c r="M1093" s="8" t="n">
        <v>105</v>
      </c>
      <c r="N1093" s="8" t="n">
        <v>802</v>
      </c>
      <c r="O1093" s="28" t="n">
        <v>8.205731</v>
      </c>
      <c r="P1093" s="28" t="n">
        <v>7.028179</v>
      </c>
      <c r="Q1093" s="28" t="n">
        <v>7.63407</v>
      </c>
      <c r="R1093" s="8" t="n">
        <v>32</v>
      </c>
      <c r="S1093" s="8" t="n">
        <v>16</v>
      </c>
      <c r="T1093" s="23" t="n">
        <v>131.238932</v>
      </c>
      <c r="U1093" s="23" t="n">
        <v>107.865482</v>
      </c>
      <c r="V1093" s="28" t="n">
        <v>3.084516</v>
      </c>
      <c r="W1093" s="39" t="n">
        <v>0.47565</v>
      </c>
      <c r="X1093" s="24" t="n">
        <f aca="false">P1093*RHO_VANE/2700*(1+SCRAP)*PRICE_VANE</f>
        <v>84.12730263</v>
      </c>
      <c r="Y1093" s="24" t="n">
        <f aca="false">Q1093*RHO_PLATE/2700*(1+SCRAP)*PRICE_PLATE</f>
        <v>91.3798179</v>
      </c>
      <c r="Z1093" s="24" t="n">
        <f aca="false">T1093*CUT_M+(R1093+S1093)*CUT_SET</f>
        <v>244.858398</v>
      </c>
      <c r="AA1093" s="24" t="n">
        <f aca="false">U1093*ROUND_M</f>
        <v>539.32741</v>
      </c>
      <c r="AB1093" s="24" t="n">
        <f aca="false">(R1093+S1093)*FINISH_PART</f>
        <v>384</v>
      </c>
      <c r="AC1093" s="24" t="n">
        <f aca="false">R1093*SPACER_VANE+(R1093+S1093)*ASM_H*LABOUR</f>
        <v>636</v>
      </c>
      <c r="AD1093" s="24" t="n">
        <f aca="false">V1093*G10_CAGE+W1093*G10_SLEEVE</f>
        <v>213.60996</v>
      </c>
      <c r="AE1093" s="24" t="n">
        <f aca="false">N1093/1000*SHAFT_M+SHAFT_SET</f>
        <v>176.24</v>
      </c>
      <c r="AF1093" s="24" t="n">
        <f aca="false">2*ROUNDUP(G1093*1000/V_ZENER,0)*PRICE_Z+5*ROUNDUP(G1093*DIODE_SAFETY/V_STICK,0)*PRICE_STICK</f>
        <v>56.9</v>
      </c>
      <c r="AG1093" s="24" t="n">
        <f aca="false">SUM(X1093:AF1093)</f>
        <v>2426.44288853</v>
      </c>
      <c r="AH1093" s="20" t="n">
        <f aca="false">FIXED_BOM</f>
        <v>3461</v>
      </c>
      <c r="AI1093" s="24" t="n">
        <f aca="false">(AG1093+AH1093)*(1+CONT)</f>
        <v>6770.5593218095</v>
      </c>
      <c r="AJ1093" s="24" t="n">
        <f aca="false">IF(L1093&gt;0,AI1093/L1093,1000000000000)</f>
        <v>1306.33450857894</v>
      </c>
      <c r="AK1093" s="8" t="n">
        <f aca="false">IF(AND(G1093&gt;=V_NEED,L1093&gt;=P_MIN,K1093&gt;=Z_MIN,F1093&lt;=N_CAP,D1093&lt;=R_MAX,OR(CORONA_REQ=0,O1093&gt;=G1093)),1,0)</f>
        <v>0</v>
      </c>
      <c r="AL1093" s="28" t="n">
        <f aca="false">IF(AK1093=1,IF(OBJECTIVE=1,AI1093,AJ1093),1000000000000)+ROW()*0.000000001</f>
        <v>1000000000000</v>
      </c>
    </row>
    <row r="1094" customFormat="false" ht="15" hidden="false" customHeight="false" outlineLevel="0" collapsed="false">
      <c r="A1094" s="8" t="n">
        <v>1090</v>
      </c>
      <c r="B1094" s="23" t="n">
        <v>3</v>
      </c>
      <c r="C1094" s="23" t="n">
        <v>1.5</v>
      </c>
      <c r="D1094" s="8" t="n">
        <v>200</v>
      </c>
      <c r="E1094" s="8" t="n">
        <v>22</v>
      </c>
      <c r="F1094" s="8" t="n">
        <v>10</v>
      </c>
      <c r="G1094" s="28" t="n">
        <v>7.264419</v>
      </c>
      <c r="H1094" s="8" t="n">
        <v>68.016388</v>
      </c>
      <c r="I1094" s="8" t="n">
        <v>2508.549326</v>
      </c>
      <c r="J1094" s="28" t="n">
        <v>36.881543</v>
      </c>
      <c r="K1094" s="39" t="n">
        <v>1.643032</v>
      </c>
      <c r="L1094" s="28" t="n">
        <v>6.618334</v>
      </c>
      <c r="M1094" s="8" t="n">
        <v>127.5</v>
      </c>
      <c r="N1094" s="8" t="n">
        <v>847</v>
      </c>
      <c r="O1094" s="28" t="n">
        <v>8.205731</v>
      </c>
      <c r="P1094" s="28" t="n">
        <v>8.785224</v>
      </c>
      <c r="Q1094" s="28" t="n">
        <v>8.588329</v>
      </c>
      <c r="R1094" s="8" t="n">
        <v>40</v>
      </c>
      <c r="S1094" s="8" t="n">
        <v>18</v>
      </c>
      <c r="T1094" s="23" t="n">
        <v>160.907072</v>
      </c>
      <c r="U1094" s="23" t="n">
        <v>131.69026</v>
      </c>
      <c r="V1094" s="28" t="n">
        <v>3.532269</v>
      </c>
      <c r="W1094" s="39" t="n">
        <v>0.544696</v>
      </c>
      <c r="X1094" s="24" t="n">
        <f aca="false">P1094*RHO_VANE/2700*(1+SCRAP)*PRICE_VANE</f>
        <v>105.15913128</v>
      </c>
      <c r="Y1094" s="24" t="n">
        <f aca="false">Q1094*RHO_PLATE/2700*(1+SCRAP)*PRICE_PLATE</f>
        <v>102.80229813</v>
      </c>
      <c r="Z1094" s="24" t="n">
        <f aca="false">T1094*CUT_M+(R1094+S1094)*CUT_SET</f>
        <v>299.360608</v>
      </c>
      <c r="AA1094" s="24" t="n">
        <f aca="false">U1094*ROUND_M</f>
        <v>658.4513</v>
      </c>
      <c r="AB1094" s="24" t="n">
        <f aca="false">(R1094+S1094)*FINISH_PART</f>
        <v>464</v>
      </c>
      <c r="AC1094" s="24" t="n">
        <f aca="false">R1094*SPACER_VANE+(R1094+S1094)*ASM_H*LABOUR</f>
        <v>772.5</v>
      </c>
      <c r="AD1094" s="24" t="n">
        <f aca="false">V1094*G10_CAGE+W1094*G10_SLEEVE</f>
        <v>244.6179</v>
      </c>
      <c r="AE1094" s="24" t="n">
        <f aca="false">N1094/1000*SHAFT_M+SHAFT_SET</f>
        <v>181.64</v>
      </c>
      <c r="AF1094" s="24" t="n">
        <f aca="false">2*ROUNDUP(G1094*1000/V_ZENER,0)*PRICE_Z+5*ROUNDUP(G1094*DIODE_SAFETY/V_STICK,0)*PRICE_STICK</f>
        <v>56.9</v>
      </c>
      <c r="AG1094" s="24" t="n">
        <f aca="false">SUM(X1094:AF1094)</f>
        <v>2885.43123741</v>
      </c>
      <c r="AH1094" s="20" t="n">
        <f aca="false">FIXED_BOM</f>
        <v>3461</v>
      </c>
      <c r="AI1094" s="24" t="n">
        <f aca="false">(AG1094+AH1094)*(1+CONT)</f>
        <v>7298.3959230215</v>
      </c>
      <c r="AJ1094" s="24" t="n">
        <f aca="false">IF(L1094&gt;0,AI1094/L1094,1000000000000)</f>
        <v>1102.75424646467</v>
      </c>
      <c r="AK1094" s="8" t="n">
        <f aca="false">IF(AND(G1094&gt;=V_NEED,L1094&gt;=P_MIN,K1094&gt;=Z_MIN,F1094&lt;=N_CAP,D1094&lt;=R_MAX,OR(CORONA_REQ=0,O1094&gt;=G1094)),1,0)</f>
        <v>0</v>
      </c>
      <c r="AL1094" s="28" t="n">
        <f aca="false">IF(AK1094=1,IF(OBJECTIVE=1,AI1094,AJ1094),1000000000000)+ROW()*0.000000001</f>
        <v>1000000000000</v>
      </c>
    </row>
    <row r="1095" customFormat="false" ht="15" hidden="false" customHeight="false" outlineLevel="0" collapsed="false">
      <c r="A1095" s="8" t="n">
        <v>1091</v>
      </c>
      <c r="B1095" s="23" t="n">
        <v>3</v>
      </c>
      <c r="C1095" s="23" t="n">
        <v>1.5</v>
      </c>
      <c r="D1095" s="8" t="n">
        <v>200</v>
      </c>
      <c r="E1095" s="8" t="n">
        <v>22</v>
      </c>
      <c r="F1095" s="8" t="n">
        <v>12</v>
      </c>
      <c r="G1095" s="28" t="n">
        <v>7.264419</v>
      </c>
      <c r="H1095" s="8" t="n">
        <v>81.914574</v>
      </c>
      <c r="I1095" s="8" t="n">
        <v>3036.664974</v>
      </c>
      <c r="J1095" s="28" t="n">
        <v>37.071119</v>
      </c>
      <c r="K1095" s="39" t="n">
        <v>1.648754</v>
      </c>
      <c r="L1095" s="28" t="n">
        <v>8.058777</v>
      </c>
      <c r="M1095" s="8" t="n">
        <v>154.5</v>
      </c>
      <c r="N1095" s="8" t="n">
        <v>901</v>
      </c>
      <c r="O1095" s="28" t="n">
        <v>8.205731</v>
      </c>
      <c r="P1095" s="28" t="n">
        <v>10.542269</v>
      </c>
      <c r="Q1095" s="28" t="n">
        <v>10.496846</v>
      </c>
      <c r="R1095" s="8" t="n">
        <v>48</v>
      </c>
      <c r="S1095" s="8" t="n">
        <v>22</v>
      </c>
      <c r="T1095" s="23" t="n">
        <v>193.716805</v>
      </c>
      <c r="U1095" s="23" t="n">
        <v>158.656631</v>
      </c>
      <c r="V1095" s="28" t="n">
        <v>4.069571</v>
      </c>
      <c r="W1095" s="39" t="n">
        <v>0.627551</v>
      </c>
      <c r="X1095" s="24" t="n">
        <f aca="false">P1095*RHO_VANE/2700*(1+SCRAP)*PRICE_VANE</f>
        <v>126.19095993</v>
      </c>
      <c r="Y1095" s="24" t="n">
        <f aca="false">Q1095*RHO_PLATE/2700*(1+SCRAP)*PRICE_PLATE</f>
        <v>125.64724662</v>
      </c>
      <c r="Z1095" s="24" t="n">
        <f aca="false">T1095*CUT_M+(R1095+S1095)*CUT_SET</f>
        <v>360.5752075</v>
      </c>
      <c r="AA1095" s="24" t="n">
        <f aca="false">U1095*ROUND_M</f>
        <v>793.283155</v>
      </c>
      <c r="AB1095" s="24" t="n">
        <f aca="false">(R1095+S1095)*FINISH_PART</f>
        <v>560</v>
      </c>
      <c r="AC1095" s="24" t="n">
        <f aca="false">R1095*SPACER_VANE+(R1095+S1095)*ASM_H*LABOUR</f>
        <v>931.5</v>
      </c>
      <c r="AD1095" s="24" t="n">
        <f aca="false">V1095*G10_CAGE+W1095*G10_SLEEVE</f>
        <v>281.82732</v>
      </c>
      <c r="AE1095" s="24" t="n">
        <f aca="false">N1095/1000*SHAFT_M+SHAFT_SET</f>
        <v>188.12</v>
      </c>
      <c r="AF1095" s="24" t="n">
        <f aca="false">2*ROUNDUP(G1095*1000/V_ZENER,0)*PRICE_Z+5*ROUNDUP(G1095*DIODE_SAFETY/V_STICK,0)*PRICE_STICK</f>
        <v>56.9</v>
      </c>
      <c r="AG1095" s="24" t="n">
        <f aca="false">SUM(X1095:AF1095)</f>
        <v>3424.04388905</v>
      </c>
      <c r="AH1095" s="20" t="n">
        <f aca="false">FIXED_BOM</f>
        <v>3461</v>
      </c>
      <c r="AI1095" s="24" t="n">
        <f aca="false">(AG1095+AH1095)*(1+CONT)</f>
        <v>7917.8004724075</v>
      </c>
      <c r="AJ1095" s="24" t="n">
        <f aca="false">IF(L1095&gt;0,AI1095/L1095,1000000000000)</f>
        <v>982.506461266703</v>
      </c>
      <c r="AK1095" s="8" t="n">
        <f aca="false">IF(AND(G1095&gt;=V_NEED,L1095&gt;=P_MIN,K1095&gt;=Z_MIN,F1095&lt;=N_CAP,D1095&lt;=R_MAX,OR(CORONA_REQ=0,O1095&gt;=G1095)),1,0)</f>
        <v>0</v>
      </c>
      <c r="AL1095" s="28" t="n">
        <f aca="false">IF(AK1095=1,IF(OBJECTIVE=1,AI1095,AJ1095),1000000000000)+ROW()*0.000000001</f>
        <v>1000000000000</v>
      </c>
    </row>
    <row r="1096" customFormat="false" ht="15" hidden="false" customHeight="false" outlineLevel="0" collapsed="false">
      <c r="A1096" s="8" t="n">
        <v>1092</v>
      </c>
      <c r="B1096" s="23" t="n">
        <v>3</v>
      </c>
      <c r="C1096" s="23" t="n">
        <v>1.5</v>
      </c>
      <c r="D1096" s="8" t="n">
        <v>200</v>
      </c>
      <c r="E1096" s="8" t="n">
        <v>22</v>
      </c>
      <c r="F1096" s="8" t="n">
        <v>16</v>
      </c>
      <c r="G1096" s="28" t="n">
        <v>7.264419</v>
      </c>
      <c r="H1096" s="8" t="n">
        <v>109.710948</v>
      </c>
      <c r="I1096" s="8" t="n">
        <v>4092.896269</v>
      </c>
      <c r="J1096" s="28" t="n">
        <v>37.306179</v>
      </c>
      <c r="K1096" s="39" t="n">
        <v>1.656269</v>
      </c>
      <c r="L1096" s="28" t="n">
        <v>10.944889</v>
      </c>
      <c r="M1096" s="8" t="n">
        <v>204</v>
      </c>
      <c r="N1096" s="8" t="n">
        <v>1000</v>
      </c>
      <c r="O1096" s="28" t="n">
        <v>8.205731</v>
      </c>
      <c r="P1096" s="28" t="n">
        <v>14.056359</v>
      </c>
      <c r="Q1096" s="28" t="n">
        <v>13.359623</v>
      </c>
      <c r="R1096" s="8" t="n">
        <v>64</v>
      </c>
      <c r="S1096" s="8" t="n">
        <v>28</v>
      </c>
      <c r="T1096" s="23" t="n">
        <v>256.194678</v>
      </c>
      <c r="U1096" s="23" t="n">
        <v>209.44778</v>
      </c>
      <c r="V1096" s="28" t="n">
        <v>5.054627</v>
      </c>
      <c r="W1096" s="39" t="n">
        <v>0.779452</v>
      </c>
      <c r="X1096" s="24" t="n">
        <f aca="false">P1096*RHO_VANE/2700*(1+SCRAP)*PRICE_VANE</f>
        <v>168.25461723</v>
      </c>
      <c r="Y1096" s="24" t="n">
        <f aca="false">Q1096*RHO_PLATE/2700*(1+SCRAP)*PRICE_PLATE</f>
        <v>159.91468731</v>
      </c>
      <c r="Z1096" s="24" t="n">
        <f aca="false">T1096*CUT_M+(R1096+S1096)*CUT_SET</f>
        <v>476.292017</v>
      </c>
      <c r="AA1096" s="24" t="n">
        <f aca="false">U1096*ROUND_M</f>
        <v>1047.2389</v>
      </c>
      <c r="AB1096" s="24" t="n">
        <f aca="false">(R1096+S1096)*FINISH_PART</f>
        <v>736</v>
      </c>
      <c r="AC1096" s="24" t="n">
        <f aca="false">R1096*SPACER_VANE+(R1096+S1096)*ASM_H*LABOUR</f>
        <v>1227</v>
      </c>
      <c r="AD1096" s="24" t="n">
        <f aca="false">V1096*G10_CAGE+W1096*G10_SLEEVE</f>
        <v>350.04474</v>
      </c>
      <c r="AE1096" s="24" t="n">
        <f aca="false">N1096/1000*SHAFT_M+SHAFT_SET</f>
        <v>200</v>
      </c>
      <c r="AF1096" s="24" t="n">
        <f aca="false">2*ROUNDUP(G1096*1000/V_ZENER,0)*PRICE_Z+5*ROUNDUP(G1096*DIODE_SAFETY/V_STICK,0)*PRICE_STICK</f>
        <v>56.9</v>
      </c>
      <c r="AG1096" s="24" t="n">
        <f aca="false">SUM(X1096:AF1096)</f>
        <v>4421.64496154</v>
      </c>
      <c r="AH1096" s="20" t="n">
        <f aca="false">FIXED_BOM</f>
        <v>3461</v>
      </c>
      <c r="AI1096" s="24" t="n">
        <f aca="false">(AG1096+AH1096)*(1+CONT)</f>
        <v>9065.041705771</v>
      </c>
      <c r="AJ1096" s="24" t="n">
        <f aca="false">IF(L1096&gt;0,AI1096/L1096,1000000000000)</f>
        <v>828.244279660671</v>
      </c>
      <c r="AK1096" s="8" t="n">
        <f aca="false">IF(AND(G1096&gt;=V_NEED,L1096&gt;=P_MIN,K1096&gt;=Z_MIN,F1096&lt;=N_CAP,D1096&lt;=R_MAX,OR(CORONA_REQ=0,O1096&gt;=G1096)),1,0)</f>
        <v>0</v>
      </c>
      <c r="AL1096" s="28" t="n">
        <f aca="false">IF(AK1096=1,IF(OBJECTIVE=1,AI1096,AJ1096),1000000000000)+ROW()*0.000000001</f>
        <v>1000000000000</v>
      </c>
    </row>
    <row r="1097" customFormat="false" ht="15" hidden="false" customHeight="false" outlineLevel="0" collapsed="false">
      <c r="A1097" s="8" t="n">
        <v>1093</v>
      </c>
      <c r="B1097" s="23" t="n">
        <v>3</v>
      </c>
      <c r="C1097" s="23" t="n">
        <v>1.5</v>
      </c>
      <c r="D1097" s="8" t="n">
        <v>200</v>
      </c>
      <c r="E1097" s="8" t="n">
        <v>26</v>
      </c>
      <c r="F1097" s="8" t="n">
        <v>4</v>
      </c>
      <c r="G1097" s="28" t="n">
        <v>7.264419</v>
      </c>
      <c r="H1097" s="8" t="n">
        <v>43.443863</v>
      </c>
      <c r="I1097" s="8" t="n">
        <v>1086.577027</v>
      </c>
      <c r="J1097" s="28" t="n">
        <v>25.011059</v>
      </c>
      <c r="K1097" s="39" t="n">
        <v>1.572652</v>
      </c>
      <c r="L1097" s="28" t="n">
        <v>2.656513</v>
      </c>
      <c r="M1097" s="8" t="n">
        <v>55.5</v>
      </c>
      <c r="N1097" s="8" t="n">
        <v>703</v>
      </c>
      <c r="O1097" s="28" t="n">
        <v>8.205731</v>
      </c>
      <c r="P1097" s="28" t="n">
        <v>4.023028</v>
      </c>
      <c r="Q1097" s="28" t="n">
        <v>4.771294</v>
      </c>
      <c r="R1097" s="8" t="n">
        <v>16</v>
      </c>
      <c r="S1097" s="8" t="n">
        <v>10</v>
      </c>
      <c r="T1097" s="23" t="n">
        <v>68.761059</v>
      </c>
      <c r="U1097" s="23" t="n">
        <v>57.074334</v>
      </c>
      <c r="V1097" s="28" t="n">
        <v>2.099461</v>
      </c>
      <c r="W1097" s="39" t="n">
        <v>0.323749</v>
      </c>
      <c r="X1097" s="24" t="n">
        <f aca="false">P1097*RHO_VANE/2700*(1+SCRAP)*PRICE_VANE</f>
        <v>48.15564516</v>
      </c>
      <c r="Y1097" s="24" t="n">
        <f aca="false">Q1097*RHO_PLATE/2700*(1+SCRAP)*PRICE_PLATE</f>
        <v>57.11238918</v>
      </c>
      <c r="Z1097" s="24" t="n">
        <f aca="false">T1097*CUT_M+(R1097+S1097)*CUT_SET</f>
        <v>129.1415885</v>
      </c>
      <c r="AA1097" s="24" t="n">
        <f aca="false">U1097*ROUND_M</f>
        <v>285.37167</v>
      </c>
      <c r="AB1097" s="24" t="n">
        <f aca="false">(R1097+S1097)*FINISH_PART</f>
        <v>208</v>
      </c>
      <c r="AC1097" s="24" t="n">
        <f aca="false">R1097*SPACER_VANE+(R1097+S1097)*ASM_H*LABOUR</f>
        <v>340.5</v>
      </c>
      <c r="AD1097" s="24" t="n">
        <f aca="false">V1097*G10_CAGE+W1097*G10_SLEEVE</f>
        <v>145.3926</v>
      </c>
      <c r="AE1097" s="24" t="n">
        <f aca="false">N1097/1000*SHAFT_M+SHAFT_SET</f>
        <v>164.36</v>
      </c>
      <c r="AF1097" s="24" t="n">
        <f aca="false">2*ROUNDUP(G1097*1000/V_ZENER,0)*PRICE_Z+5*ROUNDUP(G1097*DIODE_SAFETY/V_STICK,0)*PRICE_STICK</f>
        <v>56.9</v>
      </c>
      <c r="AG1097" s="24" t="n">
        <f aca="false">SUM(X1097:AF1097)</f>
        <v>1434.93389284</v>
      </c>
      <c r="AH1097" s="20" t="n">
        <f aca="false">FIXED_BOM</f>
        <v>3461</v>
      </c>
      <c r="AI1097" s="24" t="n">
        <f aca="false">(AG1097+AH1097)*(1+CONT)</f>
        <v>5630.323976766</v>
      </c>
      <c r="AJ1097" s="24" t="n">
        <f aca="false">IF(L1097&gt;0,AI1097/L1097,1000000000000)</f>
        <v>2119.44152984232</v>
      </c>
      <c r="AK1097" s="8" t="n">
        <f aca="false">IF(AND(G1097&gt;=V_NEED,L1097&gt;=P_MIN,K1097&gt;=Z_MIN,F1097&lt;=N_CAP,D1097&lt;=R_MAX,OR(CORONA_REQ=0,O1097&gt;=G1097)),1,0)</f>
        <v>0</v>
      </c>
      <c r="AL1097" s="28" t="n">
        <f aca="false">IF(AK1097=1,IF(OBJECTIVE=1,AI1097,AJ1097),1000000000000)+ROW()*0.000000001</f>
        <v>1000000000000</v>
      </c>
    </row>
    <row r="1098" customFormat="false" ht="15" hidden="false" customHeight="false" outlineLevel="0" collapsed="false">
      <c r="A1098" s="8" t="n">
        <v>1094</v>
      </c>
      <c r="B1098" s="23" t="n">
        <v>3</v>
      </c>
      <c r="C1098" s="23" t="n">
        <v>1.5</v>
      </c>
      <c r="D1098" s="8" t="n">
        <v>200</v>
      </c>
      <c r="E1098" s="8" t="n">
        <v>26</v>
      </c>
      <c r="F1098" s="8" t="n">
        <v>6</v>
      </c>
      <c r="G1098" s="28" t="n">
        <v>7.264419</v>
      </c>
      <c r="H1098" s="8" t="n">
        <v>67.126071</v>
      </c>
      <c r="I1098" s="8" t="n">
        <v>1707.478186</v>
      </c>
      <c r="J1098" s="28" t="n">
        <v>25.436886</v>
      </c>
      <c r="K1098" s="39" t="n">
        <v>1.596136</v>
      </c>
      <c r="L1098" s="28" t="n">
        <v>4.291194</v>
      </c>
      <c r="M1098" s="8" t="n">
        <v>82.5</v>
      </c>
      <c r="N1098" s="8" t="n">
        <v>757</v>
      </c>
      <c r="O1098" s="28" t="n">
        <v>8.205731</v>
      </c>
      <c r="P1098" s="28" t="n">
        <v>6.034542</v>
      </c>
      <c r="Q1098" s="28" t="n">
        <v>6.679811</v>
      </c>
      <c r="R1098" s="8" t="n">
        <v>24</v>
      </c>
      <c r="S1098" s="8" t="n">
        <v>14</v>
      </c>
      <c r="T1098" s="23" t="n">
        <v>101.570792</v>
      </c>
      <c r="U1098" s="23" t="n">
        <v>84.040704</v>
      </c>
      <c r="V1098" s="28" t="n">
        <v>2.636764</v>
      </c>
      <c r="W1098" s="39" t="n">
        <v>0.406604</v>
      </c>
      <c r="X1098" s="24" t="n">
        <f aca="false">P1098*RHO_VANE/2700*(1+SCRAP)*PRICE_VANE</f>
        <v>72.23346774</v>
      </c>
      <c r="Y1098" s="24" t="n">
        <f aca="false">Q1098*RHO_PLATE/2700*(1+SCRAP)*PRICE_PLATE</f>
        <v>79.95733767</v>
      </c>
      <c r="Z1098" s="24" t="n">
        <f aca="false">T1098*CUT_M+(R1098+S1098)*CUT_SET</f>
        <v>190.356188</v>
      </c>
      <c r="AA1098" s="24" t="n">
        <f aca="false">U1098*ROUND_M</f>
        <v>420.20352</v>
      </c>
      <c r="AB1098" s="24" t="n">
        <f aca="false">(R1098+S1098)*FINISH_PART</f>
        <v>304</v>
      </c>
      <c r="AC1098" s="24" t="n">
        <f aca="false">R1098*SPACER_VANE+(R1098+S1098)*ASM_H*LABOUR</f>
        <v>499.5</v>
      </c>
      <c r="AD1098" s="24" t="n">
        <f aca="false">V1098*G10_CAGE+W1098*G10_SLEEVE</f>
        <v>182.60208</v>
      </c>
      <c r="AE1098" s="24" t="n">
        <f aca="false">N1098/1000*SHAFT_M+SHAFT_SET</f>
        <v>170.84</v>
      </c>
      <c r="AF1098" s="24" t="n">
        <f aca="false">2*ROUNDUP(G1098*1000/V_ZENER,0)*PRICE_Z+5*ROUNDUP(G1098*DIODE_SAFETY/V_STICK,0)*PRICE_STICK</f>
        <v>56.9</v>
      </c>
      <c r="AG1098" s="24" t="n">
        <f aca="false">SUM(X1098:AF1098)</f>
        <v>1976.59259341</v>
      </c>
      <c r="AH1098" s="20" t="n">
        <f aca="false">FIXED_BOM</f>
        <v>3461</v>
      </c>
      <c r="AI1098" s="24" t="n">
        <f aca="false">(AG1098+AH1098)*(1+CONT)</f>
        <v>6253.2314824215</v>
      </c>
      <c r="AJ1098" s="24" t="n">
        <f aca="false">IF(L1098&gt;0,AI1098/L1098,1000000000000)</f>
        <v>1457.22413911408</v>
      </c>
      <c r="AK1098" s="8" t="n">
        <f aca="false">IF(AND(G1098&gt;=V_NEED,L1098&gt;=P_MIN,K1098&gt;=Z_MIN,F1098&lt;=N_CAP,D1098&lt;=R_MAX,OR(CORONA_REQ=0,O1098&gt;=G1098)),1,0)</f>
        <v>0</v>
      </c>
      <c r="AL1098" s="28" t="n">
        <f aca="false">IF(AK1098=1,IF(OBJECTIVE=1,AI1098,AJ1098),1000000000000)+ROW()*0.000000001</f>
        <v>1000000000000</v>
      </c>
    </row>
    <row r="1099" customFormat="false" ht="15" hidden="false" customHeight="false" outlineLevel="0" collapsed="false">
      <c r="A1099" s="8" t="n">
        <v>1095</v>
      </c>
      <c r="B1099" s="23" t="n">
        <v>3</v>
      </c>
      <c r="C1099" s="23" t="n">
        <v>1.5</v>
      </c>
      <c r="D1099" s="8" t="n">
        <v>200</v>
      </c>
      <c r="E1099" s="8" t="n">
        <v>26</v>
      </c>
      <c r="F1099" s="8" t="n">
        <v>8</v>
      </c>
      <c r="G1099" s="28" t="n">
        <v>7.264419</v>
      </c>
      <c r="H1099" s="8" t="n">
        <v>90.808278</v>
      </c>
      <c r="I1099" s="8" t="n">
        <v>2328.379344</v>
      </c>
      <c r="J1099" s="28" t="n">
        <v>25.640607</v>
      </c>
      <c r="K1099" s="39" t="n">
        <v>1.607622</v>
      </c>
      <c r="L1099" s="28" t="n">
        <v>5.924331</v>
      </c>
      <c r="M1099" s="8" t="n">
        <v>109.5</v>
      </c>
      <c r="N1099" s="8" t="n">
        <v>811</v>
      </c>
      <c r="O1099" s="28" t="n">
        <v>8.205731</v>
      </c>
      <c r="P1099" s="28" t="n">
        <v>8.046055</v>
      </c>
      <c r="Q1099" s="28" t="n">
        <v>8.588329</v>
      </c>
      <c r="R1099" s="8" t="n">
        <v>32</v>
      </c>
      <c r="S1099" s="8" t="n">
        <v>18</v>
      </c>
      <c r="T1099" s="23" t="n">
        <v>134.380524</v>
      </c>
      <c r="U1099" s="23" t="n">
        <v>111.007075</v>
      </c>
      <c r="V1099" s="28" t="n">
        <v>3.174067</v>
      </c>
      <c r="W1099" s="39" t="n">
        <v>0.489459</v>
      </c>
      <c r="X1099" s="24" t="n">
        <f aca="false">P1099*RHO_VANE/2700*(1+SCRAP)*PRICE_VANE</f>
        <v>96.31127835</v>
      </c>
      <c r="Y1099" s="24" t="n">
        <f aca="false">Q1099*RHO_PLATE/2700*(1+SCRAP)*PRICE_PLATE</f>
        <v>102.80229813</v>
      </c>
      <c r="Z1099" s="24" t="n">
        <f aca="false">T1099*CUT_M+(R1099+S1099)*CUT_SET</f>
        <v>251.570786</v>
      </c>
      <c r="AA1099" s="24" t="n">
        <f aca="false">U1099*ROUND_M</f>
        <v>555.035375</v>
      </c>
      <c r="AB1099" s="24" t="n">
        <f aca="false">(R1099+S1099)*FINISH_PART</f>
        <v>400</v>
      </c>
      <c r="AC1099" s="24" t="n">
        <f aca="false">R1099*SPACER_VANE+(R1099+S1099)*ASM_H*LABOUR</f>
        <v>658.5</v>
      </c>
      <c r="AD1099" s="24" t="n">
        <f aca="false">V1099*G10_CAGE+W1099*G10_SLEEVE</f>
        <v>219.81156</v>
      </c>
      <c r="AE1099" s="24" t="n">
        <f aca="false">N1099/1000*SHAFT_M+SHAFT_SET</f>
        <v>177.32</v>
      </c>
      <c r="AF1099" s="24" t="n">
        <f aca="false">2*ROUNDUP(G1099*1000/V_ZENER,0)*PRICE_Z+5*ROUNDUP(G1099*DIODE_SAFETY/V_STICK,0)*PRICE_STICK</f>
        <v>56.9</v>
      </c>
      <c r="AG1099" s="24" t="n">
        <f aca="false">SUM(X1099:AF1099)</f>
        <v>2518.25129748</v>
      </c>
      <c r="AH1099" s="20" t="n">
        <f aca="false">FIXED_BOM</f>
        <v>3461</v>
      </c>
      <c r="AI1099" s="24" t="n">
        <f aca="false">(AG1099+AH1099)*(1+CONT)</f>
        <v>6876.138992102</v>
      </c>
      <c r="AJ1099" s="24" t="n">
        <f aca="false">IF(L1099&gt;0,AI1099/L1099,1000000000000)</f>
        <v>1160.66083952804</v>
      </c>
      <c r="AK1099" s="8" t="n">
        <f aca="false">IF(AND(G1099&gt;=V_NEED,L1099&gt;=P_MIN,K1099&gt;=Z_MIN,F1099&lt;=N_CAP,D1099&lt;=R_MAX,OR(CORONA_REQ=0,O1099&gt;=G1099)),1,0)</f>
        <v>0</v>
      </c>
      <c r="AL1099" s="28" t="n">
        <f aca="false">IF(AK1099=1,IF(OBJECTIVE=1,AI1099,AJ1099),1000000000000)+ROW()*0.000000001</f>
        <v>1000000000000</v>
      </c>
    </row>
    <row r="1100" customFormat="false" ht="15" hidden="false" customHeight="false" outlineLevel="0" collapsed="false">
      <c r="A1100" s="8" t="n">
        <v>1096</v>
      </c>
      <c r="B1100" s="23" t="n">
        <v>3</v>
      </c>
      <c r="C1100" s="23" t="n">
        <v>1.5</v>
      </c>
      <c r="D1100" s="8" t="n">
        <v>200</v>
      </c>
      <c r="E1100" s="8" t="n">
        <v>26</v>
      </c>
      <c r="F1100" s="8" t="n">
        <v>10</v>
      </c>
      <c r="G1100" s="28" t="n">
        <v>7.264419</v>
      </c>
      <c r="H1100" s="8" t="n">
        <v>114.490486</v>
      </c>
      <c r="I1100" s="8" t="n">
        <v>2949.280503</v>
      </c>
      <c r="J1100" s="28" t="n">
        <v>25.760049</v>
      </c>
      <c r="K1100" s="39" t="n">
        <v>1.615157</v>
      </c>
      <c r="L1100" s="28" t="n">
        <v>7.566422</v>
      </c>
      <c r="M1100" s="8" t="n">
        <v>136.5</v>
      </c>
      <c r="N1100" s="8" t="n">
        <v>865</v>
      </c>
      <c r="O1100" s="28" t="n">
        <v>8.205731</v>
      </c>
      <c r="P1100" s="28" t="n">
        <v>10.057569</v>
      </c>
      <c r="Q1100" s="28" t="n">
        <v>10.496846</v>
      </c>
      <c r="R1100" s="8" t="n">
        <v>40</v>
      </c>
      <c r="S1100" s="8" t="n">
        <v>22</v>
      </c>
      <c r="T1100" s="23" t="n">
        <v>167.190257</v>
      </c>
      <c r="U1100" s="23" t="n">
        <v>137.973446</v>
      </c>
      <c r="V1100" s="28" t="n">
        <v>3.711369</v>
      </c>
      <c r="W1100" s="39" t="n">
        <v>0.572314</v>
      </c>
      <c r="X1100" s="24" t="n">
        <f aca="false">P1100*RHO_VANE/2700*(1+SCRAP)*PRICE_VANE</f>
        <v>120.38910093</v>
      </c>
      <c r="Y1100" s="24" t="n">
        <f aca="false">Q1100*RHO_PLATE/2700*(1+SCRAP)*PRICE_PLATE</f>
        <v>125.64724662</v>
      </c>
      <c r="Z1100" s="24" t="n">
        <f aca="false">T1100*CUT_M+(R1100+S1100)*CUT_SET</f>
        <v>312.7853855</v>
      </c>
      <c r="AA1100" s="24" t="n">
        <f aca="false">U1100*ROUND_M</f>
        <v>689.86723</v>
      </c>
      <c r="AB1100" s="24" t="n">
        <f aca="false">(R1100+S1100)*FINISH_PART</f>
        <v>496</v>
      </c>
      <c r="AC1100" s="24" t="n">
        <f aca="false">R1100*SPACER_VANE+(R1100+S1100)*ASM_H*LABOUR</f>
        <v>817.5</v>
      </c>
      <c r="AD1100" s="24" t="n">
        <f aca="false">V1100*G10_CAGE+W1100*G10_SLEEVE</f>
        <v>257.02098</v>
      </c>
      <c r="AE1100" s="24" t="n">
        <f aca="false">N1100/1000*SHAFT_M+SHAFT_SET</f>
        <v>183.8</v>
      </c>
      <c r="AF1100" s="24" t="n">
        <f aca="false">2*ROUNDUP(G1100*1000/V_ZENER,0)*PRICE_Z+5*ROUNDUP(G1100*DIODE_SAFETY/V_STICK,0)*PRICE_STICK</f>
        <v>56.9</v>
      </c>
      <c r="AG1100" s="24" t="n">
        <f aca="false">SUM(X1100:AF1100)</f>
        <v>3059.90994305</v>
      </c>
      <c r="AH1100" s="20" t="n">
        <f aca="false">FIXED_BOM</f>
        <v>3461</v>
      </c>
      <c r="AI1100" s="24" t="n">
        <f aca="false">(AG1100+AH1100)*(1+CONT)</f>
        <v>7499.0464345075</v>
      </c>
      <c r="AJ1100" s="24" t="n">
        <f aca="false">IF(L1100&gt;0,AI1100/L1100,1000000000000)</f>
        <v>991.095452316498</v>
      </c>
      <c r="AK1100" s="8" t="n">
        <f aca="false">IF(AND(G1100&gt;=V_NEED,L1100&gt;=P_MIN,K1100&gt;=Z_MIN,F1100&lt;=N_CAP,D1100&lt;=R_MAX,OR(CORONA_REQ=0,O1100&gt;=G1100)),1,0)</f>
        <v>0</v>
      </c>
      <c r="AL1100" s="28" t="n">
        <f aca="false">IF(AK1100=1,IF(OBJECTIVE=1,AI1100,AJ1100),1000000000000)+ROW()*0.000000001</f>
        <v>1000000000000</v>
      </c>
    </row>
    <row r="1101" customFormat="false" ht="15" hidden="false" customHeight="false" outlineLevel="0" collapsed="false">
      <c r="A1101" s="8" t="n">
        <v>1097</v>
      </c>
      <c r="B1101" s="23" t="n">
        <v>3</v>
      </c>
      <c r="C1101" s="23" t="n">
        <v>1.5</v>
      </c>
      <c r="D1101" s="8" t="n">
        <v>200</v>
      </c>
      <c r="E1101" s="8" t="n">
        <v>26</v>
      </c>
      <c r="F1101" s="8" t="n">
        <v>12</v>
      </c>
      <c r="G1101" s="28" t="n">
        <v>7.264419</v>
      </c>
      <c r="H1101" s="8" t="n">
        <v>138.172694</v>
      </c>
      <c r="I1101" s="8" t="n">
        <v>3570.181661</v>
      </c>
      <c r="J1101" s="28" t="n">
        <v>25.838547</v>
      </c>
      <c r="K1101" s="39" t="n">
        <v>1.619542</v>
      </c>
      <c r="L1101" s="28" t="n">
        <v>9.202732</v>
      </c>
      <c r="M1101" s="8" t="n">
        <v>163.5</v>
      </c>
      <c r="N1101" s="8" t="n">
        <v>919</v>
      </c>
      <c r="O1101" s="28" t="n">
        <v>8.205731</v>
      </c>
      <c r="P1101" s="28" t="n">
        <v>12.069083</v>
      </c>
      <c r="Q1101" s="28" t="n">
        <v>12.405364</v>
      </c>
      <c r="R1101" s="8" t="n">
        <v>48</v>
      </c>
      <c r="S1101" s="8" t="n">
        <v>26</v>
      </c>
      <c r="T1101" s="23" t="n">
        <v>199.99999</v>
      </c>
      <c r="U1101" s="23" t="n">
        <v>164.939816</v>
      </c>
      <c r="V1101" s="28" t="n">
        <v>4.248672</v>
      </c>
      <c r="W1101" s="39" t="n">
        <v>0.655169</v>
      </c>
      <c r="X1101" s="24" t="n">
        <f aca="false">P1101*RHO_VANE/2700*(1+SCRAP)*PRICE_VANE</f>
        <v>144.46692351</v>
      </c>
      <c r="Y1101" s="24" t="n">
        <f aca="false">Q1101*RHO_PLATE/2700*(1+SCRAP)*PRICE_PLATE</f>
        <v>148.49220708</v>
      </c>
      <c r="Z1101" s="24" t="n">
        <f aca="false">T1101*CUT_M+(R1101+S1101)*CUT_SET</f>
        <v>373.999985</v>
      </c>
      <c r="AA1101" s="24" t="n">
        <f aca="false">U1101*ROUND_M</f>
        <v>824.69908</v>
      </c>
      <c r="AB1101" s="24" t="n">
        <f aca="false">(R1101+S1101)*FINISH_PART</f>
        <v>592</v>
      </c>
      <c r="AC1101" s="24" t="n">
        <f aca="false">R1101*SPACER_VANE+(R1101+S1101)*ASM_H*LABOUR</f>
        <v>976.5</v>
      </c>
      <c r="AD1101" s="24" t="n">
        <f aca="false">V1101*G10_CAGE+W1101*G10_SLEEVE</f>
        <v>294.23046</v>
      </c>
      <c r="AE1101" s="24" t="n">
        <f aca="false">N1101/1000*SHAFT_M+SHAFT_SET</f>
        <v>190.28</v>
      </c>
      <c r="AF1101" s="24" t="n">
        <f aca="false">2*ROUNDUP(G1101*1000/V_ZENER,0)*PRICE_Z+5*ROUNDUP(G1101*DIODE_SAFETY/V_STICK,0)*PRICE_STICK</f>
        <v>56.9</v>
      </c>
      <c r="AG1101" s="24" t="n">
        <f aca="false">SUM(X1101:AF1101)</f>
        <v>3601.56865559</v>
      </c>
      <c r="AH1101" s="20" t="n">
        <f aca="false">FIXED_BOM</f>
        <v>3461</v>
      </c>
      <c r="AI1101" s="24" t="n">
        <f aca="false">(AG1101+AH1101)*(1+CONT)</f>
        <v>8121.9539539285</v>
      </c>
      <c r="AJ1101" s="24" t="n">
        <f aca="false">IF(L1101&gt;0,AI1101/L1101,1000000000000)</f>
        <v>882.559000297792</v>
      </c>
      <c r="AK1101" s="8" t="n">
        <f aca="false">IF(AND(G1101&gt;=V_NEED,L1101&gt;=P_MIN,K1101&gt;=Z_MIN,F1101&lt;=N_CAP,D1101&lt;=R_MAX,OR(CORONA_REQ=0,O1101&gt;=G1101)),1,0)</f>
        <v>0</v>
      </c>
      <c r="AL1101" s="28" t="n">
        <f aca="false">IF(AK1101=1,IF(OBJECTIVE=1,AI1101,AJ1101),1000000000000)+ROW()*0.000000001</f>
        <v>1000000000000</v>
      </c>
    </row>
    <row r="1102" customFormat="false" ht="15" hidden="false" customHeight="false" outlineLevel="0" collapsed="false">
      <c r="A1102" s="8" t="n">
        <v>1098</v>
      </c>
      <c r="B1102" s="23" t="n">
        <v>3</v>
      </c>
      <c r="C1102" s="23" t="n">
        <v>1.5</v>
      </c>
      <c r="D1102" s="8" t="n">
        <v>200</v>
      </c>
      <c r="E1102" s="8" t="n">
        <v>26</v>
      </c>
      <c r="F1102" s="8" t="n">
        <v>16</v>
      </c>
      <c r="G1102" s="28" t="n">
        <v>7.264419</v>
      </c>
      <c r="H1102" s="8" t="n">
        <v>185.537109</v>
      </c>
      <c r="I1102" s="8" t="n">
        <v>4811.983978</v>
      </c>
      <c r="J1102" s="28" t="n">
        <v>25.935426</v>
      </c>
      <c r="K1102" s="39" t="n">
        <v>1.625363</v>
      </c>
      <c r="L1102" s="28" t="n">
        <v>12.482329</v>
      </c>
      <c r="M1102" s="8" t="n">
        <v>217.5</v>
      </c>
      <c r="N1102" s="8" t="n">
        <v>1027</v>
      </c>
      <c r="O1102" s="28" t="n">
        <v>8.205731</v>
      </c>
      <c r="P1102" s="28" t="n">
        <v>16.092111</v>
      </c>
      <c r="Q1102" s="28" t="n">
        <v>16.222399</v>
      </c>
      <c r="R1102" s="8" t="n">
        <v>64</v>
      </c>
      <c r="S1102" s="8" t="n">
        <v>34</v>
      </c>
      <c r="T1102" s="23" t="n">
        <v>265.619456</v>
      </c>
      <c r="U1102" s="23" t="n">
        <v>218.872558</v>
      </c>
      <c r="V1102" s="28" t="n">
        <v>5.323278</v>
      </c>
      <c r="W1102" s="39" t="n">
        <v>0.820879</v>
      </c>
      <c r="X1102" s="24" t="n">
        <f aca="false">P1102*RHO_VANE/2700*(1+SCRAP)*PRICE_VANE</f>
        <v>192.62256867</v>
      </c>
      <c r="Y1102" s="24" t="n">
        <f aca="false">Q1102*RHO_PLATE/2700*(1+SCRAP)*PRICE_PLATE</f>
        <v>194.18211603</v>
      </c>
      <c r="Z1102" s="24" t="n">
        <f aca="false">T1102*CUT_M+(R1102+S1102)*CUT_SET</f>
        <v>496.429184</v>
      </c>
      <c r="AA1102" s="24" t="n">
        <f aca="false">U1102*ROUND_M</f>
        <v>1094.36279</v>
      </c>
      <c r="AB1102" s="24" t="n">
        <f aca="false">(R1102+S1102)*FINISH_PART</f>
        <v>784</v>
      </c>
      <c r="AC1102" s="24" t="n">
        <f aca="false">R1102*SPACER_VANE+(R1102+S1102)*ASM_H*LABOUR</f>
        <v>1294.5</v>
      </c>
      <c r="AD1102" s="24" t="n">
        <f aca="false">V1102*G10_CAGE+W1102*G10_SLEEVE</f>
        <v>368.64942</v>
      </c>
      <c r="AE1102" s="24" t="n">
        <f aca="false">N1102/1000*SHAFT_M+SHAFT_SET</f>
        <v>203.24</v>
      </c>
      <c r="AF1102" s="24" t="n">
        <f aca="false">2*ROUNDUP(G1102*1000/V_ZENER,0)*PRICE_Z+5*ROUNDUP(G1102*DIODE_SAFETY/V_STICK,0)*PRICE_STICK</f>
        <v>56.9</v>
      </c>
      <c r="AG1102" s="24" t="n">
        <f aca="false">SUM(X1102:AF1102)</f>
        <v>4684.8860787</v>
      </c>
      <c r="AH1102" s="20" t="n">
        <f aca="false">FIXED_BOM</f>
        <v>3461</v>
      </c>
      <c r="AI1102" s="24" t="n">
        <f aca="false">(AG1102+AH1102)*(1+CONT)</f>
        <v>9367.768990505</v>
      </c>
      <c r="AJ1102" s="24" t="n">
        <f aca="false">IF(L1102&gt;0,AI1102/L1102,1000000000000)</f>
        <v>750.482461286271</v>
      </c>
      <c r="AK1102" s="8" t="n">
        <f aca="false">IF(AND(G1102&gt;=V_NEED,L1102&gt;=P_MIN,K1102&gt;=Z_MIN,F1102&lt;=N_CAP,D1102&lt;=R_MAX,OR(CORONA_REQ=0,O1102&gt;=G1102)),1,0)</f>
        <v>0</v>
      </c>
      <c r="AL1102" s="28" t="n">
        <f aca="false">IF(AK1102=1,IF(OBJECTIVE=1,AI1102,AJ1102),1000000000000)+ROW()*0.000000001</f>
        <v>1000000000000</v>
      </c>
    </row>
    <row r="1103" customFormat="false" ht="15" hidden="false" customHeight="false" outlineLevel="0" collapsed="false">
      <c r="A1103" s="8" t="n">
        <v>1099</v>
      </c>
      <c r="B1103" s="23" t="n">
        <v>3</v>
      </c>
      <c r="C1103" s="23" t="n">
        <v>2</v>
      </c>
      <c r="D1103" s="8" t="n">
        <v>200</v>
      </c>
      <c r="E1103" s="8" t="n">
        <v>18</v>
      </c>
      <c r="F1103" s="8" t="n">
        <v>4</v>
      </c>
      <c r="G1103" s="28" t="n">
        <v>7.264419</v>
      </c>
      <c r="H1103" s="8" t="n">
        <v>22.191374</v>
      </c>
      <c r="I1103" s="8" t="n">
        <v>764.438012</v>
      </c>
      <c r="J1103" s="28" t="n">
        <v>34.447529</v>
      </c>
      <c r="K1103" s="39" t="n">
        <v>1.574704</v>
      </c>
      <c r="L1103" s="28" t="n">
        <v>1.870313</v>
      </c>
      <c r="M1103" s="8" t="n">
        <v>57</v>
      </c>
      <c r="N1103" s="8" t="n">
        <v>706</v>
      </c>
      <c r="O1103" s="28" t="n">
        <v>8.77062</v>
      </c>
      <c r="P1103" s="28" t="n">
        <v>4.006869</v>
      </c>
      <c r="Q1103" s="28" t="n">
        <v>5.08938</v>
      </c>
      <c r="R1103" s="8" t="n">
        <v>16</v>
      </c>
      <c r="S1103" s="8" t="n">
        <v>8</v>
      </c>
      <c r="T1103" s="23" t="n">
        <v>65.619466</v>
      </c>
      <c r="U1103" s="23" t="n">
        <v>53.932741</v>
      </c>
      <c r="V1103" s="28" t="n">
        <v>2.129311</v>
      </c>
      <c r="W1103" s="39" t="n">
        <v>0.328352</v>
      </c>
      <c r="X1103" s="24" t="n">
        <f aca="false">P1103*RHO_VANE/2700*(1+SCRAP)*PRICE_VANE</f>
        <v>47.96222193</v>
      </c>
      <c r="Y1103" s="24" t="n">
        <f aca="false">Q1103*RHO_PLATE/2700*(1+SCRAP)*PRICE_PLATE</f>
        <v>60.9198786</v>
      </c>
      <c r="Z1103" s="24" t="n">
        <f aca="false">T1103*CUT_M+(R1103+S1103)*CUT_SET</f>
        <v>122.429199</v>
      </c>
      <c r="AA1103" s="24" t="n">
        <f aca="false">U1103*ROUND_M</f>
        <v>269.663705</v>
      </c>
      <c r="AB1103" s="24" t="n">
        <f aca="false">(R1103+S1103)*FINISH_PART</f>
        <v>192</v>
      </c>
      <c r="AC1103" s="24" t="n">
        <f aca="false">R1103*SPACER_VANE+(R1103+S1103)*ASM_H*LABOUR</f>
        <v>318</v>
      </c>
      <c r="AD1103" s="24" t="n">
        <f aca="false">V1103*G10_CAGE+W1103*G10_SLEEVE</f>
        <v>147.45978</v>
      </c>
      <c r="AE1103" s="24" t="n">
        <f aca="false">N1103/1000*SHAFT_M+SHAFT_SET</f>
        <v>164.72</v>
      </c>
      <c r="AF1103" s="24" t="n">
        <f aca="false">2*ROUNDUP(G1103*1000/V_ZENER,0)*PRICE_Z+5*ROUNDUP(G1103*DIODE_SAFETY/V_STICK,0)*PRICE_STICK</f>
        <v>56.9</v>
      </c>
      <c r="AG1103" s="24" t="n">
        <f aca="false">SUM(X1103:AF1103)</f>
        <v>1380.05478453</v>
      </c>
      <c r="AH1103" s="20" t="n">
        <f aca="false">FIXED_BOM</f>
        <v>3461</v>
      </c>
      <c r="AI1103" s="24" t="n">
        <f aca="false">(AG1103+AH1103)*(1+CONT)</f>
        <v>5567.2130022095</v>
      </c>
      <c r="AJ1103" s="24" t="n">
        <f aca="false">IF(L1103&gt;0,AI1103/L1103,1000000000000)</f>
        <v>2976.62102664607</v>
      </c>
      <c r="AK1103" s="8" t="n">
        <f aca="false">IF(AND(G1103&gt;=V_NEED,L1103&gt;=P_MIN,K1103&gt;=Z_MIN,F1103&lt;=N_CAP,D1103&lt;=R_MAX,OR(CORONA_REQ=0,O1103&gt;=G1103)),1,0)</f>
        <v>0</v>
      </c>
      <c r="AL1103" s="28" t="n">
        <f aca="false">IF(AK1103=1,IF(OBJECTIVE=1,AI1103,AJ1103),1000000000000)+ROW()*0.000000001</f>
        <v>1000000000000</v>
      </c>
    </row>
    <row r="1104" customFormat="false" ht="15" hidden="false" customHeight="false" outlineLevel="0" collapsed="false">
      <c r="A1104" s="8" t="n">
        <v>1100</v>
      </c>
      <c r="B1104" s="23" t="n">
        <v>3</v>
      </c>
      <c r="C1104" s="23" t="n">
        <v>2</v>
      </c>
      <c r="D1104" s="8" t="n">
        <v>200</v>
      </c>
      <c r="E1104" s="8" t="n">
        <v>18</v>
      </c>
      <c r="F1104" s="8" t="n">
        <v>6</v>
      </c>
      <c r="G1104" s="28" t="n">
        <v>7.264419</v>
      </c>
      <c r="H1104" s="8" t="n">
        <v>33.729303</v>
      </c>
      <c r="I1104" s="8" t="n">
        <v>1201.259732</v>
      </c>
      <c r="J1104" s="28" t="n">
        <v>35.614722</v>
      </c>
      <c r="K1104" s="39" t="n">
        <v>1.609587</v>
      </c>
      <c r="L1104" s="28" t="n">
        <v>3.058584</v>
      </c>
      <c r="M1104" s="8" t="n">
        <v>82</v>
      </c>
      <c r="N1104" s="8" t="n">
        <v>756</v>
      </c>
      <c r="O1104" s="28" t="n">
        <v>8.77062</v>
      </c>
      <c r="P1104" s="28" t="n">
        <v>6.010303</v>
      </c>
      <c r="Q1104" s="28" t="n">
        <v>6.361725</v>
      </c>
      <c r="R1104" s="8" t="n">
        <v>24</v>
      </c>
      <c r="S1104" s="8" t="n">
        <v>10</v>
      </c>
      <c r="T1104" s="23" t="n">
        <v>95.287606</v>
      </c>
      <c r="U1104" s="23" t="n">
        <v>77.757519</v>
      </c>
      <c r="V1104" s="28" t="n">
        <v>2.626814</v>
      </c>
      <c r="W1104" s="39" t="n">
        <v>0.405069</v>
      </c>
      <c r="X1104" s="24" t="n">
        <f aca="false">P1104*RHO_VANE/2700*(1+SCRAP)*PRICE_VANE</f>
        <v>71.94332691</v>
      </c>
      <c r="Y1104" s="24" t="n">
        <f aca="false">Q1104*RHO_PLATE/2700*(1+SCRAP)*PRICE_PLATE</f>
        <v>76.14984825</v>
      </c>
      <c r="Z1104" s="24" t="n">
        <f aca="false">T1104*CUT_M+(R1104+S1104)*CUT_SET</f>
        <v>176.931409</v>
      </c>
      <c r="AA1104" s="24" t="n">
        <f aca="false">U1104*ROUND_M</f>
        <v>388.787595</v>
      </c>
      <c r="AB1104" s="24" t="n">
        <f aca="false">(R1104+S1104)*FINISH_PART</f>
        <v>272</v>
      </c>
      <c r="AC1104" s="24" t="n">
        <f aca="false">R1104*SPACER_VANE+(R1104+S1104)*ASM_H*LABOUR</f>
        <v>454.5</v>
      </c>
      <c r="AD1104" s="24" t="n">
        <f aca="false">V1104*G10_CAGE+W1104*G10_SLEEVE</f>
        <v>181.91298</v>
      </c>
      <c r="AE1104" s="24" t="n">
        <f aca="false">N1104/1000*SHAFT_M+SHAFT_SET</f>
        <v>170.72</v>
      </c>
      <c r="AF1104" s="24" t="n">
        <f aca="false">2*ROUNDUP(G1104*1000/V_ZENER,0)*PRICE_Z+5*ROUNDUP(G1104*DIODE_SAFETY/V_STICK,0)*PRICE_STICK</f>
        <v>56.9</v>
      </c>
      <c r="AG1104" s="24" t="n">
        <f aca="false">SUM(X1104:AF1104)</f>
        <v>1849.84515916</v>
      </c>
      <c r="AH1104" s="20" t="n">
        <f aca="false">FIXED_BOM</f>
        <v>3461</v>
      </c>
      <c r="AI1104" s="24" t="n">
        <f aca="false">(AG1104+AH1104)*(1+CONT)</f>
        <v>6107.471933034</v>
      </c>
      <c r="AJ1104" s="24" t="n">
        <f aca="false">IF(L1104&gt;0,AI1104/L1104,1000000000000)</f>
        <v>1996.82988370893</v>
      </c>
      <c r="AK1104" s="8" t="n">
        <f aca="false">IF(AND(G1104&gt;=V_NEED,L1104&gt;=P_MIN,K1104&gt;=Z_MIN,F1104&lt;=N_CAP,D1104&lt;=R_MAX,OR(CORONA_REQ=0,O1104&gt;=G1104)),1,0)</f>
        <v>0</v>
      </c>
      <c r="AL1104" s="28" t="n">
        <f aca="false">IF(AK1104=1,IF(OBJECTIVE=1,AI1104,AJ1104),1000000000000)+ROW()*0.000000001</f>
        <v>1000000000000</v>
      </c>
    </row>
    <row r="1105" customFormat="false" ht="15" hidden="false" customHeight="false" outlineLevel="0" collapsed="false">
      <c r="A1105" s="8" t="n">
        <v>1101</v>
      </c>
      <c r="B1105" s="23" t="n">
        <v>3</v>
      </c>
      <c r="C1105" s="23" t="n">
        <v>2</v>
      </c>
      <c r="D1105" s="8" t="n">
        <v>200</v>
      </c>
      <c r="E1105" s="8" t="n">
        <v>18</v>
      </c>
      <c r="F1105" s="8" t="n">
        <v>8</v>
      </c>
      <c r="G1105" s="28" t="n">
        <v>7.264419</v>
      </c>
      <c r="H1105" s="8" t="n">
        <v>45.267231</v>
      </c>
      <c r="I1105" s="8" t="n">
        <v>1638.081453</v>
      </c>
      <c r="J1105" s="28" t="n">
        <v>36.186915</v>
      </c>
      <c r="K1105" s="39" t="n">
        <v>1.626379</v>
      </c>
      <c r="L1105" s="28" t="n">
        <v>4.249021</v>
      </c>
      <c r="M1105" s="8" t="n">
        <v>112</v>
      </c>
      <c r="N1105" s="8" t="n">
        <v>816</v>
      </c>
      <c r="O1105" s="28" t="n">
        <v>8.77062</v>
      </c>
      <c r="P1105" s="28" t="n">
        <v>8.013738</v>
      </c>
      <c r="Q1105" s="28" t="n">
        <v>8.906415</v>
      </c>
      <c r="R1105" s="8" t="n">
        <v>32</v>
      </c>
      <c r="S1105" s="8" t="n">
        <v>14</v>
      </c>
      <c r="T1105" s="23" t="n">
        <v>128.097339</v>
      </c>
      <c r="U1105" s="23" t="n">
        <v>104.72389</v>
      </c>
      <c r="V1105" s="28" t="n">
        <v>3.223817</v>
      </c>
      <c r="W1105" s="39" t="n">
        <v>0.497131</v>
      </c>
      <c r="X1105" s="24" t="n">
        <f aca="false">P1105*RHO_VANE/2700*(1+SCRAP)*PRICE_VANE</f>
        <v>95.92444386</v>
      </c>
      <c r="Y1105" s="24" t="n">
        <f aca="false">Q1105*RHO_PLATE/2700*(1+SCRAP)*PRICE_PLATE</f>
        <v>106.60978755</v>
      </c>
      <c r="Z1105" s="24" t="n">
        <f aca="false">T1105*CUT_M+(R1105+S1105)*CUT_SET</f>
        <v>238.1460085</v>
      </c>
      <c r="AA1105" s="24" t="n">
        <f aca="false">U1105*ROUND_M</f>
        <v>523.61945</v>
      </c>
      <c r="AB1105" s="24" t="n">
        <f aca="false">(R1105+S1105)*FINISH_PART</f>
        <v>368</v>
      </c>
      <c r="AC1105" s="24" t="n">
        <f aca="false">R1105*SPACER_VANE+(R1105+S1105)*ASM_H*LABOUR</f>
        <v>613.5</v>
      </c>
      <c r="AD1105" s="24" t="n">
        <f aca="false">V1105*G10_CAGE+W1105*G10_SLEEVE</f>
        <v>223.25688</v>
      </c>
      <c r="AE1105" s="24" t="n">
        <f aca="false">N1105/1000*SHAFT_M+SHAFT_SET</f>
        <v>177.92</v>
      </c>
      <c r="AF1105" s="24" t="n">
        <f aca="false">2*ROUNDUP(G1105*1000/V_ZENER,0)*PRICE_Z+5*ROUNDUP(G1105*DIODE_SAFETY/V_STICK,0)*PRICE_STICK</f>
        <v>56.9</v>
      </c>
      <c r="AG1105" s="24" t="n">
        <f aca="false">SUM(X1105:AF1105)</f>
        <v>2403.87656991</v>
      </c>
      <c r="AH1105" s="20" t="n">
        <f aca="false">FIXED_BOM</f>
        <v>3461</v>
      </c>
      <c r="AI1105" s="24" t="n">
        <f aca="false">(AG1105+AH1105)*(1+CONT)</f>
        <v>6744.6080553965</v>
      </c>
      <c r="AJ1105" s="24" t="n">
        <f aca="false">IF(L1105&gt;0,AI1105/L1105,1000000000000)</f>
        <v>1587.3322479217</v>
      </c>
      <c r="AK1105" s="8" t="n">
        <f aca="false">IF(AND(G1105&gt;=V_NEED,L1105&gt;=P_MIN,K1105&gt;=Z_MIN,F1105&lt;=N_CAP,D1105&lt;=R_MAX,OR(CORONA_REQ=0,O1105&gt;=G1105)),1,0)</f>
        <v>0</v>
      </c>
      <c r="AL1105" s="28" t="n">
        <f aca="false">IF(AK1105=1,IF(OBJECTIVE=1,AI1105,AJ1105),1000000000000)+ROW()*0.000000001</f>
        <v>1000000000000</v>
      </c>
    </row>
    <row r="1106" customFormat="false" ht="15" hidden="false" customHeight="false" outlineLevel="0" collapsed="false">
      <c r="A1106" s="8" t="n">
        <v>1102</v>
      </c>
      <c r="B1106" s="23" t="n">
        <v>3</v>
      </c>
      <c r="C1106" s="23" t="n">
        <v>2</v>
      </c>
      <c r="D1106" s="8" t="n">
        <v>200</v>
      </c>
      <c r="E1106" s="8" t="n">
        <v>18</v>
      </c>
      <c r="F1106" s="8" t="n">
        <v>10</v>
      </c>
      <c r="G1106" s="28" t="n">
        <v>7.264419</v>
      </c>
      <c r="H1106" s="8" t="n">
        <v>56.805159</v>
      </c>
      <c r="I1106" s="8" t="n">
        <v>2074.903174</v>
      </c>
      <c r="J1106" s="28" t="n">
        <v>36.526668</v>
      </c>
      <c r="K1106" s="39" t="n">
        <v>1.636423</v>
      </c>
      <c r="L1106" s="28" t="n">
        <v>5.439256</v>
      </c>
      <c r="M1106" s="8" t="n">
        <v>137</v>
      </c>
      <c r="N1106" s="8" t="n">
        <v>866</v>
      </c>
      <c r="O1106" s="28" t="n">
        <v>8.77062</v>
      </c>
      <c r="P1106" s="28" t="n">
        <v>10.017172</v>
      </c>
      <c r="Q1106" s="28" t="n">
        <v>10.17876</v>
      </c>
      <c r="R1106" s="8" t="n">
        <v>40</v>
      </c>
      <c r="S1106" s="8" t="n">
        <v>16</v>
      </c>
      <c r="T1106" s="23" t="n">
        <v>157.765479</v>
      </c>
      <c r="U1106" s="23" t="n">
        <v>128.548668</v>
      </c>
      <c r="V1106" s="28" t="n">
        <v>3.72132</v>
      </c>
      <c r="W1106" s="39" t="n">
        <v>0.573848</v>
      </c>
      <c r="X1106" s="24" t="n">
        <f aca="false">P1106*RHO_VANE/2700*(1+SCRAP)*PRICE_VANE</f>
        <v>119.90554884</v>
      </c>
      <c r="Y1106" s="24" t="n">
        <f aca="false">Q1106*RHO_PLATE/2700*(1+SCRAP)*PRICE_PLATE</f>
        <v>121.8397572</v>
      </c>
      <c r="Z1106" s="24" t="n">
        <f aca="false">T1106*CUT_M+(R1106+S1106)*CUT_SET</f>
        <v>292.6482185</v>
      </c>
      <c r="AA1106" s="24" t="n">
        <f aca="false">U1106*ROUND_M</f>
        <v>642.74334</v>
      </c>
      <c r="AB1106" s="24" t="n">
        <f aca="false">(R1106+S1106)*FINISH_PART</f>
        <v>448</v>
      </c>
      <c r="AC1106" s="24" t="n">
        <f aca="false">R1106*SPACER_VANE+(R1106+S1106)*ASM_H*LABOUR</f>
        <v>750</v>
      </c>
      <c r="AD1106" s="24" t="n">
        <f aca="false">V1106*G10_CAGE+W1106*G10_SLEEVE</f>
        <v>257.71008</v>
      </c>
      <c r="AE1106" s="24" t="n">
        <f aca="false">N1106/1000*SHAFT_M+SHAFT_SET</f>
        <v>183.92</v>
      </c>
      <c r="AF1106" s="24" t="n">
        <f aca="false">2*ROUNDUP(G1106*1000/V_ZENER,0)*PRICE_Z+5*ROUNDUP(G1106*DIODE_SAFETY/V_STICK,0)*PRICE_STICK</f>
        <v>56.9</v>
      </c>
      <c r="AG1106" s="24" t="n">
        <f aca="false">SUM(X1106:AF1106)</f>
        <v>2873.66694454</v>
      </c>
      <c r="AH1106" s="20" t="n">
        <f aca="false">FIXED_BOM</f>
        <v>3461</v>
      </c>
      <c r="AI1106" s="24" t="n">
        <f aca="false">(AG1106+AH1106)*(1+CONT)</f>
        <v>7284.866986221</v>
      </c>
      <c r="AJ1106" s="24" t="n">
        <f aca="false">IF(L1106&gt;0,AI1106/L1106,1000000000000)</f>
        <v>1339.3131314689</v>
      </c>
      <c r="AK1106" s="8" t="n">
        <f aca="false">IF(AND(G1106&gt;=V_NEED,L1106&gt;=P_MIN,K1106&gt;=Z_MIN,F1106&lt;=N_CAP,D1106&lt;=R_MAX,OR(CORONA_REQ=0,O1106&gt;=G1106)),1,0)</f>
        <v>0</v>
      </c>
      <c r="AL1106" s="28" t="n">
        <f aca="false">IF(AK1106=1,IF(OBJECTIVE=1,AI1106,AJ1106),1000000000000)+ROW()*0.000000001</f>
        <v>1000000000000</v>
      </c>
    </row>
    <row r="1107" customFormat="false" ht="15" hidden="false" customHeight="false" outlineLevel="0" collapsed="false">
      <c r="A1107" s="8" t="n">
        <v>1103</v>
      </c>
      <c r="B1107" s="23" t="n">
        <v>3</v>
      </c>
      <c r="C1107" s="23" t="n">
        <v>2</v>
      </c>
      <c r="D1107" s="8" t="n">
        <v>200</v>
      </c>
      <c r="E1107" s="8" t="n">
        <v>18</v>
      </c>
      <c r="F1107" s="8" t="n">
        <v>12</v>
      </c>
      <c r="G1107" s="28" t="n">
        <v>7.264419</v>
      </c>
      <c r="H1107" s="8" t="n">
        <v>68.343087</v>
      </c>
      <c r="I1107" s="8" t="n">
        <v>2511.724895</v>
      </c>
      <c r="J1107" s="28" t="n">
        <v>36.751704</v>
      </c>
      <c r="K1107" s="39" t="n">
        <v>1.642743</v>
      </c>
      <c r="L1107" s="28" t="n">
        <v>6.624801</v>
      </c>
      <c r="M1107" s="8" t="n">
        <v>162</v>
      </c>
      <c r="N1107" s="8" t="n">
        <v>916</v>
      </c>
      <c r="O1107" s="28" t="n">
        <v>8.77062</v>
      </c>
      <c r="P1107" s="28" t="n">
        <v>12.020607</v>
      </c>
      <c r="Q1107" s="28" t="n">
        <v>11.451105</v>
      </c>
      <c r="R1107" s="8" t="n">
        <v>48</v>
      </c>
      <c r="S1107" s="8" t="n">
        <v>18</v>
      </c>
      <c r="T1107" s="23" t="n">
        <v>187.43362</v>
      </c>
      <c r="U1107" s="23" t="n">
        <v>152.373446</v>
      </c>
      <c r="V1107" s="28" t="n">
        <v>4.218822</v>
      </c>
      <c r="W1107" s="39" t="n">
        <v>0.650566</v>
      </c>
      <c r="X1107" s="24" t="n">
        <f aca="false">P1107*RHO_VANE/2700*(1+SCRAP)*PRICE_VANE</f>
        <v>143.88666579</v>
      </c>
      <c r="Y1107" s="24" t="n">
        <f aca="false">Q1107*RHO_PLATE/2700*(1+SCRAP)*PRICE_PLATE</f>
        <v>137.06972685</v>
      </c>
      <c r="Z1107" s="24" t="n">
        <f aca="false">T1107*CUT_M+(R1107+S1107)*CUT_SET</f>
        <v>347.15043</v>
      </c>
      <c r="AA1107" s="24" t="n">
        <f aca="false">U1107*ROUND_M</f>
        <v>761.86723</v>
      </c>
      <c r="AB1107" s="24" t="n">
        <f aca="false">(R1107+S1107)*FINISH_PART</f>
        <v>528</v>
      </c>
      <c r="AC1107" s="24" t="n">
        <f aca="false">R1107*SPACER_VANE+(R1107+S1107)*ASM_H*LABOUR</f>
        <v>886.5</v>
      </c>
      <c r="AD1107" s="24" t="n">
        <f aca="false">V1107*G10_CAGE+W1107*G10_SLEEVE</f>
        <v>292.16328</v>
      </c>
      <c r="AE1107" s="24" t="n">
        <f aca="false">N1107/1000*SHAFT_M+SHAFT_SET</f>
        <v>189.92</v>
      </c>
      <c r="AF1107" s="24" t="n">
        <f aca="false">2*ROUNDUP(G1107*1000/V_ZENER,0)*PRICE_Z+5*ROUNDUP(G1107*DIODE_SAFETY/V_STICK,0)*PRICE_STICK</f>
        <v>56.9</v>
      </c>
      <c r="AG1107" s="24" t="n">
        <f aca="false">SUM(X1107:AF1107)</f>
        <v>3343.45733264</v>
      </c>
      <c r="AH1107" s="20" t="n">
        <f aca="false">FIXED_BOM</f>
        <v>3461</v>
      </c>
      <c r="AI1107" s="24" t="n">
        <f aca="false">(AG1107+AH1107)*(1+CONT)</f>
        <v>7825.125932536</v>
      </c>
      <c r="AJ1107" s="24" t="n">
        <f aca="false">IF(L1107&gt;0,AI1107/L1107,1000000000000)</f>
        <v>1181.18656432639</v>
      </c>
      <c r="AK1107" s="8" t="n">
        <f aca="false">IF(AND(G1107&gt;=V_NEED,L1107&gt;=P_MIN,K1107&gt;=Z_MIN,F1107&lt;=N_CAP,D1107&lt;=R_MAX,OR(CORONA_REQ=0,O1107&gt;=G1107)),1,0)</f>
        <v>0</v>
      </c>
      <c r="AL1107" s="28" t="n">
        <f aca="false">IF(AK1107=1,IF(OBJECTIVE=1,AI1107,AJ1107),1000000000000)+ROW()*0.000000001</f>
        <v>1000000000000</v>
      </c>
    </row>
    <row r="1108" customFormat="false" ht="15" hidden="false" customHeight="false" outlineLevel="0" collapsed="false">
      <c r="A1108" s="8" t="n">
        <v>1104</v>
      </c>
      <c r="B1108" s="23" t="n">
        <v>3</v>
      </c>
      <c r="C1108" s="23" t="n">
        <v>2</v>
      </c>
      <c r="D1108" s="8" t="n">
        <v>200</v>
      </c>
      <c r="E1108" s="8" t="n">
        <v>18</v>
      </c>
      <c r="F1108" s="8" t="n">
        <v>16</v>
      </c>
      <c r="G1108" s="28" t="n">
        <v>7.264419</v>
      </c>
      <c r="H1108" s="8" t="n">
        <v>91.418944</v>
      </c>
      <c r="I1108" s="8" t="n">
        <v>3385.368337</v>
      </c>
      <c r="J1108" s="28" t="n">
        <v>37.031366</v>
      </c>
      <c r="K1108" s="39" t="n">
        <v>1.652105</v>
      </c>
      <c r="L1108" s="28" t="n">
        <v>9.016191</v>
      </c>
      <c r="M1108" s="8" t="n">
        <v>217</v>
      </c>
      <c r="N1108" s="8" t="n">
        <v>1026</v>
      </c>
      <c r="O1108" s="28" t="n">
        <v>8.77062</v>
      </c>
      <c r="P1108" s="28" t="n">
        <v>16.027476</v>
      </c>
      <c r="Q1108" s="28" t="n">
        <v>15.26814</v>
      </c>
      <c r="R1108" s="8" t="n">
        <v>64</v>
      </c>
      <c r="S1108" s="8" t="n">
        <v>24</v>
      </c>
      <c r="T1108" s="23" t="n">
        <v>249.911493</v>
      </c>
      <c r="U1108" s="23" t="n">
        <v>203.164594</v>
      </c>
      <c r="V1108" s="28" t="n">
        <v>5.313328</v>
      </c>
      <c r="W1108" s="39" t="n">
        <v>0.819345</v>
      </c>
      <c r="X1108" s="24" t="n">
        <f aca="false">P1108*RHO_VANE/2700*(1+SCRAP)*PRICE_VANE</f>
        <v>191.84888772</v>
      </c>
      <c r="Y1108" s="24" t="n">
        <f aca="false">Q1108*RHO_PLATE/2700*(1+SCRAP)*PRICE_PLATE</f>
        <v>182.7596358</v>
      </c>
      <c r="Z1108" s="24" t="n">
        <f aca="false">T1108*CUT_M+(R1108+S1108)*CUT_SET</f>
        <v>462.8672395</v>
      </c>
      <c r="AA1108" s="24" t="n">
        <f aca="false">U1108*ROUND_M</f>
        <v>1015.82297</v>
      </c>
      <c r="AB1108" s="24" t="n">
        <f aca="false">(R1108+S1108)*FINISH_PART</f>
        <v>704</v>
      </c>
      <c r="AC1108" s="24" t="n">
        <f aca="false">R1108*SPACER_VANE+(R1108+S1108)*ASM_H*LABOUR</f>
        <v>1182</v>
      </c>
      <c r="AD1108" s="24" t="n">
        <f aca="false">V1108*G10_CAGE+W1108*G10_SLEEVE</f>
        <v>367.96038</v>
      </c>
      <c r="AE1108" s="24" t="n">
        <f aca="false">N1108/1000*SHAFT_M+SHAFT_SET</f>
        <v>203.12</v>
      </c>
      <c r="AF1108" s="24" t="n">
        <f aca="false">2*ROUNDUP(G1108*1000/V_ZENER,0)*PRICE_Z+5*ROUNDUP(G1108*DIODE_SAFETY/V_STICK,0)*PRICE_STICK</f>
        <v>56.9</v>
      </c>
      <c r="AG1108" s="24" t="n">
        <f aca="false">SUM(X1108:AF1108)</f>
        <v>4367.27911302</v>
      </c>
      <c r="AH1108" s="20" t="n">
        <f aca="false">FIXED_BOM</f>
        <v>3461</v>
      </c>
      <c r="AI1108" s="24" t="n">
        <f aca="false">(AG1108+AH1108)*(1+CONT)</f>
        <v>9002.520979973</v>
      </c>
      <c r="AJ1108" s="24" t="n">
        <f aca="false">IF(L1108&gt;0,AI1108/L1108,1000000000000)</f>
        <v>998.48383646409</v>
      </c>
      <c r="AK1108" s="8" t="n">
        <f aca="false">IF(AND(G1108&gt;=V_NEED,L1108&gt;=P_MIN,K1108&gt;=Z_MIN,F1108&lt;=N_CAP,D1108&lt;=R_MAX,OR(CORONA_REQ=0,O1108&gt;=G1108)),1,0)</f>
        <v>0</v>
      </c>
      <c r="AL1108" s="28" t="n">
        <f aca="false">IF(AK1108=1,IF(OBJECTIVE=1,AI1108,AJ1108),1000000000000)+ROW()*0.000000001</f>
        <v>1000000000000</v>
      </c>
    </row>
    <row r="1109" customFormat="false" ht="15" hidden="false" customHeight="false" outlineLevel="0" collapsed="false">
      <c r="A1109" s="8" t="n">
        <v>1105</v>
      </c>
      <c r="B1109" s="23" t="n">
        <v>3</v>
      </c>
      <c r="C1109" s="23" t="n">
        <v>2</v>
      </c>
      <c r="D1109" s="8" t="n">
        <v>200</v>
      </c>
      <c r="E1109" s="8" t="n">
        <v>22</v>
      </c>
      <c r="F1109" s="8" t="n">
        <v>4</v>
      </c>
      <c r="G1109" s="28" t="n">
        <v>7.264419</v>
      </c>
      <c r="H1109" s="8" t="n">
        <v>30.326808</v>
      </c>
      <c r="I1109" s="8" t="n">
        <v>925.91405</v>
      </c>
      <c r="J1109" s="28" t="n">
        <v>30.531206</v>
      </c>
      <c r="K1109" s="39" t="n">
        <v>1.579868</v>
      </c>
      <c r="L1109" s="28" t="n">
        <v>2.280428</v>
      </c>
      <c r="M1109" s="8" t="n">
        <v>57</v>
      </c>
      <c r="N1109" s="8" t="n">
        <v>706</v>
      </c>
      <c r="O1109" s="28" t="n">
        <v>8.77062</v>
      </c>
      <c r="P1109" s="28" t="n">
        <v>4.685453</v>
      </c>
      <c r="Q1109" s="28" t="n">
        <v>5.08938</v>
      </c>
      <c r="R1109" s="8" t="n">
        <v>16</v>
      </c>
      <c r="S1109" s="8" t="n">
        <v>8</v>
      </c>
      <c r="T1109" s="23" t="n">
        <v>65.619466</v>
      </c>
      <c r="U1109" s="23" t="n">
        <v>53.932741</v>
      </c>
      <c r="V1109" s="28" t="n">
        <v>2.129311</v>
      </c>
      <c r="W1109" s="39" t="n">
        <v>0.328352</v>
      </c>
      <c r="X1109" s="24" t="n">
        <f aca="false">P1109*RHO_VANE/2700*(1+SCRAP)*PRICE_VANE</f>
        <v>56.08487241</v>
      </c>
      <c r="Y1109" s="24" t="n">
        <f aca="false">Q1109*RHO_PLATE/2700*(1+SCRAP)*PRICE_PLATE</f>
        <v>60.9198786</v>
      </c>
      <c r="Z1109" s="24" t="n">
        <f aca="false">T1109*CUT_M+(R1109+S1109)*CUT_SET</f>
        <v>122.429199</v>
      </c>
      <c r="AA1109" s="24" t="n">
        <f aca="false">U1109*ROUND_M</f>
        <v>269.663705</v>
      </c>
      <c r="AB1109" s="24" t="n">
        <f aca="false">(R1109+S1109)*FINISH_PART</f>
        <v>192</v>
      </c>
      <c r="AC1109" s="24" t="n">
        <f aca="false">R1109*SPACER_VANE+(R1109+S1109)*ASM_H*LABOUR</f>
        <v>318</v>
      </c>
      <c r="AD1109" s="24" t="n">
        <f aca="false">V1109*G10_CAGE+W1109*G10_SLEEVE</f>
        <v>147.45978</v>
      </c>
      <c r="AE1109" s="24" t="n">
        <f aca="false">N1109/1000*SHAFT_M+SHAFT_SET</f>
        <v>164.72</v>
      </c>
      <c r="AF1109" s="24" t="n">
        <f aca="false">2*ROUNDUP(G1109*1000/V_ZENER,0)*PRICE_Z+5*ROUNDUP(G1109*DIODE_SAFETY/V_STICK,0)*PRICE_STICK</f>
        <v>56.9</v>
      </c>
      <c r="AG1109" s="24" t="n">
        <f aca="false">SUM(X1109:AF1109)</f>
        <v>1388.17743501</v>
      </c>
      <c r="AH1109" s="20" t="n">
        <f aca="false">FIXED_BOM</f>
        <v>3461</v>
      </c>
      <c r="AI1109" s="24" t="n">
        <f aca="false">(AG1109+AH1109)*(1+CONT)</f>
        <v>5576.5540502615</v>
      </c>
      <c r="AJ1109" s="24" t="n">
        <f aca="false">IF(L1109&gt;0,AI1109/L1109,1000000000000)</f>
        <v>2445.39799119354</v>
      </c>
      <c r="AK1109" s="8" t="n">
        <f aca="false">IF(AND(G1109&gt;=V_NEED,L1109&gt;=P_MIN,K1109&gt;=Z_MIN,F1109&lt;=N_CAP,D1109&lt;=R_MAX,OR(CORONA_REQ=0,O1109&gt;=G1109)),1,0)</f>
        <v>0</v>
      </c>
      <c r="AL1109" s="28" t="n">
        <f aca="false">IF(AK1109=1,IF(OBJECTIVE=1,AI1109,AJ1109),1000000000000)+ROW()*0.000000001</f>
        <v>1000000000000</v>
      </c>
    </row>
    <row r="1110" customFormat="false" ht="15" hidden="false" customHeight="false" outlineLevel="0" collapsed="false">
      <c r="A1110" s="8" t="n">
        <v>1106</v>
      </c>
      <c r="B1110" s="23" t="n">
        <v>3</v>
      </c>
      <c r="C1110" s="23" t="n">
        <v>2</v>
      </c>
      <c r="D1110" s="8" t="n">
        <v>200</v>
      </c>
      <c r="E1110" s="8" t="n">
        <v>22</v>
      </c>
      <c r="F1110" s="8" t="n">
        <v>6</v>
      </c>
      <c r="G1110" s="28" t="n">
        <v>7.264419</v>
      </c>
      <c r="H1110" s="8" t="n">
        <v>46.513556</v>
      </c>
      <c r="I1110" s="8" t="n">
        <v>1455.007794</v>
      </c>
      <c r="J1110" s="28" t="n">
        <v>31.281371</v>
      </c>
      <c r="K1110" s="39" t="n">
        <v>1.608548</v>
      </c>
      <c r="L1110" s="28" t="n">
        <v>3.70205</v>
      </c>
      <c r="M1110" s="8" t="n">
        <v>87</v>
      </c>
      <c r="N1110" s="8" t="n">
        <v>766</v>
      </c>
      <c r="O1110" s="28" t="n">
        <v>8.77062</v>
      </c>
      <c r="P1110" s="28" t="n">
        <v>7.028179</v>
      </c>
      <c r="Q1110" s="28" t="n">
        <v>7.63407</v>
      </c>
      <c r="R1110" s="8" t="n">
        <v>24</v>
      </c>
      <c r="S1110" s="8" t="n">
        <v>12</v>
      </c>
      <c r="T1110" s="23" t="n">
        <v>98.429199</v>
      </c>
      <c r="U1110" s="23" t="n">
        <v>80.899112</v>
      </c>
      <c r="V1110" s="28" t="n">
        <v>2.726314</v>
      </c>
      <c r="W1110" s="39" t="n">
        <v>0.420413</v>
      </c>
      <c r="X1110" s="24" t="n">
        <f aca="false">P1110*RHO_VANE/2700*(1+SCRAP)*PRICE_VANE</f>
        <v>84.12730263</v>
      </c>
      <c r="Y1110" s="24" t="n">
        <f aca="false">Q1110*RHO_PLATE/2700*(1+SCRAP)*PRICE_PLATE</f>
        <v>91.3798179</v>
      </c>
      <c r="Z1110" s="24" t="n">
        <f aca="false">T1110*CUT_M+(R1110+S1110)*CUT_SET</f>
        <v>183.6437985</v>
      </c>
      <c r="AA1110" s="24" t="n">
        <f aca="false">U1110*ROUND_M</f>
        <v>404.49556</v>
      </c>
      <c r="AB1110" s="24" t="n">
        <f aca="false">(R1110+S1110)*FINISH_PART</f>
        <v>288</v>
      </c>
      <c r="AC1110" s="24" t="n">
        <f aca="false">R1110*SPACER_VANE+(R1110+S1110)*ASM_H*LABOUR</f>
        <v>477</v>
      </c>
      <c r="AD1110" s="24" t="n">
        <f aca="false">V1110*G10_CAGE+W1110*G10_SLEEVE</f>
        <v>188.80362</v>
      </c>
      <c r="AE1110" s="24" t="n">
        <f aca="false">N1110/1000*SHAFT_M+SHAFT_SET</f>
        <v>171.92</v>
      </c>
      <c r="AF1110" s="24" t="n">
        <f aca="false">2*ROUNDUP(G1110*1000/V_ZENER,0)*PRICE_Z+5*ROUNDUP(G1110*DIODE_SAFETY/V_STICK,0)*PRICE_STICK</f>
        <v>56.9</v>
      </c>
      <c r="AG1110" s="24" t="n">
        <f aca="false">SUM(X1110:AF1110)</f>
        <v>1946.27009903</v>
      </c>
      <c r="AH1110" s="20" t="n">
        <f aca="false">FIXED_BOM</f>
        <v>3461</v>
      </c>
      <c r="AI1110" s="24" t="n">
        <f aca="false">(AG1110+AH1110)*(1+CONT)</f>
        <v>6218.3606138845</v>
      </c>
      <c r="AJ1110" s="24" t="n">
        <f aca="false">IF(L1110&gt;0,AI1110/L1110,1000000000000)</f>
        <v>1679.70735508286</v>
      </c>
      <c r="AK1110" s="8" t="n">
        <f aca="false">IF(AND(G1110&gt;=V_NEED,L1110&gt;=P_MIN,K1110&gt;=Z_MIN,F1110&lt;=N_CAP,D1110&lt;=R_MAX,OR(CORONA_REQ=0,O1110&gt;=G1110)),1,0)</f>
        <v>0</v>
      </c>
      <c r="AL1110" s="28" t="n">
        <f aca="false">IF(AK1110=1,IF(OBJECTIVE=1,AI1110,AJ1110),1000000000000)+ROW()*0.000000001</f>
        <v>1000000000000</v>
      </c>
    </row>
    <row r="1111" customFormat="false" ht="15" hidden="false" customHeight="false" outlineLevel="0" collapsed="false">
      <c r="A1111" s="8" t="n">
        <v>1107</v>
      </c>
      <c r="B1111" s="23" t="n">
        <v>3</v>
      </c>
      <c r="C1111" s="23" t="n">
        <v>2</v>
      </c>
      <c r="D1111" s="8" t="n">
        <v>200</v>
      </c>
      <c r="E1111" s="8" t="n">
        <v>22</v>
      </c>
      <c r="F1111" s="8" t="n">
        <v>8</v>
      </c>
      <c r="G1111" s="28" t="n">
        <v>7.264419</v>
      </c>
      <c r="H1111" s="8" t="n">
        <v>62.700304</v>
      </c>
      <c r="I1111" s="8" t="n">
        <v>1984.101537</v>
      </c>
      <c r="J1111" s="28" t="n">
        <v>31.644209</v>
      </c>
      <c r="K1111" s="39" t="n">
        <v>1.623058</v>
      </c>
      <c r="L1111" s="28" t="n">
        <v>5.131635</v>
      </c>
      <c r="M1111" s="8" t="n">
        <v>117</v>
      </c>
      <c r="N1111" s="8" t="n">
        <v>826</v>
      </c>
      <c r="O1111" s="28" t="n">
        <v>8.77062</v>
      </c>
      <c r="P1111" s="28" t="n">
        <v>9.370906</v>
      </c>
      <c r="Q1111" s="28" t="n">
        <v>10.17876</v>
      </c>
      <c r="R1111" s="8" t="n">
        <v>32</v>
      </c>
      <c r="S1111" s="8" t="n">
        <v>16</v>
      </c>
      <c r="T1111" s="23" t="n">
        <v>131.238932</v>
      </c>
      <c r="U1111" s="23" t="n">
        <v>107.865482</v>
      </c>
      <c r="V1111" s="28" t="n">
        <v>3.323317</v>
      </c>
      <c r="W1111" s="39" t="n">
        <v>0.512474</v>
      </c>
      <c r="X1111" s="24" t="n">
        <f aca="false">P1111*RHO_VANE/2700*(1+SCRAP)*PRICE_VANE</f>
        <v>112.16974482</v>
      </c>
      <c r="Y1111" s="24" t="n">
        <f aca="false">Q1111*RHO_PLATE/2700*(1+SCRAP)*PRICE_PLATE</f>
        <v>121.8397572</v>
      </c>
      <c r="Z1111" s="24" t="n">
        <f aca="false">T1111*CUT_M+(R1111+S1111)*CUT_SET</f>
        <v>244.858398</v>
      </c>
      <c r="AA1111" s="24" t="n">
        <f aca="false">U1111*ROUND_M</f>
        <v>539.32741</v>
      </c>
      <c r="AB1111" s="24" t="n">
        <f aca="false">(R1111+S1111)*FINISH_PART</f>
        <v>384</v>
      </c>
      <c r="AC1111" s="24" t="n">
        <f aca="false">R1111*SPACER_VANE+(R1111+S1111)*ASM_H*LABOUR</f>
        <v>636</v>
      </c>
      <c r="AD1111" s="24" t="n">
        <f aca="false">V1111*G10_CAGE+W1111*G10_SLEEVE</f>
        <v>230.14746</v>
      </c>
      <c r="AE1111" s="24" t="n">
        <f aca="false">N1111/1000*SHAFT_M+SHAFT_SET</f>
        <v>179.12</v>
      </c>
      <c r="AF1111" s="24" t="n">
        <f aca="false">2*ROUNDUP(G1111*1000/V_ZENER,0)*PRICE_Z+5*ROUNDUP(G1111*DIODE_SAFETY/V_STICK,0)*PRICE_STICK</f>
        <v>56.9</v>
      </c>
      <c r="AG1111" s="24" t="n">
        <f aca="false">SUM(X1111:AF1111)</f>
        <v>2504.36277002</v>
      </c>
      <c r="AH1111" s="20" t="n">
        <f aca="false">FIXED_BOM</f>
        <v>3461</v>
      </c>
      <c r="AI1111" s="24" t="n">
        <f aca="false">(AG1111+AH1111)*(1+CONT)</f>
        <v>6860.167185523</v>
      </c>
      <c r="AJ1111" s="24" t="n">
        <f aca="false">IF(L1111&gt;0,AI1111/L1111,1000000000000)</f>
        <v>1336.83849017379</v>
      </c>
      <c r="AK1111" s="8" t="n">
        <f aca="false">IF(AND(G1111&gt;=V_NEED,L1111&gt;=P_MIN,K1111&gt;=Z_MIN,F1111&lt;=N_CAP,D1111&lt;=R_MAX,OR(CORONA_REQ=0,O1111&gt;=G1111)),1,0)</f>
        <v>0</v>
      </c>
      <c r="AL1111" s="28" t="n">
        <f aca="false">IF(AK1111=1,IF(OBJECTIVE=1,AI1111,AJ1111),1000000000000)+ROW()*0.000000001</f>
        <v>1000000000000</v>
      </c>
    </row>
    <row r="1112" customFormat="false" ht="15" hidden="false" customHeight="false" outlineLevel="0" collapsed="false">
      <c r="A1112" s="8" t="n">
        <v>1108</v>
      </c>
      <c r="B1112" s="23" t="n">
        <v>3</v>
      </c>
      <c r="C1112" s="23" t="n">
        <v>2</v>
      </c>
      <c r="D1112" s="8" t="n">
        <v>200</v>
      </c>
      <c r="E1112" s="8" t="n">
        <v>22</v>
      </c>
      <c r="F1112" s="8" t="n">
        <v>10</v>
      </c>
      <c r="G1112" s="28" t="n">
        <v>7.264419</v>
      </c>
      <c r="H1112" s="8" t="n">
        <v>78.887052</v>
      </c>
      <c r="I1112" s="8" t="n">
        <v>2513.19528</v>
      </c>
      <c r="J1112" s="28" t="n">
        <v>31.858147</v>
      </c>
      <c r="K1112" s="39" t="n">
        <v>1.631572</v>
      </c>
      <c r="L1112" s="28" t="n">
        <v>6.555597</v>
      </c>
      <c r="M1112" s="8" t="n">
        <v>142</v>
      </c>
      <c r="N1112" s="8" t="n">
        <v>876</v>
      </c>
      <c r="O1112" s="28" t="n">
        <v>8.77062</v>
      </c>
      <c r="P1112" s="28" t="n">
        <v>11.713632</v>
      </c>
      <c r="Q1112" s="28" t="n">
        <v>11.451105</v>
      </c>
      <c r="R1112" s="8" t="n">
        <v>40</v>
      </c>
      <c r="S1112" s="8" t="n">
        <v>18</v>
      </c>
      <c r="T1112" s="23" t="n">
        <v>160.907072</v>
      </c>
      <c r="U1112" s="23" t="n">
        <v>131.69026</v>
      </c>
      <c r="V1112" s="28" t="n">
        <v>3.82082</v>
      </c>
      <c r="W1112" s="39" t="n">
        <v>0.589192</v>
      </c>
      <c r="X1112" s="24" t="n">
        <f aca="false">P1112*RHO_VANE/2700*(1+SCRAP)*PRICE_VANE</f>
        <v>140.21217504</v>
      </c>
      <c r="Y1112" s="24" t="n">
        <f aca="false">Q1112*RHO_PLATE/2700*(1+SCRAP)*PRICE_PLATE</f>
        <v>137.06972685</v>
      </c>
      <c r="Z1112" s="24" t="n">
        <f aca="false">T1112*CUT_M+(R1112+S1112)*CUT_SET</f>
        <v>299.360608</v>
      </c>
      <c r="AA1112" s="24" t="n">
        <f aca="false">U1112*ROUND_M</f>
        <v>658.4513</v>
      </c>
      <c r="AB1112" s="24" t="n">
        <f aca="false">(R1112+S1112)*FINISH_PART</f>
        <v>464</v>
      </c>
      <c r="AC1112" s="24" t="n">
        <f aca="false">R1112*SPACER_VANE+(R1112+S1112)*ASM_H*LABOUR</f>
        <v>772.5</v>
      </c>
      <c r="AD1112" s="24" t="n">
        <f aca="false">V1112*G10_CAGE+W1112*G10_SLEEVE</f>
        <v>264.60072</v>
      </c>
      <c r="AE1112" s="24" t="n">
        <f aca="false">N1112/1000*SHAFT_M+SHAFT_SET</f>
        <v>185.12</v>
      </c>
      <c r="AF1112" s="24" t="n">
        <f aca="false">2*ROUNDUP(G1112*1000/V_ZENER,0)*PRICE_Z+5*ROUNDUP(G1112*DIODE_SAFETY/V_STICK,0)*PRICE_STICK</f>
        <v>56.9</v>
      </c>
      <c r="AG1112" s="24" t="n">
        <f aca="false">SUM(X1112:AF1112)</f>
        <v>2978.21452989</v>
      </c>
      <c r="AH1112" s="20" t="n">
        <f aca="false">FIXED_BOM</f>
        <v>3461</v>
      </c>
      <c r="AI1112" s="24" t="n">
        <f aca="false">(AG1112+AH1112)*(1+CONT)</f>
        <v>7405.0967093735</v>
      </c>
      <c r="AJ1112" s="24" t="n">
        <f aca="false">IF(L1112&gt;0,AI1112/L1112,1000000000000)</f>
        <v>1129.58388219616</v>
      </c>
      <c r="AK1112" s="8" t="n">
        <f aca="false">IF(AND(G1112&gt;=V_NEED,L1112&gt;=P_MIN,K1112&gt;=Z_MIN,F1112&lt;=N_CAP,D1112&lt;=R_MAX,OR(CORONA_REQ=0,O1112&gt;=G1112)),1,0)</f>
        <v>0</v>
      </c>
      <c r="AL1112" s="28" t="n">
        <f aca="false">IF(AK1112=1,IF(OBJECTIVE=1,AI1112,AJ1112),1000000000000)+ROW()*0.000000001</f>
        <v>1000000000000</v>
      </c>
    </row>
    <row r="1113" customFormat="false" ht="15" hidden="false" customHeight="false" outlineLevel="0" collapsed="false">
      <c r="A1113" s="8" t="n">
        <v>1109</v>
      </c>
      <c r="B1113" s="23" t="n">
        <v>3</v>
      </c>
      <c r="C1113" s="23" t="n">
        <v>2</v>
      </c>
      <c r="D1113" s="8" t="n">
        <v>200</v>
      </c>
      <c r="E1113" s="8" t="n">
        <v>22</v>
      </c>
      <c r="F1113" s="8" t="n">
        <v>12</v>
      </c>
      <c r="G1113" s="28" t="n">
        <v>7.264419</v>
      </c>
      <c r="H1113" s="8" t="n">
        <v>95.073799</v>
      </c>
      <c r="I1113" s="8" t="n">
        <v>3042.289023</v>
      </c>
      <c r="J1113" s="28" t="n">
        <v>31.999237</v>
      </c>
      <c r="K1113" s="39" t="n">
        <v>1.637169</v>
      </c>
      <c r="L1113" s="28" t="n">
        <v>7.982329</v>
      </c>
      <c r="M1113" s="8" t="n">
        <v>172</v>
      </c>
      <c r="N1113" s="8" t="n">
        <v>936</v>
      </c>
      <c r="O1113" s="28" t="n">
        <v>8.77062</v>
      </c>
      <c r="P1113" s="28" t="n">
        <v>14.056359</v>
      </c>
      <c r="Q1113" s="28" t="n">
        <v>13.995795</v>
      </c>
      <c r="R1113" s="8" t="n">
        <v>48</v>
      </c>
      <c r="S1113" s="8" t="n">
        <v>22</v>
      </c>
      <c r="T1113" s="23" t="n">
        <v>193.716805</v>
      </c>
      <c r="U1113" s="23" t="n">
        <v>158.656631</v>
      </c>
      <c r="V1113" s="28" t="n">
        <v>4.417823</v>
      </c>
      <c r="W1113" s="39" t="n">
        <v>0.681253</v>
      </c>
      <c r="X1113" s="24" t="n">
        <f aca="false">P1113*RHO_VANE/2700*(1+SCRAP)*PRICE_VANE</f>
        <v>168.25461723</v>
      </c>
      <c r="Y1113" s="24" t="n">
        <f aca="false">Q1113*RHO_PLATE/2700*(1+SCRAP)*PRICE_PLATE</f>
        <v>167.52966615</v>
      </c>
      <c r="Z1113" s="24" t="n">
        <f aca="false">T1113*CUT_M+(R1113+S1113)*CUT_SET</f>
        <v>360.5752075</v>
      </c>
      <c r="AA1113" s="24" t="n">
        <f aca="false">U1113*ROUND_M</f>
        <v>793.283155</v>
      </c>
      <c r="AB1113" s="24" t="n">
        <f aca="false">(R1113+S1113)*FINISH_PART</f>
        <v>560</v>
      </c>
      <c r="AC1113" s="24" t="n">
        <f aca="false">R1113*SPACER_VANE+(R1113+S1113)*ASM_H*LABOUR</f>
        <v>931.5</v>
      </c>
      <c r="AD1113" s="24" t="n">
        <f aca="false">V1113*G10_CAGE+W1113*G10_SLEEVE</f>
        <v>305.94456</v>
      </c>
      <c r="AE1113" s="24" t="n">
        <f aca="false">N1113/1000*SHAFT_M+SHAFT_SET</f>
        <v>192.32</v>
      </c>
      <c r="AF1113" s="24" t="n">
        <f aca="false">2*ROUNDUP(G1113*1000/V_ZENER,0)*PRICE_Z+5*ROUNDUP(G1113*DIODE_SAFETY/V_STICK,0)*PRICE_STICK</f>
        <v>56.9</v>
      </c>
      <c r="AG1113" s="24" t="n">
        <f aca="false">SUM(X1113:AF1113)</f>
        <v>3536.30720588</v>
      </c>
      <c r="AH1113" s="20" t="n">
        <f aca="false">FIXED_BOM</f>
        <v>3461</v>
      </c>
      <c r="AI1113" s="24" t="n">
        <f aca="false">(AG1113+AH1113)*(1+CONT)</f>
        <v>8046.903286762</v>
      </c>
      <c r="AJ1113" s="24" t="n">
        <f aca="false">IF(L1113&gt;0,AI1113/L1113,1000000000000)</f>
        <v>1008.08965488168</v>
      </c>
      <c r="AK1113" s="8" t="n">
        <f aca="false">IF(AND(G1113&gt;=V_NEED,L1113&gt;=P_MIN,K1113&gt;=Z_MIN,F1113&lt;=N_CAP,D1113&lt;=R_MAX,OR(CORONA_REQ=0,O1113&gt;=G1113)),1,0)</f>
        <v>0</v>
      </c>
      <c r="AL1113" s="28" t="n">
        <f aca="false">IF(AK1113=1,IF(OBJECTIVE=1,AI1113,AJ1113),1000000000000)+ROW()*0.000000001</f>
        <v>1000000000000</v>
      </c>
    </row>
    <row r="1114" customFormat="false" ht="15" hidden="false" customHeight="false" outlineLevel="0" collapsed="false">
      <c r="A1114" s="8" t="n">
        <v>1110</v>
      </c>
      <c r="B1114" s="23" t="n">
        <v>3</v>
      </c>
      <c r="C1114" s="23" t="n">
        <v>2</v>
      </c>
      <c r="D1114" s="8" t="n">
        <v>200</v>
      </c>
      <c r="E1114" s="8" t="n">
        <v>22</v>
      </c>
      <c r="F1114" s="8" t="n">
        <v>16</v>
      </c>
      <c r="G1114" s="28" t="n">
        <v>7.264419</v>
      </c>
      <c r="H1114" s="8" t="n">
        <v>127.447295</v>
      </c>
      <c r="I1114" s="8" t="n">
        <v>4100.476509</v>
      </c>
      <c r="J1114" s="28" t="n">
        <v>32.1739</v>
      </c>
      <c r="K1114" s="39" t="n">
        <v>1.643632</v>
      </c>
      <c r="L1114" s="28" t="n">
        <v>10.836145</v>
      </c>
      <c r="M1114" s="8" t="n">
        <v>227</v>
      </c>
      <c r="N1114" s="8" t="n">
        <v>1046</v>
      </c>
      <c r="O1114" s="28" t="n">
        <v>8.77062</v>
      </c>
      <c r="P1114" s="28" t="n">
        <v>18.741812</v>
      </c>
      <c r="Q1114" s="28" t="n">
        <v>17.81283</v>
      </c>
      <c r="R1114" s="8" t="n">
        <v>64</v>
      </c>
      <c r="S1114" s="8" t="n">
        <v>28</v>
      </c>
      <c r="T1114" s="23" t="n">
        <v>256.194678</v>
      </c>
      <c r="U1114" s="23" t="n">
        <v>209.44778</v>
      </c>
      <c r="V1114" s="28" t="n">
        <v>5.512329</v>
      </c>
      <c r="W1114" s="39" t="n">
        <v>0.850032</v>
      </c>
      <c r="X1114" s="24" t="n">
        <f aca="false">P1114*RHO_VANE/2700*(1+SCRAP)*PRICE_VANE</f>
        <v>224.33948964</v>
      </c>
      <c r="Y1114" s="24" t="n">
        <f aca="false">Q1114*RHO_PLATE/2700*(1+SCRAP)*PRICE_PLATE</f>
        <v>213.2195751</v>
      </c>
      <c r="Z1114" s="24" t="n">
        <f aca="false">T1114*CUT_M+(R1114+S1114)*CUT_SET</f>
        <v>476.292017</v>
      </c>
      <c r="AA1114" s="24" t="n">
        <f aca="false">U1114*ROUND_M</f>
        <v>1047.2389</v>
      </c>
      <c r="AB1114" s="24" t="n">
        <f aca="false">(R1114+S1114)*FINISH_PART</f>
        <v>736</v>
      </c>
      <c r="AC1114" s="24" t="n">
        <f aca="false">R1114*SPACER_VANE+(R1114+S1114)*ASM_H*LABOUR</f>
        <v>1227</v>
      </c>
      <c r="AD1114" s="24" t="n">
        <f aca="false">V1114*G10_CAGE+W1114*G10_SLEEVE</f>
        <v>381.74166</v>
      </c>
      <c r="AE1114" s="24" t="n">
        <f aca="false">N1114/1000*SHAFT_M+SHAFT_SET</f>
        <v>205.52</v>
      </c>
      <c r="AF1114" s="24" t="n">
        <f aca="false">2*ROUNDUP(G1114*1000/V_ZENER,0)*PRICE_Z+5*ROUNDUP(G1114*DIODE_SAFETY/V_STICK,0)*PRICE_STICK</f>
        <v>56.9</v>
      </c>
      <c r="AG1114" s="24" t="n">
        <f aca="false">SUM(X1114:AF1114)</f>
        <v>4568.25164174</v>
      </c>
      <c r="AH1114" s="20" t="n">
        <f aca="false">FIXED_BOM</f>
        <v>3461</v>
      </c>
      <c r="AI1114" s="24" t="n">
        <f aca="false">(AG1114+AH1114)*(1+CONT)</f>
        <v>9233.639388001</v>
      </c>
      <c r="AJ1114" s="24" t="n">
        <f aca="false">IF(L1114&gt;0,AI1114/L1114,1000000000000)</f>
        <v>852.114786946926</v>
      </c>
      <c r="AK1114" s="8" t="n">
        <f aca="false">IF(AND(G1114&gt;=V_NEED,L1114&gt;=P_MIN,K1114&gt;=Z_MIN,F1114&lt;=N_CAP,D1114&lt;=R_MAX,OR(CORONA_REQ=0,O1114&gt;=G1114)),1,0)</f>
        <v>0</v>
      </c>
      <c r="AL1114" s="28" t="n">
        <f aca="false">IF(AK1114=1,IF(OBJECTIVE=1,AI1114,AJ1114),1000000000000)+ROW()*0.000000001</f>
        <v>1000000000000</v>
      </c>
    </row>
    <row r="1115" customFormat="false" ht="15" hidden="false" customHeight="false" outlineLevel="0" collapsed="false">
      <c r="A1115" s="8" t="n">
        <v>1111</v>
      </c>
      <c r="B1115" s="23" t="n">
        <v>3</v>
      </c>
      <c r="C1115" s="23" t="n">
        <v>2</v>
      </c>
      <c r="D1115" s="8" t="n">
        <v>200</v>
      </c>
      <c r="E1115" s="8" t="n">
        <v>26</v>
      </c>
      <c r="F1115" s="8" t="n">
        <v>4</v>
      </c>
      <c r="G1115" s="28" t="n">
        <v>7.264419</v>
      </c>
      <c r="H1115" s="8" t="n">
        <v>49.877536</v>
      </c>
      <c r="I1115" s="8" t="n">
        <v>1089.118875</v>
      </c>
      <c r="J1115" s="28" t="n">
        <v>21.83586</v>
      </c>
      <c r="K1115" s="39" t="n">
        <v>1.557858</v>
      </c>
      <c r="L1115" s="28" t="n">
        <v>2.617743</v>
      </c>
      <c r="M1115" s="8" t="n">
        <v>62</v>
      </c>
      <c r="N1115" s="8" t="n">
        <v>716</v>
      </c>
      <c r="O1115" s="28" t="n">
        <v>8.77062</v>
      </c>
      <c r="P1115" s="28" t="n">
        <v>5.364037</v>
      </c>
      <c r="Q1115" s="28" t="n">
        <v>6.361725</v>
      </c>
      <c r="R1115" s="8" t="n">
        <v>16</v>
      </c>
      <c r="S1115" s="8" t="n">
        <v>10</v>
      </c>
      <c r="T1115" s="23" t="n">
        <v>68.761059</v>
      </c>
      <c r="U1115" s="23" t="n">
        <v>57.074334</v>
      </c>
      <c r="V1115" s="28" t="n">
        <v>2.228812</v>
      </c>
      <c r="W1115" s="39" t="n">
        <v>0.343695</v>
      </c>
      <c r="X1115" s="24" t="n">
        <f aca="false">P1115*RHO_VANE/2700*(1+SCRAP)*PRICE_VANE</f>
        <v>64.20752289</v>
      </c>
      <c r="Y1115" s="24" t="n">
        <f aca="false">Q1115*RHO_PLATE/2700*(1+SCRAP)*PRICE_PLATE</f>
        <v>76.14984825</v>
      </c>
      <c r="Z1115" s="24" t="n">
        <f aca="false">T1115*CUT_M+(R1115+S1115)*CUT_SET</f>
        <v>129.1415885</v>
      </c>
      <c r="AA1115" s="24" t="n">
        <f aca="false">U1115*ROUND_M</f>
        <v>285.37167</v>
      </c>
      <c r="AB1115" s="24" t="n">
        <f aca="false">(R1115+S1115)*FINISH_PART</f>
        <v>208</v>
      </c>
      <c r="AC1115" s="24" t="n">
        <f aca="false">R1115*SPACER_VANE+(R1115+S1115)*ASM_H*LABOUR</f>
        <v>340.5</v>
      </c>
      <c r="AD1115" s="24" t="n">
        <f aca="false">V1115*G10_CAGE+W1115*G10_SLEEVE</f>
        <v>154.35042</v>
      </c>
      <c r="AE1115" s="24" t="n">
        <f aca="false">N1115/1000*SHAFT_M+SHAFT_SET</f>
        <v>165.92</v>
      </c>
      <c r="AF1115" s="24" t="n">
        <f aca="false">2*ROUNDUP(G1115*1000/V_ZENER,0)*PRICE_Z+5*ROUNDUP(G1115*DIODE_SAFETY/V_STICK,0)*PRICE_STICK</f>
        <v>56.9</v>
      </c>
      <c r="AG1115" s="24" t="n">
        <f aca="false">SUM(X1115:AF1115)</f>
        <v>1480.54104964</v>
      </c>
      <c r="AH1115" s="20" t="n">
        <f aca="false">FIXED_BOM</f>
        <v>3461</v>
      </c>
      <c r="AI1115" s="24" t="n">
        <f aca="false">(AG1115+AH1115)*(1+CONT)</f>
        <v>5682.772207086</v>
      </c>
      <c r="AJ1115" s="24" t="n">
        <f aca="false">IF(L1115&gt;0,AI1115/L1115,1000000000000)</f>
        <v>2170.86711991437</v>
      </c>
      <c r="AK1115" s="8" t="n">
        <f aca="false">IF(AND(G1115&gt;=V_NEED,L1115&gt;=P_MIN,K1115&gt;=Z_MIN,F1115&lt;=N_CAP,D1115&lt;=R_MAX,OR(CORONA_REQ=0,O1115&gt;=G1115)),1,0)</f>
        <v>0</v>
      </c>
      <c r="AL1115" s="28" t="n">
        <f aca="false">IF(AK1115=1,IF(OBJECTIVE=1,AI1115,AJ1115),1000000000000)+ROW()*0.000000001</f>
        <v>1000000000000</v>
      </c>
    </row>
    <row r="1116" customFormat="false" ht="15" hidden="false" customHeight="false" outlineLevel="0" collapsed="false">
      <c r="A1116" s="8" t="n">
        <v>1112</v>
      </c>
      <c r="B1116" s="23" t="n">
        <v>3</v>
      </c>
      <c r="C1116" s="23" t="n">
        <v>2</v>
      </c>
      <c r="D1116" s="8" t="n">
        <v>200</v>
      </c>
      <c r="E1116" s="8" t="n">
        <v>26</v>
      </c>
      <c r="F1116" s="8" t="n">
        <v>6</v>
      </c>
      <c r="G1116" s="28" t="n">
        <v>7.264419</v>
      </c>
      <c r="H1116" s="8" t="n">
        <v>77.236128</v>
      </c>
      <c r="I1116" s="8" t="n">
        <v>1711.472518</v>
      </c>
      <c r="J1116" s="28" t="n">
        <v>22.158963</v>
      </c>
      <c r="K1116" s="39" t="n">
        <v>1.58143</v>
      </c>
      <c r="L1116" s="28" t="n">
        <v>4.231122</v>
      </c>
      <c r="M1116" s="8" t="n">
        <v>92</v>
      </c>
      <c r="N1116" s="8" t="n">
        <v>776</v>
      </c>
      <c r="O1116" s="28" t="n">
        <v>8.77062</v>
      </c>
      <c r="P1116" s="28" t="n">
        <v>8.046055</v>
      </c>
      <c r="Q1116" s="28" t="n">
        <v>8.906415</v>
      </c>
      <c r="R1116" s="8" t="n">
        <v>24</v>
      </c>
      <c r="S1116" s="8" t="n">
        <v>14</v>
      </c>
      <c r="T1116" s="23" t="n">
        <v>101.570792</v>
      </c>
      <c r="U1116" s="23" t="n">
        <v>84.040704</v>
      </c>
      <c r="V1116" s="28" t="n">
        <v>2.825815</v>
      </c>
      <c r="W1116" s="39" t="n">
        <v>0.435756</v>
      </c>
      <c r="X1116" s="24" t="n">
        <f aca="false">P1116*RHO_VANE/2700*(1+SCRAP)*PRICE_VANE</f>
        <v>96.31127835</v>
      </c>
      <c r="Y1116" s="24" t="n">
        <f aca="false">Q1116*RHO_PLATE/2700*(1+SCRAP)*PRICE_PLATE</f>
        <v>106.60978755</v>
      </c>
      <c r="Z1116" s="24" t="n">
        <f aca="false">T1116*CUT_M+(R1116+S1116)*CUT_SET</f>
        <v>190.356188</v>
      </c>
      <c r="AA1116" s="24" t="n">
        <f aca="false">U1116*ROUND_M</f>
        <v>420.20352</v>
      </c>
      <c r="AB1116" s="24" t="n">
        <f aca="false">(R1116+S1116)*FINISH_PART</f>
        <v>304</v>
      </c>
      <c r="AC1116" s="24" t="n">
        <f aca="false">R1116*SPACER_VANE+(R1116+S1116)*ASM_H*LABOUR</f>
        <v>499.5</v>
      </c>
      <c r="AD1116" s="24" t="n">
        <f aca="false">V1116*G10_CAGE+W1116*G10_SLEEVE</f>
        <v>195.69426</v>
      </c>
      <c r="AE1116" s="24" t="n">
        <f aca="false">N1116/1000*SHAFT_M+SHAFT_SET</f>
        <v>173.12</v>
      </c>
      <c r="AF1116" s="24" t="n">
        <f aca="false">2*ROUNDUP(G1116*1000/V_ZENER,0)*PRICE_Z+5*ROUNDUP(G1116*DIODE_SAFETY/V_STICK,0)*PRICE_STICK</f>
        <v>56.9</v>
      </c>
      <c r="AG1116" s="24" t="n">
        <f aca="false">SUM(X1116:AF1116)</f>
        <v>2042.6950339</v>
      </c>
      <c r="AH1116" s="20" t="n">
        <f aca="false">FIXED_BOM</f>
        <v>3461</v>
      </c>
      <c r="AI1116" s="24" t="n">
        <f aca="false">(AG1116+AH1116)*(1+CONT)</f>
        <v>6329.249288985</v>
      </c>
      <c r="AJ1116" s="24" t="n">
        <f aca="false">IF(L1116&gt;0,AI1116/L1116,1000000000000)</f>
        <v>1495.8796482316</v>
      </c>
      <c r="AK1116" s="8" t="n">
        <f aca="false">IF(AND(G1116&gt;=V_NEED,L1116&gt;=P_MIN,K1116&gt;=Z_MIN,F1116&lt;=N_CAP,D1116&lt;=R_MAX,OR(CORONA_REQ=0,O1116&gt;=G1116)),1,0)</f>
        <v>0</v>
      </c>
      <c r="AL1116" s="28" t="n">
        <f aca="false">IF(AK1116=1,IF(OBJECTIVE=1,AI1116,AJ1116),1000000000000)+ROW()*0.000000001</f>
        <v>1000000000000</v>
      </c>
    </row>
    <row r="1117" customFormat="false" ht="15" hidden="false" customHeight="false" outlineLevel="0" collapsed="false">
      <c r="A1117" s="8" t="n">
        <v>1113</v>
      </c>
      <c r="B1117" s="23" t="n">
        <v>3</v>
      </c>
      <c r="C1117" s="23" t="n">
        <v>2</v>
      </c>
      <c r="D1117" s="8" t="n">
        <v>200</v>
      </c>
      <c r="E1117" s="8" t="n">
        <v>26</v>
      </c>
      <c r="F1117" s="8" t="n">
        <v>8</v>
      </c>
      <c r="G1117" s="28" t="n">
        <v>7.264419</v>
      </c>
      <c r="H1117" s="8" t="n">
        <v>104.59472</v>
      </c>
      <c r="I1117" s="8" t="n">
        <v>2333.826161</v>
      </c>
      <c r="J1117" s="28" t="n">
        <v>22.31304</v>
      </c>
      <c r="K1117" s="39" t="n">
        <v>1.591768</v>
      </c>
      <c r="L1117" s="28" t="n">
        <v>5.838009</v>
      </c>
      <c r="M1117" s="8" t="n">
        <v>122</v>
      </c>
      <c r="N1117" s="8" t="n">
        <v>836</v>
      </c>
      <c r="O1117" s="28" t="n">
        <v>8.77062</v>
      </c>
      <c r="P1117" s="28" t="n">
        <v>10.728074</v>
      </c>
      <c r="Q1117" s="28" t="n">
        <v>11.451105</v>
      </c>
      <c r="R1117" s="8" t="n">
        <v>32</v>
      </c>
      <c r="S1117" s="8" t="n">
        <v>18</v>
      </c>
      <c r="T1117" s="23" t="n">
        <v>134.380524</v>
      </c>
      <c r="U1117" s="23" t="n">
        <v>111.007075</v>
      </c>
      <c r="V1117" s="28" t="n">
        <v>3.422818</v>
      </c>
      <c r="W1117" s="39" t="n">
        <v>0.527818</v>
      </c>
      <c r="X1117" s="24" t="n">
        <f aca="false">P1117*RHO_VANE/2700*(1+SCRAP)*PRICE_VANE</f>
        <v>128.41504578</v>
      </c>
      <c r="Y1117" s="24" t="n">
        <f aca="false">Q1117*RHO_PLATE/2700*(1+SCRAP)*PRICE_PLATE</f>
        <v>137.06972685</v>
      </c>
      <c r="Z1117" s="24" t="n">
        <f aca="false">T1117*CUT_M+(R1117+S1117)*CUT_SET</f>
        <v>251.570786</v>
      </c>
      <c r="AA1117" s="24" t="n">
        <f aca="false">U1117*ROUND_M</f>
        <v>555.035375</v>
      </c>
      <c r="AB1117" s="24" t="n">
        <f aca="false">(R1117+S1117)*FINISH_PART</f>
        <v>400</v>
      </c>
      <c r="AC1117" s="24" t="n">
        <f aca="false">R1117*SPACER_VANE+(R1117+S1117)*ASM_H*LABOUR</f>
        <v>658.5</v>
      </c>
      <c r="AD1117" s="24" t="n">
        <f aca="false">V1117*G10_CAGE+W1117*G10_SLEEVE</f>
        <v>237.03816</v>
      </c>
      <c r="AE1117" s="24" t="n">
        <f aca="false">N1117/1000*SHAFT_M+SHAFT_SET</f>
        <v>180.32</v>
      </c>
      <c r="AF1117" s="24" t="n">
        <f aca="false">2*ROUNDUP(G1117*1000/V_ZENER,0)*PRICE_Z+5*ROUNDUP(G1117*DIODE_SAFETY/V_STICK,0)*PRICE_STICK</f>
        <v>56.9</v>
      </c>
      <c r="AG1117" s="24" t="n">
        <f aca="false">SUM(X1117:AF1117)</f>
        <v>2604.84909363</v>
      </c>
      <c r="AH1117" s="20" t="n">
        <f aca="false">FIXED_BOM</f>
        <v>3461</v>
      </c>
      <c r="AI1117" s="24" t="n">
        <f aca="false">(AG1117+AH1117)*(1+CONT)</f>
        <v>6975.7264576745</v>
      </c>
      <c r="AJ1117" s="24" t="n">
        <f aca="false">IF(L1117&gt;0,AI1117/L1117,1000000000000)</f>
        <v>1194.88107292649</v>
      </c>
      <c r="AK1117" s="8" t="n">
        <f aca="false">IF(AND(G1117&gt;=V_NEED,L1117&gt;=P_MIN,K1117&gt;=Z_MIN,F1117&lt;=N_CAP,D1117&lt;=R_MAX,OR(CORONA_REQ=0,O1117&gt;=G1117)),1,0)</f>
        <v>0</v>
      </c>
      <c r="AL1117" s="28" t="n">
        <f aca="false">IF(AK1117=1,IF(OBJECTIVE=1,AI1117,AJ1117),1000000000000)+ROW()*0.000000001</f>
        <v>1000000000000</v>
      </c>
    </row>
    <row r="1118" customFormat="false" ht="15" hidden="false" customHeight="false" outlineLevel="0" collapsed="false">
      <c r="A1118" s="8" t="n">
        <v>1114</v>
      </c>
      <c r="B1118" s="23" t="n">
        <v>3</v>
      </c>
      <c r="C1118" s="23" t="n">
        <v>2</v>
      </c>
      <c r="D1118" s="8" t="n">
        <v>200</v>
      </c>
      <c r="E1118" s="8" t="n">
        <v>26</v>
      </c>
      <c r="F1118" s="8" t="n">
        <v>10</v>
      </c>
      <c r="G1118" s="28" t="n">
        <v>7.264419</v>
      </c>
      <c r="H1118" s="8" t="n">
        <v>131.953312</v>
      </c>
      <c r="I1118" s="8" t="n">
        <v>2956.179804</v>
      </c>
      <c r="J1118" s="28" t="n">
        <v>22.403225</v>
      </c>
      <c r="K1118" s="39" t="n">
        <v>1.599074</v>
      </c>
      <c r="L1118" s="28" t="n">
        <v>7.456207</v>
      </c>
      <c r="M1118" s="8" t="n">
        <v>152</v>
      </c>
      <c r="N1118" s="8" t="n">
        <v>896</v>
      </c>
      <c r="O1118" s="28" t="n">
        <v>8.77062</v>
      </c>
      <c r="P1118" s="28" t="n">
        <v>13.410092</v>
      </c>
      <c r="Q1118" s="28" t="n">
        <v>13.995795</v>
      </c>
      <c r="R1118" s="8" t="n">
        <v>40</v>
      </c>
      <c r="S1118" s="8" t="n">
        <v>22</v>
      </c>
      <c r="T1118" s="23" t="n">
        <v>167.190257</v>
      </c>
      <c r="U1118" s="23" t="n">
        <v>137.973446</v>
      </c>
      <c r="V1118" s="28" t="n">
        <v>4.019821</v>
      </c>
      <c r="W1118" s="39" t="n">
        <v>0.619879</v>
      </c>
      <c r="X1118" s="24" t="n">
        <f aca="false">P1118*RHO_VANE/2700*(1+SCRAP)*PRICE_VANE</f>
        <v>160.51880124</v>
      </c>
      <c r="Y1118" s="24" t="n">
        <f aca="false">Q1118*RHO_PLATE/2700*(1+SCRAP)*PRICE_PLATE</f>
        <v>167.52966615</v>
      </c>
      <c r="Z1118" s="24" t="n">
        <f aca="false">T1118*CUT_M+(R1118+S1118)*CUT_SET</f>
        <v>312.7853855</v>
      </c>
      <c r="AA1118" s="24" t="n">
        <f aca="false">U1118*ROUND_M</f>
        <v>689.86723</v>
      </c>
      <c r="AB1118" s="24" t="n">
        <f aca="false">(R1118+S1118)*FINISH_PART</f>
        <v>496</v>
      </c>
      <c r="AC1118" s="24" t="n">
        <f aca="false">R1118*SPACER_VANE+(R1118+S1118)*ASM_H*LABOUR</f>
        <v>817.5</v>
      </c>
      <c r="AD1118" s="24" t="n">
        <f aca="false">V1118*G10_CAGE+W1118*G10_SLEEVE</f>
        <v>278.382</v>
      </c>
      <c r="AE1118" s="24" t="n">
        <f aca="false">N1118/1000*SHAFT_M+SHAFT_SET</f>
        <v>187.52</v>
      </c>
      <c r="AF1118" s="24" t="n">
        <f aca="false">2*ROUNDUP(G1118*1000/V_ZENER,0)*PRICE_Z+5*ROUNDUP(G1118*DIODE_SAFETY/V_STICK,0)*PRICE_STICK</f>
        <v>56.9</v>
      </c>
      <c r="AG1118" s="24" t="n">
        <f aca="false">SUM(X1118:AF1118)</f>
        <v>3167.00308289</v>
      </c>
      <c r="AH1118" s="20" t="n">
        <f aca="false">FIXED_BOM</f>
        <v>3461</v>
      </c>
      <c r="AI1118" s="24" t="n">
        <f aca="false">(AG1118+AH1118)*(1+CONT)</f>
        <v>7622.2035453235</v>
      </c>
      <c r="AJ1118" s="24" t="n">
        <f aca="false">IF(L1118&gt;0,AI1118/L1118,1000000000000)</f>
        <v>1022.26286707484</v>
      </c>
      <c r="AK1118" s="8" t="n">
        <f aca="false">IF(AND(G1118&gt;=V_NEED,L1118&gt;=P_MIN,K1118&gt;=Z_MIN,F1118&lt;=N_CAP,D1118&lt;=R_MAX,OR(CORONA_REQ=0,O1118&gt;=G1118)),1,0)</f>
        <v>0</v>
      </c>
      <c r="AL1118" s="28" t="n">
        <f aca="false">IF(AK1118=1,IF(OBJECTIVE=1,AI1118,AJ1118),1000000000000)+ROW()*0.000000001</f>
        <v>1000000000000</v>
      </c>
    </row>
    <row r="1119" customFormat="false" ht="15" hidden="false" customHeight="false" outlineLevel="0" collapsed="false">
      <c r="A1119" s="8" t="n">
        <v>1115</v>
      </c>
      <c r="B1119" s="23" t="n">
        <v>3</v>
      </c>
      <c r="C1119" s="23" t="n">
        <v>2</v>
      </c>
      <c r="D1119" s="8" t="n">
        <v>200</v>
      </c>
      <c r="E1119" s="8" t="n">
        <v>26</v>
      </c>
      <c r="F1119" s="8" t="n">
        <v>12</v>
      </c>
      <c r="G1119" s="28" t="n">
        <v>7.264419</v>
      </c>
      <c r="H1119" s="8" t="n">
        <v>159.311904</v>
      </c>
      <c r="I1119" s="8" t="n">
        <v>3578.533447</v>
      </c>
      <c r="J1119" s="28" t="n">
        <v>22.462436</v>
      </c>
      <c r="K1119" s="39" t="n">
        <v>1.603322</v>
      </c>
      <c r="L1119" s="28" t="n">
        <v>9.068666</v>
      </c>
      <c r="M1119" s="8" t="n">
        <v>182</v>
      </c>
      <c r="N1119" s="8" t="n">
        <v>956</v>
      </c>
      <c r="O1119" s="28" t="n">
        <v>8.77062</v>
      </c>
      <c r="P1119" s="28" t="n">
        <v>16.092111</v>
      </c>
      <c r="Q1119" s="28" t="n">
        <v>16.540485</v>
      </c>
      <c r="R1119" s="8" t="n">
        <v>48</v>
      </c>
      <c r="S1119" s="8" t="n">
        <v>26</v>
      </c>
      <c r="T1119" s="23" t="n">
        <v>199.99999</v>
      </c>
      <c r="U1119" s="23" t="n">
        <v>164.939816</v>
      </c>
      <c r="V1119" s="28" t="n">
        <v>4.616824</v>
      </c>
      <c r="W1119" s="39" t="n">
        <v>0.71194</v>
      </c>
      <c r="X1119" s="24" t="n">
        <f aca="false">P1119*RHO_VANE/2700*(1+SCRAP)*PRICE_VANE</f>
        <v>192.62256867</v>
      </c>
      <c r="Y1119" s="24" t="n">
        <f aca="false">Q1119*RHO_PLATE/2700*(1+SCRAP)*PRICE_PLATE</f>
        <v>197.98960545</v>
      </c>
      <c r="Z1119" s="24" t="n">
        <f aca="false">T1119*CUT_M+(R1119+S1119)*CUT_SET</f>
        <v>373.999985</v>
      </c>
      <c r="AA1119" s="24" t="n">
        <f aca="false">U1119*ROUND_M</f>
        <v>824.69908</v>
      </c>
      <c r="AB1119" s="24" t="n">
        <f aca="false">(R1119+S1119)*FINISH_PART</f>
        <v>592</v>
      </c>
      <c r="AC1119" s="24" t="n">
        <f aca="false">R1119*SPACER_VANE+(R1119+S1119)*ASM_H*LABOUR</f>
        <v>976.5</v>
      </c>
      <c r="AD1119" s="24" t="n">
        <f aca="false">V1119*G10_CAGE+W1119*G10_SLEEVE</f>
        <v>319.72584</v>
      </c>
      <c r="AE1119" s="24" t="n">
        <f aca="false">N1119/1000*SHAFT_M+SHAFT_SET</f>
        <v>194.72</v>
      </c>
      <c r="AF1119" s="24" t="n">
        <f aca="false">2*ROUNDUP(G1119*1000/V_ZENER,0)*PRICE_Z+5*ROUNDUP(G1119*DIODE_SAFETY/V_STICK,0)*PRICE_STICK</f>
        <v>56.9</v>
      </c>
      <c r="AG1119" s="24" t="n">
        <f aca="false">SUM(X1119:AF1119)</f>
        <v>3729.15707912</v>
      </c>
      <c r="AH1119" s="20" t="n">
        <f aca="false">FIXED_BOM</f>
        <v>3461</v>
      </c>
      <c r="AI1119" s="24" t="n">
        <f aca="false">(AG1119+AH1119)*(1+CONT)</f>
        <v>8268.680640988</v>
      </c>
      <c r="AJ1119" s="24" t="n">
        <f aca="false">IF(L1119&gt;0,AI1119/L1119,1000000000000)</f>
        <v>911.785773231476</v>
      </c>
      <c r="AK1119" s="8" t="n">
        <f aca="false">IF(AND(G1119&gt;=V_NEED,L1119&gt;=P_MIN,K1119&gt;=Z_MIN,F1119&lt;=N_CAP,D1119&lt;=R_MAX,OR(CORONA_REQ=0,O1119&gt;=G1119)),1,0)</f>
        <v>0</v>
      </c>
      <c r="AL1119" s="28" t="n">
        <f aca="false">IF(AK1119=1,IF(OBJECTIVE=1,AI1119,AJ1119),1000000000000)+ROW()*0.000000001</f>
        <v>1000000000000</v>
      </c>
    </row>
    <row r="1120" customFormat="false" ht="15" hidden="false" customHeight="false" outlineLevel="0" collapsed="false">
      <c r="A1120" s="8" t="n">
        <v>1116</v>
      </c>
      <c r="B1120" s="23" t="n">
        <v>3</v>
      </c>
      <c r="C1120" s="23" t="n">
        <v>2</v>
      </c>
      <c r="D1120" s="8" t="n">
        <v>200</v>
      </c>
      <c r="E1120" s="8" t="n">
        <v>26</v>
      </c>
      <c r="F1120" s="8" t="n">
        <v>16</v>
      </c>
      <c r="G1120" s="28" t="n">
        <v>7.264419</v>
      </c>
      <c r="H1120" s="8" t="n">
        <v>214.029089</v>
      </c>
      <c r="I1120" s="8" t="n">
        <v>4823.240733</v>
      </c>
      <c r="J1120" s="28" t="n">
        <v>22.535445</v>
      </c>
      <c r="K1120" s="39" t="n">
        <v>1.608961</v>
      </c>
      <c r="L1120" s="28" t="n">
        <v>12.299297</v>
      </c>
      <c r="M1120" s="8" t="n">
        <v>242</v>
      </c>
      <c r="N1120" s="8" t="n">
        <v>1076</v>
      </c>
      <c r="O1120" s="28" t="n">
        <v>8.77062</v>
      </c>
      <c r="P1120" s="28" t="n">
        <v>21.456148</v>
      </c>
      <c r="Q1120" s="28" t="n">
        <v>21.629865</v>
      </c>
      <c r="R1120" s="8" t="n">
        <v>64</v>
      </c>
      <c r="S1120" s="8" t="n">
        <v>34</v>
      </c>
      <c r="T1120" s="23" t="n">
        <v>265.619456</v>
      </c>
      <c r="U1120" s="23" t="n">
        <v>218.872558</v>
      </c>
      <c r="V1120" s="28" t="n">
        <v>5.810831</v>
      </c>
      <c r="W1120" s="39" t="n">
        <v>0.896063</v>
      </c>
      <c r="X1120" s="24" t="n">
        <f aca="false">P1120*RHO_VANE/2700*(1+SCRAP)*PRICE_VANE</f>
        <v>256.83009156</v>
      </c>
      <c r="Y1120" s="24" t="n">
        <f aca="false">Q1120*RHO_PLATE/2700*(1+SCRAP)*PRICE_PLATE</f>
        <v>258.90948405</v>
      </c>
      <c r="Z1120" s="24" t="n">
        <f aca="false">T1120*CUT_M+(R1120+S1120)*CUT_SET</f>
        <v>496.429184</v>
      </c>
      <c r="AA1120" s="24" t="n">
        <f aca="false">U1120*ROUND_M</f>
        <v>1094.36279</v>
      </c>
      <c r="AB1120" s="24" t="n">
        <f aca="false">(R1120+S1120)*FINISH_PART</f>
        <v>784</v>
      </c>
      <c r="AC1120" s="24" t="n">
        <f aca="false">R1120*SPACER_VANE+(R1120+S1120)*ASM_H*LABOUR</f>
        <v>1294.5</v>
      </c>
      <c r="AD1120" s="24" t="n">
        <f aca="false">V1120*G10_CAGE+W1120*G10_SLEEVE</f>
        <v>402.41364</v>
      </c>
      <c r="AE1120" s="24" t="n">
        <f aca="false">N1120/1000*SHAFT_M+SHAFT_SET</f>
        <v>209.12</v>
      </c>
      <c r="AF1120" s="24" t="n">
        <f aca="false">2*ROUNDUP(G1120*1000/V_ZENER,0)*PRICE_Z+5*ROUNDUP(G1120*DIODE_SAFETY/V_STICK,0)*PRICE_STICK</f>
        <v>56.9</v>
      </c>
      <c r="AG1120" s="24" t="n">
        <f aca="false">SUM(X1120:AF1120)</f>
        <v>4853.46518961</v>
      </c>
      <c r="AH1120" s="20" t="n">
        <f aca="false">FIXED_BOM</f>
        <v>3461</v>
      </c>
      <c r="AI1120" s="24" t="n">
        <f aca="false">(AG1120+AH1120)*(1+CONT)</f>
        <v>9561.6349680515</v>
      </c>
      <c r="AJ1120" s="24" t="n">
        <f aca="false">IF(L1120&gt;0,AI1120/L1120,1000000000000)</f>
        <v>777.413129226126</v>
      </c>
      <c r="AK1120" s="8" t="n">
        <f aca="false">IF(AND(G1120&gt;=V_NEED,L1120&gt;=P_MIN,K1120&gt;=Z_MIN,F1120&lt;=N_CAP,D1120&lt;=R_MAX,OR(CORONA_REQ=0,O1120&gt;=G1120)),1,0)</f>
        <v>0</v>
      </c>
      <c r="AL1120" s="28" t="n">
        <f aca="false">IF(AK1120=1,IF(OBJECTIVE=1,AI1120,AJ1120),1000000000000)+ROW()*0.000000001</f>
        <v>1000000000000</v>
      </c>
    </row>
    <row r="1121" customFormat="false" ht="15" hidden="false" customHeight="false" outlineLevel="0" collapsed="false">
      <c r="A1121" s="8" t="n">
        <v>1117</v>
      </c>
      <c r="B1121" s="23" t="n">
        <v>3</v>
      </c>
      <c r="C1121" s="23" t="n">
        <v>2.5</v>
      </c>
      <c r="D1121" s="8" t="n">
        <v>200</v>
      </c>
      <c r="E1121" s="8" t="n">
        <v>18</v>
      </c>
      <c r="F1121" s="8" t="n">
        <v>4</v>
      </c>
      <c r="G1121" s="28" t="n">
        <v>7.264419</v>
      </c>
      <c r="H1121" s="8" t="n">
        <v>24.071501</v>
      </c>
      <c r="I1121" s="8" t="n">
        <v>763.737009</v>
      </c>
      <c r="J1121" s="28" t="n">
        <v>31.727852</v>
      </c>
      <c r="K1121" s="39" t="n">
        <v>1.568365</v>
      </c>
      <c r="L1121" s="28" t="n">
        <v>1.855196</v>
      </c>
      <c r="M1121" s="8" t="n">
        <v>63</v>
      </c>
      <c r="N1121" s="8" t="n">
        <v>718</v>
      </c>
      <c r="O1121" s="28" t="n">
        <v>9.183835</v>
      </c>
      <c r="P1121" s="28" t="n">
        <v>5.008586</v>
      </c>
      <c r="Q1121" s="28" t="n">
        <v>6.361725</v>
      </c>
      <c r="R1121" s="8" t="n">
        <v>16</v>
      </c>
      <c r="S1121" s="8" t="n">
        <v>8</v>
      </c>
      <c r="T1121" s="23" t="n">
        <v>65.619466</v>
      </c>
      <c r="U1121" s="23" t="n">
        <v>53.932741</v>
      </c>
      <c r="V1121" s="28" t="n">
        <v>2.248712</v>
      </c>
      <c r="W1121" s="39" t="n">
        <v>0.346764</v>
      </c>
      <c r="X1121" s="24" t="n">
        <f aca="false">P1121*RHO_VANE/2700*(1+SCRAP)*PRICE_VANE</f>
        <v>59.95277442</v>
      </c>
      <c r="Y1121" s="24" t="n">
        <f aca="false">Q1121*RHO_PLATE/2700*(1+SCRAP)*PRICE_PLATE</f>
        <v>76.14984825</v>
      </c>
      <c r="Z1121" s="24" t="n">
        <f aca="false">T1121*CUT_M+(R1121+S1121)*CUT_SET</f>
        <v>122.429199</v>
      </c>
      <c r="AA1121" s="24" t="n">
        <f aca="false">U1121*ROUND_M</f>
        <v>269.663705</v>
      </c>
      <c r="AB1121" s="24" t="n">
        <f aca="false">(R1121+S1121)*FINISH_PART</f>
        <v>192</v>
      </c>
      <c r="AC1121" s="24" t="n">
        <f aca="false">R1121*SPACER_VANE+(R1121+S1121)*ASM_H*LABOUR</f>
        <v>318</v>
      </c>
      <c r="AD1121" s="24" t="n">
        <f aca="false">V1121*G10_CAGE+W1121*G10_SLEEVE</f>
        <v>155.72856</v>
      </c>
      <c r="AE1121" s="24" t="n">
        <f aca="false">N1121/1000*SHAFT_M+SHAFT_SET</f>
        <v>166.16</v>
      </c>
      <c r="AF1121" s="24" t="n">
        <f aca="false">2*ROUNDUP(G1121*1000/V_ZENER,0)*PRICE_Z+5*ROUNDUP(G1121*DIODE_SAFETY/V_STICK,0)*PRICE_STICK</f>
        <v>56.9</v>
      </c>
      <c r="AG1121" s="24" t="n">
        <f aca="false">SUM(X1121:AF1121)</f>
        <v>1416.98408667</v>
      </c>
      <c r="AH1121" s="20" t="n">
        <f aca="false">FIXED_BOM</f>
        <v>3461</v>
      </c>
      <c r="AI1121" s="24" t="n">
        <f aca="false">(AG1121+AH1121)*(1+CONT)</f>
        <v>5609.6816996705</v>
      </c>
      <c r="AJ1121" s="24" t="n">
        <f aca="false">IF(L1121&gt;0,AI1121/L1121,1000000000000)</f>
        <v>3023.76767719988</v>
      </c>
      <c r="AK1121" s="8" t="n">
        <f aca="false">IF(AND(G1121&gt;=V_NEED,L1121&gt;=P_MIN,K1121&gt;=Z_MIN,F1121&lt;=N_CAP,D1121&lt;=R_MAX,OR(CORONA_REQ=0,O1121&gt;=G1121)),1,0)</f>
        <v>0</v>
      </c>
      <c r="AL1121" s="28" t="n">
        <f aca="false">IF(AK1121=1,IF(OBJECTIVE=1,AI1121,AJ1121),1000000000000)+ROW()*0.000000001</f>
        <v>1000000000000</v>
      </c>
    </row>
    <row r="1122" customFormat="false" ht="15" hidden="false" customHeight="false" outlineLevel="0" collapsed="false">
      <c r="A1122" s="8" t="n">
        <v>1118</v>
      </c>
      <c r="B1122" s="23" t="n">
        <v>3</v>
      </c>
      <c r="C1122" s="23" t="n">
        <v>2.5</v>
      </c>
      <c r="D1122" s="8" t="n">
        <v>200</v>
      </c>
      <c r="E1122" s="8" t="n">
        <v>18</v>
      </c>
      <c r="F1122" s="8" t="n">
        <v>6</v>
      </c>
      <c r="G1122" s="28" t="n">
        <v>7.264419</v>
      </c>
      <c r="H1122" s="8" t="n">
        <v>36.683787</v>
      </c>
      <c r="I1122" s="8" t="n">
        <v>1200.158157</v>
      </c>
      <c r="J1122" s="28" t="n">
        <v>32.71631</v>
      </c>
      <c r="K1122" s="39" t="n">
        <v>1.60289</v>
      </c>
      <c r="L1122" s="28" t="n">
        <v>3.034197</v>
      </c>
      <c r="M1122" s="8" t="n">
        <v>90.5</v>
      </c>
      <c r="N1122" s="8" t="n">
        <v>773</v>
      </c>
      <c r="O1122" s="28" t="n">
        <v>9.183835</v>
      </c>
      <c r="P1122" s="28" t="n">
        <v>7.512879</v>
      </c>
      <c r="Q1122" s="28" t="n">
        <v>7.952156</v>
      </c>
      <c r="R1122" s="8" t="n">
        <v>24</v>
      </c>
      <c r="S1122" s="8" t="n">
        <v>10</v>
      </c>
      <c r="T1122" s="23" t="n">
        <v>95.287606</v>
      </c>
      <c r="U1122" s="23" t="n">
        <v>77.757519</v>
      </c>
      <c r="V1122" s="28" t="n">
        <v>2.795965</v>
      </c>
      <c r="W1122" s="39" t="n">
        <v>0.431153</v>
      </c>
      <c r="X1122" s="24" t="n">
        <f aca="false">P1122*RHO_VANE/2700*(1+SCRAP)*PRICE_VANE</f>
        <v>89.92916163</v>
      </c>
      <c r="Y1122" s="24" t="n">
        <f aca="false">Q1122*RHO_PLATE/2700*(1+SCRAP)*PRICE_PLATE</f>
        <v>95.18730732</v>
      </c>
      <c r="Z1122" s="24" t="n">
        <f aca="false">T1122*CUT_M+(R1122+S1122)*CUT_SET</f>
        <v>176.931409</v>
      </c>
      <c r="AA1122" s="24" t="n">
        <f aca="false">U1122*ROUND_M</f>
        <v>388.787595</v>
      </c>
      <c r="AB1122" s="24" t="n">
        <f aca="false">(R1122+S1122)*FINISH_PART</f>
        <v>272</v>
      </c>
      <c r="AC1122" s="24" t="n">
        <f aca="false">R1122*SPACER_VANE+(R1122+S1122)*ASM_H*LABOUR</f>
        <v>454.5</v>
      </c>
      <c r="AD1122" s="24" t="n">
        <f aca="false">V1122*G10_CAGE+W1122*G10_SLEEVE</f>
        <v>193.62708</v>
      </c>
      <c r="AE1122" s="24" t="n">
        <f aca="false">N1122/1000*SHAFT_M+SHAFT_SET</f>
        <v>172.76</v>
      </c>
      <c r="AF1122" s="24" t="n">
        <f aca="false">2*ROUNDUP(G1122*1000/V_ZENER,0)*PRICE_Z+5*ROUNDUP(G1122*DIODE_SAFETY/V_STICK,0)*PRICE_STICK</f>
        <v>56.9</v>
      </c>
      <c r="AG1122" s="24" t="n">
        <f aca="false">SUM(X1122:AF1122)</f>
        <v>1900.62255295</v>
      </c>
      <c r="AH1122" s="20" t="n">
        <f aca="false">FIXED_BOM</f>
        <v>3461</v>
      </c>
      <c r="AI1122" s="24" t="n">
        <f aca="false">(AG1122+AH1122)*(1+CONT)</f>
        <v>6165.8659358925</v>
      </c>
      <c r="AJ1122" s="24" t="n">
        <f aca="false">IF(L1122&gt;0,AI1122/L1122,1000000000000)</f>
        <v>2032.12445859399</v>
      </c>
      <c r="AK1122" s="8" t="n">
        <f aca="false">IF(AND(G1122&gt;=V_NEED,L1122&gt;=P_MIN,K1122&gt;=Z_MIN,F1122&lt;=N_CAP,D1122&lt;=R_MAX,OR(CORONA_REQ=0,O1122&gt;=G1122)),1,0)</f>
        <v>0</v>
      </c>
      <c r="AL1122" s="28" t="n">
        <f aca="false">IF(AK1122=1,IF(OBJECTIVE=1,AI1122,AJ1122),1000000000000)+ROW()*0.000000001</f>
        <v>1000000000000</v>
      </c>
    </row>
    <row r="1123" customFormat="false" ht="15" hidden="false" customHeight="false" outlineLevel="0" collapsed="false">
      <c r="A1123" s="8" t="n">
        <v>1119</v>
      </c>
      <c r="B1123" s="23" t="n">
        <v>3</v>
      </c>
      <c r="C1123" s="23" t="n">
        <v>2.5</v>
      </c>
      <c r="D1123" s="8" t="n">
        <v>200</v>
      </c>
      <c r="E1123" s="8" t="n">
        <v>18</v>
      </c>
      <c r="F1123" s="8" t="n">
        <v>8</v>
      </c>
      <c r="G1123" s="28" t="n">
        <v>7.264419</v>
      </c>
      <c r="H1123" s="8" t="n">
        <v>49.296073</v>
      </c>
      <c r="I1123" s="8" t="n">
        <v>1636.579306</v>
      </c>
      <c r="J1123" s="28" t="n">
        <v>33.198979</v>
      </c>
      <c r="K1123" s="39" t="n">
        <v>1.619505</v>
      </c>
      <c r="L1123" s="28" t="n">
        <v>4.215798</v>
      </c>
      <c r="M1123" s="8" t="n">
        <v>123.5</v>
      </c>
      <c r="N1123" s="8" t="n">
        <v>839</v>
      </c>
      <c r="O1123" s="28" t="n">
        <v>9.183835</v>
      </c>
      <c r="P1123" s="28" t="n">
        <v>10.017172</v>
      </c>
      <c r="Q1123" s="28" t="n">
        <v>11.133019</v>
      </c>
      <c r="R1123" s="8" t="n">
        <v>32</v>
      </c>
      <c r="S1123" s="8" t="n">
        <v>14</v>
      </c>
      <c r="T1123" s="23" t="n">
        <v>128.097339</v>
      </c>
      <c r="U1123" s="23" t="n">
        <v>104.72389</v>
      </c>
      <c r="V1123" s="28" t="n">
        <v>3.452668</v>
      </c>
      <c r="W1123" s="39" t="n">
        <v>0.532421</v>
      </c>
      <c r="X1123" s="24" t="n">
        <f aca="false">P1123*RHO_VANE/2700*(1+SCRAP)*PRICE_VANE</f>
        <v>119.90554884</v>
      </c>
      <c r="Y1123" s="24" t="n">
        <f aca="false">Q1123*RHO_PLATE/2700*(1+SCRAP)*PRICE_PLATE</f>
        <v>133.26223743</v>
      </c>
      <c r="Z1123" s="24" t="n">
        <f aca="false">T1123*CUT_M+(R1123+S1123)*CUT_SET</f>
        <v>238.1460085</v>
      </c>
      <c r="AA1123" s="24" t="n">
        <f aca="false">U1123*ROUND_M</f>
        <v>523.61945</v>
      </c>
      <c r="AB1123" s="24" t="n">
        <f aca="false">(R1123+S1123)*FINISH_PART</f>
        <v>368</v>
      </c>
      <c r="AC1123" s="24" t="n">
        <f aca="false">R1123*SPACER_VANE+(R1123+S1123)*ASM_H*LABOUR</f>
        <v>613.5</v>
      </c>
      <c r="AD1123" s="24" t="n">
        <f aca="false">V1123*G10_CAGE+W1123*G10_SLEEVE</f>
        <v>239.10534</v>
      </c>
      <c r="AE1123" s="24" t="n">
        <f aca="false">N1123/1000*SHAFT_M+SHAFT_SET</f>
        <v>180.68</v>
      </c>
      <c r="AF1123" s="24" t="n">
        <f aca="false">2*ROUNDUP(G1123*1000/V_ZENER,0)*PRICE_Z+5*ROUNDUP(G1123*DIODE_SAFETY/V_STICK,0)*PRICE_STICK</f>
        <v>56.9</v>
      </c>
      <c r="AG1123" s="24" t="n">
        <f aca="false">SUM(X1123:AF1123)</f>
        <v>2473.11858477</v>
      </c>
      <c r="AH1123" s="20" t="n">
        <f aca="false">FIXED_BOM</f>
        <v>3461</v>
      </c>
      <c r="AI1123" s="24" t="n">
        <f aca="false">(AG1123+AH1123)*(1+CONT)</f>
        <v>6824.2363724855</v>
      </c>
      <c r="AJ1123" s="24" t="n">
        <f aca="false">IF(L1123&gt;0,AI1123/L1123,1000000000000)</f>
        <v>1618.72944872726</v>
      </c>
      <c r="AK1123" s="8" t="n">
        <f aca="false">IF(AND(G1123&gt;=V_NEED,L1123&gt;=P_MIN,K1123&gt;=Z_MIN,F1123&lt;=N_CAP,D1123&lt;=R_MAX,OR(CORONA_REQ=0,O1123&gt;=G1123)),1,0)</f>
        <v>0</v>
      </c>
      <c r="AL1123" s="28" t="n">
        <f aca="false">IF(AK1123=1,IF(OBJECTIVE=1,AI1123,AJ1123),1000000000000)+ROW()*0.000000001</f>
        <v>1000000000000</v>
      </c>
    </row>
    <row r="1124" customFormat="false" ht="15" hidden="false" customHeight="false" outlineLevel="0" collapsed="false">
      <c r="A1124" s="8" t="n">
        <v>1120</v>
      </c>
      <c r="B1124" s="23" t="n">
        <v>3</v>
      </c>
      <c r="C1124" s="23" t="n">
        <v>2.5</v>
      </c>
      <c r="D1124" s="8" t="n">
        <v>200</v>
      </c>
      <c r="E1124" s="8" t="n">
        <v>18</v>
      </c>
      <c r="F1124" s="8" t="n">
        <v>10</v>
      </c>
      <c r="G1124" s="28" t="n">
        <v>7.264419</v>
      </c>
      <c r="H1124" s="8" t="n">
        <v>61.90836</v>
      </c>
      <c r="I1124" s="8" t="n">
        <v>2073.000454</v>
      </c>
      <c r="J1124" s="28" t="n">
        <v>33.484984</v>
      </c>
      <c r="K1124" s="39" t="n">
        <v>1.62944</v>
      </c>
      <c r="L1124" s="28" t="n">
        <v>5.396916</v>
      </c>
      <c r="M1124" s="8" t="n">
        <v>151</v>
      </c>
      <c r="N1124" s="8" t="n">
        <v>894</v>
      </c>
      <c r="O1124" s="28" t="n">
        <v>9.183835</v>
      </c>
      <c r="P1124" s="28" t="n">
        <v>12.521465</v>
      </c>
      <c r="Q1124" s="28" t="n">
        <v>12.72345</v>
      </c>
      <c r="R1124" s="8" t="n">
        <v>40</v>
      </c>
      <c r="S1124" s="8" t="n">
        <v>16</v>
      </c>
      <c r="T1124" s="23" t="n">
        <v>157.765479</v>
      </c>
      <c r="U1124" s="23" t="n">
        <v>128.548668</v>
      </c>
      <c r="V1124" s="28" t="n">
        <v>3.999921</v>
      </c>
      <c r="W1124" s="39" t="n">
        <v>0.61681</v>
      </c>
      <c r="X1124" s="24" t="n">
        <f aca="false">P1124*RHO_VANE/2700*(1+SCRAP)*PRICE_VANE</f>
        <v>149.88193605</v>
      </c>
      <c r="Y1124" s="24" t="n">
        <f aca="false">Q1124*RHO_PLATE/2700*(1+SCRAP)*PRICE_PLATE</f>
        <v>152.2996965</v>
      </c>
      <c r="Z1124" s="24" t="n">
        <f aca="false">T1124*CUT_M+(R1124+S1124)*CUT_SET</f>
        <v>292.6482185</v>
      </c>
      <c r="AA1124" s="24" t="n">
        <f aca="false">U1124*ROUND_M</f>
        <v>642.74334</v>
      </c>
      <c r="AB1124" s="24" t="n">
        <f aca="false">(R1124+S1124)*FINISH_PART</f>
        <v>448</v>
      </c>
      <c r="AC1124" s="24" t="n">
        <f aca="false">R1124*SPACER_VANE+(R1124+S1124)*ASM_H*LABOUR</f>
        <v>750</v>
      </c>
      <c r="AD1124" s="24" t="n">
        <f aca="false">V1124*G10_CAGE+W1124*G10_SLEEVE</f>
        <v>277.00386</v>
      </c>
      <c r="AE1124" s="24" t="n">
        <f aca="false">N1124/1000*SHAFT_M+SHAFT_SET</f>
        <v>187.28</v>
      </c>
      <c r="AF1124" s="24" t="n">
        <f aca="false">2*ROUNDUP(G1124*1000/V_ZENER,0)*PRICE_Z+5*ROUNDUP(G1124*DIODE_SAFETY/V_STICK,0)*PRICE_STICK</f>
        <v>56.9</v>
      </c>
      <c r="AG1124" s="24" t="n">
        <f aca="false">SUM(X1124:AF1124)</f>
        <v>2956.75705105</v>
      </c>
      <c r="AH1124" s="20" t="n">
        <f aca="false">FIXED_BOM</f>
        <v>3461</v>
      </c>
      <c r="AI1124" s="24" t="n">
        <f aca="false">(AG1124+AH1124)*(1+CONT)</f>
        <v>7380.4206087075</v>
      </c>
      <c r="AJ1124" s="24" t="n">
        <f aca="false">IF(L1124&gt;0,AI1124/L1124,1000000000000)</f>
        <v>1367.52556621365</v>
      </c>
      <c r="AK1124" s="8" t="n">
        <f aca="false">IF(AND(G1124&gt;=V_NEED,L1124&gt;=P_MIN,K1124&gt;=Z_MIN,F1124&lt;=N_CAP,D1124&lt;=R_MAX,OR(CORONA_REQ=0,O1124&gt;=G1124)),1,0)</f>
        <v>0</v>
      </c>
      <c r="AL1124" s="28" t="n">
        <f aca="false">IF(AK1124=1,IF(OBJECTIVE=1,AI1124,AJ1124),1000000000000)+ROW()*0.000000001</f>
        <v>1000000000000</v>
      </c>
    </row>
    <row r="1125" customFormat="false" ht="15" hidden="false" customHeight="false" outlineLevel="0" collapsed="false">
      <c r="A1125" s="8" t="n">
        <v>1121</v>
      </c>
      <c r="B1125" s="23" t="n">
        <v>3</v>
      </c>
      <c r="C1125" s="23" t="n">
        <v>2.5</v>
      </c>
      <c r="D1125" s="8" t="n">
        <v>200</v>
      </c>
      <c r="E1125" s="8" t="n">
        <v>18</v>
      </c>
      <c r="F1125" s="8" t="n">
        <v>12</v>
      </c>
      <c r="G1125" s="28" t="n">
        <v>7.264419</v>
      </c>
      <c r="H1125" s="8" t="n">
        <v>74.520646</v>
      </c>
      <c r="I1125" s="8" t="n">
        <v>2509.421602</v>
      </c>
      <c r="J1125" s="28" t="n">
        <v>33.674179</v>
      </c>
      <c r="K1125" s="39" t="n">
        <v>1.635692</v>
      </c>
      <c r="L1125" s="28" t="n">
        <v>6.572512</v>
      </c>
      <c r="M1125" s="8" t="n">
        <v>178.5</v>
      </c>
      <c r="N1125" s="8" t="n">
        <v>949</v>
      </c>
      <c r="O1125" s="28" t="n">
        <v>9.183835</v>
      </c>
      <c r="P1125" s="28" t="n">
        <v>15.025759</v>
      </c>
      <c r="Q1125" s="28" t="n">
        <v>14.313882</v>
      </c>
      <c r="R1125" s="8" t="n">
        <v>48</v>
      </c>
      <c r="S1125" s="8" t="n">
        <v>18</v>
      </c>
      <c r="T1125" s="23" t="n">
        <v>187.43362</v>
      </c>
      <c r="U1125" s="23" t="n">
        <v>152.373446</v>
      </c>
      <c r="V1125" s="28" t="n">
        <v>4.547174</v>
      </c>
      <c r="W1125" s="39" t="n">
        <v>0.7012</v>
      </c>
      <c r="X1125" s="24" t="n">
        <f aca="false">P1125*RHO_VANE/2700*(1+SCRAP)*PRICE_VANE</f>
        <v>179.85833523</v>
      </c>
      <c r="Y1125" s="24" t="n">
        <f aca="false">Q1125*RHO_PLATE/2700*(1+SCRAP)*PRICE_PLATE</f>
        <v>171.33716754</v>
      </c>
      <c r="Z1125" s="24" t="n">
        <f aca="false">T1125*CUT_M+(R1125+S1125)*CUT_SET</f>
        <v>347.15043</v>
      </c>
      <c r="AA1125" s="24" t="n">
        <f aca="false">U1125*ROUND_M</f>
        <v>761.86723</v>
      </c>
      <c r="AB1125" s="24" t="n">
        <f aca="false">(R1125+S1125)*FINISH_PART</f>
        <v>528</v>
      </c>
      <c r="AC1125" s="24" t="n">
        <f aca="false">R1125*SPACER_VANE+(R1125+S1125)*ASM_H*LABOUR</f>
        <v>886.5</v>
      </c>
      <c r="AD1125" s="24" t="n">
        <f aca="false">V1125*G10_CAGE+W1125*G10_SLEEVE</f>
        <v>314.90244</v>
      </c>
      <c r="AE1125" s="24" t="n">
        <f aca="false">N1125/1000*SHAFT_M+SHAFT_SET</f>
        <v>193.88</v>
      </c>
      <c r="AF1125" s="24" t="n">
        <f aca="false">2*ROUNDUP(G1125*1000/V_ZENER,0)*PRICE_Z+5*ROUNDUP(G1125*DIODE_SAFETY/V_STICK,0)*PRICE_STICK</f>
        <v>56.9</v>
      </c>
      <c r="AG1125" s="24" t="n">
        <f aca="false">SUM(X1125:AF1125)</f>
        <v>3440.39560277</v>
      </c>
      <c r="AH1125" s="20" t="n">
        <f aca="false">FIXED_BOM</f>
        <v>3461</v>
      </c>
      <c r="AI1125" s="24" t="n">
        <f aca="false">(AG1125+AH1125)*(1+CONT)</f>
        <v>7936.6049431855</v>
      </c>
      <c r="AJ1125" s="24" t="n">
        <f aca="false">IF(L1125&gt;0,AI1125/L1125,1000000000000)</f>
        <v>1207.54514304204</v>
      </c>
      <c r="AK1125" s="8" t="n">
        <f aca="false">IF(AND(G1125&gt;=V_NEED,L1125&gt;=P_MIN,K1125&gt;=Z_MIN,F1125&lt;=N_CAP,D1125&lt;=R_MAX,OR(CORONA_REQ=0,O1125&gt;=G1125)),1,0)</f>
        <v>0</v>
      </c>
      <c r="AL1125" s="28" t="n">
        <f aca="false">IF(AK1125=1,IF(OBJECTIVE=1,AI1125,AJ1125),1000000000000)+ROW()*0.000000001</f>
        <v>1000000000000</v>
      </c>
    </row>
    <row r="1126" customFormat="false" ht="15" hidden="false" customHeight="false" outlineLevel="0" collapsed="false">
      <c r="A1126" s="8" t="n">
        <v>1122</v>
      </c>
      <c r="B1126" s="23" t="n">
        <v>3</v>
      </c>
      <c r="C1126" s="23" t="n">
        <v>2.5</v>
      </c>
      <c r="D1126" s="8" t="n">
        <v>200</v>
      </c>
      <c r="E1126" s="8" t="n">
        <v>18</v>
      </c>
      <c r="F1126" s="8" t="n">
        <v>16</v>
      </c>
      <c r="G1126" s="28" t="n">
        <v>7.264419</v>
      </c>
      <c r="H1126" s="8" t="n">
        <v>99.745218</v>
      </c>
      <c r="I1126" s="8" t="n">
        <v>3382.263898</v>
      </c>
      <c r="J1126" s="28" t="n">
        <v>33.909033</v>
      </c>
      <c r="K1126" s="39" t="n">
        <v>1.644951</v>
      </c>
      <c r="L1126" s="28" t="n">
        <v>8.945163</v>
      </c>
      <c r="M1126" s="8" t="n">
        <v>239</v>
      </c>
      <c r="N1126" s="8" t="n">
        <v>1070</v>
      </c>
      <c r="O1126" s="28" t="n">
        <v>9.183835</v>
      </c>
      <c r="P1126" s="28" t="n">
        <v>20.034345</v>
      </c>
      <c r="Q1126" s="28" t="n">
        <v>19.085175</v>
      </c>
      <c r="R1126" s="8" t="n">
        <v>64</v>
      </c>
      <c r="S1126" s="8" t="n">
        <v>24</v>
      </c>
      <c r="T1126" s="23" t="n">
        <v>249.911493</v>
      </c>
      <c r="U1126" s="23" t="n">
        <v>203.164594</v>
      </c>
      <c r="V1126" s="28" t="n">
        <v>5.75113</v>
      </c>
      <c r="W1126" s="39" t="n">
        <v>0.886857</v>
      </c>
      <c r="X1126" s="24" t="n">
        <f aca="false">P1126*RHO_VANE/2700*(1+SCRAP)*PRICE_VANE</f>
        <v>239.81110965</v>
      </c>
      <c r="Y1126" s="24" t="n">
        <f aca="false">Q1126*RHO_PLATE/2700*(1+SCRAP)*PRICE_PLATE</f>
        <v>228.44954475</v>
      </c>
      <c r="Z1126" s="24" t="n">
        <f aca="false">T1126*CUT_M+(R1126+S1126)*CUT_SET</f>
        <v>462.8672395</v>
      </c>
      <c r="AA1126" s="24" t="n">
        <f aca="false">U1126*ROUND_M</f>
        <v>1015.82297</v>
      </c>
      <c r="AB1126" s="24" t="n">
        <f aca="false">(R1126+S1126)*FINISH_PART</f>
        <v>704</v>
      </c>
      <c r="AC1126" s="24" t="n">
        <f aca="false">R1126*SPACER_VANE+(R1126+S1126)*ASM_H*LABOUR</f>
        <v>1182</v>
      </c>
      <c r="AD1126" s="24" t="n">
        <f aca="false">V1126*G10_CAGE+W1126*G10_SLEEVE</f>
        <v>398.27922</v>
      </c>
      <c r="AE1126" s="24" t="n">
        <f aca="false">N1126/1000*SHAFT_M+SHAFT_SET</f>
        <v>208.4</v>
      </c>
      <c r="AF1126" s="24" t="n">
        <f aca="false">2*ROUNDUP(G1126*1000/V_ZENER,0)*PRICE_Z+5*ROUNDUP(G1126*DIODE_SAFETY/V_STICK,0)*PRICE_STICK</f>
        <v>56.9</v>
      </c>
      <c r="AG1126" s="24" t="n">
        <f aca="false">SUM(X1126:AF1126)</f>
        <v>4496.5300839</v>
      </c>
      <c r="AH1126" s="20" t="n">
        <f aca="false">FIXED_BOM</f>
        <v>3461</v>
      </c>
      <c r="AI1126" s="24" t="n">
        <f aca="false">(AG1126+AH1126)*(1+CONT)</f>
        <v>9151.159596485</v>
      </c>
      <c r="AJ1126" s="24" t="n">
        <f aca="false">IF(L1126&gt;0,AI1126/L1126,1000000000000)</f>
        <v>1023.02882535343</v>
      </c>
      <c r="AK1126" s="8" t="n">
        <f aca="false">IF(AND(G1126&gt;=V_NEED,L1126&gt;=P_MIN,K1126&gt;=Z_MIN,F1126&lt;=N_CAP,D1126&lt;=R_MAX,OR(CORONA_REQ=0,O1126&gt;=G1126)),1,0)</f>
        <v>0</v>
      </c>
      <c r="AL1126" s="28" t="n">
        <f aca="false">IF(AK1126=1,IF(OBJECTIVE=1,AI1126,AJ1126),1000000000000)+ROW()*0.000000001</f>
        <v>1000000000000</v>
      </c>
    </row>
    <row r="1127" customFormat="false" ht="15" hidden="false" customHeight="false" outlineLevel="0" collapsed="false">
      <c r="A1127" s="8" t="n">
        <v>1123</v>
      </c>
      <c r="B1127" s="23" t="n">
        <v>3</v>
      </c>
      <c r="C1127" s="23" t="n">
        <v>2.5</v>
      </c>
      <c r="D1127" s="8" t="n">
        <v>200</v>
      </c>
      <c r="E1127" s="8" t="n">
        <v>22</v>
      </c>
      <c r="F1127" s="8" t="n">
        <v>4</v>
      </c>
      <c r="G1127" s="28" t="n">
        <v>7.264419</v>
      </c>
      <c r="H1127" s="8" t="n">
        <v>32.978658</v>
      </c>
      <c r="I1127" s="8" t="n">
        <v>926.703152</v>
      </c>
      <c r="J1127" s="28" t="n">
        <v>28.100087</v>
      </c>
      <c r="K1127" s="39" t="n">
        <v>1.573335</v>
      </c>
      <c r="L1127" s="28" t="n">
        <v>2.26713</v>
      </c>
      <c r="M1127" s="8" t="n">
        <v>63</v>
      </c>
      <c r="N1127" s="8" t="n">
        <v>718</v>
      </c>
      <c r="O1127" s="28" t="n">
        <v>9.183835</v>
      </c>
      <c r="P1127" s="28" t="n">
        <v>5.856816</v>
      </c>
      <c r="Q1127" s="28" t="n">
        <v>6.361725</v>
      </c>
      <c r="R1127" s="8" t="n">
        <v>16</v>
      </c>
      <c r="S1127" s="8" t="n">
        <v>8</v>
      </c>
      <c r="T1127" s="23" t="n">
        <v>65.619466</v>
      </c>
      <c r="U1127" s="23" t="n">
        <v>53.932741</v>
      </c>
      <c r="V1127" s="28" t="n">
        <v>2.248712</v>
      </c>
      <c r="W1127" s="39" t="n">
        <v>0.346764</v>
      </c>
      <c r="X1127" s="24" t="n">
        <f aca="false">P1127*RHO_VANE/2700*(1+SCRAP)*PRICE_VANE</f>
        <v>70.10608752</v>
      </c>
      <c r="Y1127" s="24" t="n">
        <f aca="false">Q1127*RHO_PLATE/2700*(1+SCRAP)*PRICE_PLATE</f>
        <v>76.14984825</v>
      </c>
      <c r="Z1127" s="24" t="n">
        <f aca="false">T1127*CUT_M+(R1127+S1127)*CUT_SET</f>
        <v>122.429199</v>
      </c>
      <c r="AA1127" s="24" t="n">
        <f aca="false">U1127*ROUND_M</f>
        <v>269.663705</v>
      </c>
      <c r="AB1127" s="24" t="n">
        <f aca="false">(R1127+S1127)*FINISH_PART</f>
        <v>192</v>
      </c>
      <c r="AC1127" s="24" t="n">
        <f aca="false">R1127*SPACER_VANE+(R1127+S1127)*ASM_H*LABOUR</f>
        <v>318</v>
      </c>
      <c r="AD1127" s="24" t="n">
        <f aca="false">V1127*G10_CAGE+W1127*G10_SLEEVE</f>
        <v>155.72856</v>
      </c>
      <c r="AE1127" s="24" t="n">
        <f aca="false">N1127/1000*SHAFT_M+SHAFT_SET</f>
        <v>166.16</v>
      </c>
      <c r="AF1127" s="24" t="n">
        <f aca="false">2*ROUNDUP(G1127*1000/V_ZENER,0)*PRICE_Z+5*ROUNDUP(G1127*DIODE_SAFETY/V_STICK,0)*PRICE_STICK</f>
        <v>56.9</v>
      </c>
      <c r="AG1127" s="24" t="n">
        <f aca="false">SUM(X1127:AF1127)</f>
        <v>1427.13739977</v>
      </c>
      <c r="AH1127" s="20" t="n">
        <f aca="false">FIXED_BOM</f>
        <v>3461</v>
      </c>
      <c r="AI1127" s="24" t="n">
        <f aca="false">(AG1127+AH1127)*(1+CONT)</f>
        <v>5621.3580097355</v>
      </c>
      <c r="AJ1127" s="24" t="n">
        <f aca="false">IF(L1127&gt;0,AI1127/L1127,1000000000000)</f>
        <v>2479.5040468502</v>
      </c>
      <c r="AK1127" s="8" t="n">
        <f aca="false">IF(AND(G1127&gt;=V_NEED,L1127&gt;=P_MIN,K1127&gt;=Z_MIN,F1127&lt;=N_CAP,D1127&lt;=R_MAX,OR(CORONA_REQ=0,O1127&gt;=G1127)),1,0)</f>
        <v>0</v>
      </c>
      <c r="AL1127" s="28" t="n">
        <f aca="false">IF(AK1127=1,IF(OBJECTIVE=1,AI1127,AJ1127),1000000000000)+ROW()*0.000000001</f>
        <v>1000000000000</v>
      </c>
    </row>
    <row r="1128" customFormat="false" ht="15" hidden="false" customHeight="false" outlineLevel="0" collapsed="false">
      <c r="A1128" s="8" t="n">
        <v>1124</v>
      </c>
      <c r="B1128" s="23" t="n">
        <v>3</v>
      </c>
      <c r="C1128" s="23" t="n">
        <v>2.5</v>
      </c>
      <c r="D1128" s="8" t="n">
        <v>200</v>
      </c>
      <c r="E1128" s="8" t="n">
        <v>22</v>
      </c>
      <c r="F1128" s="8" t="n">
        <v>6</v>
      </c>
      <c r="G1128" s="28" t="n">
        <v>7.264419</v>
      </c>
      <c r="H1128" s="8" t="n">
        <v>50.680749</v>
      </c>
      <c r="I1128" s="8" t="n">
        <v>1456.24781</v>
      </c>
      <c r="J1128" s="28" t="n">
        <v>28.733747</v>
      </c>
      <c r="K1128" s="39" t="n">
        <v>1.601649</v>
      </c>
      <c r="L1128" s="28" t="n">
        <v>3.680595</v>
      </c>
      <c r="M1128" s="8" t="n">
        <v>96</v>
      </c>
      <c r="N1128" s="8" t="n">
        <v>784</v>
      </c>
      <c r="O1128" s="28" t="n">
        <v>9.183835</v>
      </c>
      <c r="P1128" s="28" t="n">
        <v>8.785224</v>
      </c>
      <c r="Q1128" s="28" t="n">
        <v>9.542588</v>
      </c>
      <c r="R1128" s="8" t="n">
        <v>24</v>
      </c>
      <c r="S1128" s="8" t="n">
        <v>12</v>
      </c>
      <c r="T1128" s="23" t="n">
        <v>98.429199</v>
      </c>
      <c r="U1128" s="23" t="n">
        <v>80.899112</v>
      </c>
      <c r="V1128" s="28" t="n">
        <v>2.905415</v>
      </c>
      <c r="W1128" s="39" t="n">
        <v>0.448031</v>
      </c>
      <c r="X1128" s="24" t="n">
        <f aca="false">P1128*RHO_VANE/2700*(1+SCRAP)*PRICE_VANE</f>
        <v>105.15913128</v>
      </c>
      <c r="Y1128" s="24" t="n">
        <f aca="false">Q1128*RHO_PLATE/2700*(1+SCRAP)*PRICE_PLATE</f>
        <v>114.22477836</v>
      </c>
      <c r="Z1128" s="24" t="n">
        <f aca="false">T1128*CUT_M+(R1128+S1128)*CUT_SET</f>
        <v>183.6437985</v>
      </c>
      <c r="AA1128" s="24" t="n">
        <f aca="false">U1128*ROUND_M</f>
        <v>404.49556</v>
      </c>
      <c r="AB1128" s="24" t="n">
        <f aca="false">(R1128+S1128)*FINISH_PART</f>
        <v>288</v>
      </c>
      <c r="AC1128" s="24" t="n">
        <f aca="false">R1128*SPACER_VANE+(R1128+S1128)*ASM_H*LABOUR</f>
        <v>477</v>
      </c>
      <c r="AD1128" s="24" t="n">
        <f aca="false">V1128*G10_CAGE+W1128*G10_SLEEVE</f>
        <v>201.20676</v>
      </c>
      <c r="AE1128" s="24" t="n">
        <f aca="false">N1128/1000*SHAFT_M+SHAFT_SET</f>
        <v>174.08</v>
      </c>
      <c r="AF1128" s="24" t="n">
        <f aca="false">2*ROUNDUP(G1128*1000/V_ZENER,0)*PRICE_Z+5*ROUNDUP(G1128*DIODE_SAFETY/V_STICK,0)*PRICE_STICK</f>
        <v>56.9</v>
      </c>
      <c r="AG1128" s="24" t="n">
        <f aca="false">SUM(X1128:AF1128)</f>
        <v>2004.71002814</v>
      </c>
      <c r="AH1128" s="20" t="n">
        <f aca="false">FIXED_BOM</f>
        <v>3461</v>
      </c>
      <c r="AI1128" s="24" t="n">
        <f aca="false">(AG1128+AH1128)*(1+CONT)</f>
        <v>6285.566532361</v>
      </c>
      <c r="AJ1128" s="24" t="n">
        <f aca="false">IF(L1128&gt;0,AI1128/L1128,1000000000000)</f>
        <v>1707.75826526988</v>
      </c>
      <c r="AK1128" s="8" t="n">
        <f aca="false">IF(AND(G1128&gt;=V_NEED,L1128&gt;=P_MIN,K1128&gt;=Z_MIN,F1128&lt;=N_CAP,D1128&lt;=R_MAX,OR(CORONA_REQ=0,O1128&gt;=G1128)),1,0)</f>
        <v>0</v>
      </c>
      <c r="AL1128" s="28" t="n">
        <f aca="false">IF(AK1128=1,IF(OBJECTIVE=1,AI1128,AJ1128),1000000000000)+ROW()*0.000000001</f>
        <v>1000000000000</v>
      </c>
    </row>
    <row r="1129" customFormat="false" ht="15" hidden="false" customHeight="false" outlineLevel="0" collapsed="false">
      <c r="A1129" s="8" t="n">
        <v>1125</v>
      </c>
      <c r="B1129" s="23" t="n">
        <v>3</v>
      </c>
      <c r="C1129" s="23" t="n">
        <v>2.5</v>
      </c>
      <c r="D1129" s="8" t="n">
        <v>200</v>
      </c>
      <c r="E1129" s="8" t="n">
        <v>22</v>
      </c>
      <c r="F1129" s="8" t="n">
        <v>8</v>
      </c>
      <c r="G1129" s="28" t="n">
        <v>7.264419</v>
      </c>
      <c r="H1129" s="8" t="n">
        <v>68.382839</v>
      </c>
      <c r="I1129" s="8" t="n">
        <v>1985.792469</v>
      </c>
      <c r="J1129" s="28" t="n">
        <v>29.039339</v>
      </c>
      <c r="K1129" s="39" t="n">
        <v>1.615128</v>
      </c>
      <c r="L1129" s="28" t="n">
        <v>5.094079</v>
      </c>
      <c r="M1129" s="8" t="n">
        <v>129</v>
      </c>
      <c r="N1129" s="8" t="n">
        <v>850</v>
      </c>
      <c r="O1129" s="28" t="n">
        <v>9.183835</v>
      </c>
      <c r="P1129" s="28" t="n">
        <v>11.713632</v>
      </c>
      <c r="Q1129" s="28" t="n">
        <v>12.72345</v>
      </c>
      <c r="R1129" s="8" t="n">
        <v>32</v>
      </c>
      <c r="S1129" s="8" t="n">
        <v>16</v>
      </c>
      <c r="T1129" s="23" t="n">
        <v>131.238932</v>
      </c>
      <c r="U1129" s="23" t="n">
        <v>107.865482</v>
      </c>
      <c r="V1129" s="28" t="n">
        <v>3.562119</v>
      </c>
      <c r="W1129" s="39" t="n">
        <v>0.549299</v>
      </c>
      <c r="X1129" s="24" t="n">
        <f aca="false">P1129*RHO_VANE/2700*(1+SCRAP)*PRICE_VANE</f>
        <v>140.21217504</v>
      </c>
      <c r="Y1129" s="24" t="n">
        <f aca="false">Q1129*RHO_PLATE/2700*(1+SCRAP)*PRICE_PLATE</f>
        <v>152.2996965</v>
      </c>
      <c r="Z1129" s="24" t="n">
        <f aca="false">T1129*CUT_M+(R1129+S1129)*CUT_SET</f>
        <v>244.858398</v>
      </c>
      <c r="AA1129" s="24" t="n">
        <f aca="false">U1129*ROUND_M</f>
        <v>539.32741</v>
      </c>
      <c r="AB1129" s="24" t="n">
        <f aca="false">(R1129+S1129)*FINISH_PART</f>
        <v>384</v>
      </c>
      <c r="AC1129" s="24" t="n">
        <f aca="false">R1129*SPACER_VANE+(R1129+S1129)*ASM_H*LABOUR</f>
        <v>636</v>
      </c>
      <c r="AD1129" s="24" t="n">
        <f aca="false">V1129*G10_CAGE+W1129*G10_SLEEVE</f>
        <v>246.68508</v>
      </c>
      <c r="AE1129" s="24" t="n">
        <f aca="false">N1129/1000*SHAFT_M+SHAFT_SET</f>
        <v>182</v>
      </c>
      <c r="AF1129" s="24" t="n">
        <f aca="false">2*ROUNDUP(G1129*1000/V_ZENER,0)*PRICE_Z+5*ROUNDUP(G1129*DIODE_SAFETY/V_STICK,0)*PRICE_STICK</f>
        <v>56.9</v>
      </c>
      <c r="AG1129" s="24" t="n">
        <f aca="false">SUM(X1129:AF1129)</f>
        <v>2582.28275954</v>
      </c>
      <c r="AH1129" s="20" t="n">
        <f aca="false">FIXED_BOM</f>
        <v>3461</v>
      </c>
      <c r="AI1129" s="24" t="n">
        <f aca="false">(AG1129+AH1129)*(1+CONT)</f>
        <v>6949.775173471</v>
      </c>
      <c r="AJ1129" s="24" t="n">
        <f aca="false">IF(L1129&gt;0,AI1129/L1129,1000000000000)</f>
        <v>1364.28492245036</v>
      </c>
      <c r="AK1129" s="8" t="n">
        <f aca="false">IF(AND(G1129&gt;=V_NEED,L1129&gt;=P_MIN,K1129&gt;=Z_MIN,F1129&lt;=N_CAP,D1129&lt;=R_MAX,OR(CORONA_REQ=0,O1129&gt;=G1129)),1,0)</f>
        <v>0</v>
      </c>
      <c r="AL1129" s="28" t="n">
        <f aca="false">IF(AK1129=1,IF(OBJECTIVE=1,AI1129,AJ1129),1000000000000)+ROW()*0.000000001</f>
        <v>1000000000000</v>
      </c>
    </row>
    <row r="1130" customFormat="false" ht="15" hidden="false" customHeight="false" outlineLevel="0" collapsed="false">
      <c r="A1130" s="8" t="n">
        <v>1126</v>
      </c>
      <c r="B1130" s="23" t="n">
        <v>3</v>
      </c>
      <c r="C1130" s="23" t="n">
        <v>2.5</v>
      </c>
      <c r="D1130" s="8" t="n">
        <v>200</v>
      </c>
      <c r="E1130" s="8" t="n">
        <v>22</v>
      </c>
      <c r="F1130" s="8" t="n">
        <v>10</v>
      </c>
      <c r="G1130" s="28" t="n">
        <v>7.264419</v>
      </c>
      <c r="H1130" s="8" t="n">
        <v>86.08493</v>
      </c>
      <c r="I1130" s="8" t="n">
        <v>2515.337127</v>
      </c>
      <c r="J1130" s="28" t="n">
        <v>29.219251</v>
      </c>
      <c r="K1130" s="39" t="n">
        <v>1.623516</v>
      </c>
      <c r="L1130" s="28" t="n">
        <v>6.507623</v>
      </c>
      <c r="M1130" s="8" t="n">
        <v>156.5</v>
      </c>
      <c r="N1130" s="8" t="n">
        <v>905</v>
      </c>
      <c r="O1130" s="28" t="n">
        <v>9.183835</v>
      </c>
      <c r="P1130" s="28" t="n">
        <v>14.642041</v>
      </c>
      <c r="Q1130" s="28" t="n">
        <v>14.313882</v>
      </c>
      <c r="R1130" s="8" t="n">
        <v>40</v>
      </c>
      <c r="S1130" s="8" t="n">
        <v>18</v>
      </c>
      <c r="T1130" s="23" t="n">
        <v>160.907072</v>
      </c>
      <c r="U1130" s="23" t="n">
        <v>131.69026</v>
      </c>
      <c r="V1130" s="28" t="n">
        <v>4.109372</v>
      </c>
      <c r="W1130" s="39" t="n">
        <v>0.633688</v>
      </c>
      <c r="X1130" s="24" t="n">
        <f aca="false">P1130*RHO_VANE/2700*(1+SCRAP)*PRICE_VANE</f>
        <v>175.26523077</v>
      </c>
      <c r="Y1130" s="24" t="n">
        <f aca="false">Q1130*RHO_PLATE/2700*(1+SCRAP)*PRICE_PLATE</f>
        <v>171.33716754</v>
      </c>
      <c r="Z1130" s="24" t="n">
        <f aca="false">T1130*CUT_M+(R1130+S1130)*CUT_SET</f>
        <v>299.360608</v>
      </c>
      <c r="AA1130" s="24" t="n">
        <f aca="false">U1130*ROUND_M</f>
        <v>658.4513</v>
      </c>
      <c r="AB1130" s="24" t="n">
        <f aca="false">(R1130+S1130)*FINISH_PART</f>
        <v>464</v>
      </c>
      <c r="AC1130" s="24" t="n">
        <f aca="false">R1130*SPACER_VANE+(R1130+S1130)*ASM_H*LABOUR</f>
        <v>772.5</v>
      </c>
      <c r="AD1130" s="24" t="n">
        <f aca="false">V1130*G10_CAGE+W1130*G10_SLEEVE</f>
        <v>284.5836</v>
      </c>
      <c r="AE1130" s="24" t="n">
        <f aca="false">N1130/1000*SHAFT_M+SHAFT_SET</f>
        <v>188.6</v>
      </c>
      <c r="AF1130" s="24" t="n">
        <f aca="false">2*ROUNDUP(G1130*1000/V_ZENER,0)*PRICE_Z+5*ROUNDUP(G1130*DIODE_SAFETY/V_STICK,0)*PRICE_STICK</f>
        <v>56.9</v>
      </c>
      <c r="AG1130" s="24" t="n">
        <f aca="false">SUM(X1130:AF1130)</f>
        <v>3070.99790631</v>
      </c>
      <c r="AH1130" s="20" t="n">
        <f aca="false">FIXED_BOM</f>
        <v>3461</v>
      </c>
      <c r="AI1130" s="24" t="n">
        <f aca="false">(AG1130+AH1130)*(1+CONT)</f>
        <v>7511.7975922565</v>
      </c>
      <c r="AJ1130" s="24" t="n">
        <f aca="false">IF(L1130&gt;0,AI1130/L1130,1000000000000)</f>
        <v>1154.3074318006</v>
      </c>
      <c r="AK1130" s="8" t="n">
        <f aca="false">IF(AND(G1130&gt;=V_NEED,L1130&gt;=P_MIN,K1130&gt;=Z_MIN,F1130&lt;=N_CAP,D1130&lt;=R_MAX,OR(CORONA_REQ=0,O1130&gt;=G1130)),1,0)</f>
        <v>0</v>
      </c>
      <c r="AL1130" s="28" t="n">
        <f aca="false">IF(AK1130=1,IF(OBJECTIVE=1,AI1130,AJ1130),1000000000000)+ROW()*0.000000001</f>
        <v>1000000000000</v>
      </c>
    </row>
    <row r="1131" customFormat="false" ht="15" hidden="false" customHeight="false" outlineLevel="0" collapsed="false">
      <c r="A1131" s="8" t="n">
        <v>1127</v>
      </c>
      <c r="B1131" s="23" t="n">
        <v>3</v>
      </c>
      <c r="C1131" s="23" t="n">
        <v>2.5</v>
      </c>
      <c r="D1131" s="8" t="n">
        <v>200</v>
      </c>
      <c r="E1131" s="8" t="n">
        <v>22</v>
      </c>
      <c r="F1131" s="8" t="n">
        <v>12</v>
      </c>
      <c r="G1131" s="28" t="n">
        <v>7.264419</v>
      </c>
      <c r="H1131" s="8" t="n">
        <v>103.78702</v>
      </c>
      <c r="I1131" s="8" t="n">
        <v>3044.881785</v>
      </c>
      <c r="J1131" s="28" t="n">
        <v>29.33779</v>
      </c>
      <c r="K1131" s="39" t="n">
        <v>1.629028</v>
      </c>
      <c r="L1131" s="28" t="n">
        <v>7.923916</v>
      </c>
      <c r="M1131" s="8" t="n">
        <v>189.5</v>
      </c>
      <c r="N1131" s="8" t="n">
        <v>971</v>
      </c>
      <c r="O1131" s="28" t="n">
        <v>9.183835</v>
      </c>
      <c r="P1131" s="28" t="n">
        <v>17.570449</v>
      </c>
      <c r="Q1131" s="28" t="n">
        <v>17.494744</v>
      </c>
      <c r="R1131" s="8" t="n">
        <v>48</v>
      </c>
      <c r="S1131" s="8" t="n">
        <v>22</v>
      </c>
      <c r="T1131" s="23" t="n">
        <v>193.716805</v>
      </c>
      <c r="U1131" s="23" t="n">
        <v>158.656631</v>
      </c>
      <c r="V1131" s="28" t="n">
        <v>4.766075</v>
      </c>
      <c r="W1131" s="39" t="n">
        <v>0.734955</v>
      </c>
      <c r="X1131" s="24" t="n">
        <f aca="false">P1131*RHO_VANE/2700*(1+SCRAP)*PRICE_VANE</f>
        <v>210.31827453</v>
      </c>
      <c r="Y1131" s="24" t="n">
        <f aca="false">Q1131*RHO_PLATE/2700*(1+SCRAP)*PRICE_PLATE</f>
        <v>209.41208568</v>
      </c>
      <c r="Z1131" s="24" t="n">
        <f aca="false">T1131*CUT_M+(R1131+S1131)*CUT_SET</f>
        <v>360.5752075</v>
      </c>
      <c r="AA1131" s="24" t="n">
        <f aca="false">U1131*ROUND_M</f>
        <v>793.283155</v>
      </c>
      <c r="AB1131" s="24" t="n">
        <f aca="false">(R1131+S1131)*FINISH_PART</f>
        <v>560</v>
      </c>
      <c r="AC1131" s="24" t="n">
        <f aca="false">R1131*SPACER_VANE+(R1131+S1131)*ASM_H*LABOUR</f>
        <v>931.5</v>
      </c>
      <c r="AD1131" s="24" t="n">
        <f aca="false">V1131*G10_CAGE+W1131*G10_SLEEVE</f>
        <v>330.0618</v>
      </c>
      <c r="AE1131" s="24" t="n">
        <f aca="false">N1131/1000*SHAFT_M+SHAFT_SET</f>
        <v>196.52</v>
      </c>
      <c r="AF1131" s="24" t="n">
        <f aca="false">2*ROUNDUP(G1131*1000/V_ZENER,0)*PRICE_Z+5*ROUNDUP(G1131*DIODE_SAFETY/V_STICK,0)*PRICE_STICK</f>
        <v>56.9</v>
      </c>
      <c r="AG1131" s="24" t="n">
        <f aca="false">SUM(X1131:AF1131)</f>
        <v>3648.57052271</v>
      </c>
      <c r="AH1131" s="20" t="n">
        <f aca="false">FIXED_BOM</f>
        <v>3461</v>
      </c>
      <c r="AI1131" s="24" t="n">
        <f aca="false">(AG1131+AH1131)*(1+CONT)</f>
        <v>8176.0061011165</v>
      </c>
      <c r="AJ1131" s="24" t="n">
        <f aca="false">IF(L1131&gt;0,AI1131/L1131,1000000000000)</f>
        <v>1031.81382805124</v>
      </c>
      <c r="AK1131" s="8" t="n">
        <f aca="false">IF(AND(G1131&gt;=V_NEED,L1131&gt;=P_MIN,K1131&gt;=Z_MIN,F1131&lt;=N_CAP,D1131&lt;=R_MAX,OR(CORONA_REQ=0,O1131&gt;=G1131)),1,0)</f>
        <v>0</v>
      </c>
      <c r="AL1131" s="28" t="n">
        <f aca="false">IF(AK1131=1,IF(OBJECTIVE=1,AI1131,AJ1131),1000000000000)+ROW()*0.000000001</f>
        <v>1000000000000</v>
      </c>
    </row>
    <row r="1132" customFormat="false" ht="15" hidden="false" customHeight="false" outlineLevel="0" collapsed="false">
      <c r="A1132" s="8" t="n">
        <v>1128</v>
      </c>
      <c r="B1132" s="23" t="n">
        <v>3</v>
      </c>
      <c r="C1132" s="23" t="n">
        <v>2.5</v>
      </c>
      <c r="D1132" s="8" t="n">
        <v>200</v>
      </c>
      <c r="E1132" s="8" t="n">
        <v>22</v>
      </c>
      <c r="F1132" s="8" t="n">
        <v>16</v>
      </c>
      <c r="G1132" s="28" t="n">
        <v>7.264419</v>
      </c>
      <c r="H1132" s="8" t="n">
        <v>139.191201</v>
      </c>
      <c r="I1132" s="8" t="n">
        <v>4103.971102</v>
      </c>
      <c r="J1132" s="28" t="n">
        <v>29.484415</v>
      </c>
      <c r="K1132" s="39" t="n">
        <v>1.635392</v>
      </c>
      <c r="L1132" s="28" t="n">
        <v>10.757183</v>
      </c>
      <c r="M1132" s="8" t="n">
        <v>250</v>
      </c>
      <c r="N1132" s="8" t="n">
        <v>1092</v>
      </c>
      <c r="O1132" s="28" t="n">
        <v>9.183835</v>
      </c>
      <c r="P1132" s="28" t="n">
        <v>23.427265</v>
      </c>
      <c r="Q1132" s="28" t="n">
        <v>22.266038</v>
      </c>
      <c r="R1132" s="8" t="n">
        <v>64</v>
      </c>
      <c r="S1132" s="8" t="n">
        <v>28</v>
      </c>
      <c r="T1132" s="23" t="n">
        <v>256.194678</v>
      </c>
      <c r="U1132" s="23" t="n">
        <v>209.44778</v>
      </c>
      <c r="V1132" s="28" t="n">
        <v>5.970031</v>
      </c>
      <c r="W1132" s="39" t="n">
        <v>0.920612</v>
      </c>
      <c r="X1132" s="24" t="n">
        <f aca="false">P1132*RHO_VANE/2700*(1+SCRAP)*PRICE_VANE</f>
        <v>280.42436205</v>
      </c>
      <c r="Y1132" s="24" t="n">
        <f aca="false">Q1132*RHO_PLATE/2700*(1+SCRAP)*PRICE_PLATE</f>
        <v>266.52447486</v>
      </c>
      <c r="Z1132" s="24" t="n">
        <f aca="false">T1132*CUT_M+(R1132+S1132)*CUT_SET</f>
        <v>476.292017</v>
      </c>
      <c r="AA1132" s="24" t="n">
        <f aca="false">U1132*ROUND_M</f>
        <v>1047.2389</v>
      </c>
      <c r="AB1132" s="24" t="n">
        <f aca="false">(R1132+S1132)*FINISH_PART</f>
        <v>736</v>
      </c>
      <c r="AC1132" s="24" t="n">
        <f aca="false">R1132*SPACER_VANE+(R1132+S1132)*ASM_H*LABOUR</f>
        <v>1227</v>
      </c>
      <c r="AD1132" s="24" t="n">
        <f aca="false">V1132*G10_CAGE+W1132*G10_SLEEVE</f>
        <v>413.43858</v>
      </c>
      <c r="AE1132" s="24" t="n">
        <f aca="false">N1132/1000*SHAFT_M+SHAFT_SET</f>
        <v>211.04</v>
      </c>
      <c r="AF1132" s="24" t="n">
        <f aca="false">2*ROUNDUP(G1132*1000/V_ZENER,0)*PRICE_Z+5*ROUNDUP(G1132*DIODE_SAFETY/V_STICK,0)*PRICE_STICK</f>
        <v>56.9</v>
      </c>
      <c r="AG1132" s="24" t="n">
        <f aca="false">SUM(X1132:AF1132)</f>
        <v>4714.85833391</v>
      </c>
      <c r="AH1132" s="20" t="n">
        <f aca="false">FIXED_BOM</f>
        <v>3461</v>
      </c>
      <c r="AI1132" s="24" t="n">
        <f aca="false">(AG1132+AH1132)*(1+CONT)</f>
        <v>9402.2370839965</v>
      </c>
      <c r="AJ1132" s="24" t="n">
        <f aca="false">IF(L1132&gt;0,AI1132/L1132,1000000000000)</f>
        <v>874.042682363635</v>
      </c>
      <c r="AK1132" s="8" t="n">
        <f aca="false">IF(AND(G1132&gt;=V_NEED,L1132&gt;=P_MIN,K1132&gt;=Z_MIN,F1132&lt;=N_CAP,D1132&lt;=R_MAX,OR(CORONA_REQ=0,O1132&gt;=G1132)),1,0)</f>
        <v>0</v>
      </c>
      <c r="AL1132" s="28" t="n">
        <f aca="false">IF(AK1132=1,IF(OBJECTIVE=1,AI1132,AJ1132),1000000000000)+ROW()*0.000000001</f>
        <v>1000000000000</v>
      </c>
    </row>
    <row r="1133" customFormat="false" ht="15" hidden="false" customHeight="false" outlineLevel="0" collapsed="false">
      <c r="A1133" s="8" t="n">
        <v>1129</v>
      </c>
      <c r="B1133" s="23" t="n">
        <v>3</v>
      </c>
      <c r="C1133" s="23" t="n">
        <v>2.5</v>
      </c>
      <c r="D1133" s="8" t="n">
        <v>200</v>
      </c>
      <c r="E1133" s="8" t="n">
        <v>26</v>
      </c>
      <c r="F1133" s="8" t="n">
        <v>4</v>
      </c>
      <c r="G1133" s="28" t="n">
        <v>7.264419</v>
      </c>
      <c r="H1133" s="8" t="n">
        <v>53.885958</v>
      </c>
      <c r="I1133" s="8" t="n">
        <v>1088.78668</v>
      </c>
      <c r="J1133" s="28" t="n">
        <v>20.205388</v>
      </c>
      <c r="K1133" s="39" t="n">
        <v>1.548098</v>
      </c>
      <c r="L1133" s="28" t="n">
        <v>2.58678</v>
      </c>
      <c r="M1133" s="8" t="n">
        <v>68.5</v>
      </c>
      <c r="N1133" s="8" t="n">
        <v>729</v>
      </c>
      <c r="O1133" s="28" t="n">
        <v>9.183835</v>
      </c>
      <c r="P1133" s="28" t="n">
        <v>6.705046</v>
      </c>
      <c r="Q1133" s="28" t="n">
        <v>7.952156</v>
      </c>
      <c r="R1133" s="8" t="n">
        <v>16</v>
      </c>
      <c r="S1133" s="8" t="n">
        <v>10</v>
      </c>
      <c r="T1133" s="23" t="n">
        <v>68.761059</v>
      </c>
      <c r="U1133" s="23" t="n">
        <v>57.074334</v>
      </c>
      <c r="V1133" s="28" t="n">
        <v>2.358162</v>
      </c>
      <c r="W1133" s="39" t="n">
        <v>0.363642</v>
      </c>
      <c r="X1133" s="24" t="n">
        <f aca="false">P1133*RHO_VANE/2700*(1+SCRAP)*PRICE_VANE</f>
        <v>80.25940062</v>
      </c>
      <c r="Y1133" s="24" t="n">
        <f aca="false">Q1133*RHO_PLATE/2700*(1+SCRAP)*PRICE_PLATE</f>
        <v>95.18730732</v>
      </c>
      <c r="Z1133" s="24" t="n">
        <f aca="false">T1133*CUT_M+(R1133+S1133)*CUT_SET</f>
        <v>129.1415885</v>
      </c>
      <c r="AA1133" s="24" t="n">
        <f aca="false">U1133*ROUND_M</f>
        <v>285.37167</v>
      </c>
      <c r="AB1133" s="24" t="n">
        <f aca="false">(R1133+S1133)*FINISH_PART</f>
        <v>208</v>
      </c>
      <c r="AC1133" s="24" t="n">
        <f aca="false">R1133*SPACER_VANE+(R1133+S1133)*ASM_H*LABOUR</f>
        <v>340.5</v>
      </c>
      <c r="AD1133" s="24" t="n">
        <f aca="false">V1133*G10_CAGE+W1133*G10_SLEEVE</f>
        <v>163.30824</v>
      </c>
      <c r="AE1133" s="24" t="n">
        <f aca="false">N1133/1000*SHAFT_M+SHAFT_SET</f>
        <v>167.48</v>
      </c>
      <c r="AF1133" s="24" t="n">
        <f aca="false">2*ROUNDUP(G1133*1000/V_ZENER,0)*PRICE_Z+5*ROUNDUP(G1133*DIODE_SAFETY/V_STICK,0)*PRICE_STICK</f>
        <v>56.9</v>
      </c>
      <c r="AG1133" s="24" t="n">
        <f aca="false">SUM(X1133:AF1133)</f>
        <v>1526.14820644</v>
      </c>
      <c r="AH1133" s="20" t="n">
        <f aca="false">FIXED_BOM</f>
        <v>3461</v>
      </c>
      <c r="AI1133" s="24" t="n">
        <f aca="false">(AG1133+AH1133)*(1+CONT)</f>
        <v>5735.220437406</v>
      </c>
      <c r="AJ1133" s="24" t="n">
        <f aca="false">IF(L1133&gt;0,AI1133/L1133,1000000000000)</f>
        <v>2217.12725373089</v>
      </c>
      <c r="AK1133" s="8" t="n">
        <f aca="false">IF(AND(G1133&gt;=V_NEED,L1133&gt;=P_MIN,K1133&gt;=Z_MIN,F1133&lt;=N_CAP,D1133&lt;=R_MAX,OR(CORONA_REQ=0,O1133&gt;=G1133)),1,0)</f>
        <v>0</v>
      </c>
      <c r="AL1133" s="28" t="n">
        <f aca="false">IF(AK1133=1,IF(OBJECTIVE=1,AI1133,AJ1133),1000000000000)+ROW()*0.000000001</f>
        <v>1000000000000</v>
      </c>
    </row>
    <row r="1134" customFormat="false" ht="15" hidden="false" customHeight="false" outlineLevel="0" collapsed="false">
      <c r="A1134" s="8" t="n">
        <v>1130</v>
      </c>
      <c r="B1134" s="23" t="n">
        <v>3</v>
      </c>
      <c r="C1134" s="23" t="n">
        <v>2.5</v>
      </c>
      <c r="D1134" s="8" t="n">
        <v>200</v>
      </c>
      <c r="E1134" s="8" t="n">
        <v>26</v>
      </c>
      <c r="F1134" s="8" t="n">
        <v>6</v>
      </c>
      <c r="G1134" s="28" t="n">
        <v>7.264419</v>
      </c>
      <c r="H1134" s="8" t="n">
        <v>83.535076</v>
      </c>
      <c r="I1134" s="8" t="n">
        <v>1710.950497</v>
      </c>
      <c r="J1134" s="28" t="n">
        <v>20.481821</v>
      </c>
      <c r="K1134" s="39" t="n">
        <v>1.571254</v>
      </c>
      <c r="L1134" s="28" t="n">
        <v>4.18124</v>
      </c>
      <c r="M1134" s="8" t="n">
        <v>101.5</v>
      </c>
      <c r="N1134" s="8" t="n">
        <v>795</v>
      </c>
      <c r="O1134" s="28" t="n">
        <v>9.183835</v>
      </c>
      <c r="P1134" s="28" t="n">
        <v>10.057569</v>
      </c>
      <c r="Q1134" s="28" t="n">
        <v>11.133019</v>
      </c>
      <c r="R1134" s="8" t="n">
        <v>24</v>
      </c>
      <c r="S1134" s="8" t="n">
        <v>14</v>
      </c>
      <c r="T1134" s="23" t="n">
        <v>101.570792</v>
      </c>
      <c r="U1134" s="23" t="n">
        <v>84.040704</v>
      </c>
      <c r="V1134" s="28" t="n">
        <v>3.014866</v>
      </c>
      <c r="W1134" s="39" t="n">
        <v>0.464909</v>
      </c>
      <c r="X1134" s="24" t="n">
        <f aca="false">P1134*RHO_VANE/2700*(1+SCRAP)*PRICE_VANE</f>
        <v>120.38910093</v>
      </c>
      <c r="Y1134" s="24" t="n">
        <f aca="false">Q1134*RHO_PLATE/2700*(1+SCRAP)*PRICE_PLATE</f>
        <v>133.26223743</v>
      </c>
      <c r="Z1134" s="24" t="n">
        <f aca="false">T1134*CUT_M+(R1134+S1134)*CUT_SET</f>
        <v>190.356188</v>
      </c>
      <c r="AA1134" s="24" t="n">
        <f aca="false">U1134*ROUND_M</f>
        <v>420.20352</v>
      </c>
      <c r="AB1134" s="24" t="n">
        <f aca="false">(R1134+S1134)*FINISH_PART</f>
        <v>304</v>
      </c>
      <c r="AC1134" s="24" t="n">
        <f aca="false">R1134*SPACER_VANE+(R1134+S1134)*ASM_H*LABOUR</f>
        <v>499.5</v>
      </c>
      <c r="AD1134" s="24" t="n">
        <f aca="false">V1134*G10_CAGE+W1134*G10_SLEEVE</f>
        <v>208.7865</v>
      </c>
      <c r="AE1134" s="24" t="n">
        <f aca="false">N1134/1000*SHAFT_M+SHAFT_SET</f>
        <v>175.4</v>
      </c>
      <c r="AF1134" s="24" t="n">
        <f aca="false">2*ROUNDUP(G1134*1000/V_ZENER,0)*PRICE_Z+5*ROUNDUP(G1134*DIODE_SAFETY/V_STICK,0)*PRICE_STICK</f>
        <v>56.9</v>
      </c>
      <c r="AG1134" s="24" t="n">
        <f aca="false">SUM(X1134:AF1134)</f>
        <v>2108.79754636</v>
      </c>
      <c r="AH1134" s="20" t="n">
        <f aca="false">FIXED_BOM</f>
        <v>3461</v>
      </c>
      <c r="AI1134" s="24" t="n">
        <f aca="false">(AG1134+AH1134)*(1+CONT)</f>
        <v>6405.267178314</v>
      </c>
      <c r="AJ1134" s="24" t="n">
        <f aca="false">IF(L1134&gt;0,AI1134/L1134,1000000000000)</f>
        <v>1531.90612792234</v>
      </c>
      <c r="AK1134" s="8" t="n">
        <f aca="false">IF(AND(G1134&gt;=V_NEED,L1134&gt;=P_MIN,K1134&gt;=Z_MIN,F1134&lt;=N_CAP,D1134&lt;=R_MAX,OR(CORONA_REQ=0,O1134&gt;=G1134)),1,0)</f>
        <v>0</v>
      </c>
      <c r="AL1134" s="28" t="n">
        <f aca="false">IF(AK1134=1,IF(OBJECTIVE=1,AI1134,AJ1134),1000000000000)+ROW()*0.000000001</f>
        <v>1000000000000</v>
      </c>
    </row>
    <row r="1135" customFormat="false" ht="15" hidden="false" customHeight="false" outlineLevel="0" collapsed="false">
      <c r="A1135" s="8" t="n">
        <v>1131</v>
      </c>
      <c r="B1135" s="23" t="n">
        <v>3</v>
      </c>
      <c r="C1135" s="23" t="n">
        <v>2.5</v>
      </c>
      <c r="D1135" s="8" t="n">
        <v>200</v>
      </c>
      <c r="E1135" s="8" t="n">
        <v>26</v>
      </c>
      <c r="F1135" s="8" t="n">
        <v>8</v>
      </c>
      <c r="G1135" s="28" t="n">
        <v>7.264419</v>
      </c>
      <c r="H1135" s="8" t="n">
        <v>113.184195</v>
      </c>
      <c r="I1135" s="8" t="n">
        <v>2333.114314</v>
      </c>
      <c r="J1135" s="28" t="n">
        <v>20.613429</v>
      </c>
      <c r="K1135" s="39" t="n">
        <v>1.583003</v>
      </c>
      <c r="L1135" s="28" t="n">
        <v>5.781263</v>
      </c>
      <c r="M1135" s="8" t="n">
        <v>134.5</v>
      </c>
      <c r="N1135" s="8" t="n">
        <v>861</v>
      </c>
      <c r="O1135" s="28" t="n">
        <v>9.183835</v>
      </c>
      <c r="P1135" s="28" t="n">
        <v>13.410092</v>
      </c>
      <c r="Q1135" s="28" t="n">
        <v>14.313882</v>
      </c>
      <c r="R1135" s="8" t="n">
        <v>32</v>
      </c>
      <c r="S1135" s="8" t="n">
        <v>18</v>
      </c>
      <c r="T1135" s="23" t="n">
        <v>134.380524</v>
      </c>
      <c r="U1135" s="23" t="n">
        <v>111.007075</v>
      </c>
      <c r="V1135" s="28" t="n">
        <v>3.671569</v>
      </c>
      <c r="W1135" s="39" t="n">
        <v>0.566177</v>
      </c>
      <c r="X1135" s="24" t="n">
        <f aca="false">P1135*RHO_VANE/2700*(1+SCRAP)*PRICE_VANE</f>
        <v>160.51880124</v>
      </c>
      <c r="Y1135" s="24" t="n">
        <f aca="false">Q1135*RHO_PLATE/2700*(1+SCRAP)*PRICE_PLATE</f>
        <v>171.33716754</v>
      </c>
      <c r="Z1135" s="24" t="n">
        <f aca="false">T1135*CUT_M+(R1135+S1135)*CUT_SET</f>
        <v>251.570786</v>
      </c>
      <c r="AA1135" s="24" t="n">
        <f aca="false">U1135*ROUND_M</f>
        <v>555.035375</v>
      </c>
      <c r="AB1135" s="24" t="n">
        <f aca="false">(R1135+S1135)*FINISH_PART</f>
        <v>400</v>
      </c>
      <c r="AC1135" s="24" t="n">
        <f aca="false">R1135*SPACER_VANE+(R1135+S1135)*ASM_H*LABOUR</f>
        <v>658.5</v>
      </c>
      <c r="AD1135" s="24" t="n">
        <f aca="false">V1135*G10_CAGE+W1135*G10_SLEEVE</f>
        <v>254.26476</v>
      </c>
      <c r="AE1135" s="24" t="n">
        <f aca="false">N1135/1000*SHAFT_M+SHAFT_SET</f>
        <v>183.32</v>
      </c>
      <c r="AF1135" s="24" t="n">
        <f aca="false">2*ROUNDUP(G1135*1000/V_ZENER,0)*PRICE_Z+5*ROUNDUP(G1135*DIODE_SAFETY/V_STICK,0)*PRICE_STICK</f>
        <v>56.9</v>
      </c>
      <c r="AG1135" s="24" t="n">
        <f aca="false">SUM(X1135:AF1135)</f>
        <v>2691.44688978</v>
      </c>
      <c r="AH1135" s="20" t="n">
        <f aca="false">FIXED_BOM</f>
        <v>3461</v>
      </c>
      <c r="AI1135" s="24" t="n">
        <f aca="false">(AG1135+AH1135)*(1+CONT)</f>
        <v>7075.313923247</v>
      </c>
      <c r="AJ1135" s="24" t="n">
        <f aca="false">IF(L1135&gt;0,AI1135/L1135,1000000000000)</f>
        <v>1223.83533204544</v>
      </c>
      <c r="AK1135" s="8" t="n">
        <f aca="false">IF(AND(G1135&gt;=V_NEED,L1135&gt;=P_MIN,K1135&gt;=Z_MIN,F1135&lt;=N_CAP,D1135&lt;=R_MAX,OR(CORONA_REQ=0,O1135&gt;=G1135)),1,0)</f>
        <v>0</v>
      </c>
      <c r="AL1135" s="28" t="n">
        <f aca="false">IF(AK1135=1,IF(OBJECTIVE=1,AI1135,AJ1135),1000000000000)+ROW()*0.000000001</f>
        <v>1000000000000</v>
      </c>
    </row>
    <row r="1136" customFormat="false" ht="15" hidden="false" customHeight="false" outlineLevel="0" collapsed="false">
      <c r="A1136" s="8" t="n">
        <v>1132</v>
      </c>
      <c r="B1136" s="23" t="n">
        <v>3</v>
      </c>
      <c r="C1136" s="23" t="n">
        <v>2.5</v>
      </c>
      <c r="D1136" s="8" t="n">
        <v>200</v>
      </c>
      <c r="E1136" s="8" t="n">
        <v>26</v>
      </c>
      <c r="F1136" s="8" t="n">
        <v>10</v>
      </c>
      <c r="G1136" s="28" t="n">
        <v>7.264419</v>
      </c>
      <c r="H1136" s="8" t="n">
        <v>142.833313</v>
      </c>
      <c r="I1136" s="8" t="n">
        <v>2955.278132</v>
      </c>
      <c r="J1136" s="28" t="n">
        <v>20.690398</v>
      </c>
      <c r="K1136" s="39" t="n">
        <v>1.588577</v>
      </c>
      <c r="L1136" s="28" t="n">
        <v>7.36917</v>
      </c>
      <c r="M1136" s="8" t="n">
        <v>167.5</v>
      </c>
      <c r="N1136" s="8" t="n">
        <v>927</v>
      </c>
      <c r="O1136" s="28" t="n">
        <v>9.183835</v>
      </c>
      <c r="P1136" s="28" t="n">
        <v>16.762616</v>
      </c>
      <c r="Q1136" s="28" t="n">
        <v>17.494744</v>
      </c>
      <c r="R1136" s="8" t="n">
        <v>40</v>
      </c>
      <c r="S1136" s="8" t="n">
        <v>22</v>
      </c>
      <c r="T1136" s="23" t="n">
        <v>167.190257</v>
      </c>
      <c r="U1136" s="23" t="n">
        <v>137.973446</v>
      </c>
      <c r="V1136" s="28" t="n">
        <v>4.328273</v>
      </c>
      <c r="W1136" s="39" t="n">
        <v>0.667444</v>
      </c>
      <c r="X1136" s="24" t="n">
        <f aca="false">P1136*RHO_VANE/2700*(1+SCRAP)*PRICE_VANE</f>
        <v>200.64851352</v>
      </c>
      <c r="Y1136" s="24" t="n">
        <f aca="false">Q1136*RHO_PLATE/2700*(1+SCRAP)*PRICE_PLATE</f>
        <v>209.41208568</v>
      </c>
      <c r="Z1136" s="24" t="n">
        <f aca="false">T1136*CUT_M+(R1136+S1136)*CUT_SET</f>
        <v>312.7853855</v>
      </c>
      <c r="AA1136" s="24" t="n">
        <f aca="false">U1136*ROUND_M</f>
        <v>689.86723</v>
      </c>
      <c r="AB1136" s="24" t="n">
        <f aca="false">(R1136+S1136)*FINISH_PART</f>
        <v>496</v>
      </c>
      <c r="AC1136" s="24" t="n">
        <f aca="false">R1136*SPACER_VANE+(R1136+S1136)*ASM_H*LABOUR</f>
        <v>817.5</v>
      </c>
      <c r="AD1136" s="24" t="n">
        <f aca="false">V1136*G10_CAGE+W1136*G10_SLEEVE</f>
        <v>299.74302</v>
      </c>
      <c r="AE1136" s="24" t="n">
        <f aca="false">N1136/1000*SHAFT_M+SHAFT_SET</f>
        <v>191.24</v>
      </c>
      <c r="AF1136" s="24" t="n">
        <f aca="false">2*ROUNDUP(G1136*1000/V_ZENER,0)*PRICE_Z+5*ROUNDUP(G1136*DIODE_SAFETY/V_STICK,0)*PRICE_STICK</f>
        <v>56.9</v>
      </c>
      <c r="AG1136" s="24" t="n">
        <f aca="false">SUM(X1136:AF1136)</f>
        <v>3274.0962347</v>
      </c>
      <c r="AH1136" s="20" t="n">
        <f aca="false">FIXED_BOM</f>
        <v>3461</v>
      </c>
      <c r="AI1136" s="24" t="n">
        <f aca="false">(AG1136+AH1136)*(1+CONT)</f>
        <v>7745.360669905</v>
      </c>
      <c r="AJ1136" s="24" t="n">
        <f aca="false">IF(L1136&gt;0,AI1136/L1136,1000000000000)</f>
        <v>1051.04925926597</v>
      </c>
      <c r="AK1136" s="8" t="n">
        <f aca="false">IF(AND(G1136&gt;=V_NEED,L1136&gt;=P_MIN,K1136&gt;=Z_MIN,F1136&lt;=N_CAP,D1136&lt;=R_MAX,OR(CORONA_REQ=0,O1136&gt;=G1136)),1,0)</f>
        <v>0</v>
      </c>
      <c r="AL1136" s="28" t="n">
        <f aca="false">IF(AK1136=1,IF(OBJECTIVE=1,AI1136,AJ1136),1000000000000)+ROW()*0.000000001</f>
        <v>1000000000000</v>
      </c>
    </row>
    <row r="1137" customFormat="false" ht="15" hidden="false" customHeight="false" outlineLevel="0" collapsed="false">
      <c r="A1137" s="8" t="n">
        <v>1133</v>
      </c>
      <c r="B1137" s="23" t="n">
        <v>3</v>
      </c>
      <c r="C1137" s="23" t="n">
        <v>2.5</v>
      </c>
      <c r="D1137" s="8" t="n">
        <v>200</v>
      </c>
      <c r="E1137" s="8" t="n">
        <v>26</v>
      </c>
      <c r="F1137" s="8" t="n">
        <v>12</v>
      </c>
      <c r="G1137" s="28" t="n">
        <v>7.264419</v>
      </c>
      <c r="H1137" s="8" t="n">
        <v>172.482432</v>
      </c>
      <c r="I1137" s="8" t="n">
        <v>3577.441949</v>
      </c>
      <c r="J1137" s="28" t="n">
        <v>20.740906</v>
      </c>
      <c r="K1137" s="39" t="n">
        <v>1.592745</v>
      </c>
      <c r="L1137" s="28" t="n">
        <v>8.962235</v>
      </c>
      <c r="M1137" s="8" t="n">
        <v>200.5</v>
      </c>
      <c r="N1137" s="8" t="n">
        <v>993</v>
      </c>
      <c r="O1137" s="28" t="n">
        <v>9.183835</v>
      </c>
      <c r="P1137" s="28" t="n">
        <v>20.115139</v>
      </c>
      <c r="Q1137" s="28" t="n">
        <v>20.675607</v>
      </c>
      <c r="R1137" s="8" t="n">
        <v>48</v>
      </c>
      <c r="S1137" s="8" t="n">
        <v>26</v>
      </c>
      <c r="T1137" s="23" t="n">
        <v>199.99999</v>
      </c>
      <c r="U1137" s="23" t="n">
        <v>164.939816</v>
      </c>
      <c r="V1137" s="28" t="n">
        <v>4.984976</v>
      </c>
      <c r="W1137" s="39" t="n">
        <v>0.768711</v>
      </c>
      <c r="X1137" s="24" t="n">
        <f aca="false">P1137*RHO_VANE/2700*(1+SCRAP)*PRICE_VANE</f>
        <v>240.77821383</v>
      </c>
      <c r="Y1137" s="24" t="n">
        <f aca="false">Q1137*RHO_PLATE/2700*(1+SCRAP)*PRICE_PLATE</f>
        <v>247.48701579</v>
      </c>
      <c r="Z1137" s="24" t="n">
        <f aca="false">T1137*CUT_M+(R1137+S1137)*CUT_SET</f>
        <v>373.999985</v>
      </c>
      <c r="AA1137" s="24" t="n">
        <f aca="false">U1137*ROUND_M</f>
        <v>824.69908</v>
      </c>
      <c r="AB1137" s="24" t="n">
        <f aca="false">(R1137+S1137)*FINISH_PART</f>
        <v>592</v>
      </c>
      <c r="AC1137" s="24" t="n">
        <f aca="false">R1137*SPACER_VANE+(R1137+S1137)*ASM_H*LABOUR</f>
        <v>976.5</v>
      </c>
      <c r="AD1137" s="24" t="n">
        <f aca="false">V1137*G10_CAGE+W1137*G10_SLEEVE</f>
        <v>345.22122</v>
      </c>
      <c r="AE1137" s="24" t="n">
        <f aca="false">N1137/1000*SHAFT_M+SHAFT_SET</f>
        <v>199.16</v>
      </c>
      <c r="AF1137" s="24" t="n">
        <f aca="false">2*ROUNDUP(G1137*1000/V_ZENER,0)*PRICE_Z+5*ROUNDUP(G1137*DIODE_SAFETY/V_STICK,0)*PRICE_STICK</f>
        <v>56.9</v>
      </c>
      <c r="AG1137" s="24" t="n">
        <f aca="false">SUM(X1137:AF1137)</f>
        <v>3856.74551462</v>
      </c>
      <c r="AH1137" s="20" t="n">
        <f aca="false">FIXED_BOM</f>
        <v>3461</v>
      </c>
      <c r="AI1137" s="24" t="n">
        <f aca="false">(AG1137+AH1137)*(1+CONT)</f>
        <v>8415.407341813</v>
      </c>
      <c r="AJ1137" s="24" t="n">
        <f aca="false">IF(L1137&gt;0,AI1137/L1137,1000000000000)</f>
        <v>938.985347049369</v>
      </c>
      <c r="AK1137" s="8" t="n">
        <f aca="false">IF(AND(G1137&gt;=V_NEED,L1137&gt;=P_MIN,K1137&gt;=Z_MIN,F1137&lt;=N_CAP,D1137&lt;=R_MAX,OR(CORONA_REQ=0,O1137&gt;=G1137)),1,0)</f>
        <v>0</v>
      </c>
      <c r="AL1137" s="28" t="n">
        <f aca="false">IF(AK1137=1,IF(OBJECTIVE=1,AI1137,AJ1137),1000000000000)+ROW()*0.000000001</f>
        <v>1000000000000</v>
      </c>
    </row>
    <row r="1138" customFormat="false" ht="15" hidden="false" customHeight="false" outlineLevel="0" collapsed="false">
      <c r="A1138" s="8" t="n">
        <v>1134</v>
      </c>
      <c r="B1138" s="23" t="n">
        <v>3</v>
      </c>
      <c r="C1138" s="23" t="n">
        <v>2.5</v>
      </c>
      <c r="D1138" s="8" t="n">
        <v>200</v>
      </c>
      <c r="E1138" s="8" t="n">
        <v>26</v>
      </c>
      <c r="F1138" s="8" t="n">
        <v>16</v>
      </c>
      <c r="G1138" s="28" t="n">
        <v>7.264419</v>
      </c>
      <c r="H1138" s="8" t="n">
        <v>231.780669</v>
      </c>
      <c r="I1138" s="8" t="n">
        <v>4821.769583</v>
      </c>
      <c r="J1138" s="28" t="n">
        <v>20.803157</v>
      </c>
      <c r="K1138" s="39" t="n">
        <v>1.598281</v>
      </c>
      <c r="L1138" s="28" t="n">
        <v>12.156088</v>
      </c>
      <c r="M1138" s="8" t="n">
        <v>266.5</v>
      </c>
      <c r="N1138" s="8" t="n">
        <v>1125</v>
      </c>
      <c r="O1138" s="28" t="n">
        <v>9.183835</v>
      </c>
      <c r="P1138" s="28" t="n">
        <v>26.820185</v>
      </c>
      <c r="Q1138" s="28" t="n">
        <v>27.037332</v>
      </c>
      <c r="R1138" s="8" t="n">
        <v>64</v>
      </c>
      <c r="S1138" s="8" t="n">
        <v>34</v>
      </c>
      <c r="T1138" s="23" t="n">
        <v>265.619456</v>
      </c>
      <c r="U1138" s="23" t="n">
        <v>218.872558</v>
      </c>
      <c r="V1138" s="28" t="n">
        <v>6.298383</v>
      </c>
      <c r="W1138" s="39" t="n">
        <v>0.971246</v>
      </c>
      <c r="X1138" s="24" t="n">
        <f aca="false">P1138*RHO_VANE/2700*(1+SCRAP)*PRICE_VANE</f>
        <v>321.03761445</v>
      </c>
      <c r="Y1138" s="24" t="n">
        <f aca="false">Q1138*RHO_PLATE/2700*(1+SCRAP)*PRICE_PLATE</f>
        <v>323.63686404</v>
      </c>
      <c r="Z1138" s="24" t="n">
        <f aca="false">T1138*CUT_M+(R1138+S1138)*CUT_SET</f>
        <v>496.429184</v>
      </c>
      <c r="AA1138" s="24" t="n">
        <f aca="false">U1138*ROUND_M</f>
        <v>1094.36279</v>
      </c>
      <c r="AB1138" s="24" t="n">
        <f aca="false">(R1138+S1138)*FINISH_PART</f>
        <v>784</v>
      </c>
      <c r="AC1138" s="24" t="n">
        <f aca="false">R1138*SPACER_VANE+(R1138+S1138)*ASM_H*LABOUR</f>
        <v>1294.5</v>
      </c>
      <c r="AD1138" s="24" t="n">
        <f aca="false">V1138*G10_CAGE+W1138*G10_SLEEVE</f>
        <v>436.17774</v>
      </c>
      <c r="AE1138" s="24" t="n">
        <f aca="false">N1138/1000*SHAFT_M+SHAFT_SET</f>
        <v>215</v>
      </c>
      <c r="AF1138" s="24" t="n">
        <f aca="false">2*ROUNDUP(G1138*1000/V_ZENER,0)*PRICE_Z+5*ROUNDUP(G1138*DIODE_SAFETY/V_STICK,0)*PRICE_STICK</f>
        <v>56.9</v>
      </c>
      <c r="AG1138" s="24" t="n">
        <f aca="false">SUM(X1138:AF1138)</f>
        <v>5022.04419249</v>
      </c>
      <c r="AH1138" s="20" t="n">
        <f aca="false">FIXED_BOM</f>
        <v>3461</v>
      </c>
      <c r="AI1138" s="24" t="n">
        <f aca="false">(AG1138+AH1138)*(1+CONT)</f>
        <v>9755.5008213635</v>
      </c>
      <c r="AJ1138" s="24" t="n">
        <f aca="false">IF(L1138&gt;0,AI1138/L1138,1000000000000)</f>
        <v>802.519759758526</v>
      </c>
      <c r="AK1138" s="8" t="n">
        <f aca="false">IF(AND(G1138&gt;=V_NEED,L1138&gt;=P_MIN,K1138&gt;=Z_MIN,F1138&lt;=N_CAP,D1138&lt;=R_MAX,OR(CORONA_REQ=0,O1138&gt;=G1138)),1,0)</f>
        <v>0</v>
      </c>
      <c r="AL1138" s="28" t="n">
        <f aca="false">IF(AK1138=1,IF(OBJECTIVE=1,AI1138,AJ1138),1000000000000)+ROW()*0.000000001</f>
        <v>1000000000000</v>
      </c>
    </row>
    <row r="1139" customFormat="false" ht="15" hidden="false" customHeight="false" outlineLevel="0" collapsed="false">
      <c r="A1139" s="8" t="n">
        <v>1135</v>
      </c>
      <c r="B1139" s="23" t="n">
        <v>3</v>
      </c>
      <c r="C1139" s="23" t="n">
        <v>3</v>
      </c>
      <c r="D1139" s="8" t="n">
        <v>200</v>
      </c>
      <c r="E1139" s="8" t="n">
        <v>18</v>
      </c>
      <c r="F1139" s="8" t="n">
        <v>4</v>
      </c>
      <c r="G1139" s="28" t="n">
        <v>7.264419</v>
      </c>
      <c r="H1139" s="8" t="n">
        <v>25.899493</v>
      </c>
      <c r="I1139" s="8" t="n">
        <v>763.523076</v>
      </c>
      <c r="J1139" s="28" t="n">
        <v>29.480232</v>
      </c>
      <c r="K1139" s="39" t="n">
        <v>1.562427</v>
      </c>
      <c r="L1139" s="28" t="n">
        <v>1.842075</v>
      </c>
      <c r="M1139" s="8" t="n">
        <v>69</v>
      </c>
      <c r="N1139" s="8" t="n">
        <v>730</v>
      </c>
      <c r="O1139" s="28" t="n">
        <v>9.429978</v>
      </c>
      <c r="P1139" s="28" t="n">
        <v>6.010303</v>
      </c>
      <c r="Q1139" s="28" t="n">
        <v>7.63407</v>
      </c>
      <c r="R1139" s="8" t="n">
        <v>16</v>
      </c>
      <c r="S1139" s="8" t="n">
        <v>8</v>
      </c>
      <c r="T1139" s="23" t="n">
        <v>65.619466</v>
      </c>
      <c r="U1139" s="23" t="n">
        <v>53.932741</v>
      </c>
      <c r="V1139" s="28" t="n">
        <v>2.368112</v>
      </c>
      <c r="W1139" s="39" t="n">
        <v>0.365176</v>
      </c>
      <c r="X1139" s="24" t="n">
        <f aca="false">P1139*RHO_VANE/2700*(1+SCRAP)*PRICE_VANE</f>
        <v>71.94332691</v>
      </c>
      <c r="Y1139" s="24" t="n">
        <f aca="false">Q1139*RHO_PLATE/2700*(1+SCRAP)*PRICE_PLATE</f>
        <v>91.3798179</v>
      </c>
      <c r="Z1139" s="24" t="n">
        <f aca="false">T1139*CUT_M+(R1139+S1139)*CUT_SET</f>
        <v>122.429199</v>
      </c>
      <c r="AA1139" s="24" t="n">
        <f aca="false">U1139*ROUND_M</f>
        <v>269.663705</v>
      </c>
      <c r="AB1139" s="24" t="n">
        <f aca="false">(R1139+S1139)*FINISH_PART</f>
        <v>192</v>
      </c>
      <c r="AC1139" s="24" t="n">
        <f aca="false">R1139*SPACER_VANE+(R1139+S1139)*ASM_H*LABOUR</f>
        <v>318</v>
      </c>
      <c r="AD1139" s="24" t="n">
        <f aca="false">V1139*G10_CAGE+W1139*G10_SLEEVE</f>
        <v>163.99728</v>
      </c>
      <c r="AE1139" s="24" t="n">
        <f aca="false">N1139/1000*SHAFT_M+SHAFT_SET</f>
        <v>167.6</v>
      </c>
      <c r="AF1139" s="24" t="n">
        <f aca="false">2*ROUNDUP(G1139*1000/V_ZENER,0)*PRICE_Z+5*ROUNDUP(G1139*DIODE_SAFETY/V_STICK,0)*PRICE_STICK</f>
        <v>56.9</v>
      </c>
      <c r="AG1139" s="24" t="n">
        <f aca="false">SUM(X1139:AF1139)</f>
        <v>1453.91332881</v>
      </c>
      <c r="AH1139" s="20" t="n">
        <f aca="false">FIXED_BOM</f>
        <v>3461</v>
      </c>
      <c r="AI1139" s="24" t="n">
        <f aca="false">(AG1139+AH1139)*(1+CONT)</f>
        <v>5652.1503281315</v>
      </c>
      <c r="AJ1139" s="24" t="n">
        <f aca="false">IF(L1139&gt;0,AI1139/L1139,1000000000000)</f>
        <v>3068.3605869096</v>
      </c>
      <c r="AK1139" s="8" t="n">
        <f aca="false">IF(AND(G1139&gt;=V_NEED,L1139&gt;=P_MIN,K1139&gt;=Z_MIN,F1139&lt;=N_CAP,D1139&lt;=R_MAX,OR(CORONA_REQ=0,O1139&gt;=G1139)),1,0)</f>
        <v>0</v>
      </c>
      <c r="AL1139" s="28" t="n">
        <f aca="false">IF(AK1139=1,IF(OBJECTIVE=1,AI1139,AJ1139),1000000000000)+ROW()*0.000000001</f>
        <v>1000000000000</v>
      </c>
    </row>
    <row r="1140" customFormat="false" ht="15" hidden="false" customHeight="false" outlineLevel="0" collapsed="false">
      <c r="A1140" s="8" t="n">
        <v>1136</v>
      </c>
      <c r="B1140" s="23" t="n">
        <v>3</v>
      </c>
      <c r="C1140" s="23" t="n">
        <v>3</v>
      </c>
      <c r="D1140" s="8" t="n">
        <v>200</v>
      </c>
      <c r="E1140" s="8" t="n">
        <v>18</v>
      </c>
      <c r="F1140" s="8" t="n">
        <v>6</v>
      </c>
      <c r="G1140" s="28" t="n">
        <v>7.264419</v>
      </c>
      <c r="H1140" s="8" t="n">
        <v>39.556347</v>
      </c>
      <c r="I1140" s="8" t="n">
        <v>1199.821977</v>
      </c>
      <c r="J1140" s="28" t="n">
        <v>30.331971</v>
      </c>
      <c r="K1140" s="39" t="n">
        <v>1.596591</v>
      </c>
      <c r="L1140" s="28" t="n">
        <v>3.012967</v>
      </c>
      <c r="M1140" s="8" t="n">
        <v>99</v>
      </c>
      <c r="N1140" s="8" t="n">
        <v>790</v>
      </c>
      <c r="O1140" s="28" t="n">
        <v>9.429978</v>
      </c>
      <c r="P1140" s="28" t="n">
        <v>9.015455</v>
      </c>
      <c r="Q1140" s="28" t="n">
        <v>9.542588</v>
      </c>
      <c r="R1140" s="8" t="n">
        <v>24</v>
      </c>
      <c r="S1140" s="8" t="n">
        <v>10</v>
      </c>
      <c r="T1140" s="23" t="n">
        <v>95.287606</v>
      </c>
      <c r="U1140" s="23" t="n">
        <v>77.757519</v>
      </c>
      <c r="V1140" s="28" t="n">
        <v>2.965116</v>
      </c>
      <c r="W1140" s="39" t="n">
        <v>0.457237</v>
      </c>
      <c r="X1140" s="24" t="n">
        <f aca="false">P1140*RHO_VANE/2700*(1+SCRAP)*PRICE_VANE</f>
        <v>107.91499635</v>
      </c>
      <c r="Y1140" s="24" t="n">
        <f aca="false">Q1140*RHO_PLATE/2700*(1+SCRAP)*PRICE_PLATE</f>
        <v>114.22477836</v>
      </c>
      <c r="Z1140" s="24" t="n">
        <f aca="false">T1140*CUT_M+(R1140+S1140)*CUT_SET</f>
        <v>176.931409</v>
      </c>
      <c r="AA1140" s="24" t="n">
        <f aca="false">U1140*ROUND_M</f>
        <v>388.787595</v>
      </c>
      <c r="AB1140" s="24" t="n">
        <f aca="false">(R1140+S1140)*FINISH_PART</f>
        <v>272</v>
      </c>
      <c r="AC1140" s="24" t="n">
        <f aca="false">R1140*SPACER_VANE+(R1140+S1140)*ASM_H*LABOUR</f>
        <v>454.5</v>
      </c>
      <c r="AD1140" s="24" t="n">
        <f aca="false">V1140*G10_CAGE+W1140*G10_SLEEVE</f>
        <v>205.34118</v>
      </c>
      <c r="AE1140" s="24" t="n">
        <f aca="false">N1140/1000*SHAFT_M+SHAFT_SET</f>
        <v>174.8</v>
      </c>
      <c r="AF1140" s="24" t="n">
        <f aca="false">2*ROUNDUP(G1140*1000/V_ZENER,0)*PRICE_Z+5*ROUNDUP(G1140*DIODE_SAFETY/V_STICK,0)*PRICE_STICK</f>
        <v>56.9</v>
      </c>
      <c r="AG1140" s="24" t="n">
        <f aca="false">SUM(X1140:AF1140)</f>
        <v>1951.39995871</v>
      </c>
      <c r="AH1140" s="20" t="n">
        <f aca="false">FIXED_BOM</f>
        <v>3461</v>
      </c>
      <c r="AI1140" s="24" t="n">
        <f aca="false">(AG1140+AH1140)*(1+CONT)</f>
        <v>6224.2599525165</v>
      </c>
      <c r="AJ1140" s="24" t="n">
        <f aca="false">IF(L1140&gt;0,AI1140/L1140,1000000000000)</f>
        <v>2065.82413697744</v>
      </c>
      <c r="AK1140" s="8" t="n">
        <f aca="false">IF(AND(G1140&gt;=V_NEED,L1140&gt;=P_MIN,K1140&gt;=Z_MIN,F1140&lt;=N_CAP,D1140&lt;=R_MAX,OR(CORONA_REQ=0,O1140&gt;=G1140)),1,0)</f>
        <v>0</v>
      </c>
      <c r="AL1140" s="28" t="n">
        <f aca="false">IF(AK1140=1,IF(OBJECTIVE=1,AI1140,AJ1140),1000000000000)+ROW()*0.000000001</f>
        <v>1000000000000</v>
      </c>
    </row>
    <row r="1141" customFormat="false" ht="15" hidden="false" customHeight="false" outlineLevel="0" collapsed="false">
      <c r="A1141" s="8" t="n">
        <v>1137</v>
      </c>
      <c r="B1141" s="23" t="n">
        <v>3</v>
      </c>
      <c r="C1141" s="23" t="n">
        <v>3</v>
      </c>
      <c r="D1141" s="8" t="n">
        <v>200</v>
      </c>
      <c r="E1141" s="8" t="n">
        <v>18</v>
      </c>
      <c r="F1141" s="8" t="n">
        <v>8</v>
      </c>
      <c r="G1141" s="28" t="n">
        <v>7.264419</v>
      </c>
      <c r="H1141" s="8" t="n">
        <v>53.2132</v>
      </c>
      <c r="I1141" s="8" t="n">
        <v>1636.120878</v>
      </c>
      <c r="J1141" s="28" t="n">
        <v>30.746523</v>
      </c>
      <c r="K1141" s="39" t="n">
        <v>1.613027</v>
      </c>
      <c r="L1141" s="28" t="n">
        <v>4.186313</v>
      </c>
      <c r="M1141" s="8" t="n">
        <v>135</v>
      </c>
      <c r="N1141" s="8" t="n">
        <v>862</v>
      </c>
      <c r="O1141" s="28" t="n">
        <v>9.429978</v>
      </c>
      <c r="P1141" s="28" t="n">
        <v>12.020607</v>
      </c>
      <c r="Q1141" s="28" t="n">
        <v>13.359623</v>
      </c>
      <c r="R1141" s="8" t="n">
        <v>32</v>
      </c>
      <c r="S1141" s="8" t="n">
        <v>14</v>
      </c>
      <c r="T1141" s="23" t="n">
        <v>128.097339</v>
      </c>
      <c r="U1141" s="23" t="n">
        <v>104.72389</v>
      </c>
      <c r="V1141" s="28" t="n">
        <v>3.681519</v>
      </c>
      <c r="W1141" s="39" t="n">
        <v>0.567711</v>
      </c>
      <c r="X1141" s="24" t="n">
        <f aca="false">P1141*RHO_VANE/2700*(1+SCRAP)*PRICE_VANE</f>
        <v>143.88666579</v>
      </c>
      <c r="Y1141" s="24" t="n">
        <f aca="false">Q1141*RHO_PLATE/2700*(1+SCRAP)*PRICE_PLATE</f>
        <v>159.91468731</v>
      </c>
      <c r="Z1141" s="24" t="n">
        <f aca="false">T1141*CUT_M+(R1141+S1141)*CUT_SET</f>
        <v>238.1460085</v>
      </c>
      <c r="AA1141" s="24" t="n">
        <f aca="false">U1141*ROUND_M</f>
        <v>523.61945</v>
      </c>
      <c r="AB1141" s="24" t="n">
        <f aca="false">(R1141+S1141)*FINISH_PART</f>
        <v>368</v>
      </c>
      <c r="AC1141" s="24" t="n">
        <f aca="false">R1141*SPACER_VANE+(R1141+S1141)*ASM_H*LABOUR</f>
        <v>613.5</v>
      </c>
      <c r="AD1141" s="24" t="n">
        <f aca="false">V1141*G10_CAGE+W1141*G10_SLEEVE</f>
        <v>254.9538</v>
      </c>
      <c r="AE1141" s="24" t="n">
        <f aca="false">N1141/1000*SHAFT_M+SHAFT_SET</f>
        <v>183.44</v>
      </c>
      <c r="AF1141" s="24" t="n">
        <f aca="false">2*ROUNDUP(G1141*1000/V_ZENER,0)*PRICE_Z+5*ROUNDUP(G1141*DIODE_SAFETY/V_STICK,0)*PRICE_STICK</f>
        <v>56.9</v>
      </c>
      <c r="AG1141" s="24" t="n">
        <f aca="false">SUM(X1141:AF1141)</f>
        <v>2542.3606116</v>
      </c>
      <c r="AH1141" s="20" t="n">
        <f aca="false">FIXED_BOM</f>
        <v>3461</v>
      </c>
      <c r="AI1141" s="24" t="n">
        <f aca="false">(AG1141+AH1141)*(1+CONT)</f>
        <v>6903.86470334</v>
      </c>
      <c r="AJ1141" s="24" t="n">
        <f aca="false">IF(L1141&gt;0,AI1141/L1141,1000000000000)</f>
        <v>1649.15158119806</v>
      </c>
      <c r="AK1141" s="8" t="n">
        <f aca="false">IF(AND(G1141&gt;=V_NEED,L1141&gt;=P_MIN,K1141&gt;=Z_MIN,F1141&lt;=N_CAP,D1141&lt;=R_MAX,OR(CORONA_REQ=0,O1141&gt;=G1141)),1,0)</f>
        <v>0</v>
      </c>
      <c r="AL1141" s="28" t="n">
        <f aca="false">IF(AK1141=1,IF(OBJECTIVE=1,AI1141,AJ1141),1000000000000)+ROW()*0.000000001</f>
        <v>1000000000000</v>
      </c>
    </row>
    <row r="1142" customFormat="false" ht="15" hidden="false" customHeight="false" outlineLevel="0" collapsed="false">
      <c r="A1142" s="8" t="n">
        <v>1138</v>
      </c>
      <c r="B1142" s="23" t="n">
        <v>3</v>
      </c>
      <c r="C1142" s="23" t="n">
        <v>3</v>
      </c>
      <c r="D1142" s="8" t="n">
        <v>200</v>
      </c>
      <c r="E1142" s="8" t="n">
        <v>18</v>
      </c>
      <c r="F1142" s="8" t="n">
        <v>10</v>
      </c>
      <c r="G1142" s="28" t="n">
        <v>7.264419</v>
      </c>
      <c r="H1142" s="8" t="n">
        <v>66.870054</v>
      </c>
      <c r="I1142" s="8" t="n">
        <v>2072.419779</v>
      </c>
      <c r="J1142" s="28" t="n">
        <v>30.991747</v>
      </c>
      <c r="K1142" s="39" t="n">
        <v>1.622853</v>
      </c>
      <c r="L1142" s="28" t="n">
        <v>5.354282</v>
      </c>
      <c r="M1142" s="8" t="n">
        <v>165</v>
      </c>
      <c r="N1142" s="8" t="n">
        <v>922</v>
      </c>
      <c r="O1142" s="28" t="n">
        <v>9.429978</v>
      </c>
      <c r="P1142" s="28" t="n">
        <v>15.025759</v>
      </c>
      <c r="Q1142" s="28" t="n">
        <v>15.26814</v>
      </c>
      <c r="R1142" s="8" t="n">
        <v>40</v>
      </c>
      <c r="S1142" s="8" t="n">
        <v>16</v>
      </c>
      <c r="T1142" s="23" t="n">
        <v>157.765479</v>
      </c>
      <c r="U1142" s="23" t="n">
        <v>128.548668</v>
      </c>
      <c r="V1142" s="28" t="n">
        <v>4.278522</v>
      </c>
      <c r="W1142" s="39" t="n">
        <v>0.659772</v>
      </c>
      <c r="X1142" s="24" t="n">
        <f aca="false">P1142*RHO_VANE/2700*(1+SCRAP)*PRICE_VANE</f>
        <v>179.85833523</v>
      </c>
      <c r="Y1142" s="24" t="n">
        <f aca="false">Q1142*RHO_PLATE/2700*(1+SCRAP)*PRICE_PLATE</f>
        <v>182.7596358</v>
      </c>
      <c r="Z1142" s="24" t="n">
        <f aca="false">T1142*CUT_M+(R1142+S1142)*CUT_SET</f>
        <v>292.6482185</v>
      </c>
      <c r="AA1142" s="24" t="n">
        <f aca="false">U1142*ROUND_M</f>
        <v>642.74334</v>
      </c>
      <c r="AB1142" s="24" t="n">
        <f aca="false">(R1142+S1142)*FINISH_PART</f>
        <v>448</v>
      </c>
      <c r="AC1142" s="24" t="n">
        <f aca="false">R1142*SPACER_VANE+(R1142+S1142)*ASM_H*LABOUR</f>
        <v>750</v>
      </c>
      <c r="AD1142" s="24" t="n">
        <f aca="false">V1142*G10_CAGE+W1142*G10_SLEEVE</f>
        <v>296.29764</v>
      </c>
      <c r="AE1142" s="24" t="n">
        <f aca="false">N1142/1000*SHAFT_M+SHAFT_SET</f>
        <v>190.64</v>
      </c>
      <c r="AF1142" s="24" t="n">
        <f aca="false">2*ROUNDUP(G1142*1000/V_ZENER,0)*PRICE_Z+5*ROUNDUP(G1142*DIODE_SAFETY/V_STICK,0)*PRICE_STICK</f>
        <v>56.9</v>
      </c>
      <c r="AG1142" s="24" t="n">
        <f aca="false">SUM(X1142:AF1142)</f>
        <v>3039.84716953</v>
      </c>
      <c r="AH1142" s="20" t="n">
        <f aca="false">FIXED_BOM</f>
        <v>3461</v>
      </c>
      <c r="AI1142" s="24" t="n">
        <f aca="false">(AG1142+AH1142)*(1+CONT)</f>
        <v>7475.9742449595</v>
      </c>
      <c r="AJ1142" s="24" t="n">
        <f aca="false">IF(L1142&gt;0,AI1142/L1142,1000000000000)</f>
        <v>1396.26083291084</v>
      </c>
      <c r="AK1142" s="8" t="n">
        <f aca="false">IF(AND(G1142&gt;=V_NEED,L1142&gt;=P_MIN,K1142&gt;=Z_MIN,F1142&lt;=N_CAP,D1142&lt;=R_MAX,OR(CORONA_REQ=0,O1142&gt;=G1142)),1,0)</f>
        <v>0</v>
      </c>
      <c r="AL1142" s="28" t="n">
        <f aca="false">IF(AK1142=1,IF(OBJECTIVE=1,AI1142,AJ1142),1000000000000)+ROW()*0.000000001</f>
        <v>1000000000000</v>
      </c>
    </row>
    <row r="1143" customFormat="false" ht="15" hidden="false" customHeight="false" outlineLevel="0" collapsed="false">
      <c r="A1143" s="8" t="n">
        <v>1139</v>
      </c>
      <c r="B1143" s="23" t="n">
        <v>3</v>
      </c>
      <c r="C1143" s="23" t="n">
        <v>3</v>
      </c>
      <c r="D1143" s="8" t="n">
        <v>200</v>
      </c>
      <c r="E1143" s="8" t="n">
        <v>18</v>
      </c>
      <c r="F1143" s="8" t="n">
        <v>12</v>
      </c>
      <c r="G1143" s="28" t="n">
        <v>7.264419</v>
      </c>
      <c r="H1143" s="8" t="n">
        <v>80.526907</v>
      </c>
      <c r="I1143" s="8" t="n">
        <v>2508.718679</v>
      </c>
      <c r="J1143" s="28" t="n">
        <v>31.153794</v>
      </c>
      <c r="K1143" s="39" t="n">
        <v>1.629036</v>
      </c>
      <c r="L1143" s="28" t="n">
        <v>6.526859</v>
      </c>
      <c r="M1143" s="8" t="n">
        <v>195</v>
      </c>
      <c r="N1143" s="8" t="n">
        <v>982</v>
      </c>
      <c r="O1143" s="28" t="n">
        <v>9.429978</v>
      </c>
      <c r="P1143" s="28" t="n">
        <v>18.03091</v>
      </c>
      <c r="Q1143" s="28" t="n">
        <v>17.176658</v>
      </c>
      <c r="R1143" s="8" t="n">
        <v>48</v>
      </c>
      <c r="S1143" s="8" t="n">
        <v>18</v>
      </c>
      <c r="T1143" s="23" t="n">
        <v>187.43362</v>
      </c>
      <c r="U1143" s="23" t="n">
        <v>152.373446</v>
      </c>
      <c r="V1143" s="28" t="n">
        <v>4.875526</v>
      </c>
      <c r="W1143" s="39" t="n">
        <v>0.751833</v>
      </c>
      <c r="X1143" s="24" t="n">
        <f aca="false">P1143*RHO_VANE/2700*(1+SCRAP)*PRICE_VANE</f>
        <v>215.8299927</v>
      </c>
      <c r="Y1143" s="24" t="n">
        <f aca="false">Q1143*RHO_PLATE/2700*(1+SCRAP)*PRICE_PLATE</f>
        <v>205.60459626</v>
      </c>
      <c r="Z1143" s="24" t="n">
        <f aca="false">T1143*CUT_M+(R1143+S1143)*CUT_SET</f>
        <v>347.15043</v>
      </c>
      <c r="AA1143" s="24" t="n">
        <f aca="false">U1143*ROUND_M</f>
        <v>761.86723</v>
      </c>
      <c r="AB1143" s="24" t="n">
        <f aca="false">(R1143+S1143)*FINISH_PART</f>
        <v>528</v>
      </c>
      <c r="AC1143" s="24" t="n">
        <f aca="false">R1143*SPACER_VANE+(R1143+S1143)*ASM_H*LABOUR</f>
        <v>886.5</v>
      </c>
      <c r="AD1143" s="24" t="n">
        <f aca="false">V1143*G10_CAGE+W1143*G10_SLEEVE</f>
        <v>337.64154</v>
      </c>
      <c r="AE1143" s="24" t="n">
        <f aca="false">N1143/1000*SHAFT_M+SHAFT_SET</f>
        <v>197.84</v>
      </c>
      <c r="AF1143" s="24" t="n">
        <f aca="false">2*ROUNDUP(G1143*1000/V_ZENER,0)*PRICE_Z+5*ROUNDUP(G1143*DIODE_SAFETY/V_STICK,0)*PRICE_STICK</f>
        <v>56.9</v>
      </c>
      <c r="AG1143" s="24" t="n">
        <f aca="false">SUM(X1143:AF1143)</f>
        <v>3537.33378896</v>
      </c>
      <c r="AH1143" s="20" t="n">
        <f aca="false">FIXED_BOM</f>
        <v>3461</v>
      </c>
      <c r="AI1143" s="24" t="n">
        <f aca="false">(AG1143+AH1143)*(1+CONT)</f>
        <v>8048.083857304</v>
      </c>
      <c r="AJ1143" s="24" t="n">
        <f aca="false">IF(L1143&gt;0,AI1143/L1143,1000000000000)</f>
        <v>1233.07150611098</v>
      </c>
      <c r="AK1143" s="8" t="n">
        <f aca="false">IF(AND(G1143&gt;=V_NEED,L1143&gt;=P_MIN,K1143&gt;=Z_MIN,F1143&lt;=N_CAP,D1143&lt;=R_MAX,OR(CORONA_REQ=0,O1143&gt;=G1143)),1,0)</f>
        <v>0</v>
      </c>
      <c r="AL1143" s="28" t="n">
        <f aca="false">IF(AK1143=1,IF(OBJECTIVE=1,AI1143,AJ1143),1000000000000)+ROW()*0.000000001</f>
        <v>1000000000000</v>
      </c>
    </row>
    <row r="1144" customFormat="false" ht="15" hidden="false" customHeight="false" outlineLevel="0" collapsed="false">
      <c r="A1144" s="8" t="n">
        <v>1140</v>
      </c>
      <c r="B1144" s="23" t="n">
        <v>3</v>
      </c>
      <c r="C1144" s="23" t="n">
        <v>3</v>
      </c>
      <c r="D1144" s="8" t="n">
        <v>200</v>
      </c>
      <c r="E1144" s="8" t="n">
        <v>18</v>
      </c>
      <c r="F1144" s="8" t="n">
        <v>16</v>
      </c>
      <c r="G1144" s="28" t="n">
        <v>7.264419</v>
      </c>
      <c r="H1144" s="8" t="n">
        <v>107.840614</v>
      </c>
      <c r="I1144" s="8" t="n">
        <v>3381.316481</v>
      </c>
      <c r="J1144" s="28" t="n">
        <v>31.354759</v>
      </c>
      <c r="K1144" s="39" t="n">
        <v>1.637317</v>
      </c>
      <c r="L1144" s="28" t="n">
        <v>8.878533</v>
      </c>
      <c r="M1144" s="8" t="n">
        <v>261</v>
      </c>
      <c r="N1144" s="8" t="n">
        <v>1114</v>
      </c>
      <c r="O1144" s="28" t="n">
        <v>9.429978</v>
      </c>
      <c r="P1144" s="28" t="n">
        <v>24.041214</v>
      </c>
      <c r="Q1144" s="28" t="n">
        <v>22.90221</v>
      </c>
      <c r="R1144" s="8" t="n">
        <v>64</v>
      </c>
      <c r="S1144" s="8" t="n">
        <v>24</v>
      </c>
      <c r="T1144" s="23" t="n">
        <v>249.911493</v>
      </c>
      <c r="U1144" s="23" t="n">
        <v>203.164594</v>
      </c>
      <c r="V1144" s="28" t="n">
        <v>6.188933</v>
      </c>
      <c r="W1144" s="39" t="n">
        <v>0.954368</v>
      </c>
      <c r="X1144" s="24" t="n">
        <f aca="false">P1144*RHO_VANE/2700*(1+SCRAP)*PRICE_VANE</f>
        <v>287.77333158</v>
      </c>
      <c r="Y1144" s="24" t="n">
        <f aca="false">Q1144*RHO_PLATE/2700*(1+SCRAP)*PRICE_PLATE</f>
        <v>274.1394537</v>
      </c>
      <c r="Z1144" s="24" t="n">
        <f aca="false">T1144*CUT_M+(R1144+S1144)*CUT_SET</f>
        <v>462.8672395</v>
      </c>
      <c r="AA1144" s="24" t="n">
        <f aca="false">U1144*ROUND_M</f>
        <v>1015.82297</v>
      </c>
      <c r="AB1144" s="24" t="n">
        <f aca="false">(R1144+S1144)*FINISH_PART</f>
        <v>704</v>
      </c>
      <c r="AC1144" s="24" t="n">
        <f aca="false">R1144*SPACER_VANE+(R1144+S1144)*ASM_H*LABOUR</f>
        <v>1182</v>
      </c>
      <c r="AD1144" s="24" t="n">
        <f aca="false">V1144*G10_CAGE+W1144*G10_SLEEVE</f>
        <v>428.59806</v>
      </c>
      <c r="AE1144" s="24" t="n">
        <f aca="false">N1144/1000*SHAFT_M+SHAFT_SET</f>
        <v>213.68</v>
      </c>
      <c r="AF1144" s="24" t="n">
        <f aca="false">2*ROUNDUP(G1144*1000/V_ZENER,0)*PRICE_Z+5*ROUNDUP(G1144*DIODE_SAFETY/V_STICK,0)*PRICE_STICK</f>
        <v>56.9</v>
      </c>
      <c r="AG1144" s="24" t="n">
        <f aca="false">SUM(X1144:AF1144)</f>
        <v>4625.78105478</v>
      </c>
      <c r="AH1144" s="20" t="n">
        <f aca="false">FIXED_BOM</f>
        <v>3461</v>
      </c>
      <c r="AI1144" s="24" t="n">
        <f aca="false">(AG1144+AH1144)*(1+CONT)</f>
        <v>9299.798212997</v>
      </c>
      <c r="AJ1144" s="24" t="n">
        <f aca="false">IF(L1144&gt;0,AI1144/L1144,1000000000000)</f>
        <v>1047.44761471259</v>
      </c>
      <c r="AK1144" s="8" t="n">
        <f aca="false">IF(AND(G1144&gt;=V_NEED,L1144&gt;=P_MIN,K1144&gt;=Z_MIN,F1144&lt;=N_CAP,D1144&lt;=R_MAX,OR(CORONA_REQ=0,O1144&gt;=G1144)),1,0)</f>
        <v>0</v>
      </c>
      <c r="AL1144" s="28" t="n">
        <f aca="false">IF(AK1144=1,IF(OBJECTIVE=1,AI1144,AJ1144),1000000000000)+ROW()*0.000000001</f>
        <v>1000000000000</v>
      </c>
    </row>
    <row r="1145" customFormat="false" ht="15" hidden="false" customHeight="false" outlineLevel="0" collapsed="false">
      <c r="A1145" s="8" t="n">
        <v>1141</v>
      </c>
      <c r="B1145" s="23" t="n">
        <v>3</v>
      </c>
      <c r="C1145" s="23" t="n">
        <v>3</v>
      </c>
      <c r="D1145" s="8" t="n">
        <v>200</v>
      </c>
      <c r="E1145" s="8" t="n">
        <v>22</v>
      </c>
      <c r="F1145" s="8" t="n">
        <v>4</v>
      </c>
      <c r="G1145" s="28" t="n">
        <v>7.264419</v>
      </c>
      <c r="H1145" s="8" t="n">
        <v>35.500351</v>
      </c>
      <c r="I1145" s="8" t="n">
        <v>926.659184</v>
      </c>
      <c r="J1145" s="28" t="n">
        <v>26.102817</v>
      </c>
      <c r="K1145" s="39" t="n">
        <v>1.566369</v>
      </c>
      <c r="L1145" s="28" t="n">
        <v>2.249087</v>
      </c>
      <c r="M1145" s="8" t="n">
        <v>69</v>
      </c>
      <c r="N1145" s="8" t="n">
        <v>730</v>
      </c>
      <c r="O1145" s="28" t="n">
        <v>9.429978</v>
      </c>
      <c r="P1145" s="28" t="n">
        <v>7.028179</v>
      </c>
      <c r="Q1145" s="28" t="n">
        <v>7.63407</v>
      </c>
      <c r="R1145" s="8" t="n">
        <v>16</v>
      </c>
      <c r="S1145" s="8" t="n">
        <v>8</v>
      </c>
      <c r="T1145" s="23" t="n">
        <v>65.619466</v>
      </c>
      <c r="U1145" s="23" t="n">
        <v>53.932741</v>
      </c>
      <c r="V1145" s="28" t="n">
        <v>2.368112</v>
      </c>
      <c r="W1145" s="39" t="n">
        <v>0.365176</v>
      </c>
      <c r="X1145" s="24" t="n">
        <f aca="false">P1145*RHO_VANE/2700*(1+SCRAP)*PRICE_VANE</f>
        <v>84.12730263</v>
      </c>
      <c r="Y1145" s="24" t="n">
        <f aca="false">Q1145*RHO_PLATE/2700*(1+SCRAP)*PRICE_PLATE</f>
        <v>91.3798179</v>
      </c>
      <c r="Z1145" s="24" t="n">
        <f aca="false">T1145*CUT_M+(R1145+S1145)*CUT_SET</f>
        <v>122.429199</v>
      </c>
      <c r="AA1145" s="24" t="n">
        <f aca="false">U1145*ROUND_M</f>
        <v>269.663705</v>
      </c>
      <c r="AB1145" s="24" t="n">
        <f aca="false">(R1145+S1145)*FINISH_PART</f>
        <v>192</v>
      </c>
      <c r="AC1145" s="24" t="n">
        <f aca="false">R1145*SPACER_VANE+(R1145+S1145)*ASM_H*LABOUR</f>
        <v>318</v>
      </c>
      <c r="AD1145" s="24" t="n">
        <f aca="false">V1145*G10_CAGE+W1145*G10_SLEEVE</f>
        <v>163.99728</v>
      </c>
      <c r="AE1145" s="24" t="n">
        <f aca="false">N1145/1000*SHAFT_M+SHAFT_SET</f>
        <v>167.6</v>
      </c>
      <c r="AF1145" s="24" t="n">
        <f aca="false">2*ROUNDUP(G1145*1000/V_ZENER,0)*PRICE_Z+5*ROUNDUP(G1145*DIODE_SAFETY/V_STICK,0)*PRICE_STICK</f>
        <v>56.9</v>
      </c>
      <c r="AG1145" s="24" t="n">
        <f aca="false">SUM(X1145:AF1145)</f>
        <v>1466.09730453</v>
      </c>
      <c r="AH1145" s="20" t="n">
        <f aca="false">FIXED_BOM</f>
        <v>3461</v>
      </c>
      <c r="AI1145" s="24" t="n">
        <f aca="false">(AG1145+AH1145)*(1+CONT)</f>
        <v>5666.1619002095</v>
      </c>
      <c r="AJ1145" s="24" t="n">
        <f aca="false">IF(L1145&gt;0,AI1145/L1145,1000000000000)</f>
        <v>2519.31646050575</v>
      </c>
      <c r="AK1145" s="8" t="n">
        <f aca="false">IF(AND(G1145&gt;=V_NEED,L1145&gt;=P_MIN,K1145&gt;=Z_MIN,F1145&lt;=N_CAP,D1145&lt;=R_MAX,OR(CORONA_REQ=0,O1145&gt;=G1145)),1,0)</f>
        <v>0</v>
      </c>
      <c r="AL1145" s="28" t="n">
        <f aca="false">IF(AK1145=1,IF(OBJECTIVE=1,AI1145,AJ1145),1000000000000)+ROW()*0.000000001</f>
        <v>1000000000000</v>
      </c>
    </row>
    <row r="1146" customFormat="false" ht="15" hidden="false" customHeight="false" outlineLevel="0" collapsed="false">
      <c r="A1146" s="8" t="n">
        <v>1142</v>
      </c>
      <c r="B1146" s="23" t="n">
        <v>3</v>
      </c>
      <c r="C1146" s="23" t="n">
        <v>3</v>
      </c>
      <c r="D1146" s="8" t="n">
        <v>200</v>
      </c>
      <c r="E1146" s="8" t="n">
        <v>22</v>
      </c>
      <c r="F1146" s="8" t="n">
        <v>6</v>
      </c>
      <c r="G1146" s="28" t="n">
        <v>7.264419</v>
      </c>
      <c r="H1146" s="8" t="n">
        <v>54.643409</v>
      </c>
      <c r="I1146" s="8" t="n">
        <v>1456.178718</v>
      </c>
      <c r="J1146" s="28" t="n">
        <v>26.648753</v>
      </c>
      <c r="K1146" s="39" t="n">
        <v>1.594325</v>
      </c>
      <c r="L1146" s="28" t="n">
        <v>3.651522</v>
      </c>
      <c r="M1146" s="8" t="n">
        <v>105</v>
      </c>
      <c r="N1146" s="8" t="n">
        <v>802</v>
      </c>
      <c r="O1146" s="28" t="n">
        <v>9.429978</v>
      </c>
      <c r="P1146" s="28" t="n">
        <v>10.542269</v>
      </c>
      <c r="Q1146" s="28" t="n">
        <v>11.451105</v>
      </c>
      <c r="R1146" s="8" t="n">
        <v>24</v>
      </c>
      <c r="S1146" s="8" t="n">
        <v>12</v>
      </c>
      <c r="T1146" s="23" t="n">
        <v>98.429199</v>
      </c>
      <c r="U1146" s="23" t="n">
        <v>80.899112</v>
      </c>
      <c r="V1146" s="28" t="n">
        <v>3.084516</v>
      </c>
      <c r="W1146" s="39" t="n">
        <v>0.47565</v>
      </c>
      <c r="X1146" s="24" t="n">
        <f aca="false">P1146*RHO_VANE/2700*(1+SCRAP)*PRICE_VANE</f>
        <v>126.19095993</v>
      </c>
      <c r="Y1146" s="24" t="n">
        <f aca="false">Q1146*RHO_PLATE/2700*(1+SCRAP)*PRICE_PLATE</f>
        <v>137.06972685</v>
      </c>
      <c r="Z1146" s="24" t="n">
        <f aca="false">T1146*CUT_M+(R1146+S1146)*CUT_SET</f>
        <v>183.6437985</v>
      </c>
      <c r="AA1146" s="24" t="n">
        <f aca="false">U1146*ROUND_M</f>
        <v>404.49556</v>
      </c>
      <c r="AB1146" s="24" t="n">
        <f aca="false">(R1146+S1146)*FINISH_PART</f>
        <v>288</v>
      </c>
      <c r="AC1146" s="24" t="n">
        <f aca="false">R1146*SPACER_VANE+(R1146+S1146)*ASM_H*LABOUR</f>
        <v>477</v>
      </c>
      <c r="AD1146" s="24" t="n">
        <f aca="false">V1146*G10_CAGE+W1146*G10_SLEEVE</f>
        <v>213.60996</v>
      </c>
      <c r="AE1146" s="24" t="n">
        <f aca="false">N1146/1000*SHAFT_M+SHAFT_SET</f>
        <v>176.24</v>
      </c>
      <c r="AF1146" s="24" t="n">
        <f aca="false">2*ROUNDUP(G1146*1000/V_ZENER,0)*PRICE_Z+5*ROUNDUP(G1146*DIODE_SAFETY/V_STICK,0)*PRICE_STICK</f>
        <v>56.9</v>
      </c>
      <c r="AG1146" s="24" t="n">
        <f aca="false">SUM(X1146:AF1146)</f>
        <v>2063.15000528</v>
      </c>
      <c r="AH1146" s="20" t="n">
        <f aca="false">FIXED_BOM</f>
        <v>3461</v>
      </c>
      <c r="AI1146" s="24" t="n">
        <f aca="false">(AG1146+AH1146)*(1+CONT)</f>
        <v>6352.772506072</v>
      </c>
      <c r="AJ1146" s="24" t="n">
        <f aca="false">IF(L1146&gt;0,AI1146/L1146,1000000000000)</f>
        <v>1739.76016194672</v>
      </c>
      <c r="AK1146" s="8" t="n">
        <f aca="false">IF(AND(G1146&gt;=V_NEED,L1146&gt;=P_MIN,K1146&gt;=Z_MIN,F1146&lt;=N_CAP,D1146&lt;=R_MAX,OR(CORONA_REQ=0,O1146&gt;=G1146)),1,0)</f>
        <v>0</v>
      </c>
      <c r="AL1146" s="28" t="n">
        <f aca="false">IF(AK1146=1,IF(OBJECTIVE=1,AI1146,AJ1146),1000000000000)+ROW()*0.000000001</f>
        <v>1000000000000</v>
      </c>
    </row>
    <row r="1147" customFormat="false" ht="15" hidden="false" customHeight="false" outlineLevel="0" collapsed="false">
      <c r="A1147" s="8" t="n">
        <v>1143</v>
      </c>
      <c r="B1147" s="23" t="n">
        <v>3</v>
      </c>
      <c r="C1147" s="23" t="n">
        <v>3</v>
      </c>
      <c r="D1147" s="8" t="n">
        <v>200</v>
      </c>
      <c r="E1147" s="8" t="n">
        <v>22</v>
      </c>
      <c r="F1147" s="8" t="n">
        <v>8</v>
      </c>
      <c r="G1147" s="28" t="n">
        <v>7.264419</v>
      </c>
      <c r="H1147" s="8" t="n">
        <v>73.786467</v>
      </c>
      <c r="I1147" s="8" t="n">
        <v>1985.698252</v>
      </c>
      <c r="J1147" s="28" t="n">
        <v>26.911415</v>
      </c>
      <c r="K1147" s="39" t="n">
        <v>1.60763</v>
      </c>
      <c r="L1147" s="28" t="n">
        <v>5.053949</v>
      </c>
      <c r="M1147" s="8" t="n">
        <v>141</v>
      </c>
      <c r="N1147" s="8" t="n">
        <v>874</v>
      </c>
      <c r="O1147" s="28" t="n">
        <v>9.429978</v>
      </c>
      <c r="P1147" s="28" t="n">
        <v>14.056359</v>
      </c>
      <c r="Q1147" s="28" t="n">
        <v>15.26814</v>
      </c>
      <c r="R1147" s="8" t="n">
        <v>32</v>
      </c>
      <c r="S1147" s="8" t="n">
        <v>16</v>
      </c>
      <c r="T1147" s="23" t="n">
        <v>131.238932</v>
      </c>
      <c r="U1147" s="23" t="n">
        <v>107.865482</v>
      </c>
      <c r="V1147" s="28" t="n">
        <v>3.80092</v>
      </c>
      <c r="W1147" s="39" t="n">
        <v>0.586123</v>
      </c>
      <c r="X1147" s="24" t="n">
        <f aca="false">P1147*RHO_VANE/2700*(1+SCRAP)*PRICE_VANE</f>
        <v>168.25461723</v>
      </c>
      <c r="Y1147" s="24" t="n">
        <f aca="false">Q1147*RHO_PLATE/2700*(1+SCRAP)*PRICE_PLATE</f>
        <v>182.7596358</v>
      </c>
      <c r="Z1147" s="24" t="n">
        <f aca="false">T1147*CUT_M+(R1147+S1147)*CUT_SET</f>
        <v>244.858398</v>
      </c>
      <c r="AA1147" s="24" t="n">
        <f aca="false">U1147*ROUND_M</f>
        <v>539.32741</v>
      </c>
      <c r="AB1147" s="24" t="n">
        <f aca="false">(R1147+S1147)*FINISH_PART</f>
        <v>384</v>
      </c>
      <c r="AC1147" s="24" t="n">
        <f aca="false">R1147*SPACER_VANE+(R1147+S1147)*ASM_H*LABOUR</f>
        <v>636</v>
      </c>
      <c r="AD1147" s="24" t="n">
        <f aca="false">V1147*G10_CAGE+W1147*G10_SLEEVE</f>
        <v>263.22258</v>
      </c>
      <c r="AE1147" s="24" t="n">
        <f aca="false">N1147/1000*SHAFT_M+SHAFT_SET</f>
        <v>184.88</v>
      </c>
      <c r="AF1147" s="24" t="n">
        <f aca="false">2*ROUNDUP(G1147*1000/V_ZENER,0)*PRICE_Z+5*ROUNDUP(G1147*DIODE_SAFETY/V_STICK,0)*PRICE_STICK</f>
        <v>56.9</v>
      </c>
      <c r="AG1147" s="24" t="n">
        <f aca="false">SUM(X1147:AF1147)</f>
        <v>2660.20264103</v>
      </c>
      <c r="AH1147" s="20" t="n">
        <f aca="false">FIXED_BOM</f>
        <v>3461</v>
      </c>
      <c r="AI1147" s="24" t="n">
        <f aca="false">(AG1147+AH1147)*(1+CONT)</f>
        <v>7039.3830371845</v>
      </c>
      <c r="AJ1147" s="24" t="n">
        <f aca="false">IF(L1147&gt;0,AI1147/L1147,1000000000000)</f>
        <v>1392.8480554878</v>
      </c>
      <c r="AK1147" s="8" t="n">
        <f aca="false">IF(AND(G1147&gt;=V_NEED,L1147&gt;=P_MIN,K1147&gt;=Z_MIN,F1147&lt;=N_CAP,D1147&lt;=R_MAX,OR(CORONA_REQ=0,O1147&gt;=G1147)),1,0)</f>
        <v>0</v>
      </c>
      <c r="AL1147" s="28" t="n">
        <f aca="false">IF(AK1147=1,IF(OBJECTIVE=1,AI1147,AJ1147),1000000000000)+ROW()*0.000000001</f>
        <v>1000000000000</v>
      </c>
    </row>
    <row r="1148" customFormat="false" ht="15" hidden="false" customHeight="false" outlineLevel="0" collapsed="false">
      <c r="A1148" s="8" t="n">
        <v>1144</v>
      </c>
      <c r="B1148" s="23" t="n">
        <v>3</v>
      </c>
      <c r="C1148" s="23" t="n">
        <v>3</v>
      </c>
      <c r="D1148" s="8" t="n">
        <v>200</v>
      </c>
      <c r="E1148" s="8" t="n">
        <v>22</v>
      </c>
      <c r="F1148" s="8" t="n">
        <v>10</v>
      </c>
      <c r="G1148" s="28" t="n">
        <v>7.264419</v>
      </c>
      <c r="H1148" s="8" t="n">
        <v>92.929525</v>
      </c>
      <c r="I1148" s="8" t="n">
        <v>2515.217786</v>
      </c>
      <c r="J1148" s="28" t="n">
        <v>27.065863</v>
      </c>
      <c r="K1148" s="39" t="n">
        <v>1.615907</v>
      </c>
      <c r="L1148" s="28" t="n">
        <v>6.456432</v>
      </c>
      <c r="M1148" s="8" t="n">
        <v>171</v>
      </c>
      <c r="N1148" s="8" t="n">
        <v>934</v>
      </c>
      <c r="O1148" s="28" t="n">
        <v>9.429978</v>
      </c>
      <c r="P1148" s="28" t="n">
        <v>17.570449</v>
      </c>
      <c r="Q1148" s="28" t="n">
        <v>17.176658</v>
      </c>
      <c r="R1148" s="8" t="n">
        <v>40</v>
      </c>
      <c r="S1148" s="8" t="n">
        <v>18</v>
      </c>
      <c r="T1148" s="23" t="n">
        <v>160.907072</v>
      </c>
      <c r="U1148" s="23" t="n">
        <v>131.69026</v>
      </c>
      <c r="V1148" s="28" t="n">
        <v>4.397923</v>
      </c>
      <c r="W1148" s="39" t="n">
        <v>0.678184</v>
      </c>
      <c r="X1148" s="24" t="n">
        <f aca="false">P1148*RHO_VANE/2700*(1+SCRAP)*PRICE_VANE</f>
        <v>210.31827453</v>
      </c>
      <c r="Y1148" s="24" t="n">
        <f aca="false">Q1148*RHO_PLATE/2700*(1+SCRAP)*PRICE_PLATE</f>
        <v>205.60459626</v>
      </c>
      <c r="Z1148" s="24" t="n">
        <f aca="false">T1148*CUT_M+(R1148+S1148)*CUT_SET</f>
        <v>299.360608</v>
      </c>
      <c r="AA1148" s="24" t="n">
        <f aca="false">U1148*ROUND_M</f>
        <v>658.4513</v>
      </c>
      <c r="AB1148" s="24" t="n">
        <f aca="false">(R1148+S1148)*FINISH_PART</f>
        <v>464</v>
      </c>
      <c r="AC1148" s="24" t="n">
        <f aca="false">R1148*SPACER_VANE+(R1148+S1148)*ASM_H*LABOUR</f>
        <v>772.5</v>
      </c>
      <c r="AD1148" s="24" t="n">
        <f aca="false">V1148*G10_CAGE+W1148*G10_SLEEVE</f>
        <v>304.56642</v>
      </c>
      <c r="AE1148" s="24" t="n">
        <f aca="false">N1148/1000*SHAFT_M+SHAFT_SET</f>
        <v>192.08</v>
      </c>
      <c r="AF1148" s="24" t="n">
        <f aca="false">2*ROUNDUP(G1148*1000/V_ZENER,0)*PRICE_Z+5*ROUNDUP(G1148*DIODE_SAFETY/V_STICK,0)*PRICE_STICK</f>
        <v>56.9</v>
      </c>
      <c r="AG1148" s="24" t="n">
        <f aca="false">SUM(X1148:AF1148)</f>
        <v>3163.78119879</v>
      </c>
      <c r="AH1148" s="20" t="n">
        <f aca="false">FIXED_BOM</f>
        <v>3461</v>
      </c>
      <c r="AI1148" s="24" t="n">
        <f aca="false">(AG1148+AH1148)*(1+CONT)</f>
        <v>7618.4983786085</v>
      </c>
      <c r="AJ1148" s="24" t="n">
        <f aca="false">IF(L1148&gt;0,AI1148/L1148,1000000000000)</f>
        <v>1179.98584645645</v>
      </c>
      <c r="AK1148" s="8" t="n">
        <f aca="false">IF(AND(G1148&gt;=V_NEED,L1148&gt;=P_MIN,K1148&gt;=Z_MIN,F1148&lt;=N_CAP,D1148&lt;=R_MAX,OR(CORONA_REQ=0,O1148&gt;=G1148)),1,0)</f>
        <v>0</v>
      </c>
      <c r="AL1148" s="28" t="n">
        <f aca="false">IF(AK1148=1,IF(OBJECTIVE=1,AI1148,AJ1148),1000000000000)+ROW()*0.000000001</f>
        <v>1000000000000</v>
      </c>
    </row>
    <row r="1149" customFormat="false" ht="15" hidden="false" customHeight="false" outlineLevel="0" collapsed="false">
      <c r="A1149" s="8" t="n">
        <v>1145</v>
      </c>
      <c r="B1149" s="23" t="n">
        <v>3</v>
      </c>
      <c r="C1149" s="23" t="n">
        <v>3</v>
      </c>
      <c r="D1149" s="8" t="n">
        <v>200</v>
      </c>
      <c r="E1149" s="8" t="n">
        <v>22</v>
      </c>
      <c r="F1149" s="8" t="n">
        <v>12</v>
      </c>
      <c r="G1149" s="28" t="n">
        <v>7.264419</v>
      </c>
      <c r="H1149" s="8" t="n">
        <v>112.072583</v>
      </c>
      <c r="I1149" s="8" t="n">
        <v>3044.737319</v>
      </c>
      <c r="J1149" s="28" t="n">
        <v>27.167548</v>
      </c>
      <c r="K1149" s="39" t="n">
        <v>1.621347</v>
      </c>
      <c r="L1149" s="28" t="n">
        <v>7.861643</v>
      </c>
      <c r="M1149" s="8" t="n">
        <v>207</v>
      </c>
      <c r="N1149" s="8" t="n">
        <v>1006</v>
      </c>
      <c r="O1149" s="28" t="n">
        <v>9.429978</v>
      </c>
      <c r="P1149" s="28" t="n">
        <v>21.084538</v>
      </c>
      <c r="Q1149" s="28" t="n">
        <v>20.993693</v>
      </c>
      <c r="R1149" s="8" t="n">
        <v>48</v>
      </c>
      <c r="S1149" s="8" t="n">
        <v>22</v>
      </c>
      <c r="T1149" s="23" t="n">
        <v>193.716805</v>
      </c>
      <c r="U1149" s="23" t="n">
        <v>158.656631</v>
      </c>
      <c r="V1149" s="28" t="n">
        <v>5.114327</v>
      </c>
      <c r="W1149" s="39" t="n">
        <v>0.788658</v>
      </c>
      <c r="X1149" s="24" t="n">
        <f aca="false">P1149*RHO_VANE/2700*(1+SCRAP)*PRICE_VANE</f>
        <v>252.38191986</v>
      </c>
      <c r="Y1149" s="24" t="n">
        <f aca="false">Q1149*RHO_PLATE/2700*(1+SCRAP)*PRICE_PLATE</f>
        <v>251.29450521</v>
      </c>
      <c r="Z1149" s="24" t="n">
        <f aca="false">T1149*CUT_M+(R1149+S1149)*CUT_SET</f>
        <v>360.5752075</v>
      </c>
      <c r="AA1149" s="24" t="n">
        <f aca="false">U1149*ROUND_M</f>
        <v>793.283155</v>
      </c>
      <c r="AB1149" s="24" t="n">
        <f aca="false">(R1149+S1149)*FINISH_PART</f>
        <v>560</v>
      </c>
      <c r="AC1149" s="24" t="n">
        <f aca="false">R1149*SPACER_VANE+(R1149+S1149)*ASM_H*LABOUR</f>
        <v>931.5</v>
      </c>
      <c r="AD1149" s="24" t="n">
        <f aca="false">V1149*G10_CAGE+W1149*G10_SLEEVE</f>
        <v>354.1791</v>
      </c>
      <c r="AE1149" s="24" t="n">
        <f aca="false">N1149/1000*SHAFT_M+SHAFT_SET</f>
        <v>200.72</v>
      </c>
      <c r="AF1149" s="24" t="n">
        <f aca="false">2*ROUNDUP(G1149*1000/V_ZENER,0)*PRICE_Z+5*ROUNDUP(G1149*DIODE_SAFETY/V_STICK,0)*PRICE_STICK</f>
        <v>56.9</v>
      </c>
      <c r="AG1149" s="24" t="n">
        <f aca="false">SUM(X1149:AF1149)</f>
        <v>3760.83388757</v>
      </c>
      <c r="AH1149" s="20" t="n">
        <f aca="false">FIXED_BOM</f>
        <v>3461</v>
      </c>
      <c r="AI1149" s="24" t="n">
        <f aca="false">(AG1149+AH1149)*(1+CONT)</f>
        <v>8305.1089707055</v>
      </c>
      <c r="AJ1149" s="24" t="n">
        <f aca="false">IF(L1149&gt;0,AI1149/L1149,1000000000000)</f>
        <v>1056.40881565158</v>
      </c>
      <c r="AK1149" s="8" t="n">
        <f aca="false">IF(AND(G1149&gt;=V_NEED,L1149&gt;=P_MIN,K1149&gt;=Z_MIN,F1149&lt;=N_CAP,D1149&lt;=R_MAX,OR(CORONA_REQ=0,O1149&gt;=G1149)),1,0)</f>
        <v>0</v>
      </c>
      <c r="AL1149" s="28" t="n">
        <f aca="false">IF(AK1149=1,IF(OBJECTIVE=1,AI1149,AJ1149),1000000000000)+ROW()*0.000000001</f>
        <v>1000000000000</v>
      </c>
    </row>
    <row r="1150" customFormat="false" ht="15" hidden="false" customHeight="false" outlineLevel="0" collapsed="false">
      <c r="A1150" s="8" t="n">
        <v>1146</v>
      </c>
      <c r="B1150" s="23" t="n">
        <v>3</v>
      </c>
      <c r="C1150" s="23" t="n">
        <v>3</v>
      </c>
      <c r="D1150" s="8" t="n">
        <v>200</v>
      </c>
      <c r="E1150" s="8" t="n">
        <v>22</v>
      </c>
      <c r="F1150" s="8" t="n">
        <v>16</v>
      </c>
      <c r="G1150" s="28" t="n">
        <v>7.264419</v>
      </c>
      <c r="H1150" s="8" t="n">
        <v>150.358699</v>
      </c>
      <c r="I1150" s="8" t="n">
        <v>4103.776387</v>
      </c>
      <c r="J1150" s="28" t="n">
        <v>27.293242</v>
      </c>
      <c r="K1150" s="39" t="n">
        <v>1.627625</v>
      </c>
      <c r="L1150" s="28" t="n">
        <v>10.672732</v>
      </c>
      <c r="M1150" s="8" t="n">
        <v>273</v>
      </c>
      <c r="N1150" s="8" t="n">
        <v>1138</v>
      </c>
      <c r="O1150" s="28" t="n">
        <v>9.429978</v>
      </c>
      <c r="P1150" s="28" t="n">
        <v>28.112718</v>
      </c>
      <c r="Q1150" s="28" t="n">
        <v>26.719246</v>
      </c>
      <c r="R1150" s="8" t="n">
        <v>64</v>
      </c>
      <c r="S1150" s="8" t="n">
        <v>28</v>
      </c>
      <c r="T1150" s="23" t="n">
        <v>256.194678</v>
      </c>
      <c r="U1150" s="23" t="n">
        <v>209.44778</v>
      </c>
      <c r="V1150" s="28" t="n">
        <v>6.427734</v>
      </c>
      <c r="W1150" s="39" t="n">
        <v>0.991193</v>
      </c>
      <c r="X1150" s="24" t="n">
        <f aca="false">P1150*RHO_VANE/2700*(1+SCRAP)*PRICE_VANE</f>
        <v>336.50923446</v>
      </c>
      <c r="Y1150" s="24" t="n">
        <f aca="false">Q1150*RHO_PLATE/2700*(1+SCRAP)*PRICE_PLATE</f>
        <v>319.82937462</v>
      </c>
      <c r="Z1150" s="24" t="n">
        <f aca="false">T1150*CUT_M+(R1150+S1150)*CUT_SET</f>
        <v>476.292017</v>
      </c>
      <c r="AA1150" s="24" t="n">
        <f aca="false">U1150*ROUND_M</f>
        <v>1047.2389</v>
      </c>
      <c r="AB1150" s="24" t="n">
        <f aca="false">(R1150+S1150)*FINISH_PART</f>
        <v>736</v>
      </c>
      <c r="AC1150" s="24" t="n">
        <f aca="false">R1150*SPACER_VANE+(R1150+S1150)*ASM_H*LABOUR</f>
        <v>1227</v>
      </c>
      <c r="AD1150" s="24" t="n">
        <f aca="false">V1150*G10_CAGE+W1150*G10_SLEEVE</f>
        <v>445.13562</v>
      </c>
      <c r="AE1150" s="24" t="n">
        <f aca="false">N1150/1000*SHAFT_M+SHAFT_SET</f>
        <v>216.56</v>
      </c>
      <c r="AF1150" s="24" t="n">
        <f aca="false">2*ROUNDUP(G1150*1000/V_ZENER,0)*PRICE_Z+5*ROUNDUP(G1150*DIODE_SAFETY/V_STICK,0)*PRICE_STICK</f>
        <v>56.9</v>
      </c>
      <c r="AG1150" s="24" t="n">
        <f aca="false">SUM(X1150:AF1150)</f>
        <v>4861.46514608</v>
      </c>
      <c r="AH1150" s="20" t="n">
        <f aca="false">FIXED_BOM</f>
        <v>3461</v>
      </c>
      <c r="AI1150" s="24" t="n">
        <f aca="false">(AG1150+AH1150)*(1+CONT)</f>
        <v>9570.834917992</v>
      </c>
      <c r="AJ1150" s="24" t="n">
        <f aca="false">IF(L1150&gt;0,AI1150/L1150,1000000000000)</f>
        <v>896.755855763267</v>
      </c>
      <c r="AK1150" s="8" t="n">
        <f aca="false">IF(AND(G1150&gt;=V_NEED,L1150&gt;=P_MIN,K1150&gt;=Z_MIN,F1150&lt;=N_CAP,D1150&lt;=R_MAX,OR(CORONA_REQ=0,O1150&gt;=G1150)),1,0)</f>
        <v>0</v>
      </c>
      <c r="AL1150" s="28" t="n">
        <f aca="false">IF(AK1150=1,IF(OBJECTIVE=1,AI1150,AJ1150),1000000000000)+ROW()*0.000000001</f>
        <v>1000000000000</v>
      </c>
    </row>
    <row r="1151" customFormat="false" ht="15" hidden="false" customHeight="false" outlineLevel="0" collapsed="false">
      <c r="A1151" s="8" t="n">
        <v>1147</v>
      </c>
      <c r="B1151" s="23" t="n">
        <v>3</v>
      </c>
      <c r="C1151" s="23" t="n">
        <v>3</v>
      </c>
      <c r="D1151" s="8" t="n">
        <v>200</v>
      </c>
      <c r="E1151" s="8" t="n">
        <v>26</v>
      </c>
      <c r="F1151" s="8" t="n">
        <v>4</v>
      </c>
      <c r="G1151" s="28" t="n">
        <v>7.264419</v>
      </c>
      <c r="H1151" s="8" t="n">
        <v>57.599489</v>
      </c>
      <c r="I1151" s="8" t="n">
        <v>1088.135747</v>
      </c>
      <c r="J1151" s="28" t="n">
        <v>18.891413</v>
      </c>
      <c r="K1151" s="39" t="n">
        <v>1.539959</v>
      </c>
      <c r="L1151" s="28" t="n">
        <v>2.561505</v>
      </c>
      <c r="M1151" s="8" t="n">
        <v>75</v>
      </c>
      <c r="N1151" s="8" t="n">
        <v>742</v>
      </c>
      <c r="O1151" s="28" t="n">
        <v>9.429978</v>
      </c>
      <c r="P1151" s="28" t="n">
        <v>8.046055</v>
      </c>
      <c r="Q1151" s="28" t="n">
        <v>9.542588</v>
      </c>
      <c r="R1151" s="8" t="n">
        <v>16</v>
      </c>
      <c r="S1151" s="8" t="n">
        <v>10</v>
      </c>
      <c r="T1151" s="23" t="n">
        <v>68.761059</v>
      </c>
      <c r="U1151" s="23" t="n">
        <v>57.074334</v>
      </c>
      <c r="V1151" s="28" t="n">
        <v>2.487513</v>
      </c>
      <c r="W1151" s="39" t="n">
        <v>0.383588</v>
      </c>
      <c r="X1151" s="24" t="n">
        <f aca="false">P1151*RHO_VANE/2700*(1+SCRAP)*PRICE_VANE</f>
        <v>96.31127835</v>
      </c>
      <c r="Y1151" s="24" t="n">
        <f aca="false">Q1151*RHO_PLATE/2700*(1+SCRAP)*PRICE_PLATE</f>
        <v>114.22477836</v>
      </c>
      <c r="Z1151" s="24" t="n">
        <f aca="false">T1151*CUT_M+(R1151+S1151)*CUT_SET</f>
        <v>129.1415885</v>
      </c>
      <c r="AA1151" s="24" t="n">
        <f aca="false">U1151*ROUND_M</f>
        <v>285.37167</v>
      </c>
      <c r="AB1151" s="24" t="n">
        <f aca="false">(R1151+S1151)*FINISH_PART</f>
        <v>208</v>
      </c>
      <c r="AC1151" s="24" t="n">
        <f aca="false">R1151*SPACER_VANE+(R1151+S1151)*ASM_H*LABOUR</f>
        <v>340.5</v>
      </c>
      <c r="AD1151" s="24" t="n">
        <f aca="false">V1151*G10_CAGE+W1151*G10_SLEEVE</f>
        <v>172.26606</v>
      </c>
      <c r="AE1151" s="24" t="n">
        <f aca="false">N1151/1000*SHAFT_M+SHAFT_SET</f>
        <v>169.04</v>
      </c>
      <c r="AF1151" s="24" t="n">
        <f aca="false">2*ROUNDUP(G1151*1000/V_ZENER,0)*PRICE_Z+5*ROUNDUP(G1151*DIODE_SAFETY/V_STICK,0)*PRICE_STICK</f>
        <v>56.9</v>
      </c>
      <c r="AG1151" s="24" t="n">
        <f aca="false">SUM(X1151:AF1151)</f>
        <v>1571.75537521</v>
      </c>
      <c r="AH1151" s="20" t="n">
        <f aca="false">FIXED_BOM</f>
        <v>3461</v>
      </c>
      <c r="AI1151" s="24" t="n">
        <f aca="false">(AG1151+AH1151)*(1+CONT)</f>
        <v>5787.6686814915</v>
      </c>
      <c r="AJ1151" s="24" t="n">
        <f aca="false">IF(L1151&gt;0,AI1151/L1151,1000000000000)</f>
        <v>2259.47975174419</v>
      </c>
      <c r="AK1151" s="8" t="n">
        <f aca="false">IF(AND(G1151&gt;=V_NEED,L1151&gt;=P_MIN,K1151&gt;=Z_MIN,F1151&lt;=N_CAP,D1151&lt;=R_MAX,OR(CORONA_REQ=0,O1151&gt;=G1151)),1,0)</f>
        <v>0</v>
      </c>
      <c r="AL1151" s="28" t="n">
        <f aca="false">IF(AK1151=1,IF(OBJECTIVE=1,AI1151,AJ1151),1000000000000)+ROW()*0.000000001</f>
        <v>1000000000000</v>
      </c>
    </row>
    <row r="1152" customFormat="false" ht="15" hidden="false" customHeight="false" outlineLevel="0" collapsed="false">
      <c r="A1152" s="8" t="n">
        <v>1148</v>
      </c>
      <c r="B1152" s="23" t="n">
        <v>3</v>
      </c>
      <c r="C1152" s="23" t="n">
        <v>3</v>
      </c>
      <c r="D1152" s="8" t="n">
        <v>200</v>
      </c>
      <c r="E1152" s="8" t="n">
        <v>26</v>
      </c>
      <c r="F1152" s="8" t="n">
        <v>6</v>
      </c>
      <c r="G1152" s="28" t="n">
        <v>7.264419</v>
      </c>
      <c r="H1152" s="8" t="n">
        <v>89.370626</v>
      </c>
      <c r="I1152" s="8" t="n">
        <v>1709.927602</v>
      </c>
      <c r="J1152" s="28" t="n">
        <v>19.132993</v>
      </c>
      <c r="K1152" s="39" t="n">
        <v>1.562017</v>
      </c>
      <c r="L1152" s="28" t="n">
        <v>4.134336</v>
      </c>
      <c r="M1152" s="8" t="n">
        <v>111</v>
      </c>
      <c r="N1152" s="8" t="n">
        <v>814</v>
      </c>
      <c r="O1152" s="28" t="n">
        <v>9.429978</v>
      </c>
      <c r="P1152" s="28" t="n">
        <v>12.069083</v>
      </c>
      <c r="Q1152" s="28" t="n">
        <v>13.359623</v>
      </c>
      <c r="R1152" s="8" t="n">
        <v>24</v>
      </c>
      <c r="S1152" s="8" t="n">
        <v>14</v>
      </c>
      <c r="T1152" s="23" t="n">
        <v>101.570792</v>
      </c>
      <c r="U1152" s="23" t="n">
        <v>84.040704</v>
      </c>
      <c r="V1152" s="28" t="n">
        <v>3.203917</v>
      </c>
      <c r="W1152" s="39" t="n">
        <v>0.494062</v>
      </c>
      <c r="X1152" s="24" t="n">
        <f aca="false">P1152*RHO_VANE/2700*(1+SCRAP)*PRICE_VANE</f>
        <v>144.46692351</v>
      </c>
      <c r="Y1152" s="24" t="n">
        <f aca="false">Q1152*RHO_PLATE/2700*(1+SCRAP)*PRICE_PLATE</f>
        <v>159.91468731</v>
      </c>
      <c r="Z1152" s="24" t="n">
        <f aca="false">T1152*CUT_M+(R1152+S1152)*CUT_SET</f>
        <v>190.356188</v>
      </c>
      <c r="AA1152" s="24" t="n">
        <f aca="false">U1152*ROUND_M</f>
        <v>420.20352</v>
      </c>
      <c r="AB1152" s="24" t="n">
        <f aca="false">(R1152+S1152)*FINISH_PART</f>
        <v>304</v>
      </c>
      <c r="AC1152" s="24" t="n">
        <f aca="false">R1152*SPACER_VANE+(R1152+S1152)*ASM_H*LABOUR</f>
        <v>499.5</v>
      </c>
      <c r="AD1152" s="24" t="n">
        <f aca="false">V1152*G10_CAGE+W1152*G10_SLEEVE</f>
        <v>221.87874</v>
      </c>
      <c r="AE1152" s="24" t="n">
        <f aca="false">N1152/1000*SHAFT_M+SHAFT_SET</f>
        <v>177.68</v>
      </c>
      <c r="AF1152" s="24" t="n">
        <f aca="false">2*ROUNDUP(G1152*1000/V_ZENER,0)*PRICE_Z+5*ROUNDUP(G1152*DIODE_SAFETY/V_STICK,0)*PRICE_STICK</f>
        <v>56.9</v>
      </c>
      <c r="AG1152" s="24" t="n">
        <f aca="false">SUM(X1152:AF1152)</f>
        <v>2174.90005882</v>
      </c>
      <c r="AH1152" s="20" t="n">
        <f aca="false">FIXED_BOM</f>
        <v>3461</v>
      </c>
      <c r="AI1152" s="24" t="n">
        <f aca="false">(AG1152+AH1152)*(1+CONT)</f>
        <v>6481.285067643</v>
      </c>
      <c r="AJ1152" s="24" t="n">
        <f aca="false">IF(L1152&gt;0,AI1152/L1152,1000000000000)</f>
        <v>1567.67255192684</v>
      </c>
      <c r="AK1152" s="8" t="n">
        <f aca="false">IF(AND(G1152&gt;=V_NEED,L1152&gt;=P_MIN,K1152&gt;=Z_MIN,F1152&lt;=N_CAP,D1152&lt;=R_MAX,OR(CORONA_REQ=0,O1152&gt;=G1152)),1,0)</f>
        <v>0</v>
      </c>
      <c r="AL1152" s="28" t="n">
        <f aca="false">IF(AK1152=1,IF(OBJECTIVE=1,AI1152,AJ1152),1000000000000)+ROW()*0.000000001</f>
        <v>1000000000000</v>
      </c>
    </row>
    <row r="1153" customFormat="false" ht="15" hidden="false" customHeight="false" outlineLevel="0" collapsed="false">
      <c r="A1153" s="8" t="n">
        <v>1149</v>
      </c>
      <c r="B1153" s="23" t="n">
        <v>3</v>
      </c>
      <c r="C1153" s="23" t="n">
        <v>3</v>
      </c>
      <c r="D1153" s="8" t="n">
        <v>200</v>
      </c>
      <c r="E1153" s="8" t="n">
        <v>26</v>
      </c>
      <c r="F1153" s="8" t="n">
        <v>8</v>
      </c>
      <c r="G1153" s="28" t="n">
        <v>7.264419</v>
      </c>
      <c r="H1153" s="8" t="n">
        <v>121.141763</v>
      </c>
      <c r="I1153" s="8" t="n">
        <v>2331.719458</v>
      </c>
      <c r="J1153" s="28" t="n">
        <v>19.247858</v>
      </c>
      <c r="K1153" s="39" t="n">
        <v>1.573579</v>
      </c>
      <c r="L1153" s="28" t="n">
        <v>5.71659</v>
      </c>
      <c r="M1153" s="8" t="n">
        <v>147</v>
      </c>
      <c r="N1153" s="8" t="n">
        <v>886</v>
      </c>
      <c r="O1153" s="28" t="n">
        <v>9.429978</v>
      </c>
      <c r="P1153" s="28" t="n">
        <v>16.092111</v>
      </c>
      <c r="Q1153" s="28" t="n">
        <v>17.176658</v>
      </c>
      <c r="R1153" s="8" t="n">
        <v>32</v>
      </c>
      <c r="S1153" s="8" t="n">
        <v>18</v>
      </c>
      <c r="T1153" s="23" t="n">
        <v>134.380524</v>
      </c>
      <c r="U1153" s="23" t="n">
        <v>111.007075</v>
      </c>
      <c r="V1153" s="28" t="n">
        <v>3.920321</v>
      </c>
      <c r="W1153" s="39" t="n">
        <v>0.604535</v>
      </c>
      <c r="X1153" s="24" t="n">
        <f aca="false">P1153*RHO_VANE/2700*(1+SCRAP)*PRICE_VANE</f>
        <v>192.62256867</v>
      </c>
      <c r="Y1153" s="24" t="n">
        <f aca="false">Q1153*RHO_PLATE/2700*(1+SCRAP)*PRICE_PLATE</f>
        <v>205.60459626</v>
      </c>
      <c r="Z1153" s="24" t="n">
        <f aca="false">T1153*CUT_M+(R1153+S1153)*CUT_SET</f>
        <v>251.570786</v>
      </c>
      <c r="AA1153" s="24" t="n">
        <f aca="false">U1153*ROUND_M</f>
        <v>555.035375</v>
      </c>
      <c r="AB1153" s="24" t="n">
        <f aca="false">(R1153+S1153)*FINISH_PART</f>
        <v>400</v>
      </c>
      <c r="AC1153" s="24" t="n">
        <f aca="false">R1153*SPACER_VANE+(R1153+S1153)*ASM_H*LABOUR</f>
        <v>658.5</v>
      </c>
      <c r="AD1153" s="24" t="n">
        <f aca="false">V1153*G10_CAGE+W1153*G10_SLEEVE</f>
        <v>271.49136</v>
      </c>
      <c r="AE1153" s="24" t="n">
        <f aca="false">N1153/1000*SHAFT_M+SHAFT_SET</f>
        <v>186.32</v>
      </c>
      <c r="AF1153" s="24" t="n">
        <f aca="false">2*ROUNDUP(G1153*1000/V_ZENER,0)*PRICE_Z+5*ROUNDUP(G1153*DIODE_SAFETY/V_STICK,0)*PRICE_STICK</f>
        <v>56.9</v>
      </c>
      <c r="AG1153" s="24" t="n">
        <f aca="false">SUM(X1153:AF1153)</f>
        <v>2778.04468593</v>
      </c>
      <c r="AH1153" s="20" t="n">
        <f aca="false">FIXED_BOM</f>
        <v>3461</v>
      </c>
      <c r="AI1153" s="24" t="n">
        <f aca="false">(AG1153+AH1153)*(1+CONT)</f>
        <v>7174.9013888195</v>
      </c>
      <c r="AJ1153" s="24" t="n">
        <f aca="false">IF(L1153&gt;0,AI1153/L1153,1000000000000)</f>
        <v>1255.10162331381</v>
      </c>
      <c r="AK1153" s="8" t="n">
        <f aca="false">IF(AND(G1153&gt;=V_NEED,L1153&gt;=P_MIN,K1153&gt;=Z_MIN,F1153&lt;=N_CAP,D1153&lt;=R_MAX,OR(CORONA_REQ=0,O1153&gt;=G1153)),1,0)</f>
        <v>0</v>
      </c>
      <c r="AL1153" s="28" t="n">
        <f aca="false">IF(AK1153=1,IF(OBJECTIVE=1,AI1153,AJ1153),1000000000000)+ROW()*0.000000001</f>
        <v>1000000000000</v>
      </c>
    </row>
    <row r="1154" customFormat="false" ht="15" hidden="false" customHeight="false" outlineLevel="0" collapsed="false">
      <c r="A1154" s="8" t="n">
        <v>1150</v>
      </c>
      <c r="B1154" s="23" t="n">
        <v>3</v>
      </c>
      <c r="C1154" s="23" t="n">
        <v>3</v>
      </c>
      <c r="D1154" s="8" t="n">
        <v>200</v>
      </c>
      <c r="E1154" s="8" t="n">
        <v>26</v>
      </c>
      <c r="F1154" s="8" t="n">
        <v>10</v>
      </c>
      <c r="G1154" s="28" t="n">
        <v>7.264419</v>
      </c>
      <c r="H1154" s="8" t="n">
        <v>152.912899</v>
      </c>
      <c r="I1154" s="8" t="n">
        <v>2953.511313</v>
      </c>
      <c r="J1154" s="28" t="n">
        <v>19.314991</v>
      </c>
      <c r="K1154" s="39" t="n">
        <v>1.579859</v>
      </c>
      <c r="L1154" s="28" t="n">
        <v>7.298349</v>
      </c>
      <c r="M1154" s="8" t="n">
        <v>183</v>
      </c>
      <c r="N1154" s="8" t="n">
        <v>958</v>
      </c>
      <c r="O1154" s="28" t="n">
        <v>9.429978</v>
      </c>
      <c r="P1154" s="28" t="n">
        <v>20.115139</v>
      </c>
      <c r="Q1154" s="28" t="n">
        <v>20.993693</v>
      </c>
      <c r="R1154" s="8" t="n">
        <v>40</v>
      </c>
      <c r="S1154" s="8" t="n">
        <v>22</v>
      </c>
      <c r="T1154" s="23" t="n">
        <v>167.190257</v>
      </c>
      <c r="U1154" s="23" t="n">
        <v>137.973446</v>
      </c>
      <c r="V1154" s="28" t="n">
        <v>4.636724</v>
      </c>
      <c r="W1154" s="39" t="n">
        <v>0.715009</v>
      </c>
      <c r="X1154" s="24" t="n">
        <f aca="false">P1154*RHO_VANE/2700*(1+SCRAP)*PRICE_VANE</f>
        <v>240.77821383</v>
      </c>
      <c r="Y1154" s="24" t="n">
        <f aca="false">Q1154*RHO_PLATE/2700*(1+SCRAP)*PRICE_PLATE</f>
        <v>251.29450521</v>
      </c>
      <c r="Z1154" s="24" t="n">
        <f aca="false">T1154*CUT_M+(R1154+S1154)*CUT_SET</f>
        <v>312.7853855</v>
      </c>
      <c r="AA1154" s="24" t="n">
        <f aca="false">U1154*ROUND_M</f>
        <v>689.86723</v>
      </c>
      <c r="AB1154" s="24" t="n">
        <f aca="false">(R1154+S1154)*FINISH_PART</f>
        <v>496</v>
      </c>
      <c r="AC1154" s="24" t="n">
        <f aca="false">R1154*SPACER_VANE+(R1154+S1154)*ASM_H*LABOUR</f>
        <v>817.5</v>
      </c>
      <c r="AD1154" s="24" t="n">
        <f aca="false">V1154*G10_CAGE+W1154*G10_SLEEVE</f>
        <v>321.10398</v>
      </c>
      <c r="AE1154" s="24" t="n">
        <f aca="false">N1154/1000*SHAFT_M+SHAFT_SET</f>
        <v>194.96</v>
      </c>
      <c r="AF1154" s="24" t="n">
        <f aca="false">2*ROUNDUP(G1154*1000/V_ZENER,0)*PRICE_Z+5*ROUNDUP(G1154*DIODE_SAFETY/V_STICK,0)*PRICE_STICK</f>
        <v>56.9</v>
      </c>
      <c r="AG1154" s="24" t="n">
        <f aca="false">SUM(X1154:AF1154)</f>
        <v>3381.18931454</v>
      </c>
      <c r="AH1154" s="20" t="n">
        <f aca="false">FIXED_BOM</f>
        <v>3461</v>
      </c>
      <c r="AI1154" s="24" t="n">
        <f aca="false">(AG1154+AH1154)*(1+CONT)</f>
        <v>7868.517711721</v>
      </c>
      <c r="AJ1154" s="24" t="n">
        <f aca="false">IF(L1154&gt;0,AI1154/L1154,1000000000000)</f>
        <v>1078.1229716092</v>
      </c>
      <c r="AK1154" s="8" t="n">
        <f aca="false">IF(AND(G1154&gt;=V_NEED,L1154&gt;=P_MIN,K1154&gt;=Z_MIN,F1154&lt;=N_CAP,D1154&lt;=R_MAX,OR(CORONA_REQ=0,O1154&gt;=G1154)),1,0)</f>
        <v>0</v>
      </c>
      <c r="AL1154" s="28" t="n">
        <f aca="false">IF(AK1154=1,IF(OBJECTIVE=1,AI1154,AJ1154),1000000000000)+ROW()*0.000000001</f>
        <v>1000000000000</v>
      </c>
    </row>
    <row r="1155" customFormat="false" ht="15" hidden="false" customHeight="false" outlineLevel="0" collapsed="false">
      <c r="A1155" s="8" t="n">
        <v>1151</v>
      </c>
      <c r="B1155" s="23" t="n">
        <v>3</v>
      </c>
      <c r="C1155" s="23" t="n">
        <v>3</v>
      </c>
      <c r="D1155" s="8" t="n">
        <v>200</v>
      </c>
      <c r="E1155" s="8" t="n">
        <v>26</v>
      </c>
      <c r="F1155" s="8" t="n">
        <v>12</v>
      </c>
      <c r="G1155" s="28" t="n">
        <v>7.264419</v>
      </c>
      <c r="H1155" s="8" t="n">
        <v>184.684036</v>
      </c>
      <c r="I1155" s="8" t="n">
        <v>3575.303168</v>
      </c>
      <c r="J1155" s="28" t="n">
        <v>19.359027</v>
      </c>
      <c r="K1155" s="39" t="n">
        <v>1.583966</v>
      </c>
      <c r="L1155" s="28" t="n">
        <v>8.876059</v>
      </c>
      <c r="M1155" s="8" t="n">
        <v>219</v>
      </c>
      <c r="N1155" s="8" t="n">
        <v>1030</v>
      </c>
      <c r="O1155" s="28" t="n">
        <v>9.429978</v>
      </c>
      <c r="P1155" s="28" t="n">
        <v>24.138166</v>
      </c>
      <c r="Q1155" s="28" t="n">
        <v>24.810728</v>
      </c>
      <c r="R1155" s="8" t="n">
        <v>48</v>
      </c>
      <c r="S1155" s="8" t="n">
        <v>26</v>
      </c>
      <c r="T1155" s="23" t="n">
        <v>199.99999</v>
      </c>
      <c r="U1155" s="23" t="n">
        <v>164.939816</v>
      </c>
      <c r="V1155" s="28" t="n">
        <v>5.353128</v>
      </c>
      <c r="W1155" s="39" t="n">
        <v>0.825482</v>
      </c>
      <c r="X1155" s="24" t="n">
        <f aca="false">P1155*RHO_VANE/2700*(1+SCRAP)*PRICE_VANE</f>
        <v>288.93384702</v>
      </c>
      <c r="Y1155" s="24" t="n">
        <f aca="false">Q1155*RHO_PLATE/2700*(1+SCRAP)*PRICE_PLATE</f>
        <v>296.98441416</v>
      </c>
      <c r="Z1155" s="24" t="n">
        <f aca="false">T1155*CUT_M+(R1155+S1155)*CUT_SET</f>
        <v>373.999985</v>
      </c>
      <c r="AA1155" s="24" t="n">
        <f aca="false">U1155*ROUND_M</f>
        <v>824.69908</v>
      </c>
      <c r="AB1155" s="24" t="n">
        <f aca="false">(R1155+S1155)*FINISH_PART</f>
        <v>592</v>
      </c>
      <c r="AC1155" s="24" t="n">
        <f aca="false">R1155*SPACER_VANE+(R1155+S1155)*ASM_H*LABOUR</f>
        <v>976.5</v>
      </c>
      <c r="AD1155" s="24" t="n">
        <f aca="false">V1155*G10_CAGE+W1155*G10_SLEEVE</f>
        <v>370.7166</v>
      </c>
      <c r="AE1155" s="24" t="n">
        <f aca="false">N1155/1000*SHAFT_M+SHAFT_SET</f>
        <v>203.6</v>
      </c>
      <c r="AF1155" s="24" t="n">
        <f aca="false">2*ROUNDUP(G1155*1000/V_ZENER,0)*PRICE_Z+5*ROUNDUP(G1155*DIODE_SAFETY/V_STICK,0)*PRICE_STICK</f>
        <v>56.9</v>
      </c>
      <c r="AG1155" s="24" t="n">
        <f aca="false">SUM(X1155:AF1155)</f>
        <v>3984.33392618</v>
      </c>
      <c r="AH1155" s="20" t="n">
        <f aca="false">FIXED_BOM</f>
        <v>3461</v>
      </c>
      <c r="AI1155" s="24" t="n">
        <f aca="false">(AG1155+AH1155)*(1+CONT)</f>
        <v>8562.134015107</v>
      </c>
      <c r="AJ1155" s="24" t="n">
        <f aca="false">IF(L1155&gt;0,AI1155/L1155,1000000000000)</f>
        <v>964.632390918875</v>
      </c>
      <c r="AK1155" s="8" t="n">
        <f aca="false">IF(AND(G1155&gt;=V_NEED,L1155&gt;=P_MIN,K1155&gt;=Z_MIN,F1155&lt;=N_CAP,D1155&lt;=R_MAX,OR(CORONA_REQ=0,O1155&gt;=G1155)),1,0)</f>
        <v>0</v>
      </c>
      <c r="AL1155" s="28" t="n">
        <f aca="false">IF(AK1155=1,IF(OBJECTIVE=1,AI1155,AJ1155),1000000000000)+ROW()*0.000000001</f>
        <v>1000000000000</v>
      </c>
    </row>
    <row r="1156" customFormat="false" ht="15" hidden="false" customHeight="false" outlineLevel="0" collapsed="false">
      <c r="A1156" s="8" t="n">
        <v>1152</v>
      </c>
      <c r="B1156" s="23" t="n">
        <v>3</v>
      </c>
      <c r="C1156" s="23" t="n">
        <v>3</v>
      </c>
      <c r="D1156" s="8" t="n">
        <v>200</v>
      </c>
      <c r="E1156" s="8" t="n">
        <v>26</v>
      </c>
      <c r="F1156" s="8" t="n">
        <v>16</v>
      </c>
      <c r="G1156" s="28" t="n">
        <v>7.264419</v>
      </c>
      <c r="H1156" s="8" t="n">
        <v>248.22631</v>
      </c>
      <c r="I1156" s="8" t="n">
        <v>4818.886879</v>
      </c>
      <c r="J1156" s="28" t="n">
        <v>19.41328</v>
      </c>
      <c r="K1156" s="39" t="n">
        <v>1.58942</v>
      </c>
      <c r="L1156" s="28" t="n">
        <v>12.039636</v>
      </c>
      <c r="M1156" s="8" t="n">
        <v>291</v>
      </c>
      <c r="N1156" s="8" t="n">
        <v>1174</v>
      </c>
      <c r="O1156" s="28" t="n">
        <v>9.429978</v>
      </c>
      <c r="P1156" s="28" t="n">
        <v>32.184222</v>
      </c>
      <c r="Q1156" s="28" t="n">
        <v>32.444798</v>
      </c>
      <c r="R1156" s="8" t="n">
        <v>64</v>
      </c>
      <c r="S1156" s="8" t="n">
        <v>34</v>
      </c>
      <c r="T1156" s="23" t="n">
        <v>265.619456</v>
      </c>
      <c r="U1156" s="23" t="n">
        <v>218.872558</v>
      </c>
      <c r="V1156" s="28" t="n">
        <v>6.785936</v>
      </c>
      <c r="W1156" s="39" t="n">
        <v>1.046429</v>
      </c>
      <c r="X1156" s="24" t="n">
        <f aca="false">P1156*RHO_VANE/2700*(1+SCRAP)*PRICE_VANE</f>
        <v>385.24513734</v>
      </c>
      <c r="Y1156" s="24" t="n">
        <f aca="false">Q1156*RHO_PLATE/2700*(1+SCRAP)*PRICE_PLATE</f>
        <v>388.36423206</v>
      </c>
      <c r="Z1156" s="24" t="n">
        <f aca="false">T1156*CUT_M+(R1156+S1156)*CUT_SET</f>
        <v>496.429184</v>
      </c>
      <c r="AA1156" s="24" t="n">
        <f aca="false">U1156*ROUND_M</f>
        <v>1094.36279</v>
      </c>
      <c r="AB1156" s="24" t="n">
        <f aca="false">(R1156+S1156)*FINISH_PART</f>
        <v>784</v>
      </c>
      <c r="AC1156" s="24" t="n">
        <f aca="false">R1156*SPACER_VANE+(R1156+S1156)*ASM_H*LABOUR</f>
        <v>1294.5</v>
      </c>
      <c r="AD1156" s="24" t="n">
        <f aca="false">V1156*G10_CAGE+W1156*G10_SLEEVE</f>
        <v>469.9419</v>
      </c>
      <c r="AE1156" s="24" t="n">
        <f aca="false">N1156/1000*SHAFT_M+SHAFT_SET</f>
        <v>220.88</v>
      </c>
      <c r="AF1156" s="24" t="n">
        <f aca="false">2*ROUNDUP(G1156*1000/V_ZENER,0)*PRICE_Z+5*ROUNDUP(G1156*DIODE_SAFETY/V_STICK,0)*PRICE_STICK</f>
        <v>56.9</v>
      </c>
      <c r="AG1156" s="24" t="n">
        <f aca="false">SUM(X1156:AF1156)</f>
        <v>5190.6232434</v>
      </c>
      <c r="AH1156" s="20" t="n">
        <f aca="false">FIXED_BOM</f>
        <v>3461</v>
      </c>
      <c r="AI1156" s="24" t="n">
        <f aca="false">(AG1156+AH1156)*(1+CONT)</f>
        <v>9949.36672991</v>
      </c>
      <c r="AJ1156" s="24" t="n">
        <f aca="false">IF(L1156&gt;0,AI1156/L1156,1000000000000)</f>
        <v>826.384346662141</v>
      </c>
      <c r="AK1156" s="8" t="n">
        <f aca="false">IF(AND(G1156&gt;=V_NEED,L1156&gt;=P_MIN,K1156&gt;=Z_MIN,F1156&lt;=N_CAP,D1156&lt;=R_MAX,OR(CORONA_REQ=0,O1156&gt;=G1156)),1,0)</f>
        <v>0</v>
      </c>
      <c r="AL1156" s="28" t="n">
        <f aca="false">IF(AK1156=1,IF(OBJECTIVE=1,AI1156,AJ1156),1000000000000)+ROW()*0.000000001</f>
        <v>1000000000000</v>
      </c>
    </row>
    <row r="1157" customFormat="false" ht="15" hidden="false" customHeight="false" outlineLevel="0" collapsed="false">
      <c r="A1157" s="8" t="n">
        <v>1153</v>
      </c>
      <c r="B1157" s="23" t="n">
        <v>3</v>
      </c>
      <c r="C1157" s="23" t="n">
        <v>4</v>
      </c>
      <c r="D1157" s="8" t="n">
        <v>200</v>
      </c>
      <c r="E1157" s="8" t="n">
        <v>18</v>
      </c>
      <c r="F1157" s="8" t="n">
        <v>4</v>
      </c>
      <c r="G1157" s="28" t="n">
        <v>7.264419</v>
      </c>
      <c r="H1157" s="8" t="n">
        <v>29.534051</v>
      </c>
      <c r="I1157" s="8" t="n">
        <v>761.89121</v>
      </c>
      <c r="J1157" s="28" t="n">
        <v>25.797044</v>
      </c>
      <c r="K1157" s="39" t="n">
        <v>1.550438</v>
      </c>
      <c r="L1157" s="28" t="n">
        <v>1.812507</v>
      </c>
      <c r="M1157" s="8" t="n">
        <v>81</v>
      </c>
      <c r="N1157" s="8" t="n">
        <v>754</v>
      </c>
      <c r="O1157" s="28" t="n">
        <v>9.707768</v>
      </c>
      <c r="P1157" s="28" t="n">
        <v>8.013738</v>
      </c>
      <c r="Q1157" s="28" t="n">
        <v>10.17876</v>
      </c>
      <c r="R1157" s="8" t="n">
        <v>16</v>
      </c>
      <c r="S1157" s="8" t="n">
        <v>8</v>
      </c>
      <c r="T1157" s="23" t="n">
        <v>65.619466</v>
      </c>
      <c r="U1157" s="23" t="n">
        <v>53.932741</v>
      </c>
      <c r="V1157" s="28" t="n">
        <v>2.606914</v>
      </c>
      <c r="W1157" s="39" t="n">
        <v>0.402001</v>
      </c>
      <c r="X1157" s="24" t="n">
        <f aca="false">P1157*RHO_VANE/2700*(1+SCRAP)*PRICE_VANE</f>
        <v>95.92444386</v>
      </c>
      <c r="Y1157" s="24" t="n">
        <f aca="false">Q1157*RHO_PLATE/2700*(1+SCRAP)*PRICE_PLATE</f>
        <v>121.8397572</v>
      </c>
      <c r="Z1157" s="24" t="n">
        <f aca="false">T1157*CUT_M+(R1157+S1157)*CUT_SET</f>
        <v>122.429199</v>
      </c>
      <c r="AA1157" s="24" t="n">
        <f aca="false">U1157*ROUND_M</f>
        <v>269.663705</v>
      </c>
      <c r="AB1157" s="24" t="n">
        <f aca="false">(R1157+S1157)*FINISH_PART</f>
        <v>192</v>
      </c>
      <c r="AC1157" s="24" t="n">
        <f aca="false">R1157*SPACER_VANE+(R1157+S1157)*ASM_H*LABOUR</f>
        <v>318</v>
      </c>
      <c r="AD1157" s="24" t="n">
        <f aca="false">V1157*G10_CAGE+W1157*G10_SLEEVE</f>
        <v>180.5349</v>
      </c>
      <c r="AE1157" s="24" t="n">
        <f aca="false">N1157/1000*SHAFT_M+SHAFT_SET</f>
        <v>170.48</v>
      </c>
      <c r="AF1157" s="24" t="n">
        <f aca="false">2*ROUNDUP(G1157*1000/V_ZENER,0)*PRICE_Z+5*ROUNDUP(G1157*DIODE_SAFETY/V_STICK,0)*PRICE_STICK</f>
        <v>56.9</v>
      </c>
      <c r="AG1157" s="24" t="n">
        <f aca="false">SUM(X1157:AF1157)</f>
        <v>1527.77200506</v>
      </c>
      <c r="AH1157" s="20" t="n">
        <f aca="false">FIXED_BOM</f>
        <v>3461</v>
      </c>
      <c r="AI1157" s="24" t="n">
        <f aca="false">(AG1157+AH1157)*(1+CONT)</f>
        <v>5737.087805819</v>
      </c>
      <c r="AJ1157" s="24" t="n">
        <f aca="false">IF(L1157&gt;0,AI1157/L1157,1000000000000)</f>
        <v>3165.27759937975</v>
      </c>
      <c r="AK1157" s="8" t="n">
        <f aca="false">IF(AND(G1157&gt;=V_NEED,L1157&gt;=P_MIN,K1157&gt;=Z_MIN,F1157&lt;=N_CAP,D1157&lt;=R_MAX,OR(CORONA_REQ=0,O1157&gt;=G1157)),1,0)</f>
        <v>0</v>
      </c>
      <c r="AL1157" s="28" t="n">
        <f aca="false">IF(AK1157=1,IF(OBJECTIVE=1,AI1157,AJ1157),1000000000000)+ROW()*0.000000001</f>
        <v>1000000000000</v>
      </c>
    </row>
    <row r="1158" customFormat="false" ht="15" hidden="false" customHeight="false" outlineLevel="0" collapsed="false">
      <c r="A1158" s="8" t="n">
        <v>1154</v>
      </c>
      <c r="B1158" s="23" t="n">
        <v>3</v>
      </c>
      <c r="C1158" s="23" t="n">
        <v>4</v>
      </c>
      <c r="D1158" s="8" t="n">
        <v>200</v>
      </c>
      <c r="E1158" s="8" t="n">
        <v>18</v>
      </c>
      <c r="F1158" s="8" t="n">
        <v>6</v>
      </c>
      <c r="G1158" s="28" t="n">
        <v>7.264419</v>
      </c>
      <c r="H1158" s="8" t="n">
        <v>45.267794</v>
      </c>
      <c r="I1158" s="8" t="n">
        <v>1197.257616</v>
      </c>
      <c r="J1158" s="28" t="n">
        <v>26.448331</v>
      </c>
      <c r="K1158" s="39" t="n">
        <v>1.583161</v>
      </c>
      <c r="L1158" s="28" t="n">
        <v>2.963903</v>
      </c>
      <c r="M1158" s="8" t="n">
        <v>116</v>
      </c>
      <c r="N1158" s="8" t="n">
        <v>824</v>
      </c>
      <c r="O1158" s="28" t="n">
        <v>9.707768</v>
      </c>
      <c r="P1158" s="28" t="n">
        <v>12.020607</v>
      </c>
      <c r="Q1158" s="28" t="n">
        <v>12.72345</v>
      </c>
      <c r="R1158" s="8" t="n">
        <v>24</v>
      </c>
      <c r="S1158" s="8" t="n">
        <v>10</v>
      </c>
      <c r="T1158" s="23" t="n">
        <v>95.287606</v>
      </c>
      <c r="U1158" s="23" t="n">
        <v>77.757519</v>
      </c>
      <c r="V1158" s="28" t="n">
        <v>3.303417</v>
      </c>
      <c r="W1158" s="39" t="n">
        <v>0.509405</v>
      </c>
      <c r="X1158" s="24" t="n">
        <f aca="false">P1158*RHO_VANE/2700*(1+SCRAP)*PRICE_VANE</f>
        <v>143.88666579</v>
      </c>
      <c r="Y1158" s="24" t="n">
        <f aca="false">Q1158*RHO_PLATE/2700*(1+SCRAP)*PRICE_PLATE</f>
        <v>152.2996965</v>
      </c>
      <c r="Z1158" s="24" t="n">
        <f aca="false">T1158*CUT_M+(R1158+S1158)*CUT_SET</f>
        <v>176.931409</v>
      </c>
      <c r="AA1158" s="24" t="n">
        <f aca="false">U1158*ROUND_M</f>
        <v>388.787595</v>
      </c>
      <c r="AB1158" s="24" t="n">
        <f aca="false">(R1158+S1158)*FINISH_PART</f>
        <v>272</v>
      </c>
      <c r="AC1158" s="24" t="n">
        <f aca="false">R1158*SPACER_VANE+(R1158+S1158)*ASM_H*LABOUR</f>
        <v>454.5</v>
      </c>
      <c r="AD1158" s="24" t="n">
        <f aca="false">V1158*G10_CAGE+W1158*G10_SLEEVE</f>
        <v>228.76932</v>
      </c>
      <c r="AE1158" s="24" t="n">
        <f aca="false">N1158/1000*SHAFT_M+SHAFT_SET</f>
        <v>178.88</v>
      </c>
      <c r="AF1158" s="24" t="n">
        <f aca="false">2*ROUNDUP(G1158*1000/V_ZENER,0)*PRICE_Z+5*ROUNDUP(G1158*DIODE_SAFETY/V_STICK,0)*PRICE_STICK</f>
        <v>56.9</v>
      </c>
      <c r="AG1158" s="24" t="n">
        <f aca="false">SUM(X1158:AF1158)</f>
        <v>2052.95468629</v>
      </c>
      <c r="AH1158" s="20" t="n">
        <f aca="false">FIXED_BOM</f>
        <v>3461</v>
      </c>
      <c r="AI1158" s="24" t="n">
        <f aca="false">(AG1158+AH1158)*(1+CONT)</f>
        <v>6341.0478892335</v>
      </c>
      <c r="AJ1158" s="24" t="n">
        <f aca="false">IF(L1158&gt;0,AI1158/L1158,1000000000000)</f>
        <v>2139.42490332292</v>
      </c>
      <c r="AK1158" s="8" t="n">
        <f aca="false">IF(AND(G1158&gt;=V_NEED,L1158&gt;=P_MIN,K1158&gt;=Z_MIN,F1158&lt;=N_CAP,D1158&lt;=R_MAX,OR(CORONA_REQ=0,O1158&gt;=G1158)),1,0)</f>
        <v>0</v>
      </c>
      <c r="AL1158" s="28" t="n">
        <f aca="false">IF(AK1158=1,IF(OBJECTIVE=1,AI1158,AJ1158),1000000000000)+ROW()*0.000000001</f>
        <v>1000000000000</v>
      </c>
    </row>
    <row r="1159" customFormat="false" ht="15" hidden="false" customHeight="false" outlineLevel="0" collapsed="false">
      <c r="A1159" s="8" t="n">
        <v>1155</v>
      </c>
      <c r="B1159" s="23" t="n">
        <v>3</v>
      </c>
      <c r="C1159" s="23" t="n">
        <v>4</v>
      </c>
      <c r="D1159" s="8" t="n">
        <v>200</v>
      </c>
      <c r="E1159" s="8" t="n">
        <v>18</v>
      </c>
      <c r="F1159" s="8" t="n">
        <v>8</v>
      </c>
      <c r="G1159" s="28" t="n">
        <v>7.264419</v>
      </c>
      <c r="H1159" s="8" t="n">
        <v>61.001537</v>
      </c>
      <c r="I1159" s="8" t="n">
        <v>1632.624022</v>
      </c>
      <c r="J1159" s="28" t="n">
        <v>26.763654</v>
      </c>
      <c r="K1159" s="39" t="n">
        <v>1.59925</v>
      </c>
      <c r="L1159" s="28" t="n">
        <v>4.114522</v>
      </c>
      <c r="M1159" s="8" t="n">
        <v>158</v>
      </c>
      <c r="N1159" s="8" t="n">
        <v>908</v>
      </c>
      <c r="O1159" s="28" t="n">
        <v>9.707768</v>
      </c>
      <c r="P1159" s="28" t="n">
        <v>16.027476</v>
      </c>
      <c r="Q1159" s="28" t="n">
        <v>17.81283</v>
      </c>
      <c r="R1159" s="8" t="n">
        <v>32</v>
      </c>
      <c r="S1159" s="8" t="n">
        <v>14</v>
      </c>
      <c r="T1159" s="23" t="n">
        <v>128.097339</v>
      </c>
      <c r="U1159" s="23" t="n">
        <v>104.72389</v>
      </c>
      <c r="V1159" s="28" t="n">
        <v>4.139222</v>
      </c>
      <c r="W1159" s="39" t="n">
        <v>0.638291</v>
      </c>
      <c r="X1159" s="24" t="n">
        <f aca="false">P1159*RHO_VANE/2700*(1+SCRAP)*PRICE_VANE</f>
        <v>191.84888772</v>
      </c>
      <c r="Y1159" s="24" t="n">
        <f aca="false">Q1159*RHO_PLATE/2700*(1+SCRAP)*PRICE_PLATE</f>
        <v>213.2195751</v>
      </c>
      <c r="Z1159" s="24" t="n">
        <f aca="false">T1159*CUT_M+(R1159+S1159)*CUT_SET</f>
        <v>238.1460085</v>
      </c>
      <c r="AA1159" s="24" t="n">
        <f aca="false">U1159*ROUND_M</f>
        <v>523.61945</v>
      </c>
      <c r="AB1159" s="24" t="n">
        <f aca="false">(R1159+S1159)*FINISH_PART</f>
        <v>368</v>
      </c>
      <c r="AC1159" s="24" t="n">
        <f aca="false">R1159*SPACER_VANE+(R1159+S1159)*ASM_H*LABOUR</f>
        <v>613.5</v>
      </c>
      <c r="AD1159" s="24" t="n">
        <f aca="false">V1159*G10_CAGE+W1159*G10_SLEEVE</f>
        <v>286.65078</v>
      </c>
      <c r="AE1159" s="24" t="n">
        <f aca="false">N1159/1000*SHAFT_M+SHAFT_SET</f>
        <v>188.96</v>
      </c>
      <c r="AF1159" s="24" t="n">
        <f aca="false">2*ROUNDUP(G1159*1000/V_ZENER,0)*PRICE_Z+5*ROUNDUP(G1159*DIODE_SAFETY/V_STICK,0)*PRICE_STICK</f>
        <v>56.9</v>
      </c>
      <c r="AG1159" s="24" t="n">
        <f aca="false">SUM(X1159:AF1159)</f>
        <v>2680.84470132</v>
      </c>
      <c r="AH1159" s="20" t="n">
        <f aca="false">FIXED_BOM</f>
        <v>3461</v>
      </c>
      <c r="AI1159" s="24" t="n">
        <f aca="false">(AG1159+AH1159)*(1+CONT)</f>
        <v>7063.121406518</v>
      </c>
      <c r="AJ1159" s="24" t="n">
        <f aca="false">IF(L1159&gt;0,AI1159/L1159,1000000000000)</f>
        <v>1716.63231027031</v>
      </c>
      <c r="AK1159" s="8" t="n">
        <f aca="false">IF(AND(G1159&gt;=V_NEED,L1159&gt;=P_MIN,K1159&gt;=Z_MIN,F1159&lt;=N_CAP,D1159&lt;=R_MAX,OR(CORONA_REQ=0,O1159&gt;=G1159)),1,0)</f>
        <v>0</v>
      </c>
      <c r="AL1159" s="28" t="n">
        <f aca="false">IF(AK1159=1,IF(OBJECTIVE=1,AI1159,AJ1159),1000000000000)+ROW()*0.000000001</f>
        <v>1000000000000</v>
      </c>
    </row>
    <row r="1160" customFormat="false" ht="15" hidden="false" customHeight="false" outlineLevel="0" collapsed="false">
      <c r="A1160" s="8" t="n">
        <v>1156</v>
      </c>
      <c r="B1160" s="23" t="n">
        <v>3</v>
      </c>
      <c r="C1160" s="23" t="n">
        <v>4</v>
      </c>
      <c r="D1160" s="8" t="n">
        <v>200</v>
      </c>
      <c r="E1160" s="8" t="n">
        <v>18</v>
      </c>
      <c r="F1160" s="8" t="n">
        <v>10</v>
      </c>
      <c r="G1160" s="28" t="n">
        <v>7.264419</v>
      </c>
      <c r="H1160" s="8" t="n">
        <v>76.735281</v>
      </c>
      <c r="I1160" s="8" t="n">
        <v>2067.990428</v>
      </c>
      <c r="J1160" s="28" t="n">
        <v>26.949669</v>
      </c>
      <c r="K1160" s="39" t="n">
        <v>1.608865</v>
      </c>
      <c r="L1160" s="28" t="n">
        <v>5.267646</v>
      </c>
      <c r="M1160" s="8" t="n">
        <v>193</v>
      </c>
      <c r="N1160" s="8" t="n">
        <v>978</v>
      </c>
      <c r="O1160" s="28" t="n">
        <v>9.707768</v>
      </c>
      <c r="P1160" s="28" t="n">
        <v>20.034345</v>
      </c>
      <c r="Q1160" s="28" t="n">
        <v>20.35752</v>
      </c>
      <c r="R1160" s="8" t="n">
        <v>40</v>
      </c>
      <c r="S1160" s="8" t="n">
        <v>16</v>
      </c>
      <c r="T1160" s="23" t="n">
        <v>157.765479</v>
      </c>
      <c r="U1160" s="23" t="n">
        <v>128.548668</v>
      </c>
      <c r="V1160" s="28" t="n">
        <v>4.835725</v>
      </c>
      <c r="W1160" s="39" t="n">
        <v>0.745696</v>
      </c>
      <c r="X1160" s="24" t="n">
        <f aca="false">P1160*RHO_VANE/2700*(1+SCRAP)*PRICE_VANE</f>
        <v>239.81110965</v>
      </c>
      <c r="Y1160" s="24" t="n">
        <f aca="false">Q1160*RHO_PLATE/2700*(1+SCRAP)*PRICE_PLATE</f>
        <v>243.6795144</v>
      </c>
      <c r="Z1160" s="24" t="n">
        <f aca="false">T1160*CUT_M+(R1160+S1160)*CUT_SET</f>
        <v>292.6482185</v>
      </c>
      <c r="AA1160" s="24" t="n">
        <f aca="false">U1160*ROUND_M</f>
        <v>642.74334</v>
      </c>
      <c r="AB1160" s="24" t="n">
        <f aca="false">(R1160+S1160)*FINISH_PART</f>
        <v>448</v>
      </c>
      <c r="AC1160" s="24" t="n">
        <f aca="false">R1160*SPACER_VANE+(R1160+S1160)*ASM_H*LABOUR</f>
        <v>750</v>
      </c>
      <c r="AD1160" s="24" t="n">
        <f aca="false">V1160*G10_CAGE+W1160*G10_SLEEVE</f>
        <v>334.88526</v>
      </c>
      <c r="AE1160" s="24" t="n">
        <f aca="false">N1160/1000*SHAFT_M+SHAFT_SET</f>
        <v>197.36</v>
      </c>
      <c r="AF1160" s="24" t="n">
        <f aca="false">2*ROUNDUP(G1160*1000/V_ZENER,0)*PRICE_Z+5*ROUNDUP(G1160*DIODE_SAFETY/V_STICK,0)*PRICE_STICK</f>
        <v>56.9</v>
      </c>
      <c r="AG1160" s="24" t="n">
        <f aca="false">SUM(X1160:AF1160)</f>
        <v>3206.02744255</v>
      </c>
      <c r="AH1160" s="20" t="n">
        <f aca="false">FIXED_BOM</f>
        <v>3461</v>
      </c>
      <c r="AI1160" s="24" t="n">
        <f aca="false">(AG1160+AH1160)*(1+CONT)</f>
        <v>7667.0815589325</v>
      </c>
      <c r="AJ1160" s="24" t="n">
        <f aca="false">IF(L1160&gt;0,AI1160/L1160,1000000000000)</f>
        <v>1455.50432943529</v>
      </c>
      <c r="AK1160" s="8" t="n">
        <f aca="false">IF(AND(G1160&gt;=V_NEED,L1160&gt;=P_MIN,K1160&gt;=Z_MIN,F1160&lt;=N_CAP,D1160&lt;=R_MAX,OR(CORONA_REQ=0,O1160&gt;=G1160)),1,0)</f>
        <v>0</v>
      </c>
      <c r="AL1160" s="28" t="n">
        <f aca="false">IF(AK1160=1,IF(OBJECTIVE=1,AI1160,AJ1160),1000000000000)+ROW()*0.000000001</f>
        <v>1000000000000</v>
      </c>
    </row>
    <row r="1161" customFormat="false" ht="15" hidden="false" customHeight="false" outlineLevel="0" collapsed="false">
      <c r="A1161" s="8" t="n">
        <v>1157</v>
      </c>
      <c r="B1161" s="23" t="n">
        <v>3</v>
      </c>
      <c r="C1161" s="23" t="n">
        <v>4</v>
      </c>
      <c r="D1161" s="8" t="n">
        <v>200</v>
      </c>
      <c r="E1161" s="8" t="n">
        <v>18</v>
      </c>
      <c r="F1161" s="8" t="n">
        <v>12</v>
      </c>
      <c r="G1161" s="28" t="n">
        <v>7.264419</v>
      </c>
      <c r="H1161" s="8" t="n">
        <v>92.469024</v>
      </c>
      <c r="I1161" s="8" t="n">
        <v>2503.356834</v>
      </c>
      <c r="J1161" s="28" t="n">
        <v>27.072383</v>
      </c>
      <c r="K1161" s="39" t="n">
        <v>1.615757</v>
      </c>
      <c r="L1161" s="28" t="n">
        <v>6.424916</v>
      </c>
      <c r="M1161" s="8" t="n">
        <v>228</v>
      </c>
      <c r="N1161" s="8" t="n">
        <v>1048</v>
      </c>
      <c r="O1161" s="28" t="n">
        <v>9.707768</v>
      </c>
      <c r="P1161" s="28" t="n">
        <v>24.041214</v>
      </c>
      <c r="Q1161" s="28" t="n">
        <v>22.90221</v>
      </c>
      <c r="R1161" s="8" t="n">
        <v>48</v>
      </c>
      <c r="S1161" s="8" t="n">
        <v>18</v>
      </c>
      <c r="T1161" s="23" t="n">
        <v>187.43362</v>
      </c>
      <c r="U1161" s="23" t="n">
        <v>152.373446</v>
      </c>
      <c r="V1161" s="28" t="n">
        <v>5.532229</v>
      </c>
      <c r="W1161" s="39" t="n">
        <v>0.853101</v>
      </c>
      <c r="X1161" s="24" t="n">
        <f aca="false">P1161*RHO_VANE/2700*(1+SCRAP)*PRICE_VANE</f>
        <v>287.77333158</v>
      </c>
      <c r="Y1161" s="24" t="n">
        <f aca="false">Q1161*RHO_PLATE/2700*(1+SCRAP)*PRICE_PLATE</f>
        <v>274.1394537</v>
      </c>
      <c r="Z1161" s="24" t="n">
        <f aca="false">T1161*CUT_M+(R1161+S1161)*CUT_SET</f>
        <v>347.15043</v>
      </c>
      <c r="AA1161" s="24" t="n">
        <f aca="false">U1161*ROUND_M</f>
        <v>761.86723</v>
      </c>
      <c r="AB1161" s="24" t="n">
        <f aca="false">(R1161+S1161)*FINISH_PART</f>
        <v>528</v>
      </c>
      <c r="AC1161" s="24" t="n">
        <f aca="false">R1161*SPACER_VANE+(R1161+S1161)*ASM_H*LABOUR</f>
        <v>886.5</v>
      </c>
      <c r="AD1161" s="24" t="n">
        <f aca="false">V1161*G10_CAGE+W1161*G10_SLEEVE</f>
        <v>383.1198</v>
      </c>
      <c r="AE1161" s="24" t="n">
        <f aca="false">N1161/1000*SHAFT_M+SHAFT_SET</f>
        <v>205.76</v>
      </c>
      <c r="AF1161" s="24" t="n">
        <f aca="false">2*ROUNDUP(G1161*1000/V_ZENER,0)*PRICE_Z+5*ROUNDUP(G1161*DIODE_SAFETY/V_STICK,0)*PRICE_STICK</f>
        <v>56.9</v>
      </c>
      <c r="AG1161" s="24" t="n">
        <f aca="false">SUM(X1161:AF1161)</f>
        <v>3731.21024528</v>
      </c>
      <c r="AH1161" s="20" t="n">
        <f aca="false">FIXED_BOM</f>
        <v>3461</v>
      </c>
      <c r="AI1161" s="24" t="n">
        <f aca="false">(AG1161+AH1161)*(1+CONT)</f>
        <v>8271.041782072</v>
      </c>
      <c r="AJ1161" s="24" t="n">
        <f aca="false">IF(L1161&gt;0,AI1161/L1161,1000000000000)</f>
        <v>1287.338508717</v>
      </c>
      <c r="AK1161" s="8" t="n">
        <f aca="false">IF(AND(G1161&gt;=V_NEED,L1161&gt;=P_MIN,K1161&gt;=Z_MIN,F1161&lt;=N_CAP,D1161&lt;=R_MAX,OR(CORONA_REQ=0,O1161&gt;=G1161)),1,0)</f>
        <v>0</v>
      </c>
      <c r="AL1161" s="28" t="n">
        <f aca="false">IF(AK1161=1,IF(OBJECTIVE=1,AI1161,AJ1161),1000000000000)+ROW()*0.000000001</f>
        <v>1000000000000</v>
      </c>
    </row>
    <row r="1162" customFormat="false" ht="15" hidden="false" customHeight="false" outlineLevel="0" collapsed="false">
      <c r="A1162" s="8" t="n">
        <v>1158</v>
      </c>
      <c r="B1162" s="23" t="n">
        <v>3</v>
      </c>
      <c r="C1162" s="23" t="n">
        <v>4</v>
      </c>
      <c r="D1162" s="8" t="n">
        <v>200</v>
      </c>
      <c r="E1162" s="8" t="n">
        <v>18</v>
      </c>
      <c r="F1162" s="8" t="n">
        <v>16</v>
      </c>
      <c r="G1162" s="28" t="n">
        <v>7.264419</v>
      </c>
      <c r="H1162" s="8" t="n">
        <v>123.936511</v>
      </c>
      <c r="I1162" s="8" t="n">
        <v>3374.089646</v>
      </c>
      <c r="J1162" s="28" t="n">
        <v>27.22434</v>
      </c>
      <c r="K1162" s="39" t="n">
        <v>1.623014</v>
      </c>
      <c r="L1162" s="28" t="n">
        <v>8.72642</v>
      </c>
      <c r="M1162" s="8" t="n">
        <v>305</v>
      </c>
      <c r="N1162" s="8" t="n">
        <v>1202</v>
      </c>
      <c r="O1162" s="28" t="n">
        <v>9.707768</v>
      </c>
      <c r="P1162" s="28" t="n">
        <v>32.054952</v>
      </c>
      <c r="Q1162" s="28" t="n">
        <v>30.536281</v>
      </c>
      <c r="R1162" s="8" t="n">
        <v>64</v>
      </c>
      <c r="S1162" s="8" t="n">
        <v>24</v>
      </c>
      <c r="T1162" s="23" t="n">
        <v>249.911493</v>
      </c>
      <c r="U1162" s="23" t="n">
        <v>203.164594</v>
      </c>
      <c r="V1162" s="28" t="n">
        <v>7.064537</v>
      </c>
      <c r="W1162" s="39" t="n">
        <v>1.089391</v>
      </c>
      <c r="X1162" s="24" t="n">
        <f aca="false">P1162*RHO_VANE/2700*(1+SCRAP)*PRICE_VANE</f>
        <v>383.69777544</v>
      </c>
      <c r="Y1162" s="24" t="n">
        <f aca="false">Q1162*RHO_PLATE/2700*(1+SCRAP)*PRICE_PLATE</f>
        <v>365.51928357</v>
      </c>
      <c r="Z1162" s="24" t="n">
        <f aca="false">T1162*CUT_M+(R1162+S1162)*CUT_SET</f>
        <v>462.8672395</v>
      </c>
      <c r="AA1162" s="24" t="n">
        <f aca="false">U1162*ROUND_M</f>
        <v>1015.82297</v>
      </c>
      <c r="AB1162" s="24" t="n">
        <f aca="false">(R1162+S1162)*FINISH_PART</f>
        <v>704</v>
      </c>
      <c r="AC1162" s="24" t="n">
        <f aca="false">R1162*SPACER_VANE+(R1162+S1162)*ASM_H*LABOUR</f>
        <v>1182</v>
      </c>
      <c r="AD1162" s="24" t="n">
        <f aca="false">V1162*G10_CAGE+W1162*G10_SLEEVE</f>
        <v>489.23568</v>
      </c>
      <c r="AE1162" s="24" t="n">
        <f aca="false">N1162/1000*SHAFT_M+SHAFT_SET</f>
        <v>224.24</v>
      </c>
      <c r="AF1162" s="24" t="n">
        <f aca="false">2*ROUNDUP(G1162*1000/V_ZENER,0)*PRICE_Z+5*ROUNDUP(G1162*DIODE_SAFETY/V_STICK,0)*PRICE_STICK</f>
        <v>56.9</v>
      </c>
      <c r="AG1162" s="24" t="n">
        <f aca="false">SUM(X1162:AF1162)</f>
        <v>4884.28294851</v>
      </c>
      <c r="AH1162" s="20" t="n">
        <f aca="false">FIXED_BOM</f>
        <v>3461</v>
      </c>
      <c r="AI1162" s="24" t="n">
        <f aca="false">(AG1162+AH1162)*(1+CONT)</f>
        <v>9597.0753907865</v>
      </c>
      <c r="AJ1162" s="24" t="n">
        <f aca="false">IF(L1162&gt;0,AI1162/L1162,1000000000000)</f>
        <v>1099.77234545054</v>
      </c>
      <c r="AK1162" s="8" t="n">
        <f aca="false">IF(AND(G1162&gt;=V_NEED,L1162&gt;=P_MIN,K1162&gt;=Z_MIN,F1162&lt;=N_CAP,D1162&lt;=R_MAX,OR(CORONA_REQ=0,O1162&gt;=G1162)),1,0)</f>
        <v>0</v>
      </c>
      <c r="AL1162" s="28" t="n">
        <f aca="false">IF(AK1162=1,IF(OBJECTIVE=1,AI1162,AJ1162),1000000000000)+ROW()*0.000000001</f>
        <v>1000000000000</v>
      </c>
    </row>
    <row r="1163" customFormat="false" ht="15" hidden="false" customHeight="false" outlineLevel="0" collapsed="false">
      <c r="A1163" s="8" t="n">
        <v>1159</v>
      </c>
      <c r="B1163" s="23" t="n">
        <v>3</v>
      </c>
      <c r="C1163" s="23" t="n">
        <v>4</v>
      </c>
      <c r="D1163" s="8" t="n">
        <v>200</v>
      </c>
      <c r="E1163" s="8" t="n">
        <v>22</v>
      </c>
      <c r="F1163" s="8" t="n">
        <v>4</v>
      </c>
      <c r="G1163" s="28" t="n">
        <v>7.264419</v>
      </c>
      <c r="H1163" s="8" t="n">
        <v>40.325893</v>
      </c>
      <c r="I1163" s="8" t="n">
        <v>924.4878</v>
      </c>
      <c r="J1163" s="28" t="n">
        <v>22.925414</v>
      </c>
      <c r="K1163" s="39" t="n">
        <v>1.552136</v>
      </c>
      <c r="L1163" s="28" t="n">
        <v>2.205477</v>
      </c>
      <c r="M1163" s="8" t="n">
        <v>81</v>
      </c>
      <c r="N1163" s="8" t="n">
        <v>754</v>
      </c>
      <c r="O1163" s="28" t="n">
        <v>9.707768</v>
      </c>
      <c r="P1163" s="28" t="n">
        <v>9.370906</v>
      </c>
      <c r="Q1163" s="28" t="n">
        <v>10.17876</v>
      </c>
      <c r="R1163" s="8" t="n">
        <v>16</v>
      </c>
      <c r="S1163" s="8" t="n">
        <v>8</v>
      </c>
      <c r="T1163" s="23" t="n">
        <v>65.619466</v>
      </c>
      <c r="U1163" s="23" t="n">
        <v>53.932741</v>
      </c>
      <c r="V1163" s="28" t="n">
        <v>2.606914</v>
      </c>
      <c r="W1163" s="39" t="n">
        <v>0.402001</v>
      </c>
      <c r="X1163" s="24" t="n">
        <f aca="false">P1163*RHO_VANE/2700*(1+SCRAP)*PRICE_VANE</f>
        <v>112.16974482</v>
      </c>
      <c r="Y1163" s="24" t="n">
        <f aca="false">Q1163*RHO_PLATE/2700*(1+SCRAP)*PRICE_PLATE</f>
        <v>121.8397572</v>
      </c>
      <c r="Z1163" s="24" t="n">
        <f aca="false">T1163*CUT_M+(R1163+S1163)*CUT_SET</f>
        <v>122.429199</v>
      </c>
      <c r="AA1163" s="24" t="n">
        <f aca="false">U1163*ROUND_M</f>
        <v>269.663705</v>
      </c>
      <c r="AB1163" s="24" t="n">
        <f aca="false">(R1163+S1163)*FINISH_PART</f>
        <v>192</v>
      </c>
      <c r="AC1163" s="24" t="n">
        <f aca="false">R1163*SPACER_VANE+(R1163+S1163)*ASM_H*LABOUR</f>
        <v>318</v>
      </c>
      <c r="AD1163" s="24" t="n">
        <f aca="false">V1163*G10_CAGE+W1163*G10_SLEEVE</f>
        <v>180.5349</v>
      </c>
      <c r="AE1163" s="24" t="n">
        <f aca="false">N1163/1000*SHAFT_M+SHAFT_SET</f>
        <v>170.48</v>
      </c>
      <c r="AF1163" s="24" t="n">
        <f aca="false">2*ROUNDUP(G1163*1000/V_ZENER,0)*PRICE_Z+5*ROUNDUP(G1163*DIODE_SAFETY/V_STICK,0)*PRICE_STICK</f>
        <v>56.9</v>
      </c>
      <c r="AG1163" s="24" t="n">
        <f aca="false">SUM(X1163:AF1163)</f>
        <v>1544.01730602</v>
      </c>
      <c r="AH1163" s="20" t="n">
        <f aca="false">FIXED_BOM</f>
        <v>3461</v>
      </c>
      <c r="AI1163" s="24" t="n">
        <f aca="false">(AG1163+AH1163)*(1+CONT)</f>
        <v>5755.769901923</v>
      </c>
      <c r="AJ1163" s="24" t="n">
        <f aca="false">IF(L1163&gt;0,AI1163/L1163,1000000000000)</f>
        <v>2609.76192538984</v>
      </c>
      <c r="AK1163" s="8" t="n">
        <f aca="false">IF(AND(G1163&gt;=V_NEED,L1163&gt;=P_MIN,K1163&gt;=Z_MIN,F1163&lt;=N_CAP,D1163&lt;=R_MAX,OR(CORONA_REQ=0,O1163&gt;=G1163)),1,0)</f>
        <v>0</v>
      </c>
      <c r="AL1163" s="28" t="n">
        <f aca="false">IF(AK1163=1,IF(OBJECTIVE=1,AI1163,AJ1163),1000000000000)+ROW()*0.000000001</f>
        <v>1000000000000</v>
      </c>
    </row>
    <row r="1164" customFormat="false" ht="15" hidden="false" customHeight="false" outlineLevel="0" collapsed="false">
      <c r="A1164" s="8" t="n">
        <v>1160</v>
      </c>
      <c r="B1164" s="23" t="n">
        <v>3</v>
      </c>
      <c r="C1164" s="23" t="n">
        <v>4</v>
      </c>
      <c r="D1164" s="8" t="n">
        <v>200</v>
      </c>
      <c r="E1164" s="8" t="n">
        <v>22</v>
      </c>
      <c r="F1164" s="8" t="n">
        <v>6</v>
      </c>
      <c r="G1164" s="28" t="n">
        <v>7.264419</v>
      </c>
      <c r="H1164" s="8" t="n">
        <v>62.226403</v>
      </c>
      <c r="I1164" s="8" t="n">
        <v>1452.766543</v>
      </c>
      <c r="J1164" s="28" t="n">
        <v>23.346465</v>
      </c>
      <c r="K1164" s="39" t="n">
        <v>1.579449</v>
      </c>
      <c r="L1164" s="28" t="n">
        <v>3.581474</v>
      </c>
      <c r="M1164" s="8" t="n">
        <v>123</v>
      </c>
      <c r="N1164" s="8" t="n">
        <v>838</v>
      </c>
      <c r="O1164" s="28" t="n">
        <v>9.707768</v>
      </c>
      <c r="P1164" s="28" t="n">
        <v>14.056359</v>
      </c>
      <c r="Q1164" s="28" t="n">
        <v>15.26814</v>
      </c>
      <c r="R1164" s="8" t="n">
        <v>24</v>
      </c>
      <c r="S1164" s="8" t="n">
        <v>12</v>
      </c>
      <c r="T1164" s="23" t="n">
        <v>98.429199</v>
      </c>
      <c r="U1164" s="23" t="n">
        <v>80.899112</v>
      </c>
      <c r="V1164" s="28" t="n">
        <v>3.442718</v>
      </c>
      <c r="W1164" s="39" t="n">
        <v>0.530886</v>
      </c>
      <c r="X1164" s="24" t="n">
        <f aca="false">P1164*RHO_VANE/2700*(1+SCRAP)*PRICE_VANE</f>
        <v>168.25461723</v>
      </c>
      <c r="Y1164" s="24" t="n">
        <f aca="false">Q1164*RHO_PLATE/2700*(1+SCRAP)*PRICE_PLATE</f>
        <v>182.7596358</v>
      </c>
      <c r="Z1164" s="24" t="n">
        <f aca="false">T1164*CUT_M+(R1164+S1164)*CUT_SET</f>
        <v>183.6437985</v>
      </c>
      <c r="AA1164" s="24" t="n">
        <f aca="false">U1164*ROUND_M</f>
        <v>404.49556</v>
      </c>
      <c r="AB1164" s="24" t="n">
        <f aca="false">(R1164+S1164)*FINISH_PART</f>
        <v>288</v>
      </c>
      <c r="AC1164" s="24" t="n">
        <f aca="false">R1164*SPACER_VANE+(R1164+S1164)*ASM_H*LABOUR</f>
        <v>477</v>
      </c>
      <c r="AD1164" s="24" t="n">
        <f aca="false">V1164*G10_CAGE+W1164*G10_SLEEVE</f>
        <v>238.41624</v>
      </c>
      <c r="AE1164" s="24" t="n">
        <f aca="false">N1164/1000*SHAFT_M+SHAFT_SET</f>
        <v>180.56</v>
      </c>
      <c r="AF1164" s="24" t="n">
        <f aca="false">2*ROUNDUP(G1164*1000/V_ZENER,0)*PRICE_Z+5*ROUNDUP(G1164*DIODE_SAFETY/V_STICK,0)*PRICE_STICK</f>
        <v>56.9</v>
      </c>
      <c r="AG1164" s="24" t="n">
        <f aca="false">SUM(X1164:AF1164)</f>
        <v>2180.02985153</v>
      </c>
      <c r="AH1164" s="20" t="n">
        <f aca="false">FIXED_BOM</f>
        <v>3461</v>
      </c>
      <c r="AI1164" s="24" t="n">
        <f aca="false">(AG1164+AH1164)*(1+CONT)</f>
        <v>6487.1843292595</v>
      </c>
      <c r="AJ1164" s="24" t="n">
        <f aca="false">IF(L1164&gt;0,AI1164/L1164,1000000000000)</f>
        <v>1811.31688496398</v>
      </c>
      <c r="AK1164" s="8" t="n">
        <f aca="false">IF(AND(G1164&gt;=V_NEED,L1164&gt;=P_MIN,K1164&gt;=Z_MIN,F1164&lt;=N_CAP,D1164&lt;=R_MAX,OR(CORONA_REQ=0,O1164&gt;=G1164)),1,0)</f>
        <v>0</v>
      </c>
      <c r="AL1164" s="28" t="n">
        <f aca="false">IF(AK1164=1,IF(OBJECTIVE=1,AI1164,AJ1164),1000000000000)+ROW()*0.000000001</f>
        <v>1000000000000</v>
      </c>
    </row>
    <row r="1165" customFormat="false" ht="15" hidden="false" customHeight="false" outlineLevel="0" collapsed="false">
      <c r="A1165" s="8" t="n">
        <v>1161</v>
      </c>
      <c r="B1165" s="23" t="n">
        <v>3</v>
      </c>
      <c r="C1165" s="23" t="n">
        <v>4</v>
      </c>
      <c r="D1165" s="8" t="n">
        <v>200</v>
      </c>
      <c r="E1165" s="8" t="n">
        <v>22</v>
      </c>
      <c r="F1165" s="8" t="n">
        <v>8</v>
      </c>
      <c r="G1165" s="28" t="n">
        <v>7.264419</v>
      </c>
      <c r="H1165" s="8" t="n">
        <v>84.126913</v>
      </c>
      <c r="I1165" s="8" t="n">
        <v>1981.045287</v>
      </c>
      <c r="J1165" s="28" t="n">
        <v>23.548294</v>
      </c>
      <c r="K1165" s="39" t="n">
        <v>1.593251</v>
      </c>
      <c r="L1165" s="28" t="n">
        <v>4.965078</v>
      </c>
      <c r="M1165" s="8" t="n">
        <v>165</v>
      </c>
      <c r="N1165" s="8" t="n">
        <v>922</v>
      </c>
      <c r="O1165" s="28" t="n">
        <v>9.707768</v>
      </c>
      <c r="P1165" s="28" t="n">
        <v>18.741812</v>
      </c>
      <c r="Q1165" s="28" t="n">
        <v>20.35752</v>
      </c>
      <c r="R1165" s="8" t="n">
        <v>32</v>
      </c>
      <c r="S1165" s="8" t="n">
        <v>16</v>
      </c>
      <c r="T1165" s="23" t="n">
        <v>131.238932</v>
      </c>
      <c r="U1165" s="23" t="n">
        <v>107.865482</v>
      </c>
      <c r="V1165" s="28" t="n">
        <v>4.278522</v>
      </c>
      <c r="W1165" s="39" t="n">
        <v>0.659772</v>
      </c>
      <c r="X1165" s="24" t="n">
        <f aca="false">P1165*RHO_VANE/2700*(1+SCRAP)*PRICE_VANE</f>
        <v>224.33948964</v>
      </c>
      <c r="Y1165" s="24" t="n">
        <f aca="false">Q1165*RHO_PLATE/2700*(1+SCRAP)*PRICE_PLATE</f>
        <v>243.6795144</v>
      </c>
      <c r="Z1165" s="24" t="n">
        <f aca="false">T1165*CUT_M+(R1165+S1165)*CUT_SET</f>
        <v>244.858398</v>
      </c>
      <c r="AA1165" s="24" t="n">
        <f aca="false">U1165*ROUND_M</f>
        <v>539.32741</v>
      </c>
      <c r="AB1165" s="24" t="n">
        <f aca="false">(R1165+S1165)*FINISH_PART</f>
        <v>384</v>
      </c>
      <c r="AC1165" s="24" t="n">
        <f aca="false">R1165*SPACER_VANE+(R1165+S1165)*ASM_H*LABOUR</f>
        <v>636</v>
      </c>
      <c r="AD1165" s="24" t="n">
        <f aca="false">V1165*G10_CAGE+W1165*G10_SLEEVE</f>
        <v>296.29764</v>
      </c>
      <c r="AE1165" s="24" t="n">
        <f aca="false">N1165/1000*SHAFT_M+SHAFT_SET</f>
        <v>190.64</v>
      </c>
      <c r="AF1165" s="24" t="n">
        <f aca="false">2*ROUNDUP(G1165*1000/V_ZENER,0)*PRICE_Z+5*ROUNDUP(G1165*DIODE_SAFETY/V_STICK,0)*PRICE_STICK</f>
        <v>56.9</v>
      </c>
      <c r="AG1165" s="24" t="n">
        <f aca="false">SUM(X1165:AF1165)</f>
        <v>2816.04245204</v>
      </c>
      <c r="AH1165" s="20" t="n">
        <f aca="false">FIXED_BOM</f>
        <v>3461</v>
      </c>
      <c r="AI1165" s="24" t="n">
        <f aca="false">(AG1165+AH1165)*(1+CONT)</f>
        <v>7218.598819846</v>
      </c>
      <c r="AJ1165" s="24" t="n">
        <f aca="false">IF(L1165&gt;0,AI1165/L1165,1000000000000)</f>
        <v>1453.8742029523</v>
      </c>
      <c r="AK1165" s="8" t="n">
        <f aca="false">IF(AND(G1165&gt;=V_NEED,L1165&gt;=P_MIN,K1165&gt;=Z_MIN,F1165&lt;=N_CAP,D1165&lt;=R_MAX,OR(CORONA_REQ=0,O1165&gt;=G1165)),1,0)</f>
        <v>0</v>
      </c>
      <c r="AL1165" s="28" t="n">
        <f aca="false">IF(AK1165=1,IF(OBJECTIVE=1,AI1165,AJ1165),1000000000000)+ROW()*0.000000001</f>
        <v>1000000000000</v>
      </c>
    </row>
    <row r="1166" customFormat="false" ht="15" hidden="false" customHeight="false" outlineLevel="0" collapsed="false">
      <c r="A1166" s="8" t="n">
        <v>1162</v>
      </c>
      <c r="B1166" s="23" t="n">
        <v>3</v>
      </c>
      <c r="C1166" s="23" t="n">
        <v>4</v>
      </c>
      <c r="D1166" s="8" t="n">
        <v>200</v>
      </c>
      <c r="E1166" s="8" t="n">
        <v>22</v>
      </c>
      <c r="F1166" s="8" t="n">
        <v>10</v>
      </c>
      <c r="G1166" s="28" t="n">
        <v>7.264419</v>
      </c>
      <c r="H1166" s="8" t="n">
        <v>106.027423</v>
      </c>
      <c r="I1166" s="8" t="n">
        <v>2509.32403</v>
      </c>
      <c r="J1166" s="28" t="n">
        <v>23.666745</v>
      </c>
      <c r="K1166" s="39" t="n">
        <v>1.601345</v>
      </c>
      <c r="L1166" s="28" t="n">
        <v>6.343229</v>
      </c>
      <c r="M1166" s="8" t="n">
        <v>200</v>
      </c>
      <c r="N1166" s="8" t="n">
        <v>992</v>
      </c>
      <c r="O1166" s="28" t="n">
        <v>9.707768</v>
      </c>
      <c r="P1166" s="28" t="n">
        <v>23.427265</v>
      </c>
      <c r="Q1166" s="28" t="n">
        <v>22.90221</v>
      </c>
      <c r="R1166" s="8" t="n">
        <v>40</v>
      </c>
      <c r="S1166" s="8" t="n">
        <v>18</v>
      </c>
      <c r="T1166" s="23" t="n">
        <v>160.907072</v>
      </c>
      <c r="U1166" s="23" t="n">
        <v>131.69026</v>
      </c>
      <c r="V1166" s="28" t="n">
        <v>4.975026</v>
      </c>
      <c r="W1166" s="39" t="n">
        <v>0.767177</v>
      </c>
      <c r="X1166" s="24" t="n">
        <f aca="false">P1166*RHO_VANE/2700*(1+SCRAP)*PRICE_VANE</f>
        <v>280.42436205</v>
      </c>
      <c r="Y1166" s="24" t="n">
        <f aca="false">Q1166*RHO_PLATE/2700*(1+SCRAP)*PRICE_PLATE</f>
        <v>274.1394537</v>
      </c>
      <c r="Z1166" s="24" t="n">
        <f aca="false">T1166*CUT_M+(R1166+S1166)*CUT_SET</f>
        <v>299.360608</v>
      </c>
      <c r="AA1166" s="24" t="n">
        <f aca="false">U1166*ROUND_M</f>
        <v>658.4513</v>
      </c>
      <c r="AB1166" s="24" t="n">
        <f aca="false">(R1166+S1166)*FINISH_PART</f>
        <v>464</v>
      </c>
      <c r="AC1166" s="24" t="n">
        <f aca="false">R1166*SPACER_VANE+(R1166+S1166)*ASM_H*LABOUR</f>
        <v>772.5</v>
      </c>
      <c r="AD1166" s="24" t="n">
        <f aca="false">V1166*G10_CAGE+W1166*G10_SLEEVE</f>
        <v>344.53218</v>
      </c>
      <c r="AE1166" s="24" t="n">
        <f aca="false">N1166/1000*SHAFT_M+SHAFT_SET</f>
        <v>199.04</v>
      </c>
      <c r="AF1166" s="24" t="n">
        <f aca="false">2*ROUNDUP(G1166*1000/V_ZENER,0)*PRICE_Z+5*ROUNDUP(G1166*DIODE_SAFETY/V_STICK,0)*PRICE_STICK</f>
        <v>56.9</v>
      </c>
      <c r="AG1166" s="24" t="n">
        <f aca="false">SUM(X1166:AF1166)</f>
        <v>3349.34790375</v>
      </c>
      <c r="AH1166" s="20" t="n">
        <f aca="false">FIXED_BOM</f>
        <v>3461</v>
      </c>
      <c r="AI1166" s="24" t="n">
        <f aca="false">(AG1166+AH1166)*(1+CONT)</f>
        <v>7831.9000893125</v>
      </c>
      <c r="AJ1166" s="24" t="n">
        <f aca="false">IF(L1166&gt;0,AI1166/L1166,1000000000000)</f>
        <v>1234.68663819523</v>
      </c>
      <c r="AK1166" s="8" t="n">
        <f aca="false">IF(AND(G1166&gt;=V_NEED,L1166&gt;=P_MIN,K1166&gt;=Z_MIN,F1166&lt;=N_CAP,D1166&lt;=R_MAX,OR(CORONA_REQ=0,O1166&gt;=G1166)),1,0)</f>
        <v>0</v>
      </c>
      <c r="AL1166" s="28" t="n">
        <f aca="false">IF(AK1166=1,IF(OBJECTIVE=1,AI1166,AJ1166),1000000000000)+ROW()*0.000000001</f>
        <v>1000000000000</v>
      </c>
    </row>
    <row r="1167" customFormat="false" ht="15" hidden="false" customHeight="false" outlineLevel="0" collapsed="false">
      <c r="A1167" s="8" t="n">
        <v>1163</v>
      </c>
      <c r="B1167" s="23" t="n">
        <v>3</v>
      </c>
      <c r="C1167" s="23" t="n">
        <v>4</v>
      </c>
      <c r="D1167" s="8" t="n">
        <v>200</v>
      </c>
      <c r="E1167" s="8" t="n">
        <v>22</v>
      </c>
      <c r="F1167" s="8" t="n">
        <v>12</v>
      </c>
      <c r="G1167" s="28" t="n">
        <v>7.264419</v>
      </c>
      <c r="H1167" s="8" t="n">
        <v>127.927934</v>
      </c>
      <c r="I1167" s="8" t="n">
        <v>3037.602773</v>
      </c>
      <c r="J1167" s="28" t="n">
        <v>23.74464</v>
      </c>
      <c r="K1167" s="39" t="n">
        <v>1.606662</v>
      </c>
      <c r="L1167" s="28" t="n">
        <v>7.724063</v>
      </c>
      <c r="M1167" s="8" t="n">
        <v>242</v>
      </c>
      <c r="N1167" s="8" t="n">
        <v>1076</v>
      </c>
      <c r="O1167" s="28" t="n">
        <v>9.707768</v>
      </c>
      <c r="P1167" s="28" t="n">
        <v>28.112718</v>
      </c>
      <c r="Q1167" s="28" t="n">
        <v>27.991591</v>
      </c>
      <c r="R1167" s="8" t="n">
        <v>48</v>
      </c>
      <c r="S1167" s="8" t="n">
        <v>22</v>
      </c>
      <c r="T1167" s="23" t="n">
        <v>193.716805</v>
      </c>
      <c r="U1167" s="23" t="n">
        <v>158.656631</v>
      </c>
      <c r="V1167" s="28" t="n">
        <v>5.810831</v>
      </c>
      <c r="W1167" s="39" t="n">
        <v>0.896063</v>
      </c>
      <c r="X1167" s="24" t="n">
        <f aca="false">P1167*RHO_VANE/2700*(1+SCRAP)*PRICE_VANE</f>
        <v>336.50923446</v>
      </c>
      <c r="Y1167" s="24" t="n">
        <f aca="false">Q1167*RHO_PLATE/2700*(1+SCRAP)*PRICE_PLATE</f>
        <v>335.05934427</v>
      </c>
      <c r="Z1167" s="24" t="n">
        <f aca="false">T1167*CUT_M+(R1167+S1167)*CUT_SET</f>
        <v>360.5752075</v>
      </c>
      <c r="AA1167" s="24" t="n">
        <f aca="false">U1167*ROUND_M</f>
        <v>793.283155</v>
      </c>
      <c r="AB1167" s="24" t="n">
        <f aca="false">(R1167+S1167)*FINISH_PART</f>
        <v>560</v>
      </c>
      <c r="AC1167" s="24" t="n">
        <f aca="false">R1167*SPACER_VANE+(R1167+S1167)*ASM_H*LABOUR</f>
        <v>931.5</v>
      </c>
      <c r="AD1167" s="24" t="n">
        <f aca="false">V1167*G10_CAGE+W1167*G10_SLEEVE</f>
        <v>402.41364</v>
      </c>
      <c r="AE1167" s="24" t="n">
        <f aca="false">N1167/1000*SHAFT_M+SHAFT_SET</f>
        <v>209.12</v>
      </c>
      <c r="AF1167" s="24" t="n">
        <f aca="false">2*ROUNDUP(G1167*1000/V_ZENER,0)*PRICE_Z+5*ROUNDUP(G1167*DIODE_SAFETY/V_STICK,0)*PRICE_STICK</f>
        <v>56.9</v>
      </c>
      <c r="AG1167" s="24" t="n">
        <f aca="false">SUM(X1167:AF1167)</f>
        <v>3985.36058123</v>
      </c>
      <c r="AH1167" s="20" t="n">
        <f aca="false">FIXED_BOM</f>
        <v>3461</v>
      </c>
      <c r="AI1167" s="24" t="n">
        <f aca="false">(AG1167+AH1167)*(1+CONT)</f>
        <v>8563.3146684145</v>
      </c>
      <c r="AJ1167" s="24" t="n">
        <f aca="false">IF(L1167&gt;0,AI1167/L1167,1000000000000)</f>
        <v>1108.65417182829</v>
      </c>
      <c r="AK1167" s="8" t="n">
        <f aca="false">IF(AND(G1167&gt;=V_NEED,L1167&gt;=P_MIN,K1167&gt;=Z_MIN,F1167&lt;=N_CAP,D1167&lt;=R_MAX,OR(CORONA_REQ=0,O1167&gt;=G1167)),1,0)</f>
        <v>0</v>
      </c>
      <c r="AL1167" s="28" t="n">
        <f aca="false">IF(AK1167=1,IF(OBJECTIVE=1,AI1167,AJ1167),1000000000000)+ROW()*0.000000001</f>
        <v>1000000000000</v>
      </c>
    </row>
    <row r="1168" customFormat="false" ht="15" hidden="false" customHeight="false" outlineLevel="0" collapsed="false">
      <c r="A1168" s="8" t="n">
        <v>1164</v>
      </c>
      <c r="B1168" s="23" t="n">
        <v>3</v>
      </c>
      <c r="C1168" s="23" t="n">
        <v>4</v>
      </c>
      <c r="D1168" s="8" t="n">
        <v>200</v>
      </c>
      <c r="E1168" s="8" t="n">
        <v>22</v>
      </c>
      <c r="F1168" s="8" t="n">
        <v>16</v>
      </c>
      <c r="G1168" s="28" t="n">
        <v>7.264419</v>
      </c>
      <c r="H1168" s="8" t="n">
        <v>171.728954</v>
      </c>
      <c r="I1168" s="8" t="n">
        <v>4094.160259</v>
      </c>
      <c r="J1168" s="28" t="n">
        <v>23.840827</v>
      </c>
      <c r="K1168" s="39" t="n">
        <v>1.612799</v>
      </c>
      <c r="L1168" s="28" t="n">
        <v>10.486374</v>
      </c>
      <c r="M1168" s="8" t="n">
        <v>319</v>
      </c>
      <c r="N1168" s="8" t="n">
        <v>1230</v>
      </c>
      <c r="O1168" s="28" t="n">
        <v>9.707768</v>
      </c>
      <c r="P1168" s="28" t="n">
        <v>37.483624</v>
      </c>
      <c r="Q1168" s="28" t="n">
        <v>35.625661</v>
      </c>
      <c r="R1168" s="8" t="n">
        <v>64</v>
      </c>
      <c r="S1168" s="8" t="n">
        <v>28</v>
      </c>
      <c r="T1168" s="23" t="n">
        <v>256.194678</v>
      </c>
      <c r="U1168" s="23" t="n">
        <v>209.44778</v>
      </c>
      <c r="V1168" s="28" t="n">
        <v>7.343139</v>
      </c>
      <c r="W1168" s="39" t="n">
        <v>1.132353</v>
      </c>
      <c r="X1168" s="24" t="n">
        <f aca="false">P1168*RHO_VANE/2700*(1+SCRAP)*PRICE_VANE</f>
        <v>448.67897928</v>
      </c>
      <c r="Y1168" s="24" t="n">
        <f aca="false">Q1168*RHO_PLATE/2700*(1+SCRAP)*PRICE_PLATE</f>
        <v>426.43916217</v>
      </c>
      <c r="Z1168" s="24" t="n">
        <f aca="false">T1168*CUT_M+(R1168+S1168)*CUT_SET</f>
        <v>476.292017</v>
      </c>
      <c r="AA1168" s="24" t="n">
        <f aca="false">U1168*ROUND_M</f>
        <v>1047.2389</v>
      </c>
      <c r="AB1168" s="24" t="n">
        <f aca="false">(R1168+S1168)*FINISH_PART</f>
        <v>736</v>
      </c>
      <c r="AC1168" s="24" t="n">
        <f aca="false">R1168*SPACER_VANE+(R1168+S1168)*ASM_H*LABOUR</f>
        <v>1227</v>
      </c>
      <c r="AD1168" s="24" t="n">
        <f aca="false">V1168*G10_CAGE+W1168*G10_SLEEVE</f>
        <v>508.52952</v>
      </c>
      <c r="AE1168" s="24" t="n">
        <f aca="false">N1168/1000*SHAFT_M+SHAFT_SET</f>
        <v>227.6</v>
      </c>
      <c r="AF1168" s="24" t="n">
        <f aca="false">2*ROUNDUP(G1168*1000/V_ZENER,0)*PRICE_Z+5*ROUNDUP(G1168*DIODE_SAFETY/V_STICK,0)*PRICE_STICK</f>
        <v>56.9</v>
      </c>
      <c r="AG1168" s="24" t="n">
        <f aca="false">SUM(X1168:AF1168)</f>
        <v>5154.67857845</v>
      </c>
      <c r="AH1168" s="20" t="n">
        <f aca="false">FIXED_BOM</f>
        <v>3461</v>
      </c>
      <c r="AI1168" s="24" t="n">
        <f aca="false">(AG1168+AH1168)*(1+CONT)</f>
        <v>9908.0303652175</v>
      </c>
      <c r="AJ1168" s="24" t="n">
        <f aca="false">IF(L1168&gt;0,AI1168/L1168,1000000000000)</f>
        <v>944.848082398882</v>
      </c>
      <c r="AK1168" s="8" t="n">
        <f aca="false">IF(AND(G1168&gt;=V_NEED,L1168&gt;=P_MIN,K1168&gt;=Z_MIN,F1168&lt;=N_CAP,D1168&lt;=R_MAX,OR(CORONA_REQ=0,O1168&gt;=G1168)),1,0)</f>
        <v>0</v>
      </c>
      <c r="AL1168" s="28" t="n">
        <f aca="false">IF(AK1168=1,IF(OBJECTIVE=1,AI1168,AJ1168),1000000000000)+ROW()*0.000000001</f>
        <v>1000000000000</v>
      </c>
    </row>
    <row r="1169" customFormat="false" ht="15" hidden="false" customHeight="false" outlineLevel="0" collapsed="false">
      <c r="A1169" s="8" t="n">
        <v>1165</v>
      </c>
      <c r="B1169" s="23" t="n">
        <v>3</v>
      </c>
      <c r="C1169" s="23" t="n">
        <v>4</v>
      </c>
      <c r="D1169" s="8" t="n">
        <v>200</v>
      </c>
      <c r="E1169" s="8" t="n">
        <v>26</v>
      </c>
      <c r="F1169" s="8" t="n">
        <v>4</v>
      </c>
      <c r="G1169" s="28" t="n">
        <v>7.264419</v>
      </c>
      <c r="H1169" s="8" t="n">
        <v>65.165859</v>
      </c>
      <c r="I1169" s="8" t="n">
        <v>1087.53241</v>
      </c>
      <c r="J1169" s="28" t="n">
        <v>16.688684</v>
      </c>
      <c r="K1169" s="39" t="n">
        <v>1.523054</v>
      </c>
      <c r="L1169" s="28" t="n">
        <v>2.505693</v>
      </c>
      <c r="M1169" s="8" t="n">
        <v>88</v>
      </c>
      <c r="N1169" s="8" t="n">
        <v>768</v>
      </c>
      <c r="O1169" s="28" t="n">
        <v>9.707768</v>
      </c>
      <c r="P1169" s="28" t="n">
        <v>10.728074</v>
      </c>
      <c r="Q1169" s="28" t="n">
        <v>12.72345</v>
      </c>
      <c r="R1169" s="8" t="n">
        <v>16</v>
      </c>
      <c r="S1169" s="8" t="n">
        <v>10</v>
      </c>
      <c r="T1169" s="23" t="n">
        <v>68.761059</v>
      </c>
      <c r="U1169" s="23" t="n">
        <v>57.074334</v>
      </c>
      <c r="V1169" s="28" t="n">
        <v>2.746214</v>
      </c>
      <c r="W1169" s="39" t="n">
        <v>0.423482</v>
      </c>
      <c r="X1169" s="24" t="n">
        <f aca="false">P1169*RHO_VANE/2700*(1+SCRAP)*PRICE_VANE</f>
        <v>128.41504578</v>
      </c>
      <c r="Y1169" s="24" t="n">
        <f aca="false">Q1169*RHO_PLATE/2700*(1+SCRAP)*PRICE_PLATE</f>
        <v>152.2996965</v>
      </c>
      <c r="Z1169" s="24" t="n">
        <f aca="false">T1169*CUT_M+(R1169+S1169)*CUT_SET</f>
        <v>129.1415885</v>
      </c>
      <c r="AA1169" s="24" t="n">
        <f aca="false">U1169*ROUND_M</f>
        <v>285.37167</v>
      </c>
      <c r="AB1169" s="24" t="n">
        <f aca="false">(R1169+S1169)*FINISH_PART</f>
        <v>208</v>
      </c>
      <c r="AC1169" s="24" t="n">
        <f aca="false">R1169*SPACER_VANE+(R1169+S1169)*ASM_H*LABOUR</f>
        <v>340.5</v>
      </c>
      <c r="AD1169" s="24" t="n">
        <f aca="false">V1169*G10_CAGE+W1169*G10_SLEEVE</f>
        <v>190.18176</v>
      </c>
      <c r="AE1169" s="24" t="n">
        <f aca="false">N1169/1000*SHAFT_M+SHAFT_SET</f>
        <v>172.16</v>
      </c>
      <c r="AF1169" s="24" t="n">
        <f aca="false">2*ROUNDUP(G1169*1000/V_ZENER,0)*PRICE_Z+5*ROUNDUP(G1169*DIODE_SAFETY/V_STICK,0)*PRICE_STICK</f>
        <v>56.9</v>
      </c>
      <c r="AG1169" s="24" t="n">
        <f aca="false">SUM(X1169:AF1169)</f>
        <v>1662.96976078</v>
      </c>
      <c r="AH1169" s="20" t="n">
        <f aca="false">FIXED_BOM</f>
        <v>3461</v>
      </c>
      <c r="AI1169" s="24" t="n">
        <f aca="false">(AG1169+AH1169)*(1+CONT)</f>
        <v>5892.565224897</v>
      </c>
      <c r="AJ1169" s="24" t="n">
        <f aca="false">IF(L1169&gt;0,AI1169/L1169,1000000000000)</f>
        <v>2351.67086506487</v>
      </c>
      <c r="AK1169" s="8" t="n">
        <f aca="false">IF(AND(G1169&gt;=V_NEED,L1169&gt;=P_MIN,K1169&gt;=Z_MIN,F1169&lt;=N_CAP,D1169&lt;=R_MAX,OR(CORONA_REQ=0,O1169&gt;=G1169)),1,0)</f>
        <v>0</v>
      </c>
      <c r="AL1169" s="28" t="n">
        <f aca="false">IF(AK1169=1,IF(OBJECTIVE=1,AI1169,AJ1169),1000000000000)+ROW()*0.000000001</f>
        <v>1000000000000</v>
      </c>
    </row>
    <row r="1170" customFormat="false" ht="15" hidden="false" customHeight="false" outlineLevel="0" collapsed="false">
      <c r="A1170" s="8" t="n">
        <v>1166</v>
      </c>
      <c r="B1170" s="23" t="n">
        <v>3</v>
      </c>
      <c r="C1170" s="23" t="n">
        <v>4</v>
      </c>
      <c r="D1170" s="8" t="n">
        <v>200</v>
      </c>
      <c r="E1170" s="8" t="n">
        <v>26</v>
      </c>
      <c r="F1170" s="8" t="n">
        <v>6</v>
      </c>
      <c r="G1170" s="28" t="n">
        <v>7.264419</v>
      </c>
      <c r="H1170" s="8" t="n">
        <v>101.260635</v>
      </c>
      <c r="I1170" s="8" t="n">
        <v>1708.979502</v>
      </c>
      <c r="J1170" s="28" t="n">
        <v>16.877037</v>
      </c>
      <c r="K1170" s="39" t="n">
        <v>1.545183</v>
      </c>
      <c r="L1170" s="28" t="n">
        <v>4.051361</v>
      </c>
      <c r="M1170" s="8" t="n">
        <v>130</v>
      </c>
      <c r="N1170" s="8" t="n">
        <v>852</v>
      </c>
      <c r="O1170" s="28" t="n">
        <v>9.707768</v>
      </c>
      <c r="P1170" s="28" t="n">
        <v>16.092111</v>
      </c>
      <c r="Q1170" s="28" t="n">
        <v>17.81283</v>
      </c>
      <c r="R1170" s="8" t="n">
        <v>24</v>
      </c>
      <c r="S1170" s="8" t="n">
        <v>14</v>
      </c>
      <c r="T1170" s="23" t="n">
        <v>101.570792</v>
      </c>
      <c r="U1170" s="23" t="n">
        <v>84.040704</v>
      </c>
      <c r="V1170" s="28" t="n">
        <v>3.582019</v>
      </c>
      <c r="W1170" s="39" t="n">
        <v>0.552367</v>
      </c>
      <c r="X1170" s="24" t="n">
        <f aca="false">P1170*RHO_VANE/2700*(1+SCRAP)*PRICE_VANE</f>
        <v>192.62256867</v>
      </c>
      <c r="Y1170" s="24" t="n">
        <f aca="false">Q1170*RHO_PLATE/2700*(1+SCRAP)*PRICE_PLATE</f>
        <v>213.2195751</v>
      </c>
      <c r="Z1170" s="24" t="n">
        <f aca="false">T1170*CUT_M+(R1170+S1170)*CUT_SET</f>
        <v>190.356188</v>
      </c>
      <c r="AA1170" s="24" t="n">
        <f aca="false">U1170*ROUND_M</f>
        <v>420.20352</v>
      </c>
      <c r="AB1170" s="24" t="n">
        <f aca="false">(R1170+S1170)*FINISH_PART</f>
        <v>304</v>
      </c>
      <c r="AC1170" s="24" t="n">
        <f aca="false">R1170*SPACER_VANE+(R1170+S1170)*ASM_H*LABOUR</f>
        <v>499.5</v>
      </c>
      <c r="AD1170" s="24" t="n">
        <f aca="false">V1170*G10_CAGE+W1170*G10_SLEEVE</f>
        <v>248.06316</v>
      </c>
      <c r="AE1170" s="24" t="n">
        <f aca="false">N1170/1000*SHAFT_M+SHAFT_SET</f>
        <v>182.24</v>
      </c>
      <c r="AF1170" s="24" t="n">
        <f aca="false">2*ROUNDUP(G1170*1000/V_ZENER,0)*PRICE_Z+5*ROUNDUP(G1170*DIODE_SAFETY/V_STICK,0)*PRICE_STICK</f>
        <v>56.9</v>
      </c>
      <c r="AG1170" s="24" t="n">
        <f aca="false">SUM(X1170:AF1170)</f>
        <v>2307.10501177</v>
      </c>
      <c r="AH1170" s="20" t="n">
        <f aca="false">FIXED_BOM</f>
        <v>3461</v>
      </c>
      <c r="AI1170" s="24" t="n">
        <f aca="false">(AG1170+AH1170)*(1+CONT)</f>
        <v>6633.3207635355</v>
      </c>
      <c r="AJ1170" s="24" t="n">
        <f aca="false">IF(L1170&gt;0,AI1170/L1170,1000000000000)</f>
        <v>1637.30676272381</v>
      </c>
      <c r="AK1170" s="8" t="n">
        <f aca="false">IF(AND(G1170&gt;=V_NEED,L1170&gt;=P_MIN,K1170&gt;=Z_MIN,F1170&lt;=N_CAP,D1170&lt;=R_MAX,OR(CORONA_REQ=0,O1170&gt;=G1170)),1,0)</f>
        <v>0</v>
      </c>
      <c r="AL1170" s="28" t="n">
        <f aca="false">IF(AK1170=1,IF(OBJECTIVE=1,AI1170,AJ1170),1000000000000)+ROW()*0.000000001</f>
        <v>1000000000000</v>
      </c>
    </row>
    <row r="1171" customFormat="false" ht="15" hidden="false" customHeight="false" outlineLevel="0" collapsed="false">
      <c r="A1171" s="8" t="n">
        <v>1167</v>
      </c>
      <c r="B1171" s="23" t="n">
        <v>3</v>
      </c>
      <c r="C1171" s="23" t="n">
        <v>4</v>
      </c>
      <c r="D1171" s="8" t="n">
        <v>200</v>
      </c>
      <c r="E1171" s="8" t="n">
        <v>26</v>
      </c>
      <c r="F1171" s="8" t="n">
        <v>8</v>
      </c>
      <c r="G1171" s="28" t="n">
        <v>7.264419</v>
      </c>
      <c r="H1171" s="8" t="n">
        <v>137.355412</v>
      </c>
      <c r="I1171" s="8" t="n">
        <v>2330.426593</v>
      </c>
      <c r="J1171" s="28" t="n">
        <v>16.966398</v>
      </c>
      <c r="K1171" s="39" t="n">
        <v>1.555635</v>
      </c>
      <c r="L1171" s="28" t="n">
        <v>5.599619</v>
      </c>
      <c r="M1171" s="8" t="n">
        <v>172</v>
      </c>
      <c r="N1171" s="8" t="n">
        <v>936</v>
      </c>
      <c r="O1171" s="28" t="n">
        <v>9.707768</v>
      </c>
      <c r="P1171" s="28" t="n">
        <v>21.456148</v>
      </c>
      <c r="Q1171" s="28" t="n">
        <v>22.90221</v>
      </c>
      <c r="R1171" s="8" t="n">
        <v>32</v>
      </c>
      <c r="S1171" s="8" t="n">
        <v>18</v>
      </c>
      <c r="T1171" s="23" t="n">
        <v>134.380524</v>
      </c>
      <c r="U1171" s="23" t="n">
        <v>111.007075</v>
      </c>
      <c r="V1171" s="28" t="n">
        <v>4.417823</v>
      </c>
      <c r="W1171" s="39" t="n">
        <v>0.681253</v>
      </c>
      <c r="X1171" s="24" t="n">
        <f aca="false">P1171*RHO_VANE/2700*(1+SCRAP)*PRICE_VANE</f>
        <v>256.83009156</v>
      </c>
      <c r="Y1171" s="24" t="n">
        <f aca="false">Q1171*RHO_PLATE/2700*(1+SCRAP)*PRICE_PLATE</f>
        <v>274.1394537</v>
      </c>
      <c r="Z1171" s="24" t="n">
        <f aca="false">T1171*CUT_M+(R1171+S1171)*CUT_SET</f>
        <v>251.570786</v>
      </c>
      <c r="AA1171" s="24" t="n">
        <f aca="false">U1171*ROUND_M</f>
        <v>555.035375</v>
      </c>
      <c r="AB1171" s="24" t="n">
        <f aca="false">(R1171+S1171)*FINISH_PART</f>
        <v>400</v>
      </c>
      <c r="AC1171" s="24" t="n">
        <f aca="false">R1171*SPACER_VANE+(R1171+S1171)*ASM_H*LABOUR</f>
        <v>658.5</v>
      </c>
      <c r="AD1171" s="24" t="n">
        <f aca="false">V1171*G10_CAGE+W1171*G10_SLEEVE</f>
        <v>305.94456</v>
      </c>
      <c r="AE1171" s="24" t="n">
        <f aca="false">N1171/1000*SHAFT_M+SHAFT_SET</f>
        <v>192.32</v>
      </c>
      <c r="AF1171" s="24" t="n">
        <f aca="false">2*ROUNDUP(G1171*1000/V_ZENER,0)*PRICE_Z+5*ROUNDUP(G1171*DIODE_SAFETY/V_STICK,0)*PRICE_STICK</f>
        <v>56.9</v>
      </c>
      <c r="AG1171" s="24" t="n">
        <f aca="false">SUM(X1171:AF1171)</f>
        <v>2951.24026626</v>
      </c>
      <c r="AH1171" s="20" t="n">
        <f aca="false">FIXED_BOM</f>
        <v>3461</v>
      </c>
      <c r="AI1171" s="24" t="n">
        <f aca="false">(AG1171+AH1171)*(1+CONT)</f>
        <v>7374.076306199</v>
      </c>
      <c r="AJ1171" s="24" t="n">
        <f aca="false">IF(L1171&gt;0,AI1171/L1171,1000000000000)</f>
        <v>1316.88893587207</v>
      </c>
      <c r="AK1171" s="8" t="n">
        <f aca="false">IF(AND(G1171&gt;=V_NEED,L1171&gt;=P_MIN,K1171&gt;=Z_MIN,F1171&lt;=N_CAP,D1171&lt;=R_MAX,OR(CORONA_REQ=0,O1171&gt;=G1171)),1,0)</f>
        <v>0</v>
      </c>
      <c r="AL1171" s="28" t="n">
        <f aca="false">IF(AK1171=1,IF(OBJECTIVE=1,AI1171,AJ1171),1000000000000)+ROW()*0.000000001</f>
        <v>1000000000000</v>
      </c>
    </row>
    <row r="1172" customFormat="false" ht="15" hidden="false" customHeight="false" outlineLevel="0" collapsed="false">
      <c r="A1172" s="8" t="n">
        <v>1168</v>
      </c>
      <c r="B1172" s="23" t="n">
        <v>3</v>
      </c>
      <c r="C1172" s="23" t="n">
        <v>4</v>
      </c>
      <c r="D1172" s="8" t="n">
        <v>200</v>
      </c>
      <c r="E1172" s="8" t="n">
        <v>26</v>
      </c>
      <c r="F1172" s="8" t="n">
        <v>10</v>
      </c>
      <c r="G1172" s="28" t="n">
        <v>7.264419</v>
      </c>
      <c r="H1172" s="8" t="n">
        <v>173.450188</v>
      </c>
      <c r="I1172" s="8" t="n">
        <v>2951.873685</v>
      </c>
      <c r="J1172" s="28" t="n">
        <v>17.018567</v>
      </c>
      <c r="K1172" s="39" t="n">
        <v>1.561717</v>
      </c>
      <c r="L1172" s="28" t="n">
        <v>7.141586</v>
      </c>
      <c r="M1172" s="8" t="n">
        <v>214</v>
      </c>
      <c r="N1172" s="8" t="n">
        <v>1020</v>
      </c>
      <c r="O1172" s="28" t="n">
        <v>9.707768</v>
      </c>
      <c r="P1172" s="28" t="n">
        <v>26.820185</v>
      </c>
      <c r="Q1172" s="28" t="n">
        <v>27.991591</v>
      </c>
      <c r="R1172" s="8" t="n">
        <v>40</v>
      </c>
      <c r="S1172" s="8" t="n">
        <v>22</v>
      </c>
      <c r="T1172" s="23" t="n">
        <v>167.190257</v>
      </c>
      <c r="U1172" s="23" t="n">
        <v>137.973446</v>
      </c>
      <c r="V1172" s="28" t="n">
        <v>5.253628</v>
      </c>
      <c r="W1172" s="39" t="n">
        <v>0.810139</v>
      </c>
      <c r="X1172" s="24" t="n">
        <f aca="false">P1172*RHO_VANE/2700*(1+SCRAP)*PRICE_VANE</f>
        <v>321.03761445</v>
      </c>
      <c r="Y1172" s="24" t="n">
        <f aca="false">Q1172*RHO_PLATE/2700*(1+SCRAP)*PRICE_PLATE</f>
        <v>335.05934427</v>
      </c>
      <c r="Z1172" s="24" t="n">
        <f aca="false">T1172*CUT_M+(R1172+S1172)*CUT_SET</f>
        <v>312.7853855</v>
      </c>
      <c r="AA1172" s="24" t="n">
        <f aca="false">U1172*ROUND_M</f>
        <v>689.86723</v>
      </c>
      <c r="AB1172" s="24" t="n">
        <f aca="false">(R1172+S1172)*FINISH_PART</f>
        <v>496</v>
      </c>
      <c r="AC1172" s="24" t="n">
        <f aca="false">R1172*SPACER_VANE+(R1172+S1172)*ASM_H*LABOUR</f>
        <v>817.5</v>
      </c>
      <c r="AD1172" s="24" t="n">
        <f aca="false">V1172*G10_CAGE+W1172*G10_SLEEVE</f>
        <v>363.82602</v>
      </c>
      <c r="AE1172" s="24" t="n">
        <f aca="false">N1172/1000*SHAFT_M+SHAFT_SET</f>
        <v>202.4</v>
      </c>
      <c r="AF1172" s="24" t="n">
        <f aca="false">2*ROUNDUP(G1172*1000/V_ZENER,0)*PRICE_Z+5*ROUNDUP(G1172*DIODE_SAFETY/V_STICK,0)*PRICE_STICK</f>
        <v>56.9</v>
      </c>
      <c r="AG1172" s="24" t="n">
        <f aca="false">SUM(X1172:AF1172)</f>
        <v>3595.37559422</v>
      </c>
      <c r="AH1172" s="20" t="n">
        <f aca="false">FIXED_BOM</f>
        <v>3461</v>
      </c>
      <c r="AI1172" s="24" t="n">
        <f aca="false">(AG1172+AH1172)*(1+CONT)</f>
        <v>8114.831933353</v>
      </c>
      <c r="AJ1172" s="24" t="n">
        <f aca="false">IF(L1172&gt;0,AI1172/L1172,1000000000000)</f>
        <v>1136.27868282382</v>
      </c>
      <c r="AK1172" s="8" t="n">
        <f aca="false">IF(AND(G1172&gt;=V_NEED,L1172&gt;=P_MIN,K1172&gt;=Z_MIN,F1172&lt;=N_CAP,D1172&lt;=R_MAX,OR(CORONA_REQ=0,O1172&gt;=G1172)),1,0)</f>
        <v>0</v>
      </c>
      <c r="AL1172" s="28" t="n">
        <f aca="false">IF(AK1172=1,IF(OBJECTIVE=1,AI1172,AJ1172),1000000000000)+ROW()*0.000000001</f>
        <v>1000000000000</v>
      </c>
    </row>
    <row r="1173" customFormat="false" ht="15" hidden="false" customHeight="false" outlineLevel="0" collapsed="false">
      <c r="A1173" s="8" t="n">
        <v>1169</v>
      </c>
      <c r="B1173" s="23" t="n">
        <v>3</v>
      </c>
      <c r="C1173" s="23" t="n">
        <v>4</v>
      </c>
      <c r="D1173" s="8" t="n">
        <v>200</v>
      </c>
      <c r="E1173" s="8" t="n">
        <v>26</v>
      </c>
      <c r="F1173" s="8" t="n">
        <v>12</v>
      </c>
      <c r="G1173" s="28" t="n">
        <v>7.264419</v>
      </c>
      <c r="H1173" s="8" t="n">
        <v>209.544965</v>
      </c>
      <c r="I1173" s="8" t="n">
        <v>3573.320776</v>
      </c>
      <c r="J1173" s="28" t="n">
        <v>17.052764</v>
      </c>
      <c r="K1173" s="39" t="n">
        <v>1.565693</v>
      </c>
      <c r="L1173" s="28" t="n">
        <v>8.686466</v>
      </c>
      <c r="M1173" s="8" t="n">
        <v>256</v>
      </c>
      <c r="N1173" s="8" t="n">
        <v>1104</v>
      </c>
      <c r="O1173" s="28" t="n">
        <v>9.707768</v>
      </c>
      <c r="P1173" s="28" t="n">
        <v>32.184222</v>
      </c>
      <c r="Q1173" s="28" t="n">
        <v>33.080971</v>
      </c>
      <c r="R1173" s="8" t="n">
        <v>48</v>
      </c>
      <c r="S1173" s="8" t="n">
        <v>26</v>
      </c>
      <c r="T1173" s="23" t="n">
        <v>199.99999</v>
      </c>
      <c r="U1173" s="23" t="n">
        <v>164.939816</v>
      </c>
      <c r="V1173" s="28" t="n">
        <v>6.089432</v>
      </c>
      <c r="W1173" s="39" t="n">
        <v>0.939025</v>
      </c>
      <c r="X1173" s="24" t="n">
        <f aca="false">P1173*RHO_VANE/2700*(1+SCRAP)*PRICE_VANE</f>
        <v>385.24513734</v>
      </c>
      <c r="Y1173" s="24" t="n">
        <f aca="false">Q1173*RHO_PLATE/2700*(1+SCRAP)*PRICE_PLATE</f>
        <v>395.97922287</v>
      </c>
      <c r="Z1173" s="24" t="n">
        <f aca="false">T1173*CUT_M+(R1173+S1173)*CUT_SET</f>
        <v>373.999985</v>
      </c>
      <c r="AA1173" s="24" t="n">
        <f aca="false">U1173*ROUND_M</f>
        <v>824.69908</v>
      </c>
      <c r="AB1173" s="24" t="n">
        <f aca="false">(R1173+S1173)*FINISH_PART</f>
        <v>592</v>
      </c>
      <c r="AC1173" s="24" t="n">
        <f aca="false">R1173*SPACER_VANE+(R1173+S1173)*ASM_H*LABOUR</f>
        <v>976.5</v>
      </c>
      <c r="AD1173" s="24" t="n">
        <f aca="false">V1173*G10_CAGE+W1173*G10_SLEEVE</f>
        <v>421.70742</v>
      </c>
      <c r="AE1173" s="24" t="n">
        <f aca="false">N1173/1000*SHAFT_M+SHAFT_SET</f>
        <v>212.48</v>
      </c>
      <c r="AF1173" s="24" t="n">
        <f aca="false">2*ROUNDUP(G1173*1000/V_ZENER,0)*PRICE_Z+5*ROUNDUP(G1173*DIODE_SAFETY/V_STICK,0)*PRICE_STICK</f>
        <v>56.9</v>
      </c>
      <c r="AG1173" s="24" t="n">
        <f aca="false">SUM(X1173:AF1173)</f>
        <v>4239.51084521</v>
      </c>
      <c r="AH1173" s="20" t="n">
        <f aca="false">FIXED_BOM</f>
        <v>3461</v>
      </c>
      <c r="AI1173" s="24" t="n">
        <f aca="false">(AG1173+AH1173)*(1+CONT)</f>
        <v>8855.5874719915</v>
      </c>
      <c r="AJ1173" s="24" t="n">
        <f aca="false">IF(L1173&gt;0,AI1173/L1173,1000000000000)</f>
        <v>1019.4695370927</v>
      </c>
      <c r="AK1173" s="8" t="n">
        <f aca="false">IF(AND(G1173&gt;=V_NEED,L1173&gt;=P_MIN,K1173&gt;=Z_MIN,F1173&lt;=N_CAP,D1173&lt;=R_MAX,OR(CORONA_REQ=0,O1173&gt;=G1173)),1,0)</f>
        <v>0</v>
      </c>
      <c r="AL1173" s="28" t="n">
        <f aca="false">IF(AK1173=1,IF(OBJECTIVE=1,AI1173,AJ1173),1000000000000)+ROW()*0.000000001</f>
        <v>1000000000000</v>
      </c>
    </row>
    <row r="1174" customFormat="false" ht="15" hidden="false" customHeight="false" outlineLevel="0" collapsed="false">
      <c r="A1174" s="8" t="n">
        <v>1170</v>
      </c>
      <c r="B1174" s="23" t="n">
        <v>3</v>
      </c>
      <c r="C1174" s="23" t="n">
        <v>4</v>
      </c>
      <c r="D1174" s="8" t="n">
        <v>200</v>
      </c>
      <c r="E1174" s="8" t="n">
        <v>26</v>
      </c>
      <c r="F1174" s="8" t="n">
        <v>16</v>
      </c>
      <c r="G1174" s="28" t="n">
        <v>7.264419</v>
      </c>
      <c r="H1174" s="8" t="n">
        <v>281.734518</v>
      </c>
      <c r="I1174" s="8" t="n">
        <v>4816.214959</v>
      </c>
      <c r="J1174" s="28" t="n">
        <v>17.09487</v>
      </c>
      <c r="K1174" s="39" t="n">
        <v>1.570973</v>
      </c>
      <c r="L1174" s="28" t="n">
        <v>11.781749</v>
      </c>
      <c r="M1174" s="8" t="n">
        <v>340</v>
      </c>
      <c r="N1174" s="8" t="n">
        <v>1272</v>
      </c>
      <c r="O1174" s="28" t="n">
        <v>9.707768</v>
      </c>
      <c r="P1174" s="28" t="n">
        <v>42.912296</v>
      </c>
      <c r="Q1174" s="28" t="n">
        <v>43.259731</v>
      </c>
      <c r="R1174" s="8" t="n">
        <v>64</v>
      </c>
      <c r="S1174" s="8" t="n">
        <v>34</v>
      </c>
      <c r="T1174" s="23" t="n">
        <v>265.619456</v>
      </c>
      <c r="U1174" s="23" t="n">
        <v>218.872558</v>
      </c>
      <c r="V1174" s="28" t="n">
        <v>7.761041</v>
      </c>
      <c r="W1174" s="39" t="n">
        <v>1.196796</v>
      </c>
      <c r="X1174" s="24" t="n">
        <f aca="false">P1174*RHO_VANE/2700*(1+SCRAP)*PRICE_VANE</f>
        <v>513.66018312</v>
      </c>
      <c r="Y1174" s="24" t="n">
        <f aca="false">Q1174*RHO_PLATE/2700*(1+SCRAP)*PRICE_PLATE</f>
        <v>517.81898007</v>
      </c>
      <c r="Z1174" s="24" t="n">
        <f aca="false">T1174*CUT_M+(R1174+S1174)*CUT_SET</f>
        <v>496.429184</v>
      </c>
      <c r="AA1174" s="24" t="n">
        <f aca="false">U1174*ROUND_M</f>
        <v>1094.36279</v>
      </c>
      <c r="AB1174" s="24" t="n">
        <f aca="false">(R1174+S1174)*FINISH_PART</f>
        <v>784</v>
      </c>
      <c r="AC1174" s="24" t="n">
        <f aca="false">R1174*SPACER_VANE+(R1174+S1174)*ASM_H*LABOUR</f>
        <v>1294.5</v>
      </c>
      <c r="AD1174" s="24" t="n">
        <f aca="false">V1174*G10_CAGE+W1174*G10_SLEEVE</f>
        <v>537.47022</v>
      </c>
      <c r="AE1174" s="24" t="n">
        <f aca="false">N1174/1000*SHAFT_M+SHAFT_SET</f>
        <v>232.64</v>
      </c>
      <c r="AF1174" s="24" t="n">
        <f aca="false">2*ROUNDUP(G1174*1000/V_ZENER,0)*PRICE_Z+5*ROUNDUP(G1174*DIODE_SAFETY/V_STICK,0)*PRICE_STICK</f>
        <v>56.9</v>
      </c>
      <c r="AG1174" s="24" t="n">
        <f aca="false">SUM(X1174:AF1174)</f>
        <v>5527.78135719</v>
      </c>
      <c r="AH1174" s="20" t="n">
        <f aca="false">FIXED_BOM</f>
        <v>3461</v>
      </c>
      <c r="AI1174" s="24" t="n">
        <f aca="false">(AG1174+AH1174)*(1+CONT)</f>
        <v>10337.0985607685</v>
      </c>
      <c r="AJ1174" s="24" t="n">
        <f aca="false">IF(L1174&gt;0,AI1174/L1174,1000000000000)</f>
        <v>877.382344571124</v>
      </c>
      <c r="AK1174" s="8" t="n">
        <f aca="false">IF(AND(G1174&gt;=V_NEED,L1174&gt;=P_MIN,K1174&gt;=Z_MIN,F1174&lt;=N_CAP,D1174&lt;=R_MAX,OR(CORONA_REQ=0,O1174&gt;=G1174)),1,0)</f>
        <v>0</v>
      </c>
      <c r="AL1174" s="28" t="n">
        <f aca="false">IF(AK1174=1,IF(OBJECTIVE=1,AI1174,AJ1174),1000000000000)+ROW()*0.000000001</f>
        <v>1000000000000</v>
      </c>
    </row>
    <row r="1175" customFormat="false" ht="15" hidden="false" customHeight="false" outlineLevel="0" collapsed="false">
      <c r="A1175" s="8" t="n">
        <v>1171</v>
      </c>
      <c r="B1175" s="23" t="n">
        <v>4</v>
      </c>
      <c r="C1175" s="23" t="n">
        <v>1.5</v>
      </c>
      <c r="D1175" s="8" t="n">
        <v>200</v>
      </c>
      <c r="E1175" s="8" t="n">
        <v>18</v>
      </c>
      <c r="F1175" s="8" t="n">
        <v>4</v>
      </c>
      <c r="G1175" s="28" t="n">
        <v>9.259956</v>
      </c>
      <c r="H1175" s="8" t="n">
        <v>22.946968</v>
      </c>
      <c r="I1175" s="8" t="n">
        <v>578.825689</v>
      </c>
      <c r="J1175" s="28" t="n">
        <v>25.224495</v>
      </c>
      <c r="K1175" s="39" t="n">
        <v>1.522864</v>
      </c>
      <c r="L1175" s="28" t="n">
        <v>2.159348</v>
      </c>
      <c r="M1175" s="8" t="n">
        <v>62</v>
      </c>
      <c r="N1175" s="8" t="n">
        <v>720</v>
      </c>
      <c r="O1175" s="28" t="n">
        <v>9.488787</v>
      </c>
      <c r="P1175" s="28" t="n">
        <v>3.005152</v>
      </c>
      <c r="Q1175" s="28" t="n">
        <v>3.817035</v>
      </c>
      <c r="R1175" s="8" t="n">
        <v>16</v>
      </c>
      <c r="S1175" s="8" t="n">
        <v>8</v>
      </c>
      <c r="T1175" s="23" t="n">
        <v>65.619466</v>
      </c>
      <c r="U1175" s="23" t="n">
        <v>53.932741</v>
      </c>
      <c r="V1175" s="28" t="n">
        <v>2.228812</v>
      </c>
      <c r="W1175" s="39" t="n">
        <v>0.343695</v>
      </c>
      <c r="X1175" s="24" t="n">
        <f aca="false">P1175*RHO_VANE/2700*(1+SCRAP)*PRICE_VANE</f>
        <v>35.97166944</v>
      </c>
      <c r="Y1175" s="24" t="n">
        <f aca="false">Q1175*RHO_PLATE/2700*(1+SCRAP)*PRICE_PLATE</f>
        <v>45.68990895</v>
      </c>
      <c r="Z1175" s="24" t="n">
        <f aca="false">T1175*CUT_M+(R1175+S1175)*CUT_SET</f>
        <v>122.429199</v>
      </c>
      <c r="AA1175" s="24" t="n">
        <f aca="false">U1175*ROUND_M</f>
        <v>269.663705</v>
      </c>
      <c r="AB1175" s="24" t="n">
        <f aca="false">(R1175+S1175)*FINISH_PART</f>
        <v>192</v>
      </c>
      <c r="AC1175" s="24" t="n">
        <f aca="false">R1175*SPACER_VANE+(R1175+S1175)*ASM_H*LABOUR</f>
        <v>318</v>
      </c>
      <c r="AD1175" s="24" t="n">
        <f aca="false">V1175*G10_CAGE+W1175*G10_SLEEVE</f>
        <v>154.35042</v>
      </c>
      <c r="AE1175" s="24" t="n">
        <f aca="false">N1175/1000*SHAFT_M+SHAFT_SET</f>
        <v>166.4</v>
      </c>
      <c r="AF1175" s="24" t="n">
        <f aca="false">2*ROUNDUP(G1175*1000/V_ZENER,0)*PRICE_Z+5*ROUNDUP(G1175*DIODE_SAFETY/V_STICK,0)*PRICE_STICK</f>
        <v>68.9</v>
      </c>
      <c r="AG1175" s="24" t="n">
        <f aca="false">SUM(X1175:AF1175)</f>
        <v>1373.40490239</v>
      </c>
      <c r="AH1175" s="20" t="n">
        <f aca="false">FIXED_BOM</f>
        <v>3461</v>
      </c>
      <c r="AI1175" s="24" t="n">
        <f aca="false">(AG1175+AH1175)*(1+CONT)</f>
        <v>5559.5656377485</v>
      </c>
      <c r="AJ1175" s="24" t="n">
        <f aca="false">IF(L1175&gt;0,AI1175/L1175,1000000000000)</f>
        <v>2574.65014335276</v>
      </c>
      <c r="AK1175" s="8" t="n">
        <f aca="false">IF(AND(G1175&gt;=V_NEED,L1175&gt;=P_MIN,K1175&gt;=Z_MIN,F1175&lt;=N_CAP,D1175&lt;=R_MAX,OR(CORONA_REQ=0,O1175&gt;=G1175)),1,0)</f>
        <v>0</v>
      </c>
      <c r="AL1175" s="28" t="n">
        <f aca="false">IF(AK1175=1,IF(OBJECTIVE=1,AI1175,AJ1175),1000000000000)+ROW()*0.000000001</f>
        <v>1000000000000</v>
      </c>
    </row>
    <row r="1176" customFormat="false" ht="15" hidden="false" customHeight="false" outlineLevel="0" collapsed="false">
      <c r="A1176" s="8" t="n">
        <v>1172</v>
      </c>
      <c r="B1176" s="23" t="n">
        <v>4</v>
      </c>
      <c r="C1176" s="23" t="n">
        <v>1.5</v>
      </c>
      <c r="D1176" s="8" t="n">
        <v>200</v>
      </c>
      <c r="E1176" s="8" t="n">
        <v>18</v>
      </c>
      <c r="F1176" s="8" t="n">
        <v>6</v>
      </c>
      <c r="G1176" s="28" t="n">
        <v>9.259956</v>
      </c>
      <c r="H1176" s="8" t="n">
        <v>34.916664</v>
      </c>
      <c r="I1176" s="8" t="n">
        <v>909.583226</v>
      </c>
      <c r="J1176" s="28" t="n">
        <v>26.050118</v>
      </c>
      <c r="K1176" s="39" t="n">
        <v>1.565145</v>
      </c>
      <c r="L1176" s="28" t="n">
        <v>3.580083</v>
      </c>
      <c r="M1176" s="8" t="n">
        <v>89.5</v>
      </c>
      <c r="N1176" s="8" t="n">
        <v>775</v>
      </c>
      <c r="O1176" s="28" t="n">
        <v>9.488787</v>
      </c>
      <c r="P1176" s="28" t="n">
        <v>4.507728</v>
      </c>
      <c r="Q1176" s="28" t="n">
        <v>4.771294</v>
      </c>
      <c r="R1176" s="8" t="n">
        <v>24</v>
      </c>
      <c r="S1176" s="8" t="n">
        <v>10</v>
      </c>
      <c r="T1176" s="23" t="n">
        <v>95.287606</v>
      </c>
      <c r="U1176" s="23" t="n">
        <v>77.757519</v>
      </c>
      <c r="V1176" s="28" t="n">
        <v>2.776065</v>
      </c>
      <c r="W1176" s="39" t="n">
        <v>0.428085</v>
      </c>
      <c r="X1176" s="24" t="n">
        <f aca="false">P1176*RHO_VANE/2700*(1+SCRAP)*PRICE_VANE</f>
        <v>53.95750416</v>
      </c>
      <c r="Y1176" s="24" t="n">
        <f aca="false">Q1176*RHO_PLATE/2700*(1+SCRAP)*PRICE_PLATE</f>
        <v>57.11238918</v>
      </c>
      <c r="Z1176" s="24" t="n">
        <f aca="false">T1176*CUT_M+(R1176+S1176)*CUT_SET</f>
        <v>176.931409</v>
      </c>
      <c r="AA1176" s="24" t="n">
        <f aca="false">U1176*ROUND_M</f>
        <v>388.787595</v>
      </c>
      <c r="AB1176" s="24" t="n">
        <f aca="false">(R1176+S1176)*FINISH_PART</f>
        <v>272</v>
      </c>
      <c r="AC1176" s="24" t="n">
        <f aca="false">R1176*SPACER_VANE+(R1176+S1176)*ASM_H*LABOUR</f>
        <v>454.5</v>
      </c>
      <c r="AD1176" s="24" t="n">
        <f aca="false">V1176*G10_CAGE+W1176*G10_SLEEVE</f>
        <v>192.249</v>
      </c>
      <c r="AE1176" s="24" t="n">
        <f aca="false">N1176/1000*SHAFT_M+SHAFT_SET</f>
        <v>173</v>
      </c>
      <c r="AF1176" s="24" t="n">
        <f aca="false">2*ROUNDUP(G1176*1000/V_ZENER,0)*PRICE_Z+5*ROUNDUP(G1176*DIODE_SAFETY/V_STICK,0)*PRICE_STICK</f>
        <v>68.9</v>
      </c>
      <c r="AG1176" s="24" t="n">
        <f aca="false">SUM(X1176:AF1176)</f>
        <v>1837.43789734</v>
      </c>
      <c r="AH1176" s="20" t="n">
        <f aca="false">FIXED_BOM</f>
        <v>3461</v>
      </c>
      <c r="AI1176" s="24" t="n">
        <f aca="false">(AG1176+AH1176)*(1+CONT)</f>
        <v>6093.203581941</v>
      </c>
      <c r="AJ1176" s="24" t="n">
        <f aca="false">IF(L1176&gt;0,AI1176/L1176,1000000000000)</f>
        <v>1701.97271458259</v>
      </c>
      <c r="AK1176" s="8" t="n">
        <f aca="false">IF(AND(G1176&gt;=V_NEED,L1176&gt;=P_MIN,K1176&gt;=Z_MIN,F1176&lt;=N_CAP,D1176&lt;=R_MAX,OR(CORONA_REQ=0,O1176&gt;=G1176)),1,0)</f>
        <v>0</v>
      </c>
      <c r="AL1176" s="28" t="n">
        <f aca="false">IF(AK1176=1,IF(OBJECTIVE=1,AI1176,AJ1176),1000000000000)+ROW()*0.000000001</f>
        <v>1000000000000</v>
      </c>
    </row>
    <row r="1177" customFormat="false" ht="15" hidden="false" customHeight="false" outlineLevel="0" collapsed="false">
      <c r="A1177" s="8" t="n">
        <v>1173</v>
      </c>
      <c r="B1177" s="23" t="n">
        <v>4</v>
      </c>
      <c r="C1177" s="23" t="n">
        <v>1.5</v>
      </c>
      <c r="D1177" s="8" t="n">
        <v>200</v>
      </c>
      <c r="E1177" s="8" t="n">
        <v>18</v>
      </c>
      <c r="F1177" s="8" t="n">
        <v>8</v>
      </c>
      <c r="G1177" s="28" t="n">
        <v>9.259956</v>
      </c>
      <c r="H1177" s="8" t="n">
        <v>46.88636</v>
      </c>
      <c r="I1177" s="8" t="n">
        <v>1240.340762</v>
      </c>
      <c r="J1177" s="28" t="n">
        <v>26.454192</v>
      </c>
      <c r="K1177" s="39" t="n">
        <v>1.584996</v>
      </c>
      <c r="L1177" s="28" t="n">
        <v>4.997435</v>
      </c>
      <c r="M1177" s="8" t="n">
        <v>122.5</v>
      </c>
      <c r="N1177" s="8" t="n">
        <v>841</v>
      </c>
      <c r="O1177" s="28" t="n">
        <v>9.488787</v>
      </c>
      <c r="P1177" s="28" t="n">
        <v>6.010303</v>
      </c>
      <c r="Q1177" s="28" t="n">
        <v>6.679811</v>
      </c>
      <c r="R1177" s="8" t="n">
        <v>32</v>
      </c>
      <c r="S1177" s="8" t="n">
        <v>14</v>
      </c>
      <c r="T1177" s="23" t="n">
        <v>128.097339</v>
      </c>
      <c r="U1177" s="23" t="n">
        <v>104.72389</v>
      </c>
      <c r="V1177" s="28" t="n">
        <v>3.432768</v>
      </c>
      <c r="W1177" s="39" t="n">
        <v>0.529352</v>
      </c>
      <c r="X1177" s="24" t="n">
        <f aca="false">P1177*RHO_VANE/2700*(1+SCRAP)*PRICE_VANE</f>
        <v>71.94332691</v>
      </c>
      <c r="Y1177" s="24" t="n">
        <f aca="false">Q1177*RHO_PLATE/2700*(1+SCRAP)*PRICE_PLATE</f>
        <v>79.95733767</v>
      </c>
      <c r="Z1177" s="24" t="n">
        <f aca="false">T1177*CUT_M+(R1177+S1177)*CUT_SET</f>
        <v>238.1460085</v>
      </c>
      <c r="AA1177" s="24" t="n">
        <f aca="false">U1177*ROUND_M</f>
        <v>523.61945</v>
      </c>
      <c r="AB1177" s="24" t="n">
        <f aca="false">(R1177+S1177)*FINISH_PART</f>
        <v>368</v>
      </c>
      <c r="AC1177" s="24" t="n">
        <f aca="false">R1177*SPACER_VANE+(R1177+S1177)*ASM_H*LABOUR</f>
        <v>613.5</v>
      </c>
      <c r="AD1177" s="24" t="n">
        <f aca="false">V1177*G10_CAGE+W1177*G10_SLEEVE</f>
        <v>237.7272</v>
      </c>
      <c r="AE1177" s="24" t="n">
        <f aca="false">N1177/1000*SHAFT_M+SHAFT_SET</f>
        <v>180.92</v>
      </c>
      <c r="AF1177" s="24" t="n">
        <f aca="false">2*ROUNDUP(G1177*1000/V_ZENER,0)*PRICE_Z+5*ROUNDUP(G1177*DIODE_SAFETY/V_STICK,0)*PRICE_STICK</f>
        <v>68.9</v>
      </c>
      <c r="AG1177" s="24" t="n">
        <f aca="false">SUM(X1177:AF1177)</f>
        <v>2382.71332308</v>
      </c>
      <c r="AH1177" s="20" t="n">
        <f aca="false">FIXED_BOM</f>
        <v>3461</v>
      </c>
      <c r="AI1177" s="24" t="n">
        <f aca="false">(AG1177+AH1177)*(1+CONT)</f>
        <v>6720.270321542</v>
      </c>
      <c r="AJ1177" s="24" t="n">
        <f aca="false">IF(L1177&gt;0,AI1177/L1177,1000000000000)</f>
        <v>1344.7439179383</v>
      </c>
      <c r="AK1177" s="8" t="n">
        <f aca="false">IF(AND(G1177&gt;=V_NEED,L1177&gt;=P_MIN,K1177&gt;=Z_MIN,F1177&lt;=N_CAP,D1177&lt;=R_MAX,OR(CORONA_REQ=0,O1177&gt;=G1177)),1,0)</f>
        <v>0</v>
      </c>
      <c r="AL1177" s="28" t="n">
        <f aca="false">IF(AK1177=1,IF(OBJECTIVE=1,AI1177,AJ1177),1000000000000)+ROW()*0.000000001</f>
        <v>1000000000000</v>
      </c>
    </row>
    <row r="1178" customFormat="false" ht="15" hidden="false" customHeight="false" outlineLevel="0" collapsed="false">
      <c r="A1178" s="8" t="n">
        <v>1174</v>
      </c>
      <c r="B1178" s="23" t="n">
        <v>4</v>
      </c>
      <c r="C1178" s="23" t="n">
        <v>1.5</v>
      </c>
      <c r="D1178" s="8" t="n">
        <v>200</v>
      </c>
      <c r="E1178" s="8" t="n">
        <v>18</v>
      </c>
      <c r="F1178" s="8" t="n">
        <v>10</v>
      </c>
      <c r="G1178" s="28" t="n">
        <v>9.259956</v>
      </c>
      <c r="H1178" s="8" t="n">
        <v>58.856056</v>
      </c>
      <c r="I1178" s="8" t="n">
        <v>1571.098299</v>
      </c>
      <c r="J1178" s="28" t="n">
        <v>26.693911</v>
      </c>
      <c r="K1178" s="39" t="n">
        <v>1.598342</v>
      </c>
      <c r="L1178" s="28" t="n">
        <v>6.427858</v>
      </c>
      <c r="M1178" s="8" t="n">
        <v>150</v>
      </c>
      <c r="N1178" s="8" t="n">
        <v>896</v>
      </c>
      <c r="O1178" s="28" t="n">
        <v>9.488787</v>
      </c>
      <c r="P1178" s="28" t="n">
        <v>7.512879</v>
      </c>
      <c r="Q1178" s="28" t="n">
        <v>7.63407</v>
      </c>
      <c r="R1178" s="8" t="n">
        <v>40</v>
      </c>
      <c r="S1178" s="8" t="n">
        <v>16</v>
      </c>
      <c r="T1178" s="23" t="n">
        <v>157.765479</v>
      </c>
      <c r="U1178" s="23" t="n">
        <v>128.548668</v>
      </c>
      <c r="V1178" s="28" t="n">
        <v>3.980021</v>
      </c>
      <c r="W1178" s="39" t="n">
        <v>0.613742</v>
      </c>
      <c r="X1178" s="24" t="n">
        <f aca="false">P1178*RHO_VANE/2700*(1+SCRAP)*PRICE_VANE</f>
        <v>89.92916163</v>
      </c>
      <c r="Y1178" s="24" t="n">
        <f aca="false">Q1178*RHO_PLATE/2700*(1+SCRAP)*PRICE_PLATE</f>
        <v>91.3798179</v>
      </c>
      <c r="Z1178" s="24" t="n">
        <f aca="false">T1178*CUT_M+(R1178+S1178)*CUT_SET</f>
        <v>292.6482185</v>
      </c>
      <c r="AA1178" s="24" t="n">
        <f aca="false">U1178*ROUND_M</f>
        <v>642.74334</v>
      </c>
      <c r="AB1178" s="24" t="n">
        <f aca="false">(R1178+S1178)*FINISH_PART</f>
        <v>448</v>
      </c>
      <c r="AC1178" s="24" t="n">
        <f aca="false">R1178*SPACER_VANE+(R1178+S1178)*ASM_H*LABOUR</f>
        <v>750</v>
      </c>
      <c r="AD1178" s="24" t="n">
        <f aca="false">V1178*G10_CAGE+W1178*G10_SLEEVE</f>
        <v>275.62578</v>
      </c>
      <c r="AE1178" s="24" t="n">
        <f aca="false">N1178/1000*SHAFT_M+SHAFT_SET</f>
        <v>187.52</v>
      </c>
      <c r="AF1178" s="24" t="n">
        <f aca="false">2*ROUNDUP(G1178*1000/V_ZENER,0)*PRICE_Z+5*ROUNDUP(G1178*DIODE_SAFETY/V_STICK,0)*PRICE_STICK</f>
        <v>68.9</v>
      </c>
      <c r="AG1178" s="24" t="n">
        <f aca="false">SUM(X1178:AF1178)</f>
        <v>2846.74631803</v>
      </c>
      <c r="AH1178" s="20" t="n">
        <f aca="false">FIXED_BOM</f>
        <v>3461</v>
      </c>
      <c r="AI1178" s="24" t="n">
        <f aca="false">(AG1178+AH1178)*(1+CONT)</f>
        <v>7253.9082657345</v>
      </c>
      <c r="AJ1178" s="24" t="n">
        <f aca="false">IF(L1178&gt;0,AI1178/L1178,1000000000000)</f>
        <v>1128.510969865</v>
      </c>
      <c r="AK1178" s="8" t="n">
        <f aca="false">IF(AND(G1178&gt;=V_NEED,L1178&gt;=P_MIN,K1178&gt;=Z_MIN,F1178&lt;=N_CAP,D1178&lt;=R_MAX,OR(CORONA_REQ=0,O1178&gt;=G1178)),1,0)</f>
        <v>0</v>
      </c>
      <c r="AL1178" s="28" t="n">
        <f aca="false">IF(AK1178=1,IF(OBJECTIVE=1,AI1178,AJ1178),1000000000000)+ROW()*0.000000001</f>
        <v>1000000000000</v>
      </c>
    </row>
    <row r="1179" customFormat="false" ht="15" hidden="false" customHeight="false" outlineLevel="0" collapsed="false">
      <c r="A1179" s="8" t="n">
        <v>1175</v>
      </c>
      <c r="B1179" s="23" t="n">
        <v>4</v>
      </c>
      <c r="C1179" s="23" t="n">
        <v>1.5</v>
      </c>
      <c r="D1179" s="8" t="n">
        <v>200</v>
      </c>
      <c r="E1179" s="8" t="n">
        <v>18</v>
      </c>
      <c r="F1179" s="8" t="n">
        <v>12</v>
      </c>
      <c r="G1179" s="28" t="n">
        <v>9.259956</v>
      </c>
      <c r="H1179" s="8" t="n">
        <v>70.825752</v>
      </c>
      <c r="I1179" s="8" t="n">
        <v>1901.855835</v>
      </c>
      <c r="J1179" s="28" t="n">
        <v>26.852604</v>
      </c>
      <c r="K1179" s="39" t="n">
        <v>1.6061</v>
      </c>
      <c r="L1179" s="28" t="n">
        <v>7.847897</v>
      </c>
      <c r="M1179" s="8" t="n">
        <v>183</v>
      </c>
      <c r="N1179" s="8" t="n">
        <v>962</v>
      </c>
      <c r="O1179" s="28" t="n">
        <v>9.488787</v>
      </c>
      <c r="P1179" s="28" t="n">
        <v>9.015455</v>
      </c>
      <c r="Q1179" s="28" t="n">
        <v>9.542588</v>
      </c>
      <c r="R1179" s="8" t="n">
        <v>48</v>
      </c>
      <c r="S1179" s="8" t="n">
        <v>20</v>
      </c>
      <c r="T1179" s="23" t="n">
        <v>190.575212</v>
      </c>
      <c r="U1179" s="23" t="n">
        <v>155.515038</v>
      </c>
      <c r="V1179" s="28" t="n">
        <v>4.636724</v>
      </c>
      <c r="W1179" s="39" t="n">
        <v>0.715009</v>
      </c>
      <c r="X1179" s="24" t="n">
        <f aca="false">P1179*RHO_VANE/2700*(1+SCRAP)*PRICE_VANE</f>
        <v>107.91499635</v>
      </c>
      <c r="Y1179" s="24" t="n">
        <f aca="false">Q1179*RHO_PLATE/2700*(1+SCRAP)*PRICE_PLATE</f>
        <v>114.22477836</v>
      </c>
      <c r="Z1179" s="24" t="n">
        <f aca="false">T1179*CUT_M+(R1179+S1179)*CUT_SET</f>
        <v>353.862818</v>
      </c>
      <c r="AA1179" s="24" t="n">
        <f aca="false">U1179*ROUND_M</f>
        <v>777.57519</v>
      </c>
      <c r="AB1179" s="24" t="n">
        <f aca="false">(R1179+S1179)*FINISH_PART</f>
        <v>544</v>
      </c>
      <c r="AC1179" s="24" t="n">
        <f aca="false">R1179*SPACER_VANE+(R1179+S1179)*ASM_H*LABOUR</f>
        <v>909</v>
      </c>
      <c r="AD1179" s="24" t="n">
        <f aca="false">V1179*G10_CAGE+W1179*G10_SLEEVE</f>
        <v>321.10398</v>
      </c>
      <c r="AE1179" s="24" t="n">
        <f aca="false">N1179/1000*SHAFT_M+SHAFT_SET</f>
        <v>195.44</v>
      </c>
      <c r="AF1179" s="24" t="n">
        <f aca="false">2*ROUNDUP(G1179*1000/V_ZENER,0)*PRICE_Z+5*ROUNDUP(G1179*DIODE_SAFETY/V_STICK,0)*PRICE_STICK</f>
        <v>68.9</v>
      </c>
      <c r="AG1179" s="24" t="n">
        <f aca="false">SUM(X1179:AF1179)</f>
        <v>3392.02176271</v>
      </c>
      <c r="AH1179" s="20" t="n">
        <f aca="false">FIXED_BOM</f>
        <v>3461</v>
      </c>
      <c r="AI1179" s="24" t="n">
        <f aca="false">(AG1179+AH1179)*(1+CONT)</f>
        <v>7880.9750271165</v>
      </c>
      <c r="AJ1179" s="24" t="n">
        <f aca="false">IF(L1179&gt;0,AI1179/L1179,1000000000000)</f>
        <v>1004.21489057725</v>
      </c>
      <c r="AK1179" s="8" t="n">
        <f aca="false">IF(AND(G1179&gt;=V_NEED,L1179&gt;=P_MIN,K1179&gt;=Z_MIN,F1179&lt;=N_CAP,D1179&lt;=R_MAX,OR(CORONA_REQ=0,O1179&gt;=G1179)),1,0)</f>
        <v>0</v>
      </c>
      <c r="AL1179" s="28" t="n">
        <f aca="false">IF(AK1179=1,IF(OBJECTIVE=1,AI1179,AJ1179),1000000000000)+ROW()*0.000000001</f>
        <v>1000000000000</v>
      </c>
    </row>
    <row r="1180" customFormat="false" ht="15" hidden="false" customHeight="false" outlineLevel="0" collapsed="false">
      <c r="A1180" s="8" t="n">
        <v>1176</v>
      </c>
      <c r="B1180" s="23" t="n">
        <v>4</v>
      </c>
      <c r="C1180" s="23" t="n">
        <v>1.5</v>
      </c>
      <c r="D1180" s="8" t="n">
        <v>200</v>
      </c>
      <c r="E1180" s="8" t="n">
        <v>18</v>
      </c>
      <c r="F1180" s="8" t="n">
        <v>16</v>
      </c>
      <c r="G1180" s="28" t="n">
        <v>9.259956</v>
      </c>
      <c r="H1180" s="8" t="n">
        <v>94.765144</v>
      </c>
      <c r="I1180" s="8" t="n">
        <v>2563.370909</v>
      </c>
      <c r="J1180" s="28" t="n">
        <v>27.049723</v>
      </c>
      <c r="K1180" s="39" t="n">
        <v>1.616549</v>
      </c>
      <c r="L1180" s="28" t="n">
        <v>10.699208</v>
      </c>
      <c r="M1180" s="8" t="n">
        <v>238</v>
      </c>
      <c r="N1180" s="8" t="n">
        <v>1072</v>
      </c>
      <c r="O1180" s="28" t="n">
        <v>9.488787</v>
      </c>
      <c r="P1180" s="28" t="n">
        <v>12.020607</v>
      </c>
      <c r="Q1180" s="28" t="n">
        <v>11.451105</v>
      </c>
      <c r="R1180" s="8" t="n">
        <v>64</v>
      </c>
      <c r="S1180" s="8" t="n">
        <v>24</v>
      </c>
      <c r="T1180" s="23" t="n">
        <v>249.911493</v>
      </c>
      <c r="U1180" s="23" t="n">
        <v>203.164594</v>
      </c>
      <c r="V1180" s="28" t="n">
        <v>5.73123</v>
      </c>
      <c r="W1180" s="39" t="n">
        <v>0.883788</v>
      </c>
      <c r="X1180" s="24" t="n">
        <f aca="false">P1180*RHO_VANE/2700*(1+SCRAP)*PRICE_VANE</f>
        <v>143.88666579</v>
      </c>
      <c r="Y1180" s="24" t="n">
        <f aca="false">Q1180*RHO_PLATE/2700*(1+SCRAP)*PRICE_PLATE</f>
        <v>137.06972685</v>
      </c>
      <c r="Z1180" s="24" t="n">
        <f aca="false">T1180*CUT_M+(R1180+S1180)*CUT_SET</f>
        <v>462.8672395</v>
      </c>
      <c r="AA1180" s="24" t="n">
        <f aca="false">U1180*ROUND_M</f>
        <v>1015.82297</v>
      </c>
      <c r="AB1180" s="24" t="n">
        <f aca="false">(R1180+S1180)*FINISH_PART</f>
        <v>704</v>
      </c>
      <c r="AC1180" s="24" t="n">
        <f aca="false">R1180*SPACER_VANE+(R1180+S1180)*ASM_H*LABOUR</f>
        <v>1182</v>
      </c>
      <c r="AD1180" s="24" t="n">
        <f aca="false">V1180*G10_CAGE+W1180*G10_SLEEVE</f>
        <v>396.90108</v>
      </c>
      <c r="AE1180" s="24" t="n">
        <f aca="false">N1180/1000*SHAFT_M+SHAFT_SET</f>
        <v>208.64</v>
      </c>
      <c r="AF1180" s="24" t="n">
        <f aca="false">2*ROUNDUP(G1180*1000/V_ZENER,0)*PRICE_Z+5*ROUNDUP(G1180*DIODE_SAFETY/V_STICK,0)*PRICE_STICK</f>
        <v>68.9</v>
      </c>
      <c r="AG1180" s="24" t="n">
        <f aca="false">SUM(X1180:AF1180)</f>
        <v>4320.08768214</v>
      </c>
      <c r="AH1180" s="20" t="n">
        <f aca="false">FIXED_BOM</f>
        <v>3461</v>
      </c>
      <c r="AI1180" s="24" t="n">
        <f aca="false">(AG1180+AH1180)*(1+CONT)</f>
        <v>8948.250834461</v>
      </c>
      <c r="AJ1180" s="24" t="n">
        <f aca="false">IF(L1180&gt;0,AI1180/L1180,1000000000000)</f>
        <v>836.347030028858</v>
      </c>
      <c r="AK1180" s="8" t="n">
        <f aca="false">IF(AND(G1180&gt;=V_NEED,L1180&gt;=P_MIN,K1180&gt;=Z_MIN,F1180&lt;=N_CAP,D1180&lt;=R_MAX,OR(CORONA_REQ=0,O1180&gt;=G1180)),1,0)</f>
        <v>0</v>
      </c>
      <c r="AL1180" s="28" t="n">
        <f aca="false">IF(AK1180=1,IF(OBJECTIVE=1,AI1180,AJ1180),1000000000000)+ROW()*0.000000001</f>
        <v>1000000000000</v>
      </c>
    </row>
    <row r="1181" customFormat="false" ht="15" hidden="false" customHeight="false" outlineLevel="0" collapsed="false">
      <c r="A1181" s="8" t="n">
        <v>1177</v>
      </c>
      <c r="B1181" s="23" t="n">
        <v>4</v>
      </c>
      <c r="C1181" s="23" t="n">
        <v>1.5</v>
      </c>
      <c r="D1181" s="8" t="n">
        <v>200</v>
      </c>
      <c r="E1181" s="8" t="n">
        <v>22</v>
      </c>
      <c r="F1181" s="8" t="n">
        <v>4</v>
      </c>
      <c r="G1181" s="28" t="n">
        <v>9.259956</v>
      </c>
      <c r="H1181" s="8" t="n">
        <v>31.114296</v>
      </c>
      <c r="I1181" s="8" t="n">
        <v>700.244576</v>
      </c>
      <c r="J1181" s="28" t="n">
        <v>22.505557</v>
      </c>
      <c r="K1181" s="39" t="n">
        <v>1.529304</v>
      </c>
      <c r="L1181" s="28" t="n">
        <v>2.638107</v>
      </c>
      <c r="M1181" s="8" t="n">
        <v>62</v>
      </c>
      <c r="N1181" s="8" t="n">
        <v>720</v>
      </c>
      <c r="O1181" s="28" t="n">
        <v>9.488787</v>
      </c>
      <c r="P1181" s="28" t="n">
        <v>3.51409</v>
      </c>
      <c r="Q1181" s="28" t="n">
        <v>3.817035</v>
      </c>
      <c r="R1181" s="8" t="n">
        <v>16</v>
      </c>
      <c r="S1181" s="8" t="n">
        <v>8</v>
      </c>
      <c r="T1181" s="23" t="n">
        <v>65.619466</v>
      </c>
      <c r="U1181" s="23" t="n">
        <v>53.932741</v>
      </c>
      <c r="V1181" s="28" t="n">
        <v>2.228812</v>
      </c>
      <c r="W1181" s="39" t="n">
        <v>0.343695</v>
      </c>
      <c r="X1181" s="24" t="n">
        <f aca="false">P1181*RHO_VANE/2700*(1+SCRAP)*PRICE_VANE</f>
        <v>42.0636573</v>
      </c>
      <c r="Y1181" s="24" t="n">
        <f aca="false">Q1181*RHO_PLATE/2700*(1+SCRAP)*PRICE_PLATE</f>
        <v>45.68990895</v>
      </c>
      <c r="Z1181" s="24" t="n">
        <f aca="false">T1181*CUT_M+(R1181+S1181)*CUT_SET</f>
        <v>122.429199</v>
      </c>
      <c r="AA1181" s="24" t="n">
        <f aca="false">U1181*ROUND_M</f>
        <v>269.663705</v>
      </c>
      <c r="AB1181" s="24" t="n">
        <f aca="false">(R1181+S1181)*FINISH_PART</f>
        <v>192</v>
      </c>
      <c r="AC1181" s="24" t="n">
        <f aca="false">R1181*SPACER_VANE+(R1181+S1181)*ASM_H*LABOUR</f>
        <v>318</v>
      </c>
      <c r="AD1181" s="24" t="n">
        <f aca="false">V1181*G10_CAGE+W1181*G10_SLEEVE</f>
        <v>154.35042</v>
      </c>
      <c r="AE1181" s="24" t="n">
        <f aca="false">N1181/1000*SHAFT_M+SHAFT_SET</f>
        <v>166.4</v>
      </c>
      <c r="AF1181" s="24" t="n">
        <f aca="false">2*ROUNDUP(G1181*1000/V_ZENER,0)*PRICE_Z+5*ROUNDUP(G1181*DIODE_SAFETY/V_STICK,0)*PRICE_STICK</f>
        <v>68.9</v>
      </c>
      <c r="AG1181" s="24" t="n">
        <f aca="false">SUM(X1181:AF1181)</f>
        <v>1379.49689025</v>
      </c>
      <c r="AH1181" s="20" t="n">
        <f aca="false">FIXED_BOM</f>
        <v>3461</v>
      </c>
      <c r="AI1181" s="24" t="n">
        <f aca="false">(AG1181+AH1181)*(1+CONT)</f>
        <v>5566.5714237875</v>
      </c>
      <c r="AJ1181" s="24" t="n">
        <f aca="false">IF(L1181&gt;0,AI1181/L1181,1000000000000)</f>
        <v>2110.06279267198</v>
      </c>
      <c r="AK1181" s="8" t="n">
        <f aca="false">IF(AND(G1181&gt;=V_NEED,L1181&gt;=P_MIN,K1181&gt;=Z_MIN,F1181&lt;=N_CAP,D1181&lt;=R_MAX,OR(CORONA_REQ=0,O1181&gt;=G1181)),1,0)</f>
        <v>0</v>
      </c>
      <c r="AL1181" s="28" t="n">
        <f aca="false">IF(AK1181=1,IF(OBJECTIVE=1,AI1181,AJ1181),1000000000000)+ROW()*0.000000001</f>
        <v>1000000000000</v>
      </c>
    </row>
    <row r="1182" customFormat="false" ht="15" hidden="false" customHeight="false" outlineLevel="0" collapsed="false">
      <c r="A1182" s="8" t="n">
        <v>1178</v>
      </c>
      <c r="B1182" s="23" t="n">
        <v>4</v>
      </c>
      <c r="C1182" s="23" t="n">
        <v>1.5</v>
      </c>
      <c r="D1182" s="8" t="n">
        <v>200</v>
      </c>
      <c r="E1182" s="8" t="n">
        <v>22</v>
      </c>
      <c r="F1182" s="8" t="n">
        <v>6</v>
      </c>
      <c r="G1182" s="28" t="n">
        <v>9.259956</v>
      </c>
      <c r="H1182" s="8" t="n">
        <v>47.751037</v>
      </c>
      <c r="I1182" s="8" t="n">
        <v>1100.384334</v>
      </c>
      <c r="J1182" s="28" t="n">
        <v>23.044197</v>
      </c>
      <c r="K1182" s="39" t="n">
        <v>1.564547</v>
      </c>
      <c r="L1182" s="28" t="n">
        <v>4.331122</v>
      </c>
      <c r="M1182" s="8" t="n">
        <v>95</v>
      </c>
      <c r="N1182" s="8" t="n">
        <v>786</v>
      </c>
      <c r="O1182" s="28" t="n">
        <v>9.488787</v>
      </c>
      <c r="P1182" s="28" t="n">
        <v>5.271135</v>
      </c>
      <c r="Q1182" s="28" t="n">
        <v>5.725553</v>
      </c>
      <c r="R1182" s="8" t="n">
        <v>24</v>
      </c>
      <c r="S1182" s="8" t="n">
        <v>12</v>
      </c>
      <c r="T1182" s="23" t="n">
        <v>98.429199</v>
      </c>
      <c r="U1182" s="23" t="n">
        <v>80.899112</v>
      </c>
      <c r="V1182" s="28" t="n">
        <v>2.885515</v>
      </c>
      <c r="W1182" s="39" t="n">
        <v>0.444963</v>
      </c>
      <c r="X1182" s="24" t="n">
        <f aca="false">P1182*RHO_VANE/2700*(1+SCRAP)*PRICE_VANE</f>
        <v>63.09548595</v>
      </c>
      <c r="Y1182" s="24" t="n">
        <f aca="false">Q1182*RHO_PLATE/2700*(1+SCRAP)*PRICE_PLATE</f>
        <v>68.53486941</v>
      </c>
      <c r="Z1182" s="24" t="n">
        <f aca="false">T1182*CUT_M+(R1182+S1182)*CUT_SET</f>
        <v>183.6437985</v>
      </c>
      <c r="AA1182" s="24" t="n">
        <f aca="false">U1182*ROUND_M</f>
        <v>404.49556</v>
      </c>
      <c r="AB1182" s="24" t="n">
        <f aca="false">(R1182+S1182)*FINISH_PART</f>
        <v>288</v>
      </c>
      <c r="AC1182" s="24" t="n">
        <f aca="false">R1182*SPACER_VANE+(R1182+S1182)*ASM_H*LABOUR</f>
        <v>477</v>
      </c>
      <c r="AD1182" s="24" t="n">
        <f aca="false">V1182*G10_CAGE+W1182*G10_SLEEVE</f>
        <v>199.82868</v>
      </c>
      <c r="AE1182" s="24" t="n">
        <f aca="false">N1182/1000*SHAFT_M+SHAFT_SET</f>
        <v>174.32</v>
      </c>
      <c r="AF1182" s="24" t="n">
        <f aca="false">2*ROUNDUP(G1182*1000/V_ZENER,0)*PRICE_Z+5*ROUNDUP(G1182*DIODE_SAFETY/V_STICK,0)*PRICE_STICK</f>
        <v>68.9</v>
      </c>
      <c r="AG1182" s="24" t="n">
        <f aca="false">SUM(X1182:AF1182)</f>
        <v>1927.81839386</v>
      </c>
      <c r="AH1182" s="20" t="n">
        <f aca="false">FIXED_BOM</f>
        <v>3461</v>
      </c>
      <c r="AI1182" s="24" t="n">
        <f aca="false">(AG1182+AH1182)*(1+CONT)</f>
        <v>6197.141152939</v>
      </c>
      <c r="AJ1182" s="24" t="n">
        <f aca="false">IF(L1182&gt;0,AI1182/L1182,1000000000000)</f>
        <v>1430.83966531975</v>
      </c>
      <c r="AK1182" s="8" t="n">
        <f aca="false">IF(AND(G1182&gt;=V_NEED,L1182&gt;=P_MIN,K1182&gt;=Z_MIN,F1182&lt;=N_CAP,D1182&lt;=R_MAX,OR(CORONA_REQ=0,O1182&gt;=G1182)),1,0)</f>
        <v>0</v>
      </c>
      <c r="AL1182" s="28" t="n">
        <f aca="false">IF(AK1182=1,IF(OBJECTIVE=1,AI1182,AJ1182),1000000000000)+ROW()*0.000000001</f>
        <v>1000000000000</v>
      </c>
    </row>
    <row r="1183" customFormat="false" ht="15" hidden="false" customHeight="false" outlineLevel="0" collapsed="false">
      <c r="A1183" s="8" t="n">
        <v>1179</v>
      </c>
      <c r="B1183" s="23" t="n">
        <v>4</v>
      </c>
      <c r="C1183" s="23" t="n">
        <v>1.5</v>
      </c>
      <c r="D1183" s="8" t="n">
        <v>200</v>
      </c>
      <c r="E1183" s="8" t="n">
        <v>22</v>
      </c>
      <c r="F1183" s="8" t="n">
        <v>8</v>
      </c>
      <c r="G1183" s="28" t="n">
        <v>9.259956</v>
      </c>
      <c r="H1183" s="8" t="n">
        <v>64.387778</v>
      </c>
      <c r="I1183" s="8" t="n">
        <v>1500.524091</v>
      </c>
      <c r="J1183" s="28" t="n">
        <v>23.304486</v>
      </c>
      <c r="K1183" s="39" t="n">
        <v>1.581162</v>
      </c>
      <c r="L1183" s="28" t="n">
        <v>6.023298</v>
      </c>
      <c r="M1183" s="8" t="n">
        <v>128</v>
      </c>
      <c r="N1183" s="8" t="n">
        <v>852</v>
      </c>
      <c r="O1183" s="28" t="n">
        <v>9.488787</v>
      </c>
      <c r="P1183" s="28" t="n">
        <v>7.028179</v>
      </c>
      <c r="Q1183" s="28" t="n">
        <v>7.63407</v>
      </c>
      <c r="R1183" s="8" t="n">
        <v>32</v>
      </c>
      <c r="S1183" s="8" t="n">
        <v>16</v>
      </c>
      <c r="T1183" s="23" t="n">
        <v>131.238932</v>
      </c>
      <c r="U1183" s="23" t="n">
        <v>107.865482</v>
      </c>
      <c r="V1183" s="28" t="n">
        <v>3.542219</v>
      </c>
      <c r="W1183" s="39" t="n">
        <v>0.54623</v>
      </c>
      <c r="X1183" s="24" t="n">
        <f aca="false">P1183*RHO_VANE/2700*(1+SCRAP)*PRICE_VANE</f>
        <v>84.12730263</v>
      </c>
      <c r="Y1183" s="24" t="n">
        <f aca="false">Q1183*RHO_PLATE/2700*(1+SCRAP)*PRICE_PLATE</f>
        <v>91.3798179</v>
      </c>
      <c r="Z1183" s="24" t="n">
        <f aca="false">T1183*CUT_M+(R1183+S1183)*CUT_SET</f>
        <v>244.858398</v>
      </c>
      <c r="AA1183" s="24" t="n">
        <f aca="false">U1183*ROUND_M</f>
        <v>539.32741</v>
      </c>
      <c r="AB1183" s="24" t="n">
        <f aca="false">(R1183+S1183)*FINISH_PART</f>
        <v>384</v>
      </c>
      <c r="AC1183" s="24" t="n">
        <f aca="false">R1183*SPACER_VANE+(R1183+S1183)*ASM_H*LABOUR</f>
        <v>636</v>
      </c>
      <c r="AD1183" s="24" t="n">
        <f aca="false">V1183*G10_CAGE+W1183*G10_SLEEVE</f>
        <v>245.30694</v>
      </c>
      <c r="AE1183" s="24" t="n">
        <f aca="false">N1183/1000*SHAFT_M+SHAFT_SET</f>
        <v>182.24</v>
      </c>
      <c r="AF1183" s="24" t="n">
        <f aca="false">2*ROUNDUP(G1183*1000/V_ZENER,0)*PRICE_Z+5*ROUNDUP(G1183*DIODE_SAFETY/V_STICK,0)*PRICE_STICK</f>
        <v>68.9</v>
      </c>
      <c r="AG1183" s="24" t="n">
        <f aca="false">SUM(X1183:AF1183)</f>
        <v>2476.13986853</v>
      </c>
      <c r="AH1183" s="20" t="n">
        <f aca="false">FIXED_BOM</f>
        <v>3461</v>
      </c>
      <c r="AI1183" s="24" t="n">
        <f aca="false">(AG1183+AH1183)*(1+CONT)</f>
        <v>6827.7108488095</v>
      </c>
      <c r="AJ1183" s="24" t="n">
        <f aca="false">IF(L1183&gt;0,AI1183/L1183,1000000000000)</f>
        <v>1133.5502325818</v>
      </c>
      <c r="AK1183" s="8" t="n">
        <f aca="false">IF(AND(G1183&gt;=V_NEED,L1183&gt;=P_MIN,K1183&gt;=Z_MIN,F1183&lt;=N_CAP,D1183&lt;=R_MAX,OR(CORONA_REQ=0,O1183&gt;=G1183)),1,0)</f>
        <v>0</v>
      </c>
      <c r="AL1183" s="28" t="n">
        <f aca="false">IF(AK1183=1,IF(OBJECTIVE=1,AI1183,AJ1183),1000000000000)+ROW()*0.000000001</f>
        <v>1000000000000</v>
      </c>
    </row>
    <row r="1184" customFormat="false" ht="15" hidden="false" customHeight="false" outlineLevel="0" collapsed="false">
      <c r="A1184" s="8" t="n">
        <v>1180</v>
      </c>
      <c r="B1184" s="23" t="n">
        <v>4</v>
      </c>
      <c r="C1184" s="23" t="n">
        <v>1.5</v>
      </c>
      <c r="D1184" s="8" t="n">
        <v>200</v>
      </c>
      <c r="E1184" s="8" t="n">
        <v>22</v>
      </c>
      <c r="F1184" s="8" t="n">
        <v>10</v>
      </c>
      <c r="G1184" s="28" t="n">
        <v>9.259956</v>
      </c>
      <c r="H1184" s="8" t="n">
        <v>81.024519</v>
      </c>
      <c r="I1184" s="8" t="n">
        <v>1900.663849</v>
      </c>
      <c r="J1184" s="28" t="n">
        <v>23.457885</v>
      </c>
      <c r="K1184" s="39" t="n">
        <v>1.59157</v>
      </c>
      <c r="L1184" s="28" t="n">
        <v>7.721512</v>
      </c>
      <c r="M1184" s="8" t="n">
        <v>161</v>
      </c>
      <c r="N1184" s="8" t="n">
        <v>918</v>
      </c>
      <c r="O1184" s="28" t="n">
        <v>9.488787</v>
      </c>
      <c r="P1184" s="28" t="n">
        <v>8.785224</v>
      </c>
      <c r="Q1184" s="28" t="n">
        <v>9.542588</v>
      </c>
      <c r="R1184" s="8" t="n">
        <v>40</v>
      </c>
      <c r="S1184" s="8" t="n">
        <v>20</v>
      </c>
      <c r="T1184" s="23" t="n">
        <v>164.048665</v>
      </c>
      <c r="U1184" s="23" t="n">
        <v>134.831853</v>
      </c>
      <c r="V1184" s="28" t="n">
        <v>4.198922</v>
      </c>
      <c r="W1184" s="39" t="n">
        <v>0.647497</v>
      </c>
      <c r="X1184" s="24" t="n">
        <f aca="false">P1184*RHO_VANE/2700*(1+SCRAP)*PRICE_VANE</f>
        <v>105.15913128</v>
      </c>
      <c r="Y1184" s="24" t="n">
        <f aca="false">Q1184*RHO_PLATE/2700*(1+SCRAP)*PRICE_PLATE</f>
        <v>114.22477836</v>
      </c>
      <c r="Z1184" s="24" t="n">
        <f aca="false">T1184*CUT_M+(R1184+S1184)*CUT_SET</f>
        <v>306.0729975</v>
      </c>
      <c r="AA1184" s="24" t="n">
        <f aca="false">U1184*ROUND_M</f>
        <v>674.159265</v>
      </c>
      <c r="AB1184" s="24" t="n">
        <f aca="false">(R1184+S1184)*FINISH_PART</f>
        <v>480</v>
      </c>
      <c r="AC1184" s="24" t="n">
        <f aca="false">R1184*SPACER_VANE+(R1184+S1184)*ASM_H*LABOUR</f>
        <v>795</v>
      </c>
      <c r="AD1184" s="24" t="n">
        <f aca="false">V1184*G10_CAGE+W1184*G10_SLEEVE</f>
        <v>290.78514</v>
      </c>
      <c r="AE1184" s="24" t="n">
        <f aca="false">N1184/1000*SHAFT_M+SHAFT_SET</f>
        <v>190.16</v>
      </c>
      <c r="AF1184" s="24" t="n">
        <f aca="false">2*ROUNDUP(G1184*1000/V_ZENER,0)*PRICE_Z+5*ROUNDUP(G1184*DIODE_SAFETY/V_STICK,0)*PRICE_STICK</f>
        <v>68.9</v>
      </c>
      <c r="AG1184" s="24" t="n">
        <f aca="false">SUM(X1184:AF1184)</f>
        <v>3024.46131214</v>
      </c>
      <c r="AH1184" s="20" t="n">
        <f aca="false">FIXED_BOM</f>
        <v>3461</v>
      </c>
      <c r="AI1184" s="24" t="n">
        <f aca="false">(AG1184+AH1184)*(1+CONT)</f>
        <v>7458.280508961</v>
      </c>
      <c r="AJ1184" s="24" t="n">
        <f aca="false">IF(L1184&gt;0,AI1184/L1184,1000000000000)</f>
        <v>965.909333426018</v>
      </c>
      <c r="AK1184" s="8" t="n">
        <f aca="false">IF(AND(G1184&gt;=V_NEED,L1184&gt;=P_MIN,K1184&gt;=Z_MIN,F1184&lt;=N_CAP,D1184&lt;=R_MAX,OR(CORONA_REQ=0,O1184&gt;=G1184)),1,0)</f>
        <v>0</v>
      </c>
      <c r="AL1184" s="28" t="n">
        <f aca="false">IF(AK1184=1,IF(OBJECTIVE=1,AI1184,AJ1184),1000000000000)+ROW()*0.000000001</f>
        <v>1000000000000</v>
      </c>
    </row>
    <row r="1185" customFormat="false" ht="15" hidden="false" customHeight="false" outlineLevel="0" collapsed="false">
      <c r="A1185" s="8" t="n">
        <v>1181</v>
      </c>
      <c r="B1185" s="23" t="n">
        <v>4</v>
      </c>
      <c r="C1185" s="23" t="n">
        <v>1.5</v>
      </c>
      <c r="D1185" s="8" t="n">
        <v>200</v>
      </c>
      <c r="E1185" s="8" t="n">
        <v>22</v>
      </c>
      <c r="F1185" s="8" t="n">
        <v>12</v>
      </c>
      <c r="G1185" s="28" t="n">
        <v>9.259956</v>
      </c>
      <c r="H1185" s="8" t="n">
        <v>97.66126</v>
      </c>
      <c r="I1185" s="8" t="n">
        <v>2300.803607</v>
      </c>
      <c r="J1185" s="28" t="n">
        <v>23.55902</v>
      </c>
      <c r="K1185" s="39" t="n">
        <v>1.598163</v>
      </c>
      <c r="L1185" s="28" t="n">
        <v>9.421947</v>
      </c>
      <c r="M1185" s="8" t="n">
        <v>188.5</v>
      </c>
      <c r="N1185" s="8" t="n">
        <v>973</v>
      </c>
      <c r="O1185" s="28" t="n">
        <v>9.488787</v>
      </c>
      <c r="P1185" s="28" t="n">
        <v>10.542269</v>
      </c>
      <c r="Q1185" s="28" t="n">
        <v>10.496846</v>
      </c>
      <c r="R1185" s="8" t="n">
        <v>48</v>
      </c>
      <c r="S1185" s="8" t="n">
        <v>22</v>
      </c>
      <c r="T1185" s="23" t="n">
        <v>193.716805</v>
      </c>
      <c r="U1185" s="23" t="n">
        <v>158.656631</v>
      </c>
      <c r="V1185" s="28" t="n">
        <v>4.746175</v>
      </c>
      <c r="W1185" s="39" t="n">
        <v>0.731887</v>
      </c>
      <c r="X1185" s="24" t="n">
        <f aca="false">P1185*RHO_VANE/2700*(1+SCRAP)*PRICE_VANE</f>
        <v>126.19095993</v>
      </c>
      <c r="Y1185" s="24" t="n">
        <f aca="false">Q1185*RHO_PLATE/2700*(1+SCRAP)*PRICE_PLATE</f>
        <v>125.64724662</v>
      </c>
      <c r="Z1185" s="24" t="n">
        <f aca="false">T1185*CUT_M+(R1185+S1185)*CUT_SET</f>
        <v>360.5752075</v>
      </c>
      <c r="AA1185" s="24" t="n">
        <f aca="false">U1185*ROUND_M</f>
        <v>793.283155</v>
      </c>
      <c r="AB1185" s="24" t="n">
        <f aca="false">(R1185+S1185)*FINISH_PART</f>
        <v>560</v>
      </c>
      <c r="AC1185" s="24" t="n">
        <f aca="false">R1185*SPACER_VANE+(R1185+S1185)*ASM_H*LABOUR</f>
        <v>931.5</v>
      </c>
      <c r="AD1185" s="24" t="n">
        <f aca="false">V1185*G10_CAGE+W1185*G10_SLEEVE</f>
        <v>328.68372</v>
      </c>
      <c r="AE1185" s="24" t="n">
        <f aca="false">N1185/1000*SHAFT_M+SHAFT_SET</f>
        <v>196.76</v>
      </c>
      <c r="AF1185" s="24" t="n">
        <f aca="false">2*ROUNDUP(G1185*1000/V_ZENER,0)*PRICE_Z+5*ROUNDUP(G1185*DIODE_SAFETY/V_STICK,0)*PRICE_STICK</f>
        <v>68.9</v>
      </c>
      <c r="AG1185" s="24" t="n">
        <f aca="false">SUM(X1185:AF1185)</f>
        <v>3491.54028905</v>
      </c>
      <c r="AH1185" s="20" t="n">
        <f aca="false">FIXED_BOM</f>
        <v>3461</v>
      </c>
      <c r="AI1185" s="24" t="n">
        <f aca="false">(AG1185+AH1185)*(1+CONT)</f>
        <v>7995.4213324075</v>
      </c>
      <c r="AJ1185" s="24" t="n">
        <f aca="false">IF(L1185&gt;0,AI1185/L1185,1000000000000)</f>
        <v>848.595447672068</v>
      </c>
      <c r="AK1185" s="8" t="n">
        <f aca="false">IF(AND(G1185&gt;=V_NEED,L1185&gt;=P_MIN,K1185&gt;=Z_MIN,F1185&lt;=N_CAP,D1185&lt;=R_MAX,OR(CORONA_REQ=0,O1185&gt;=G1185)),1,0)</f>
        <v>0</v>
      </c>
      <c r="AL1185" s="28" t="n">
        <f aca="false">IF(AK1185=1,IF(OBJECTIVE=1,AI1185,AJ1185),1000000000000)+ROW()*0.000000001</f>
        <v>1000000000000</v>
      </c>
    </row>
    <row r="1186" customFormat="false" ht="15" hidden="false" customHeight="false" outlineLevel="0" collapsed="false">
      <c r="A1186" s="8" t="n">
        <v>1182</v>
      </c>
      <c r="B1186" s="23" t="n">
        <v>4</v>
      </c>
      <c r="C1186" s="23" t="n">
        <v>1.5</v>
      </c>
      <c r="D1186" s="8" t="n">
        <v>200</v>
      </c>
      <c r="E1186" s="8" t="n">
        <v>22</v>
      </c>
      <c r="F1186" s="8" t="n">
        <v>16</v>
      </c>
      <c r="G1186" s="28" t="n">
        <v>9.259956</v>
      </c>
      <c r="H1186" s="8" t="n">
        <v>130.934742</v>
      </c>
      <c r="I1186" s="8" t="n">
        <v>3101.083122</v>
      </c>
      <c r="J1186" s="28" t="n">
        <v>23.684189</v>
      </c>
      <c r="K1186" s="39" t="n">
        <v>1.606939</v>
      </c>
      <c r="L1186" s="28" t="n">
        <v>12.816968</v>
      </c>
      <c r="M1186" s="8" t="n">
        <v>254.5</v>
      </c>
      <c r="N1186" s="8" t="n">
        <v>1105</v>
      </c>
      <c r="O1186" s="28" t="n">
        <v>9.488787</v>
      </c>
      <c r="P1186" s="28" t="n">
        <v>14.056359</v>
      </c>
      <c r="Q1186" s="28" t="n">
        <v>14.313882</v>
      </c>
      <c r="R1186" s="8" t="n">
        <v>64</v>
      </c>
      <c r="S1186" s="8" t="n">
        <v>30</v>
      </c>
      <c r="T1186" s="23" t="n">
        <v>259.336271</v>
      </c>
      <c r="U1186" s="23" t="n">
        <v>212.589372</v>
      </c>
      <c r="V1186" s="28" t="n">
        <v>6.059582</v>
      </c>
      <c r="W1186" s="39" t="n">
        <v>0.934421</v>
      </c>
      <c r="X1186" s="24" t="n">
        <f aca="false">P1186*RHO_VANE/2700*(1+SCRAP)*PRICE_VANE</f>
        <v>168.25461723</v>
      </c>
      <c r="Y1186" s="24" t="n">
        <f aca="false">Q1186*RHO_PLATE/2700*(1+SCRAP)*PRICE_PLATE</f>
        <v>171.33716754</v>
      </c>
      <c r="Z1186" s="24" t="n">
        <f aca="false">T1186*CUT_M+(R1186+S1186)*CUT_SET</f>
        <v>483.0044065</v>
      </c>
      <c r="AA1186" s="24" t="n">
        <f aca="false">U1186*ROUND_M</f>
        <v>1062.94686</v>
      </c>
      <c r="AB1186" s="24" t="n">
        <f aca="false">(R1186+S1186)*FINISH_PART</f>
        <v>752</v>
      </c>
      <c r="AC1186" s="24" t="n">
        <f aca="false">R1186*SPACER_VANE+(R1186+S1186)*ASM_H*LABOUR</f>
        <v>1249.5</v>
      </c>
      <c r="AD1186" s="24" t="n">
        <f aca="false">V1186*G10_CAGE+W1186*G10_SLEEVE</f>
        <v>419.64018</v>
      </c>
      <c r="AE1186" s="24" t="n">
        <f aca="false">N1186/1000*SHAFT_M+SHAFT_SET</f>
        <v>212.6</v>
      </c>
      <c r="AF1186" s="24" t="n">
        <f aca="false">2*ROUNDUP(G1186*1000/V_ZENER,0)*PRICE_Z+5*ROUNDUP(G1186*DIODE_SAFETY/V_STICK,0)*PRICE_STICK</f>
        <v>68.9</v>
      </c>
      <c r="AG1186" s="24" t="n">
        <f aca="false">SUM(X1186:AF1186)</f>
        <v>4588.18323127</v>
      </c>
      <c r="AH1186" s="20" t="n">
        <f aca="false">FIXED_BOM</f>
        <v>3461</v>
      </c>
      <c r="AI1186" s="24" t="n">
        <f aca="false">(AG1186+AH1186)*(1+CONT)</f>
        <v>9256.5607159605</v>
      </c>
      <c r="AJ1186" s="24" t="n">
        <f aca="false">IF(L1186&gt;0,AI1186/L1186,1000000000000)</f>
        <v>722.211424414924</v>
      </c>
      <c r="AK1186" s="8" t="n">
        <f aca="false">IF(AND(G1186&gt;=V_NEED,L1186&gt;=P_MIN,K1186&gt;=Z_MIN,F1186&lt;=N_CAP,D1186&lt;=R_MAX,OR(CORONA_REQ=0,O1186&gt;=G1186)),1,0)</f>
        <v>0</v>
      </c>
      <c r="AL1186" s="28" t="n">
        <f aca="false">IF(AK1186=1,IF(OBJECTIVE=1,AI1186,AJ1186),1000000000000)+ROW()*0.000000001</f>
        <v>1000000000000</v>
      </c>
    </row>
    <row r="1187" customFormat="false" ht="15" hidden="false" customHeight="false" outlineLevel="0" collapsed="false">
      <c r="A1187" s="8" t="n">
        <v>1183</v>
      </c>
      <c r="B1187" s="23" t="n">
        <v>4</v>
      </c>
      <c r="C1187" s="23" t="n">
        <v>1.5</v>
      </c>
      <c r="D1187" s="8" t="n">
        <v>200</v>
      </c>
      <c r="E1187" s="8" t="n">
        <v>26</v>
      </c>
      <c r="F1187" s="8" t="n">
        <v>4</v>
      </c>
      <c r="G1187" s="28" t="n">
        <v>9.259956</v>
      </c>
      <c r="H1187" s="8" t="n">
        <v>50.042594</v>
      </c>
      <c r="I1187" s="8" t="n">
        <v>822.485591</v>
      </c>
      <c r="J1187" s="28" t="n">
        <v>16.435711</v>
      </c>
      <c r="K1187" s="39" t="n">
        <v>1.503485</v>
      </c>
      <c r="L1187" s="28" t="n">
        <v>3.000393</v>
      </c>
      <c r="M1187" s="8" t="n">
        <v>67.5</v>
      </c>
      <c r="N1187" s="8" t="n">
        <v>731</v>
      </c>
      <c r="O1187" s="28" t="n">
        <v>9.488787</v>
      </c>
      <c r="P1187" s="28" t="n">
        <v>4.023028</v>
      </c>
      <c r="Q1187" s="28" t="n">
        <v>4.771294</v>
      </c>
      <c r="R1187" s="8" t="n">
        <v>16</v>
      </c>
      <c r="S1187" s="8" t="n">
        <v>10</v>
      </c>
      <c r="T1187" s="23" t="n">
        <v>68.761059</v>
      </c>
      <c r="U1187" s="23" t="n">
        <v>57.074334</v>
      </c>
      <c r="V1187" s="28" t="n">
        <v>2.338262</v>
      </c>
      <c r="W1187" s="39" t="n">
        <v>0.360573</v>
      </c>
      <c r="X1187" s="24" t="n">
        <f aca="false">P1187*RHO_VANE/2700*(1+SCRAP)*PRICE_VANE</f>
        <v>48.15564516</v>
      </c>
      <c r="Y1187" s="24" t="n">
        <f aca="false">Q1187*RHO_PLATE/2700*(1+SCRAP)*PRICE_PLATE</f>
        <v>57.11238918</v>
      </c>
      <c r="Z1187" s="24" t="n">
        <f aca="false">T1187*CUT_M+(R1187+S1187)*CUT_SET</f>
        <v>129.1415885</v>
      </c>
      <c r="AA1187" s="24" t="n">
        <f aca="false">U1187*ROUND_M</f>
        <v>285.37167</v>
      </c>
      <c r="AB1187" s="24" t="n">
        <f aca="false">(R1187+S1187)*FINISH_PART</f>
        <v>208</v>
      </c>
      <c r="AC1187" s="24" t="n">
        <f aca="false">R1187*SPACER_VANE+(R1187+S1187)*ASM_H*LABOUR</f>
        <v>340.5</v>
      </c>
      <c r="AD1187" s="24" t="n">
        <f aca="false">V1187*G10_CAGE+W1187*G10_SLEEVE</f>
        <v>161.9301</v>
      </c>
      <c r="AE1187" s="24" t="n">
        <f aca="false">N1187/1000*SHAFT_M+SHAFT_SET</f>
        <v>167.72</v>
      </c>
      <c r="AF1187" s="24" t="n">
        <f aca="false">2*ROUNDUP(G1187*1000/V_ZENER,0)*PRICE_Z+5*ROUNDUP(G1187*DIODE_SAFETY/V_STICK,0)*PRICE_STICK</f>
        <v>68.9</v>
      </c>
      <c r="AG1187" s="24" t="n">
        <f aca="false">SUM(X1187:AF1187)</f>
        <v>1466.83139284</v>
      </c>
      <c r="AH1187" s="20" t="n">
        <f aca="false">FIXED_BOM</f>
        <v>3461</v>
      </c>
      <c r="AI1187" s="24" t="n">
        <f aca="false">(AG1187+AH1187)*(1+CONT)</f>
        <v>5667.006101766</v>
      </c>
      <c r="AJ1187" s="24" t="n">
        <f aca="false">IF(L1187&gt;0,AI1187/L1187,1000000000000)</f>
        <v>1888.75460706847</v>
      </c>
      <c r="AK1187" s="8" t="n">
        <f aca="false">IF(AND(G1187&gt;=V_NEED,L1187&gt;=P_MIN,K1187&gt;=Z_MIN,F1187&lt;=N_CAP,D1187&lt;=R_MAX,OR(CORONA_REQ=0,O1187&gt;=G1187)),1,0)</f>
        <v>0</v>
      </c>
      <c r="AL1187" s="28" t="n">
        <f aca="false">IF(AK1187=1,IF(OBJECTIVE=1,AI1187,AJ1187),1000000000000)+ROW()*0.000000001</f>
        <v>1000000000000</v>
      </c>
    </row>
    <row r="1188" customFormat="false" ht="15" hidden="false" customHeight="false" outlineLevel="0" collapsed="false">
      <c r="A1188" s="8" t="n">
        <v>1184</v>
      </c>
      <c r="B1188" s="23" t="n">
        <v>4</v>
      </c>
      <c r="C1188" s="23" t="n">
        <v>1.5</v>
      </c>
      <c r="D1188" s="8" t="n">
        <v>200</v>
      </c>
      <c r="E1188" s="8" t="n">
        <v>26</v>
      </c>
      <c r="F1188" s="8" t="n">
        <v>6</v>
      </c>
      <c r="G1188" s="28" t="n">
        <v>9.259956</v>
      </c>
      <c r="H1188" s="8" t="n">
        <v>77.495504</v>
      </c>
      <c r="I1188" s="8" t="n">
        <v>1292.477357</v>
      </c>
      <c r="J1188" s="28" t="n">
        <v>16.678095</v>
      </c>
      <c r="K1188" s="39" t="n">
        <v>1.531864</v>
      </c>
      <c r="L1188" s="28" t="n">
        <v>4.895</v>
      </c>
      <c r="M1188" s="8" t="n">
        <v>100.5</v>
      </c>
      <c r="N1188" s="8" t="n">
        <v>797</v>
      </c>
      <c r="O1188" s="28" t="n">
        <v>9.488787</v>
      </c>
      <c r="P1188" s="28" t="n">
        <v>6.034542</v>
      </c>
      <c r="Q1188" s="28" t="n">
        <v>6.679811</v>
      </c>
      <c r="R1188" s="8" t="n">
        <v>24</v>
      </c>
      <c r="S1188" s="8" t="n">
        <v>14</v>
      </c>
      <c r="T1188" s="23" t="n">
        <v>101.570792</v>
      </c>
      <c r="U1188" s="23" t="n">
        <v>84.040704</v>
      </c>
      <c r="V1188" s="28" t="n">
        <v>2.994966</v>
      </c>
      <c r="W1188" s="39" t="n">
        <v>0.461841</v>
      </c>
      <c r="X1188" s="24" t="n">
        <f aca="false">P1188*RHO_VANE/2700*(1+SCRAP)*PRICE_VANE</f>
        <v>72.23346774</v>
      </c>
      <c r="Y1188" s="24" t="n">
        <f aca="false">Q1188*RHO_PLATE/2700*(1+SCRAP)*PRICE_PLATE</f>
        <v>79.95733767</v>
      </c>
      <c r="Z1188" s="24" t="n">
        <f aca="false">T1188*CUT_M+(R1188+S1188)*CUT_SET</f>
        <v>190.356188</v>
      </c>
      <c r="AA1188" s="24" t="n">
        <f aca="false">U1188*ROUND_M</f>
        <v>420.20352</v>
      </c>
      <c r="AB1188" s="24" t="n">
        <f aca="false">(R1188+S1188)*FINISH_PART</f>
        <v>304</v>
      </c>
      <c r="AC1188" s="24" t="n">
        <f aca="false">R1188*SPACER_VANE+(R1188+S1188)*ASM_H*LABOUR</f>
        <v>499.5</v>
      </c>
      <c r="AD1188" s="24" t="n">
        <f aca="false">V1188*G10_CAGE+W1188*G10_SLEEVE</f>
        <v>207.40842</v>
      </c>
      <c r="AE1188" s="24" t="n">
        <f aca="false">N1188/1000*SHAFT_M+SHAFT_SET</f>
        <v>175.64</v>
      </c>
      <c r="AF1188" s="24" t="n">
        <f aca="false">2*ROUNDUP(G1188*1000/V_ZENER,0)*PRICE_Z+5*ROUNDUP(G1188*DIODE_SAFETY/V_STICK,0)*PRICE_STICK</f>
        <v>68.9</v>
      </c>
      <c r="AG1188" s="24" t="n">
        <f aca="false">SUM(X1188:AF1188)</f>
        <v>2018.19893341</v>
      </c>
      <c r="AH1188" s="20" t="n">
        <f aca="false">FIXED_BOM</f>
        <v>3461</v>
      </c>
      <c r="AI1188" s="24" t="n">
        <f aca="false">(AG1188+AH1188)*(1+CONT)</f>
        <v>6301.0787734215</v>
      </c>
      <c r="AJ1188" s="24" t="n">
        <f aca="false">IF(L1188&gt;0,AI1188/L1188,1000000000000)</f>
        <v>1287.24796188386</v>
      </c>
      <c r="AK1188" s="8" t="n">
        <f aca="false">IF(AND(G1188&gt;=V_NEED,L1188&gt;=P_MIN,K1188&gt;=Z_MIN,F1188&lt;=N_CAP,D1188&lt;=R_MAX,OR(CORONA_REQ=0,O1188&gt;=G1188)),1,0)</f>
        <v>0</v>
      </c>
      <c r="AL1188" s="28" t="n">
        <f aca="false">IF(AK1188=1,IF(OBJECTIVE=1,AI1188,AJ1188),1000000000000)+ROW()*0.000000001</f>
        <v>1000000000000</v>
      </c>
    </row>
    <row r="1189" customFormat="false" ht="15" hidden="false" customHeight="false" outlineLevel="0" collapsed="false">
      <c r="A1189" s="8" t="n">
        <v>1185</v>
      </c>
      <c r="B1189" s="23" t="n">
        <v>4</v>
      </c>
      <c r="C1189" s="23" t="n">
        <v>1.5</v>
      </c>
      <c r="D1189" s="8" t="n">
        <v>200</v>
      </c>
      <c r="E1189" s="8" t="n">
        <v>26</v>
      </c>
      <c r="F1189" s="8" t="n">
        <v>8</v>
      </c>
      <c r="G1189" s="28" t="n">
        <v>9.259956</v>
      </c>
      <c r="H1189" s="8" t="n">
        <v>104.948415</v>
      </c>
      <c r="I1189" s="8" t="n">
        <v>1762.469124</v>
      </c>
      <c r="J1189" s="28" t="n">
        <v>16.793671</v>
      </c>
      <c r="K1189" s="39" t="n">
        <v>1.545792</v>
      </c>
      <c r="L1189" s="28" t="n">
        <v>6.794508</v>
      </c>
      <c r="M1189" s="8" t="n">
        <v>133.5</v>
      </c>
      <c r="N1189" s="8" t="n">
        <v>863</v>
      </c>
      <c r="O1189" s="28" t="n">
        <v>9.488787</v>
      </c>
      <c r="P1189" s="28" t="n">
        <v>8.046055</v>
      </c>
      <c r="Q1189" s="28" t="n">
        <v>8.588329</v>
      </c>
      <c r="R1189" s="8" t="n">
        <v>32</v>
      </c>
      <c r="S1189" s="8" t="n">
        <v>18</v>
      </c>
      <c r="T1189" s="23" t="n">
        <v>134.380524</v>
      </c>
      <c r="U1189" s="23" t="n">
        <v>111.007075</v>
      </c>
      <c r="V1189" s="28" t="n">
        <v>3.651669</v>
      </c>
      <c r="W1189" s="39" t="n">
        <v>0.563108</v>
      </c>
      <c r="X1189" s="24" t="n">
        <f aca="false">P1189*RHO_VANE/2700*(1+SCRAP)*PRICE_VANE</f>
        <v>96.31127835</v>
      </c>
      <c r="Y1189" s="24" t="n">
        <f aca="false">Q1189*RHO_PLATE/2700*(1+SCRAP)*PRICE_PLATE</f>
        <v>102.80229813</v>
      </c>
      <c r="Z1189" s="24" t="n">
        <f aca="false">T1189*CUT_M+(R1189+S1189)*CUT_SET</f>
        <v>251.570786</v>
      </c>
      <c r="AA1189" s="24" t="n">
        <f aca="false">U1189*ROUND_M</f>
        <v>555.035375</v>
      </c>
      <c r="AB1189" s="24" t="n">
        <f aca="false">(R1189+S1189)*FINISH_PART</f>
        <v>400</v>
      </c>
      <c r="AC1189" s="24" t="n">
        <f aca="false">R1189*SPACER_VANE+(R1189+S1189)*ASM_H*LABOUR</f>
        <v>658.5</v>
      </c>
      <c r="AD1189" s="24" t="n">
        <f aca="false">V1189*G10_CAGE+W1189*G10_SLEEVE</f>
        <v>252.88662</v>
      </c>
      <c r="AE1189" s="24" t="n">
        <f aca="false">N1189/1000*SHAFT_M+SHAFT_SET</f>
        <v>183.56</v>
      </c>
      <c r="AF1189" s="24" t="n">
        <f aca="false">2*ROUNDUP(G1189*1000/V_ZENER,0)*PRICE_Z+5*ROUNDUP(G1189*DIODE_SAFETY/V_STICK,0)*PRICE_STICK</f>
        <v>68.9</v>
      </c>
      <c r="AG1189" s="24" t="n">
        <f aca="false">SUM(X1189:AF1189)</f>
        <v>2569.56635748</v>
      </c>
      <c r="AH1189" s="20" t="n">
        <f aca="false">FIXED_BOM</f>
        <v>3461</v>
      </c>
      <c r="AI1189" s="24" t="n">
        <f aca="false">(AG1189+AH1189)*(1+CONT)</f>
        <v>6935.151311102</v>
      </c>
      <c r="AJ1189" s="24" t="n">
        <f aca="false">IF(L1189&gt;0,AI1189/L1189,1000000000000)</f>
        <v>1020.69955780492</v>
      </c>
      <c r="AK1189" s="8" t="n">
        <f aca="false">IF(AND(G1189&gt;=V_NEED,L1189&gt;=P_MIN,K1189&gt;=Z_MIN,F1189&lt;=N_CAP,D1189&lt;=R_MAX,OR(CORONA_REQ=0,O1189&gt;=G1189)),1,0)</f>
        <v>0</v>
      </c>
      <c r="AL1189" s="28" t="n">
        <f aca="false">IF(AK1189=1,IF(OBJECTIVE=1,AI1189,AJ1189),1000000000000)+ROW()*0.000000001</f>
        <v>1000000000000</v>
      </c>
    </row>
    <row r="1190" customFormat="false" ht="15" hidden="false" customHeight="false" outlineLevel="0" collapsed="false">
      <c r="A1190" s="8" t="n">
        <v>1186</v>
      </c>
      <c r="B1190" s="23" t="n">
        <v>4</v>
      </c>
      <c r="C1190" s="23" t="n">
        <v>1.5</v>
      </c>
      <c r="D1190" s="8" t="n">
        <v>200</v>
      </c>
      <c r="E1190" s="8" t="n">
        <v>26</v>
      </c>
      <c r="F1190" s="8" t="n">
        <v>10</v>
      </c>
      <c r="G1190" s="28" t="n">
        <v>9.259956</v>
      </c>
      <c r="H1190" s="8" t="n">
        <v>132.401326</v>
      </c>
      <c r="I1190" s="8" t="n">
        <v>2232.46089</v>
      </c>
      <c r="J1190" s="28" t="n">
        <v>16.861318</v>
      </c>
      <c r="K1190" s="39" t="n">
        <v>1.553654</v>
      </c>
      <c r="L1190" s="28" t="n">
        <v>8.690659</v>
      </c>
      <c r="M1190" s="8" t="n">
        <v>166.5</v>
      </c>
      <c r="N1190" s="8" t="n">
        <v>929</v>
      </c>
      <c r="O1190" s="28" t="n">
        <v>9.488787</v>
      </c>
      <c r="P1190" s="28" t="n">
        <v>10.057569</v>
      </c>
      <c r="Q1190" s="28" t="n">
        <v>10.496846</v>
      </c>
      <c r="R1190" s="8" t="n">
        <v>40</v>
      </c>
      <c r="S1190" s="8" t="n">
        <v>22</v>
      </c>
      <c r="T1190" s="23" t="n">
        <v>167.190257</v>
      </c>
      <c r="U1190" s="23" t="n">
        <v>137.973446</v>
      </c>
      <c r="V1190" s="28" t="n">
        <v>4.308373</v>
      </c>
      <c r="W1190" s="39" t="n">
        <v>0.664375</v>
      </c>
      <c r="X1190" s="24" t="n">
        <f aca="false">P1190*RHO_VANE/2700*(1+SCRAP)*PRICE_VANE</f>
        <v>120.38910093</v>
      </c>
      <c r="Y1190" s="24" t="n">
        <f aca="false">Q1190*RHO_PLATE/2700*(1+SCRAP)*PRICE_PLATE</f>
        <v>125.64724662</v>
      </c>
      <c r="Z1190" s="24" t="n">
        <f aca="false">T1190*CUT_M+(R1190+S1190)*CUT_SET</f>
        <v>312.7853855</v>
      </c>
      <c r="AA1190" s="24" t="n">
        <f aca="false">U1190*ROUND_M</f>
        <v>689.86723</v>
      </c>
      <c r="AB1190" s="24" t="n">
        <f aca="false">(R1190+S1190)*FINISH_PART</f>
        <v>496</v>
      </c>
      <c r="AC1190" s="24" t="n">
        <f aca="false">R1190*SPACER_VANE+(R1190+S1190)*ASM_H*LABOUR</f>
        <v>817.5</v>
      </c>
      <c r="AD1190" s="24" t="n">
        <f aca="false">V1190*G10_CAGE+W1190*G10_SLEEVE</f>
        <v>298.36488</v>
      </c>
      <c r="AE1190" s="24" t="n">
        <f aca="false">N1190/1000*SHAFT_M+SHAFT_SET</f>
        <v>191.48</v>
      </c>
      <c r="AF1190" s="24" t="n">
        <f aca="false">2*ROUNDUP(G1190*1000/V_ZENER,0)*PRICE_Z+5*ROUNDUP(G1190*DIODE_SAFETY/V_STICK,0)*PRICE_STICK</f>
        <v>68.9</v>
      </c>
      <c r="AG1190" s="24" t="n">
        <f aca="false">SUM(X1190:AF1190)</f>
        <v>3120.93384305</v>
      </c>
      <c r="AH1190" s="20" t="n">
        <f aca="false">FIXED_BOM</f>
        <v>3461</v>
      </c>
      <c r="AI1190" s="24" t="n">
        <f aca="false">(AG1190+AH1190)*(1+CONT)</f>
        <v>7569.2239195075</v>
      </c>
      <c r="AJ1190" s="24" t="n">
        <f aca="false">IF(L1190&gt;0,AI1190/L1190,1000000000000)</f>
        <v>870.960869539065</v>
      </c>
      <c r="AK1190" s="8" t="n">
        <f aca="false">IF(AND(G1190&gt;=V_NEED,L1190&gt;=P_MIN,K1190&gt;=Z_MIN,F1190&lt;=N_CAP,D1190&lt;=R_MAX,OR(CORONA_REQ=0,O1190&gt;=G1190)),1,0)</f>
        <v>0</v>
      </c>
      <c r="AL1190" s="28" t="n">
        <f aca="false">IF(AK1190=1,IF(OBJECTIVE=1,AI1190,AJ1190),1000000000000)+ROW()*0.000000001</f>
        <v>1000000000000</v>
      </c>
    </row>
    <row r="1191" customFormat="false" ht="15" hidden="false" customHeight="false" outlineLevel="0" collapsed="false">
      <c r="A1191" s="8" t="n">
        <v>1187</v>
      </c>
      <c r="B1191" s="23" t="n">
        <v>4</v>
      </c>
      <c r="C1191" s="23" t="n">
        <v>1.5</v>
      </c>
      <c r="D1191" s="8" t="n">
        <v>200</v>
      </c>
      <c r="E1191" s="8" t="n">
        <v>26</v>
      </c>
      <c r="F1191" s="8" t="n">
        <v>12</v>
      </c>
      <c r="G1191" s="28" t="n">
        <v>9.259956</v>
      </c>
      <c r="H1191" s="8" t="n">
        <v>159.854236</v>
      </c>
      <c r="I1191" s="8" t="n">
        <v>2702.452656</v>
      </c>
      <c r="J1191" s="28" t="n">
        <v>16.905731</v>
      </c>
      <c r="K1191" s="39" t="n">
        <v>1.559325</v>
      </c>
      <c r="L1191" s="28" t="n">
        <v>10.593606</v>
      </c>
      <c r="M1191" s="8" t="n">
        <v>199.5</v>
      </c>
      <c r="N1191" s="8" t="n">
        <v>995</v>
      </c>
      <c r="O1191" s="28" t="n">
        <v>9.488787</v>
      </c>
      <c r="P1191" s="28" t="n">
        <v>12.069083</v>
      </c>
      <c r="Q1191" s="28" t="n">
        <v>12.405364</v>
      </c>
      <c r="R1191" s="8" t="n">
        <v>48</v>
      </c>
      <c r="S1191" s="8" t="n">
        <v>26</v>
      </c>
      <c r="T1191" s="23" t="n">
        <v>199.99999</v>
      </c>
      <c r="U1191" s="23" t="n">
        <v>164.939816</v>
      </c>
      <c r="V1191" s="28" t="n">
        <v>4.965076</v>
      </c>
      <c r="W1191" s="39" t="n">
        <v>0.765643</v>
      </c>
      <c r="X1191" s="24" t="n">
        <f aca="false">P1191*RHO_VANE/2700*(1+SCRAP)*PRICE_VANE</f>
        <v>144.46692351</v>
      </c>
      <c r="Y1191" s="24" t="n">
        <f aca="false">Q1191*RHO_PLATE/2700*(1+SCRAP)*PRICE_PLATE</f>
        <v>148.49220708</v>
      </c>
      <c r="Z1191" s="24" t="n">
        <f aca="false">T1191*CUT_M+(R1191+S1191)*CUT_SET</f>
        <v>373.999985</v>
      </c>
      <c r="AA1191" s="24" t="n">
        <f aca="false">U1191*ROUND_M</f>
        <v>824.69908</v>
      </c>
      <c r="AB1191" s="24" t="n">
        <f aca="false">(R1191+S1191)*FINISH_PART</f>
        <v>592</v>
      </c>
      <c r="AC1191" s="24" t="n">
        <f aca="false">R1191*SPACER_VANE+(R1191+S1191)*ASM_H*LABOUR</f>
        <v>976.5</v>
      </c>
      <c r="AD1191" s="24" t="n">
        <f aca="false">V1191*G10_CAGE+W1191*G10_SLEEVE</f>
        <v>343.84314</v>
      </c>
      <c r="AE1191" s="24" t="n">
        <f aca="false">N1191/1000*SHAFT_M+SHAFT_SET</f>
        <v>199.4</v>
      </c>
      <c r="AF1191" s="24" t="n">
        <f aca="false">2*ROUNDUP(G1191*1000/V_ZENER,0)*PRICE_Z+5*ROUNDUP(G1191*DIODE_SAFETY/V_STICK,0)*PRICE_STICK</f>
        <v>68.9</v>
      </c>
      <c r="AG1191" s="24" t="n">
        <f aca="false">SUM(X1191:AF1191)</f>
        <v>3672.30133559</v>
      </c>
      <c r="AH1191" s="20" t="n">
        <f aca="false">FIXED_BOM</f>
        <v>3461</v>
      </c>
      <c r="AI1191" s="24" t="n">
        <f aca="false">(AG1191+AH1191)*(1+CONT)</f>
        <v>8203.2965359285</v>
      </c>
      <c r="AJ1191" s="24" t="n">
        <f aca="false">IF(L1191&gt;0,AI1191/L1191,1000000000000)</f>
        <v>774.363001222483</v>
      </c>
      <c r="AK1191" s="8" t="n">
        <f aca="false">IF(AND(G1191&gt;=V_NEED,L1191&gt;=P_MIN,K1191&gt;=Z_MIN,F1191&lt;=N_CAP,D1191&lt;=R_MAX,OR(CORONA_REQ=0,O1191&gt;=G1191)),1,0)</f>
        <v>0</v>
      </c>
      <c r="AL1191" s="28" t="n">
        <f aca="false">IF(AK1191=1,IF(OBJECTIVE=1,AI1191,AJ1191),1000000000000)+ROW()*0.000000001</f>
        <v>1000000000000</v>
      </c>
    </row>
    <row r="1192" customFormat="false" ht="15" hidden="false" customHeight="false" outlineLevel="0" collapsed="false">
      <c r="A1192" s="8" t="n">
        <v>1188</v>
      </c>
      <c r="B1192" s="23" t="n">
        <v>4</v>
      </c>
      <c r="C1192" s="23" t="n">
        <v>1.5</v>
      </c>
      <c r="D1192" s="8" t="n">
        <v>200</v>
      </c>
      <c r="E1192" s="8" t="n">
        <v>26</v>
      </c>
      <c r="F1192" s="8" t="n">
        <v>16</v>
      </c>
      <c r="G1192" s="28" t="n">
        <v>9.259956</v>
      </c>
      <c r="H1192" s="8" t="n">
        <v>214.760058</v>
      </c>
      <c r="I1192" s="8" t="n">
        <v>3642.436189</v>
      </c>
      <c r="J1192" s="28" t="n">
        <v>16.960492</v>
      </c>
      <c r="K1192" s="39" t="n">
        <v>1.565161</v>
      </c>
      <c r="L1192" s="28" t="n">
        <v>14.378694</v>
      </c>
      <c r="M1192" s="8" t="n">
        <v>265.5</v>
      </c>
      <c r="N1192" s="8" t="n">
        <v>1127</v>
      </c>
      <c r="O1192" s="28" t="n">
        <v>9.488787</v>
      </c>
      <c r="P1192" s="28" t="n">
        <v>16.092111</v>
      </c>
      <c r="Q1192" s="28" t="n">
        <v>16.222399</v>
      </c>
      <c r="R1192" s="8" t="n">
        <v>64</v>
      </c>
      <c r="S1192" s="8" t="n">
        <v>34</v>
      </c>
      <c r="T1192" s="23" t="n">
        <v>265.619456</v>
      </c>
      <c r="U1192" s="23" t="n">
        <v>218.872558</v>
      </c>
      <c r="V1192" s="28" t="n">
        <v>6.278483</v>
      </c>
      <c r="W1192" s="39" t="n">
        <v>0.968177</v>
      </c>
      <c r="X1192" s="24" t="n">
        <f aca="false">P1192*RHO_VANE/2700*(1+SCRAP)*PRICE_VANE</f>
        <v>192.62256867</v>
      </c>
      <c r="Y1192" s="24" t="n">
        <f aca="false">Q1192*RHO_PLATE/2700*(1+SCRAP)*PRICE_PLATE</f>
        <v>194.18211603</v>
      </c>
      <c r="Z1192" s="24" t="n">
        <f aca="false">T1192*CUT_M+(R1192+S1192)*CUT_SET</f>
        <v>496.429184</v>
      </c>
      <c r="AA1192" s="24" t="n">
        <f aca="false">U1192*ROUND_M</f>
        <v>1094.36279</v>
      </c>
      <c r="AB1192" s="24" t="n">
        <f aca="false">(R1192+S1192)*FINISH_PART</f>
        <v>784</v>
      </c>
      <c r="AC1192" s="24" t="n">
        <f aca="false">R1192*SPACER_VANE+(R1192+S1192)*ASM_H*LABOUR</f>
        <v>1294.5</v>
      </c>
      <c r="AD1192" s="24" t="n">
        <f aca="false">V1192*G10_CAGE+W1192*G10_SLEEVE</f>
        <v>434.7996</v>
      </c>
      <c r="AE1192" s="24" t="n">
        <f aca="false">N1192/1000*SHAFT_M+SHAFT_SET</f>
        <v>215.24</v>
      </c>
      <c r="AF1192" s="24" t="n">
        <f aca="false">2*ROUNDUP(G1192*1000/V_ZENER,0)*PRICE_Z+5*ROUNDUP(G1192*DIODE_SAFETY/V_STICK,0)*PRICE_STICK</f>
        <v>68.9</v>
      </c>
      <c r="AG1192" s="24" t="n">
        <f aca="false">SUM(X1192:AF1192)</f>
        <v>4775.0362587</v>
      </c>
      <c r="AH1192" s="20" t="n">
        <f aca="false">FIXED_BOM</f>
        <v>3461</v>
      </c>
      <c r="AI1192" s="24" t="n">
        <f aca="false">(AG1192+AH1192)*(1+CONT)</f>
        <v>9471.441697505</v>
      </c>
      <c r="AJ1192" s="24" t="n">
        <f aca="false">IF(L1192&gt;0,AI1192/L1192,1000000000000)</f>
        <v>658.713628477315</v>
      </c>
      <c r="AK1192" s="8" t="n">
        <f aca="false">IF(AND(G1192&gt;=V_NEED,L1192&gt;=P_MIN,K1192&gt;=Z_MIN,F1192&lt;=N_CAP,D1192&lt;=R_MAX,OR(CORONA_REQ=0,O1192&gt;=G1192)),1,0)</f>
        <v>0</v>
      </c>
      <c r="AL1192" s="28" t="n">
        <f aca="false">IF(AK1192=1,IF(OBJECTIVE=1,AI1192,AJ1192),1000000000000)+ROW()*0.000000001</f>
        <v>1000000000000</v>
      </c>
    </row>
    <row r="1193" customFormat="false" ht="15" hidden="false" customHeight="false" outlineLevel="0" collapsed="false">
      <c r="A1193" s="8" t="n">
        <v>1189</v>
      </c>
      <c r="B1193" s="23" t="n">
        <v>4</v>
      </c>
      <c r="C1193" s="23" t="n">
        <v>2</v>
      </c>
      <c r="D1193" s="8" t="n">
        <v>200</v>
      </c>
      <c r="E1193" s="8" t="n">
        <v>18</v>
      </c>
      <c r="F1193" s="8" t="n">
        <v>4</v>
      </c>
      <c r="G1193" s="28" t="n">
        <v>9.259956</v>
      </c>
      <c r="H1193" s="8" t="n">
        <v>24.868983</v>
      </c>
      <c r="I1193" s="8" t="n">
        <v>580.862965</v>
      </c>
      <c r="J1193" s="28" t="n">
        <v>23.356925</v>
      </c>
      <c r="K1193" s="39" t="n">
        <v>1.515711</v>
      </c>
      <c r="L1193" s="28" t="n">
        <v>2.147303</v>
      </c>
      <c r="M1193" s="8" t="n">
        <v>68</v>
      </c>
      <c r="N1193" s="8" t="n">
        <v>732</v>
      </c>
      <c r="O1193" s="28" t="n">
        <v>10.214631</v>
      </c>
      <c r="P1193" s="28" t="n">
        <v>4.006869</v>
      </c>
      <c r="Q1193" s="28" t="n">
        <v>5.08938</v>
      </c>
      <c r="R1193" s="8" t="n">
        <v>16</v>
      </c>
      <c r="S1193" s="8" t="n">
        <v>8</v>
      </c>
      <c r="T1193" s="23" t="n">
        <v>65.619466</v>
      </c>
      <c r="U1193" s="23" t="n">
        <v>53.932741</v>
      </c>
      <c r="V1193" s="28" t="n">
        <v>2.348212</v>
      </c>
      <c r="W1193" s="39" t="n">
        <v>0.362108</v>
      </c>
      <c r="X1193" s="24" t="n">
        <f aca="false">P1193*RHO_VANE/2700*(1+SCRAP)*PRICE_VANE</f>
        <v>47.96222193</v>
      </c>
      <c r="Y1193" s="24" t="n">
        <f aca="false">Q1193*RHO_PLATE/2700*(1+SCRAP)*PRICE_PLATE</f>
        <v>60.9198786</v>
      </c>
      <c r="Z1193" s="24" t="n">
        <f aca="false">T1193*CUT_M+(R1193+S1193)*CUT_SET</f>
        <v>122.429199</v>
      </c>
      <c r="AA1193" s="24" t="n">
        <f aca="false">U1193*ROUND_M</f>
        <v>269.663705</v>
      </c>
      <c r="AB1193" s="24" t="n">
        <f aca="false">(R1193+S1193)*FINISH_PART</f>
        <v>192</v>
      </c>
      <c r="AC1193" s="24" t="n">
        <f aca="false">R1193*SPACER_VANE+(R1193+S1193)*ASM_H*LABOUR</f>
        <v>318</v>
      </c>
      <c r="AD1193" s="24" t="n">
        <f aca="false">V1193*G10_CAGE+W1193*G10_SLEEVE</f>
        <v>162.6192</v>
      </c>
      <c r="AE1193" s="24" t="n">
        <f aca="false">N1193/1000*SHAFT_M+SHAFT_SET</f>
        <v>167.84</v>
      </c>
      <c r="AF1193" s="24" t="n">
        <f aca="false">2*ROUNDUP(G1193*1000/V_ZENER,0)*PRICE_Z+5*ROUNDUP(G1193*DIODE_SAFETY/V_STICK,0)*PRICE_STICK</f>
        <v>68.9</v>
      </c>
      <c r="AG1193" s="24" t="n">
        <f aca="false">SUM(X1193:AF1193)</f>
        <v>1410.33420453</v>
      </c>
      <c r="AH1193" s="20" t="n">
        <f aca="false">FIXED_BOM</f>
        <v>3461</v>
      </c>
      <c r="AI1193" s="24" t="n">
        <f aca="false">(AG1193+AH1193)*(1+CONT)</f>
        <v>5602.0343352095</v>
      </c>
      <c r="AJ1193" s="24" t="n">
        <f aca="false">IF(L1193&gt;0,AI1193/L1193,1000000000000)</f>
        <v>2608.86998025407</v>
      </c>
      <c r="AK1193" s="8" t="n">
        <f aca="false">IF(AND(G1193&gt;=V_NEED,L1193&gt;=P_MIN,K1193&gt;=Z_MIN,F1193&lt;=N_CAP,D1193&lt;=R_MAX,OR(CORONA_REQ=0,O1193&gt;=G1193)),1,0)</f>
        <v>0</v>
      </c>
      <c r="AL1193" s="28" t="n">
        <f aca="false">IF(AK1193=1,IF(OBJECTIVE=1,AI1193,AJ1193),1000000000000)+ROW()*0.000000001</f>
        <v>1000000000000</v>
      </c>
    </row>
    <row r="1194" customFormat="false" ht="15" hidden="false" customHeight="false" outlineLevel="0" collapsed="false">
      <c r="A1194" s="8" t="n">
        <v>1190</v>
      </c>
      <c r="B1194" s="23" t="n">
        <v>4</v>
      </c>
      <c r="C1194" s="23" t="n">
        <v>2</v>
      </c>
      <c r="D1194" s="8" t="n">
        <v>200</v>
      </c>
      <c r="E1194" s="8" t="n">
        <v>18</v>
      </c>
      <c r="F1194" s="8" t="n">
        <v>6</v>
      </c>
      <c r="G1194" s="28" t="n">
        <v>9.259956</v>
      </c>
      <c r="H1194" s="8" t="n">
        <v>37.936973</v>
      </c>
      <c r="I1194" s="8" t="n">
        <v>912.784659</v>
      </c>
      <c r="J1194" s="28" t="n">
        <v>24.060556</v>
      </c>
      <c r="K1194" s="39" t="n">
        <v>1.557226</v>
      </c>
      <c r="L1194" s="28" t="n">
        <v>3.559775</v>
      </c>
      <c r="M1194" s="8" t="n">
        <v>98</v>
      </c>
      <c r="N1194" s="8" t="n">
        <v>792</v>
      </c>
      <c r="O1194" s="28" t="n">
        <v>10.214631</v>
      </c>
      <c r="P1194" s="28" t="n">
        <v>6.010303</v>
      </c>
      <c r="Q1194" s="28" t="n">
        <v>6.361725</v>
      </c>
      <c r="R1194" s="8" t="n">
        <v>24</v>
      </c>
      <c r="S1194" s="8" t="n">
        <v>10</v>
      </c>
      <c r="T1194" s="23" t="n">
        <v>95.287606</v>
      </c>
      <c r="U1194" s="23" t="n">
        <v>77.757519</v>
      </c>
      <c r="V1194" s="28" t="n">
        <v>2.945215</v>
      </c>
      <c r="W1194" s="39" t="n">
        <v>0.454169</v>
      </c>
      <c r="X1194" s="24" t="n">
        <f aca="false">P1194*RHO_VANE/2700*(1+SCRAP)*PRICE_VANE</f>
        <v>71.94332691</v>
      </c>
      <c r="Y1194" s="24" t="n">
        <f aca="false">Q1194*RHO_PLATE/2700*(1+SCRAP)*PRICE_PLATE</f>
        <v>76.14984825</v>
      </c>
      <c r="Z1194" s="24" t="n">
        <f aca="false">T1194*CUT_M+(R1194+S1194)*CUT_SET</f>
        <v>176.931409</v>
      </c>
      <c r="AA1194" s="24" t="n">
        <f aca="false">U1194*ROUND_M</f>
        <v>388.787595</v>
      </c>
      <c r="AB1194" s="24" t="n">
        <f aca="false">(R1194+S1194)*FINISH_PART</f>
        <v>272</v>
      </c>
      <c r="AC1194" s="24" t="n">
        <f aca="false">R1194*SPACER_VANE+(R1194+S1194)*ASM_H*LABOUR</f>
        <v>454.5</v>
      </c>
      <c r="AD1194" s="24" t="n">
        <f aca="false">V1194*G10_CAGE+W1194*G10_SLEEVE</f>
        <v>203.96304</v>
      </c>
      <c r="AE1194" s="24" t="n">
        <f aca="false">N1194/1000*SHAFT_M+SHAFT_SET</f>
        <v>175.04</v>
      </c>
      <c r="AF1194" s="24" t="n">
        <f aca="false">2*ROUNDUP(G1194*1000/V_ZENER,0)*PRICE_Z+5*ROUNDUP(G1194*DIODE_SAFETY/V_STICK,0)*PRICE_STICK</f>
        <v>68.9</v>
      </c>
      <c r="AG1194" s="24" t="n">
        <f aca="false">SUM(X1194:AF1194)</f>
        <v>1888.21521916</v>
      </c>
      <c r="AH1194" s="20" t="n">
        <f aca="false">FIXED_BOM</f>
        <v>3461</v>
      </c>
      <c r="AI1194" s="24" t="n">
        <f aca="false">(AG1194+AH1194)*(1+CONT)</f>
        <v>6151.597502034</v>
      </c>
      <c r="AJ1194" s="24" t="n">
        <f aca="false">IF(L1194&gt;0,AI1194/L1194,1000000000000)</f>
        <v>1728.08604533545</v>
      </c>
      <c r="AK1194" s="8" t="n">
        <f aca="false">IF(AND(G1194&gt;=V_NEED,L1194&gt;=P_MIN,K1194&gt;=Z_MIN,F1194&lt;=N_CAP,D1194&lt;=R_MAX,OR(CORONA_REQ=0,O1194&gt;=G1194)),1,0)</f>
        <v>0</v>
      </c>
      <c r="AL1194" s="28" t="n">
        <f aca="false">IF(AK1194=1,IF(OBJECTIVE=1,AI1194,AJ1194),1000000000000)+ROW()*0.000000001</f>
        <v>1000000000000</v>
      </c>
    </row>
    <row r="1195" customFormat="false" ht="15" hidden="false" customHeight="false" outlineLevel="0" collapsed="false">
      <c r="A1195" s="8" t="n">
        <v>1191</v>
      </c>
      <c r="B1195" s="23" t="n">
        <v>4</v>
      </c>
      <c r="C1195" s="23" t="n">
        <v>2</v>
      </c>
      <c r="D1195" s="8" t="n">
        <v>200</v>
      </c>
      <c r="E1195" s="8" t="n">
        <v>18</v>
      </c>
      <c r="F1195" s="8" t="n">
        <v>8</v>
      </c>
      <c r="G1195" s="28" t="n">
        <v>9.259956</v>
      </c>
      <c r="H1195" s="8" t="n">
        <v>51.004963</v>
      </c>
      <c r="I1195" s="8" t="n">
        <v>1244.706354</v>
      </c>
      <c r="J1195" s="28" t="n">
        <v>24.403632</v>
      </c>
      <c r="K1195" s="39" t="n">
        <v>1.576693</v>
      </c>
      <c r="L1195" s="28" t="n">
        <v>4.968533</v>
      </c>
      <c r="M1195" s="8" t="n">
        <v>134</v>
      </c>
      <c r="N1195" s="8" t="n">
        <v>864</v>
      </c>
      <c r="O1195" s="28" t="n">
        <v>10.214631</v>
      </c>
      <c r="P1195" s="28" t="n">
        <v>8.013738</v>
      </c>
      <c r="Q1195" s="28" t="n">
        <v>8.906415</v>
      </c>
      <c r="R1195" s="8" t="n">
        <v>32</v>
      </c>
      <c r="S1195" s="8" t="n">
        <v>14</v>
      </c>
      <c r="T1195" s="23" t="n">
        <v>128.097339</v>
      </c>
      <c r="U1195" s="23" t="n">
        <v>104.72389</v>
      </c>
      <c r="V1195" s="28" t="n">
        <v>3.661619</v>
      </c>
      <c r="W1195" s="39" t="n">
        <v>0.564642</v>
      </c>
      <c r="X1195" s="24" t="n">
        <f aca="false">P1195*RHO_VANE/2700*(1+SCRAP)*PRICE_VANE</f>
        <v>95.92444386</v>
      </c>
      <c r="Y1195" s="24" t="n">
        <f aca="false">Q1195*RHO_PLATE/2700*(1+SCRAP)*PRICE_PLATE</f>
        <v>106.60978755</v>
      </c>
      <c r="Z1195" s="24" t="n">
        <f aca="false">T1195*CUT_M+(R1195+S1195)*CUT_SET</f>
        <v>238.1460085</v>
      </c>
      <c r="AA1195" s="24" t="n">
        <f aca="false">U1195*ROUND_M</f>
        <v>523.61945</v>
      </c>
      <c r="AB1195" s="24" t="n">
        <f aca="false">(R1195+S1195)*FINISH_PART</f>
        <v>368</v>
      </c>
      <c r="AC1195" s="24" t="n">
        <f aca="false">R1195*SPACER_VANE+(R1195+S1195)*ASM_H*LABOUR</f>
        <v>613.5</v>
      </c>
      <c r="AD1195" s="24" t="n">
        <f aca="false">V1195*G10_CAGE+W1195*G10_SLEEVE</f>
        <v>253.57566</v>
      </c>
      <c r="AE1195" s="24" t="n">
        <f aca="false">N1195/1000*SHAFT_M+SHAFT_SET</f>
        <v>183.68</v>
      </c>
      <c r="AF1195" s="24" t="n">
        <f aca="false">2*ROUNDUP(G1195*1000/V_ZENER,0)*PRICE_Z+5*ROUNDUP(G1195*DIODE_SAFETY/V_STICK,0)*PRICE_STICK</f>
        <v>68.9</v>
      </c>
      <c r="AG1195" s="24" t="n">
        <f aca="false">SUM(X1195:AF1195)</f>
        <v>2451.95534991</v>
      </c>
      <c r="AH1195" s="20" t="n">
        <f aca="false">FIXED_BOM</f>
        <v>3461</v>
      </c>
      <c r="AI1195" s="24" t="n">
        <f aca="false">(AG1195+AH1195)*(1+CONT)</f>
        <v>6799.8986523965</v>
      </c>
      <c r="AJ1195" s="24" t="n">
        <f aca="false">IF(L1195&gt;0,AI1195/L1195,1000000000000)</f>
        <v>1368.59283261206</v>
      </c>
      <c r="AK1195" s="8" t="n">
        <f aca="false">IF(AND(G1195&gt;=V_NEED,L1195&gt;=P_MIN,K1195&gt;=Z_MIN,F1195&lt;=N_CAP,D1195&lt;=R_MAX,OR(CORONA_REQ=0,O1195&gt;=G1195)),1,0)</f>
        <v>0</v>
      </c>
      <c r="AL1195" s="28" t="n">
        <f aca="false">IF(AK1195=1,IF(OBJECTIVE=1,AI1195,AJ1195),1000000000000)+ROW()*0.000000001</f>
        <v>1000000000000</v>
      </c>
    </row>
    <row r="1196" customFormat="false" ht="15" hidden="false" customHeight="false" outlineLevel="0" collapsed="false">
      <c r="A1196" s="8" t="n">
        <v>1192</v>
      </c>
      <c r="B1196" s="23" t="n">
        <v>4</v>
      </c>
      <c r="C1196" s="23" t="n">
        <v>2</v>
      </c>
      <c r="D1196" s="8" t="n">
        <v>200</v>
      </c>
      <c r="E1196" s="8" t="n">
        <v>18</v>
      </c>
      <c r="F1196" s="8" t="n">
        <v>10</v>
      </c>
      <c r="G1196" s="28" t="n">
        <v>9.259956</v>
      </c>
      <c r="H1196" s="8" t="n">
        <v>64.072953</v>
      </c>
      <c r="I1196" s="8" t="n">
        <v>1576.628048</v>
      </c>
      <c r="J1196" s="28" t="n">
        <v>24.606764</v>
      </c>
      <c r="K1196" s="39" t="n">
        <v>1.589785</v>
      </c>
      <c r="L1196" s="28" t="n">
        <v>6.390362</v>
      </c>
      <c r="M1196" s="8" t="n">
        <v>164</v>
      </c>
      <c r="N1196" s="8" t="n">
        <v>924</v>
      </c>
      <c r="O1196" s="28" t="n">
        <v>10.214631</v>
      </c>
      <c r="P1196" s="28" t="n">
        <v>10.017172</v>
      </c>
      <c r="Q1196" s="28" t="n">
        <v>10.17876</v>
      </c>
      <c r="R1196" s="8" t="n">
        <v>40</v>
      </c>
      <c r="S1196" s="8" t="n">
        <v>16</v>
      </c>
      <c r="T1196" s="23" t="n">
        <v>157.765479</v>
      </c>
      <c r="U1196" s="23" t="n">
        <v>128.548668</v>
      </c>
      <c r="V1196" s="28" t="n">
        <v>4.258622</v>
      </c>
      <c r="W1196" s="39" t="n">
        <v>0.656703</v>
      </c>
      <c r="X1196" s="24" t="n">
        <f aca="false">P1196*RHO_VANE/2700*(1+SCRAP)*PRICE_VANE</f>
        <v>119.90554884</v>
      </c>
      <c r="Y1196" s="24" t="n">
        <f aca="false">Q1196*RHO_PLATE/2700*(1+SCRAP)*PRICE_PLATE</f>
        <v>121.8397572</v>
      </c>
      <c r="Z1196" s="24" t="n">
        <f aca="false">T1196*CUT_M+(R1196+S1196)*CUT_SET</f>
        <v>292.6482185</v>
      </c>
      <c r="AA1196" s="24" t="n">
        <f aca="false">U1196*ROUND_M</f>
        <v>642.74334</v>
      </c>
      <c r="AB1196" s="24" t="n">
        <f aca="false">(R1196+S1196)*FINISH_PART</f>
        <v>448</v>
      </c>
      <c r="AC1196" s="24" t="n">
        <f aca="false">R1196*SPACER_VANE+(R1196+S1196)*ASM_H*LABOUR</f>
        <v>750</v>
      </c>
      <c r="AD1196" s="24" t="n">
        <f aca="false">V1196*G10_CAGE+W1196*G10_SLEEVE</f>
        <v>294.9195</v>
      </c>
      <c r="AE1196" s="24" t="n">
        <f aca="false">N1196/1000*SHAFT_M+SHAFT_SET</f>
        <v>190.88</v>
      </c>
      <c r="AF1196" s="24" t="n">
        <f aca="false">2*ROUNDUP(G1196*1000/V_ZENER,0)*PRICE_Z+5*ROUNDUP(G1196*DIODE_SAFETY/V_STICK,0)*PRICE_STICK</f>
        <v>68.9</v>
      </c>
      <c r="AG1196" s="24" t="n">
        <f aca="false">SUM(X1196:AF1196)</f>
        <v>2929.83636454</v>
      </c>
      <c r="AH1196" s="20" t="n">
        <f aca="false">FIXED_BOM</f>
        <v>3461</v>
      </c>
      <c r="AI1196" s="24" t="n">
        <f aca="false">(AG1196+AH1196)*(1+CONT)</f>
        <v>7349.461819221</v>
      </c>
      <c r="AJ1196" s="24" t="n">
        <f aca="false">IF(L1196&gt;0,AI1196/L1196,1000000000000)</f>
        <v>1150.08536593404</v>
      </c>
      <c r="AK1196" s="8" t="n">
        <f aca="false">IF(AND(G1196&gt;=V_NEED,L1196&gt;=P_MIN,K1196&gt;=Z_MIN,F1196&lt;=N_CAP,D1196&lt;=R_MAX,OR(CORONA_REQ=0,O1196&gt;=G1196)),1,0)</f>
        <v>0</v>
      </c>
      <c r="AL1196" s="28" t="n">
        <f aca="false">IF(AK1196=1,IF(OBJECTIVE=1,AI1196,AJ1196),1000000000000)+ROW()*0.000000001</f>
        <v>1000000000000</v>
      </c>
    </row>
    <row r="1197" customFormat="false" ht="15" hidden="false" customHeight="false" outlineLevel="0" collapsed="false">
      <c r="A1197" s="8" t="n">
        <v>1193</v>
      </c>
      <c r="B1197" s="23" t="n">
        <v>4</v>
      </c>
      <c r="C1197" s="23" t="n">
        <v>2</v>
      </c>
      <c r="D1197" s="8" t="n">
        <v>200</v>
      </c>
      <c r="E1197" s="8" t="n">
        <v>18</v>
      </c>
      <c r="F1197" s="8" t="n">
        <v>12</v>
      </c>
      <c r="G1197" s="28" t="n">
        <v>9.259956</v>
      </c>
      <c r="H1197" s="8" t="n">
        <v>77.140943</v>
      </c>
      <c r="I1197" s="8" t="n">
        <v>1908.549743</v>
      </c>
      <c r="J1197" s="28" t="n">
        <v>24.741073</v>
      </c>
      <c r="K1197" s="39" t="n">
        <v>1.597385</v>
      </c>
      <c r="L1197" s="28" t="n">
        <v>7.802409</v>
      </c>
      <c r="M1197" s="8" t="n">
        <v>200</v>
      </c>
      <c r="N1197" s="8" t="n">
        <v>996</v>
      </c>
      <c r="O1197" s="28" t="n">
        <v>10.214631</v>
      </c>
      <c r="P1197" s="28" t="n">
        <v>12.020607</v>
      </c>
      <c r="Q1197" s="28" t="n">
        <v>12.72345</v>
      </c>
      <c r="R1197" s="8" t="n">
        <v>48</v>
      </c>
      <c r="S1197" s="8" t="n">
        <v>20</v>
      </c>
      <c r="T1197" s="23" t="n">
        <v>190.575212</v>
      </c>
      <c r="U1197" s="23" t="n">
        <v>155.515038</v>
      </c>
      <c r="V1197" s="28" t="n">
        <v>4.975026</v>
      </c>
      <c r="W1197" s="39" t="n">
        <v>0.767177</v>
      </c>
      <c r="X1197" s="24" t="n">
        <f aca="false">P1197*RHO_VANE/2700*(1+SCRAP)*PRICE_VANE</f>
        <v>143.88666579</v>
      </c>
      <c r="Y1197" s="24" t="n">
        <f aca="false">Q1197*RHO_PLATE/2700*(1+SCRAP)*PRICE_PLATE</f>
        <v>152.2996965</v>
      </c>
      <c r="Z1197" s="24" t="n">
        <f aca="false">T1197*CUT_M+(R1197+S1197)*CUT_SET</f>
        <v>353.862818</v>
      </c>
      <c r="AA1197" s="24" t="n">
        <f aca="false">U1197*ROUND_M</f>
        <v>777.57519</v>
      </c>
      <c r="AB1197" s="24" t="n">
        <f aca="false">(R1197+S1197)*FINISH_PART</f>
        <v>544</v>
      </c>
      <c r="AC1197" s="24" t="n">
        <f aca="false">R1197*SPACER_VANE+(R1197+S1197)*ASM_H*LABOUR</f>
        <v>909</v>
      </c>
      <c r="AD1197" s="24" t="n">
        <f aca="false">V1197*G10_CAGE+W1197*G10_SLEEVE</f>
        <v>344.53218</v>
      </c>
      <c r="AE1197" s="24" t="n">
        <f aca="false">N1197/1000*SHAFT_M+SHAFT_SET</f>
        <v>199.52</v>
      </c>
      <c r="AF1197" s="24" t="n">
        <f aca="false">2*ROUNDUP(G1197*1000/V_ZENER,0)*PRICE_Z+5*ROUNDUP(G1197*DIODE_SAFETY/V_STICK,0)*PRICE_STICK</f>
        <v>68.9</v>
      </c>
      <c r="AG1197" s="24" t="n">
        <f aca="false">SUM(X1197:AF1197)</f>
        <v>3493.57655029</v>
      </c>
      <c r="AH1197" s="20" t="n">
        <f aca="false">FIXED_BOM</f>
        <v>3461</v>
      </c>
      <c r="AI1197" s="24" t="n">
        <f aca="false">(AG1197+AH1197)*(1+CONT)</f>
        <v>7997.7630328335</v>
      </c>
      <c r="AJ1197" s="24" t="n">
        <f aca="false">IF(L1197&gt;0,AI1197/L1197,1000000000000)</f>
        <v>1025.03765604104</v>
      </c>
      <c r="AK1197" s="8" t="n">
        <f aca="false">IF(AND(G1197&gt;=V_NEED,L1197&gt;=P_MIN,K1197&gt;=Z_MIN,F1197&lt;=N_CAP,D1197&lt;=R_MAX,OR(CORONA_REQ=0,O1197&gt;=G1197)),1,0)</f>
        <v>0</v>
      </c>
      <c r="AL1197" s="28" t="n">
        <f aca="false">IF(AK1197=1,IF(OBJECTIVE=1,AI1197,AJ1197),1000000000000)+ROW()*0.000000001</f>
        <v>1000000000000</v>
      </c>
    </row>
    <row r="1198" customFormat="false" ht="15" hidden="false" customHeight="false" outlineLevel="0" collapsed="false">
      <c r="A1198" s="8" t="n">
        <v>1194</v>
      </c>
      <c r="B1198" s="23" t="n">
        <v>4</v>
      </c>
      <c r="C1198" s="23" t="n">
        <v>2</v>
      </c>
      <c r="D1198" s="8" t="n">
        <v>200</v>
      </c>
      <c r="E1198" s="8" t="n">
        <v>18</v>
      </c>
      <c r="F1198" s="8" t="n">
        <v>16</v>
      </c>
      <c r="G1198" s="28" t="n">
        <v>9.259956</v>
      </c>
      <c r="H1198" s="8" t="n">
        <v>103.276923</v>
      </c>
      <c r="I1198" s="8" t="n">
        <v>2572.393131</v>
      </c>
      <c r="J1198" s="28" t="n">
        <v>24.907724</v>
      </c>
      <c r="K1198" s="39" t="n">
        <v>1.607625</v>
      </c>
      <c r="L1198" s="28" t="n">
        <v>10.636839</v>
      </c>
      <c r="M1198" s="8" t="n">
        <v>260</v>
      </c>
      <c r="N1198" s="8" t="n">
        <v>1116</v>
      </c>
      <c r="O1198" s="28" t="n">
        <v>10.214631</v>
      </c>
      <c r="P1198" s="28" t="n">
        <v>16.027476</v>
      </c>
      <c r="Q1198" s="28" t="n">
        <v>15.26814</v>
      </c>
      <c r="R1198" s="8" t="n">
        <v>64</v>
      </c>
      <c r="S1198" s="8" t="n">
        <v>24</v>
      </c>
      <c r="T1198" s="23" t="n">
        <v>249.911493</v>
      </c>
      <c r="U1198" s="23" t="n">
        <v>203.164594</v>
      </c>
      <c r="V1198" s="28" t="n">
        <v>6.169032</v>
      </c>
      <c r="W1198" s="39" t="n">
        <v>0.951299</v>
      </c>
      <c r="X1198" s="24" t="n">
        <f aca="false">P1198*RHO_VANE/2700*(1+SCRAP)*PRICE_VANE</f>
        <v>191.84888772</v>
      </c>
      <c r="Y1198" s="24" t="n">
        <f aca="false">Q1198*RHO_PLATE/2700*(1+SCRAP)*PRICE_PLATE</f>
        <v>182.7596358</v>
      </c>
      <c r="Z1198" s="24" t="n">
        <f aca="false">T1198*CUT_M+(R1198+S1198)*CUT_SET</f>
        <v>462.8672395</v>
      </c>
      <c r="AA1198" s="24" t="n">
        <f aca="false">U1198*ROUND_M</f>
        <v>1015.82297</v>
      </c>
      <c r="AB1198" s="24" t="n">
        <f aca="false">(R1198+S1198)*FINISH_PART</f>
        <v>704</v>
      </c>
      <c r="AC1198" s="24" t="n">
        <f aca="false">R1198*SPACER_VANE+(R1198+S1198)*ASM_H*LABOUR</f>
        <v>1182</v>
      </c>
      <c r="AD1198" s="24" t="n">
        <f aca="false">V1198*G10_CAGE+W1198*G10_SLEEVE</f>
        <v>427.21986</v>
      </c>
      <c r="AE1198" s="24" t="n">
        <f aca="false">N1198/1000*SHAFT_M+SHAFT_SET</f>
        <v>213.92</v>
      </c>
      <c r="AF1198" s="24" t="n">
        <f aca="false">2*ROUNDUP(G1198*1000/V_ZENER,0)*PRICE_Z+5*ROUNDUP(G1198*DIODE_SAFETY/V_STICK,0)*PRICE_STICK</f>
        <v>68.9</v>
      </c>
      <c r="AG1198" s="24" t="n">
        <f aca="false">SUM(X1198:AF1198)</f>
        <v>4449.33859302</v>
      </c>
      <c r="AH1198" s="20" t="n">
        <f aca="false">FIXED_BOM</f>
        <v>3461</v>
      </c>
      <c r="AI1198" s="24" t="n">
        <f aca="false">(AG1198+AH1198)*(1+CONT)</f>
        <v>9096.889381973</v>
      </c>
      <c r="AJ1198" s="24" t="n">
        <f aca="false">IF(L1198&gt;0,AI1198/L1198,1000000000000)</f>
        <v>855.224882314473</v>
      </c>
      <c r="AK1198" s="8" t="n">
        <f aca="false">IF(AND(G1198&gt;=V_NEED,L1198&gt;=P_MIN,K1198&gt;=Z_MIN,F1198&lt;=N_CAP,D1198&lt;=R_MAX,OR(CORONA_REQ=0,O1198&gt;=G1198)),1,0)</f>
        <v>0</v>
      </c>
      <c r="AL1198" s="28" t="n">
        <f aca="false">IF(AK1198=1,IF(OBJECTIVE=1,AI1198,AJ1198),1000000000000)+ROW()*0.000000001</f>
        <v>1000000000000</v>
      </c>
    </row>
    <row r="1199" customFormat="false" ht="15" hidden="false" customHeight="false" outlineLevel="0" collapsed="false">
      <c r="A1199" s="8" t="n">
        <v>1195</v>
      </c>
      <c r="B1199" s="23" t="n">
        <v>4</v>
      </c>
      <c r="C1199" s="23" t="n">
        <v>2</v>
      </c>
      <c r="D1199" s="8" t="n">
        <v>200</v>
      </c>
      <c r="E1199" s="8" t="n">
        <v>22</v>
      </c>
      <c r="F1199" s="8" t="n">
        <v>4</v>
      </c>
      <c r="G1199" s="28" t="n">
        <v>9.259956</v>
      </c>
      <c r="H1199" s="8" t="n">
        <v>33.747961</v>
      </c>
      <c r="I1199" s="8" t="n">
        <v>702.228863</v>
      </c>
      <c r="J1199" s="28" t="n">
        <v>20.808038</v>
      </c>
      <c r="K1199" s="39" t="n">
        <v>1.521294</v>
      </c>
      <c r="L1199" s="28" t="n">
        <v>2.617901</v>
      </c>
      <c r="M1199" s="8" t="n">
        <v>68</v>
      </c>
      <c r="N1199" s="8" t="n">
        <v>732</v>
      </c>
      <c r="O1199" s="28" t="n">
        <v>10.214631</v>
      </c>
      <c r="P1199" s="28" t="n">
        <v>4.685453</v>
      </c>
      <c r="Q1199" s="28" t="n">
        <v>5.08938</v>
      </c>
      <c r="R1199" s="8" t="n">
        <v>16</v>
      </c>
      <c r="S1199" s="8" t="n">
        <v>8</v>
      </c>
      <c r="T1199" s="23" t="n">
        <v>65.619466</v>
      </c>
      <c r="U1199" s="23" t="n">
        <v>53.932741</v>
      </c>
      <c r="V1199" s="28" t="n">
        <v>2.348212</v>
      </c>
      <c r="W1199" s="39" t="n">
        <v>0.362108</v>
      </c>
      <c r="X1199" s="24" t="n">
        <f aca="false">P1199*RHO_VANE/2700*(1+SCRAP)*PRICE_VANE</f>
        <v>56.08487241</v>
      </c>
      <c r="Y1199" s="24" t="n">
        <f aca="false">Q1199*RHO_PLATE/2700*(1+SCRAP)*PRICE_PLATE</f>
        <v>60.9198786</v>
      </c>
      <c r="Z1199" s="24" t="n">
        <f aca="false">T1199*CUT_M+(R1199+S1199)*CUT_SET</f>
        <v>122.429199</v>
      </c>
      <c r="AA1199" s="24" t="n">
        <f aca="false">U1199*ROUND_M</f>
        <v>269.663705</v>
      </c>
      <c r="AB1199" s="24" t="n">
        <f aca="false">(R1199+S1199)*FINISH_PART</f>
        <v>192</v>
      </c>
      <c r="AC1199" s="24" t="n">
        <f aca="false">R1199*SPACER_VANE+(R1199+S1199)*ASM_H*LABOUR</f>
        <v>318</v>
      </c>
      <c r="AD1199" s="24" t="n">
        <f aca="false">V1199*G10_CAGE+W1199*G10_SLEEVE</f>
        <v>162.6192</v>
      </c>
      <c r="AE1199" s="24" t="n">
        <f aca="false">N1199/1000*SHAFT_M+SHAFT_SET</f>
        <v>167.84</v>
      </c>
      <c r="AF1199" s="24" t="n">
        <f aca="false">2*ROUNDUP(G1199*1000/V_ZENER,0)*PRICE_Z+5*ROUNDUP(G1199*DIODE_SAFETY/V_STICK,0)*PRICE_STICK</f>
        <v>68.9</v>
      </c>
      <c r="AG1199" s="24" t="n">
        <f aca="false">SUM(X1199:AF1199)</f>
        <v>1418.45685501</v>
      </c>
      <c r="AH1199" s="20" t="n">
        <f aca="false">FIXED_BOM</f>
        <v>3461</v>
      </c>
      <c r="AI1199" s="24" t="n">
        <f aca="false">(AG1199+AH1199)*(1+CONT)</f>
        <v>5611.3753832615</v>
      </c>
      <c r="AJ1199" s="24" t="n">
        <f aca="false">IF(L1199&gt;0,AI1199/L1199,1000000000000)</f>
        <v>2143.46355468045</v>
      </c>
      <c r="AK1199" s="8" t="n">
        <f aca="false">IF(AND(G1199&gt;=V_NEED,L1199&gt;=P_MIN,K1199&gt;=Z_MIN,F1199&lt;=N_CAP,D1199&lt;=R_MAX,OR(CORONA_REQ=0,O1199&gt;=G1199)),1,0)</f>
        <v>0</v>
      </c>
      <c r="AL1199" s="28" t="n">
        <f aca="false">IF(AK1199=1,IF(OBJECTIVE=1,AI1199,AJ1199),1000000000000)+ROW()*0.000000001</f>
        <v>1000000000000</v>
      </c>
    </row>
    <row r="1200" customFormat="false" ht="15" hidden="false" customHeight="false" outlineLevel="0" collapsed="false">
      <c r="A1200" s="8" t="n">
        <v>1196</v>
      </c>
      <c r="B1200" s="23" t="n">
        <v>4</v>
      </c>
      <c r="C1200" s="23" t="n">
        <v>2</v>
      </c>
      <c r="D1200" s="8" t="n">
        <v>200</v>
      </c>
      <c r="E1200" s="8" t="n">
        <v>22</v>
      </c>
      <c r="F1200" s="8" t="n">
        <v>6</v>
      </c>
      <c r="G1200" s="28" t="n">
        <v>9.259956</v>
      </c>
      <c r="H1200" s="8" t="n">
        <v>51.889653</v>
      </c>
      <c r="I1200" s="8" t="n">
        <v>1103.502498</v>
      </c>
      <c r="J1200" s="28" t="n">
        <v>21.26633</v>
      </c>
      <c r="K1200" s="39" t="n">
        <v>1.555125</v>
      </c>
      <c r="L1200" s="28" t="n">
        <v>4.295835</v>
      </c>
      <c r="M1200" s="8" t="n">
        <v>104</v>
      </c>
      <c r="N1200" s="8" t="n">
        <v>804</v>
      </c>
      <c r="O1200" s="28" t="n">
        <v>10.214631</v>
      </c>
      <c r="P1200" s="28" t="n">
        <v>7.028179</v>
      </c>
      <c r="Q1200" s="28" t="n">
        <v>7.63407</v>
      </c>
      <c r="R1200" s="8" t="n">
        <v>24</v>
      </c>
      <c r="S1200" s="8" t="n">
        <v>12</v>
      </c>
      <c r="T1200" s="23" t="n">
        <v>98.429199</v>
      </c>
      <c r="U1200" s="23" t="n">
        <v>80.899112</v>
      </c>
      <c r="V1200" s="28" t="n">
        <v>3.064616</v>
      </c>
      <c r="W1200" s="39" t="n">
        <v>0.472581</v>
      </c>
      <c r="X1200" s="24" t="n">
        <f aca="false">P1200*RHO_VANE/2700*(1+SCRAP)*PRICE_VANE</f>
        <v>84.12730263</v>
      </c>
      <c r="Y1200" s="24" t="n">
        <f aca="false">Q1200*RHO_PLATE/2700*(1+SCRAP)*PRICE_PLATE</f>
        <v>91.3798179</v>
      </c>
      <c r="Z1200" s="24" t="n">
        <f aca="false">T1200*CUT_M+(R1200+S1200)*CUT_SET</f>
        <v>183.6437985</v>
      </c>
      <c r="AA1200" s="24" t="n">
        <f aca="false">U1200*ROUND_M</f>
        <v>404.49556</v>
      </c>
      <c r="AB1200" s="24" t="n">
        <f aca="false">(R1200+S1200)*FINISH_PART</f>
        <v>288</v>
      </c>
      <c r="AC1200" s="24" t="n">
        <f aca="false">R1200*SPACER_VANE+(R1200+S1200)*ASM_H*LABOUR</f>
        <v>477</v>
      </c>
      <c r="AD1200" s="24" t="n">
        <f aca="false">V1200*G10_CAGE+W1200*G10_SLEEVE</f>
        <v>212.23182</v>
      </c>
      <c r="AE1200" s="24" t="n">
        <f aca="false">N1200/1000*SHAFT_M+SHAFT_SET</f>
        <v>176.48</v>
      </c>
      <c r="AF1200" s="24" t="n">
        <f aca="false">2*ROUNDUP(G1200*1000/V_ZENER,0)*PRICE_Z+5*ROUNDUP(G1200*DIODE_SAFETY/V_STICK,0)*PRICE_STICK</f>
        <v>68.9</v>
      </c>
      <c r="AG1200" s="24" t="n">
        <f aca="false">SUM(X1200:AF1200)</f>
        <v>1986.25829903</v>
      </c>
      <c r="AH1200" s="20" t="n">
        <f aca="false">FIXED_BOM</f>
        <v>3461</v>
      </c>
      <c r="AI1200" s="24" t="n">
        <f aca="false">(AG1200+AH1200)*(1+CONT)</f>
        <v>6264.3470438845</v>
      </c>
      <c r="AJ1200" s="24" t="n">
        <f aca="false">IF(L1200&gt;0,AI1200/L1200,1000000000000)</f>
        <v>1458.23734940576</v>
      </c>
      <c r="AK1200" s="8" t="n">
        <f aca="false">IF(AND(G1200&gt;=V_NEED,L1200&gt;=P_MIN,K1200&gt;=Z_MIN,F1200&lt;=N_CAP,D1200&lt;=R_MAX,OR(CORONA_REQ=0,O1200&gt;=G1200)),1,0)</f>
        <v>0</v>
      </c>
      <c r="AL1200" s="28" t="n">
        <f aca="false">IF(AK1200=1,IF(OBJECTIVE=1,AI1200,AJ1200),1000000000000)+ROW()*0.000000001</f>
        <v>1000000000000</v>
      </c>
    </row>
    <row r="1201" customFormat="false" ht="15" hidden="false" customHeight="false" outlineLevel="0" collapsed="false">
      <c r="A1201" s="8" t="n">
        <v>1197</v>
      </c>
      <c r="B1201" s="23" t="n">
        <v>4</v>
      </c>
      <c r="C1201" s="23" t="n">
        <v>2</v>
      </c>
      <c r="D1201" s="8" t="n">
        <v>200</v>
      </c>
      <c r="E1201" s="8" t="n">
        <v>22</v>
      </c>
      <c r="F1201" s="8" t="n">
        <v>8</v>
      </c>
      <c r="G1201" s="28" t="n">
        <v>9.259956</v>
      </c>
      <c r="H1201" s="8" t="n">
        <v>70.031346</v>
      </c>
      <c r="I1201" s="8" t="n">
        <v>1504.776134</v>
      </c>
      <c r="J1201" s="28" t="n">
        <v>21.48718</v>
      </c>
      <c r="K1201" s="39" t="n">
        <v>1.572169</v>
      </c>
      <c r="L1201" s="28" t="n">
        <v>5.982977</v>
      </c>
      <c r="M1201" s="8" t="n">
        <v>140</v>
      </c>
      <c r="N1201" s="8" t="n">
        <v>876</v>
      </c>
      <c r="O1201" s="28" t="n">
        <v>10.214631</v>
      </c>
      <c r="P1201" s="28" t="n">
        <v>9.370906</v>
      </c>
      <c r="Q1201" s="28" t="n">
        <v>10.17876</v>
      </c>
      <c r="R1201" s="8" t="n">
        <v>32</v>
      </c>
      <c r="S1201" s="8" t="n">
        <v>16</v>
      </c>
      <c r="T1201" s="23" t="n">
        <v>131.238932</v>
      </c>
      <c r="U1201" s="23" t="n">
        <v>107.865482</v>
      </c>
      <c r="V1201" s="28" t="n">
        <v>3.78102</v>
      </c>
      <c r="W1201" s="39" t="n">
        <v>0.583054</v>
      </c>
      <c r="X1201" s="24" t="n">
        <f aca="false">P1201*RHO_VANE/2700*(1+SCRAP)*PRICE_VANE</f>
        <v>112.16974482</v>
      </c>
      <c r="Y1201" s="24" t="n">
        <f aca="false">Q1201*RHO_PLATE/2700*(1+SCRAP)*PRICE_PLATE</f>
        <v>121.8397572</v>
      </c>
      <c r="Z1201" s="24" t="n">
        <f aca="false">T1201*CUT_M+(R1201+S1201)*CUT_SET</f>
        <v>244.858398</v>
      </c>
      <c r="AA1201" s="24" t="n">
        <f aca="false">U1201*ROUND_M</f>
        <v>539.32741</v>
      </c>
      <c r="AB1201" s="24" t="n">
        <f aca="false">(R1201+S1201)*FINISH_PART</f>
        <v>384</v>
      </c>
      <c r="AC1201" s="24" t="n">
        <f aca="false">R1201*SPACER_VANE+(R1201+S1201)*ASM_H*LABOUR</f>
        <v>636</v>
      </c>
      <c r="AD1201" s="24" t="n">
        <f aca="false">V1201*G10_CAGE+W1201*G10_SLEEVE</f>
        <v>261.84444</v>
      </c>
      <c r="AE1201" s="24" t="n">
        <f aca="false">N1201/1000*SHAFT_M+SHAFT_SET</f>
        <v>185.12</v>
      </c>
      <c r="AF1201" s="24" t="n">
        <f aca="false">2*ROUNDUP(G1201*1000/V_ZENER,0)*PRICE_Z+5*ROUNDUP(G1201*DIODE_SAFETY/V_STICK,0)*PRICE_STICK</f>
        <v>68.9</v>
      </c>
      <c r="AG1201" s="24" t="n">
        <f aca="false">SUM(X1201:AF1201)</f>
        <v>2554.05975002</v>
      </c>
      <c r="AH1201" s="20" t="n">
        <f aca="false">FIXED_BOM</f>
        <v>3461</v>
      </c>
      <c r="AI1201" s="24" t="n">
        <f aca="false">(AG1201+AH1201)*(1+CONT)</f>
        <v>6917.318712523</v>
      </c>
      <c r="AJ1201" s="24" t="n">
        <f aca="false">IF(L1201&gt;0,AI1201/L1201,1000000000000)</f>
        <v>1156.16668968024</v>
      </c>
      <c r="AK1201" s="8" t="n">
        <f aca="false">IF(AND(G1201&gt;=V_NEED,L1201&gt;=P_MIN,K1201&gt;=Z_MIN,F1201&lt;=N_CAP,D1201&lt;=R_MAX,OR(CORONA_REQ=0,O1201&gt;=G1201)),1,0)</f>
        <v>0</v>
      </c>
      <c r="AL1201" s="28" t="n">
        <f aca="false">IF(AK1201=1,IF(OBJECTIVE=1,AI1201,AJ1201),1000000000000)+ROW()*0.000000001</f>
        <v>1000000000000</v>
      </c>
    </row>
    <row r="1202" customFormat="false" ht="15" hidden="false" customHeight="false" outlineLevel="0" collapsed="false">
      <c r="A1202" s="8" t="n">
        <v>1198</v>
      </c>
      <c r="B1202" s="23" t="n">
        <v>4</v>
      </c>
      <c r="C1202" s="23" t="n">
        <v>2</v>
      </c>
      <c r="D1202" s="8" t="n">
        <v>200</v>
      </c>
      <c r="E1202" s="8" t="n">
        <v>22</v>
      </c>
      <c r="F1202" s="8" t="n">
        <v>10</v>
      </c>
      <c r="G1202" s="28" t="n">
        <v>9.259956</v>
      </c>
      <c r="H1202" s="8" t="n">
        <v>88.173038</v>
      </c>
      <c r="I1202" s="8" t="n">
        <v>1906.04977</v>
      </c>
      <c r="J1202" s="28" t="n">
        <v>21.61715</v>
      </c>
      <c r="K1202" s="39" t="n">
        <v>1.581575</v>
      </c>
      <c r="L1202" s="28" t="n">
        <v>7.658329</v>
      </c>
      <c r="M1202" s="8" t="n">
        <v>176</v>
      </c>
      <c r="N1202" s="8" t="n">
        <v>948</v>
      </c>
      <c r="O1202" s="28" t="n">
        <v>10.214631</v>
      </c>
      <c r="P1202" s="28" t="n">
        <v>11.713632</v>
      </c>
      <c r="Q1202" s="28" t="n">
        <v>12.72345</v>
      </c>
      <c r="R1202" s="8" t="n">
        <v>40</v>
      </c>
      <c r="S1202" s="8" t="n">
        <v>20</v>
      </c>
      <c r="T1202" s="23" t="n">
        <v>164.048665</v>
      </c>
      <c r="U1202" s="23" t="n">
        <v>134.831853</v>
      </c>
      <c r="V1202" s="28" t="n">
        <v>4.497424</v>
      </c>
      <c r="W1202" s="39" t="n">
        <v>0.693528</v>
      </c>
      <c r="X1202" s="24" t="n">
        <f aca="false">P1202*RHO_VANE/2700*(1+SCRAP)*PRICE_VANE</f>
        <v>140.21217504</v>
      </c>
      <c r="Y1202" s="24" t="n">
        <f aca="false">Q1202*RHO_PLATE/2700*(1+SCRAP)*PRICE_PLATE</f>
        <v>152.2996965</v>
      </c>
      <c r="Z1202" s="24" t="n">
        <f aca="false">T1202*CUT_M+(R1202+S1202)*CUT_SET</f>
        <v>306.0729975</v>
      </c>
      <c r="AA1202" s="24" t="n">
        <f aca="false">U1202*ROUND_M</f>
        <v>674.159265</v>
      </c>
      <c r="AB1202" s="24" t="n">
        <f aca="false">(R1202+S1202)*FINISH_PART</f>
        <v>480</v>
      </c>
      <c r="AC1202" s="24" t="n">
        <f aca="false">R1202*SPACER_VANE+(R1202+S1202)*ASM_H*LABOUR</f>
        <v>795</v>
      </c>
      <c r="AD1202" s="24" t="n">
        <f aca="false">V1202*G10_CAGE+W1202*G10_SLEEVE</f>
        <v>311.45712</v>
      </c>
      <c r="AE1202" s="24" t="n">
        <f aca="false">N1202/1000*SHAFT_M+SHAFT_SET</f>
        <v>193.76</v>
      </c>
      <c r="AF1202" s="24" t="n">
        <f aca="false">2*ROUNDUP(G1202*1000/V_ZENER,0)*PRICE_Z+5*ROUNDUP(G1202*DIODE_SAFETY/V_STICK,0)*PRICE_STICK</f>
        <v>68.9</v>
      </c>
      <c r="AG1202" s="24" t="n">
        <f aca="false">SUM(X1202:AF1202)</f>
        <v>3121.86125404</v>
      </c>
      <c r="AH1202" s="20" t="n">
        <f aca="false">FIXED_BOM</f>
        <v>3461</v>
      </c>
      <c r="AI1202" s="24" t="n">
        <f aca="false">(AG1202+AH1202)*(1+CONT)</f>
        <v>7570.290442146</v>
      </c>
      <c r="AJ1202" s="24" t="n">
        <f aca="false">IF(L1202&gt;0,AI1202/L1202,1000000000000)</f>
        <v>988.504207921336</v>
      </c>
      <c r="AK1202" s="8" t="n">
        <f aca="false">IF(AND(G1202&gt;=V_NEED,L1202&gt;=P_MIN,K1202&gt;=Z_MIN,F1202&lt;=N_CAP,D1202&lt;=R_MAX,OR(CORONA_REQ=0,O1202&gt;=G1202)),1,0)</f>
        <v>0</v>
      </c>
      <c r="AL1202" s="28" t="n">
        <f aca="false">IF(AK1202=1,IF(OBJECTIVE=1,AI1202,AJ1202),1000000000000)+ROW()*0.000000001</f>
        <v>1000000000000</v>
      </c>
    </row>
    <row r="1203" customFormat="false" ht="15" hidden="false" customHeight="false" outlineLevel="0" collapsed="false">
      <c r="A1203" s="8" t="n">
        <v>1199</v>
      </c>
      <c r="B1203" s="23" t="n">
        <v>4</v>
      </c>
      <c r="C1203" s="23" t="n">
        <v>2</v>
      </c>
      <c r="D1203" s="8" t="n">
        <v>200</v>
      </c>
      <c r="E1203" s="8" t="n">
        <v>22</v>
      </c>
      <c r="F1203" s="8" t="n">
        <v>12</v>
      </c>
      <c r="G1203" s="28" t="n">
        <v>9.259956</v>
      </c>
      <c r="H1203" s="8" t="n">
        <v>106.31473</v>
      </c>
      <c r="I1203" s="8" t="n">
        <v>2307.323406</v>
      </c>
      <c r="J1203" s="28" t="n">
        <v>21.702763</v>
      </c>
      <c r="K1203" s="39" t="n">
        <v>1.588833</v>
      </c>
      <c r="L1203" s="28" t="n">
        <v>9.348747</v>
      </c>
      <c r="M1203" s="8" t="n">
        <v>206</v>
      </c>
      <c r="N1203" s="8" t="n">
        <v>1008</v>
      </c>
      <c r="O1203" s="28" t="n">
        <v>10.214631</v>
      </c>
      <c r="P1203" s="28" t="n">
        <v>14.056359</v>
      </c>
      <c r="Q1203" s="28" t="n">
        <v>13.995795</v>
      </c>
      <c r="R1203" s="8" t="n">
        <v>48</v>
      </c>
      <c r="S1203" s="8" t="n">
        <v>22</v>
      </c>
      <c r="T1203" s="23" t="n">
        <v>193.716805</v>
      </c>
      <c r="U1203" s="23" t="n">
        <v>158.656631</v>
      </c>
      <c r="V1203" s="28" t="n">
        <v>5.094427</v>
      </c>
      <c r="W1203" s="39" t="n">
        <v>0.785589</v>
      </c>
      <c r="X1203" s="24" t="n">
        <f aca="false">P1203*RHO_VANE/2700*(1+SCRAP)*PRICE_VANE</f>
        <v>168.25461723</v>
      </c>
      <c r="Y1203" s="24" t="n">
        <f aca="false">Q1203*RHO_PLATE/2700*(1+SCRAP)*PRICE_PLATE</f>
        <v>167.52966615</v>
      </c>
      <c r="Z1203" s="24" t="n">
        <f aca="false">T1203*CUT_M+(R1203+S1203)*CUT_SET</f>
        <v>360.5752075</v>
      </c>
      <c r="AA1203" s="24" t="n">
        <f aca="false">U1203*ROUND_M</f>
        <v>793.283155</v>
      </c>
      <c r="AB1203" s="24" t="n">
        <f aca="false">(R1203+S1203)*FINISH_PART</f>
        <v>560</v>
      </c>
      <c r="AC1203" s="24" t="n">
        <f aca="false">R1203*SPACER_VANE+(R1203+S1203)*ASM_H*LABOUR</f>
        <v>931.5</v>
      </c>
      <c r="AD1203" s="24" t="n">
        <f aca="false">V1203*G10_CAGE+W1203*G10_SLEEVE</f>
        <v>352.80096</v>
      </c>
      <c r="AE1203" s="24" t="n">
        <f aca="false">N1203/1000*SHAFT_M+SHAFT_SET</f>
        <v>200.96</v>
      </c>
      <c r="AF1203" s="24" t="n">
        <f aca="false">2*ROUNDUP(G1203*1000/V_ZENER,0)*PRICE_Z+5*ROUNDUP(G1203*DIODE_SAFETY/V_STICK,0)*PRICE_STICK</f>
        <v>68.9</v>
      </c>
      <c r="AG1203" s="24" t="n">
        <f aca="false">SUM(X1203:AF1203)</f>
        <v>3603.80360588</v>
      </c>
      <c r="AH1203" s="20" t="n">
        <f aca="false">FIXED_BOM</f>
        <v>3461</v>
      </c>
      <c r="AI1203" s="24" t="n">
        <f aca="false">(AG1203+AH1203)*(1+CONT)</f>
        <v>8124.524146762</v>
      </c>
      <c r="AJ1203" s="24" t="n">
        <f aca="false">IF(L1203&gt;0,AI1203/L1203,1000000000000)</f>
        <v>869.049525755912</v>
      </c>
      <c r="AK1203" s="8" t="n">
        <f aca="false">IF(AND(G1203&gt;=V_NEED,L1203&gt;=P_MIN,K1203&gt;=Z_MIN,F1203&lt;=N_CAP,D1203&lt;=R_MAX,OR(CORONA_REQ=0,O1203&gt;=G1203)),1,0)</f>
        <v>0</v>
      </c>
      <c r="AL1203" s="28" t="n">
        <f aca="false">IF(AK1203=1,IF(OBJECTIVE=1,AI1203,AJ1203),1000000000000)+ROW()*0.000000001</f>
        <v>1000000000000</v>
      </c>
    </row>
    <row r="1204" customFormat="false" ht="15" hidden="false" customHeight="false" outlineLevel="0" collapsed="false">
      <c r="A1204" s="8" t="n">
        <v>1200</v>
      </c>
      <c r="B1204" s="23" t="n">
        <v>4</v>
      </c>
      <c r="C1204" s="23" t="n">
        <v>2</v>
      </c>
      <c r="D1204" s="8" t="n">
        <v>200</v>
      </c>
      <c r="E1204" s="8" t="n">
        <v>22</v>
      </c>
      <c r="F1204" s="8" t="n">
        <v>16</v>
      </c>
      <c r="G1204" s="28" t="n">
        <v>9.259956</v>
      </c>
      <c r="H1204" s="8" t="n">
        <v>142.598114</v>
      </c>
      <c r="I1204" s="8" t="n">
        <v>3109.870677</v>
      </c>
      <c r="J1204" s="28" t="n">
        <v>21.808638</v>
      </c>
      <c r="K1204" s="39" t="n">
        <v>1.596611</v>
      </c>
      <c r="L1204" s="28" t="n">
        <v>12.71178</v>
      </c>
      <c r="M1204" s="8" t="n">
        <v>278</v>
      </c>
      <c r="N1204" s="8" t="n">
        <v>1152</v>
      </c>
      <c r="O1204" s="28" t="n">
        <v>10.214631</v>
      </c>
      <c r="P1204" s="28" t="n">
        <v>18.741812</v>
      </c>
      <c r="Q1204" s="28" t="n">
        <v>19.085175</v>
      </c>
      <c r="R1204" s="8" t="n">
        <v>64</v>
      </c>
      <c r="S1204" s="8" t="n">
        <v>30</v>
      </c>
      <c r="T1204" s="23" t="n">
        <v>259.336271</v>
      </c>
      <c r="U1204" s="23" t="n">
        <v>212.589372</v>
      </c>
      <c r="V1204" s="28" t="n">
        <v>6.527234</v>
      </c>
      <c r="W1204" s="39" t="n">
        <v>1.006536</v>
      </c>
      <c r="X1204" s="24" t="n">
        <f aca="false">P1204*RHO_VANE/2700*(1+SCRAP)*PRICE_VANE</f>
        <v>224.33948964</v>
      </c>
      <c r="Y1204" s="24" t="n">
        <f aca="false">Q1204*RHO_PLATE/2700*(1+SCRAP)*PRICE_PLATE</f>
        <v>228.44954475</v>
      </c>
      <c r="Z1204" s="24" t="n">
        <f aca="false">T1204*CUT_M+(R1204+S1204)*CUT_SET</f>
        <v>483.0044065</v>
      </c>
      <c r="AA1204" s="24" t="n">
        <f aca="false">U1204*ROUND_M</f>
        <v>1062.94686</v>
      </c>
      <c r="AB1204" s="24" t="n">
        <f aca="false">(R1204+S1204)*FINISH_PART</f>
        <v>752</v>
      </c>
      <c r="AC1204" s="24" t="n">
        <f aca="false">R1204*SPACER_VANE+(R1204+S1204)*ASM_H*LABOUR</f>
        <v>1249.5</v>
      </c>
      <c r="AD1204" s="24" t="n">
        <f aca="false">V1204*G10_CAGE+W1204*G10_SLEEVE</f>
        <v>452.0262</v>
      </c>
      <c r="AE1204" s="24" t="n">
        <f aca="false">N1204/1000*SHAFT_M+SHAFT_SET</f>
        <v>218.24</v>
      </c>
      <c r="AF1204" s="24" t="n">
        <f aca="false">2*ROUNDUP(G1204*1000/V_ZENER,0)*PRICE_Z+5*ROUNDUP(G1204*DIODE_SAFETY/V_STICK,0)*PRICE_STICK</f>
        <v>68.9</v>
      </c>
      <c r="AG1204" s="24" t="n">
        <f aca="false">SUM(X1204:AF1204)</f>
        <v>4739.40650089</v>
      </c>
      <c r="AH1204" s="20" t="n">
        <f aca="false">FIXED_BOM</f>
        <v>3461</v>
      </c>
      <c r="AI1204" s="24" t="n">
        <f aca="false">(AG1204+AH1204)*(1+CONT)</f>
        <v>9430.4674760235</v>
      </c>
      <c r="AJ1204" s="24" t="n">
        <f aca="false">IF(L1204&gt;0,AI1204/L1204,1000000000000)</f>
        <v>741.868367453142</v>
      </c>
      <c r="AK1204" s="8" t="n">
        <f aca="false">IF(AND(G1204&gt;=V_NEED,L1204&gt;=P_MIN,K1204&gt;=Z_MIN,F1204&lt;=N_CAP,D1204&lt;=R_MAX,OR(CORONA_REQ=0,O1204&gt;=G1204)),1,0)</f>
        <v>0</v>
      </c>
      <c r="AL1204" s="28" t="n">
        <f aca="false">IF(AK1204=1,IF(OBJECTIVE=1,AI1204,AJ1204),1000000000000)+ROW()*0.000000001</f>
        <v>1000000000000</v>
      </c>
    </row>
    <row r="1205" customFormat="false" ht="15" hidden="false" customHeight="false" outlineLevel="0" collapsed="false">
      <c r="A1205" s="8" t="n">
        <v>1201</v>
      </c>
      <c r="B1205" s="23" t="n">
        <v>4</v>
      </c>
      <c r="C1205" s="23" t="n">
        <v>2</v>
      </c>
      <c r="D1205" s="8" t="n">
        <v>200</v>
      </c>
      <c r="E1205" s="8" t="n">
        <v>26</v>
      </c>
      <c r="F1205" s="8" t="n">
        <v>4</v>
      </c>
      <c r="G1205" s="28" t="n">
        <v>9.259956</v>
      </c>
      <c r="H1205" s="8" t="n">
        <v>54.12384</v>
      </c>
      <c r="I1205" s="8" t="n">
        <v>823.807509</v>
      </c>
      <c r="J1205" s="28" t="n">
        <v>15.220788</v>
      </c>
      <c r="K1205" s="39" t="n">
        <v>1.492281</v>
      </c>
      <c r="L1205" s="28" t="n">
        <v>2.958832</v>
      </c>
      <c r="M1205" s="8" t="n">
        <v>74</v>
      </c>
      <c r="N1205" s="8" t="n">
        <v>744</v>
      </c>
      <c r="O1205" s="28" t="n">
        <v>10.214631</v>
      </c>
      <c r="P1205" s="28" t="n">
        <v>5.364037</v>
      </c>
      <c r="Q1205" s="28" t="n">
        <v>6.361725</v>
      </c>
      <c r="R1205" s="8" t="n">
        <v>16</v>
      </c>
      <c r="S1205" s="8" t="n">
        <v>10</v>
      </c>
      <c r="T1205" s="23" t="n">
        <v>68.761059</v>
      </c>
      <c r="U1205" s="23" t="n">
        <v>57.074334</v>
      </c>
      <c r="V1205" s="28" t="n">
        <v>2.467613</v>
      </c>
      <c r="W1205" s="39" t="n">
        <v>0.38052</v>
      </c>
      <c r="X1205" s="24" t="n">
        <f aca="false">P1205*RHO_VANE/2700*(1+SCRAP)*PRICE_VANE</f>
        <v>64.20752289</v>
      </c>
      <c r="Y1205" s="24" t="n">
        <f aca="false">Q1205*RHO_PLATE/2700*(1+SCRAP)*PRICE_PLATE</f>
        <v>76.14984825</v>
      </c>
      <c r="Z1205" s="24" t="n">
        <f aca="false">T1205*CUT_M+(R1205+S1205)*CUT_SET</f>
        <v>129.1415885</v>
      </c>
      <c r="AA1205" s="24" t="n">
        <f aca="false">U1205*ROUND_M</f>
        <v>285.37167</v>
      </c>
      <c r="AB1205" s="24" t="n">
        <f aca="false">(R1205+S1205)*FINISH_PART</f>
        <v>208</v>
      </c>
      <c r="AC1205" s="24" t="n">
        <f aca="false">R1205*SPACER_VANE+(R1205+S1205)*ASM_H*LABOUR</f>
        <v>340.5</v>
      </c>
      <c r="AD1205" s="24" t="n">
        <f aca="false">V1205*G10_CAGE+W1205*G10_SLEEVE</f>
        <v>170.88798</v>
      </c>
      <c r="AE1205" s="24" t="n">
        <f aca="false">N1205/1000*SHAFT_M+SHAFT_SET</f>
        <v>169.28</v>
      </c>
      <c r="AF1205" s="24" t="n">
        <f aca="false">2*ROUNDUP(G1205*1000/V_ZENER,0)*PRICE_Z+5*ROUNDUP(G1205*DIODE_SAFETY/V_STICK,0)*PRICE_STICK</f>
        <v>68.9</v>
      </c>
      <c r="AG1205" s="24" t="n">
        <f aca="false">SUM(X1205:AF1205)</f>
        <v>1512.43860964</v>
      </c>
      <c r="AH1205" s="20" t="n">
        <f aca="false">FIXED_BOM</f>
        <v>3461</v>
      </c>
      <c r="AI1205" s="24" t="n">
        <f aca="false">(AG1205+AH1205)*(1+CONT)</f>
        <v>5719.454401086</v>
      </c>
      <c r="AJ1205" s="24" t="n">
        <f aca="false">IF(L1205&gt;0,AI1205/L1205,1000000000000)</f>
        <v>1933.01086411327</v>
      </c>
      <c r="AK1205" s="8" t="n">
        <f aca="false">IF(AND(G1205&gt;=V_NEED,L1205&gt;=P_MIN,K1205&gt;=Z_MIN,F1205&lt;=N_CAP,D1205&lt;=R_MAX,OR(CORONA_REQ=0,O1205&gt;=G1205)),1,0)</f>
        <v>0</v>
      </c>
      <c r="AL1205" s="28" t="n">
        <f aca="false">IF(AK1205=1,IF(OBJECTIVE=1,AI1205,AJ1205),1000000000000)+ROW()*0.000000001</f>
        <v>1000000000000</v>
      </c>
    </row>
    <row r="1206" customFormat="false" ht="15" hidden="false" customHeight="false" outlineLevel="0" collapsed="false">
      <c r="A1206" s="8" t="n">
        <v>1202</v>
      </c>
      <c r="B1206" s="23" t="n">
        <v>4</v>
      </c>
      <c r="C1206" s="23" t="n">
        <v>2</v>
      </c>
      <c r="D1206" s="8" t="n">
        <v>200</v>
      </c>
      <c r="E1206" s="8" t="n">
        <v>26</v>
      </c>
      <c r="F1206" s="8" t="n">
        <v>6</v>
      </c>
      <c r="G1206" s="28" t="n">
        <v>9.259956</v>
      </c>
      <c r="H1206" s="8" t="n">
        <v>83.908892</v>
      </c>
      <c r="I1206" s="8" t="n">
        <v>1294.554657</v>
      </c>
      <c r="J1206" s="28" t="n">
        <v>15.428099</v>
      </c>
      <c r="K1206" s="39" t="n">
        <v>1.520703</v>
      </c>
      <c r="L1206" s="28" t="n">
        <v>4.83508</v>
      </c>
      <c r="M1206" s="8" t="n">
        <v>110</v>
      </c>
      <c r="N1206" s="8" t="n">
        <v>816</v>
      </c>
      <c r="O1206" s="28" t="n">
        <v>10.214631</v>
      </c>
      <c r="P1206" s="28" t="n">
        <v>8.046055</v>
      </c>
      <c r="Q1206" s="28" t="n">
        <v>8.906415</v>
      </c>
      <c r="R1206" s="8" t="n">
        <v>24</v>
      </c>
      <c r="S1206" s="8" t="n">
        <v>14</v>
      </c>
      <c r="T1206" s="23" t="n">
        <v>101.570792</v>
      </c>
      <c r="U1206" s="23" t="n">
        <v>84.040704</v>
      </c>
      <c r="V1206" s="28" t="n">
        <v>3.184017</v>
      </c>
      <c r="W1206" s="39" t="n">
        <v>0.490993</v>
      </c>
      <c r="X1206" s="24" t="n">
        <f aca="false">P1206*RHO_VANE/2700*(1+SCRAP)*PRICE_VANE</f>
        <v>96.31127835</v>
      </c>
      <c r="Y1206" s="24" t="n">
        <f aca="false">Q1206*RHO_PLATE/2700*(1+SCRAP)*PRICE_PLATE</f>
        <v>106.60978755</v>
      </c>
      <c r="Z1206" s="24" t="n">
        <f aca="false">T1206*CUT_M+(R1206+S1206)*CUT_SET</f>
        <v>190.356188</v>
      </c>
      <c r="AA1206" s="24" t="n">
        <f aca="false">U1206*ROUND_M</f>
        <v>420.20352</v>
      </c>
      <c r="AB1206" s="24" t="n">
        <f aca="false">(R1206+S1206)*FINISH_PART</f>
        <v>304</v>
      </c>
      <c r="AC1206" s="24" t="n">
        <f aca="false">R1206*SPACER_VANE+(R1206+S1206)*ASM_H*LABOUR</f>
        <v>499.5</v>
      </c>
      <c r="AD1206" s="24" t="n">
        <f aca="false">V1206*G10_CAGE+W1206*G10_SLEEVE</f>
        <v>220.5006</v>
      </c>
      <c r="AE1206" s="24" t="n">
        <f aca="false">N1206/1000*SHAFT_M+SHAFT_SET</f>
        <v>177.92</v>
      </c>
      <c r="AF1206" s="24" t="n">
        <f aca="false">2*ROUNDUP(G1206*1000/V_ZENER,0)*PRICE_Z+5*ROUNDUP(G1206*DIODE_SAFETY/V_STICK,0)*PRICE_STICK</f>
        <v>68.9</v>
      </c>
      <c r="AG1206" s="24" t="n">
        <f aca="false">SUM(X1206:AF1206)</f>
        <v>2084.3013739</v>
      </c>
      <c r="AH1206" s="20" t="n">
        <f aca="false">FIXED_BOM</f>
        <v>3461</v>
      </c>
      <c r="AI1206" s="24" t="n">
        <f aca="false">(AG1206+AH1206)*(1+CONT)</f>
        <v>6377.096579985</v>
      </c>
      <c r="AJ1206" s="24" t="n">
        <f aca="false">IF(L1206&gt;0,AI1206/L1206,1000000000000)</f>
        <v>1318.92266104904</v>
      </c>
      <c r="AK1206" s="8" t="n">
        <f aca="false">IF(AND(G1206&gt;=V_NEED,L1206&gt;=P_MIN,K1206&gt;=Z_MIN,F1206&lt;=N_CAP,D1206&lt;=R_MAX,OR(CORONA_REQ=0,O1206&gt;=G1206)),1,0)</f>
        <v>0</v>
      </c>
      <c r="AL1206" s="28" t="n">
        <f aca="false">IF(AK1206=1,IF(OBJECTIVE=1,AI1206,AJ1206),1000000000000)+ROW()*0.000000001</f>
        <v>1000000000000</v>
      </c>
    </row>
    <row r="1207" customFormat="false" ht="15" hidden="false" customHeight="false" outlineLevel="0" collapsed="false">
      <c r="A1207" s="8" t="n">
        <v>1203</v>
      </c>
      <c r="B1207" s="23" t="n">
        <v>4</v>
      </c>
      <c r="C1207" s="23" t="n">
        <v>2</v>
      </c>
      <c r="D1207" s="8" t="n">
        <v>200</v>
      </c>
      <c r="E1207" s="8" t="n">
        <v>26</v>
      </c>
      <c r="F1207" s="8" t="n">
        <v>8</v>
      </c>
      <c r="G1207" s="28" t="n">
        <v>9.259956</v>
      </c>
      <c r="H1207" s="8" t="n">
        <v>113.693944</v>
      </c>
      <c r="I1207" s="8" t="n">
        <v>1765.301805</v>
      </c>
      <c r="J1207" s="28" t="n">
        <v>15.526788</v>
      </c>
      <c r="K1207" s="39" t="n">
        <v>1.534315</v>
      </c>
      <c r="L1207" s="28" t="n">
        <v>6.711791</v>
      </c>
      <c r="M1207" s="8" t="n">
        <v>146</v>
      </c>
      <c r="N1207" s="8" t="n">
        <v>888</v>
      </c>
      <c r="O1207" s="28" t="n">
        <v>10.214631</v>
      </c>
      <c r="P1207" s="28" t="n">
        <v>10.728074</v>
      </c>
      <c r="Q1207" s="28" t="n">
        <v>11.451105</v>
      </c>
      <c r="R1207" s="8" t="n">
        <v>32</v>
      </c>
      <c r="S1207" s="8" t="n">
        <v>18</v>
      </c>
      <c r="T1207" s="23" t="n">
        <v>134.380524</v>
      </c>
      <c r="U1207" s="23" t="n">
        <v>111.007075</v>
      </c>
      <c r="V1207" s="28" t="n">
        <v>3.90042</v>
      </c>
      <c r="W1207" s="39" t="n">
        <v>0.601467</v>
      </c>
      <c r="X1207" s="24" t="n">
        <f aca="false">P1207*RHO_VANE/2700*(1+SCRAP)*PRICE_VANE</f>
        <v>128.41504578</v>
      </c>
      <c r="Y1207" s="24" t="n">
        <f aca="false">Q1207*RHO_PLATE/2700*(1+SCRAP)*PRICE_PLATE</f>
        <v>137.06972685</v>
      </c>
      <c r="Z1207" s="24" t="n">
        <f aca="false">T1207*CUT_M+(R1207+S1207)*CUT_SET</f>
        <v>251.570786</v>
      </c>
      <c r="AA1207" s="24" t="n">
        <f aca="false">U1207*ROUND_M</f>
        <v>555.035375</v>
      </c>
      <c r="AB1207" s="24" t="n">
        <f aca="false">(R1207+S1207)*FINISH_PART</f>
        <v>400</v>
      </c>
      <c r="AC1207" s="24" t="n">
        <f aca="false">R1207*SPACER_VANE+(R1207+S1207)*ASM_H*LABOUR</f>
        <v>658.5</v>
      </c>
      <c r="AD1207" s="24" t="n">
        <f aca="false">V1207*G10_CAGE+W1207*G10_SLEEVE</f>
        <v>270.11322</v>
      </c>
      <c r="AE1207" s="24" t="n">
        <f aca="false">N1207/1000*SHAFT_M+SHAFT_SET</f>
        <v>186.56</v>
      </c>
      <c r="AF1207" s="24" t="n">
        <f aca="false">2*ROUNDUP(G1207*1000/V_ZENER,0)*PRICE_Z+5*ROUNDUP(G1207*DIODE_SAFETY/V_STICK,0)*PRICE_STICK</f>
        <v>68.9</v>
      </c>
      <c r="AG1207" s="24" t="n">
        <f aca="false">SUM(X1207:AF1207)</f>
        <v>2656.16415363</v>
      </c>
      <c r="AH1207" s="20" t="n">
        <f aca="false">FIXED_BOM</f>
        <v>3461</v>
      </c>
      <c r="AI1207" s="24" t="n">
        <f aca="false">(AG1207+AH1207)*(1+CONT)</f>
        <v>7034.7387766745</v>
      </c>
      <c r="AJ1207" s="24" t="n">
        <f aca="false">IF(L1207&gt;0,AI1207/L1207,1000000000000)</f>
        <v>1048.1164828694</v>
      </c>
      <c r="AK1207" s="8" t="n">
        <f aca="false">IF(AND(G1207&gt;=V_NEED,L1207&gt;=P_MIN,K1207&gt;=Z_MIN,F1207&lt;=N_CAP,D1207&lt;=R_MAX,OR(CORONA_REQ=0,O1207&gt;=G1207)),1,0)</f>
        <v>0</v>
      </c>
      <c r="AL1207" s="28" t="n">
        <f aca="false">IF(AK1207=1,IF(OBJECTIVE=1,AI1207,AJ1207),1000000000000)+ROW()*0.000000001</f>
        <v>1000000000000</v>
      </c>
    </row>
    <row r="1208" customFormat="false" ht="15" hidden="false" customHeight="false" outlineLevel="0" collapsed="false">
      <c r="A1208" s="8" t="n">
        <v>1204</v>
      </c>
      <c r="B1208" s="23" t="n">
        <v>4</v>
      </c>
      <c r="C1208" s="23" t="n">
        <v>2</v>
      </c>
      <c r="D1208" s="8" t="n">
        <v>200</v>
      </c>
      <c r="E1208" s="8" t="n">
        <v>26</v>
      </c>
      <c r="F1208" s="8" t="n">
        <v>10</v>
      </c>
      <c r="G1208" s="28" t="n">
        <v>9.259956</v>
      </c>
      <c r="H1208" s="8" t="n">
        <v>143.478995</v>
      </c>
      <c r="I1208" s="8" t="n">
        <v>2236.048953</v>
      </c>
      <c r="J1208" s="28" t="n">
        <v>15.584504</v>
      </c>
      <c r="K1208" s="39" t="n">
        <v>1.541994</v>
      </c>
      <c r="L1208" s="28" t="n">
        <v>8.584762</v>
      </c>
      <c r="M1208" s="8" t="n">
        <v>182</v>
      </c>
      <c r="N1208" s="8" t="n">
        <v>960</v>
      </c>
      <c r="O1208" s="28" t="n">
        <v>10.214631</v>
      </c>
      <c r="P1208" s="28" t="n">
        <v>13.410092</v>
      </c>
      <c r="Q1208" s="28" t="n">
        <v>13.995795</v>
      </c>
      <c r="R1208" s="8" t="n">
        <v>40</v>
      </c>
      <c r="S1208" s="8" t="n">
        <v>22</v>
      </c>
      <c r="T1208" s="23" t="n">
        <v>167.190257</v>
      </c>
      <c r="U1208" s="23" t="n">
        <v>137.973446</v>
      </c>
      <c r="V1208" s="28" t="n">
        <v>4.616824</v>
      </c>
      <c r="W1208" s="39" t="n">
        <v>0.71194</v>
      </c>
      <c r="X1208" s="24" t="n">
        <f aca="false">P1208*RHO_VANE/2700*(1+SCRAP)*PRICE_VANE</f>
        <v>160.51880124</v>
      </c>
      <c r="Y1208" s="24" t="n">
        <f aca="false">Q1208*RHO_PLATE/2700*(1+SCRAP)*PRICE_PLATE</f>
        <v>167.52966615</v>
      </c>
      <c r="Z1208" s="24" t="n">
        <f aca="false">T1208*CUT_M+(R1208+S1208)*CUT_SET</f>
        <v>312.7853855</v>
      </c>
      <c r="AA1208" s="24" t="n">
        <f aca="false">U1208*ROUND_M</f>
        <v>689.86723</v>
      </c>
      <c r="AB1208" s="24" t="n">
        <f aca="false">(R1208+S1208)*FINISH_PART</f>
        <v>496</v>
      </c>
      <c r="AC1208" s="24" t="n">
        <f aca="false">R1208*SPACER_VANE+(R1208+S1208)*ASM_H*LABOUR</f>
        <v>817.5</v>
      </c>
      <c r="AD1208" s="24" t="n">
        <f aca="false">V1208*G10_CAGE+W1208*G10_SLEEVE</f>
        <v>319.72584</v>
      </c>
      <c r="AE1208" s="24" t="n">
        <f aca="false">N1208/1000*SHAFT_M+SHAFT_SET</f>
        <v>195.2</v>
      </c>
      <c r="AF1208" s="24" t="n">
        <f aca="false">2*ROUNDUP(G1208*1000/V_ZENER,0)*PRICE_Z+5*ROUNDUP(G1208*DIODE_SAFETY/V_STICK,0)*PRICE_STICK</f>
        <v>68.9</v>
      </c>
      <c r="AG1208" s="24" t="n">
        <f aca="false">SUM(X1208:AF1208)</f>
        <v>3228.02692289</v>
      </c>
      <c r="AH1208" s="20" t="n">
        <f aca="false">FIXED_BOM</f>
        <v>3461</v>
      </c>
      <c r="AI1208" s="24" t="n">
        <f aca="false">(AG1208+AH1208)*(1+CONT)</f>
        <v>7692.3809613235</v>
      </c>
      <c r="AJ1208" s="24" t="n">
        <f aca="false">IF(L1208&gt;0,AI1208/L1208,1000000000000)</f>
        <v>896.050579075285</v>
      </c>
      <c r="AK1208" s="8" t="n">
        <f aca="false">IF(AND(G1208&gt;=V_NEED,L1208&gt;=P_MIN,K1208&gt;=Z_MIN,F1208&lt;=N_CAP,D1208&lt;=R_MAX,OR(CORONA_REQ=0,O1208&gt;=G1208)),1,0)</f>
        <v>0</v>
      </c>
      <c r="AL1208" s="28" t="n">
        <f aca="false">IF(AK1208=1,IF(OBJECTIVE=1,AI1208,AJ1208),1000000000000)+ROW()*0.000000001</f>
        <v>1000000000000</v>
      </c>
    </row>
    <row r="1209" customFormat="false" ht="15" hidden="false" customHeight="false" outlineLevel="0" collapsed="false">
      <c r="A1209" s="8" t="n">
        <v>1205</v>
      </c>
      <c r="B1209" s="23" t="n">
        <v>4</v>
      </c>
      <c r="C1209" s="23" t="n">
        <v>2</v>
      </c>
      <c r="D1209" s="8" t="n">
        <v>200</v>
      </c>
      <c r="E1209" s="8" t="n">
        <v>26</v>
      </c>
      <c r="F1209" s="8" t="n">
        <v>12</v>
      </c>
      <c r="G1209" s="28" t="n">
        <v>9.259956</v>
      </c>
      <c r="H1209" s="8" t="n">
        <v>173.264047</v>
      </c>
      <c r="I1209" s="8" t="n">
        <v>2706.796101</v>
      </c>
      <c r="J1209" s="28" t="n">
        <v>15.622376</v>
      </c>
      <c r="K1209" s="39" t="n">
        <v>1.546777</v>
      </c>
      <c r="L1209" s="28" t="n">
        <v>10.4601</v>
      </c>
      <c r="M1209" s="8" t="n">
        <v>218</v>
      </c>
      <c r="N1209" s="8" t="n">
        <v>1032</v>
      </c>
      <c r="O1209" s="28" t="n">
        <v>10.214631</v>
      </c>
      <c r="P1209" s="28" t="n">
        <v>16.092111</v>
      </c>
      <c r="Q1209" s="28" t="n">
        <v>16.540485</v>
      </c>
      <c r="R1209" s="8" t="n">
        <v>48</v>
      </c>
      <c r="S1209" s="8" t="n">
        <v>26</v>
      </c>
      <c r="T1209" s="23" t="n">
        <v>199.99999</v>
      </c>
      <c r="U1209" s="23" t="n">
        <v>164.939816</v>
      </c>
      <c r="V1209" s="28" t="n">
        <v>5.333228</v>
      </c>
      <c r="W1209" s="39" t="n">
        <v>0.822414</v>
      </c>
      <c r="X1209" s="24" t="n">
        <f aca="false">P1209*RHO_VANE/2700*(1+SCRAP)*PRICE_VANE</f>
        <v>192.62256867</v>
      </c>
      <c r="Y1209" s="24" t="n">
        <f aca="false">Q1209*RHO_PLATE/2700*(1+SCRAP)*PRICE_PLATE</f>
        <v>197.98960545</v>
      </c>
      <c r="Z1209" s="24" t="n">
        <f aca="false">T1209*CUT_M+(R1209+S1209)*CUT_SET</f>
        <v>373.999985</v>
      </c>
      <c r="AA1209" s="24" t="n">
        <f aca="false">U1209*ROUND_M</f>
        <v>824.69908</v>
      </c>
      <c r="AB1209" s="24" t="n">
        <f aca="false">(R1209+S1209)*FINISH_PART</f>
        <v>592</v>
      </c>
      <c r="AC1209" s="24" t="n">
        <f aca="false">R1209*SPACER_VANE+(R1209+S1209)*ASM_H*LABOUR</f>
        <v>976.5</v>
      </c>
      <c r="AD1209" s="24" t="n">
        <f aca="false">V1209*G10_CAGE+W1209*G10_SLEEVE</f>
        <v>369.33852</v>
      </c>
      <c r="AE1209" s="24" t="n">
        <f aca="false">N1209/1000*SHAFT_M+SHAFT_SET</f>
        <v>203.84</v>
      </c>
      <c r="AF1209" s="24" t="n">
        <f aca="false">2*ROUNDUP(G1209*1000/V_ZENER,0)*PRICE_Z+5*ROUNDUP(G1209*DIODE_SAFETY/V_STICK,0)*PRICE_STICK</f>
        <v>68.9</v>
      </c>
      <c r="AG1209" s="24" t="n">
        <f aca="false">SUM(X1209:AF1209)</f>
        <v>3799.88975912</v>
      </c>
      <c r="AH1209" s="20" t="n">
        <f aca="false">FIXED_BOM</f>
        <v>3461</v>
      </c>
      <c r="AI1209" s="24" t="n">
        <f aca="false">(AG1209+AH1209)*(1+CONT)</f>
        <v>8350.023222988</v>
      </c>
      <c r="AJ1209" s="24" t="n">
        <f aca="false">IF(L1209&gt;0,AI1209/L1209,1000000000000)</f>
        <v>798.273747190562</v>
      </c>
      <c r="AK1209" s="8" t="n">
        <f aca="false">IF(AND(G1209&gt;=V_NEED,L1209&gt;=P_MIN,K1209&gt;=Z_MIN,F1209&lt;=N_CAP,D1209&lt;=R_MAX,OR(CORONA_REQ=0,O1209&gt;=G1209)),1,0)</f>
        <v>0</v>
      </c>
      <c r="AL1209" s="28" t="n">
        <f aca="false">IF(AK1209=1,IF(OBJECTIVE=1,AI1209,AJ1209),1000000000000)+ROW()*0.000000001</f>
        <v>1000000000000</v>
      </c>
    </row>
    <row r="1210" customFormat="false" ht="15" hidden="false" customHeight="false" outlineLevel="0" collapsed="false">
      <c r="A1210" s="8" t="n">
        <v>1206</v>
      </c>
      <c r="B1210" s="23" t="n">
        <v>4</v>
      </c>
      <c r="C1210" s="23" t="n">
        <v>2</v>
      </c>
      <c r="D1210" s="8" t="n">
        <v>200</v>
      </c>
      <c r="E1210" s="8" t="n">
        <v>26</v>
      </c>
      <c r="F1210" s="8" t="n">
        <v>16</v>
      </c>
      <c r="G1210" s="28" t="n">
        <v>9.259956</v>
      </c>
      <c r="H1210" s="8" t="n">
        <v>232.83415</v>
      </c>
      <c r="I1210" s="8" t="n">
        <v>3648.290397</v>
      </c>
      <c r="J1210" s="28" t="n">
        <v>15.669052</v>
      </c>
      <c r="K1210" s="39" t="n">
        <v>1.55323</v>
      </c>
      <c r="L1210" s="28" t="n">
        <v>14.203777</v>
      </c>
      <c r="M1210" s="8" t="n">
        <v>290</v>
      </c>
      <c r="N1210" s="8" t="n">
        <v>1176</v>
      </c>
      <c r="O1210" s="28" t="n">
        <v>10.214631</v>
      </c>
      <c r="P1210" s="28" t="n">
        <v>21.456148</v>
      </c>
      <c r="Q1210" s="28" t="n">
        <v>21.629865</v>
      </c>
      <c r="R1210" s="8" t="n">
        <v>64</v>
      </c>
      <c r="S1210" s="8" t="n">
        <v>34</v>
      </c>
      <c r="T1210" s="23" t="n">
        <v>265.619456</v>
      </c>
      <c r="U1210" s="23" t="n">
        <v>218.872558</v>
      </c>
      <c r="V1210" s="28" t="n">
        <v>6.766036</v>
      </c>
      <c r="W1210" s="39" t="n">
        <v>1.043361</v>
      </c>
      <c r="X1210" s="24" t="n">
        <f aca="false">P1210*RHO_VANE/2700*(1+SCRAP)*PRICE_VANE</f>
        <v>256.83009156</v>
      </c>
      <c r="Y1210" s="24" t="n">
        <f aca="false">Q1210*RHO_PLATE/2700*(1+SCRAP)*PRICE_PLATE</f>
        <v>258.90948405</v>
      </c>
      <c r="Z1210" s="24" t="n">
        <f aca="false">T1210*CUT_M+(R1210+S1210)*CUT_SET</f>
        <v>496.429184</v>
      </c>
      <c r="AA1210" s="24" t="n">
        <f aca="false">U1210*ROUND_M</f>
        <v>1094.36279</v>
      </c>
      <c r="AB1210" s="24" t="n">
        <f aca="false">(R1210+S1210)*FINISH_PART</f>
        <v>784</v>
      </c>
      <c r="AC1210" s="24" t="n">
        <f aca="false">R1210*SPACER_VANE+(R1210+S1210)*ASM_H*LABOUR</f>
        <v>1294.5</v>
      </c>
      <c r="AD1210" s="24" t="n">
        <f aca="false">V1210*G10_CAGE+W1210*G10_SLEEVE</f>
        <v>468.56382</v>
      </c>
      <c r="AE1210" s="24" t="n">
        <f aca="false">N1210/1000*SHAFT_M+SHAFT_SET</f>
        <v>221.12</v>
      </c>
      <c r="AF1210" s="24" t="n">
        <f aca="false">2*ROUNDUP(G1210*1000/V_ZENER,0)*PRICE_Z+5*ROUNDUP(G1210*DIODE_SAFETY/V_STICK,0)*PRICE_STICK</f>
        <v>68.9</v>
      </c>
      <c r="AG1210" s="24" t="n">
        <f aca="false">SUM(X1210:AF1210)</f>
        <v>4943.61536961</v>
      </c>
      <c r="AH1210" s="20" t="n">
        <f aca="false">FIXED_BOM</f>
        <v>3461</v>
      </c>
      <c r="AI1210" s="24" t="n">
        <f aca="false">(AG1210+AH1210)*(1+CONT)</f>
        <v>9665.3076750515</v>
      </c>
      <c r="AJ1210" s="24" t="n">
        <f aca="false">IF(L1210&gt;0,AI1210/L1210,1000000000000)</f>
        <v>680.474473448259</v>
      </c>
      <c r="AK1210" s="8" t="n">
        <f aca="false">IF(AND(G1210&gt;=V_NEED,L1210&gt;=P_MIN,K1210&gt;=Z_MIN,F1210&lt;=N_CAP,D1210&lt;=R_MAX,OR(CORONA_REQ=0,O1210&gt;=G1210)),1,0)</f>
        <v>0</v>
      </c>
      <c r="AL1210" s="28" t="n">
        <f aca="false">IF(AK1210=1,IF(OBJECTIVE=1,AI1210,AJ1210),1000000000000)+ROW()*0.000000001</f>
        <v>1000000000000</v>
      </c>
    </row>
    <row r="1211" customFormat="false" ht="15" hidden="false" customHeight="false" outlineLevel="0" collapsed="false">
      <c r="A1211" s="8" t="n">
        <v>1207</v>
      </c>
      <c r="B1211" s="23" t="n">
        <v>4</v>
      </c>
      <c r="C1211" s="23" t="n">
        <v>2.5</v>
      </c>
      <c r="D1211" s="8" t="n">
        <v>200</v>
      </c>
      <c r="E1211" s="8" t="n">
        <v>18</v>
      </c>
      <c r="F1211" s="8" t="n">
        <v>4</v>
      </c>
      <c r="G1211" s="28" t="n">
        <v>9.259956</v>
      </c>
      <c r="H1211" s="8" t="n">
        <v>27.669079</v>
      </c>
      <c r="I1211" s="8" t="n">
        <v>581.947879</v>
      </c>
      <c r="J1211" s="28" t="n">
        <v>21.032427</v>
      </c>
      <c r="K1211" s="39" t="n">
        <v>1.505435</v>
      </c>
      <c r="L1211" s="28" t="n">
        <v>2.122939</v>
      </c>
      <c r="M1211" s="8" t="n">
        <v>74</v>
      </c>
      <c r="N1211" s="8" t="n">
        <v>744</v>
      </c>
      <c r="O1211" s="28" t="n">
        <v>10.797318</v>
      </c>
      <c r="P1211" s="28" t="n">
        <v>5.008586</v>
      </c>
      <c r="Q1211" s="28" t="n">
        <v>6.361725</v>
      </c>
      <c r="R1211" s="8" t="n">
        <v>16</v>
      </c>
      <c r="S1211" s="8" t="n">
        <v>8</v>
      </c>
      <c r="T1211" s="23" t="n">
        <v>65.619466</v>
      </c>
      <c r="U1211" s="23" t="n">
        <v>53.932741</v>
      </c>
      <c r="V1211" s="28" t="n">
        <v>2.467613</v>
      </c>
      <c r="W1211" s="39" t="n">
        <v>0.38052</v>
      </c>
      <c r="X1211" s="24" t="n">
        <f aca="false">P1211*RHO_VANE/2700*(1+SCRAP)*PRICE_VANE</f>
        <v>59.95277442</v>
      </c>
      <c r="Y1211" s="24" t="n">
        <f aca="false">Q1211*RHO_PLATE/2700*(1+SCRAP)*PRICE_PLATE</f>
        <v>76.14984825</v>
      </c>
      <c r="Z1211" s="24" t="n">
        <f aca="false">T1211*CUT_M+(R1211+S1211)*CUT_SET</f>
        <v>122.429199</v>
      </c>
      <c r="AA1211" s="24" t="n">
        <f aca="false">U1211*ROUND_M</f>
        <v>269.663705</v>
      </c>
      <c r="AB1211" s="24" t="n">
        <f aca="false">(R1211+S1211)*FINISH_PART</f>
        <v>192</v>
      </c>
      <c r="AC1211" s="24" t="n">
        <f aca="false">R1211*SPACER_VANE+(R1211+S1211)*ASM_H*LABOUR</f>
        <v>318</v>
      </c>
      <c r="AD1211" s="24" t="n">
        <f aca="false">V1211*G10_CAGE+W1211*G10_SLEEVE</f>
        <v>170.88798</v>
      </c>
      <c r="AE1211" s="24" t="n">
        <f aca="false">N1211/1000*SHAFT_M+SHAFT_SET</f>
        <v>169.28</v>
      </c>
      <c r="AF1211" s="24" t="n">
        <f aca="false">2*ROUNDUP(G1211*1000/V_ZENER,0)*PRICE_Z+5*ROUNDUP(G1211*DIODE_SAFETY/V_STICK,0)*PRICE_STICK</f>
        <v>68.9</v>
      </c>
      <c r="AG1211" s="24" t="n">
        <f aca="false">SUM(X1211:AF1211)</f>
        <v>1447.26350667</v>
      </c>
      <c r="AH1211" s="20" t="n">
        <f aca="false">FIXED_BOM</f>
        <v>3461</v>
      </c>
      <c r="AI1211" s="24" t="n">
        <f aca="false">(AG1211+AH1211)*(1+CONT)</f>
        <v>5644.5030326705</v>
      </c>
      <c r="AJ1211" s="24" t="n">
        <f aca="false">IF(L1211&gt;0,AI1211/L1211,1000000000000)</f>
        <v>2658.81545945055</v>
      </c>
      <c r="AK1211" s="8" t="n">
        <f aca="false">IF(AND(G1211&gt;=V_NEED,L1211&gt;=P_MIN,K1211&gt;=Z_MIN,F1211&lt;=N_CAP,D1211&lt;=R_MAX,OR(CORONA_REQ=0,O1211&gt;=G1211)),1,0)</f>
        <v>0</v>
      </c>
      <c r="AL1211" s="28" t="n">
        <f aca="false">IF(AK1211=1,IF(OBJECTIVE=1,AI1211,AJ1211),1000000000000)+ROW()*0.000000001</f>
        <v>1000000000000</v>
      </c>
    </row>
    <row r="1212" customFormat="false" ht="15" hidden="false" customHeight="false" outlineLevel="0" collapsed="false">
      <c r="A1212" s="8" t="n">
        <v>1208</v>
      </c>
      <c r="B1212" s="23" t="n">
        <v>4</v>
      </c>
      <c r="C1212" s="23" t="n">
        <v>2.5</v>
      </c>
      <c r="D1212" s="8" t="n">
        <v>200</v>
      </c>
      <c r="E1212" s="8" t="n">
        <v>18</v>
      </c>
      <c r="F1212" s="8" t="n">
        <v>6</v>
      </c>
      <c r="G1212" s="28" t="n">
        <v>9.259956</v>
      </c>
      <c r="H1212" s="8" t="n">
        <v>42.337124</v>
      </c>
      <c r="I1212" s="8" t="n">
        <v>914.489524</v>
      </c>
      <c r="J1212" s="28" t="n">
        <v>21.600181</v>
      </c>
      <c r="K1212" s="39" t="n">
        <v>1.54531</v>
      </c>
      <c r="L1212" s="28" t="n">
        <v>3.518145</v>
      </c>
      <c r="M1212" s="8" t="n">
        <v>106.5</v>
      </c>
      <c r="N1212" s="8" t="n">
        <v>809</v>
      </c>
      <c r="O1212" s="28" t="n">
        <v>10.797318</v>
      </c>
      <c r="P1212" s="28" t="n">
        <v>7.512879</v>
      </c>
      <c r="Q1212" s="28" t="n">
        <v>7.952156</v>
      </c>
      <c r="R1212" s="8" t="n">
        <v>24</v>
      </c>
      <c r="S1212" s="8" t="n">
        <v>10</v>
      </c>
      <c r="T1212" s="23" t="n">
        <v>95.287606</v>
      </c>
      <c r="U1212" s="23" t="n">
        <v>77.757519</v>
      </c>
      <c r="V1212" s="28" t="n">
        <v>3.114366</v>
      </c>
      <c r="W1212" s="39" t="n">
        <v>0.480253</v>
      </c>
      <c r="X1212" s="24" t="n">
        <f aca="false">P1212*RHO_VANE/2700*(1+SCRAP)*PRICE_VANE</f>
        <v>89.92916163</v>
      </c>
      <c r="Y1212" s="24" t="n">
        <f aca="false">Q1212*RHO_PLATE/2700*(1+SCRAP)*PRICE_PLATE</f>
        <v>95.18730732</v>
      </c>
      <c r="Z1212" s="24" t="n">
        <f aca="false">T1212*CUT_M+(R1212+S1212)*CUT_SET</f>
        <v>176.931409</v>
      </c>
      <c r="AA1212" s="24" t="n">
        <f aca="false">U1212*ROUND_M</f>
        <v>388.787595</v>
      </c>
      <c r="AB1212" s="24" t="n">
        <f aca="false">(R1212+S1212)*FINISH_PART</f>
        <v>272</v>
      </c>
      <c r="AC1212" s="24" t="n">
        <f aca="false">R1212*SPACER_VANE+(R1212+S1212)*ASM_H*LABOUR</f>
        <v>454.5</v>
      </c>
      <c r="AD1212" s="24" t="n">
        <f aca="false">V1212*G10_CAGE+W1212*G10_SLEEVE</f>
        <v>215.67714</v>
      </c>
      <c r="AE1212" s="24" t="n">
        <f aca="false">N1212/1000*SHAFT_M+SHAFT_SET</f>
        <v>177.08</v>
      </c>
      <c r="AF1212" s="24" t="n">
        <f aca="false">2*ROUNDUP(G1212*1000/V_ZENER,0)*PRICE_Z+5*ROUNDUP(G1212*DIODE_SAFETY/V_STICK,0)*PRICE_STICK</f>
        <v>68.9</v>
      </c>
      <c r="AG1212" s="24" t="n">
        <f aca="false">SUM(X1212:AF1212)</f>
        <v>1938.99261295</v>
      </c>
      <c r="AH1212" s="20" t="n">
        <f aca="false">FIXED_BOM</f>
        <v>3461</v>
      </c>
      <c r="AI1212" s="24" t="n">
        <f aca="false">(AG1212+AH1212)*(1+CONT)</f>
        <v>6209.9915048925</v>
      </c>
      <c r="AJ1212" s="24" t="n">
        <f aca="false">IF(L1212&gt;0,AI1212/L1212,1000000000000)</f>
        <v>1765.13233675488</v>
      </c>
      <c r="AK1212" s="8" t="n">
        <f aca="false">IF(AND(G1212&gt;=V_NEED,L1212&gt;=P_MIN,K1212&gt;=Z_MIN,F1212&lt;=N_CAP,D1212&lt;=R_MAX,OR(CORONA_REQ=0,O1212&gt;=G1212)),1,0)</f>
        <v>0</v>
      </c>
      <c r="AL1212" s="28" t="n">
        <f aca="false">IF(AK1212=1,IF(OBJECTIVE=1,AI1212,AJ1212),1000000000000)+ROW()*0.000000001</f>
        <v>1000000000000</v>
      </c>
    </row>
    <row r="1213" customFormat="false" ht="15" hidden="false" customHeight="false" outlineLevel="0" collapsed="false">
      <c r="A1213" s="8" t="n">
        <v>1209</v>
      </c>
      <c r="B1213" s="23" t="n">
        <v>4</v>
      </c>
      <c r="C1213" s="23" t="n">
        <v>2.5</v>
      </c>
      <c r="D1213" s="8" t="n">
        <v>200</v>
      </c>
      <c r="E1213" s="8" t="n">
        <v>18</v>
      </c>
      <c r="F1213" s="8" t="n">
        <v>8</v>
      </c>
      <c r="G1213" s="28" t="n">
        <v>9.259956</v>
      </c>
      <c r="H1213" s="8" t="n">
        <v>57.005169</v>
      </c>
      <c r="I1213" s="8" t="n">
        <v>1247.031169</v>
      </c>
      <c r="J1213" s="28" t="n">
        <v>21.875756</v>
      </c>
      <c r="K1213" s="39" t="n">
        <v>1.56507</v>
      </c>
      <c r="L1213" s="28" t="n">
        <v>4.912968</v>
      </c>
      <c r="M1213" s="8" t="n">
        <v>145.5</v>
      </c>
      <c r="N1213" s="8" t="n">
        <v>887</v>
      </c>
      <c r="O1213" s="28" t="n">
        <v>10.797318</v>
      </c>
      <c r="P1213" s="28" t="n">
        <v>10.017172</v>
      </c>
      <c r="Q1213" s="28" t="n">
        <v>11.133019</v>
      </c>
      <c r="R1213" s="8" t="n">
        <v>32</v>
      </c>
      <c r="S1213" s="8" t="n">
        <v>14</v>
      </c>
      <c r="T1213" s="23" t="n">
        <v>128.097339</v>
      </c>
      <c r="U1213" s="23" t="n">
        <v>104.72389</v>
      </c>
      <c r="V1213" s="28" t="n">
        <v>3.89047</v>
      </c>
      <c r="W1213" s="39" t="n">
        <v>0.599932</v>
      </c>
      <c r="X1213" s="24" t="n">
        <f aca="false">P1213*RHO_VANE/2700*(1+SCRAP)*PRICE_VANE</f>
        <v>119.90554884</v>
      </c>
      <c r="Y1213" s="24" t="n">
        <f aca="false">Q1213*RHO_PLATE/2700*(1+SCRAP)*PRICE_PLATE</f>
        <v>133.26223743</v>
      </c>
      <c r="Z1213" s="24" t="n">
        <f aca="false">T1213*CUT_M+(R1213+S1213)*CUT_SET</f>
        <v>238.1460085</v>
      </c>
      <c r="AA1213" s="24" t="n">
        <f aca="false">U1213*ROUND_M</f>
        <v>523.61945</v>
      </c>
      <c r="AB1213" s="24" t="n">
        <f aca="false">(R1213+S1213)*FINISH_PART</f>
        <v>368</v>
      </c>
      <c r="AC1213" s="24" t="n">
        <f aca="false">R1213*SPACER_VANE+(R1213+S1213)*ASM_H*LABOUR</f>
        <v>613.5</v>
      </c>
      <c r="AD1213" s="24" t="n">
        <f aca="false">V1213*G10_CAGE+W1213*G10_SLEEVE</f>
        <v>269.42412</v>
      </c>
      <c r="AE1213" s="24" t="n">
        <f aca="false">N1213/1000*SHAFT_M+SHAFT_SET</f>
        <v>186.44</v>
      </c>
      <c r="AF1213" s="24" t="n">
        <f aca="false">2*ROUNDUP(G1213*1000/V_ZENER,0)*PRICE_Z+5*ROUNDUP(G1213*DIODE_SAFETY/V_STICK,0)*PRICE_STICK</f>
        <v>68.9</v>
      </c>
      <c r="AG1213" s="24" t="n">
        <f aca="false">SUM(X1213:AF1213)</f>
        <v>2521.19736477</v>
      </c>
      <c r="AH1213" s="20" t="n">
        <f aca="false">FIXED_BOM</f>
        <v>3461</v>
      </c>
      <c r="AI1213" s="24" t="n">
        <f aca="false">(AG1213+AH1213)*(1+CONT)</f>
        <v>6879.5269694855</v>
      </c>
      <c r="AJ1213" s="24" t="n">
        <f aca="false">IF(L1213&gt;0,AI1213/L1213,1000000000000)</f>
        <v>1400.27921400781</v>
      </c>
      <c r="AK1213" s="8" t="n">
        <f aca="false">IF(AND(G1213&gt;=V_NEED,L1213&gt;=P_MIN,K1213&gt;=Z_MIN,F1213&lt;=N_CAP,D1213&lt;=R_MAX,OR(CORONA_REQ=0,O1213&gt;=G1213)),1,0)</f>
        <v>0</v>
      </c>
      <c r="AL1213" s="28" t="n">
        <f aca="false">IF(AK1213=1,IF(OBJECTIVE=1,AI1213,AJ1213),1000000000000)+ROW()*0.000000001</f>
        <v>1000000000000</v>
      </c>
    </row>
    <row r="1214" customFormat="false" ht="15" hidden="false" customHeight="false" outlineLevel="0" collapsed="false">
      <c r="A1214" s="8" t="n">
        <v>1210</v>
      </c>
      <c r="B1214" s="23" t="n">
        <v>4</v>
      </c>
      <c r="C1214" s="23" t="n">
        <v>2.5</v>
      </c>
      <c r="D1214" s="8" t="n">
        <v>200</v>
      </c>
      <c r="E1214" s="8" t="n">
        <v>18</v>
      </c>
      <c r="F1214" s="8" t="n">
        <v>10</v>
      </c>
      <c r="G1214" s="28" t="n">
        <v>9.259956</v>
      </c>
      <c r="H1214" s="8" t="n">
        <v>71.673214</v>
      </c>
      <c r="I1214" s="8" t="n">
        <v>1579.572814</v>
      </c>
      <c r="J1214" s="28" t="n">
        <v>22.038537</v>
      </c>
      <c r="K1214" s="39" t="n">
        <v>1.577072</v>
      </c>
      <c r="L1214" s="28" t="n">
        <v>6.315925</v>
      </c>
      <c r="M1214" s="8" t="n">
        <v>178</v>
      </c>
      <c r="N1214" s="8" t="n">
        <v>952</v>
      </c>
      <c r="O1214" s="28" t="n">
        <v>10.797318</v>
      </c>
      <c r="P1214" s="28" t="n">
        <v>12.521465</v>
      </c>
      <c r="Q1214" s="28" t="n">
        <v>12.72345</v>
      </c>
      <c r="R1214" s="8" t="n">
        <v>40</v>
      </c>
      <c r="S1214" s="8" t="n">
        <v>16</v>
      </c>
      <c r="T1214" s="23" t="n">
        <v>157.765479</v>
      </c>
      <c r="U1214" s="23" t="n">
        <v>128.548668</v>
      </c>
      <c r="V1214" s="28" t="n">
        <v>4.537224</v>
      </c>
      <c r="W1214" s="39" t="n">
        <v>0.699665</v>
      </c>
      <c r="X1214" s="24" t="n">
        <f aca="false">P1214*RHO_VANE/2700*(1+SCRAP)*PRICE_VANE</f>
        <v>149.88193605</v>
      </c>
      <c r="Y1214" s="24" t="n">
        <f aca="false">Q1214*RHO_PLATE/2700*(1+SCRAP)*PRICE_PLATE</f>
        <v>152.2996965</v>
      </c>
      <c r="Z1214" s="24" t="n">
        <f aca="false">T1214*CUT_M+(R1214+S1214)*CUT_SET</f>
        <v>292.6482185</v>
      </c>
      <c r="AA1214" s="24" t="n">
        <f aca="false">U1214*ROUND_M</f>
        <v>642.74334</v>
      </c>
      <c r="AB1214" s="24" t="n">
        <f aca="false">(R1214+S1214)*FINISH_PART</f>
        <v>448</v>
      </c>
      <c r="AC1214" s="24" t="n">
        <f aca="false">R1214*SPACER_VANE+(R1214+S1214)*ASM_H*LABOUR</f>
        <v>750</v>
      </c>
      <c r="AD1214" s="24" t="n">
        <f aca="false">V1214*G10_CAGE+W1214*G10_SLEEVE</f>
        <v>314.21334</v>
      </c>
      <c r="AE1214" s="24" t="n">
        <f aca="false">N1214/1000*SHAFT_M+SHAFT_SET</f>
        <v>194.24</v>
      </c>
      <c r="AF1214" s="24" t="n">
        <f aca="false">2*ROUNDUP(G1214*1000/V_ZENER,0)*PRICE_Z+5*ROUNDUP(G1214*DIODE_SAFETY/V_STICK,0)*PRICE_STICK</f>
        <v>68.9</v>
      </c>
      <c r="AG1214" s="24" t="n">
        <f aca="false">SUM(X1214:AF1214)</f>
        <v>3012.92653105</v>
      </c>
      <c r="AH1214" s="20" t="n">
        <f aca="false">FIXED_BOM</f>
        <v>3461</v>
      </c>
      <c r="AI1214" s="24" t="n">
        <f aca="false">(AG1214+AH1214)*(1+CONT)</f>
        <v>7445.0155107075</v>
      </c>
      <c r="AJ1214" s="24" t="n">
        <f aca="false">IF(L1214&gt;0,AI1214/L1214,1000000000000)</f>
        <v>1178.76882811425</v>
      </c>
      <c r="AK1214" s="8" t="n">
        <f aca="false">IF(AND(G1214&gt;=V_NEED,L1214&gt;=P_MIN,K1214&gt;=Z_MIN,F1214&lt;=N_CAP,D1214&lt;=R_MAX,OR(CORONA_REQ=0,O1214&gt;=G1214)),1,0)</f>
        <v>0</v>
      </c>
      <c r="AL1214" s="28" t="n">
        <f aca="false">IF(AK1214=1,IF(OBJECTIVE=1,AI1214,AJ1214),1000000000000)+ROW()*0.000000001</f>
        <v>1000000000000</v>
      </c>
    </row>
    <row r="1215" customFormat="false" ht="15" hidden="false" customHeight="false" outlineLevel="0" collapsed="false">
      <c r="A1215" s="8" t="n">
        <v>1211</v>
      </c>
      <c r="B1215" s="23" t="n">
        <v>4</v>
      </c>
      <c r="C1215" s="23" t="n">
        <v>2.5</v>
      </c>
      <c r="D1215" s="8" t="n">
        <v>200</v>
      </c>
      <c r="E1215" s="8" t="n">
        <v>18</v>
      </c>
      <c r="F1215" s="8" t="n">
        <v>12</v>
      </c>
      <c r="G1215" s="28" t="n">
        <v>9.259956</v>
      </c>
      <c r="H1215" s="8" t="n">
        <v>86.341259</v>
      </c>
      <c r="I1215" s="8" t="n">
        <v>1912.114459</v>
      </c>
      <c r="J1215" s="28" t="n">
        <v>22.146011</v>
      </c>
      <c r="K1215" s="39" t="n">
        <v>1.585279</v>
      </c>
      <c r="L1215" s="28" t="n">
        <v>7.714862</v>
      </c>
      <c r="M1215" s="8" t="n">
        <v>217</v>
      </c>
      <c r="N1215" s="8" t="n">
        <v>1030</v>
      </c>
      <c r="O1215" s="28" t="n">
        <v>10.797318</v>
      </c>
      <c r="P1215" s="28" t="n">
        <v>15.025759</v>
      </c>
      <c r="Q1215" s="28" t="n">
        <v>15.904313</v>
      </c>
      <c r="R1215" s="8" t="n">
        <v>48</v>
      </c>
      <c r="S1215" s="8" t="n">
        <v>20</v>
      </c>
      <c r="T1215" s="23" t="n">
        <v>190.575212</v>
      </c>
      <c r="U1215" s="23" t="n">
        <v>155.515038</v>
      </c>
      <c r="V1215" s="28" t="n">
        <v>5.313328</v>
      </c>
      <c r="W1215" s="39" t="n">
        <v>0.819345</v>
      </c>
      <c r="X1215" s="24" t="n">
        <f aca="false">P1215*RHO_VANE/2700*(1+SCRAP)*PRICE_VANE</f>
        <v>179.85833523</v>
      </c>
      <c r="Y1215" s="24" t="n">
        <f aca="false">Q1215*RHO_PLATE/2700*(1+SCRAP)*PRICE_PLATE</f>
        <v>190.37462661</v>
      </c>
      <c r="Z1215" s="24" t="n">
        <f aca="false">T1215*CUT_M+(R1215+S1215)*CUT_SET</f>
        <v>353.862818</v>
      </c>
      <c r="AA1215" s="24" t="n">
        <f aca="false">U1215*ROUND_M</f>
        <v>777.57519</v>
      </c>
      <c r="AB1215" s="24" t="n">
        <f aca="false">(R1215+S1215)*FINISH_PART</f>
        <v>544</v>
      </c>
      <c r="AC1215" s="24" t="n">
        <f aca="false">R1215*SPACER_VANE+(R1215+S1215)*ASM_H*LABOUR</f>
        <v>909</v>
      </c>
      <c r="AD1215" s="24" t="n">
        <f aca="false">V1215*G10_CAGE+W1215*G10_SLEEVE</f>
        <v>367.96038</v>
      </c>
      <c r="AE1215" s="24" t="n">
        <f aca="false">N1215/1000*SHAFT_M+SHAFT_SET</f>
        <v>203.6</v>
      </c>
      <c r="AF1215" s="24" t="n">
        <f aca="false">2*ROUNDUP(G1215*1000/V_ZENER,0)*PRICE_Z+5*ROUNDUP(G1215*DIODE_SAFETY/V_STICK,0)*PRICE_STICK</f>
        <v>68.9</v>
      </c>
      <c r="AG1215" s="24" t="n">
        <f aca="false">SUM(X1215:AF1215)</f>
        <v>3595.13134984</v>
      </c>
      <c r="AH1215" s="20" t="n">
        <f aca="false">FIXED_BOM</f>
        <v>3461</v>
      </c>
      <c r="AI1215" s="24" t="n">
        <f aca="false">(AG1215+AH1215)*(1+CONT)</f>
        <v>8114.551052316</v>
      </c>
      <c r="AJ1215" s="24" t="n">
        <f aca="false">IF(L1215&gt;0,AI1215/L1215,1000000000000)</f>
        <v>1051.80767359364</v>
      </c>
      <c r="AK1215" s="8" t="n">
        <f aca="false">IF(AND(G1215&gt;=V_NEED,L1215&gt;=P_MIN,K1215&gt;=Z_MIN,F1215&lt;=N_CAP,D1215&lt;=R_MAX,OR(CORONA_REQ=0,O1215&gt;=G1215)),1,0)</f>
        <v>0</v>
      </c>
      <c r="AL1215" s="28" t="n">
        <f aca="false">IF(AK1215=1,IF(OBJECTIVE=1,AI1215,AJ1215),1000000000000)+ROW()*0.000000001</f>
        <v>1000000000000</v>
      </c>
    </row>
    <row r="1216" customFormat="false" ht="15" hidden="false" customHeight="false" outlineLevel="0" collapsed="false">
      <c r="A1216" s="8" t="n">
        <v>1212</v>
      </c>
      <c r="B1216" s="23" t="n">
        <v>4</v>
      </c>
      <c r="C1216" s="23" t="n">
        <v>2.5</v>
      </c>
      <c r="D1216" s="8" t="n">
        <v>200</v>
      </c>
      <c r="E1216" s="8" t="n">
        <v>18</v>
      </c>
      <c r="F1216" s="8" t="n">
        <v>16</v>
      </c>
      <c r="G1216" s="28" t="n">
        <v>9.259956</v>
      </c>
      <c r="H1216" s="8" t="n">
        <v>115.677349</v>
      </c>
      <c r="I1216" s="8" t="n">
        <v>2577.197749</v>
      </c>
      <c r="J1216" s="28" t="n">
        <v>22.279191</v>
      </c>
      <c r="K1216" s="39" t="n">
        <v>1.595275</v>
      </c>
      <c r="L1216" s="28" t="n">
        <v>10.518263</v>
      </c>
      <c r="M1216" s="8" t="n">
        <v>282</v>
      </c>
      <c r="N1216" s="8" t="n">
        <v>1160</v>
      </c>
      <c r="O1216" s="28" t="n">
        <v>10.797318</v>
      </c>
      <c r="P1216" s="28" t="n">
        <v>20.034345</v>
      </c>
      <c r="Q1216" s="28" t="n">
        <v>19.085175</v>
      </c>
      <c r="R1216" s="8" t="n">
        <v>64</v>
      </c>
      <c r="S1216" s="8" t="n">
        <v>24</v>
      </c>
      <c r="T1216" s="23" t="n">
        <v>249.911493</v>
      </c>
      <c r="U1216" s="23" t="n">
        <v>203.164594</v>
      </c>
      <c r="V1216" s="28" t="n">
        <v>6.606835</v>
      </c>
      <c r="W1216" s="39" t="n">
        <v>1.018811</v>
      </c>
      <c r="X1216" s="24" t="n">
        <f aca="false">P1216*RHO_VANE/2700*(1+SCRAP)*PRICE_VANE</f>
        <v>239.81110965</v>
      </c>
      <c r="Y1216" s="24" t="n">
        <f aca="false">Q1216*RHO_PLATE/2700*(1+SCRAP)*PRICE_PLATE</f>
        <v>228.44954475</v>
      </c>
      <c r="Z1216" s="24" t="n">
        <f aca="false">T1216*CUT_M+(R1216+S1216)*CUT_SET</f>
        <v>462.8672395</v>
      </c>
      <c r="AA1216" s="24" t="n">
        <f aca="false">U1216*ROUND_M</f>
        <v>1015.82297</v>
      </c>
      <c r="AB1216" s="24" t="n">
        <f aca="false">(R1216+S1216)*FINISH_PART</f>
        <v>704</v>
      </c>
      <c r="AC1216" s="24" t="n">
        <f aca="false">R1216*SPACER_VANE+(R1216+S1216)*ASM_H*LABOUR</f>
        <v>1182</v>
      </c>
      <c r="AD1216" s="24" t="n">
        <f aca="false">V1216*G10_CAGE+W1216*G10_SLEEVE</f>
        <v>457.53876</v>
      </c>
      <c r="AE1216" s="24" t="n">
        <f aca="false">N1216/1000*SHAFT_M+SHAFT_SET</f>
        <v>219.2</v>
      </c>
      <c r="AF1216" s="24" t="n">
        <f aca="false">2*ROUNDUP(G1216*1000/V_ZENER,0)*PRICE_Z+5*ROUNDUP(G1216*DIODE_SAFETY/V_STICK,0)*PRICE_STICK</f>
        <v>68.9</v>
      </c>
      <c r="AG1216" s="24" t="n">
        <f aca="false">SUM(X1216:AF1216)</f>
        <v>4578.5896239</v>
      </c>
      <c r="AH1216" s="20" t="n">
        <f aca="false">FIXED_BOM</f>
        <v>3461</v>
      </c>
      <c r="AI1216" s="24" t="n">
        <f aca="false">(AG1216+AH1216)*(1+CONT)</f>
        <v>9245.528067485</v>
      </c>
      <c r="AJ1216" s="24" t="n">
        <f aca="false">IF(L1216&gt;0,AI1216/L1216,1000000000000)</f>
        <v>878.997612769808</v>
      </c>
      <c r="AK1216" s="8" t="n">
        <f aca="false">IF(AND(G1216&gt;=V_NEED,L1216&gt;=P_MIN,K1216&gt;=Z_MIN,F1216&lt;=N_CAP,D1216&lt;=R_MAX,OR(CORONA_REQ=0,O1216&gt;=G1216)),1,0)</f>
        <v>0</v>
      </c>
      <c r="AL1216" s="28" t="n">
        <f aca="false">IF(AK1216=1,IF(OBJECTIVE=1,AI1216,AJ1216),1000000000000)+ROW()*0.000000001</f>
        <v>1000000000000</v>
      </c>
    </row>
    <row r="1217" customFormat="false" ht="15" hidden="false" customHeight="false" outlineLevel="0" collapsed="false">
      <c r="A1217" s="8" t="n">
        <v>1213</v>
      </c>
      <c r="B1217" s="23" t="n">
        <v>4</v>
      </c>
      <c r="C1217" s="23" t="n">
        <v>2.5</v>
      </c>
      <c r="D1217" s="8" t="n">
        <v>200</v>
      </c>
      <c r="E1217" s="8" t="n">
        <v>22</v>
      </c>
      <c r="F1217" s="8" t="n">
        <v>4</v>
      </c>
      <c r="G1217" s="28" t="n">
        <v>9.259956</v>
      </c>
      <c r="H1217" s="8" t="n">
        <v>37.566117</v>
      </c>
      <c r="I1217" s="8" t="n">
        <v>703.823841</v>
      </c>
      <c r="J1217" s="28" t="n">
        <v>18.735603</v>
      </c>
      <c r="K1217" s="39" t="n">
        <v>1.509258</v>
      </c>
      <c r="L1217" s="28" t="n">
        <v>2.583654</v>
      </c>
      <c r="M1217" s="8" t="n">
        <v>74</v>
      </c>
      <c r="N1217" s="8" t="n">
        <v>744</v>
      </c>
      <c r="O1217" s="28" t="n">
        <v>10.797318</v>
      </c>
      <c r="P1217" s="28" t="n">
        <v>5.856816</v>
      </c>
      <c r="Q1217" s="28" t="n">
        <v>6.361725</v>
      </c>
      <c r="R1217" s="8" t="n">
        <v>16</v>
      </c>
      <c r="S1217" s="8" t="n">
        <v>8</v>
      </c>
      <c r="T1217" s="23" t="n">
        <v>65.619466</v>
      </c>
      <c r="U1217" s="23" t="n">
        <v>53.932741</v>
      </c>
      <c r="V1217" s="28" t="n">
        <v>2.467613</v>
      </c>
      <c r="W1217" s="39" t="n">
        <v>0.38052</v>
      </c>
      <c r="X1217" s="24" t="n">
        <f aca="false">P1217*RHO_VANE/2700*(1+SCRAP)*PRICE_VANE</f>
        <v>70.10608752</v>
      </c>
      <c r="Y1217" s="24" t="n">
        <f aca="false">Q1217*RHO_PLATE/2700*(1+SCRAP)*PRICE_PLATE</f>
        <v>76.14984825</v>
      </c>
      <c r="Z1217" s="24" t="n">
        <f aca="false">T1217*CUT_M+(R1217+S1217)*CUT_SET</f>
        <v>122.429199</v>
      </c>
      <c r="AA1217" s="24" t="n">
        <f aca="false">U1217*ROUND_M</f>
        <v>269.663705</v>
      </c>
      <c r="AB1217" s="24" t="n">
        <f aca="false">(R1217+S1217)*FINISH_PART</f>
        <v>192</v>
      </c>
      <c r="AC1217" s="24" t="n">
        <f aca="false">R1217*SPACER_VANE+(R1217+S1217)*ASM_H*LABOUR</f>
        <v>318</v>
      </c>
      <c r="AD1217" s="24" t="n">
        <f aca="false">V1217*G10_CAGE+W1217*G10_SLEEVE</f>
        <v>170.88798</v>
      </c>
      <c r="AE1217" s="24" t="n">
        <f aca="false">N1217/1000*SHAFT_M+SHAFT_SET</f>
        <v>169.28</v>
      </c>
      <c r="AF1217" s="24" t="n">
        <f aca="false">2*ROUNDUP(G1217*1000/V_ZENER,0)*PRICE_Z+5*ROUNDUP(G1217*DIODE_SAFETY/V_STICK,0)*PRICE_STICK</f>
        <v>68.9</v>
      </c>
      <c r="AG1217" s="24" t="n">
        <f aca="false">SUM(X1217:AF1217)</f>
        <v>1457.41681977</v>
      </c>
      <c r="AH1217" s="20" t="n">
        <f aca="false">FIXED_BOM</f>
        <v>3461</v>
      </c>
      <c r="AI1217" s="24" t="n">
        <f aca="false">(AG1217+AH1217)*(1+CONT)</f>
        <v>5656.1793427355</v>
      </c>
      <c r="AJ1217" s="24" t="n">
        <f aca="false">IF(L1217&gt;0,AI1217/L1217,1000000000000)</f>
        <v>2189.21703244146</v>
      </c>
      <c r="AK1217" s="8" t="n">
        <f aca="false">IF(AND(G1217&gt;=V_NEED,L1217&gt;=P_MIN,K1217&gt;=Z_MIN,F1217&lt;=N_CAP,D1217&lt;=R_MAX,OR(CORONA_REQ=0,O1217&gt;=G1217)),1,0)</f>
        <v>0</v>
      </c>
      <c r="AL1217" s="28" t="n">
        <f aca="false">IF(AK1217=1,IF(OBJECTIVE=1,AI1217,AJ1217),1000000000000)+ROW()*0.000000001</f>
        <v>1000000000000</v>
      </c>
    </row>
    <row r="1218" customFormat="false" ht="15" hidden="false" customHeight="false" outlineLevel="0" collapsed="false">
      <c r="A1218" s="8" t="n">
        <v>1214</v>
      </c>
      <c r="B1218" s="23" t="n">
        <v>4</v>
      </c>
      <c r="C1218" s="23" t="n">
        <v>2.5</v>
      </c>
      <c r="D1218" s="8" t="n">
        <v>200</v>
      </c>
      <c r="E1218" s="8" t="n">
        <v>22</v>
      </c>
      <c r="F1218" s="8" t="n">
        <v>6</v>
      </c>
      <c r="G1218" s="28" t="n">
        <v>9.259956</v>
      </c>
      <c r="H1218" s="8" t="n">
        <v>57.889612</v>
      </c>
      <c r="I1218" s="8" t="n">
        <v>1106.008893</v>
      </c>
      <c r="J1218" s="28" t="n">
        <v>19.105481</v>
      </c>
      <c r="K1218" s="39" t="n">
        <v>1.542222</v>
      </c>
      <c r="L1218" s="28" t="n">
        <v>4.239978</v>
      </c>
      <c r="M1218" s="8" t="n">
        <v>113</v>
      </c>
      <c r="N1218" s="8" t="n">
        <v>822</v>
      </c>
      <c r="O1218" s="28" t="n">
        <v>10.797318</v>
      </c>
      <c r="P1218" s="28" t="n">
        <v>8.785224</v>
      </c>
      <c r="Q1218" s="28" t="n">
        <v>9.542588</v>
      </c>
      <c r="R1218" s="8" t="n">
        <v>24</v>
      </c>
      <c r="S1218" s="8" t="n">
        <v>12</v>
      </c>
      <c r="T1218" s="23" t="n">
        <v>98.429199</v>
      </c>
      <c r="U1218" s="23" t="n">
        <v>80.899112</v>
      </c>
      <c r="V1218" s="28" t="n">
        <v>3.243717</v>
      </c>
      <c r="W1218" s="39" t="n">
        <v>0.500199</v>
      </c>
      <c r="X1218" s="24" t="n">
        <f aca="false">P1218*RHO_VANE/2700*(1+SCRAP)*PRICE_VANE</f>
        <v>105.15913128</v>
      </c>
      <c r="Y1218" s="24" t="n">
        <f aca="false">Q1218*RHO_PLATE/2700*(1+SCRAP)*PRICE_PLATE</f>
        <v>114.22477836</v>
      </c>
      <c r="Z1218" s="24" t="n">
        <f aca="false">T1218*CUT_M+(R1218+S1218)*CUT_SET</f>
        <v>183.6437985</v>
      </c>
      <c r="AA1218" s="24" t="n">
        <f aca="false">U1218*ROUND_M</f>
        <v>404.49556</v>
      </c>
      <c r="AB1218" s="24" t="n">
        <f aca="false">(R1218+S1218)*FINISH_PART</f>
        <v>288</v>
      </c>
      <c r="AC1218" s="24" t="n">
        <f aca="false">R1218*SPACER_VANE+(R1218+S1218)*ASM_H*LABOUR</f>
        <v>477</v>
      </c>
      <c r="AD1218" s="24" t="n">
        <f aca="false">V1218*G10_CAGE+W1218*G10_SLEEVE</f>
        <v>224.63496</v>
      </c>
      <c r="AE1218" s="24" t="n">
        <f aca="false">N1218/1000*SHAFT_M+SHAFT_SET</f>
        <v>178.64</v>
      </c>
      <c r="AF1218" s="24" t="n">
        <f aca="false">2*ROUNDUP(G1218*1000/V_ZENER,0)*PRICE_Z+5*ROUNDUP(G1218*DIODE_SAFETY/V_STICK,0)*PRICE_STICK</f>
        <v>68.9</v>
      </c>
      <c r="AG1218" s="24" t="n">
        <f aca="false">SUM(X1218:AF1218)</f>
        <v>2044.69822814</v>
      </c>
      <c r="AH1218" s="20" t="n">
        <f aca="false">FIXED_BOM</f>
        <v>3461</v>
      </c>
      <c r="AI1218" s="24" t="n">
        <f aca="false">(AG1218+AH1218)*(1+CONT)</f>
        <v>6331.552962361</v>
      </c>
      <c r="AJ1218" s="24" t="n">
        <f aca="false">IF(L1218&gt;0,AI1218/L1218,1000000000000)</f>
        <v>1493.29854125682</v>
      </c>
      <c r="AK1218" s="8" t="n">
        <f aca="false">IF(AND(G1218&gt;=V_NEED,L1218&gt;=P_MIN,K1218&gt;=Z_MIN,F1218&lt;=N_CAP,D1218&lt;=R_MAX,OR(CORONA_REQ=0,O1218&gt;=G1218)),1,0)</f>
        <v>0</v>
      </c>
      <c r="AL1218" s="28" t="n">
        <f aca="false">IF(AK1218=1,IF(OBJECTIVE=1,AI1218,AJ1218),1000000000000)+ROW()*0.000000001</f>
        <v>1000000000000</v>
      </c>
    </row>
    <row r="1219" customFormat="false" ht="15" hidden="false" customHeight="false" outlineLevel="0" collapsed="false">
      <c r="A1219" s="8" t="n">
        <v>1215</v>
      </c>
      <c r="B1219" s="23" t="n">
        <v>4</v>
      </c>
      <c r="C1219" s="23" t="n">
        <v>2.5</v>
      </c>
      <c r="D1219" s="8" t="n">
        <v>200</v>
      </c>
      <c r="E1219" s="8" t="n">
        <v>22</v>
      </c>
      <c r="F1219" s="8" t="n">
        <v>8</v>
      </c>
      <c r="G1219" s="28" t="n">
        <v>9.259956</v>
      </c>
      <c r="H1219" s="8" t="n">
        <v>78.213108</v>
      </c>
      <c r="I1219" s="8" t="n">
        <v>1508.193945</v>
      </c>
      <c r="J1219" s="28" t="n">
        <v>19.283135</v>
      </c>
      <c r="K1219" s="39" t="n">
        <v>1.558815</v>
      </c>
      <c r="L1219" s="28" t="n">
        <v>5.905341</v>
      </c>
      <c r="M1219" s="8" t="n">
        <v>152</v>
      </c>
      <c r="N1219" s="8" t="n">
        <v>900</v>
      </c>
      <c r="O1219" s="28" t="n">
        <v>10.797318</v>
      </c>
      <c r="P1219" s="28" t="n">
        <v>11.713632</v>
      </c>
      <c r="Q1219" s="28" t="n">
        <v>12.72345</v>
      </c>
      <c r="R1219" s="8" t="n">
        <v>32</v>
      </c>
      <c r="S1219" s="8" t="n">
        <v>16</v>
      </c>
      <c r="T1219" s="23" t="n">
        <v>131.238932</v>
      </c>
      <c r="U1219" s="23" t="n">
        <v>107.865482</v>
      </c>
      <c r="V1219" s="28" t="n">
        <v>4.019821</v>
      </c>
      <c r="W1219" s="39" t="n">
        <v>0.619879</v>
      </c>
      <c r="X1219" s="24" t="n">
        <f aca="false">P1219*RHO_VANE/2700*(1+SCRAP)*PRICE_VANE</f>
        <v>140.21217504</v>
      </c>
      <c r="Y1219" s="24" t="n">
        <f aca="false">Q1219*RHO_PLATE/2700*(1+SCRAP)*PRICE_PLATE</f>
        <v>152.2996965</v>
      </c>
      <c r="Z1219" s="24" t="n">
        <f aca="false">T1219*CUT_M+(R1219+S1219)*CUT_SET</f>
        <v>244.858398</v>
      </c>
      <c r="AA1219" s="24" t="n">
        <f aca="false">U1219*ROUND_M</f>
        <v>539.32741</v>
      </c>
      <c r="AB1219" s="24" t="n">
        <f aca="false">(R1219+S1219)*FINISH_PART</f>
        <v>384</v>
      </c>
      <c r="AC1219" s="24" t="n">
        <f aca="false">R1219*SPACER_VANE+(R1219+S1219)*ASM_H*LABOUR</f>
        <v>636</v>
      </c>
      <c r="AD1219" s="24" t="n">
        <f aca="false">V1219*G10_CAGE+W1219*G10_SLEEVE</f>
        <v>278.382</v>
      </c>
      <c r="AE1219" s="24" t="n">
        <f aca="false">N1219/1000*SHAFT_M+SHAFT_SET</f>
        <v>188</v>
      </c>
      <c r="AF1219" s="24" t="n">
        <f aca="false">2*ROUNDUP(G1219*1000/V_ZENER,0)*PRICE_Z+5*ROUNDUP(G1219*DIODE_SAFETY/V_STICK,0)*PRICE_STICK</f>
        <v>68.9</v>
      </c>
      <c r="AG1219" s="24" t="n">
        <f aca="false">SUM(X1219:AF1219)</f>
        <v>2631.97967954</v>
      </c>
      <c r="AH1219" s="20" t="n">
        <f aca="false">FIXED_BOM</f>
        <v>3461</v>
      </c>
      <c r="AI1219" s="24" t="n">
        <f aca="false">(AG1219+AH1219)*(1+CONT)</f>
        <v>7006.926631471</v>
      </c>
      <c r="AJ1219" s="24" t="n">
        <f aca="false">IF(L1219&gt;0,AI1219/L1219,1000000000000)</f>
        <v>1186.54056242832</v>
      </c>
      <c r="AK1219" s="8" t="n">
        <f aca="false">IF(AND(G1219&gt;=V_NEED,L1219&gt;=P_MIN,K1219&gt;=Z_MIN,F1219&lt;=N_CAP,D1219&lt;=R_MAX,OR(CORONA_REQ=0,O1219&gt;=G1219)),1,0)</f>
        <v>0</v>
      </c>
      <c r="AL1219" s="28" t="n">
        <f aca="false">IF(AK1219=1,IF(OBJECTIVE=1,AI1219,AJ1219),1000000000000)+ROW()*0.000000001</f>
        <v>1000000000000</v>
      </c>
    </row>
    <row r="1220" customFormat="false" ht="15" hidden="false" customHeight="false" outlineLevel="0" collapsed="false">
      <c r="A1220" s="8" t="n">
        <v>1216</v>
      </c>
      <c r="B1220" s="23" t="n">
        <v>4</v>
      </c>
      <c r="C1220" s="23" t="n">
        <v>2.5</v>
      </c>
      <c r="D1220" s="8" t="n">
        <v>200</v>
      </c>
      <c r="E1220" s="8" t="n">
        <v>22</v>
      </c>
      <c r="F1220" s="8" t="n">
        <v>10</v>
      </c>
      <c r="G1220" s="28" t="n">
        <v>9.259956</v>
      </c>
      <c r="H1220" s="8" t="n">
        <v>98.536603</v>
      </c>
      <c r="I1220" s="8" t="n">
        <v>1910.378997</v>
      </c>
      <c r="J1220" s="28" t="n">
        <v>19.387506</v>
      </c>
      <c r="K1220" s="39" t="n">
        <v>1.567965</v>
      </c>
      <c r="L1220" s="28" t="n">
        <v>7.558969</v>
      </c>
      <c r="M1220" s="8" t="n">
        <v>191</v>
      </c>
      <c r="N1220" s="8" t="n">
        <v>978</v>
      </c>
      <c r="O1220" s="28" t="n">
        <v>10.797318</v>
      </c>
      <c r="P1220" s="28" t="n">
        <v>14.642041</v>
      </c>
      <c r="Q1220" s="28" t="n">
        <v>15.904313</v>
      </c>
      <c r="R1220" s="8" t="n">
        <v>40</v>
      </c>
      <c r="S1220" s="8" t="n">
        <v>20</v>
      </c>
      <c r="T1220" s="23" t="n">
        <v>164.048665</v>
      </c>
      <c r="U1220" s="23" t="n">
        <v>134.831853</v>
      </c>
      <c r="V1220" s="28" t="n">
        <v>4.795925</v>
      </c>
      <c r="W1220" s="39" t="n">
        <v>0.739559</v>
      </c>
      <c r="X1220" s="24" t="n">
        <f aca="false">P1220*RHO_VANE/2700*(1+SCRAP)*PRICE_VANE</f>
        <v>175.26523077</v>
      </c>
      <c r="Y1220" s="24" t="n">
        <f aca="false">Q1220*RHO_PLATE/2700*(1+SCRAP)*PRICE_PLATE</f>
        <v>190.37462661</v>
      </c>
      <c r="Z1220" s="24" t="n">
        <f aca="false">T1220*CUT_M+(R1220+S1220)*CUT_SET</f>
        <v>306.0729975</v>
      </c>
      <c r="AA1220" s="24" t="n">
        <f aca="false">U1220*ROUND_M</f>
        <v>674.159265</v>
      </c>
      <c r="AB1220" s="24" t="n">
        <f aca="false">(R1220+S1220)*FINISH_PART</f>
        <v>480</v>
      </c>
      <c r="AC1220" s="24" t="n">
        <f aca="false">R1220*SPACER_VANE+(R1220+S1220)*ASM_H*LABOUR</f>
        <v>795</v>
      </c>
      <c r="AD1220" s="24" t="n">
        <f aca="false">V1220*G10_CAGE+W1220*G10_SLEEVE</f>
        <v>332.12904</v>
      </c>
      <c r="AE1220" s="24" t="n">
        <f aca="false">N1220/1000*SHAFT_M+SHAFT_SET</f>
        <v>197.36</v>
      </c>
      <c r="AF1220" s="24" t="n">
        <f aca="false">2*ROUNDUP(G1220*1000/V_ZENER,0)*PRICE_Z+5*ROUNDUP(G1220*DIODE_SAFETY/V_STICK,0)*PRICE_STICK</f>
        <v>68.9</v>
      </c>
      <c r="AG1220" s="24" t="n">
        <f aca="false">SUM(X1220:AF1220)</f>
        <v>3219.26115988</v>
      </c>
      <c r="AH1220" s="20" t="n">
        <f aca="false">FIXED_BOM</f>
        <v>3461</v>
      </c>
      <c r="AI1220" s="24" t="n">
        <f aca="false">(AG1220+AH1220)*(1+CONT)</f>
        <v>7682.300333862</v>
      </c>
      <c r="AJ1220" s="24" t="n">
        <f aca="false">IF(L1220&gt;0,AI1220/L1220,1000000000000)</f>
        <v>1016.31589359104</v>
      </c>
      <c r="AK1220" s="8" t="n">
        <f aca="false">IF(AND(G1220&gt;=V_NEED,L1220&gt;=P_MIN,K1220&gt;=Z_MIN,F1220&lt;=N_CAP,D1220&lt;=R_MAX,OR(CORONA_REQ=0,O1220&gt;=G1220)),1,0)</f>
        <v>0</v>
      </c>
      <c r="AL1220" s="28" t="n">
        <f aca="false">IF(AK1220=1,IF(OBJECTIVE=1,AI1220,AJ1220),1000000000000)+ROW()*0.000000001</f>
        <v>1000000000000</v>
      </c>
    </row>
    <row r="1221" customFormat="false" ht="15" hidden="false" customHeight="false" outlineLevel="0" collapsed="false">
      <c r="A1221" s="8" t="n">
        <v>1217</v>
      </c>
      <c r="B1221" s="23" t="n">
        <v>4</v>
      </c>
      <c r="C1221" s="23" t="n">
        <v>2.5</v>
      </c>
      <c r="D1221" s="8" t="n">
        <v>200</v>
      </c>
      <c r="E1221" s="8" t="n">
        <v>22</v>
      </c>
      <c r="F1221" s="8" t="n">
        <v>12</v>
      </c>
      <c r="G1221" s="28" t="n">
        <v>9.259956</v>
      </c>
      <c r="H1221" s="8" t="n">
        <v>118.860099</v>
      </c>
      <c r="I1221" s="8" t="n">
        <v>2312.564048</v>
      </c>
      <c r="J1221" s="28" t="n">
        <v>19.456185</v>
      </c>
      <c r="K1221" s="39" t="n">
        <v>1.575027</v>
      </c>
      <c r="L1221" s="28" t="n">
        <v>9.227523</v>
      </c>
      <c r="M1221" s="8" t="n">
        <v>223.5</v>
      </c>
      <c r="N1221" s="8" t="n">
        <v>1043</v>
      </c>
      <c r="O1221" s="28" t="n">
        <v>10.797318</v>
      </c>
      <c r="P1221" s="28" t="n">
        <v>17.570449</v>
      </c>
      <c r="Q1221" s="28" t="n">
        <v>17.494744</v>
      </c>
      <c r="R1221" s="8" t="n">
        <v>48</v>
      </c>
      <c r="S1221" s="8" t="n">
        <v>22</v>
      </c>
      <c r="T1221" s="23" t="n">
        <v>193.716805</v>
      </c>
      <c r="U1221" s="23" t="n">
        <v>158.656631</v>
      </c>
      <c r="V1221" s="28" t="n">
        <v>5.442679</v>
      </c>
      <c r="W1221" s="39" t="n">
        <v>0.839292</v>
      </c>
      <c r="X1221" s="24" t="n">
        <f aca="false">P1221*RHO_VANE/2700*(1+SCRAP)*PRICE_VANE</f>
        <v>210.31827453</v>
      </c>
      <c r="Y1221" s="24" t="n">
        <f aca="false">Q1221*RHO_PLATE/2700*(1+SCRAP)*PRICE_PLATE</f>
        <v>209.41208568</v>
      </c>
      <c r="Z1221" s="24" t="n">
        <f aca="false">T1221*CUT_M+(R1221+S1221)*CUT_SET</f>
        <v>360.5752075</v>
      </c>
      <c r="AA1221" s="24" t="n">
        <f aca="false">U1221*ROUND_M</f>
        <v>793.283155</v>
      </c>
      <c r="AB1221" s="24" t="n">
        <f aca="false">(R1221+S1221)*FINISH_PART</f>
        <v>560</v>
      </c>
      <c r="AC1221" s="24" t="n">
        <f aca="false">R1221*SPACER_VANE+(R1221+S1221)*ASM_H*LABOUR</f>
        <v>931.5</v>
      </c>
      <c r="AD1221" s="24" t="n">
        <f aca="false">V1221*G10_CAGE+W1221*G10_SLEEVE</f>
        <v>376.91826</v>
      </c>
      <c r="AE1221" s="24" t="n">
        <f aca="false">N1221/1000*SHAFT_M+SHAFT_SET</f>
        <v>205.16</v>
      </c>
      <c r="AF1221" s="24" t="n">
        <f aca="false">2*ROUNDUP(G1221*1000/V_ZENER,0)*PRICE_Z+5*ROUNDUP(G1221*DIODE_SAFETY/V_STICK,0)*PRICE_STICK</f>
        <v>68.9</v>
      </c>
      <c r="AG1221" s="24" t="n">
        <f aca="false">SUM(X1221:AF1221)</f>
        <v>3716.06698271</v>
      </c>
      <c r="AH1221" s="20" t="n">
        <f aca="false">FIXED_BOM</f>
        <v>3461</v>
      </c>
      <c r="AI1221" s="24" t="n">
        <f aca="false">(AG1221+AH1221)*(1+CONT)</f>
        <v>8253.6270301165</v>
      </c>
      <c r="AJ1221" s="24" t="n">
        <f aca="false">IF(L1221&gt;0,AI1221/L1221,1000000000000)</f>
        <v>894.457486599221</v>
      </c>
      <c r="AK1221" s="8" t="n">
        <f aca="false">IF(AND(G1221&gt;=V_NEED,L1221&gt;=P_MIN,K1221&gt;=Z_MIN,F1221&lt;=N_CAP,D1221&lt;=R_MAX,OR(CORONA_REQ=0,O1221&gt;=G1221)),1,0)</f>
        <v>0</v>
      </c>
      <c r="AL1221" s="28" t="n">
        <f aca="false">IF(AK1221=1,IF(OBJECTIVE=1,AI1221,AJ1221),1000000000000)+ROW()*0.000000001</f>
        <v>1000000000000</v>
      </c>
    </row>
    <row r="1222" customFormat="false" ht="15" hidden="false" customHeight="false" outlineLevel="0" collapsed="false">
      <c r="A1222" s="8" t="n">
        <v>1218</v>
      </c>
      <c r="B1222" s="23" t="n">
        <v>4</v>
      </c>
      <c r="C1222" s="23" t="n">
        <v>2.5</v>
      </c>
      <c r="D1222" s="8" t="n">
        <v>200</v>
      </c>
      <c r="E1222" s="8" t="n">
        <v>22</v>
      </c>
      <c r="F1222" s="8" t="n">
        <v>16</v>
      </c>
      <c r="G1222" s="28" t="n">
        <v>9.259956</v>
      </c>
      <c r="H1222" s="8" t="n">
        <v>159.507089</v>
      </c>
      <c r="I1222" s="8" t="n">
        <v>3116.934152</v>
      </c>
      <c r="J1222" s="28" t="n">
        <v>19.541038</v>
      </c>
      <c r="K1222" s="39" t="n">
        <v>1.582588</v>
      </c>
      <c r="L1222" s="28" t="n">
        <v>12.546943</v>
      </c>
      <c r="M1222" s="8" t="n">
        <v>301.5</v>
      </c>
      <c r="N1222" s="8" t="n">
        <v>1199</v>
      </c>
      <c r="O1222" s="28" t="n">
        <v>10.797318</v>
      </c>
      <c r="P1222" s="28" t="n">
        <v>23.427265</v>
      </c>
      <c r="Q1222" s="28" t="n">
        <v>23.856469</v>
      </c>
      <c r="R1222" s="8" t="n">
        <v>64</v>
      </c>
      <c r="S1222" s="8" t="n">
        <v>30</v>
      </c>
      <c r="T1222" s="23" t="n">
        <v>259.336271</v>
      </c>
      <c r="U1222" s="23" t="n">
        <v>212.589372</v>
      </c>
      <c r="V1222" s="28" t="n">
        <v>6.994887</v>
      </c>
      <c r="W1222" s="39" t="n">
        <v>1.078651</v>
      </c>
      <c r="X1222" s="24" t="n">
        <f aca="false">P1222*RHO_VANE/2700*(1+SCRAP)*PRICE_VANE</f>
        <v>280.42436205</v>
      </c>
      <c r="Y1222" s="24" t="n">
        <f aca="false">Q1222*RHO_PLATE/2700*(1+SCRAP)*PRICE_PLATE</f>
        <v>285.56193393</v>
      </c>
      <c r="Z1222" s="24" t="n">
        <f aca="false">T1222*CUT_M+(R1222+S1222)*CUT_SET</f>
        <v>483.0044065</v>
      </c>
      <c r="AA1222" s="24" t="n">
        <f aca="false">U1222*ROUND_M</f>
        <v>1062.94686</v>
      </c>
      <c r="AB1222" s="24" t="n">
        <f aca="false">(R1222+S1222)*FINISH_PART</f>
        <v>752</v>
      </c>
      <c r="AC1222" s="24" t="n">
        <f aca="false">R1222*SPACER_VANE+(R1222+S1222)*ASM_H*LABOUR</f>
        <v>1249.5</v>
      </c>
      <c r="AD1222" s="24" t="n">
        <f aca="false">V1222*G10_CAGE+W1222*G10_SLEEVE</f>
        <v>484.41228</v>
      </c>
      <c r="AE1222" s="24" t="n">
        <f aca="false">N1222/1000*SHAFT_M+SHAFT_SET</f>
        <v>223.88</v>
      </c>
      <c r="AF1222" s="24" t="n">
        <f aca="false">2*ROUNDUP(G1222*1000/V_ZENER,0)*PRICE_Z+5*ROUNDUP(G1222*DIODE_SAFETY/V_STICK,0)*PRICE_STICK</f>
        <v>68.9</v>
      </c>
      <c r="AG1222" s="24" t="n">
        <f aca="false">SUM(X1222:AF1222)</f>
        <v>4890.62984248</v>
      </c>
      <c r="AH1222" s="20" t="n">
        <f aca="false">FIXED_BOM</f>
        <v>3461</v>
      </c>
      <c r="AI1222" s="24" t="n">
        <f aca="false">(AG1222+AH1222)*(1+CONT)</f>
        <v>9604.374318852</v>
      </c>
      <c r="AJ1222" s="24" t="n">
        <f aca="false">IF(L1222&gt;0,AI1222/L1222,1000000000000)</f>
        <v>765.475249138535</v>
      </c>
      <c r="AK1222" s="8" t="n">
        <f aca="false">IF(AND(G1222&gt;=V_NEED,L1222&gt;=P_MIN,K1222&gt;=Z_MIN,F1222&lt;=N_CAP,D1222&lt;=R_MAX,OR(CORONA_REQ=0,O1222&gt;=G1222)),1,0)</f>
        <v>0</v>
      </c>
      <c r="AL1222" s="28" t="n">
        <f aca="false">IF(AK1222=1,IF(OBJECTIVE=1,AI1222,AJ1222),1000000000000)+ROW()*0.000000001</f>
        <v>1000000000000</v>
      </c>
    </row>
    <row r="1223" customFormat="false" ht="15" hidden="false" customHeight="false" outlineLevel="0" collapsed="false">
      <c r="A1223" s="8" t="n">
        <v>1219</v>
      </c>
      <c r="B1223" s="23" t="n">
        <v>4</v>
      </c>
      <c r="C1223" s="23" t="n">
        <v>2.5</v>
      </c>
      <c r="D1223" s="8" t="n">
        <v>200</v>
      </c>
      <c r="E1223" s="8" t="n">
        <v>26</v>
      </c>
      <c r="F1223" s="8" t="n">
        <v>4</v>
      </c>
      <c r="G1223" s="28" t="n">
        <v>9.259956</v>
      </c>
      <c r="H1223" s="8" t="n">
        <v>59.844177</v>
      </c>
      <c r="I1223" s="8" t="n">
        <v>825.408845</v>
      </c>
      <c r="J1223" s="28" t="n">
        <v>13.792634</v>
      </c>
      <c r="K1223" s="39" t="n">
        <v>1.478094</v>
      </c>
      <c r="L1223" s="28" t="n">
        <v>2.907384</v>
      </c>
      <c r="M1223" s="8" t="n">
        <v>80.5</v>
      </c>
      <c r="N1223" s="8" t="n">
        <v>757</v>
      </c>
      <c r="O1223" s="28" t="n">
        <v>10.797318</v>
      </c>
      <c r="P1223" s="28" t="n">
        <v>6.705046</v>
      </c>
      <c r="Q1223" s="28" t="n">
        <v>7.952156</v>
      </c>
      <c r="R1223" s="8" t="n">
        <v>16</v>
      </c>
      <c r="S1223" s="8" t="n">
        <v>10</v>
      </c>
      <c r="T1223" s="23" t="n">
        <v>68.761059</v>
      </c>
      <c r="U1223" s="23" t="n">
        <v>57.074334</v>
      </c>
      <c r="V1223" s="28" t="n">
        <v>2.596964</v>
      </c>
      <c r="W1223" s="39" t="n">
        <v>0.400466</v>
      </c>
      <c r="X1223" s="24" t="n">
        <f aca="false">P1223*RHO_VANE/2700*(1+SCRAP)*PRICE_VANE</f>
        <v>80.25940062</v>
      </c>
      <c r="Y1223" s="24" t="n">
        <f aca="false">Q1223*RHO_PLATE/2700*(1+SCRAP)*PRICE_PLATE</f>
        <v>95.18730732</v>
      </c>
      <c r="Z1223" s="24" t="n">
        <f aca="false">T1223*CUT_M+(R1223+S1223)*CUT_SET</f>
        <v>129.1415885</v>
      </c>
      <c r="AA1223" s="24" t="n">
        <f aca="false">U1223*ROUND_M</f>
        <v>285.37167</v>
      </c>
      <c r="AB1223" s="24" t="n">
        <f aca="false">(R1223+S1223)*FINISH_PART</f>
        <v>208</v>
      </c>
      <c r="AC1223" s="24" t="n">
        <f aca="false">R1223*SPACER_VANE+(R1223+S1223)*ASM_H*LABOUR</f>
        <v>340.5</v>
      </c>
      <c r="AD1223" s="24" t="n">
        <f aca="false">V1223*G10_CAGE+W1223*G10_SLEEVE</f>
        <v>179.8458</v>
      </c>
      <c r="AE1223" s="24" t="n">
        <f aca="false">N1223/1000*SHAFT_M+SHAFT_SET</f>
        <v>170.84</v>
      </c>
      <c r="AF1223" s="24" t="n">
        <f aca="false">2*ROUNDUP(G1223*1000/V_ZENER,0)*PRICE_Z+5*ROUNDUP(G1223*DIODE_SAFETY/V_STICK,0)*PRICE_STICK</f>
        <v>68.9</v>
      </c>
      <c r="AG1223" s="24" t="n">
        <f aca="false">SUM(X1223:AF1223)</f>
        <v>1558.04576644</v>
      </c>
      <c r="AH1223" s="20" t="n">
        <f aca="false">FIXED_BOM</f>
        <v>3461</v>
      </c>
      <c r="AI1223" s="24" t="n">
        <f aca="false">(AG1223+AH1223)*(1+CONT)</f>
        <v>5771.902631406</v>
      </c>
      <c r="AJ1223" s="24" t="n">
        <f aca="false">IF(L1223&gt;0,AI1223/L1223,1000000000000)</f>
        <v>1985.25637872603</v>
      </c>
      <c r="AK1223" s="8" t="n">
        <f aca="false">IF(AND(G1223&gt;=V_NEED,L1223&gt;=P_MIN,K1223&gt;=Z_MIN,F1223&lt;=N_CAP,D1223&lt;=R_MAX,OR(CORONA_REQ=0,O1223&gt;=G1223)),1,0)</f>
        <v>0</v>
      </c>
      <c r="AL1223" s="28" t="n">
        <f aca="false">IF(AK1223=1,IF(OBJECTIVE=1,AI1223,AJ1223),1000000000000)+ROW()*0.000000001</f>
        <v>1000000000000</v>
      </c>
    </row>
    <row r="1224" customFormat="false" ht="15" hidden="false" customHeight="false" outlineLevel="0" collapsed="false">
      <c r="A1224" s="8" t="n">
        <v>1220</v>
      </c>
      <c r="B1224" s="23" t="n">
        <v>4</v>
      </c>
      <c r="C1224" s="23" t="n">
        <v>2.5</v>
      </c>
      <c r="D1224" s="8" t="n">
        <v>200</v>
      </c>
      <c r="E1224" s="8" t="n">
        <v>26</v>
      </c>
      <c r="F1224" s="8" t="n">
        <v>6</v>
      </c>
      <c r="G1224" s="28" t="n">
        <v>9.259956</v>
      </c>
      <c r="H1224" s="8" t="n">
        <v>92.897992</v>
      </c>
      <c r="I1224" s="8" t="n">
        <v>1297.071042</v>
      </c>
      <c r="J1224" s="28" t="n">
        <v>13.962315</v>
      </c>
      <c r="K1224" s="39" t="n">
        <v>1.504292</v>
      </c>
      <c r="L1224" s="28" t="n">
        <v>4.742499</v>
      </c>
      <c r="M1224" s="8" t="n">
        <v>119.5</v>
      </c>
      <c r="N1224" s="8" t="n">
        <v>835</v>
      </c>
      <c r="O1224" s="28" t="n">
        <v>10.797318</v>
      </c>
      <c r="P1224" s="28" t="n">
        <v>10.057569</v>
      </c>
      <c r="Q1224" s="28" t="n">
        <v>11.133019</v>
      </c>
      <c r="R1224" s="8" t="n">
        <v>24</v>
      </c>
      <c r="S1224" s="8" t="n">
        <v>14</v>
      </c>
      <c r="T1224" s="23" t="n">
        <v>101.570792</v>
      </c>
      <c r="U1224" s="23" t="n">
        <v>84.040704</v>
      </c>
      <c r="V1224" s="28" t="n">
        <v>3.373068</v>
      </c>
      <c r="W1224" s="39" t="n">
        <v>0.520146</v>
      </c>
      <c r="X1224" s="24" t="n">
        <f aca="false">P1224*RHO_VANE/2700*(1+SCRAP)*PRICE_VANE</f>
        <v>120.38910093</v>
      </c>
      <c r="Y1224" s="24" t="n">
        <f aca="false">Q1224*RHO_PLATE/2700*(1+SCRAP)*PRICE_PLATE</f>
        <v>133.26223743</v>
      </c>
      <c r="Z1224" s="24" t="n">
        <f aca="false">T1224*CUT_M+(R1224+S1224)*CUT_SET</f>
        <v>190.356188</v>
      </c>
      <c r="AA1224" s="24" t="n">
        <f aca="false">U1224*ROUND_M</f>
        <v>420.20352</v>
      </c>
      <c r="AB1224" s="24" t="n">
        <f aca="false">(R1224+S1224)*FINISH_PART</f>
        <v>304</v>
      </c>
      <c r="AC1224" s="24" t="n">
        <f aca="false">R1224*SPACER_VANE+(R1224+S1224)*ASM_H*LABOUR</f>
        <v>499.5</v>
      </c>
      <c r="AD1224" s="24" t="n">
        <f aca="false">V1224*G10_CAGE+W1224*G10_SLEEVE</f>
        <v>233.59284</v>
      </c>
      <c r="AE1224" s="24" t="n">
        <f aca="false">N1224/1000*SHAFT_M+SHAFT_SET</f>
        <v>180.2</v>
      </c>
      <c r="AF1224" s="24" t="n">
        <f aca="false">2*ROUNDUP(G1224*1000/V_ZENER,0)*PRICE_Z+5*ROUNDUP(G1224*DIODE_SAFETY/V_STICK,0)*PRICE_STICK</f>
        <v>68.9</v>
      </c>
      <c r="AG1224" s="24" t="n">
        <f aca="false">SUM(X1224:AF1224)</f>
        <v>2150.40388636</v>
      </c>
      <c r="AH1224" s="20" t="n">
        <f aca="false">FIXED_BOM</f>
        <v>3461</v>
      </c>
      <c r="AI1224" s="24" t="n">
        <f aca="false">(AG1224+AH1224)*(1+CONT)</f>
        <v>6453.114469314</v>
      </c>
      <c r="AJ1224" s="24" t="n">
        <f aca="false">IF(L1224&gt;0,AI1224/L1224,1000000000000)</f>
        <v>1360.69917343451</v>
      </c>
      <c r="AK1224" s="8" t="n">
        <f aca="false">IF(AND(G1224&gt;=V_NEED,L1224&gt;=P_MIN,K1224&gt;=Z_MIN,F1224&lt;=N_CAP,D1224&lt;=R_MAX,OR(CORONA_REQ=0,O1224&gt;=G1224)),1,0)</f>
        <v>0</v>
      </c>
      <c r="AL1224" s="28" t="n">
        <f aca="false">IF(AK1224=1,IF(OBJECTIVE=1,AI1224,AJ1224),1000000000000)+ROW()*0.000000001</f>
        <v>1000000000000</v>
      </c>
    </row>
    <row r="1225" customFormat="false" ht="15" hidden="false" customHeight="false" outlineLevel="0" collapsed="false">
      <c r="A1225" s="8" t="n">
        <v>1221</v>
      </c>
      <c r="B1225" s="23" t="n">
        <v>4</v>
      </c>
      <c r="C1225" s="23" t="n">
        <v>2.5</v>
      </c>
      <c r="D1225" s="8" t="n">
        <v>200</v>
      </c>
      <c r="E1225" s="8" t="n">
        <v>26</v>
      </c>
      <c r="F1225" s="8" t="n">
        <v>8</v>
      </c>
      <c r="G1225" s="28" t="n">
        <v>9.259956</v>
      </c>
      <c r="H1225" s="8" t="n">
        <v>125.951808</v>
      </c>
      <c r="I1225" s="8" t="n">
        <v>1768.73324</v>
      </c>
      <c r="J1225" s="28" t="n">
        <v>14.042936</v>
      </c>
      <c r="K1225" s="39" t="n">
        <v>1.51745</v>
      </c>
      <c r="L1225" s="28" t="n">
        <v>6.583636</v>
      </c>
      <c r="M1225" s="8" t="n">
        <v>158.5</v>
      </c>
      <c r="N1225" s="8" t="n">
        <v>913</v>
      </c>
      <c r="O1225" s="28" t="n">
        <v>10.797318</v>
      </c>
      <c r="P1225" s="28" t="n">
        <v>13.410092</v>
      </c>
      <c r="Q1225" s="28" t="n">
        <v>14.313882</v>
      </c>
      <c r="R1225" s="8" t="n">
        <v>32</v>
      </c>
      <c r="S1225" s="8" t="n">
        <v>18</v>
      </c>
      <c r="T1225" s="23" t="n">
        <v>134.380524</v>
      </c>
      <c r="U1225" s="23" t="n">
        <v>111.007075</v>
      </c>
      <c r="V1225" s="28" t="n">
        <v>4.149172</v>
      </c>
      <c r="W1225" s="39" t="n">
        <v>0.639826</v>
      </c>
      <c r="X1225" s="24" t="n">
        <f aca="false">P1225*RHO_VANE/2700*(1+SCRAP)*PRICE_VANE</f>
        <v>160.51880124</v>
      </c>
      <c r="Y1225" s="24" t="n">
        <f aca="false">Q1225*RHO_PLATE/2700*(1+SCRAP)*PRICE_PLATE</f>
        <v>171.33716754</v>
      </c>
      <c r="Z1225" s="24" t="n">
        <f aca="false">T1225*CUT_M+(R1225+S1225)*CUT_SET</f>
        <v>251.570786</v>
      </c>
      <c r="AA1225" s="24" t="n">
        <f aca="false">U1225*ROUND_M</f>
        <v>555.035375</v>
      </c>
      <c r="AB1225" s="24" t="n">
        <f aca="false">(R1225+S1225)*FINISH_PART</f>
        <v>400</v>
      </c>
      <c r="AC1225" s="24" t="n">
        <f aca="false">R1225*SPACER_VANE+(R1225+S1225)*ASM_H*LABOUR</f>
        <v>658.5</v>
      </c>
      <c r="AD1225" s="24" t="n">
        <f aca="false">V1225*G10_CAGE+W1225*G10_SLEEVE</f>
        <v>287.33988</v>
      </c>
      <c r="AE1225" s="24" t="n">
        <f aca="false">N1225/1000*SHAFT_M+SHAFT_SET</f>
        <v>189.56</v>
      </c>
      <c r="AF1225" s="24" t="n">
        <f aca="false">2*ROUNDUP(G1225*1000/V_ZENER,0)*PRICE_Z+5*ROUNDUP(G1225*DIODE_SAFETY/V_STICK,0)*PRICE_STICK</f>
        <v>68.9</v>
      </c>
      <c r="AG1225" s="24" t="n">
        <f aca="false">SUM(X1225:AF1225)</f>
        <v>2742.76200978</v>
      </c>
      <c r="AH1225" s="20" t="n">
        <f aca="false">FIXED_BOM</f>
        <v>3461</v>
      </c>
      <c r="AI1225" s="24" t="n">
        <f aca="false">(AG1225+AH1225)*(1+CONT)</f>
        <v>7134.326311247</v>
      </c>
      <c r="AJ1225" s="24" t="n">
        <f aca="false">IF(L1225&gt;0,AI1225/L1225,1000000000000)</f>
        <v>1083.64531563516</v>
      </c>
      <c r="AK1225" s="8" t="n">
        <f aca="false">IF(AND(G1225&gt;=V_NEED,L1225&gt;=P_MIN,K1225&gt;=Z_MIN,F1225&lt;=N_CAP,D1225&lt;=R_MAX,OR(CORONA_REQ=0,O1225&gt;=G1225)),1,0)</f>
        <v>0</v>
      </c>
      <c r="AL1225" s="28" t="n">
        <f aca="false">IF(AK1225=1,IF(OBJECTIVE=1,AI1225,AJ1225),1000000000000)+ROW()*0.000000001</f>
        <v>1000000000000</v>
      </c>
    </row>
    <row r="1226" customFormat="false" ht="15" hidden="false" customHeight="false" outlineLevel="0" collapsed="false">
      <c r="A1226" s="8" t="n">
        <v>1222</v>
      </c>
      <c r="B1226" s="23" t="n">
        <v>4</v>
      </c>
      <c r="C1226" s="23" t="n">
        <v>2.5</v>
      </c>
      <c r="D1226" s="8" t="n">
        <v>200</v>
      </c>
      <c r="E1226" s="8" t="n">
        <v>26</v>
      </c>
      <c r="F1226" s="8" t="n">
        <v>10</v>
      </c>
      <c r="G1226" s="28" t="n">
        <v>9.259956</v>
      </c>
      <c r="H1226" s="8" t="n">
        <v>159.005623</v>
      </c>
      <c r="I1226" s="8" t="n">
        <v>2240.395437</v>
      </c>
      <c r="J1226" s="28" t="n">
        <v>14.090039</v>
      </c>
      <c r="K1226" s="39" t="n">
        <v>1.524866</v>
      </c>
      <c r="L1226" s="28" t="n">
        <v>8.421416</v>
      </c>
      <c r="M1226" s="8" t="n">
        <v>197.5</v>
      </c>
      <c r="N1226" s="8" t="n">
        <v>991</v>
      </c>
      <c r="O1226" s="28" t="n">
        <v>10.797318</v>
      </c>
      <c r="P1226" s="28" t="n">
        <v>16.762616</v>
      </c>
      <c r="Q1226" s="28" t="n">
        <v>17.494744</v>
      </c>
      <c r="R1226" s="8" t="n">
        <v>40</v>
      </c>
      <c r="S1226" s="8" t="n">
        <v>22</v>
      </c>
      <c r="T1226" s="23" t="n">
        <v>167.190257</v>
      </c>
      <c r="U1226" s="23" t="n">
        <v>137.973446</v>
      </c>
      <c r="V1226" s="28" t="n">
        <v>4.925276</v>
      </c>
      <c r="W1226" s="39" t="n">
        <v>0.759505</v>
      </c>
      <c r="X1226" s="24" t="n">
        <f aca="false">P1226*RHO_VANE/2700*(1+SCRAP)*PRICE_VANE</f>
        <v>200.64851352</v>
      </c>
      <c r="Y1226" s="24" t="n">
        <f aca="false">Q1226*RHO_PLATE/2700*(1+SCRAP)*PRICE_PLATE</f>
        <v>209.41208568</v>
      </c>
      <c r="Z1226" s="24" t="n">
        <f aca="false">T1226*CUT_M+(R1226+S1226)*CUT_SET</f>
        <v>312.7853855</v>
      </c>
      <c r="AA1226" s="24" t="n">
        <f aca="false">U1226*ROUND_M</f>
        <v>689.86723</v>
      </c>
      <c r="AB1226" s="24" t="n">
        <f aca="false">(R1226+S1226)*FINISH_PART</f>
        <v>496</v>
      </c>
      <c r="AC1226" s="24" t="n">
        <f aca="false">R1226*SPACER_VANE+(R1226+S1226)*ASM_H*LABOUR</f>
        <v>817.5</v>
      </c>
      <c r="AD1226" s="24" t="n">
        <f aca="false">V1226*G10_CAGE+W1226*G10_SLEEVE</f>
        <v>341.08686</v>
      </c>
      <c r="AE1226" s="24" t="n">
        <f aca="false">N1226/1000*SHAFT_M+SHAFT_SET</f>
        <v>198.92</v>
      </c>
      <c r="AF1226" s="24" t="n">
        <f aca="false">2*ROUNDUP(G1226*1000/V_ZENER,0)*PRICE_Z+5*ROUNDUP(G1226*DIODE_SAFETY/V_STICK,0)*PRICE_STICK</f>
        <v>68.9</v>
      </c>
      <c r="AG1226" s="24" t="n">
        <f aca="false">SUM(X1226:AF1226)</f>
        <v>3335.1200747</v>
      </c>
      <c r="AH1226" s="20" t="n">
        <f aca="false">FIXED_BOM</f>
        <v>3461</v>
      </c>
      <c r="AI1226" s="24" t="n">
        <f aca="false">(AG1226+AH1226)*(1+CONT)</f>
        <v>7815.538085905</v>
      </c>
      <c r="AJ1226" s="24" t="n">
        <f aca="false">IF(L1226&gt;0,AI1226/L1226,1000000000000)</f>
        <v>928.055102123562</v>
      </c>
      <c r="AK1226" s="8" t="n">
        <f aca="false">IF(AND(G1226&gt;=V_NEED,L1226&gt;=P_MIN,K1226&gt;=Z_MIN,F1226&lt;=N_CAP,D1226&lt;=R_MAX,OR(CORONA_REQ=0,O1226&gt;=G1226)),1,0)</f>
        <v>0</v>
      </c>
      <c r="AL1226" s="28" t="n">
        <f aca="false">IF(AK1226=1,IF(OBJECTIVE=1,AI1226,AJ1226),1000000000000)+ROW()*0.000000001</f>
        <v>1000000000000</v>
      </c>
    </row>
    <row r="1227" customFormat="false" ht="15" hidden="false" customHeight="false" outlineLevel="0" collapsed="false">
      <c r="A1227" s="8" t="n">
        <v>1223</v>
      </c>
      <c r="B1227" s="23" t="n">
        <v>4</v>
      </c>
      <c r="C1227" s="23" t="n">
        <v>2.5</v>
      </c>
      <c r="D1227" s="8" t="n">
        <v>200</v>
      </c>
      <c r="E1227" s="8" t="n">
        <v>26</v>
      </c>
      <c r="F1227" s="8" t="n">
        <v>12</v>
      </c>
      <c r="G1227" s="28" t="n">
        <v>9.259956</v>
      </c>
      <c r="H1227" s="8" t="n">
        <v>192.059439</v>
      </c>
      <c r="I1227" s="8" t="n">
        <v>2712.057634</v>
      </c>
      <c r="J1227" s="28" t="n">
        <v>14.120929</v>
      </c>
      <c r="K1227" s="39" t="n">
        <v>1.530218</v>
      </c>
      <c r="L1227" s="28" t="n">
        <v>10.265836</v>
      </c>
      <c r="M1227" s="8" t="n">
        <v>236.5</v>
      </c>
      <c r="N1227" s="8" t="n">
        <v>1069</v>
      </c>
      <c r="O1227" s="28" t="n">
        <v>10.797318</v>
      </c>
      <c r="P1227" s="28" t="n">
        <v>20.115139</v>
      </c>
      <c r="Q1227" s="28" t="n">
        <v>20.675607</v>
      </c>
      <c r="R1227" s="8" t="n">
        <v>48</v>
      </c>
      <c r="S1227" s="8" t="n">
        <v>26</v>
      </c>
      <c r="T1227" s="23" t="n">
        <v>199.99999</v>
      </c>
      <c r="U1227" s="23" t="n">
        <v>164.939816</v>
      </c>
      <c r="V1227" s="28" t="n">
        <v>5.70138</v>
      </c>
      <c r="W1227" s="39" t="n">
        <v>0.879185</v>
      </c>
      <c r="X1227" s="24" t="n">
        <f aca="false">P1227*RHO_VANE/2700*(1+SCRAP)*PRICE_VANE</f>
        <v>240.77821383</v>
      </c>
      <c r="Y1227" s="24" t="n">
        <f aca="false">Q1227*RHO_PLATE/2700*(1+SCRAP)*PRICE_PLATE</f>
        <v>247.48701579</v>
      </c>
      <c r="Z1227" s="24" t="n">
        <f aca="false">T1227*CUT_M+(R1227+S1227)*CUT_SET</f>
        <v>373.999985</v>
      </c>
      <c r="AA1227" s="24" t="n">
        <f aca="false">U1227*ROUND_M</f>
        <v>824.69908</v>
      </c>
      <c r="AB1227" s="24" t="n">
        <f aca="false">(R1227+S1227)*FINISH_PART</f>
        <v>592</v>
      </c>
      <c r="AC1227" s="24" t="n">
        <f aca="false">R1227*SPACER_VANE+(R1227+S1227)*ASM_H*LABOUR</f>
        <v>976.5</v>
      </c>
      <c r="AD1227" s="24" t="n">
        <f aca="false">V1227*G10_CAGE+W1227*G10_SLEEVE</f>
        <v>394.8339</v>
      </c>
      <c r="AE1227" s="24" t="n">
        <f aca="false">N1227/1000*SHAFT_M+SHAFT_SET</f>
        <v>208.28</v>
      </c>
      <c r="AF1227" s="24" t="n">
        <f aca="false">2*ROUNDUP(G1227*1000/V_ZENER,0)*PRICE_Z+5*ROUNDUP(G1227*DIODE_SAFETY/V_STICK,0)*PRICE_STICK</f>
        <v>68.9</v>
      </c>
      <c r="AG1227" s="24" t="n">
        <f aca="false">SUM(X1227:AF1227)</f>
        <v>3927.47819462</v>
      </c>
      <c r="AH1227" s="20" t="n">
        <f aca="false">FIXED_BOM</f>
        <v>3461</v>
      </c>
      <c r="AI1227" s="24" t="n">
        <f aca="false">(AG1227+AH1227)*(1+CONT)</f>
        <v>8496.749923813</v>
      </c>
      <c r="AJ1227" s="24" t="n">
        <f aca="false">IF(L1227&gt;0,AI1227/L1227,1000000000000)</f>
        <v>827.672478287496</v>
      </c>
      <c r="AK1227" s="8" t="n">
        <f aca="false">IF(AND(G1227&gt;=V_NEED,L1227&gt;=P_MIN,K1227&gt;=Z_MIN,F1227&lt;=N_CAP,D1227&lt;=R_MAX,OR(CORONA_REQ=0,O1227&gt;=G1227)),1,0)</f>
        <v>0</v>
      </c>
      <c r="AL1227" s="28" t="n">
        <f aca="false">IF(AK1227=1,IF(OBJECTIVE=1,AI1227,AJ1227),1000000000000)+ROW()*0.000000001</f>
        <v>1000000000000</v>
      </c>
    </row>
    <row r="1228" customFormat="false" ht="15" hidden="false" customHeight="false" outlineLevel="0" collapsed="false">
      <c r="A1228" s="8" t="n">
        <v>1224</v>
      </c>
      <c r="B1228" s="23" t="n">
        <v>4</v>
      </c>
      <c r="C1228" s="23" t="n">
        <v>2.5</v>
      </c>
      <c r="D1228" s="8" t="n">
        <v>200</v>
      </c>
      <c r="E1228" s="8" t="n">
        <v>26</v>
      </c>
      <c r="F1228" s="8" t="n">
        <v>16</v>
      </c>
      <c r="G1228" s="28" t="n">
        <v>9.259956</v>
      </c>
      <c r="H1228" s="8" t="n">
        <v>258.16707</v>
      </c>
      <c r="I1228" s="8" t="n">
        <v>3655.382029</v>
      </c>
      <c r="J1228" s="28" t="n">
        <v>14.158979</v>
      </c>
      <c r="K1228" s="39" t="n">
        <v>1.537202</v>
      </c>
      <c r="L1228" s="28" t="n">
        <v>13.96223</v>
      </c>
      <c r="M1228" s="8" t="n">
        <v>314.5</v>
      </c>
      <c r="N1228" s="8" t="n">
        <v>1225</v>
      </c>
      <c r="O1228" s="28" t="n">
        <v>10.797318</v>
      </c>
      <c r="P1228" s="28" t="n">
        <v>26.820185</v>
      </c>
      <c r="Q1228" s="28" t="n">
        <v>27.037332</v>
      </c>
      <c r="R1228" s="8" t="n">
        <v>64</v>
      </c>
      <c r="S1228" s="8" t="n">
        <v>34</v>
      </c>
      <c r="T1228" s="23" t="n">
        <v>265.619456</v>
      </c>
      <c r="U1228" s="23" t="n">
        <v>218.872558</v>
      </c>
      <c r="V1228" s="28" t="n">
        <v>7.253588</v>
      </c>
      <c r="W1228" s="39" t="n">
        <v>1.118544</v>
      </c>
      <c r="X1228" s="24" t="n">
        <f aca="false">P1228*RHO_VANE/2700*(1+SCRAP)*PRICE_VANE</f>
        <v>321.03761445</v>
      </c>
      <c r="Y1228" s="24" t="n">
        <f aca="false">Q1228*RHO_PLATE/2700*(1+SCRAP)*PRICE_PLATE</f>
        <v>323.63686404</v>
      </c>
      <c r="Z1228" s="24" t="n">
        <f aca="false">T1228*CUT_M+(R1228+S1228)*CUT_SET</f>
        <v>496.429184</v>
      </c>
      <c r="AA1228" s="24" t="n">
        <f aca="false">U1228*ROUND_M</f>
        <v>1094.36279</v>
      </c>
      <c r="AB1228" s="24" t="n">
        <f aca="false">(R1228+S1228)*FINISH_PART</f>
        <v>784</v>
      </c>
      <c r="AC1228" s="24" t="n">
        <f aca="false">R1228*SPACER_VANE+(R1228+S1228)*ASM_H*LABOUR</f>
        <v>1294.5</v>
      </c>
      <c r="AD1228" s="24" t="n">
        <f aca="false">V1228*G10_CAGE+W1228*G10_SLEEVE</f>
        <v>502.32792</v>
      </c>
      <c r="AE1228" s="24" t="n">
        <f aca="false">N1228/1000*SHAFT_M+SHAFT_SET</f>
        <v>227</v>
      </c>
      <c r="AF1228" s="24" t="n">
        <f aca="false">2*ROUNDUP(G1228*1000/V_ZENER,0)*PRICE_Z+5*ROUNDUP(G1228*DIODE_SAFETY/V_STICK,0)*PRICE_STICK</f>
        <v>68.9</v>
      </c>
      <c r="AG1228" s="24" t="n">
        <f aca="false">SUM(X1228:AF1228)</f>
        <v>5112.19437249</v>
      </c>
      <c r="AH1228" s="20" t="n">
        <f aca="false">FIXED_BOM</f>
        <v>3461</v>
      </c>
      <c r="AI1228" s="24" t="n">
        <f aca="false">(AG1228+AH1228)*(1+CONT)</f>
        <v>9859.1735283635</v>
      </c>
      <c r="AJ1228" s="24" t="n">
        <f aca="false">IF(L1228&gt;0,AI1228/L1228,1000000000000)</f>
        <v>706.131723110384</v>
      </c>
      <c r="AK1228" s="8" t="n">
        <f aca="false">IF(AND(G1228&gt;=V_NEED,L1228&gt;=P_MIN,K1228&gt;=Z_MIN,F1228&lt;=N_CAP,D1228&lt;=R_MAX,OR(CORONA_REQ=0,O1228&gt;=G1228)),1,0)</f>
        <v>0</v>
      </c>
      <c r="AL1228" s="28" t="n">
        <f aca="false">IF(AK1228=1,IF(OBJECTIVE=1,AI1228,AJ1228),1000000000000)+ROW()*0.000000001</f>
        <v>1000000000000</v>
      </c>
    </row>
    <row r="1229" customFormat="false" ht="15" hidden="false" customHeight="false" outlineLevel="0" collapsed="false">
      <c r="A1229" s="8" t="n">
        <v>1225</v>
      </c>
      <c r="B1229" s="23" t="n">
        <v>4</v>
      </c>
      <c r="C1229" s="23" t="n">
        <v>3</v>
      </c>
      <c r="D1229" s="8" t="n">
        <v>200</v>
      </c>
      <c r="E1229" s="8" t="n">
        <v>18</v>
      </c>
      <c r="F1229" s="8" t="n">
        <v>4</v>
      </c>
      <c r="G1229" s="28" t="n">
        <v>9.259956</v>
      </c>
      <c r="H1229" s="8" t="n">
        <v>29.468582</v>
      </c>
      <c r="I1229" s="8" t="n">
        <v>581.855733</v>
      </c>
      <c r="J1229" s="28" t="n">
        <v>19.744952</v>
      </c>
      <c r="K1229" s="39" t="n">
        <v>1.498208</v>
      </c>
      <c r="L1229" s="28" t="n">
        <v>2.102271</v>
      </c>
      <c r="M1229" s="8" t="n">
        <v>80</v>
      </c>
      <c r="N1229" s="8" t="n">
        <v>756</v>
      </c>
      <c r="O1229" s="28" t="n">
        <v>11.260741</v>
      </c>
      <c r="P1229" s="28" t="n">
        <v>6.010303</v>
      </c>
      <c r="Q1229" s="28" t="n">
        <v>7.63407</v>
      </c>
      <c r="R1229" s="8" t="n">
        <v>16</v>
      </c>
      <c r="S1229" s="8" t="n">
        <v>8</v>
      </c>
      <c r="T1229" s="23" t="n">
        <v>65.619466</v>
      </c>
      <c r="U1229" s="23" t="n">
        <v>53.932741</v>
      </c>
      <c r="V1229" s="28" t="n">
        <v>2.587014</v>
      </c>
      <c r="W1229" s="39" t="n">
        <v>0.398932</v>
      </c>
      <c r="X1229" s="24" t="n">
        <f aca="false">P1229*RHO_VANE/2700*(1+SCRAP)*PRICE_VANE</f>
        <v>71.94332691</v>
      </c>
      <c r="Y1229" s="24" t="n">
        <f aca="false">Q1229*RHO_PLATE/2700*(1+SCRAP)*PRICE_PLATE</f>
        <v>91.3798179</v>
      </c>
      <c r="Z1229" s="24" t="n">
        <f aca="false">T1229*CUT_M+(R1229+S1229)*CUT_SET</f>
        <v>122.429199</v>
      </c>
      <c r="AA1229" s="24" t="n">
        <f aca="false">U1229*ROUND_M</f>
        <v>269.663705</v>
      </c>
      <c r="AB1229" s="24" t="n">
        <f aca="false">(R1229+S1229)*FINISH_PART</f>
        <v>192</v>
      </c>
      <c r="AC1229" s="24" t="n">
        <f aca="false">R1229*SPACER_VANE+(R1229+S1229)*ASM_H*LABOUR</f>
        <v>318</v>
      </c>
      <c r="AD1229" s="24" t="n">
        <f aca="false">V1229*G10_CAGE+W1229*G10_SLEEVE</f>
        <v>179.15676</v>
      </c>
      <c r="AE1229" s="24" t="n">
        <f aca="false">N1229/1000*SHAFT_M+SHAFT_SET</f>
        <v>170.72</v>
      </c>
      <c r="AF1229" s="24" t="n">
        <f aca="false">2*ROUNDUP(G1229*1000/V_ZENER,0)*PRICE_Z+5*ROUNDUP(G1229*DIODE_SAFETY/V_STICK,0)*PRICE_STICK</f>
        <v>68.9</v>
      </c>
      <c r="AG1229" s="24" t="n">
        <f aca="false">SUM(X1229:AF1229)</f>
        <v>1484.19280881</v>
      </c>
      <c r="AH1229" s="20" t="n">
        <f aca="false">FIXED_BOM</f>
        <v>3461</v>
      </c>
      <c r="AI1229" s="24" t="n">
        <f aca="false">(AG1229+AH1229)*(1+CONT)</f>
        <v>5686.9717301315</v>
      </c>
      <c r="AJ1229" s="24" t="n">
        <f aca="false">IF(L1229&gt;0,AI1229/L1229,1000000000000)</f>
        <v>2705.15634289371</v>
      </c>
      <c r="AK1229" s="8" t="n">
        <f aca="false">IF(AND(G1229&gt;=V_NEED,L1229&gt;=P_MIN,K1229&gt;=Z_MIN,F1229&lt;=N_CAP,D1229&lt;=R_MAX,OR(CORONA_REQ=0,O1229&gt;=G1229)),1,0)</f>
        <v>0</v>
      </c>
      <c r="AL1229" s="28" t="n">
        <f aca="false">IF(AK1229=1,IF(OBJECTIVE=1,AI1229,AJ1229),1000000000000)+ROW()*0.000000001</f>
        <v>1000000000000</v>
      </c>
    </row>
    <row r="1230" customFormat="false" ht="15" hidden="false" customHeight="false" outlineLevel="0" collapsed="false">
      <c r="A1230" s="8" t="n">
        <v>1226</v>
      </c>
      <c r="B1230" s="23" t="n">
        <v>4</v>
      </c>
      <c r="C1230" s="23" t="n">
        <v>3</v>
      </c>
      <c r="D1230" s="8" t="n">
        <v>200</v>
      </c>
      <c r="E1230" s="8" t="n">
        <v>18</v>
      </c>
      <c r="F1230" s="8" t="n">
        <v>6</v>
      </c>
      <c r="G1230" s="28" t="n">
        <v>9.259956</v>
      </c>
      <c r="H1230" s="8" t="n">
        <v>45.164914</v>
      </c>
      <c r="I1230" s="8" t="n">
        <v>914.344723</v>
      </c>
      <c r="J1230" s="28" t="n">
        <v>20.24458</v>
      </c>
      <c r="K1230" s="39" t="n">
        <v>1.537537</v>
      </c>
      <c r="L1230" s="28" t="n">
        <v>3.48448</v>
      </c>
      <c r="M1230" s="8" t="n">
        <v>115</v>
      </c>
      <c r="N1230" s="8" t="n">
        <v>826</v>
      </c>
      <c r="O1230" s="28" t="n">
        <v>11.260741</v>
      </c>
      <c r="P1230" s="28" t="n">
        <v>9.015455</v>
      </c>
      <c r="Q1230" s="28" t="n">
        <v>9.542588</v>
      </c>
      <c r="R1230" s="8" t="n">
        <v>24</v>
      </c>
      <c r="S1230" s="8" t="n">
        <v>10</v>
      </c>
      <c r="T1230" s="23" t="n">
        <v>95.287606</v>
      </c>
      <c r="U1230" s="23" t="n">
        <v>77.757519</v>
      </c>
      <c r="V1230" s="28" t="n">
        <v>3.283517</v>
      </c>
      <c r="W1230" s="39" t="n">
        <v>0.506337</v>
      </c>
      <c r="X1230" s="24" t="n">
        <f aca="false">P1230*RHO_VANE/2700*(1+SCRAP)*PRICE_VANE</f>
        <v>107.91499635</v>
      </c>
      <c r="Y1230" s="24" t="n">
        <f aca="false">Q1230*RHO_PLATE/2700*(1+SCRAP)*PRICE_PLATE</f>
        <v>114.22477836</v>
      </c>
      <c r="Z1230" s="24" t="n">
        <f aca="false">T1230*CUT_M+(R1230+S1230)*CUT_SET</f>
        <v>176.931409</v>
      </c>
      <c r="AA1230" s="24" t="n">
        <f aca="false">U1230*ROUND_M</f>
        <v>388.787595</v>
      </c>
      <c r="AB1230" s="24" t="n">
        <f aca="false">(R1230+S1230)*FINISH_PART</f>
        <v>272</v>
      </c>
      <c r="AC1230" s="24" t="n">
        <f aca="false">R1230*SPACER_VANE+(R1230+S1230)*ASM_H*LABOUR</f>
        <v>454.5</v>
      </c>
      <c r="AD1230" s="24" t="n">
        <f aca="false">V1230*G10_CAGE+W1230*G10_SLEEVE</f>
        <v>227.39124</v>
      </c>
      <c r="AE1230" s="24" t="n">
        <f aca="false">N1230/1000*SHAFT_M+SHAFT_SET</f>
        <v>179.12</v>
      </c>
      <c r="AF1230" s="24" t="n">
        <f aca="false">2*ROUNDUP(G1230*1000/V_ZENER,0)*PRICE_Z+5*ROUNDUP(G1230*DIODE_SAFETY/V_STICK,0)*PRICE_STICK</f>
        <v>68.9</v>
      </c>
      <c r="AG1230" s="24" t="n">
        <f aca="false">SUM(X1230:AF1230)</f>
        <v>1989.77001871</v>
      </c>
      <c r="AH1230" s="20" t="n">
        <f aca="false">FIXED_BOM</f>
        <v>3461</v>
      </c>
      <c r="AI1230" s="24" t="n">
        <f aca="false">(AG1230+AH1230)*(1+CONT)</f>
        <v>6268.3855215165</v>
      </c>
      <c r="AJ1230" s="24" t="n">
        <f aca="false">IF(L1230&gt;0,AI1230/L1230,1000000000000)</f>
        <v>1798.94432498292</v>
      </c>
      <c r="AK1230" s="8" t="n">
        <f aca="false">IF(AND(G1230&gt;=V_NEED,L1230&gt;=P_MIN,K1230&gt;=Z_MIN,F1230&lt;=N_CAP,D1230&lt;=R_MAX,OR(CORONA_REQ=0,O1230&gt;=G1230)),1,0)</f>
        <v>0</v>
      </c>
      <c r="AL1230" s="28" t="n">
        <f aca="false">IF(AK1230=1,IF(OBJECTIVE=1,AI1230,AJ1230),1000000000000)+ROW()*0.000000001</f>
        <v>1000000000000</v>
      </c>
    </row>
    <row r="1231" customFormat="false" ht="15" hidden="false" customHeight="false" outlineLevel="0" collapsed="false">
      <c r="A1231" s="8" t="n">
        <v>1227</v>
      </c>
      <c r="B1231" s="23" t="n">
        <v>4</v>
      </c>
      <c r="C1231" s="23" t="n">
        <v>3</v>
      </c>
      <c r="D1231" s="8" t="n">
        <v>200</v>
      </c>
      <c r="E1231" s="8" t="n">
        <v>18</v>
      </c>
      <c r="F1231" s="8" t="n">
        <v>8</v>
      </c>
      <c r="G1231" s="28" t="n">
        <v>9.259956</v>
      </c>
      <c r="H1231" s="8" t="n">
        <v>60.861246</v>
      </c>
      <c r="I1231" s="8" t="n">
        <v>1246.833713</v>
      </c>
      <c r="J1231" s="28" t="n">
        <v>20.486497</v>
      </c>
      <c r="K1231" s="39" t="n">
        <v>1.557016</v>
      </c>
      <c r="L1231" s="28" t="n">
        <v>4.866365</v>
      </c>
      <c r="M1231" s="8" t="n">
        <v>157</v>
      </c>
      <c r="N1231" s="8" t="n">
        <v>910</v>
      </c>
      <c r="O1231" s="28" t="n">
        <v>11.260741</v>
      </c>
      <c r="P1231" s="28" t="n">
        <v>12.020607</v>
      </c>
      <c r="Q1231" s="28" t="n">
        <v>13.359623</v>
      </c>
      <c r="R1231" s="8" t="n">
        <v>32</v>
      </c>
      <c r="S1231" s="8" t="n">
        <v>14</v>
      </c>
      <c r="T1231" s="23" t="n">
        <v>128.097339</v>
      </c>
      <c r="U1231" s="23" t="n">
        <v>104.72389</v>
      </c>
      <c r="V1231" s="28" t="n">
        <v>4.119322</v>
      </c>
      <c r="W1231" s="39" t="n">
        <v>0.635222</v>
      </c>
      <c r="X1231" s="24" t="n">
        <f aca="false">P1231*RHO_VANE/2700*(1+SCRAP)*PRICE_VANE</f>
        <v>143.88666579</v>
      </c>
      <c r="Y1231" s="24" t="n">
        <f aca="false">Q1231*RHO_PLATE/2700*(1+SCRAP)*PRICE_PLATE</f>
        <v>159.91468731</v>
      </c>
      <c r="Z1231" s="24" t="n">
        <f aca="false">T1231*CUT_M+(R1231+S1231)*CUT_SET</f>
        <v>238.1460085</v>
      </c>
      <c r="AA1231" s="24" t="n">
        <f aca="false">U1231*ROUND_M</f>
        <v>523.61945</v>
      </c>
      <c r="AB1231" s="24" t="n">
        <f aca="false">(R1231+S1231)*FINISH_PART</f>
        <v>368</v>
      </c>
      <c r="AC1231" s="24" t="n">
        <f aca="false">R1231*SPACER_VANE+(R1231+S1231)*ASM_H*LABOUR</f>
        <v>613.5</v>
      </c>
      <c r="AD1231" s="24" t="n">
        <f aca="false">V1231*G10_CAGE+W1231*G10_SLEEVE</f>
        <v>285.27264</v>
      </c>
      <c r="AE1231" s="24" t="n">
        <f aca="false">N1231/1000*SHAFT_M+SHAFT_SET</f>
        <v>189.2</v>
      </c>
      <c r="AF1231" s="24" t="n">
        <f aca="false">2*ROUNDUP(G1231*1000/V_ZENER,0)*PRICE_Z+5*ROUNDUP(G1231*DIODE_SAFETY/V_STICK,0)*PRICE_STICK</f>
        <v>68.9</v>
      </c>
      <c r="AG1231" s="24" t="n">
        <f aca="false">SUM(X1231:AF1231)</f>
        <v>2590.4394516</v>
      </c>
      <c r="AH1231" s="20" t="n">
        <f aca="false">FIXED_BOM</f>
        <v>3461</v>
      </c>
      <c r="AI1231" s="24" t="n">
        <f aca="false">(AG1231+AH1231)*(1+CONT)</f>
        <v>6959.15536934</v>
      </c>
      <c r="AJ1231" s="24" t="n">
        <f aca="false">IF(L1231&gt;0,AI1231/L1231,1000000000000)</f>
        <v>1430.0520756951</v>
      </c>
      <c r="AK1231" s="8" t="n">
        <f aca="false">IF(AND(G1231&gt;=V_NEED,L1231&gt;=P_MIN,K1231&gt;=Z_MIN,F1231&lt;=N_CAP,D1231&lt;=R_MAX,OR(CORONA_REQ=0,O1231&gt;=G1231)),1,0)</f>
        <v>0</v>
      </c>
      <c r="AL1231" s="28" t="n">
        <f aca="false">IF(AK1231=1,IF(OBJECTIVE=1,AI1231,AJ1231),1000000000000)+ROW()*0.000000001</f>
        <v>1000000000000</v>
      </c>
    </row>
    <row r="1232" customFormat="false" ht="15" hidden="false" customHeight="false" outlineLevel="0" collapsed="false">
      <c r="A1232" s="8" t="n">
        <v>1228</v>
      </c>
      <c r="B1232" s="23" t="n">
        <v>4</v>
      </c>
      <c r="C1232" s="23" t="n">
        <v>3</v>
      </c>
      <c r="D1232" s="8" t="n">
        <v>200</v>
      </c>
      <c r="E1232" s="8" t="n">
        <v>18</v>
      </c>
      <c r="F1232" s="8" t="n">
        <v>10</v>
      </c>
      <c r="G1232" s="28" t="n">
        <v>9.259956</v>
      </c>
      <c r="H1232" s="8" t="n">
        <v>76.557579</v>
      </c>
      <c r="I1232" s="8" t="n">
        <v>1579.322704</v>
      </c>
      <c r="J1232" s="28" t="n">
        <v>20.629214</v>
      </c>
      <c r="K1232" s="39" t="n">
        <v>1.569623</v>
      </c>
      <c r="L1232" s="28" t="n">
        <v>6.259281</v>
      </c>
      <c r="M1232" s="8" t="n">
        <v>192</v>
      </c>
      <c r="N1232" s="8" t="n">
        <v>980</v>
      </c>
      <c r="O1232" s="28" t="n">
        <v>11.260741</v>
      </c>
      <c r="P1232" s="28" t="n">
        <v>15.025759</v>
      </c>
      <c r="Q1232" s="28" t="n">
        <v>15.26814</v>
      </c>
      <c r="R1232" s="8" t="n">
        <v>40</v>
      </c>
      <c r="S1232" s="8" t="n">
        <v>16</v>
      </c>
      <c r="T1232" s="23" t="n">
        <v>157.765479</v>
      </c>
      <c r="U1232" s="23" t="n">
        <v>128.548668</v>
      </c>
      <c r="V1232" s="28" t="n">
        <v>4.815825</v>
      </c>
      <c r="W1232" s="39" t="n">
        <v>0.742627</v>
      </c>
      <c r="X1232" s="24" t="n">
        <f aca="false">P1232*RHO_VANE/2700*(1+SCRAP)*PRICE_VANE</f>
        <v>179.85833523</v>
      </c>
      <c r="Y1232" s="24" t="n">
        <f aca="false">Q1232*RHO_PLATE/2700*(1+SCRAP)*PRICE_PLATE</f>
        <v>182.7596358</v>
      </c>
      <c r="Z1232" s="24" t="n">
        <f aca="false">T1232*CUT_M+(R1232+S1232)*CUT_SET</f>
        <v>292.6482185</v>
      </c>
      <c r="AA1232" s="24" t="n">
        <f aca="false">U1232*ROUND_M</f>
        <v>642.74334</v>
      </c>
      <c r="AB1232" s="24" t="n">
        <f aca="false">(R1232+S1232)*FINISH_PART</f>
        <v>448</v>
      </c>
      <c r="AC1232" s="24" t="n">
        <f aca="false">R1232*SPACER_VANE+(R1232+S1232)*ASM_H*LABOUR</f>
        <v>750</v>
      </c>
      <c r="AD1232" s="24" t="n">
        <f aca="false">V1232*G10_CAGE+W1232*G10_SLEEVE</f>
        <v>333.50712</v>
      </c>
      <c r="AE1232" s="24" t="n">
        <f aca="false">N1232/1000*SHAFT_M+SHAFT_SET</f>
        <v>197.6</v>
      </c>
      <c r="AF1232" s="24" t="n">
        <f aca="false">2*ROUNDUP(G1232*1000/V_ZENER,0)*PRICE_Z+5*ROUNDUP(G1232*DIODE_SAFETY/V_STICK,0)*PRICE_STICK</f>
        <v>68.9</v>
      </c>
      <c r="AG1232" s="24" t="n">
        <f aca="false">SUM(X1232:AF1232)</f>
        <v>3096.01664953</v>
      </c>
      <c r="AH1232" s="20" t="n">
        <f aca="false">FIXED_BOM</f>
        <v>3461</v>
      </c>
      <c r="AI1232" s="24" t="n">
        <f aca="false">(AG1232+AH1232)*(1+CONT)</f>
        <v>7540.5691469595</v>
      </c>
      <c r="AJ1232" s="24" t="n">
        <f aca="false">IF(L1232&gt;0,AI1232/L1232,1000000000000)</f>
        <v>1204.70212903998</v>
      </c>
      <c r="AK1232" s="8" t="n">
        <f aca="false">IF(AND(G1232&gt;=V_NEED,L1232&gt;=P_MIN,K1232&gt;=Z_MIN,F1232&lt;=N_CAP,D1232&lt;=R_MAX,OR(CORONA_REQ=0,O1232&gt;=G1232)),1,0)</f>
        <v>0</v>
      </c>
      <c r="AL1232" s="28" t="n">
        <f aca="false">IF(AK1232=1,IF(OBJECTIVE=1,AI1232,AJ1232),1000000000000)+ROW()*0.000000001</f>
        <v>1000000000000</v>
      </c>
    </row>
    <row r="1233" customFormat="false" ht="15" hidden="false" customHeight="false" outlineLevel="0" collapsed="false">
      <c r="A1233" s="8" t="n">
        <v>1229</v>
      </c>
      <c r="B1233" s="23" t="n">
        <v>4</v>
      </c>
      <c r="C1233" s="23" t="n">
        <v>3</v>
      </c>
      <c r="D1233" s="8" t="n">
        <v>200</v>
      </c>
      <c r="E1233" s="8" t="n">
        <v>18</v>
      </c>
      <c r="F1233" s="8" t="n">
        <v>12</v>
      </c>
      <c r="G1233" s="28" t="n">
        <v>9.259956</v>
      </c>
      <c r="H1233" s="8" t="n">
        <v>92.253911</v>
      </c>
      <c r="I1233" s="8" t="n">
        <v>1911.811694</v>
      </c>
      <c r="J1233" s="28" t="n">
        <v>20.723367</v>
      </c>
      <c r="K1233" s="39" t="n">
        <v>1.576932</v>
      </c>
      <c r="L1233" s="28" t="n">
        <v>7.642145</v>
      </c>
      <c r="M1233" s="8" t="n">
        <v>234</v>
      </c>
      <c r="N1233" s="8" t="n">
        <v>1064</v>
      </c>
      <c r="O1233" s="28" t="n">
        <v>11.260741</v>
      </c>
      <c r="P1233" s="28" t="n">
        <v>18.03091</v>
      </c>
      <c r="Q1233" s="28" t="n">
        <v>19.085175</v>
      </c>
      <c r="R1233" s="8" t="n">
        <v>48</v>
      </c>
      <c r="S1233" s="8" t="n">
        <v>20</v>
      </c>
      <c r="T1233" s="23" t="n">
        <v>190.575212</v>
      </c>
      <c r="U1233" s="23" t="n">
        <v>155.515038</v>
      </c>
      <c r="V1233" s="28" t="n">
        <v>5.65163</v>
      </c>
      <c r="W1233" s="39" t="n">
        <v>0.871513</v>
      </c>
      <c r="X1233" s="24" t="n">
        <f aca="false">P1233*RHO_VANE/2700*(1+SCRAP)*PRICE_VANE</f>
        <v>215.8299927</v>
      </c>
      <c r="Y1233" s="24" t="n">
        <f aca="false">Q1233*RHO_PLATE/2700*(1+SCRAP)*PRICE_PLATE</f>
        <v>228.44954475</v>
      </c>
      <c r="Z1233" s="24" t="n">
        <f aca="false">T1233*CUT_M+(R1233+S1233)*CUT_SET</f>
        <v>353.862818</v>
      </c>
      <c r="AA1233" s="24" t="n">
        <f aca="false">U1233*ROUND_M</f>
        <v>777.57519</v>
      </c>
      <c r="AB1233" s="24" t="n">
        <f aca="false">(R1233+S1233)*FINISH_PART</f>
        <v>544</v>
      </c>
      <c r="AC1233" s="24" t="n">
        <f aca="false">R1233*SPACER_VANE+(R1233+S1233)*ASM_H*LABOUR</f>
        <v>909</v>
      </c>
      <c r="AD1233" s="24" t="n">
        <f aca="false">V1233*G10_CAGE+W1233*G10_SLEEVE</f>
        <v>391.38858</v>
      </c>
      <c r="AE1233" s="24" t="n">
        <f aca="false">N1233/1000*SHAFT_M+SHAFT_SET</f>
        <v>207.68</v>
      </c>
      <c r="AF1233" s="24" t="n">
        <f aca="false">2*ROUNDUP(G1233*1000/V_ZENER,0)*PRICE_Z+5*ROUNDUP(G1233*DIODE_SAFETY/V_STICK,0)*PRICE_STICK</f>
        <v>68.9</v>
      </c>
      <c r="AG1233" s="24" t="n">
        <f aca="false">SUM(X1233:AF1233)</f>
        <v>3696.68612545</v>
      </c>
      <c r="AH1233" s="20" t="n">
        <f aca="false">FIXED_BOM</f>
        <v>3461</v>
      </c>
      <c r="AI1233" s="24" t="n">
        <f aca="false">(AG1233+AH1233)*(1+CONT)</f>
        <v>8231.3390442675</v>
      </c>
      <c r="AJ1233" s="24" t="n">
        <f aca="false">IF(L1233&gt;0,AI1233/L1233,1000000000000)</f>
        <v>1077.09799333401</v>
      </c>
      <c r="AK1233" s="8" t="n">
        <f aca="false">IF(AND(G1233&gt;=V_NEED,L1233&gt;=P_MIN,K1233&gt;=Z_MIN,F1233&lt;=N_CAP,D1233&lt;=R_MAX,OR(CORONA_REQ=0,O1233&gt;=G1233)),1,0)</f>
        <v>0</v>
      </c>
      <c r="AL1233" s="28" t="n">
        <f aca="false">IF(AK1233=1,IF(OBJECTIVE=1,AI1233,AJ1233),1000000000000)+ROW()*0.000000001</f>
        <v>1000000000000</v>
      </c>
    </row>
    <row r="1234" customFormat="false" ht="15" hidden="false" customHeight="false" outlineLevel="0" collapsed="false">
      <c r="A1234" s="8" t="n">
        <v>1230</v>
      </c>
      <c r="B1234" s="23" t="n">
        <v>4</v>
      </c>
      <c r="C1234" s="23" t="n">
        <v>3</v>
      </c>
      <c r="D1234" s="8" t="n">
        <v>200</v>
      </c>
      <c r="E1234" s="8" t="n">
        <v>18</v>
      </c>
      <c r="F1234" s="8" t="n">
        <v>16</v>
      </c>
      <c r="G1234" s="28" t="n">
        <v>9.259956</v>
      </c>
      <c r="H1234" s="8" t="n">
        <v>123.646576</v>
      </c>
      <c r="I1234" s="8" t="n">
        <v>2576.789674</v>
      </c>
      <c r="J1234" s="28" t="n">
        <v>20.83996</v>
      </c>
      <c r="K1234" s="39" t="n">
        <v>1.58678</v>
      </c>
      <c r="L1234" s="28" t="n">
        <v>10.418633</v>
      </c>
      <c r="M1234" s="8" t="n">
        <v>304</v>
      </c>
      <c r="N1234" s="8" t="n">
        <v>1204</v>
      </c>
      <c r="O1234" s="28" t="n">
        <v>11.260741</v>
      </c>
      <c r="P1234" s="28" t="n">
        <v>24.041214</v>
      </c>
      <c r="Q1234" s="28" t="n">
        <v>22.90221</v>
      </c>
      <c r="R1234" s="8" t="n">
        <v>64</v>
      </c>
      <c r="S1234" s="8" t="n">
        <v>24</v>
      </c>
      <c r="T1234" s="23" t="n">
        <v>249.911493</v>
      </c>
      <c r="U1234" s="23" t="n">
        <v>203.164594</v>
      </c>
      <c r="V1234" s="28" t="n">
        <v>7.044637</v>
      </c>
      <c r="W1234" s="39" t="n">
        <v>1.086323</v>
      </c>
      <c r="X1234" s="24" t="n">
        <f aca="false">P1234*RHO_VANE/2700*(1+SCRAP)*PRICE_VANE</f>
        <v>287.77333158</v>
      </c>
      <c r="Y1234" s="24" t="n">
        <f aca="false">Q1234*RHO_PLATE/2700*(1+SCRAP)*PRICE_PLATE</f>
        <v>274.1394537</v>
      </c>
      <c r="Z1234" s="24" t="n">
        <f aca="false">T1234*CUT_M+(R1234+S1234)*CUT_SET</f>
        <v>462.8672395</v>
      </c>
      <c r="AA1234" s="24" t="n">
        <f aca="false">U1234*ROUND_M</f>
        <v>1015.82297</v>
      </c>
      <c r="AB1234" s="24" t="n">
        <f aca="false">(R1234+S1234)*FINISH_PART</f>
        <v>704</v>
      </c>
      <c r="AC1234" s="24" t="n">
        <f aca="false">R1234*SPACER_VANE+(R1234+S1234)*ASM_H*LABOUR</f>
        <v>1182</v>
      </c>
      <c r="AD1234" s="24" t="n">
        <f aca="false">V1234*G10_CAGE+W1234*G10_SLEEVE</f>
        <v>487.8576</v>
      </c>
      <c r="AE1234" s="24" t="n">
        <f aca="false">N1234/1000*SHAFT_M+SHAFT_SET</f>
        <v>224.48</v>
      </c>
      <c r="AF1234" s="24" t="n">
        <f aca="false">2*ROUNDUP(G1234*1000/V_ZENER,0)*PRICE_Z+5*ROUNDUP(G1234*DIODE_SAFETY/V_STICK,0)*PRICE_STICK</f>
        <v>68.9</v>
      </c>
      <c r="AG1234" s="24" t="n">
        <f aca="false">SUM(X1234:AF1234)</f>
        <v>4707.84059478</v>
      </c>
      <c r="AH1234" s="20" t="n">
        <f aca="false">FIXED_BOM</f>
        <v>3461</v>
      </c>
      <c r="AI1234" s="24" t="n">
        <f aca="false">(AG1234+AH1234)*(1+CONT)</f>
        <v>9394.166683997</v>
      </c>
      <c r="AJ1234" s="24" t="n">
        <f aca="false">IF(L1234&gt;0,AI1234/L1234,1000000000000)</f>
        <v>901.6697952598</v>
      </c>
      <c r="AK1234" s="8" t="n">
        <f aca="false">IF(AND(G1234&gt;=V_NEED,L1234&gt;=P_MIN,K1234&gt;=Z_MIN,F1234&lt;=N_CAP,D1234&lt;=R_MAX,OR(CORONA_REQ=0,O1234&gt;=G1234)),1,0)</f>
        <v>0</v>
      </c>
      <c r="AL1234" s="28" t="n">
        <f aca="false">IF(AK1234=1,IF(OBJECTIVE=1,AI1234,AJ1234),1000000000000)+ROW()*0.000000001</f>
        <v>1000000000000</v>
      </c>
    </row>
    <row r="1235" customFormat="false" ht="15" hidden="false" customHeight="false" outlineLevel="0" collapsed="false">
      <c r="A1235" s="8" t="n">
        <v>1231</v>
      </c>
      <c r="B1235" s="23" t="n">
        <v>4</v>
      </c>
      <c r="C1235" s="23" t="n">
        <v>3</v>
      </c>
      <c r="D1235" s="8" t="n">
        <v>200</v>
      </c>
      <c r="E1235" s="8" t="n">
        <v>22</v>
      </c>
      <c r="F1235" s="8" t="n">
        <v>4</v>
      </c>
      <c r="G1235" s="28" t="n">
        <v>9.259956</v>
      </c>
      <c r="H1235" s="8" t="n">
        <v>40.04426</v>
      </c>
      <c r="I1235" s="8" t="n">
        <v>704.730815</v>
      </c>
      <c r="J1235" s="28" t="n">
        <v>17.598797</v>
      </c>
      <c r="K1235" s="39" t="n">
        <v>1.501162</v>
      </c>
      <c r="L1235" s="28" t="n">
        <v>2.559462</v>
      </c>
      <c r="M1235" s="8" t="n">
        <v>80</v>
      </c>
      <c r="N1235" s="8" t="n">
        <v>756</v>
      </c>
      <c r="O1235" s="28" t="n">
        <v>11.260741</v>
      </c>
      <c r="P1235" s="28" t="n">
        <v>7.028179</v>
      </c>
      <c r="Q1235" s="28" t="n">
        <v>7.63407</v>
      </c>
      <c r="R1235" s="8" t="n">
        <v>16</v>
      </c>
      <c r="S1235" s="8" t="n">
        <v>8</v>
      </c>
      <c r="T1235" s="23" t="n">
        <v>65.619466</v>
      </c>
      <c r="U1235" s="23" t="n">
        <v>53.932741</v>
      </c>
      <c r="V1235" s="28" t="n">
        <v>2.587014</v>
      </c>
      <c r="W1235" s="39" t="n">
        <v>0.398932</v>
      </c>
      <c r="X1235" s="24" t="n">
        <f aca="false">P1235*RHO_VANE/2700*(1+SCRAP)*PRICE_VANE</f>
        <v>84.12730263</v>
      </c>
      <c r="Y1235" s="24" t="n">
        <f aca="false">Q1235*RHO_PLATE/2700*(1+SCRAP)*PRICE_PLATE</f>
        <v>91.3798179</v>
      </c>
      <c r="Z1235" s="24" t="n">
        <f aca="false">T1235*CUT_M+(R1235+S1235)*CUT_SET</f>
        <v>122.429199</v>
      </c>
      <c r="AA1235" s="24" t="n">
        <f aca="false">U1235*ROUND_M</f>
        <v>269.663705</v>
      </c>
      <c r="AB1235" s="24" t="n">
        <f aca="false">(R1235+S1235)*FINISH_PART</f>
        <v>192</v>
      </c>
      <c r="AC1235" s="24" t="n">
        <f aca="false">R1235*SPACER_VANE+(R1235+S1235)*ASM_H*LABOUR</f>
        <v>318</v>
      </c>
      <c r="AD1235" s="24" t="n">
        <f aca="false">V1235*G10_CAGE+W1235*G10_SLEEVE</f>
        <v>179.15676</v>
      </c>
      <c r="AE1235" s="24" t="n">
        <f aca="false">N1235/1000*SHAFT_M+SHAFT_SET</f>
        <v>170.72</v>
      </c>
      <c r="AF1235" s="24" t="n">
        <f aca="false">2*ROUNDUP(G1235*1000/V_ZENER,0)*PRICE_Z+5*ROUNDUP(G1235*DIODE_SAFETY/V_STICK,0)*PRICE_STICK</f>
        <v>68.9</v>
      </c>
      <c r="AG1235" s="24" t="n">
        <f aca="false">SUM(X1235:AF1235)</f>
        <v>1496.37678453</v>
      </c>
      <c r="AH1235" s="20" t="n">
        <f aca="false">FIXED_BOM</f>
        <v>3461</v>
      </c>
      <c r="AI1235" s="24" t="n">
        <f aca="false">(AG1235+AH1235)*(1+CONT)</f>
        <v>5700.9833022095</v>
      </c>
      <c r="AJ1235" s="24" t="n">
        <f aca="false">IF(L1235&gt;0,AI1235/L1235,1000000000000)</f>
        <v>2227.41470754772</v>
      </c>
      <c r="AK1235" s="8" t="n">
        <f aca="false">IF(AND(G1235&gt;=V_NEED,L1235&gt;=P_MIN,K1235&gt;=Z_MIN,F1235&lt;=N_CAP,D1235&lt;=R_MAX,OR(CORONA_REQ=0,O1235&gt;=G1235)),1,0)</f>
        <v>0</v>
      </c>
      <c r="AL1235" s="28" t="n">
        <f aca="false">IF(AK1235=1,IF(OBJECTIVE=1,AI1235,AJ1235),1000000000000)+ROW()*0.000000001</f>
        <v>1000000000000</v>
      </c>
    </row>
    <row r="1236" customFormat="false" ht="15" hidden="false" customHeight="false" outlineLevel="0" collapsed="false">
      <c r="A1236" s="8" t="n">
        <v>1232</v>
      </c>
      <c r="B1236" s="23" t="n">
        <v>4</v>
      </c>
      <c r="C1236" s="23" t="n">
        <v>3</v>
      </c>
      <c r="D1236" s="8" t="n">
        <v>200</v>
      </c>
      <c r="E1236" s="8" t="n">
        <v>22</v>
      </c>
      <c r="F1236" s="8" t="n">
        <v>6</v>
      </c>
      <c r="G1236" s="28" t="n">
        <v>9.259956</v>
      </c>
      <c r="H1236" s="8" t="n">
        <v>61.783838</v>
      </c>
      <c r="I1236" s="8" t="n">
        <v>1107.434138</v>
      </c>
      <c r="J1236" s="28" t="n">
        <v>17.924334</v>
      </c>
      <c r="K1236" s="39" t="n">
        <v>1.533557</v>
      </c>
      <c r="L1236" s="28" t="n">
        <v>4.200618</v>
      </c>
      <c r="M1236" s="8" t="n">
        <v>122</v>
      </c>
      <c r="N1236" s="8" t="n">
        <v>840</v>
      </c>
      <c r="O1236" s="28" t="n">
        <v>11.260741</v>
      </c>
      <c r="P1236" s="28" t="n">
        <v>10.542269</v>
      </c>
      <c r="Q1236" s="28" t="n">
        <v>11.451105</v>
      </c>
      <c r="R1236" s="8" t="n">
        <v>24</v>
      </c>
      <c r="S1236" s="8" t="n">
        <v>12</v>
      </c>
      <c r="T1236" s="23" t="n">
        <v>98.429199</v>
      </c>
      <c r="U1236" s="23" t="n">
        <v>80.899112</v>
      </c>
      <c r="V1236" s="28" t="n">
        <v>3.422818</v>
      </c>
      <c r="W1236" s="39" t="n">
        <v>0.527818</v>
      </c>
      <c r="X1236" s="24" t="n">
        <f aca="false">P1236*RHO_VANE/2700*(1+SCRAP)*PRICE_VANE</f>
        <v>126.19095993</v>
      </c>
      <c r="Y1236" s="24" t="n">
        <f aca="false">Q1236*RHO_PLATE/2700*(1+SCRAP)*PRICE_PLATE</f>
        <v>137.06972685</v>
      </c>
      <c r="Z1236" s="24" t="n">
        <f aca="false">T1236*CUT_M+(R1236+S1236)*CUT_SET</f>
        <v>183.6437985</v>
      </c>
      <c r="AA1236" s="24" t="n">
        <f aca="false">U1236*ROUND_M</f>
        <v>404.49556</v>
      </c>
      <c r="AB1236" s="24" t="n">
        <f aca="false">(R1236+S1236)*FINISH_PART</f>
        <v>288</v>
      </c>
      <c r="AC1236" s="24" t="n">
        <f aca="false">R1236*SPACER_VANE+(R1236+S1236)*ASM_H*LABOUR</f>
        <v>477</v>
      </c>
      <c r="AD1236" s="24" t="n">
        <f aca="false">V1236*G10_CAGE+W1236*G10_SLEEVE</f>
        <v>237.03816</v>
      </c>
      <c r="AE1236" s="24" t="n">
        <f aca="false">N1236/1000*SHAFT_M+SHAFT_SET</f>
        <v>180.8</v>
      </c>
      <c r="AF1236" s="24" t="n">
        <f aca="false">2*ROUNDUP(G1236*1000/V_ZENER,0)*PRICE_Z+5*ROUNDUP(G1236*DIODE_SAFETY/V_STICK,0)*PRICE_STICK</f>
        <v>68.9</v>
      </c>
      <c r="AG1236" s="24" t="n">
        <f aca="false">SUM(X1236:AF1236)</f>
        <v>2103.13820528</v>
      </c>
      <c r="AH1236" s="20" t="n">
        <f aca="false">FIXED_BOM</f>
        <v>3461</v>
      </c>
      <c r="AI1236" s="24" t="n">
        <f aca="false">(AG1236+AH1236)*(1+CONT)</f>
        <v>6398.758936072</v>
      </c>
      <c r="AJ1236" s="24" t="n">
        <f aca="false">IF(L1236&gt;0,AI1236/L1236,1000000000000)</f>
        <v>1523.28989117125</v>
      </c>
      <c r="AK1236" s="8" t="n">
        <f aca="false">IF(AND(G1236&gt;=V_NEED,L1236&gt;=P_MIN,K1236&gt;=Z_MIN,F1236&lt;=N_CAP,D1236&lt;=R_MAX,OR(CORONA_REQ=0,O1236&gt;=G1236)),1,0)</f>
        <v>0</v>
      </c>
      <c r="AL1236" s="28" t="n">
        <f aca="false">IF(AK1236=1,IF(OBJECTIVE=1,AI1236,AJ1236),1000000000000)+ROW()*0.000000001</f>
        <v>1000000000000</v>
      </c>
    </row>
    <row r="1237" customFormat="false" ht="15" hidden="false" customHeight="false" outlineLevel="0" collapsed="false">
      <c r="A1237" s="8" t="n">
        <v>1233</v>
      </c>
      <c r="B1237" s="23" t="n">
        <v>4</v>
      </c>
      <c r="C1237" s="23" t="n">
        <v>3</v>
      </c>
      <c r="D1237" s="8" t="n">
        <v>200</v>
      </c>
      <c r="E1237" s="8" t="n">
        <v>22</v>
      </c>
      <c r="F1237" s="8" t="n">
        <v>8</v>
      </c>
      <c r="G1237" s="28" t="n">
        <v>9.259956</v>
      </c>
      <c r="H1237" s="8" t="n">
        <v>83.523415</v>
      </c>
      <c r="I1237" s="8" t="n">
        <v>1510.13746</v>
      </c>
      <c r="J1237" s="28" t="n">
        <v>18.080409</v>
      </c>
      <c r="K1237" s="39" t="n">
        <v>1.549854</v>
      </c>
      <c r="L1237" s="28" t="n">
        <v>5.850498</v>
      </c>
      <c r="M1237" s="8" t="n">
        <v>164</v>
      </c>
      <c r="N1237" s="8" t="n">
        <v>924</v>
      </c>
      <c r="O1237" s="28" t="n">
        <v>11.260741</v>
      </c>
      <c r="P1237" s="28" t="n">
        <v>14.056359</v>
      </c>
      <c r="Q1237" s="28" t="n">
        <v>15.26814</v>
      </c>
      <c r="R1237" s="8" t="n">
        <v>32</v>
      </c>
      <c r="S1237" s="8" t="n">
        <v>16</v>
      </c>
      <c r="T1237" s="23" t="n">
        <v>131.238932</v>
      </c>
      <c r="U1237" s="23" t="n">
        <v>107.865482</v>
      </c>
      <c r="V1237" s="28" t="n">
        <v>4.258622</v>
      </c>
      <c r="W1237" s="39" t="n">
        <v>0.656703</v>
      </c>
      <c r="X1237" s="24" t="n">
        <f aca="false">P1237*RHO_VANE/2700*(1+SCRAP)*PRICE_VANE</f>
        <v>168.25461723</v>
      </c>
      <c r="Y1237" s="24" t="n">
        <f aca="false">Q1237*RHO_PLATE/2700*(1+SCRAP)*PRICE_PLATE</f>
        <v>182.7596358</v>
      </c>
      <c r="Z1237" s="24" t="n">
        <f aca="false">T1237*CUT_M+(R1237+S1237)*CUT_SET</f>
        <v>244.858398</v>
      </c>
      <c r="AA1237" s="24" t="n">
        <f aca="false">U1237*ROUND_M</f>
        <v>539.32741</v>
      </c>
      <c r="AB1237" s="24" t="n">
        <f aca="false">(R1237+S1237)*FINISH_PART</f>
        <v>384</v>
      </c>
      <c r="AC1237" s="24" t="n">
        <f aca="false">R1237*SPACER_VANE+(R1237+S1237)*ASM_H*LABOUR</f>
        <v>636</v>
      </c>
      <c r="AD1237" s="24" t="n">
        <f aca="false">V1237*G10_CAGE+W1237*G10_SLEEVE</f>
        <v>294.9195</v>
      </c>
      <c r="AE1237" s="24" t="n">
        <f aca="false">N1237/1000*SHAFT_M+SHAFT_SET</f>
        <v>190.88</v>
      </c>
      <c r="AF1237" s="24" t="n">
        <f aca="false">2*ROUNDUP(G1237*1000/V_ZENER,0)*PRICE_Z+5*ROUNDUP(G1237*DIODE_SAFETY/V_STICK,0)*PRICE_STICK</f>
        <v>68.9</v>
      </c>
      <c r="AG1237" s="24" t="n">
        <f aca="false">SUM(X1237:AF1237)</f>
        <v>2709.89956103</v>
      </c>
      <c r="AH1237" s="20" t="n">
        <f aca="false">FIXED_BOM</f>
        <v>3461</v>
      </c>
      <c r="AI1237" s="24" t="n">
        <f aca="false">(AG1237+AH1237)*(1+CONT)</f>
        <v>7096.5344951845</v>
      </c>
      <c r="AJ1237" s="24" t="n">
        <f aca="false">IF(L1237&gt;0,AI1237/L1237,1000000000000)</f>
        <v>1212.97956091678</v>
      </c>
      <c r="AK1237" s="8" t="n">
        <f aca="false">IF(AND(G1237&gt;=V_NEED,L1237&gt;=P_MIN,K1237&gt;=Z_MIN,F1237&lt;=N_CAP,D1237&lt;=R_MAX,OR(CORONA_REQ=0,O1237&gt;=G1237)),1,0)</f>
        <v>0</v>
      </c>
      <c r="AL1237" s="28" t="n">
        <f aca="false">IF(AK1237=1,IF(OBJECTIVE=1,AI1237,AJ1237),1000000000000)+ROW()*0.000000001</f>
        <v>1000000000000</v>
      </c>
    </row>
    <row r="1238" customFormat="false" ht="15" hidden="false" customHeight="false" outlineLevel="0" collapsed="false">
      <c r="A1238" s="8" t="n">
        <v>1234</v>
      </c>
      <c r="B1238" s="23" t="n">
        <v>4</v>
      </c>
      <c r="C1238" s="23" t="n">
        <v>3</v>
      </c>
      <c r="D1238" s="8" t="n">
        <v>200</v>
      </c>
      <c r="E1238" s="8" t="n">
        <v>22</v>
      </c>
      <c r="F1238" s="8" t="n">
        <v>10</v>
      </c>
      <c r="G1238" s="28" t="n">
        <v>9.259956</v>
      </c>
      <c r="H1238" s="8" t="n">
        <v>105.262992</v>
      </c>
      <c r="I1238" s="8" t="n">
        <v>1912.840783</v>
      </c>
      <c r="J1238" s="28" t="n">
        <v>18.172016</v>
      </c>
      <c r="K1238" s="39" t="n">
        <v>1.559603</v>
      </c>
      <c r="L1238" s="28" t="n">
        <v>7.500461</v>
      </c>
      <c r="M1238" s="8" t="n">
        <v>206</v>
      </c>
      <c r="N1238" s="8" t="n">
        <v>1008</v>
      </c>
      <c r="O1238" s="28" t="n">
        <v>11.260741</v>
      </c>
      <c r="P1238" s="28" t="n">
        <v>17.570449</v>
      </c>
      <c r="Q1238" s="28" t="n">
        <v>19.085175</v>
      </c>
      <c r="R1238" s="8" t="n">
        <v>40</v>
      </c>
      <c r="S1238" s="8" t="n">
        <v>20</v>
      </c>
      <c r="T1238" s="23" t="n">
        <v>164.048665</v>
      </c>
      <c r="U1238" s="23" t="n">
        <v>134.831853</v>
      </c>
      <c r="V1238" s="28" t="n">
        <v>5.094427</v>
      </c>
      <c r="W1238" s="39" t="n">
        <v>0.785589</v>
      </c>
      <c r="X1238" s="24" t="n">
        <f aca="false">P1238*RHO_VANE/2700*(1+SCRAP)*PRICE_VANE</f>
        <v>210.31827453</v>
      </c>
      <c r="Y1238" s="24" t="n">
        <f aca="false">Q1238*RHO_PLATE/2700*(1+SCRAP)*PRICE_PLATE</f>
        <v>228.44954475</v>
      </c>
      <c r="Z1238" s="24" t="n">
        <f aca="false">T1238*CUT_M+(R1238+S1238)*CUT_SET</f>
        <v>306.0729975</v>
      </c>
      <c r="AA1238" s="24" t="n">
        <f aca="false">U1238*ROUND_M</f>
        <v>674.159265</v>
      </c>
      <c r="AB1238" s="24" t="n">
        <f aca="false">(R1238+S1238)*FINISH_PART</f>
        <v>480</v>
      </c>
      <c r="AC1238" s="24" t="n">
        <f aca="false">R1238*SPACER_VANE+(R1238+S1238)*ASM_H*LABOUR</f>
        <v>795</v>
      </c>
      <c r="AD1238" s="24" t="n">
        <f aca="false">V1238*G10_CAGE+W1238*G10_SLEEVE</f>
        <v>352.80096</v>
      </c>
      <c r="AE1238" s="24" t="n">
        <f aca="false">N1238/1000*SHAFT_M+SHAFT_SET</f>
        <v>200.96</v>
      </c>
      <c r="AF1238" s="24" t="n">
        <f aca="false">2*ROUNDUP(G1238*1000/V_ZENER,0)*PRICE_Z+5*ROUNDUP(G1238*DIODE_SAFETY/V_STICK,0)*PRICE_STICK</f>
        <v>68.9</v>
      </c>
      <c r="AG1238" s="24" t="n">
        <f aca="false">SUM(X1238:AF1238)</f>
        <v>3316.66104178</v>
      </c>
      <c r="AH1238" s="20" t="n">
        <f aca="false">FIXED_BOM</f>
        <v>3461</v>
      </c>
      <c r="AI1238" s="24" t="n">
        <f aca="false">(AG1238+AH1238)*(1+CONT)</f>
        <v>7794.310198047</v>
      </c>
      <c r="AJ1238" s="24" t="n">
        <f aca="false">IF(L1238&gt;0,AI1238/L1238,1000000000000)</f>
        <v>1039.17748496352</v>
      </c>
      <c r="AK1238" s="8" t="n">
        <f aca="false">IF(AND(G1238&gt;=V_NEED,L1238&gt;=P_MIN,K1238&gt;=Z_MIN,F1238&lt;=N_CAP,D1238&lt;=R_MAX,OR(CORONA_REQ=0,O1238&gt;=G1238)),1,0)</f>
        <v>0</v>
      </c>
      <c r="AL1238" s="28" t="n">
        <f aca="false">IF(AK1238=1,IF(OBJECTIVE=1,AI1238,AJ1238),1000000000000)+ROW()*0.000000001</f>
        <v>1000000000000</v>
      </c>
    </row>
    <row r="1239" customFormat="false" ht="15" hidden="false" customHeight="false" outlineLevel="0" collapsed="false">
      <c r="A1239" s="8" t="n">
        <v>1235</v>
      </c>
      <c r="B1239" s="23" t="n">
        <v>4</v>
      </c>
      <c r="C1239" s="23" t="n">
        <v>3</v>
      </c>
      <c r="D1239" s="8" t="n">
        <v>200</v>
      </c>
      <c r="E1239" s="8" t="n">
        <v>22</v>
      </c>
      <c r="F1239" s="8" t="n">
        <v>12</v>
      </c>
      <c r="G1239" s="28" t="n">
        <v>9.259956</v>
      </c>
      <c r="H1239" s="8" t="n">
        <v>127.002569</v>
      </c>
      <c r="I1239" s="8" t="n">
        <v>2315.544106</v>
      </c>
      <c r="J1239" s="28" t="n">
        <v>18.232262</v>
      </c>
      <c r="K1239" s="39" t="n">
        <v>1.565771</v>
      </c>
      <c r="L1239" s="28" t="n">
        <v>9.142324</v>
      </c>
      <c r="M1239" s="8" t="n">
        <v>241</v>
      </c>
      <c r="N1239" s="8" t="n">
        <v>1078</v>
      </c>
      <c r="O1239" s="28" t="n">
        <v>11.260741</v>
      </c>
      <c r="P1239" s="28" t="n">
        <v>21.084538</v>
      </c>
      <c r="Q1239" s="28" t="n">
        <v>20.993693</v>
      </c>
      <c r="R1239" s="8" t="n">
        <v>48</v>
      </c>
      <c r="S1239" s="8" t="n">
        <v>22</v>
      </c>
      <c r="T1239" s="23" t="n">
        <v>193.716805</v>
      </c>
      <c r="U1239" s="23" t="n">
        <v>158.656631</v>
      </c>
      <c r="V1239" s="28" t="n">
        <v>5.79093</v>
      </c>
      <c r="W1239" s="39" t="n">
        <v>0.892994</v>
      </c>
      <c r="X1239" s="24" t="n">
        <f aca="false">P1239*RHO_VANE/2700*(1+SCRAP)*PRICE_VANE</f>
        <v>252.38191986</v>
      </c>
      <c r="Y1239" s="24" t="n">
        <f aca="false">Q1239*RHO_PLATE/2700*(1+SCRAP)*PRICE_PLATE</f>
        <v>251.29450521</v>
      </c>
      <c r="Z1239" s="24" t="n">
        <f aca="false">T1239*CUT_M+(R1239+S1239)*CUT_SET</f>
        <v>360.5752075</v>
      </c>
      <c r="AA1239" s="24" t="n">
        <f aca="false">U1239*ROUND_M</f>
        <v>793.283155</v>
      </c>
      <c r="AB1239" s="24" t="n">
        <f aca="false">(R1239+S1239)*FINISH_PART</f>
        <v>560</v>
      </c>
      <c r="AC1239" s="24" t="n">
        <f aca="false">R1239*SPACER_VANE+(R1239+S1239)*ASM_H*LABOUR</f>
        <v>931.5</v>
      </c>
      <c r="AD1239" s="24" t="n">
        <f aca="false">V1239*G10_CAGE+W1239*G10_SLEEVE</f>
        <v>401.03544</v>
      </c>
      <c r="AE1239" s="24" t="n">
        <f aca="false">N1239/1000*SHAFT_M+SHAFT_SET</f>
        <v>209.36</v>
      </c>
      <c r="AF1239" s="24" t="n">
        <f aca="false">2*ROUNDUP(G1239*1000/V_ZENER,0)*PRICE_Z+5*ROUNDUP(G1239*DIODE_SAFETY/V_STICK,0)*PRICE_STICK</f>
        <v>68.9</v>
      </c>
      <c r="AG1239" s="24" t="n">
        <f aca="false">SUM(X1239:AF1239)</f>
        <v>3828.33022757</v>
      </c>
      <c r="AH1239" s="20" t="n">
        <f aca="false">FIXED_BOM</f>
        <v>3461</v>
      </c>
      <c r="AI1239" s="24" t="n">
        <f aca="false">(AG1239+AH1239)*(1+CONT)</f>
        <v>8382.7297617055</v>
      </c>
      <c r="AJ1239" s="24" t="n">
        <f aca="false">IF(L1239&gt;0,AI1239/L1239,1000000000000)</f>
        <v>916.914535265377</v>
      </c>
      <c r="AK1239" s="8" t="n">
        <f aca="false">IF(AND(G1239&gt;=V_NEED,L1239&gt;=P_MIN,K1239&gt;=Z_MIN,F1239&lt;=N_CAP,D1239&lt;=R_MAX,OR(CORONA_REQ=0,O1239&gt;=G1239)),1,0)</f>
        <v>0</v>
      </c>
      <c r="AL1239" s="28" t="n">
        <f aca="false">IF(AK1239=1,IF(OBJECTIVE=1,AI1239,AJ1239),1000000000000)+ROW()*0.000000001</f>
        <v>1000000000000</v>
      </c>
    </row>
    <row r="1240" customFormat="false" ht="15" hidden="false" customHeight="false" outlineLevel="0" collapsed="false">
      <c r="A1240" s="8" t="n">
        <v>1236</v>
      </c>
      <c r="B1240" s="23" t="n">
        <v>4</v>
      </c>
      <c r="C1240" s="23" t="n">
        <v>3</v>
      </c>
      <c r="D1240" s="8" t="n">
        <v>200</v>
      </c>
      <c r="E1240" s="8" t="n">
        <v>22</v>
      </c>
      <c r="F1240" s="8" t="n">
        <v>16</v>
      </c>
      <c r="G1240" s="28" t="n">
        <v>9.259956</v>
      </c>
      <c r="H1240" s="8" t="n">
        <v>170.481724</v>
      </c>
      <c r="I1240" s="8" t="n">
        <v>3120.950751</v>
      </c>
      <c r="J1240" s="28" t="n">
        <v>18.306659</v>
      </c>
      <c r="K1240" s="39" t="n">
        <v>1.573189</v>
      </c>
      <c r="L1240" s="28" t="n">
        <v>12.430373</v>
      </c>
      <c r="M1240" s="8" t="n">
        <v>325</v>
      </c>
      <c r="N1240" s="8" t="n">
        <v>1246</v>
      </c>
      <c r="O1240" s="28" t="n">
        <v>11.260741</v>
      </c>
      <c r="P1240" s="28" t="n">
        <v>28.112718</v>
      </c>
      <c r="Q1240" s="28" t="n">
        <v>28.627763</v>
      </c>
      <c r="R1240" s="8" t="n">
        <v>64</v>
      </c>
      <c r="S1240" s="8" t="n">
        <v>30</v>
      </c>
      <c r="T1240" s="23" t="n">
        <v>259.336271</v>
      </c>
      <c r="U1240" s="23" t="n">
        <v>212.589372</v>
      </c>
      <c r="V1240" s="28" t="n">
        <v>7.462539</v>
      </c>
      <c r="W1240" s="39" t="n">
        <v>1.150765</v>
      </c>
      <c r="X1240" s="24" t="n">
        <f aca="false">P1240*RHO_VANE/2700*(1+SCRAP)*PRICE_VANE</f>
        <v>336.50923446</v>
      </c>
      <c r="Y1240" s="24" t="n">
        <f aca="false">Q1240*RHO_PLATE/2700*(1+SCRAP)*PRICE_PLATE</f>
        <v>342.67432311</v>
      </c>
      <c r="Z1240" s="24" t="n">
        <f aca="false">T1240*CUT_M+(R1240+S1240)*CUT_SET</f>
        <v>483.0044065</v>
      </c>
      <c r="AA1240" s="24" t="n">
        <f aca="false">U1240*ROUND_M</f>
        <v>1062.94686</v>
      </c>
      <c r="AB1240" s="24" t="n">
        <f aca="false">(R1240+S1240)*FINISH_PART</f>
        <v>752</v>
      </c>
      <c r="AC1240" s="24" t="n">
        <f aca="false">R1240*SPACER_VANE+(R1240+S1240)*ASM_H*LABOUR</f>
        <v>1249.5</v>
      </c>
      <c r="AD1240" s="24" t="n">
        <f aca="false">V1240*G10_CAGE+W1240*G10_SLEEVE</f>
        <v>516.79824</v>
      </c>
      <c r="AE1240" s="24" t="n">
        <f aca="false">N1240/1000*SHAFT_M+SHAFT_SET</f>
        <v>229.52</v>
      </c>
      <c r="AF1240" s="24" t="n">
        <f aca="false">2*ROUNDUP(G1240*1000/V_ZENER,0)*PRICE_Z+5*ROUNDUP(G1240*DIODE_SAFETY/V_STICK,0)*PRICE_STICK</f>
        <v>68.9</v>
      </c>
      <c r="AG1240" s="24" t="n">
        <f aca="false">SUM(X1240:AF1240)</f>
        <v>5041.85306407</v>
      </c>
      <c r="AH1240" s="20" t="n">
        <f aca="false">FIXED_BOM</f>
        <v>3461</v>
      </c>
      <c r="AI1240" s="24" t="n">
        <f aca="false">(AG1240+AH1240)*(1+CONT)</f>
        <v>9778.2810236805</v>
      </c>
      <c r="AJ1240" s="24" t="n">
        <f aca="false">IF(L1240&gt;0,AI1240/L1240,1000000000000)</f>
        <v>786.644216040862</v>
      </c>
      <c r="AK1240" s="8" t="n">
        <f aca="false">IF(AND(G1240&gt;=V_NEED,L1240&gt;=P_MIN,K1240&gt;=Z_MIN,F1240&lt;=N_CAP,D1240&lt;=R_MAX,OR(CORONA_REQ=0,O1240&gt;=G1240)),1,0)</f>
        <v>0</v>
      </c>
      <c r="AL1240" s="28" t="n">
        <f aca="false">IF(AK1240=1,IF(OBJECTIVE=1,AI1240,AJ1240),1000000000000)+ROW()*0.000000001</f>
        <v>1000000000000</v>
      </c>
    </row>
    <row r="1241" customFormat="false" ht="15" hidden="false" customHeight="false" outlineLevel="0" collapsed="false">
      <c r="A1241" s="8" t="n">
        <v>1237</v>
      </c>
      <c r="B1241" s="23" t="n">
        <v>4</v>
      </c>
      <c r="C1241" s="23" t="n">
        <v>3</v>
      </c>
      <c r="D1241" s="8" t="n">
        <v>200</v>
      </c>
      <c r="E1241" s="8" t="n">
        <v>26</v>
      </c>
      <c r="F1241" s="8" t="n">
        <v>4</v>
      </c>
      <c r="G1241" s="28" t="n">
        <v>9.259956</v>
      </c>
      <c r="H1241" s="8" t="n">
        <v>63.35194</v>
      </c>
      <c r="I1241" s="8" t="n">
        <v>825.999535</v>
      </c>
      <c r="J1241" s="28" t="n">
        <v>13.038267</v>
      </c>
      <c r="K1241" s="39" t="n">
        <v>1.468387</v>
      </c>
      <c r="L1241" s="28" t="n">
        <v>2.869411</v>
      </c>
      <c r="M1241" s="8" t="n">
        <v>87</v>
      </c>
      <c r="N1241" s="8" t="n">
        <v>770</v>
      </c>
      <c r="O1241" s="28" t="n">
        <v>11.260741</v>
      </c>
      <c r="P1241" s="28" t="n">
        <v>8.046055</v>
      </c>
      <c r="Q1241" s="28" t="n">
        <v>9.542588</v>
      </c>
      <c r="R1241" s="8" t="n">
        <v>16</v>
      </c>
      <c r="S1241" s="8" t="n">
        <v>10</v>
      </c>
      <c r="T1241" s="23" t="n">
        <v>68.761059</v>
      </c>
      <c r="U1241" s="23" t="n">
        <v>57.074334</v>
      </c>
      <c r="V1241" s="28" t="n">
        <v>2.726314</v>
      </c>
      <c r="W1241" s="39" t="n">
        <v>0.420413</v>
      </c>
      <c r="X1241" s="24" t="n">
        <f aca="false">P1241*RHO_VANE/2700*(1+SCRAP)*PRICE_VANE</f>
        <v>96.31127835</v>
      </c>
      <c r="Y1241" s="24" t="n">
        <f aca="false">Q1241*RHO_PLATE/2700*(1+SCRAP)*PRICE_PLATE</f>
        <v>114.22477836</v>
      </c>
      <c r="Z1241" s="24" t="n">
        <f aca="false">T1241*CUT_M+(R1241+S1241)*CUT_SET</f>
        <v>129.1415885</v>
      </c>
      <c r="AA1241" s="24" t="n">
        <f aca="false">U1241*ROUND_M</f>
        <v>285.37167</v>
      </c>
      <c r="AB1241" s="24" t="n">
        <f aca="false">(R1241+S1241)*FINISH_PART</f>
        <v>208</v>
      </c>
      <c r="AC1241" s="24" t="n">
        <f aca="false">R1241*SPACER_VANE+(R1241+S1241)*ASM_H*LABOUR</f>
        <v>340.5</v>
      </c>
      <c r="AD1241" s="24" t="n">
        <f aca="false">V1241*G10_CAGE+W1241*G10_SLEEVE</f>
        <v>188.80362</v>
      </c>
      <c r="AE1241" s="24" t="n">
        <f aca="false">N1241/1000*SHAFT_M+SHAFT_SET</f>
        <v>172.4</v>
      </c>
      <c r="AF1241" s="24" t="n">
        <f aca="false">2*ROUNDUP(G1241*1000/V_ZENER,0)*PRICE_Z+5*ROUNDUP(G1241*DIODE_SAFETY/V_STICK,0)*PRICE_STICK</f>
        <v>68.9</v>
      </c>
      <c r="AG1241" s="24" t="n">
        <f aca="false">SUM(X1241:AF1241)</f>
        <v>1603.65293521</v>
      </c>
      <c r="AH1241" s="20" t="n">
        <f aca="false">FIXED_BOM</f>
        <v>3461</v>
      </c>
      <c r="AI1241" s="24" t="n">
        <f aca="false">(AG1241+AH1241)*(1+CONT)</f>
        <v>5824.3508754915</v>
      </c>
      <c r="AJ1241" s="24" t="n">
        <f aca="false">IF(L1241&gt;0,AI1241/L1241,1000000000000)</f>
        <v>2029.80711912358</v>
      </c>
      <c r="AK1241" s="8" t="n">
        <f aca="false">IF(AND(G1241&gt;=V_NEED,L1241&gt;=P_MIN,K1241&gt;=Z_MIN,F1241&lt;=N_CAP,D1241&lt;=R_MAX,OR(CORONA_REQ=0,O1241&gt;=G1241)),1,0)</f>
        <v>0</v>
      </c>
      <c r="AL1241" s="28" t="n">
        <f aca="false">IF(AK1241=1,IF(OBJECTIVE=1,AI1241,AJ1241),1000000000000)+ROW()*0.000000001</f>
        <v>1000000000000</v>
      </c>
    </row>
    <row r="1242" customFormat="false" ht="15" hidden="false" customHeight="false" outlineLevel="0" collapsed="false">
      <c r="A1242" s="8" t="n">
        <v>1238</v>
      </c>
      <c r="B1242" s="23" t="n">
        <v>4</v>
      </c>
      <c r="C1242" s="23" t="n">
        <v>3</v>
      </c>
      <c r="D1242" s="8" t="n">
        <v>200</v>
      </c>
      <c r="E1242" s="8" t="n">
        <v>26</v>
      </c>
      <c r="F1242" s="8" t="n">
        <v>6</v>
      </c>
      <c r="G1242" s="28" t="n">
        <v>9.259956</v>
      </c>
      <c r="H1242" s="8" t="n">
        <v>98.410191</v>
      </c>
      <c r="I1242" s="8" t="n">
        <v>1297.99927</v>
      </c>
      <c r="J1242" s="28" t="n">
        <v>13.189683</v>
      </c>
      <c r="K1242" s="39" t="n">
        <v>1.49542</v>
      </c>
      <c r="L1242" s="28" t="n">
        <v>4.690595</v>
      </c>
      <c r="M1242" s="8" t="n">
        <v>129</v>
      </c>
      <c r="N1242" s="8" t="n">
        <v>854</v>
      </c>
      <c r="O1242" s="28" t="n">
        <v>11.260741</v>
      </c>
      <c r="P1242" s="28" t="n">
        <v>12.069083</v>
      </c>
      <c r="Q1242" s="28" t="n">
        <v>13.359623</v>
      </c>
      <c r="R1242" s="8" t="n">
        <v>24</v>
      </c>
      <c r="S1242" s="8" t="n">
        <v>14</v>
      </c>
      <c r="T1242" s="23" t="n">
        <v>101.570792</v>
      </c>
      <c r="U1242" s="23" t="n">
        <v>84.040704</v>
      </c>
      <c r="V1242" s="28" t="n">
        <v>3.562119</v>
      </c>
      <c r="W1242" s="39" t="n">
        <v>0.549299</v>
      </c>
      <c r="X1242" s="24" t="n">
        <f aca="false">P1242*RHO_VANE/2700*(1+SCRAP)*PRICE_VANE</f>
        <v>144.46692351</v>
      </c>
      <c r="Y1242" s="24" t="n">
        <f aca="false">Q1242*RHO_PLATE/2700*(1+SCRAP)*PRICE_PLATE</f>
        <v>159.91468731</v>
      </c>
      <c r="Z1242" s="24" t="n">
        <f aca="false">T1242*CUT_M+(R1242+S1242)*CUT_SET</f>
        <v>190.356188</v>
      </c>
      <c r="AA1242" s="24" t="n">
        <f aca="false">U1242*ROUND_M</f>
        <v>420.20352</v>
      </c>
      <c r="AB1242" s="24" t="n">
        <f aca="false">(R1242+S1242)*FINISH_PART</f>
        <v>304</v>
      </c>
      <c r="AC1242" s="24" t="n">
        <f aca="false">R1242*SPACER_VANE+(R1242+S1242)*ASM_H*LABOUR</f>
        <v>499.5</v>
      </c>
      <c r="AD1242" s="24" t="n">
        <f aca="false">V1242*G10_CAGE+W1242*G10_SLEEVE</f>
        <v>246.68508</v>
      </c>
      <c r="AE1242" s="24" t="n">
        <f aca="false">N1242/1000*SHAFT_M+SHAFT_SET</f>
        <v>182.48</v>
      </c>
      <c r="AF1242" s="24" t="n">
        <f aca="false">2*ROUNDUP(G1242*1000/V_ZENER,0)*PRICE_Z+5*ROUNDUP(G1242*DIODE_SAFETY/V_STICK,0)*PRICE_STICK</f>
        <v>68.9</v>
      </c>
      <c r="AG1242" s="24" t="n">
        <f aca="false">SUM(X1242:AF1242)</f>
        <v>2216.50639882</v>
      </c>
      <c r="AH1242" s="20" t="n">
        <f aca="false">FIXED_BOM</f>
        <v>3461</v>
      </c>
      <c r="AI1242" s="24" t="n">
        <f aca="false">(AG1242+AH1242)*(1+CONT)</f>
        <v>6529.132358643</v>
      </c>
      <c r="AJ1242" s="24" t="n">
        <f aca="false">IF(L1242&gt;0,AI1242/L1242,1000000000000)</f>
        <v>1391.96250340159</v>
      </c>
      <c r="AK1242" s="8" t="n">
        <f aca="false">IF(AND(G1242&gt;=V_NEED,L1242&gt;=P_MIN,K1242&gt;=Z_MIN,F1242&lt;=N_CAP,D1242&lt;=R_MAX,OR(CORONA_REQ=0,O1242&gt;=G1242)),1,0)</f>
        <v>0</v>
      </c>
      <c r="AL1242" s="28" t="n">
        <f aca="false">IF(AK1242=1,IF(OBJECTIVE=1,AI1242,AJ1242),1000000000000)+ROW()*0.000000001</f>
        <v>1000000000000</v>
      </c>
    </row>
    <row r="1243" customFormat="false" ht="15" hidden="false" customHeight="false" outlineLevel="0" collapsed="false">
      <c r="A1243" s="8" t="n">
        <v>1239</v>
      </c>
      <c r="B1243" s="23" t="n">
        <v>4</v>
      </c>
      <c r="C1243" s="23" t="n">
        <v>3</v>
      </c>
      <c r="D1243" s="8" t="n">
        <v>200</v>
      </c>
      <c r="E1243" s="8" t="n">
        <v>26</v>
      </c>
      <c r="F1243" s="8" t="n">
        <v>8</v>
      </c>
      <c r="G1243" s="28" t="n">
        <v>9.259956</v>
      </c>
      <c r="H1243" s="8" t="n">
        <v>133.468443</v>
      </c>
      <c r="I1243" s="8" t="n">
        <v>1769.999004</v>
      </c>
      <c r="J1243" s="28" t="n">
        <v>13.261554</v>
      </c>
      <c r="K1243" s="39" t="n">
        <v>1.507644</v>
      </c>
      <c r="L1243" s="28" t="n">
        <v>6.508856</v>
      </c>
      <c r="M1243" s="8" t="n">
        <v>171</v>
      </c>
      <c r="N1243" s="8" t="n">
        <v>938</v>
      </c>
      <c r="O1243" s="28" t="n">
        <v>11.260741</v>
      </c>
      <c r="P1243" s="28" t="n">
        <v>16.092111</v>
      </c>
      <c r="Q1243" s="28" t="n">
        <v>17.176658</v>
      </c>
      <c r="R1243" s="8" t="n">
        <v>32</v>
      </c>
      <c r="S1243" s="8" t="n">
        <v>18</v>
      </c>
      <c r="T1243" s="23" t="n">
        <v>134.380524</v>
      </c>
      <c r="U1243" s="23" t="n">
        <v>111.007075</v>
      </c>
      <c r="V1243" s="28" t="n">
        <v>4.397923</v>
      </c>
      <c r="W1243" s="39" t="n">
        <v>0.678184</v>
      </c>
      <c r="X1243" s="24" t="n">
        <f aca="false">P1243*RHO_VANE/2700*(1+SCRAP)*PRICE_VANE</f>
        <v>192.62256867</v>
      </c>
      <c r="Y1243" s="24" t="n">
        <f aca="false">Q1243*RHO_PLATE/2700*(1+SCRAP)*PRICE_PLATE</f>
        <v>205.60459626</v>
      </c>
      <c r="Z1243" s="24" t="n">
        <f aca="false">T1243*CUT_M+(R1243+S1243)*CUT_SET</f>
        <v>251.570786</v>
      </c>
      <c r="AA1243" s="24" t="n">
        <f aca="false">U1243*ROUND_M</f>
        <v>555.035375</v>
      </c>
      <c r="AB1243" s="24" t="n">
        <f aca="false">(R1243+S1243)*FINISH_PART</f>
        <v>400</v>
      </c>
      <c r="AC1243" s="24" t="n">
        <f aca="false">R1243*SPACER_VANE+(R1243+S1243)*ASM_H*LABOUR</f>
        <v>658.5</v>
      </c>
      <c r="AD1243" s="24" t="n">
        <f aca="false">V1243*G10_CAGE+W1243*G10_SLEEVE</f>
        <v>304.56642</v>
      </c>
      <c r="AE1243" s="24" t="n">
        <f aca="false">N1243/1000*SHAFT_M+SHAFT_SET</f>
        <v>192.56</v>
      </c>
      <c r="AF1243" s="24" t="n">
        <f aca="false">2*ROUNDUP(G1243*1000/V_ZENER,0)*PRICE_Z+5*ROUNDUP(G1243*DIODE_SAFETY/V_STICK,0)*PRICE_STICK</f>
        <v>68.9</v>
      </c>
      <c r="AG1243" s="24" t="n">
        <f aca="false">SUM(X1243:AF1243)</f>
        <v>2829.35974593</v>
      </c>
      <c r="AH1243" s="20" t="n">
        <f aca="false">FIXED_BOM</f>
        <v>3461</v>
      </c>
      <c r="AI1243" s="24" t="n">
        <f aca="false">(AG1243+AH1243)*(1+CONT)</f>
        <v>7233.9137078195</v>
      </c>
      <c r="AJ1243" s="24" t="n">
        <f aca="false">IF(L1243&gt;0,AI1243/L1243,1000000000000)</f>
        <v>1111.39556748828</v>
      </c>
      <c r="AK1243" s="8" t="n">
        <f aca="false">IF(AND(G1243&gt;=V_NEED,L1243&gt;=P_MIN,K1243&gt;=Z_MIN,F1243&lt;=N_CAP,D1243&lt;=R_MAX,OR(CORONA_REQ=0,O1243&gt;=G1243)),1,0)</f>
        <v>0</v>
      </c>
      <c r="AL1243" s="28" t="n">
        <f aca="false">IF(AK1243=1,IF(OBJECTIVE=1,AI1243,AJ1243),1000000000000)+ROW()*0.000000001</f>
        <v>1000000000000</v>
      </c>
    </row>
    <row r="1244" customFormat="false" ht="15" hidden="false" customHeight="false" outlineLevel="0" collapsed="false">
      <c r="A1244" s="8" t="n">
        <v>1240</v>
      </c>
      <c r="B1244" s="23" t="n">
        <v>4</v>
      </c>
      <c r="C1244" s="23" t="n">
        <v>3</v>
      </c>
      <c r="D1244" s="8" t="n">
        <v>200</v>
      </c>
      <c r="E1244" s="8" t="n">
        <v>26</v>
      </c>
      <c r="F1244" s="8" t="n">
        <v>10</v>
      </c>
      <c r="G1244" s="28" t="n">
        <v>9.259956</v>
      </c>
      <c r="H1244" s="8" t="n">
        <v>168.526694</v>
      </c>
      <c r="I1244" s="8" t="n">
        <v>2241.998739</v>
      </c>
      <c r="J1244" s="28" t="n">
        <v>13.303523</v>
      </c>
      <c r="K1244" s="39" t="n">
        <v>1.515631</v>
      </c>
      <c r="L1244" s="28" t="n">
        <v>8.329975</v>
      </c>
      <c r="M1244" s="8" t="n">
        <v>213</v>
      </c>
      <c r="N1244" s="8" t="n">
        <v>1022</v>
      </c>
      <c r="O1244" s="28" t="n">
        <v>11.260741</v>
      </c>
      <c r="P1244" s="28" t="n">
        <v>20.115139</v>
      </c>
      <c r="Q1244" s="28" t="n">
        <v>20.993693</v>
      </c>
      <c r="R1244" s="8" t="n">
        <v>40</v>
      </c>
      <c r="S1244" s="8" t="n">
        <v>22</v>
      </c>
      <c r="T1244" s="23" t="n">
        <v>167.190257</v>
      </c>
      <c r="U1244" s="23" t="n">
        <v>137.973446</v>
      </c>
      <c r="V1244" s="28" t="n">
        <v>5.233727</v>
      </c>
      <c r="W1244" s="39" t="n">
        <v>0.80707</v>
      </c>
      <c r="X1244" s="24" t="n">
        <f aca="false">P1244*RHO_VANE/2700*(1+SCRAP)*PRICE_VANE</f>
        <v>240.77821383</v>
      </c>
      <c r="Y1244" s="24" t="n">
        <f aca="false">Q1244*RHO_PLATE/2700*(1+SCRAP)*PRICE_PLATE</f>
        <v>251.29450521</v>
      </c>
      <c r="Z1244" s="24" t="n">
        <f aca="false">T1244*CUT_M+(R1244+S1244)*CUT_SET</f>
        <v>312.7853855</v>
      </c>
      <c r="AA1244" s="24" t="n">
        <f aca="false">U1244*ROUND_M</f>
        <v>689.86723</v>
      </c>
      <c r="AB1244" s="24" t="n">
        <f aca="false">(R1244+S1244)*FINISH_PART</f>
        <v>496</v>
      </c>
      <c r="AC1244" s="24" t="n">
        <f aca="false">R1244*SPACER_VANE+(R1244+S1244)*ASM_H*LABOUR</f>
        <v>817.5</v>
      </c>
      <c r="AD1244" s="24" t="n">
        <f aca="false">V1244*G10_CAGE+W1244*G10_SLEEVE</f>
        <v>362.44782</v>
      </c>
      <c r="AE1244" s="24" t="n">
        <f aca="false">N1244/1000*SHAFT_M+SHAFT_SET</f>
        <v>202.64</v>
      </c>
      <c r="AF1244" s="24" t="n">
        <f aca="false">2*ROUNDUP(G1244*1000/V_ZENER,0)*PRICE_Z+5*ROUNDUP(G1244*DIODE_SAFETY/V_STICK,0)*PRICE_STICK</f>
        <v>68.9</v>
      </c>
      <c r="AG1244" s="24" t="n">
        <f aca="false">SUM(X1244:AF1244)</f>
        <v>3442.21315454</v>
      </c>
      <c r="AH1244" s="20" t="n">
        <f aca="false">FIXED_BOM</f>
        <v>3461</v>
      </c>
      <c r="AI1244" s="24" t="n">
        <f aca="false">(AG1244+AH1244)*(1+CONT)</f>
        <v>7938.695127721</v>
      </c>
      <c r="AJ1244" s="24" t="n">
        <f aca="false">IF(L1244&gt;0,AI1244/L1244,1000000000000)</f>
        <v>953.027485403138</v>
      </c>
      <c r="AK1244" s="8" t="n">
        <f aca="false">IF(AND(G1244&gt;=V_NEED,L1244&gt;=P_MIN,K1244&gt;=Z_MIN,F1244&lt;=N_CAP,D1244&lt;=R_MAX,OR(CORONA_REQ=0,O1244&gt;=G1244)),1,0)</f>
        <v>0</v>
      </c>
      <c r="AL1244" s="28" t="n">
        <f aca="false">IF(AK1244=1,IF(OBJECTIVE=1,AI1244,AJ1244),1000000000000)+ROW()*0.000000001</f>
        <v>1000000000000</v>
      </c>
    </row>
    <row r="1245" customFormat="false" ht="15" hidden="false" customHeight="false" outlineLevel="0" collapsed="false">
      <c r="A1245" s="8" t="n">
        <v>1241</v>
      </c>
      <c r="B1245" s="23" t="n">
        <v>4</v>
      </c>
      <c r="C1245" s="23" t="n">
        <v>3</v>
      </c>
      <c r="D1245" s="8" t="n">
        <v>200</v>
      </c>
      <c r="E1245" s="8" t="n">
        <v>26</v>
      </c>
      <c r="F1245" s="8" t="n">
        <v>12</v>
      </c>
      <c r="G1245" s="28" t="n">
        <v>9.259956</v>
      </c>
      <c r="H1245" s="8" t="n">
        <v>203.584945</v>
      </c>
      <c r="I1245" s="8" t="n">
        <v>2713.998473</v>
      </c>
      <c r="J1245" s="28" t="n">
        <v>13.331037</v>
      </c>
      <c r="K1245" s="39" t="n">
        <v>1.520164</v>
      </c>
      <c r="L1245" s="28" t="n">
        <v>10.149629</v>
      </c>
      <c r="M1245" s="8" t="n">
        <v>255</v>
      </c>
      <c r="N1245" s="8" t="n">
        <v>1106</v>
      </c>
      <c r="O1245" s="28" t="n">
        <v>11.260741</v>
      </c>
      <c r="P1245" s="28" t="n">
        <v>24.138166</v>
      </c>
      <c r="Q1245" s="28" t="n">
        <v>24.810728</v>
      </c>
      <c r="R1245" s="8" t="n">
        <v>48</v>
      </c>
      <c r="S1245" s="8" t="n">
        <v>26</v>
      </c>
      <c r="T1245" s="23" t="n">
        <v>199.99999</v>
      </c>
      <c r="U1245" s="23" t="n">
        <v>164.939816</v>
      </c>
      <c r="V1245" s="28" t="n">
        <v>6.069532</v>
      </c>
      <c r="W1245" s="39" t="n">
        <v>0.935956</v>
      </c>
      <c r="X1245" s="24" t="n">
        <f aca="false">P1245*RHO_VANE/2700*(1+SCRAP)*PRICE_VANE</f>
        <v>288.93384702</v>
      </c>
      <c r="Y1245" s="24" t="n">
        <f aca="false">Q1245*RHO_PLATE/2700*(1+SCRAP)*PRICE_PLATE</f>
        <v>296.98441416</v>
      </c>
      <c r="Z1245" s="24" t="n">
        <f aca="false">T1245*CUT_M+(R1245+S1245)*CUT_SET</f>
        <v>373.999985</v>
      </c>
      <c r="AA1245" s="24" t="n">
        <f aca="false">U1245*ROUND_M</f>
        <v>824.69908</v>
      </c>
      <c r="AB1245" s="24" t="n">
        <f aca="false">(R1245+S1245)*FINISH_PART</f>
        <v>592</v>
      </c>
      <c r="AC1245" s="24" t="n">
        <f aca="false">R1245*SPACER_VANE+(R1245+S1245)*ASM_H*LABOUR</f>
        <v>976.5</v>
      </c>
      <c r="AD1245" s="24" t="n">
        <f aca="false">V1245*G10_CAGE+W1245*G10_SLEEVE</f>
        <v>420.32928</v>
      </c>
      <c r="AE1245" s="24" t="n">
        <f aca="false">N1245/1000*SHAFT_M+SHAFT_SET</f>
        <v>212.72</v>
      </c>
      <c r="AF1245" s="24" t="n">
        <f aca="false">2*ROUNDUP(G1245*1000/V_ZENER,0)*PRICE_Z+5*ROUNDUP(G1245*DIODE_SAFETY/V_STICK,0)*PRICE_STICK</f>
        <v>68.9</v>
      </c>
      <c r="AG1245" s="24" t="n">
        <f aca="false">SUM(X1245:AF1245)</f>
        <v>4055.06660618</v>
      </c>
      <c r="AH1245" s="20" t="n">
        <f aca="false">FIXED_BOM</f>
        <v>3461</v>
      </c>
      <c r="AI1245" s="24" t="n">
        <f aca="false">(AG1245+AH1245)*(1+CONT)</f>
        <v>8643.476597107</v>
      </c>
      <c r="AJ1245" s="24" t="n">
        <f aca="false">IF(L1245&gt;0,AI1245/L1245,1000000000000)</f>
        <v>851.605176613549</v>
      </c>
      <c r="AK1245" s="8" t="n">
        <f aca="false">IF(AND(G1245&gt;=V_NEED,L1245&gt;=P_MIN,K1245&gt;=Z_MIN,F1245&lt;=N_CAP,D1245&lt;=R_MAX,OR(CORONA_REQ=0,O1245&gt;=G1245)),1,0)</f>
        <v>0</v>
      </c>
      <c r="AL1245" s="28" t="n">
        <f aca="false">IF(AK1245=1,IF(OBJECTIVE=1,AI1245,AJ1245),1000000000000)+ROW()*0.000000001</f>
        <v>1000000000000</v>
      </c>
    </row>
    <row r="1246" customFormat="false" ht="15" hidden="false" customHeight="false" outlineLevel="0" collapsed="false">
      <c r="A1246" s="8" t="n">
        <v>1242</v>
      </c>
      <c r="B1246" s="23" t="n">
        <v>4</v>
      </c>
      <c r="C1246" s="23" t="n">
        <v>3</v>
      </c>
      <c r="D1246" s="8" t="n">
        <v>200</v>
      </c>
      <c r="E1246" s="8" t="n">
        <v>26</v>
      </c>
      <c r="F1246" s="8" t="n">
        <v>16</v>
      </c>
      <c r="G1246" s="28" t="n">
        <v>9.259956</v>
      </c>
      <c r="H1246" s="8" t="n">
        <v>273.701448</v>
      </c>
      <c r="I1246" s="8" t="n">
        <v>3657.997942</v>
      </c>
      <c r="J1246" s="28" t="n">
        <v>13.36492</v>
      </c>
      <c r="K1246" s="39" t="n">
        <v>1.526281</v>
      </c>
      <c r="L1246" s="28" t="n">
        <v>13.783436</v>
      </c>
      <c r="M1246" s="8" t="n">
        <v>339</v>
      </c>
      <c r="N1246" s="8" t="n">
        <v>1274</v>
      </c>
      <c r="O1246" s="28" t="n">
        <v>11.260741</v>
      </c>
      <c r="P1246" s="28" t="n">
        <v>32.184222</v>
      </c>
      <c r="Q1246" s="28" t="n">
        <v>32.444798</v>
      </c>
      <c r="R1246" s="8" t="n">
        <v>64</v>
      </c>
      <c r="S1246" s="8" t="n">
        <v>34</v>
      </c>
      <c r="T1246" s="23" t="n">
        <v>265.619456</v>
      </c>
      <c r="U1246" s="23" t="n">
        <v>218.872558</v>
      </c>
      <c r="V1246" s="28" t="n">
        <v>7.741141</v>
      </c>
      <c r="W1246" s="39" t="n">
        <v>1.193727</v>
      </c>
      <c r="X1246" s="24" t="n">
        <f aca="false">P1246*RHO_VANE/2700*(1+SCRAP)*PRICE_VANE</f>
        <v>385.24513734</v>
      </c>
      <c r="Y1246" s="24" t="n">
        <f aca="false">Q1246*RHO_PLATE/2700*(1+SCRAP)*PRICE_PLATE</f>
        <v>388.36423206</v>
      </c>
      <c r="Z1246" s="24" t="n">
        <f aca="false">T1246*CUT_M+(R1246+S1246)*CUT_SET</f>
        <v>496.429184</v>
      </c>
      <c r="AA1246" s="24" t="n">
        <f aca="false">U1246*ROUND_M</f>
        <v>1094.36279</v>
      </c>
      <c r="AB1246" s="24" t="n">
        <f aca="false">(R1246+S1246)*FINISH_PART</f>
        <v>784</v>
      </c>
      <c r="AC1246" s="24" t="n">
        <f aca="false">R1246*SPACER_VANE+(R1246+S1246)*ASM_H*LABOUR</f>
        <v>1294.5</v>
      </c>
      <c r="AD1246" s="24" t="n">
        <f aca="false">V1246*G10_CAGE+W1246*G10_SLEEVE</f>
        <v>536.09208</v>
      </c>
      <c r="AE1246" s="24" t="n">
        <f aca="false">N1246/1000*SHAFT_M+SHAFT_SET</f>
        <v>232.88</v>
      </c>
      <c r="AF1246" s="24" t="n">
        <f aca="false">2*ROUNDUP(G1246*1000/V_ZENER,0)*PRICE_Z+5*ROUNDUP(G1246*DIODE_SAFETY/V_STICK,0)*PRICE_STICK</f>
        <v>68.9</v>
      </c>
      <c r="AG1246" s="24" t="n">
        <f aca="false">SUM(X1246:AF1246)</f>
        <v>5280.7734234</v>
      </c>
      <c r="AH1246" s="20" t="n">
        <f aca="false">FIXED_BOM</f>
        <v>3461</v>
      </c>
      <c r="AI1246" s="24" t="n">
        <f aca="false">(AG1246+AH1246)*(1+CONT)</f>
        <v>10053.03943691</v>
      </c>
      <c r="AJ1246" s="24" t="n">
        <f aca="false">IF(L1246&gt;0,AI1246/L1246,1000000000000)</f>
        <v>729.356557893837</v>
      </c>
      <c r="AK1246" s="8" t="n">
        <f aca="false">IF(AND(G1246&gt;=V_NEED,L1246&gt;=P_MIN,K1246&gt;=Z_MIN,F1246&lt;=N_CAP,D1246&lt;=R_MAX,OR(CORONA_REQ=0,O1246&gt;=G1246)),1,0)</f>
        <v>0</v>
      </c>
      <c r="AL1246" s="28" t="n">
        <f aca="false">IF(AK1246=1,IF(OBJECTIVE=1,AI1246,AJ1246),1000000000000)+ROW()*0.000000001</f>
        <v>1000000000000</v>
      </c>
    </row>
    <row r="1247" customFormat="false" ht="15" hidden="false" customHeight="false" outlineLevel="0" collapsed="false">
      <c r="A1247" s="8" t="n">
        <v>1243</v>
      </c>
      <c r="B1247" s="23" t="n">
        <v>4</v>
      </c>
      <c r="C1247" s="23" t="n">
        <v>4</v>
      </c>
      <c r="D1247" s="8" t="n">
        <v>200</v>
      </c>
      <c r="E1247" s="8" t="n">
        <v>18</v>
      </c>
      <c r="F1247" s="8" t="n">
        <v>4</v>
      </c>
      <c r="G1247" s="28" t="n">
        <v>9.259956</v>
      </c>
      <c r="H1247" s="8" t="n">
        <v>33.037828</v>
      </c>
      <c r="I1247" s="8" t="n">
        <v>582.320902</v>
      </c>
      <c r="J1247" s="28" t="n">
        <v>17.625883</v>
      </c>
      <c r="K1247" s="39" t="n">
        <v>1.484459</v>
      </c>
      <c r="L1247" s="28" t="n">
        <v>2.064864</v>
      </c>
      <c r="M1247" s="8" t="n">
        <v>92</v>
      </c>
      <c r="N1247" s="8" t="n">
        <v>780</v>
      </c>
      <c r="O1247" s="28" t="n">
        <v>11.828551</v>
      </c>
      <c r="P1247" s="28" t="n">
        <v>8.013738</v>
      </c>
      <c r="Q1247" s="28" t="n">
        <v>10.17876</v>
      </c>
      <c r="R1247" s="8" t="n">
        <v>16</v>
      </c>
      <c r="S1247" s="8" t="n">
        <v>8</v>
      </c>
      <c r="T1247" s="23" t="n">
        <v>65.619466</v>
      </c>
      <c r="U1247" s="23" t="n">
        <v>53.932741</v>
      </c>
      <c r="V1247" s="28" t="n">
        <v>2.825815</v>
      </c>
      <c r="W1247" s="39" t="n">
        <v>0.435756</v>
      </c>
      <c r="X1247" s="24" t="n">
        <f aca="false">P1247*RHO_VANE/2700*(1+SCRAP)*PRICE_VANE</f>
        <v>95.92444386</v>
      </c>
      <c r="Y1247" s="24" t="n">
        <f aca="false">Q1247*RHO_PLATE/2700*(1+SCRAP)*PRICE_PLATE</f>
        <v>121.8397572</v>
      </c>
      <c r="Z1247" s="24" t="n">
        <f aca="false">T1247*CUT_M+(R1247+S1247)*CUT_SET</f>
        <v>122.429199</v>
      </c>
      <c r="AA1247" s="24" t="n">
        <f aca="false">U1247*ROUND_M</f>
        <v>269.663705</v>
      </c>
      <c r="AB1247" s="24" t="n">
        <f aca="false">(R1247+S1247)*FINISH_PART</f>
        <v>192</v>
      </c>
      <c r="AC1247" s="24" t="n">
        <f aca="false">R1247*SPACER_VANE+(R1247+S1247)*ASM_H*LABOUR</f>
        <v>318</v>
      </c>
      <c r="AD1247" s="24" t="n">
        <f aca="false">V1247*G10_CAGE+W1247*G10_SLEEVE</f>
        <v>195.69426</v>
      </c>
      <c r="AE1247" s="24" t="n">
        <f aca="false">N1247/1000*SHAFT_M+SHAFT_SET</f>
        <v>173.6</v>
      </c>
      <c r="AF1247" s="24" t="n">
        <f aca="false">2*ROUNDUP(G1247*1000/V_ZENER,0)*PRICE_Z+5*ROUNDUP(G1247*DIODE_SAFETY/V_STICK,0)*PRICE_STICK</f>
        <v>68.9</v>
      </c>
      <c r="AG1247" s="24" t="n">
        <f aca="false">SUM(X1247:AF1247)</f>
        <v>1558.05136506</v>
      </c>
      <c r="AH1247" s="20" t="n">
        <f aca="false">FIXED_BOM</f>
        <v>3461</v>
      </c>
      <c r="AI1247" s="24" t="n">
        <f aca="false">(AG1247+AH1247)*(1+CONT)</f>
        <v>5771.909069819</v>
      </c>
      <c r="AJ1247" s="24" t="n">
        <f aca="false">IF(L1247&gt;0,AI1247/L1247,1000000000000)</f>
        <v>2795.29744807358</v>
      </c>
      <c r="AK1247" s="8" t="n">
        <f aca="false">IF(AND(G1247&gt;=V_NEED,L1247&gt;=P_MIN,K1247&gt;=Z_MIN,F1247&lt;=N_CAP,D1247&lt;=R_MAX,OR(CORONA_REQ=0,O1247&gt;=G1247)),1,0)</f>
        <v>0</v>
      </c>
      <c r="AL1247" s="28" t="n">
        <f aca="false">IF(AK1247=1,IF(OBJECTIVE=1,AI1247,AJ1247),1000000000000)+ROW()*0.000000001</f>
        <v>1000000000000</v>
      </c>
    </row>
    <row r="1248" customFormat="false" ht="15" hidden="false" customHeight="false" outlineLevel="0" collapsed="false">
      <c r="A1248" s="8" t="n">
        <v>1244</v>
      </c>
      <c r="B1248" s="23" t="n">
        <v>4</v>
      </c>
      <c r="C1248" s="23" t="n">
        <v>4</v>
      </c>
      <c r="D1248" s="8" t="n">
        <v>200</v>
      </c>
      <c r="E1248" s="8" t="n">
        <v>18</v>
      </c>
      <c r="F1248" s="8" t="n">
        <v>6</v>
      </c>
      <c r="G1248" s="28" t="n">
        <v>9.259956</v>
      </c>
      <c r="H1248" s="8" t="n">
        <v>50.77373</v>
      </c>
      <c r="I1248" s="8" t="n">
        <v>915.075703</v>
      </c>
      <c r="J1248" s="28" t="n">
        <v>18.022621</v>
      </c>
      <c r="K1248" s="39" t="n">
        <v>1.523419</v>
      </c>
      <c r="L1248" s="28" t="n">
        <v>3.425115</v>
      </c>
      <c r="M1248" s="8" t="n">
        <v>132</v>
      </c>
      <c r="N1248" s="8" t="n">
        <v>860</v>
      </c>
      <c r="O1248" s="28" t="n">
        <v>11.828551</v>
      </c>
      <c r="P1248" s="28" t="n">
        <v>12.020607</v>
      </c>
      <c r="Q1248" s="28" t="n">
        <v>12.72345</v>
      </c>
      <c r="R1248" s="8" t="n">
        <v>24</v>
      </c>
      <c r="S1248" s="8" t="n">
        <v>10</v>
      </c>
      <c r="T1248" s="23" t="n">
        <v>95.287606</v>
      </c>
      <c r="U1248" s="23" t="n">
        <v>77.757519</v>
      </c>
      <c r="V1248" s="28" t="n">
        <v>3.621819</v>
      </c>
      <c r="W1248" s="39" t="n">
        <v>0.558505</v>
      </c>
      <c r="X1248" s="24" t="n">
        <f aca="false">P1248*RHO_VANE/2700*(1+SCRAP)*PRICE_VANE</f>
        <v>143.88666579</v>
      </c>
      <c r="Y1248" s="24" t="n">
        <f aca="false">Q1248*RHO_PLATE/2700*(1+SCRAP)*PRICE_PLATE</f>
        <v>152.2996965</v>
      </c>
      <c r="Z1248" s="24" t="n">
        <f aca="false">T1248*CUT_M+(R1248+S1248)*CUT_SET</f>
        <v>176.931409</v>
      </c>
      <c r="AA1248" s="24" t="n">
        <f aca="false">U1248*ROUND_M</f>
        <v>388.787595</v>
      </c>
      <c r="AB1248" s="24" t="n">
        <f aca="false">(R1248+S1248)*FINISH_PART</f>
        <v>272</v>
      </c>
      <c r="AC1248" s="24" t="n">
        <f aca="false">R1248*SPACER_VANE+(R1248+S1248)*ASM_H*LABOUR</f>
        <v>454.5</v>
      </c>
      <c r="AD1248" s="24" t="n">
        <f aca="false">V1248*G10_CAGE+W1248*G10_SLEEVE</f>
        <v>250.81944</v>
      </c>
      <c r="AE1248" s="24" t="n">
        <f aca="false">N1248/1000*SHAFT_M+SHAFT_SET</f>
        <v>183.2</v>
      </c>
      <c r="AF1248" s="24" t="n">
        <f aca="false">2*ROUNDUP(G1248*1000/V_ZENER,0)*PRICE_Z+5*ROUNDUP(G1248*DIODE_SAFETY/V_STICK,0)*PRICE_STICK</f>
        <v>68.9</v>
      </c>
      <c r="AG1248" s="24" t="n">
        <f aca="false">SUM(X1248:AF1248)</f>
        <v>2091.32480629</v>
      </c>
      <c r="AH1248" s="20" t="n">
        <f aca="false">FIXED_BOM</f>
        <v>3461</v>
      </c>
      <c r="AI1248" s="24" t="n">
        <f aca="false">(AG1248+AH1248)*(1+CONT)</f>
        <v>6385.1735272335</v>
      </c>
      <c r="AJ1248" s="24" t="n">
        <f aca="false">IF(L1248&gt;0,AI1248/L1248,1000000000000)</f>
        <v>1864.22164722455</v>
      </c>
      <c r="AK1248" s="8" t="n">
        <f aca="false">IF(AND(G1248&gt;=V_NEED,L1248&gt;=P_MIN,K1248&gt;=Z_MIN,F1248&lt;=N_CAP,D1248&lt;=R_MAX,OR(CORONA_REQ=0,O1248&gt;=G1248)),1,0)</f>
        <v>0</v>
      </c>
      <c r="AL1248" s="28" t="n">
        <f aca="false">IF(AK1248=1,IF(OBJECTIVE=1,AI1248,AJ1248),1000000000000)+ROW()*0.000000001</f>
        <v>1000000000000</v>
      </c>
    </row>
    <row r="1249" customFormat="false" ht="15" hidden="false" customHeight="false" outlineLevel="0" collapsed="false">
      <c r="A1249" s="8" t="n">
        <v>1245</v>
      </c>
      <c r="B1249" s="23" t="n">
        <v>4</v>
      </c>
      <c r="C1249" s="23" t="n">
        <v>4</v>
      </c>
      <c r="D1249" s="8" t="n">
        <v>200</v>
      </c>
      <c r="E1249" s="8" t="n">
        <v>18</v>
      </c>
      <c r="F1249" s="8" t="n">
        <v>8</v>
      </c>
      <c r="G1249" s="28" t="n">
        <v>9.259956</v>
      </c>
      <c r="H1249" s="8" t="n">
        <v>68.509632</v>
      </c>
      <c r="I1249" s="8" t="n">
        <v>1247.830504</v>
      </c>
      <c r="J1249" s="28" t="n">
        <v>18.213943</v>
      </c>
      <c r="K1249" s="39" t="n">
        <v>1.54237</v>
      </c>
      <c r="L1249" s="28" t="n">
        <v>4.789003</v>
      </c>
      <c r="M1249" s="8" t="n">
        <v>180</v>
      </c>
      <c r="N1249" s="8" t="n">
        <v>956</v>
      </c>
      <c r="O1249" s="28" t="n">
        <v>11.828551</v>
      </c>
      <c r="P1249" s="28" t="n">
        <v>16.027476</v>
      </c>
      <c r="Q1249" s="28" t="n">
        <v>17.81283</v>
      </c>
      <c r="R1249" s="8" t="n">
        <v>32</v>
      </c>
      <c r="S1249" s="8" t="n">
        <v>14</v>
      </c>
      <c r="T1249" s="23" t="n">
        <v>128.097339</v>
      </c>
      <c r="U1249" s="23" t="n">
        <v>104.72389</v>
      </c>
      <c r="V1249" s="28" t="n">
        <v>4.577024</v>
      </c>
      <c r="W1249" s="39" t="n">
        <v>0.705803</v>
      </c>
      <c r="X1249" s="24" t="n">
        <f aca="false">P1249*RHO_VANE/2700*(1+SCRAP)*PRICE_VANE</f>
        <v>191.84888772</v>
      </c>
      <c r="Y1249" s="24" t="n">
        <f aca="false">Q1249*RHO_PLATE/2700*(1+SCRAP)*PRICE_PLATE</f>
        <v>213.2195751</v>
      </c>
      <c r="Z1249" s="24" t="n">
        <f aca="false">T1249*CUT_M+(R1249+S1249)*CUT_SET</f>
        <v>238.1460085</v>
      </c>
      <c r="AA1249" s="24" t="n">
        <f aca="false">U1249*ROUND_M</f>
        <v>523.61945</v>
      </c>
      <c r="AB1249" s="24" t="n">
        <f aca="false">(R1249+S1249)*FINISH_PART</f>
        <v>368</v>
      </c>
      <c r="AC1249" s="24" t="n">
        <f aca="false">R1249*SPACER_VANE+(R1249+S1249)*ASM_H*LABOUR</f>
        <v>613.5</v>
      </c>
      <c r="AD1249" s="24" t="n">
        <f aca="false">V1249*G10_CAGE+W1249*G10_SLEEVE</f>
        <v>316.96962</v>
      </c>
      <c r="AE1249" s="24" t="n">
        <f aca="false">N1249/1000*SHAFT_M+SHAFT_SET</f>
        <v>194.72</v>
      </c>
      <c r="AF1249" s="24" t="n">
        <f aca="false">2*ROUNDUP(G1249*1000/V_ZENER,0)*PRICE_Z+5*ROUNDUP(G1249*DIODE_SAFETY/V_STICK,0)*PRICE_STICK</f>
        <v>68.9</v>
      </c>
      <c r="AG1249" s="24" t="n">
        <f aca="false">SUM(X1249:AF1249)</f>
        <v>2728.92354132</v>
      </c>
      <c r="AH1249" s="20" t="n">
        <f aca="false">FIXED_BOM</f>
        <v>3461</v>
      </c>
      <c r="AI1249" s="24" t="n">
        <f aca="false">(AG1249+AH1249)*(1+CONT)</f>
        <v>7118.412072518</v>
      </c>
      <c r="AJ1249" s="24" t="n">
        <f aca="false">IF(L1249&gt;0,AI1249/L1249,1000000000000)</f>
        <v>1486.40793762668</v>
      </c>
      <c r="AK1249" s="8" t="n">
        <f aca="false">IF(AND(G1249&gt;=V_NEED,L1249&gt;=P_MIN,K1249&gt;=Z_MIN,F1249&lt;=N_CAP,D1249&lt;=R_MAX,OR(CORONA_REQ=0,O1249&gt;=G1249)),1,0)</f>
        <v>0</v>
      </c>
      <c r="AL1249" s="28" t="n">
        <f aca="false">IF(AK1249=1,IF(OBJECTIVE=1,AI1249,AJ1249),1000000000000)+ROW()*0.000000001</f>
        <v>1000000000000</v>
      </c>
    </row>
    <row r="1250" customFormat="false" ht="15" hidden="false" customHeight="false" outlineLevel="0" collapsed="false">
      <c r="A1250" s="8" t="n">
        <v>1246</v>
      </c>
      <c r="B1250" s="23" t="n">
        <v>4</v>
      </c>
      <c r="C1250" s="23" t="n">
        <v>4</v>
      </c>
      <c r="D1250" s="8" t="n">
        <v>200</v>
      </c>
      <c r="E1250" s="8" t="n">
        <v>18</v>
      </c>
      <c r="F1250" s="8" t="n">
        <v>10</v>
      </c>
      <c r="G1250" s="28" t="n">
        <v>9.259956</v>
      </c>
      <c r="H1250" s="8" t="n">
        <v>86.245534</v>
      </c>
      <c r="I1250" s="8" t="n">
        <v>1580.585305</v>
      </c>
      <c r="J1250" s="28" t="n">
        <v>18.326576</v>
      </c>
      <c r="K1250" s="39" t="n">
        <v>1.553873</v>
      </c>
      <c r="L1250" s="28" t="n">
        <v>6.150502</v>
      </c>
      <c r="M1250" s="8" t="n">
        <v>220</v>
      </c>
      <c r="N1250" s="8" t="n">
        <v>1036</v>
      </c>
      <c r="O1250" s="28" t="n">
        <v>11.828551</v>
      </c>
      <c r="P1250" s="28" t="n">
        <v>20.034345</v>
      </c>
      <c r="Q1250" s="28" t="n">
        <v>20.35752</v>
      </c>
      <c r="R1250" s="8" t="n">
        <v>40</v>
      </c>
      <c r="S1250" s="8" t="n">
        <v>16</v>
      </c>
      <c r="T1250" s="23" t="n">
        <v>157.765479</v>
      </c>
      <c r="U1250" s="23" t="n">
        <v>128.548668</v>
      </c>
      <c r="V1250" s="28" t="n">
        <v>5.373028</v>
      </c>
      <c r="W1250" s="39" t="n">
        <v>0.828551</v>
      </c>
      <c r="X1250" s="24" t="n">
        <f aca="false">P1250*RHO_VANE/2700*(1+SCRAP)*PRICE_VANE</f>
        <v>239.81110965</v>
      </c>
      <c r="Y1250" s="24" t="n">
        <f aca="false">Q1250*RHO_PLATE/2700*(1+SCRAP)*PRICE_PLATE</f>
        <v>243.6795144</v>
      </c>
      <c r="Z1250" s="24" t="n">
        <f aca="false">T1250*CUT_M+(R1250+S1250)*CUT_SET</f>
        <v>292.6482185</v>
      </c>
      <c r="AA1250" s="24" t="n">
        <f aca="false">U1250*ROUND_M</f>
        <v>642.74334</v>
      </c>
      <c r="AB1250" s="24" t="n">
        <f aca="false">(R1250+S1250)*FINISH_PART</f>
        <v>448</v>
      </c>
      <c r="AC1250" s="24" t="n">
        <f aca="false">R1250*SPACER_VANE+(R1250+S1250)*ASM_H*LABOUR</f>
        <v>750</v>
      </c>
      <c r="AD1250" s="24" t="n">
        <f aca="false">V1250*G10_CAGE+W1250*G10_SLEEVE</f>
        <v>372.09474</v>
      </c>
      <c r="AE1250" s="24" t="n">
        <f aca="false">N1250/1000*SHAFT_M+SHAFT_SET</f>
        <v>204.32</v>
      </c>
      <c r="AF1250" s="24" t="n">
        <f aca="false">2*ROUNDUP(G1250*1000/V_ZENER,0)*PRICE_Z+5*ROUNDUP(G1250*DIODE_SAFETY/V_STICK,0)*PRICE_STICK</f>
        <v>68.9</v>
      </c>
      <c r="AG1250" s="24" t="n">
        <f aca="false">SUM(X1250:AF1250)</f>
        <v>3262.19692255</v>
      </c>
      <c r="AH1250" s="20" t="n">
        <f aca="false">FIXED_BOM</f>
        <v>3461</v>
      </c>
      <c r="AI1250" s="24" t="n">
        <f aca="false">(AG1250+AH1250)*(1+CONT)</f>
        <v>7731.6764609325</v>
      </c>
      <c r="AJ1250" s="24" t="n">
        <f aca="false">IF(L1250&gt;0,AI1250/L1250,1000000000000)</f>
        <v>1257.08055390154</v>
      </c>
      <c r="AK1250" s="8" t="n">
        <f aca="false">IF(AND(G1250&gt;=V_NEED,L1250&gt;=P_MIN,K1250&gt;=Z_MIN,F1250&lt;=N_CAP,D1250&lt;=R_MAX,OR(CORONA_REQ=0,O1250&gt;=G1250)),1,0)</f>
        <v>0</v>
      </c>
      <c r="AL1250" s="28" t="n">
        <f aca="false">IF(AK1250=1,IF(OBJECTIVE=1,AI1250,AJ1250),1000000000000)+ROW()*0.000000001</f>
        <v>1000000000000</v>
      </c>
    </row>
    <row r="1251" customFormat="false" ht="15" hidden="false" customHeight="false" outlineLevel="0" collapsed="false">
      <c r="A1251" s="8" t="n">
        <v>1247</v>
      </c>
      <c r="B1251" s="23" t="n">
        <v>4</v>
      </c>
      <c r="C1251" s="23" t="n">
        <v>4</v>
      </c>
      <c r="D1251" s="8" t="n">
        <v>200</v>
      </c>
      <c r="E1251" s="8" t="n">
        <v>18</v>
      </c>
      <c r="F1251" s="8" t="n">
        <v>12</v>
      </c>
      <c r="G1251" s="28" t="n">
        <v>9.259956</v>
      </c>
      <c r="H1251" s="8" t="n">
        <v>103.981435</v>
      </c>
      <c r="I1251" s="8" t="n">
        <v>1913.340106</v>
      </c>
      <c r="J1251" s="28" t="n">
        <v>18.400786</v>
      </c>
      <c r="K1251" s="39" t="n">
        <v>1.560964</v>
      </c>
      <c r="L1251" s="28" t="n">
        <v>7.509923</v>
      </c>
      <c r="M1251" s="8" t="n">
        <v>268</v>
      </c>
      <c r="N1251" s="8" t="n">
        <v>1132</v>
      </c>
      <c r="O1251" s="28" t="n">
        <v>11.828551</v>
      </c>
      <c r="P1251" s="28" t="n">
        <v>24.041214</v>
      </c>
      <c r="Q1251" s="28" t="n">
        <v>25.4469</v>
      </c>
      <c r="R1251" s="8" t="n">
        <v>48</v>
      </c>
      <c r="S1251" s="8" t="n">
        <v>20</v>
      </c>
      <c r="T1251" s="23" t="n">
        <v>190.575212</v>
      </c>
      <c r="U1251" s="23" t="n">
        <v>155.515038</v>
      </c>
      <c r="V1251" s="28" t="n">
        <v>6.328233</v>
      </c>
      <c r="W1251" s="39" t="n">
        <v>0.975849</v>
      </c>
      <c r="X1251" s="24" t="n">
        <f aca="false">P1251*RHO_VANE/2700*(1+SCRAP)*PRICE_VANE</f>
        <v>287.77333158</v>
      </c>
      <c r="Y1251" s="24" t="n">
        <f aca="false">Q1251*RHO_PLATE/2700*(1+SCRAP)*PRICE_PLATE</f>
        <v>304.599393</v>
      </c>
      <c r="Z1251" s="24" t="n">
        <f aca="false">T1251*CUT_M+(R1251+S1251)*CUT_SET</f>
        <v>353.862818</v>
      </c>
      <c r="AA1251" s="24" t="n">
        <f aca="false">U1251*ROUND_M</f>
        <v>777.57519</v>
      </c>
      <c r="AB1251" s="24" t="n">
        <f aca="false">(R1251+S1251)*FINISH_PART</f>
        <v>544</v>
      </c>
      <c r="AC1251" s="24" t="n">
        <f aca="false">R1251*SPACER_VANE+(R1251+S1251)*ASM_H*LABOUR</f>
        <v>909</v>
      </c>
      <c r="AD1251" s="24" t="n">
        <f aca="false">V1251*G10_CAGE+W1251*G10_SLEEVE</f>
        <v>438.24492</v>
      </c>
      <c r="AE1251" s="24" t="n">
        <f aca="false">N1251/1000*SHAFT_M+SHAFT_SET</f>
        <v>215.84</v>
      </c>
      <c r="AF1251" s="24" t="n">
        <f aca="false">2*ROUNDUP(G1251*1000/V_ZENER,0)*PRICE_Z+5*ROUNDUP(G1251*DIODE_SAFETY/V_STICK,0)*PRICE_STICK</f>
        <v>68.9</v>
      </c>
      <c r="AG1251" s="24" t="n">
        <f aca="false">SUM(X1251:AF1251)</f>
        <v>3899.79565258</v>
      </c>
      <c r="AH1251" s="20" t="n">
        <f aca="false">FIXED_BOM</f>
        <v>3461</v>
      </c>
      <c r="AI1251" s="24" t="n">
        <f aca="false">(AG1251+AH1251)*(1+CONT)</f>
        <v>8464.915000467</v>
      </c>
      <c r="AJ1251" s="24" t="n">
        <f aca="false">IF(L1251&gt;0,AI1251/L1251,1000000000000)</f>
        <v>1127.16402025254</v>
      </c>
      <c r="AK1251" s="8" t="n">
        <f aca="false">IF(AND(G1251&gt;=V_NEED,L1251&gt;=P_MIN,K1251&gt;=Z_MIN,F1251&lt;=N_CAP,D1251&lt;=R_MAX,OR(CORONA_REQ=0,O1251&gt;=G1251)),1,0)</f>
        <v>0</v>
      </c>
      <c r="AL1251" s="28" t="n">
        <f aca="false">IF(AK1251=1,IF(OBJECTIVE=1,AI1251,AJ1251),1000000000000)+ROW()*0.000000001</f>
        <v>1000000000000</v>
      </c>
    </row>
    <row r="1252" customFormat="false" ht="15" hidden="false" customHeight="false" outlineLevel="0" collapsed="false">
      <c r="A1252" s="8" t="n">
        <v>1248</v>
      </c>
      <c r="B1252" s="23" t="n">
        <v>4</v>
      </c>
      <c r="C1252" s="23" t="n">
        <v>4</v>
      </c>
      <c r="D1252" s="8" t="n">
        <v>200</v>
      </c>
      <c r="E1252" s="8" t="n">
        <v>18</v>
      </c>
      <c r="F1252" s="8" t="n">
        <v>16</v>
      </c>
      <c r="G1252" s="28" t="n">
        <v>9.259956</v>
      </c>
      <c r="H1252" s="8" t="n">
        <v>139.453239</v>
      </c>
      <c r="I1252" s="8" t="n">
        <v>2578.849707</v>
      </c>
      <c r="J1252" s="28" t="n">
        <v>18.492577</v>
      </c>
      <c r="K1252" s="39" t="n">
        <v>1.570518</v>
      </c>
      <c r="L1252" s="28" t="n">
        <v>10.238766</v>
      </c>
      <c r="M1252" s="8" t="n">
        <v>348</v>
      </c>
      <c r="N1252" s="8" t="n">
        <v>1292</v>
      </c>
      <c r="O1252" s="28" t="n">
        <v>11.828551</v>
      </c>
      <c r="P1252" s="28" t="n">
        <v>32.054952</v>
      </c>
      <c r="Q1252" s="28" t="n">
        <v>30.536281</v>
      </c>
      <c r="R1252" s="8" t="n">
        <v>64</v>
      </c>
      <c r="S1252" s="8" t="n">
        <v>24</v>
      </c>
      <c r="T1252" s="23" t="n">
        <v>249.911493</v>
      </c>
      <c r="U1252" s="23" t="n">
        <v>203.164594</v>
      </c>
      <c r="V1252" s="28" t="n">
        <v>7.920242</v>
      </c>
      <c r="W1252" s="39" t="n">
        <v>1.221346</v>
      </c>
      <c r="X1252" s="24" t="n">
        <f aca="false">P1252*RHO_VANE/2700*(1+SCRAP)*PRICE_VANE</f>
        <v>383.69777544</v>
      </c>
      <c r="Y1252" s="24" t="n">
        <f aca="false">Q1252*RHO_PLATE/2700*(1+SCRAP)*PRICE_PLATE</f>
        <v>365.51928357</v>
      </c>
      <c r="Z1252" s="24" t="n">
        <f aca="false">T1252*CUT_M+(R1252+S1252)*CUT_SET</f>
        <v>462.8672395</v>
      </c>
      <c r="AA1252" s="24" t="n">
        <f aca="false">U1252*ROUND_M</f>
        <v>1015.82297</v>
      </c>
      <c r="AB1252" s="24" t="n">
        <f aca="false">(R1252+S1252)*FINISH_PART</f>
        <v>704</v>
      </c>
      <c r="AC1252" s="24" t="n">
        <f aca="false">R1252*SPACER_VANE+(R1252+S1252)*ASM_H*LABOUR</f>
        <v>1182</v>
      </c>
      <c r="AD1252" s="24" t="n">
        <f aca="false">V1252*G10_CAGE+W1252*G10_SLEEVE</f>
        <v>548.49528</v>
      </c>
      <c r="AE1252" s="24" t="n">
        <f aca="false">N1252/1000*SHAFT_M+SHAFT_SET</f>
        <v>235.04</v>
      </c>
      <c r="AF1252" s="24" t="n">
        <f aca="false">2*ROUNDUP(G1252*1000/V_ZENER,0)*PRICE_Z+5*ROUNDUP(G1252*DIODE_SAFETY/V_STICK,0)*PRICE_STICK</f>
        <v>68.9</v>
      </c>
      <c r="AG1252" s="24" t="n">
        <f aca="false">SUM(X1252:AF1252)</f>
        <v>4966.34254851</v>
      </c>
      <c r="AH1252" s="20" t="n">
        <f aca="false">FIXED_BOM</f>
        <v>3461</v>
      </c>
      <c r="AI1252" s="24" t="n">
        <f aca="false">(AG1252+AH1252)*(1+CONT)</f>
        <v>9691.4439307865</v>
      </c>
      <c r="AJ1252" s="24" t="n">
        <f aca="false">IF(L1252&gt;0,AI1252/L1252,1000000000000)</f>
        <v>946.544137329293</v>
      </c>
      <c r="AK1252" s="8" t="n">
        <f aca="false">IF(AND(G1252&gt;=V_NEED,L1252&gt;=P_MIN,K1252&gt;=Z_MIN,F1252&lt;=N_CAP,D1252&lt;=R_MAX,OR(CORONA_REQ=0,O1252&gt;=G1252)),1,0)</f>
        <v>0</v>
      </c>
      <c r="AL1252" s="28" t="n">
        <f aca="false">IF(AK1252=1,IF(OBJECTIVE=1,AI1252,AJ1252),1000000000000)+ROW()*0.000000001</f>
        <v>1000000000000</v>
      </c>
    </row>
    <row r="1253" customFormat="false" ht="15" hidden="false" customHeight="false" outlineLevel="0" collapsed="false">
      <c r="A1253" s="8" t="n">
        <v>1249</v>
      </c>
      <c r="B1253" s="23" t="n">
        <v>4</v>
      </c>
      <c r="C1253" s="23" t="n">
        <v>4</v>
      </c>
      <c r="D1253" s="8" t="n">
        <v>200</v>
      </c>
      <c r="E1253" s="8" t="n">
        <v>22</v>
      </c>
      <c r="F1253" s="8" t="n">
        <v>4</v>
      </c>
      <c r="G1253" s="28" t="n">
        <v>9.259956</v>
      </c>
      <c r="H1253" s="8" t="n">
        <v>44.710987</v>
      </c>
      <c r="I1253" s="8" t="n">
        <v>704.51503</v>
      </c>
      <c r="J1253" s="28" t="n">
        <v>15.757089</v>
      </c>
      <c r="K1253" s="39" t="n">
        <v>1.486343</v>
      </c>
      <c r="L1253" s="28" t="n">
        <v>2.509289</v>
      </c>
      <c r="M1253" s="8" t="n">
        <v>92</v>
      </c>
      <c r="N1253" s="8" t="n">
        <v>780</v>
      </c>
      <c r="O1253" s="28" t="n">
        <v>11.828551</v>
      </c>
      <c r="P1253" s="28" t="n">
        <v>9.370906</v>
      </c>
      <c r="Q1253" s="28" t="n">
        <v>10.17876</v>
      </c>
      <c r="R1253" s="8" t="n">
        <v>16</v>
      </c>
      <c r="S1253" s="8" t="n">
        <v>8</v>
      </c>
      <c r="T1253" s="23" t="n">
        <v>65.619466</v>
      </c>
      <c r="U1253" s="23" t="n">
        <v>53.932741</v>
      </c>
      <c r="V1253" s="28" t="n">
        <v>2.825815</v>
      </c>
      <c r="W1253" s="39" t="n">
        <v>0.435756</v>
      </c>
      <c r="X1253" s="24" t="n">
        <f aca="false">P1253*RHO_VANE/2700*(1+SCRAP)*PRICE_VANE</f>
        <v>112.16974482</v>
      </c>
      <c r="Y1253" s="24" t="n">
        <f aca="false">Q1253*RHO_PLATE/2700*(1+SCRAP)*PRICE_PLATE</f>
        <v>121.8397572</v>
      </c>
      <c r="Z1253" s="24" t="n">
        <f aca="false">T1253*CUT_M+(R1253+S1253)*CUT_SET</f>
        <v>122.429199</v>
      </c>
      <c r="AA1253" s="24" t="n">
        <f aca="false">U1253*ROUND_M</f>
        <v>269.663705</v>
      </c>
      <c r="AB1253" s="24" t="n">
        <f aca="false">(R1253+S1253)*FINISH_PART</f>
        <v>192</v>
      </c>
      <c r="AC1253" s="24" t="n">
        <f aca="false">R1253*SPACER_VANE+(R1253+S1253)*ASM_H*LABOUR</f>
        <v>318</v>
      </c>
      <c r="AD1253" s="24" t="n">
        <f aca="false">V1253*G10_CAGE+W1253*G10_SLEEVE</f>
        <v>195.69426</v>
      </c>
      <c r="AE1253" s="24" t="n">
        <f aca="false">N1253/1000*SHAFT_M+SHAFT_SET</f>
        <v>173.6</v>
      </c>
      <c r="AF1253" s="24" t="n">
        <f aca="false">2*ROUNDUP(G1253*1000/V_ZENER,0)*PRICE_Z+5*ROUNDUP(G1253*DIODE_SAFETY/V_STICK,0)*PRICE_STICK</f>
        <v>68.9</v>
      </c>
      <c r="AG1253" s="24" t="n">
        <f aca="false">SUM(X1253:AF1253)</f>
        <v>1574.29666602</v>
      </c>
      <c r="AH1253" s="20" t="n">
        <f aca="false">FIXED_BOM</f>
        <v>3461</v>
      </c>
      <c r="AI1253" s="24" t="n">
        <f aca="false">(AG1253+AH1253)*(1+CONT)</f>
        <v>5790.591165923</v>
      </c>
      <c r="AJ1253" s="24" t="n">
        <f aca="false">IF(L1253&gt;0,AI1253/L1253,1000000000000)</f>
        <v>2307.66211700725</v>
      </c>
      <c r="AK1253" s="8" t="n">
        <f aca="false">IF(AND(G1253&gt;=V_NEED,L1253&gt;=P_MIN,K1253&gt;=Z_MIN,F1253&lt;=N_CAP,D1253&lt;=R_MAX,OR(CORONA_REQ=0,O1253&gt;=G1253)),1,0)</f>
        <v>0</v>
      </c>
      <c r="AL1253" s="28" t="n">
        <f aca="false">IF(AK1253=1,IF(OBJECTIVE=1,AI1253,AJ1253),1000000000000)+ROW()*0.000000001</f>
        <v>1000000000000</v>
      </c>
    </row>
    <row r="1254" customFormat="false" ht="15" hidden="false" customHeight="false" outlineLevel="0" collapsed="false">
      <c r="A1254" s="8" t="n">
        <v>1250</v>
      </c>
      <c r="B1254" s="23" t="n">
        <v>4</v>
      </c>
      <c r="C1254" s="23" t="n">
        <v>4</v>
      </c>
      <c r="D1254" s="8" t="n">
        <v>200</v>
      </c>
      <c r="E1254" s="8" t="n">
        <v>22</v>
      </c>
      <c r="F1254" s="8" t="n">
        <v>6</v>
      </c>
      <c r="G1254" s="28" t="n">
        <v>9.259956</v>
      </c>
      <c r="H1254" s="8" t="n">
        <v>69.117266</v>
      </c>
      <c r="I1254" s="8" t="n">
        <v>1107.095047</v>
      </c>
      <c r="J1254" s="28" t="n">
        <v>16.017634</v>
      </c>
      <c r="K1254" s="39" t="n">
        <v>1.518545</v>
      </c>
      <c r="L1254" s="28" t="n">
        <v>4.121517</v>
      </c>
      <c r="M1254" s="8" t="n">
        <v>140</v>
      </c>
      <c r="N1254" s="8" t="n">
        <v>876</v>
      </c>
      <c r="O1254" s="28" t="n">
        <v>11.828551</v>
      </c>
      <c r="P1254" s="28" t="n">
        <v>14.056359</v>
      </c>
      <c r="Q1254" s="28" t="n">
        <v>15.26814</v>
      </c>
      <c r="R1254" s="8" t="n">
        <v>24</v>
      </c>
      <c r="S1254" s="8" t="n">
        <v>12</v>
      </c>
      <c r="T1254" s="23" t="n">
        <v>98.429199</v>
      </c>
      <c r="U1254" s="23" t="n">
        <v>80.899112</v>
      </c>
      <c r="V1254" s="28" t="n">
        <v>3.78102</v>
      </c>
      <c r="W1254" s="39" t="n">
        <v>0.583054</v>
      </c>
      <c r="X1254" s="24" t="n">
        <f aca="false">P1254*RHO_VANE/2700*(1+SCRAP)*PRICE_VANE</f>
        <v>168.25461723</v>
      </c>
      <c r="Y1254" s="24" t="n">
        <f aca="false">Q1254*RHO_PLATE/2700*(1+SCRAP)*PRICE_PLATE</f>
        <v>182.7596358</v>
      </c>
      <c r="Z1254" s="24" t="n">
        <f aca="false">T1254*CUT_M+(R1254+S1254)*CUT_SET</f>
        <v>183.6437985</v>
      </c>
      <c r="AA1254" s="24" t="n">
        <f aca="false">U1254*ROUND_M</f>
        <v>404.49556</v>
      </c>
      <c r="AB1254" s="24" t="n">
        <f aca="false">(R1254+S1254)*FINISH_PART</f>
        <v>288</v>
      </c>
      <c r="AC1254" s="24" t="n">
        <f aca="false">R1254*SPACER_VANE+(R1254+S1254)*ASM_H*LABOUR</f>
        <v>477</v>
      </c>
      <c r="AD1254" s="24" t="n">
        <f aca="false">V1254*G10_CAGE+W1254*G10_SLEEVE</f>
        <v>261.84444</v>
      </c>
      <c r="AE1254" s="24" t="n">
        <f aca="false">N1254/1000*SHAFT_M+SHAFT_SET</f>
        <v>185.12</v>
      </c>
      <c r="AF1254" s="24" t="n">
        <f aca="false">2*ROUNDUP(G1254*1000/V_ZENER,0)*PRICE_Z+5*ROUNDUP(G1254*DIODE_SAFETY/V_STICK,0)*PRICE_STICK</f>
        <v>68.9</v>
      </c>
      <c r="AG1254" s="24" t="n">
        <f aca="false">SUM(X1254:AF1254)</f>
        <v>2220.01805153</v>
      </c>
      <c r="AH1254" s="20" t="n">
        <f aca="false">FIXED_BOM</f>
        <v>3461</v>
      </c>
      <c r="AI1254" s="24" t="n">
        <f aca="false">(AG1254+AH1254)*(1+CONT)</f>
        <v>6533.1707592595</v>
      </c>
      <c r="AJ1254" s="24" t="n">
        <f aca="false">IF(L1254&gt;0,AI1254/L1254,1000000000000)</f>
        <v>1585.13740432455</v>
      </c>
      <c r="AK1254" s="8" t="n">
        <f aca="false">IF(AND(G1254&gt;=V_NEED,L1254&gt;=P_MIN,K1254&gt;=Z_MIN,F1254&lt;=N_CAP,D1254&lt;=R_MAX,OR(CORONA_REQ=0,O1254&gt;=G1254)),1,0)</f>
        <v>0</v>
      </c>
      <c r="AL1254" s="28" t="n">
        <f aca="false">IF(AK1254=1,IF(OBJECTIVE=1,AI1254,AJ1254),1000000000000)+ROW()*0.000000001</f>
        <v>1000000000000</v>
      </c>
    </row>
    <row r="1255" customFormat="false" ht="15" hidden="false" customHeight="false" outlineLevel="0" collapsed="false">
      <c r="A1255" s="8" t="n">
        <v>1251</v>
      </c>
      <c r="B1255" s="23" t="n">
        <v>4</v>
      </c>
      <c r="C1255" s="23" t="n">
        <v>4</v>
      </c>
      <c r="D1255" s="8" t="n">
        <v>200</v>
      </c>
      <c r="E1255" s="8" t="n">
        <v>22</v>
      </c>
      <c r="F1255" s="8" t="n">
        <v>8</v>
      </c>
      <c r="G1255" s="28" t="n">
        <v>9.259956</v>
      </c>
      <c r="H1255" s="8" t="n">
        <v>93.523544</v>
      </c>
      <c r="I1255" s="8" t="n">
        <v>1509.675064</v>
      </c>
      <c r="J1255" s="28" t="n">
        <v>16.142193</v>
      </c>
      <c r="K1255" s="39" t="n">
        <v>1.533668</v>
      </c>
      <c r="L1255" s="28" t="n">
        <v>5.732631</v>
      </c>
      <c r="M1255" s="8" t="n">
        <v>188</v>
      </c>
      <c r="N1255" s="8" t="n">
        <v>972</v>
      </c>
      <c r="O1255" s="28" t="n">
        <v>11.828551</v>
      </c>
      <c r="P1255" s="28" t="n">
        <v>18.741812</v>
      </c>
      <c r="Q1255" s="28" t="n">
        <v>20.35752</v>
      </c>
      <c r="R1255" s="8" t="n">
        <v>32</v>
      </c>
      <c r="S1255" s="8" t="n">
        <v>16</v>
      </c>
      <c r="T1255" s="23" t="n">
        <v>131.238932</v>
      </c>
      <c r="U1255" s="23" t="n">
        <v>107.865482</v>
      </c>
      <c r="V1255" s="28" t="n">
        <v>4.736225</v>
      </c>
      <c r="W1255" s="39" t="n">
        <v>0.730352</v>
      </c>
      <c r="X1255" s="24" t="n">
        <f aca="false">P1255*RHO_VANE/2700*(1+SCRAP)*PRICE_VANE</f>
        <v>224.33948964</v>
      </c>
      <c r="Y1255" s="24" t="n">
        <f aca="false">Q1255*RHO_PLATE/2700*(1+SCRAP)*PRICE_PLATE</f>
        <v>243.6795144</v>
      </c>
      <c r="Z1255" s="24" t="n">
        <f aca="false">T1255*CUT_M+(R1255+S1255)*CUT_SET</f>
        <v>244.858398</v>
      </c>
      <c r="AA1255" s="24" t="n">
        <f aca="false">U1255*ROUND_M</f>
        <v>539.32741</v>
      </c>
      <c r="AB1255" s="24" t="n">
        <f aca="false">(R1255+S1255)*FINISH_PART</f>
        <v>384</v>
      </c>
      <c r="AC1255" s="24" t="n">
        <f aca="false">R1255*SPACER_VANE+(R1255+S1255)*ASM_H*LABOUR</f>
        <v>636</v>
      </c>
      <c r="AD1255" s="24" t="n">
        <f aca="false">V1255*G10_CAGE+W1255*G10_SLEEVE</f>
        <v>327.99462</v>
      </c>
      <c r="AE1255" s="24" t="n">
        <f aca="false">N1255/1000*SHAFT_M+SHAFT_SET</f>
        <v>196.64</v>
      </c>
      <c r="AF1255" s="24" t="n">
        <f aca="false">2*ROUNDUP(G1255*1000/V_ZENER,0)*PRICE_Z+5*ROUNDUP(G1255*DIODE_SAFETY/V_STICK,0)*PRICE_STICK</f>
        <v>68.9</v>
      </c>
      <c r="AG1255" s="24" t="n">
        <f aca="false">SUM(X1255:AF1255)</f>
        <v>2865.73943204</v>
      </c>
      <c r="AH1255" s="20" t="n">
        <f aca="false">FIXED_BOM</f>
        <v>3461</v>
      </c>
      <c r="AI1255" s="24" t="n">
        <f aca="false">(AG1255+AH1255)*(1+CONT)</f>
        <v>7275.750346846</v>
      </c>
      <c r="AJ1255" s="24" t="n">
        <f aca="false">IF(L1255&gt;0,AI1255/L1255,1000000000000)</f>
        <v>1269.1816980451</v>
      </c>
      <c r="AK1255" s="8" t="n">
        <f aca="false">IF(AND(G1255&gt;=V_NEED,L1255&gt;=P_MIN,K1255&gt;=Z_MIN,F1255&lt;=N_CAP,D1255&lt;=R_MAX,OR(CORONA_REQ=0,O1255&gt;=G1255)),1,0)</f>
        <v>0</v>
      </c>
      <c r="AL1255" s="28" t="n">
        <f aca="false">IF(AK1255=1,IF(OBJECTIVE=1,AI1255,AJ1255),1000000000000)+ROW()*0.000000001</f>
        <v>1000000000000</v>
      </c>
    </row>
    <row r="1256" customFormat="false" ht="15" hidden="false" customHeight="false" outlineLevel="0" collapsed="false">
      <c r="A1256" s="8" t="n">
        <v>1252</v>
      </c>
      <c r="B1256" s="23" t="n">
        <v>4</v>
      </c>
      <c r="C1256" s="23" t="n">
        <v>4</v>
      </c>
      <c r="D1256" s="8" t="n">
        <v>200</v>
      </c>
      <c r="E1256" s="8" t="n">
        <v>22</v>
      </c>
      <c r="F1256" s="8" t="n">
        <v>10</v>
      </c>
      <c r="G1256" s="28" t="n">
        <v>9.259956</v>
      </c>
      <c r="H1256" s="8" t="n">
        <v>117.929823</v>
      </c>
      <c r="I1256" s="8" t="n">
        <v>1912.255081</v>
      </c>
      <c r="J1256" s="28" t="n">
        <v>16.215195</v>
      </c>
      <c r="K1256" s="39" t="n">
        <v>1.543133</v>
      </c>
      <c r="L1256" s="28" t="n">
        <v>7.349473</v>
      </c>
      <c r="M1256" s="8" t="n">
        <v>236</v>
      </c>
      <c r="N1256" s="8" t="n">
        <v>1068</v>
      </c>
      <c r="O1256" s="28" t="n">
        <v>11.828551</v>
      </c>
      <c r="P1256" s="28" t="n">
        <v>23.427265</v>
      </c>
      <c r="Q1256" s="28" t="n">
        <v>25.4469</v>
      </c>
      <c r="R1256" s="8" t="n">
        <v>40</v>
      </c>
      <c r="S1256" s="8" t="n">
        <v>20</v>
      </c>
      <c r="T1256" s="23" t="n">
        <v>164.048665</v>
      </c>
      <c r="U1256" s="23" t="n">
        <v>134.831853</v>
      </c>
      <c r="V1256" s="28" t="n">
        <v>5.69143</v>
      </c>
      <c r="W1256" s="39" t="n">
        <v>0.87765</v>
      </c>
      <c r="X1256" s="24" t="n">
        <f aca="false">P1256*RHO_VANE/2700*(1+SCRAP)*PRICE_VANE</f>
        <v>280.42436205</v>
      </c>
      <c r="Y1256" s="24" t="n">
        <f aca="false">Q1256*RHO_PLATE/2700*(1+SCRAP)*PRICE_PLATE</f>
        <v>304.599393</v>
      </c>
      <c r="Z1256" s="24" t="n">
        <f aca="false">T1256*CUT_M+(R1256+S1256)*CUT_SET</f>
        <v>306.0729975</v>
      </c>
      <c r="AA1256" s="24" t="n">
        <f aca="false">U1256*ROUND_M</f>
        <v>674.159265</v>
      </c>
      <c r="AB1256" s="24" t="n">
        <f aca="false">(R1256+S1256)*FINISH_PART</f>
        <v>480</v>
      </c>
      <c r="AC1256" s="24" t="n">
        <f aca="false">R1256*SPACER_VANE+(R1256+S1256)*ASM_H*LABOUR</f>
        <v>795</v>
      </c>
      <c r="AD1256" s="24" t="n">
        <f aca="false">V1256*G10_CAGE+W1256*G10_SLEEVE</f>
        <v>394.1448</v>
      </c>
      <c r="AE1256" s="24" t="n">
        <f aca="false">N1256/1000*SHAFT_M+SHAFT_SET</f>
        <v>208.16</v>
      </c>
      <c r="AF1256" s="24" t="n">
        <f aca="false">2*ROUNDUP(G1256*1000/V_ZENER,0)*PRICE_Z+5*ROUNDUP(G1256*DIODE_SAFETY/V_STICK,0)*PRICE_STICK</f>
        <v>68.9</v>
      </c>
      <c r="AG1256" s="24" t="n">
        <f aca="false">SUM(X1256:AF1256)</f>
        <v>3511.46081755</v>
      </c>
      <c r="AH1256" s="20" t="n">
        <f aca="false">FIXED_BOM</f>
        <v>3461</v>
      </c>
      <c r="AI1256" s="24" t="n">
        <f aca="false">(AG1256+AH1256)*(1+CONT)</f>
        <v>8018.3299401825</v>
      </c>
      <c r="AJ1256" s="24" t="n">
        <f aca="false">IF(L1256&gt;0,AI1256/L1256,1000000000000)</f>
        <v>1091.00746953999</v>
      </c>
      <c r="AK1256" s="8" t="n">
        <f aca="false">IF(AND(G1256&gt;=V_NEED,L1256&gt;=P_MIN,K1256&gt;=Z_MIN,F1256&lt;=N_CAP,D1256&lt;=R_MAX,OR(CORONA_REQ=0,O1256&gt;=G1256)),1,0)</f>
        <v>0</v>
      </c>
      <c r="AL1256" s="28" t="n">
        <f aca="false">IF(AK1256=1,IF(OBJECTIVE=1,AI1256,AJ1256),1000000000000)+ROW()*0.000000001</f>
        <v>1000000000000</v>
      </c>
    </row>
    <row r="1257" customFormat="false" ht="15" hidden="false" customHeight="false" outlineLevel="0" collapsed="false">
      <c r="A1257" s="8" t="n">
        <v>1253</v>
      </c>
      <c r="B1257" s="23" t="n">
        <v>4</v>
      </c>
      <c r="C1257" s="23" t="n">
        <v>4</v>
      </c>
      <c r="D1257" s="8" t="n">
        <v>200</v>
      </c>
      <c r="E1257" s="8" t="n">
        <v>22</v>
      </c>
      <c r="F1257" s="8" t="n">
        <v>12</v>
      </c>
      <c r="G1257" s="28" t="n">
        <v>9.259956</v>
      </c>
      <c r="H1257" s="8" t="n">
        <v>142.336101</v>
      </c>
      <c r="I1257" s="8" t="n">
        <v>2314.835099</v>
      </c>
      <c r="J1257" s="28" t="n">
        <v>16.263162</v>
      </c>
      <c r="K1257" s="39" t="n">
        <v>1.549117</v>
      </c>
      <c r="L1257" s="28" t="n">
        <v>8.968373</v>
      </c>
      <c r="M1257" s="8" t="n">
        <v>276</v>
      </c>
      <c r="N1257" s="8" t="n">
        <v>1148</v>
      </c>
      <c r="O1257" s="28" t="n">
        <v>11.828551</v>
      </c>
      <c r="P1257" s="28" t="n">
        <v>28.112718</v>
      </c>
      <c r="Q1257" s="28" t="n">
        <v>27.991591</v>
      </c>
      <c r="R1257" s="8" t="n">
        <v>48</v>
      </c>
      <c r="S1257" s="8" t="n">
        <v>22</v>
      </c>
      <c r="T1257" s="23" t="n">
        <v>193.716805</v>
      </c>
      <c r="U1257" s="23" t="n">
        <v>158.656631</v>
      </c>
      <c r="V1257" s="28" t="n">
        <v>6.487434</v>
      </c>
      <c r="W1257" s="39" t="n">
        <v>1.000399</v>
      </c>
      <c r="X1257" s="24" t="n">
        <f aca="false">P1257*RHO_VANE/2700*(1+SCRAP)*PRICE_VANE</f>
        <v>336.50923446</v>
      </c>
      <c r="Y1257" s="24" t="n">
        <f aca="false">Q1257*RHO_PLATE/2700*(1+SCRAP)*PRICE_PLATE</f>
        <v>335.05934427</v>
      </c>
      <c r="Z1257" s="24" t="n">
        <f aca="false">T1257*CUT_M+(R1257+S1257)*CUT_SET</f>
        <v>360.5752075</v>
      </c>
      <c r="AA1257" s="24" t="n">
        <f aca="false">U1257*ROUND_M</f>
        <v>793.283155</v>
      </c>
      <c r="AB1257" s="24" t="n">
        <f aca="false">(R1257+S1257)*FINISH_PART</f>
        <v>560</v>
      </c>
      <c r="AC1257" s="24" t="n">
        <f aca="false">R1257*SPACER_VANE+(R1257+S1257)*ASM_H*LABOUR</f>
        <v>931.5</v>
      </c>
      <c r="AD1257" s="24" t="n">
        <f aca="false">V1257*G10_CAGE+W1257*G10_SLEEVE</f>
        <v>449.26998</v>
      </c>
      <c r="AE1257" s="24" t="n">
        <f aca="false">N1257/1000*SHAFT_M+SHAFT_SET</f>
        <v>217.76</v>
      </c>
      <c r="AF1257" s="24" t="n">
        <f aca="false">2*ROUNDUP(G1257*1000/V_ZENER,0)*PRICE_Z+5*ROUNDUP(G1257*DIODE_SAFETY/V_STICK,0)*PRICE_STICK</f>
        <v>68.9</v>
      </c>
      <c r="AG1257" s="24" t="n">
        <f aca="false">SUM(X1257:AF1257)</f>
        <v>4052.85692123</v>
      </c>
      <c r="AH1257" s="20" t="n">
        <f aca="false">FIXED_BOM</f>
        <v>3461</v>
      </c>
      <c r="AI1257" s="24" t="n">
        <f aca="false">(AG1257+AH1257)*(1+CONT)</f>
        <v>8640.9354594145</v>
      </c>
      <c r="AJ1257" s="24" t="n">
        <f aca="false">IF(L1257&gt;0,AI1257/L1257,1000000000000)</f>
        <v>963.489749970759</v>
      </c>
      <c r="AK1257" s="8" t="n">
        <f aca="false">IF(AND(G1257&gt;=V_NEED,L1257&gt;=P_MIN,K1257&gt;=Z_MIN,F1257&lt;=N_CAP,D1257&lt;=R_MAX,OR(CORONA_REQ=0,O1257&gt;=G1257)),1,0)</f>
        <v>0</v>
      </c>
      <c r="AL1257" s="28" t="n">
        <f aca="false">IF(AK1257=1,IF(OBJECTIVE=1,AI1257,AJ1257),1000000000000)+ROW()*0.000000001</f>
        <v>1000000000000</v>
      </c>
    </row>
    <row r="1258" customFormat="false" ht="15" hidden="false" customHeight="false" outlineLevel="0" collapsed="false">
      <c r="A1258" s="8" t="n">
        <v>1254</v>
      </c>
      <c r="B1258" s="23" t="n">
        <v>4</v>
      </c>
      <c r="C1258" s="23" t="n">
        <v>4</v>
      </c>
      <c r="D1258" s="8" t="n">
        <v>200</v>
      </c>
      <c r="E1258" s="8" t="n">
        <v>22</v>
      </c>
      <c r="F1258" s="8" t="n">
        <v>16</v>
      </c>
      <c r="G1258" s="28" t="n">
        <v>9.259956</v>
      </c>
      <c r="H1258" s="8" t="n">
        <v>191.148659</v>
      </c>
      <c r="I1258" s="8" t="n">
        <v>3119.995133</v>
      </c>
      <c r="J1258" s="28" t="n">
        <v>16.322349</v>
      </c>
      <c r="K1258" s="39" t="n">
        <v>1.557084</v>
      </c>
      <c r="L1258" s="28" t="n">
        <v>12.200499</v>
      </c>
      <c r="M1258" s="8" t="n">
        <v>372</v>
      </c>
      <c r="N1258" s="8" t="n">
        <v>1340</v>
      </c>
      <c r="O1258" s="28" t="n">
        <v>11.828551</v>
      </c>
      <c r="P1258" s="28" t="n">
        <v>37.483624</v>
      </c>
      <c r="Q1258" s="28" t="n">
        <v>38.170351</v>
      </c>
      <c r="R1258" s="8" t="n">
        <v>64</v>
      </c>
      <c r="S1258" s="8" t="n">
        <v>30</v>
      </c>
      <c r="T1258" s="23" t="n">
        <v>259.336271</v>
      </c>
      <c r="U1258" s="23" t="n">
        <v>212.589372</v>
      </c>
      <c r="V1258" s="28" t="n">
        <v>8.397844</v>
      </c>
      <c r="W1258" s="39" t="n">
        <v>1.294995</v>
      </c>
      <c r="X1258" s="24" t="n">
        <f aca="false">P1258*RHO_VANE/2700*(1+SCRAP)*PRICE_VANE</f>
        <v>448.67897928</v>
      </c>
      <c r="Y1258" s="24" t="n">
        <f aca="false">Q1258*RHO_PLATE/2700*(1+SCRAP)*PRICE_PLATE</f>
        <v>456.89910147</v>
      </c>
      <c r="Z1258" s="24" t="n">
        <f aca="false">T1258*CUT_M+(R1258+S1258)*CUT_SET</f>
        <v>483.0044065</v>
      </c>
      <c r="AA1258" s="24" t="n">
        <f aca="false">U1258*ROUND_M</f>
        <v>1062.94686</v>
      </c>
      <c r="AB1258" s="24" t="n">
        <f aca="false">(R1258+S1258)*FINISH_PART</f>
        <v>752</v>
      </c>
      <c r="AC1258" s="24" t="n">
        <f aca="false">R1258*SPACER_VANE+(R1258+S1258)*ASM_H*LABOUR</f>
        <v>1249.5</v>
      </c>
      <c r="AD1258" s="24" t="n">
        <f aca="false">V1258*G10_CAGE+W1258*G10_SLEEVE</f>
        <v>581.57034</v>
      </c>
      <c r="AE1258" s="24" t="n">
        <f aca="false">N1258/1000*SHAFT_M+SHAFT_SET</f>
        <v>240.8</v>
      </c>
      <c r="AF1258" s="24" t="n">
        <f aca="false">2*ROUNDUP(G1258*1000/V_ZENER,0)*PRICE_Z+5*ROUNDUP(G1258*DIODE_SAFETY/V_STICK,0)*PRICE_STICK</f>
        <v>68.9</v>
      </c>
      <c r="AG1258" s="24" t="n">
        <f aca="false">SUM(X1258:AF1258)</f>
        <v>5344.29968725</v>
      </c>
      <c r="AH1258" s="20" t="n">
        <f aca="false">FIXED_BOM</f>
        <v>3461</v>
      </c>
      <c r="AI1258" s="24" t="n">
        <f aca="false">(AG1258+AH1258)*(1+CONT)</f>
        <v>10126.0946403375</v>
      </c>
      <c r="AJ1258" s="24" t="n">
        <f aca="false">IF(L1258&gt;0,AI1258/L1258,1000000000000)</f>
        <v>829.973810115267</v>
      </c>
      <c r="AK1258" s="8" t="n">
        <f aca="false">IF(AND(G1258&gt;=V_NEED,L1258&gt;=P_MIN,K1258&gt;=Z_MIN,F1258&lt;=N_CAP,D1258&lt;=R_MAX,OR(CORONA_REQ=0,O1258&gt;=G1258)),1,0)</f>
        <v>0</v>
      </c>
      <c r="AL1258" s="28" t="n">
        <f aca="false">IF(AK1258=1,IF(OBJECTIVE=1,AI1258,AJ1258),1000000000000)+ROW()*0.000000001</f>
        <v>1000000000000</v>
      </c>
    </row>
    <row r="1259" customFormat="false" ht="15" hidden="false" customHeight="false" outlineLevel="0" collapsed="false">
      <c r="A1259" s="8" t="n">
        <v>1255</v>
      </c>
      <c r="B1259" s="23" t="n">
        <v>4</v>
      </c>
      <c r="C1259" s="23" t="n">
        <v>4</v>
      </c>
      <c r="D1259" s="8" t="n">
        <v>200</v>
      </c>
      <c r="E1259" s="8" t="n">
        <v>26</v>
      </c>
      <c r="F1259" s="8" t="n">
        <v>4</v>
      </c>
      <c r="G1259" s="28" t="n">
        <v>9.259956</v>
      </c>
      <c r="H1259" s="8" t="n">
        <v>70.414235</v>
      </c>
      <c r="I1259" s="8" t="n">
        <v>826.291936</v>
      </c>
      <c r="J1259" s="28" t="n">
        <v>11.734729</v>
      </c>
      <c r="K1259" s="39" t="n">
        <v>1.450906</v>
      </c>
      <c r="L1259" s="28" t="n">
        <v>2.796092</v>
      </c>
      <c r="M1259" s="8" t="n">
        <v>100</v>
      </c>
      <c r="N1259" s="8" t="n">
        <v>796</v>
      </c>
      <c r="O1259" s="28" t="n">
        <v>11.828551</v>
      </c>
      <c r="P1259" s="28" t="n">
        <v>10.728074</v>
      </c>
      <c r="Q1259" s="28" t="n">
        <v>12.72345</v>
      </c>
      <c r="R1259" s="8" t="n">
        <v>16</v>
      </c>
      <c r="S1259" s="8" t="n">
        <v>10</v>
      </c>
      <c r="T1259" s="23" t="n">
        <v>68.761059</v>
      </c>
      <c r="U1259" s="23" t="n">
        <v>57.074334</v>
      </c>
      <c r="V1259" s="28" t="n">
        <v>2.985016</v>
      </c>
      <c r="W1259" s="39" t="n">
        <v>0.460306</v>
      </c>
      <c r="X1259" s="24" t="n">
        <f aca="false">P1259*RHO_VANE/2700*(1+SCRAP)*PRICE_VANE</f>
        <v>128.41504578</v>
      </c>
      <c r="Y1259" s="24" t="n">
        <f aca="false">Q1259*RHO_PLATE/2700*(1+SCRAP)*PRICE_PLATE</f>
        <v>152.2996965</v>
      </c>
      <c r="Z1259" s="24" t="n">
        <f aca="false">T1259*CUT_M+(R1259+S1259)*CUT_SET</f>
        <v>129.1415885</v>
      </c>
      <c r="AA1259" s="24" t="n">
        <f aca="false">U1259*ROUND_M</f>
        <v>285.37167</v>
      </c>
      <c r="AB1259" s="24" t="n">
        <f aca="false">(R1259+S1259)*FINISH_PART</f>
        <v>208</v>
      </c>
      <c r="AC1259" s="24" t="n">
        <f aca="false">R1259*SPACER_VANE+(R1259+S1259)*ASM_H*LABOUR</f>
        <v>340.5</v>
      </c>
      <c r="AD1259" s="24" t="n">
        <f aca="false">V1259*G10_CAGE+W1259*G10_SLEEVE</f>
        <v>206.71932</v>
      </c>
      <c r="AE1259" s="24" t="n">
        <f aca="false">N1259/1000*SHAFT_M+SHAFT_SET</f>
        <v>175.52</v>
      </c>
      <c r="AF1259" s="24" t="n">
        <f aca="false">2*ROUNDUP(G1259*1000/V_ZENER,0)*PRICE_Z+5*ROUNDUP(G1259*DIODE_SAFETY/V_STICK,0)*PRICE_STICK</f>
        <v>68.9</v>
      </c>
      <c r="AG1259" s="24" t="n">
        <f aca="false">SUM(X1259:AF1259)</f>
        <v>1694.86732078</v>
      </c>
      <c r="AH1259" s="20" t="n">
        <f aca="false">FIXED_BOM</f>
        <v>3461</v>
      </c>
      <c r="AI1259" s="24" t="n">
        <f aca="false">(AG1259+AH1259)*(1+CONT)</f>
        <v>5929.247418897</v>
      </c>
      <c r="AJ1259" s="24" t="n">
        <f aca="false">IF(L1259&gt;0,AI1259/L1259,1000000000000)</f>
        <v>2120.54804308907</v>
      </c>
      <c r="AK1259" s="8" t="n">
        <f aca="false">IF(AND(G1259&gt;=V_NEED,L1259&gt;=P_MIN,K1259&gt;=Z_MIN,F1259&lt;=N_CAP,D1259&lt;=R_MAX,OR(CORONA_REQ=0,O1259&gt;=G1259)),1,0)</f>
        <v>0</v>
      </c>
      <c r="AL1259" s="28" t="n">
        <f aca="false">IF(AK1259=1,IF(OBJECTIVE=1,AI1259,AJ1259),1000000000000)+ROW()*0.000000001</f>
        <v>1000000000000</v>
      </c>
    </row>
    <row r="1260" customFormat="false" ht="15" hidden="false" customHeight="false" outlineLevel="0" collapsed="false">
      <c r="A1260" s="8" t="n">
        <v>1256</v>
      </c>
      <c r="B1260" s="23" t="n">
        <v>4</v>
      </c>
      <c r="C1260" s="23" t="n">
        <v>4</v>
      </c>
      <c r="D1260" s="8" t="n">
        <v>200</v>
      </c>
      <c r="E1260" s="8" t="n">
        <v>26</v>
      </c>
      <c r="F1260" s="8" t="n">
        <v>6</v>
      </c>
      <c r="G1260" s="28" t="n">
        <v>9.259956</v>
      </c>
      <c r="H1260" s="8" t="n">
        <v>109.508084</v>
      </c>
      <c r="I1260" s="8" t="n">
        <v>1298.458756</v>
      </c>
      <c r="J1260" s="28" t="n">
        <v>11.857195</v>
      </c>
      <c r="K1260" s="39" t="n">
        <v>1.476355</v>
      </c>
      <c r="L1260" s="28" t="n">
        <v>4.570634</v>
      </c>
      <c r="M1260" s="8" t="n">
        <v>148</v>
      </c>
      <c r="N1260" s="8" t="n">
        <v>892</v>
      </c>
      <c r="O1260" s="28" t="n">
        <v>11.828551</v>
      </c>
      <c r="P1260" s="28" t="n">
        <v>16.092111</v>
      </c>
      <c r="Q1260" s="28" t="n">
        <v>17.81283</v>
      </c>
      <c r="R1260" s="8" t="n">
        <v>24</v>
      </c>
      <c r="S1260" s="8" t="n">
        <v>14</v>
      </c>
      <c r="T1260" s="23" t="n">
        <v>101.570792</v>
      </c>
      <c r="U1260" s="23" t="n">
        <v>84.040704</v>
      </c>
      <c r="V1260" s="28" t="n">
        <v>3.940221</v>
      </c>
      <c r="W1260" s="39" t="n">
        <v>0.607604</v>
      </c>
      <c r="X1260" s="24" t="n">
        <f aca="false">P1260*RHO_VANE/2700*(1+SCRAP)*PRICE_VANE</f>
        <v>192.62256867</v>
      </c>
      <c r="Y1260" s="24" t="n">
        <f aca="false">Q1260*RHO_PLATE/2700*(1+SCRAP)*PRICE_PLATE</f>
        <v>213.2195751</v>
      </c>
      <c r="Z1260" s="24" t="n">
        <f aca="false">T1260*CUT_M+(R1260+S1260)*CUT_SET</f>
        <v>190.356188</v>
      </c>
      <c r="AA1260" s="24" t="n">
        <f aca="false">U1260*ROUND_M</f>
        <v>420.20352</v>
      </c>
      <c r="AB1260" s="24" t="n">
        <f aca="false">(R1260+S1260)*FINISH_PART</f>
        <v>304</v>
      </c>
      <c r="AC1260" s="24" t="n">
        <f aca="false">R1260*SPACER_VANE+(R1260+S1260)*ASM_H*LABOUR</f>
        <v>499.5</v>
      </c>
      <c r="AD1260" s="24" t="n">
        <f aca="false">V1260*G10_CAGE+W1260*G10_SLEEVE</f>
        <v>272.8695</v>
      </c>
      <c r="AE1260" s="24" t="n">
        <f aca="false">N1260/1000*SHAFT_M+SHAFT_SET</f>
        <v>187.04</v>
      </c>
      <c r="AF1260" s="24" t="n">
        <f aca="false">2*ROUNDUP(G1260*1000/V_ZENER,0)*PRICE_Z+5*ROUNDUP(G1260*DIODE_SAFETY/V_STICK,0)*PRICE_STICK</f>
        <v>68.9</v>
      </c>
      <c r="AG1260" s="24" t="n">
        <f aca="false">SUM(X1260:AF1260)</f>
        <v>2348.71135177</v>
      </c>
      <c r="AH1260" s="20" t="n">
        <f aca="false">FIXED_BOM</f>
        <v>3461</v>
      </c>
      <c r="AI1260" s="24" t="n">
        <f aca="false">(AG1260+AH1260)*(1+CONT)</f>
        <v>6681.1680545355</v>
      </c>
      <c r="AJ1260" s="24" t="n">
        <f aca="false">IF(L1260&gt;0,AI1260/L1260,1000000000000)</f>
        <v>1461.75958401734</v>
      </c>
      <c r="AK1260" s="8" t="n">
        <f aca="false">IF(AND(G1260&gt;=V_NEED,L1260&gt;=P_MIN,K1260&gt;=Z_MIN,F1260&lt;=N_CAP,D1260&lt;=R_MAX,OR(CORONA_REQ=0,O1260&gt;=G1260)),1,0)</f>
        <v>0</v>
      </c>
      <c r="AL1260" s="28" t="n">
        <f aca="false">IF(AK1260=1,IF(OBJECTIVE=1,AI1260,AJ1260),1000000000000)+ROW()*0.000000001</f>
        <v>1000000000000</v>
      </c>
    </row>
    <row r="1261" customFormat="false" ht="15" hidden="false" customHeight="false" outlineLevel="0" collapsed="false">
      <c r="A1261" s="8" t="n">
        <v>1257</v>
      </c>
      <c r="B1261" s="23" t="n">
        <v>4</v>
      </c>
      <c r="C1261" s="23" t="n">
        <v>4</v>
      </c>
      <c r="D1261" s="8" t="n">
        <v>200</v>
      </c>
      <c r="E1261" s="8" t="n">
        <v>26</v>
      </c>
      <c r="F1261" s="8" t="n">
        <v>8</v>
      </c>
      <c r="G1261" s="28" t="n">
        <v>9.259956</v>
      </c>
      <c r="H1261" s="8" t="n">
        <v>148.601933</v>
      </c>
      <c r="I1261" s="8" t="n">
        <v>1770.625577</v>
      </c>
      <c r="J1261" s="28" t="n">
        <v>11.915226</v>
      </c>
      <c r="K1261" s="39" t="n">
        <v>1.488807</v>
      </c>
      <c r="L1261" s="28" t="n">
        <v>6.346523</v>
      </c>
      <c r="M1261" s="8" t="n">
        <v>196</v>
      </c>
      <c r="N1261" s="8" t="n">
        <v>988</v>
      </c>
      <c r="O1261" s="28" t="n">
        <v>11.828551</v>
      </c>
      <c r="P1261" s="28" t="n">
        <v>21.456148</v>
      </c>
      <c r="Q1261" s="28" t="n">
        <v>22.90221</v>
      </c>
      <c r="R1261" s="8" t="n">
        <v>32</v>
      </c>
      <c r="S1261" s="8" t="n">
        <v>18</v>
      </c>
      <c r="T1261" s="23" t="n">
        <v>134.380524</v>
      </c>
      <c r="U1261" s="23" t="n">
        <v>111.007075</v>
      </c>
      <c r="V1261" s="28" t="n">
        <v>4.895426</v>
      </c>
      <c r="W1261" s="39" t="n">
        <v>0.754902</v>
      </c>
      <c r="X1261" s="24" t="n">
        <f aca="false">P1261*RHO_VANE/2700*(1+SCRAP)*PRICE_VANE</f>
        <v>256.83009156</v>
      </c>
      <c r="Y1261" s="24" t="n">
        <f aca="false">Q1261*RHO_PLATE/2700*(1+SCRAP)*PRICE_PLATE</f>
        <v>274.1394537</v>
      </c>
      <c r="Z1261" s="24" t="n">
        <f aca="false">T1261*CUT_M+(R1261+S1261)*CUT_SET</f>
        <v>251.570786</v>
      </c>
      <c r="AA1261" s="24" t="n">
        <f aca="false">U1261*ROUND_M</f>
        <v>555.035375</v>
      </c>
      <c r="AB1261" s="24" t="n">
        <f aca="false">(R1261+S1261)*FINISH_PART</f>
        <v>400</v>
      </c>
      <c r="AC1261" s="24" t="n">
        <f aca="false">R1261*SPACER_VANE+(R1261+S1261)*ASM_H*LABOUR</f>
        <v>658.5</v>
      </c>
      <c r="AD1261" s="24" t="n">
        <f aca="false">V1261*G10_CAGE+W1261*G10_SLEEVE</f>
        <v>339.01968</v>
      </c>
      <c r="AE1261" s="24" t="n">
        <f aca="false">N1261/1000*SHAFT_M+SHAFT_SET</f>
        <v>198.56</v>
      </c>
      <c r="AF1261" s="24" t="n">
        <f aca="false">2*ROUNDUP(G1261*1000/V_ZENER,0)*PRICE_Z+5*ROUNDUP(G1261*DIODE_SAFETY/V_STICK,0)*PRICE_STICK</f>
        <v>68.9</v>
      </c>
      <c r="AG1261" s="24" t="n">
        <f aca="false">SUM(X1261:AF1261)</f>
        <v>3002.55538626</v>
      </c>
      <c r="AH1261" s="20" t="n">
        <f aca="false">FIXED_BOM</f>
        <v>3461</v>
      </c>
      <c r="AI1261" s="24" t="n">
        <f aca="false">(AG1261+AH1261)*(1+CONT)</f>
        <v>7433.088694199</v>
      </c>
      <c r="AJ1261" s="24" t="n">
        <f aca="false">IF(L1261&gt;0,AI1261/L1261,1000000000000)</f>
        <v>1171.20645339172</v>
      </c>
      <c r="AK1261" s="8" t="n">
        <f aca="false">IF(AND(G1261&gt;=V_NEED,L1261&gt;=P_MIN,K1261&gt;=Z_MIN,F1261&lt;=N_CAP,D1261&lt;=R_MAX,OR(CORONA_REQ=0,O1261&gt;=G1261)),1,0)</f>
        <v>0</v>
      </c>
      <c r="AL1261" s="28" t="n">
        <f aca="false">IF(AK1261=1,IF(OBJECTIVE=1,AI1261,AJ1261),1000000000000)+ROW()*0.000000001</f>
        <v>1000000000000</v>
      </c>
    </row>
    <row r="1262" customFormat="false" ht="15" hidden="false" customHeight="false" outlineLevel="0" collapsed="false">
      <c r="A1262" s="8" t="n">
        <v>1258</v>
      </c>
      <c r="B1262" s="23" t="n">
        <v>4</v>
      </c>
      <c r="C1262" s="23" t="n">
        <v>4</v>
      </c>
      <c r="D1262" s="8" t="n">
        <v>200</v>
      </c>
      <c r="E1262" s="8" t="n">
        <v>26</v>
      </c>
      <c r="F1262" s="8" t="n">
        <v>10</v>
      </c>
      <c r="G1262" s="28" t="n">
        <v>9.259956</v>
      </c>
      <c r="H1262" s="8" t="n">
        <v>187.695781</v>
      </c>
      <c r="I1262" s="8" t="n">
        <v>2242.792398</v>
      </c>
      <c r="J1262" s="28" t="n">
        <v>11.949083</v>
      </c>
      <c r="K1262" s="39" t="n">
        <v>1.495818</v>
      </c>
      <c r="L1262" s="28" t="n">
        <v>8.11908</v>
      </c>
      <c r="M1262" s="8" t="n">
        <v>244</v>
      </c>
      <c r="N1262" s="8" t="n">
        <v>1084</v>
      </c>
      <c r="O1262" s="28" t="n">
        <v>11.828551</v>
      </c>
      <c r="P1262" s="28" t="n">
        <v>26.820185</v>
      </c>
      <c r="Q1262" s="28" t="n">
        <v>27.991591</v>
      </c>
      <c r="R1262" s="8" t="n">
        <v>40</v>
      </c>
      <c r="S1262" s="8" t="n">
        <v>22</v>
      </c>
      <c r="T1262" s="23" t="n">
        <v>167.190257</v>
      </c>
      <c r="U1262" s="23" t="n">
        <v>137.973446</v>
      </c>
      <c r="V1262" s="28" t="n">
        <v>5.850631</v>
      </c>
      <c r="W1262" s="39" t="n">
        <v>0.9022</v>
      </c>
      <c r="X1262" s="24" t="n">
        <f aca="false">P1262*RHO_VANE/2700*(1+SCRAP)*PRICE_VANE</f>
        <v>321.03761445</v>
      </c>
      <c r="Y1262" s="24" t="n">
        <f aca="false">Q1262*RHO_PLATE/2700*(1+SCRAP)*PRICE_PLATE</f>
        <v>335.05934427</v>
      </c>
      <c r="Z1262" s="24" t="n">
        <f aca="false">T1262*CUT_M+(R1262+S1262)*CUT_SET</f>
        <v>312.7853855</v>
      </c>
      <c r="AA1262" s="24" t="n">
        <f aca="false">U1262*ROUND_M</f>
        <v>689.86723</v>
      </c>
      <c r="AB1262" s="24" t="n">
        <f aca="false">(R1262+S1262)*FINISH_PART</f>
        <v>496</v>
      </c>
      <c r="AC1262" s="24" t="n">
        <f aca="false">R1262*SPACER_VANE+(R1262+S1262)*ASM_H*LABOUR</f>
        <v>817.5</v>
      </c>
      <c r="AD1262" s="24" t="n">
        <f aca="false">V1262*G10_CAGE+W1262*G10_SLEEVE</f>
        <v>405.16986</v>
      </c>
      <c r="AE1262" s="24" t="n">
        <f aca="false">N1262/1000*SHAFT_M+SHAFT_SET</f>
        <v>210.08</v>
      </c>
      <c r="AF1262" s="24" t="n">
        <f aca="false">2*ROUNDUP(G1262*1000/V_ZENER,0)*PRICE_Z+5*ROUNDUP(G1262*DIODE_SAFETY/V_STICK,0)*PRICE_STICK</f>
        <v>68.9</v>
      </c>
      <c r="AG1262" s="24" t="n">
        <f aca="false">SUM(X1262:AF1262)</f>
        <v>3656.39943422</v>
      </c>
      <c r="AH1262" s="20" t="n">
        <f aca="false">FIXED_BOM</f>
        <v>3461</v>
      </c>
      <c r="AI1262" s="24" t="n">
        <f aca="false">(AG1262+AH1262)*(1+CONT)</f>
        <v>8185.009349353</v>
      </c>
      <c r="AJ1262" s="24" t="n">
        <f aca="false">IF(L1262&gt;0,AI1262/L1262,1000000000000)</f>
        <v>1008.12029803291</v>
      </c>
      <c r="AK1262" s="8" t="n">
        <f aca="false">IF(AND(G1262&gt;=V_NEED,L1262&gt;=P_MIN,K1262&gt;=Z_MIN,F1262&lt;=N_CAP,D1262&lt;=R_MAX,OR(CORONA_REQ=0,O1262&gt;=G1262)),1,0)</f>
        <v>0</v>
      </c>
      <c r="AL1262" s="28" t="n">
        <f aca="false">IF(AK1262=1,IF(OBJECTIVE=1,AI1262,AJ1262),1000000000000)+ROW()*0.000000001</f>
        <v>1000000000000</v>
      </c>
    </row>
    <row r="1263" customFormat="false" ht="15" hidden="false" customHeight="false" outlineLevel="0" collapsed="false">
      <c r="A1263" s="8" t="n">
        <v>1259</v>
      </c>
      <c r="B1263" s="23" t="n">
        <v>4</v>
      </c>
      <c r="C1263" s="23" t="n">
        <v>4</v>
      </c>
      <c r="D1263" s="8" t="n">
        <v>200</v>
      </c>
      <c r="E1263" s="8" t="n">
        <v>26</v>
      </c>
      <c r="F1263" s="8" t="n">
        <v>12</v>
      </c>
      <c r="G1263" s="28" t="n">
        <v>9.259956</v>
      </c>
      <c r="H1263" s="8" t="n">
        <v>226.78963</v>
      </c>
      <c r="I1263" s="8" t="n">
        <v>2714.959218</v>
      </c>
      <c r="J1263" s="28" t="n">
        <v>11.971267</v>
      </c>
      <c r="K1263" s="39" t="n">
        <v>1.500877</v>
      </c>
      <c r="L1263" s="28" t="n">
        <v>9.898095</v>
      </c>
      <c r="M1263" s="8" t="n">
        <v>292</v>
      </c>
      <c r="N1263" s="8" t="n">
        <v>1180</v>
      </c>
      <c r="O1263" s="28" t="n">
        <v>11.828551</v>
      </c>
      <c r="P1263" s="28" t="n">
        <v>32.184222</v>
      </c>
      <c r="Q1263" s="28" t="n">
        <v>33.080971</v>
      </c>
      <c r="R1263" s="8" t="n">
        <v>48</v>
      </c>
      <c r="S1263" s="8" t="n">
        <v>26</v>
      </c>
      <c r="T1263" s="23" t="n">
        <v>199.99999</v>
      </c>
      <c r="U1263" s="23" t="n">
        <v>164.939816</v>
      </c>
      <c r="V1263" s="28" t="n">
        <v>6.805836</v>
      </c>
      <c r="W1263" s="39" t="n">
        <v>1.049498</v>
      </c>
      <c r="X1263" s="24" t="n">
        <f aca="false">P1263*RHO_VANE/2700*(1+SCRAP)*PRICE_VANE</f>
        <v>385.24513734</v>
      </c>
      <c r="Y1263" s="24" t="n">
        <f aca="false">Q1263*RHO_PLATE/2700*(1+SCRAP)*PRICE_PLATE</f>
        <v>395.97922287</v>
      </c>
      <c r="Z1263" s="24" t="n">
        <f aca="false">T1263*CUT_M+(R1263+S1263)*CUT_SET</f>
        <v>373.999985</v>
      </c>
      <c r="AA1263" s="24" t="n">
        <f aca="false">U1263*ROUND_M</f>
        <v>824.69908</v>
      </c>
      <c r="AB1263" s="24" t="n">
        <f aca="false">(R1263+S1263)*FINISH_PART</f>
        <v>592</v>
      </c>
      <c r="AC1263" s="24" t="n">
        <f aca="false">R1263*SPACER_VANE+(R1263+S1263)*ASM_H*LABOUR</f>
        <v>976.5</v>
      </c>
      <c r="AD1263" s="24" t="n">
        <f aca="false">V1263*G10_CAGE+W1263*G10_SLEEVE</f>
        <v>471.32004</v>
      </c>
      <c r="AE1263" s="24" t="n">
        <f aca="false">N1263/1000*SHAFT_M+SHAFT_SET</f>
        <v>221.6</v>
      </c>
      <c r="AF1263" s="24" t="n">
        <f aca="false">2*ROUNDUP(G1263*1000/V_ZENER,0)*PRICE_Z+5*ROUNDUP(G1263*DIODE_SAFETY/V_STICK,0)*PRICE_STICK</f>
        <v>68.9</v>
      </c>
      <c r="AG1263" s="24" t="n">
        <f aca="false">SUM(X1263:AF1263)</f>
        <v>4310.24346521</v>
      </c>
      <c r="AH1263" s="20" t="n">
        <f aca="false">FIXED_BOM</f>
        <v>3461</v>
      </c>
      <c r="AI1263" s="24" t="n">
        <f aca="false">(AG1263+AH1263)*(1+CONT)</f>
        <v>8936.9299849915</v>
      </c>
      <c r="AJ1263" s="24" t="n">
        <f aca="false">IF(L1263&gt;0,AI1263/L1263,1000000000000)</f>
        <v>902.893939186429</v>
      </c>
      <c r="AK1263" s="8" t="n">
        <f aca="false">IF(AND(G1263&gt;=V_NEED,L1263&gt;=P_MIN,K1263&gt;=Z_MIN,F1263&lt;=N_CAP,D1263&lt;=R_MAX,OR(CORONA_REQ=0,O1263&gt;=G1263)),1,0)</f>
        <v>0</v>
      </c>
      <c r="AL1263" s="28" t="n">
        <f aca="false">IF(AK1263=1,IF(OBJECTIVE=1,AI1263,AJ1263),1000000000000)+ROW()*0.000000001</f>
        <v>1000000000000</v>
      </c>
    </row>
    <row r="1264" customFormat="false" ht="15" hidden="false" customHeight="false" outlineLevel="0" collapsed="false">
      <c r="A1264" s="8" t="n">
        <v>1260</v>
      </c>
      <c r="B1264" s="23" t="n">
        <v>4</v>
      </c>
      <c r="C1264" s="23" t="n">
        <v>4</v>
      </c>
      <c r="D1264" s="8" t="n">
        <v>200</v>
      </c>
      <c r="E1264" s="8" t="n">
        <v>26</v>
      </c>
      <c r="F1264" s="8" t="n">
        <v>16</v>
      </c>
      <c r="G1264" s="28" t="n">
        <v>9.259956</v>
      </c>
      <c r="H1264" s="8" t="n">
        <v>304.977328</v>
      </c>
      <c r="I1264" s="8" t="n">
        <v>3659.292859</v>
      </c>
      <c r="J1264" s="28" t="n">
        <v>11.998573</v>
      </c>
      <c r="K1264" s="39" t="n">
        <v>1.506064</v>
      </c>
      <c r="L1264" s="28" t="n">
        <v>13.435818</v>
      </c>
      <c r="M1264" s="8" t="n">
        <v>388</v>
      </c>
      <c r="N1264" s="8" t="n">
        <v>1372</v>
      </c>
      <c r="O1264" s="28" t="n">
        <v>11.828551</v>
      </c>
      <c r="P1264" s="28" t="n">
        <v>42.912296</v>
      </c>
      <c r="Q1264" s="28" t="n">
        <v>43.259731</v>
      </c>
      <c r="R1264" s="8" t="n">
        <v>64</v>
      </c>
      <c r="S1264" s="8" t="n">
        <v>34</v>
      </c>
      <c r="T1264" s="23" t="n">
        <v>265.619456</v>
      </c>
      <c r="U1264" s="23" t="n">
        <v>218.872558</v>
      </c>
      <c r="V1264" s="28" t="n">
        <v>8.716246</v>
      </c>
      <c r="W1264" s="39" t="n">
        <v>1.344094</v>
      </c>
      <c r="X1264" s="24" t="n">
        <f aca="false">P1264*RHO_VANE/2700*(1+SCRAP)*PRICE_VANE</f>
        <v>513.66018312</v>
      </c>
      <c r="Y1264" s="24" t="n">
        <f aca="false">Q1264*RHO_PLATE/2700*(1+SCRAP)*PRICE_PLATE</f>
        <v>517.81898007</v>
      </c>
      <c r="Z1264" s="24" t="n">
        <f aca="false">T1264*CUT_M+(R1264+S1264)*CUT_SET</f>
        <v>496.429184</v>
      </c>
      <c r="AA1264" s="24" t="n">
        <f aca="false">U1264*ROUND_M</f>
        <v>1094.36279</v>
      </c>
      <c r="AB1264" s="24" t="n">
        <f aca="false">(R1264+S1264)*FINISH_PART</f>
        <v>784</v>
      </c>
      <c r="AC1264" s="24" t="n">
        <f aca="false">R1264*SPACER_VANE+(R1264+S1264)*ASM_H*LABOUR</f>
        <v>1294.5</v>
      </c>
      <c r="AD1264" s="24" t="n">
        <f aca="false">V1264*G10_CAGE+W1264*G10_SLEEVE</f>
        <v>603.6204</v>
      </c>
      <c r="AE1264" s="24" t="n">
        <f aca="false">N1264/1000*SHAFT_M+SHAFT_SET</f>
        <v>244.64</v>
      </c>
      <c r="AF1264" s="24" t="n">
        <f aca="false">2*ROUNDUP(G1264*1000/V_ZENER,0)*PRICE_Z+5*ROUNDUP(G1264*DIODE_SAFETY/V_STICK,0)*PRICE_STICK</f>
        <v>68.9</v>
      </c>
      <c r="AG1264" s="24" t="n">
        <f aca="false">SUM(X1264:AF1264)</f>
        <v>5617.93153719</v>
      </c>
      <c r="AH1264" s="20" t="n">
        <f aca="false">FIXED_BOM</f>
        <v>3461</v>
      </c>
      <c r="AI1264" s="24" t="n">
        <f aca="false">(AG1264+AH1264)*(1+CONT)</f>
        <v>10440.7712677685</v>
      </c>
      <c r="AJ1264" s="24" t="n">
        <f aca="false">IF(L1264&gt;0,AI1264/L1264,1000000000000)</f>
        <v>777.084898572495</v>
      </c>
      <c r="AK1264" s="8" t="n">
        <f aca="false">IF(AND(G1264&gt;=V_NEED,L1264&gt;=P_MIN,K1264&gt;=Z_MIN,F1264&lt;=N_CAP,D1264&lt;=R_MAX,OR(CORONA_REQ=0,O1264&gt;=G1264)),1,0)</f>
        <v>0</v>
      </c>
      <c r="AL1264" s="28" t="n">
        <f aca="false">IF(AK1264=1,IF(OBJECTIVE=1,AI1264,AJ1264),1000000000000)+ROW()*0.000000001</f>
        <v>1000000000000</v>
      </c>
    </row>
    <row r="1265" customFormat="false" ht="15" hidden="false" customHeight="false" outlineLevel="0" collapsed="false">
      <c r="A1265" s="8" t="n">
        <v>1261</v>
      </c>
      <c r="B1265" s="23" t="n">
        <v>5</v>
      </c>
      <c r="C1265" s="23" t="n">
        <v>1.5</v>
      </c>
      <c r="D1265" s="8" t="n">
        <v>200</v>
      </c>
      <c r="E1265" s="8" t="n">
        <v>18</v>
      </c>
      <c r="F1265" s="8" t="n">
        <v>4</v>
      </c>
      <c r="G1265" s="28" t="n">
        <v>11.211605</v>
      </c>
      <c r="H1265" s="8" t="n">
        <v>26.336707</v>
      </c>
      <c r="I1265" s="8" t="n">
        <v>468.839255</v>
      </c>
      <c r="J1265" s="28" t="n">
        <v>17.801742</v>
      </c>
      <c r="K1265" s="39" t="n">
        <v>1.463855</v>
      </c>
      <c r="L1265" s="28" t="n">
        <v>2.362722</v>
      </c>
      <c r="M1265" s="8" t="n">
        <v>73</v>
      </c>
      <c r="N1265" s="8" t="n">
        <v>746</v>
      </c>
      <c r="O1265" s="28" t="n">
        <v>10.561845</v>
      </c>
      <c r="P1265" s="28" t="n">
        <v>3.005152</v>
      </c>
      <c r="Q1265" s="28" t="n">
        <v>3.817035</v>
      </c>
      <c r="R1265" s="8" t="n">
        <v>16</v>
      </c>
      <c r="S1265" s="8" t="n">
        <v>8</v>
      </c>
      <c r="T1265" s="23" t="n">
        <v>65.619466</v>
      </c>
      <c r="U1265" s="23" t="n">
        <v>53.932741</v>
      </c>
      <c r="V1265" s="28" t="n">
        <v>2.447713</v>
      </c>
      <c r="W1265" s="39" t="n">
        <v>0.377451</v>
      </c>
      <c r="X1265" s="24" t="n">
        <f aca="false">P1265*RHO_VANE/2700*(1+SCRAP)*PRICE_VANE</f>
        <v>35.97166944</v>
      </c>
      <c r="Y1265" s="24" t="n">
        <f aca="false">Q1265*RHO_PLATE/2700*(1+SCRAP)*PRICE_PLATE</f>
        <v>45.68990895</v>
      </c>
      <c r="Z1265" s="24" t="n">
        <f aca="false">T1265*CUT_M+(R1265+S1265)*CUT_SET</f>
        <v>122.429199</v>
      </c>
      <c r="AA1265" s="24" t="n">
        <f aca="false">U1265*ROUND_M</f>
        <v>269.663705</v>
      </c>
      <c r="AB1265" s="24" t="n">
        <f aca="false">(R1265+S1265)*FINISH_PART</f>
        <v>192</v>
      </c>
      <c r="AC1265" s="24" t="n">
        <f aca="false">R1265*SPACER_VANE+(R1265+S1265)*ASM_H*LABOUR</f>
        <v>318</v>
      </c>
      <c r="AD1265" s="24" t="n">
        <f aca="false">V1265*G10_CAGE+W1265*G10_SLEEVE</f>
        <v>169.50984</v>
      </c>
      <c r="AE1265" s="24" t="n">
        <f aca="false">N1265/1000*SHAFT_M+SHAFT_SET</f>
        <v>169.52</v>
      </c>
      <c r="AF1265" s="24" t="n">
        <f aca="false">2*ROUNDUP(G1265*1000/V_ZENER,0)*PRICE_Z+5*ROUNDUP(G1265*DIODE_SAFETY/V_STICK,0)*PRICE_STICK</f>
        <v>80.9</v>
      </c>
      <c r="AG1265" s="24" t="n">
        <f aca="false">SUM(X1265:AF1265)</f>
        <v>1403.68432239</v>
      </c>
      <c r="AH1265" s="20" t="n">
        <f aca="false">FIXED_BOM</f>
        <v>3461</v>
      </c>
      <c r="AI1265" s="24" t="n">
        <f aca="false">(AG1265+AH1265)*(1+CONT)</f>
        <v>5594.3869707485</v>
      </c>
      <c r="AJ1265" s="24" t="n">
        <f aca="false">IF(L1265&gt;0,AI1265/L1265,1000000000000)</f>
        <v>2367.77198957325</v>
      </c>
      <c r="AK1265" s="8" t="n">
        <f aca="false">IF(AND(G1265&gt;=V_NEED,L1265&gt;=P_MIN,K1265&gt;=Z_MIN,F1265&lt;=N_CAP,D1265&lt;=R_MAX,OR(CORONA_REQ=0,O1265&gt;=G1265)),1,0)</f>
        <v>0</v>
      </c>
      <c r="AL1265" s="28" t="n">
        <f aca="false">IF(AK1265=1,IF(OBJECTIVE=1,AI1265,AJ1265),1000000000000)+ROW()*0.000000001</f>
        <v>1000000000000</v>
      </c>
    </row>
    <row r="1266" customFormat="false" ht="15" hidden="false" customHeight="false" outlineLevel="0" collapsed="false">
      <c r="A1266" s="8" t="n">
        <v>1262</v>
      </c>
      <c r="B1266" s="23" t="n">
        <v>5</v>
      </c>
      <c r="C1266" s="23" t="n">
        <v>1.5</v>
      </c>
      <c r="D1266" s="8" t="n">
        <v>200</v>
      </c>
      <c r="E1266" s="8" t="n">
        <v>18</v>
      </c>
      <c r="F1266" s="8" t="n">
        <v>6</v>
      </c>
      <c r="G1266" s="28" t="n">
        <v>11.211605</v>
      </c>
      <c r="H1266" s="8" t="n">
        <v>40.243396</v>
      </c>
      <c r="I1266" s="8" t="n">
        <v>736.747401</v>
      </c>
      <c r="J1266" s="28" t="n">
        <v>18.307287</v>
      </c>
      <c r="K1266" s="39" t="n">
        <v>1.509286</v>
      </c>
      <c r="L1266" s="28" t="n">
        <v>3.96543</v>
      </c>
      <c r="M1266" s="8" t="n">
        <v>105.5</v>
      </c>
      <c r="N1266" s="8" t="n">
        <v>811</v>
      </c>
      <c r="O1266" s="28" t="n">
        <v>10.561845</v>
      </c>
      <c r="P1266" s="28" t="n">
        <v>4.507728</v>
      </c>
      <c r="Q1266" s="28" t="n">
        <v>4.771294</v>
      </c>
      <c r="R1266" s="8" t="n">
        <v>24</v>
      </c>
      <c r="S1266" s="8" t="n">
        <v>10</v>
      </c>
      <c r="T1266" s="23" t="n">
        <v>95.287606</v>
      </c>
      <c r="U1266" s="23" t="n">
        <v>77.757519</v>
      </c>
      <c r="V1266" s="28" t="n">
        <v>3.094466</v>
      </c>
      <c r="W1266" s="39" t="n">
        <v>0.477184</v>
      </c>
      <c r="X1266" s="24" t="n">
        <f aca="false">P1266*RHO_VANE/2700*(1+SCRAP)*PRICE_VANE</f>
        <v>53.95750416</v>
      </c>
      <c r="Y1266" s="24" t="n">
        <f aca="false">Q1266*RHO_PLATE/2700*(1+SCRAP)*PRICE_PLATE</f>
        <v>57.11238918</v>
      </c>
      <c r="Z1266" s="24" t="n">
        <f aca="false">T1266*CUT_M+(R1266+S1266)*CUT_SET</f>
        <v>176.931409</v>
      </c>
      <c r="AA1266" s="24" t="n">
        <f aca="false">U1266*ROUND_M</f>
        <v>388.787595</v>
      </c>
      <c r="AB1266" s="24" t="n">
        <f aca="false">(R1266+S1266)*FINISH_PART</f>
        <v>272</v>
      </c>
      <c r="AC1266" s="24" t="n">
        <f aca="false">R1266*SPACER_VANE+(R1266+S1266)*ASM_H*LABOUR</f>
        <v>454.5</v>
      </c>
      <c r="AD1266" s="24" t="n">
        <f aca="false">V1266*G10_CAGE+W1266*G10_SLEEVE</f>
        <v>214.299</v>
      </c>
      <c r="AE1266" s="24" t="n">
        <f aca="false">N1266/1000*SHAFT_M+SHAFT_SET</f>
        <v>177.32</v>
      </c>
      <c r="AF1266" s="24" t="n">
        <f aca="false">2*ROUNDUP(G1266*1000/V_ZENER,0)*PRICE_Z+5*ROUNDUP(G1266*DIODE_SAFETY/V_STICK,0)*PRICE_STICK</f>
        <v>80.9</v>
      </c>
      <c r="AG1266" s="24" t="n">
        <f aca="false">SUM(X1266:AF1266)</f>
        <v>1875.80789734</v>
      </c>
      <c r="AH1266" s="20" t="n">
        <f aca="false">FIXED_BOM</f>
        <v>3461</v>
      </c>
      <c r="AI1266" s="24" t="n">
        <f aca="false">(AG1266+AH1266)*(1+CONT)</f>
        <v>6137.329081941</v>
      </c>
      <c r="AJ1266" s="24" t="n">
        <f aca="false">IF(L1266&gt;0,AI1266/L1266,1000000000000)</f>
        <v>1547.70833981208</v>
      </c>
      <c r="AK1266" s="8" t="n">
        <f aca="false">IF(AND(G1266&gt;=V_NEED,L1266&gt;=P_MIN,K1266&gt;=Z_MIN,F1266&lt;=N_CAP,D1266&lt;=R_MAX,OR(CORONA_REQ=0,O1266&gt;=G1266)),1,0)</f>
        <v>0</v>
      </c>
      <c r="AL1266" s="28" t="n">
        <f aca="false">IF(AK1266=1,IF(OBJECTIVE=1,AI1266,AJ1266),1000000000000)+ROW()*0.000000001</f>
        <v>1000000000000</v>
      </c>
    </row>
    <row r="1267" customFormat="false" ht="15" hidden="false" customHeight="false" outlineLevel="0" collapsed="false">
      <c r="A1267" s="8" t="n">
        <v>1263</v>
      </c>
      <c r="B1267" s="23" t="n">
        <v>5</v>
      </c>
      <c r="C1267" s="23" t="n">
        <v>1.5</v>
      </c>
      <c r="D1267" s="8" t="n">
        <v>200</v>
      </c>
      <c r="E1267" s="8" t="n">
        <v>18</v>
      </c>
      <c r="F1267" s="8" t="n">
        <v>8</v>
      </c>
      <c r="G1267" s="28" t="n">
        <v>11.211605</v>
      </c>
      <c r="H1267" s="8" t="n">
        <v>54.150086</v>
      </c>
      <c r="I1267" s="8" t="n">
        <v>1004.655547</v>
      </c>
      <c r="J1267" s="28" t="n">
        <v>18.553166</v>
      </c>
      <c r="K1267" s="39" t="n">
        <v>1.533029</v>
      </c>
      <c r="L1267" s="28" t="n">
        <v>5.581121</v>
      </c>
      <c r="M1267" s="8" t="n">
        <v>144.5</v>
      </c>
      <c r="N1267" s="8" t="n">
        <v>889</v>
      </c>
      <c r="O1267" s="28" t="n">
        <v>10.561845</v>
      </c>
      <c r="P1267" s="28" t="n">
        <v>6.010303</v>
      </c>
      <c r="Q1267" s="28" t="n">
        <v>6.679811</v>
      </c>
      <c r="R1267" s="8" t="n">
        <v>32</v>
      </c>
      <c r="S1267" s="8" t="n">
        <v>14</v>
      </c>
      <c r="T1267" s="23" t="n">
        <v>128.097339</v>
      </c>
      <c r="U1267" s="23" t="n">
        <v>104.72389</v>
      </c>
      <c r="V1267" s="28" t="n">
        <v>3.87057</v>
      </c>
      <c r="W1267" s="39" t="n">
        <v>0.596864</v>
      </c>
      <c r="X1267" s="24" t="n">
        <f aca="false">P1267*RHO_VANE/2700*(1+SCRAP)*PRICE_VANE</f>
        <v>71.94332691</v>
      </c>
      <c r="Y1267" s="24" t="n">
        <f aca="false">Q1267*RHO_PLATE/2700*(1+SCRAP)*PRICE_PLATE</f>
        <v>79.95733767</v>
      </c>
      <c r="Z1267" s="24" t="n">
        <f aca="false">T1267*CUT_M+(R1267+S1267)*CUT_SET</f>
        <v>238.1460085</v>
      </c>
      <c r="AA1267" s="24" t="n">
        <f aca="false">U1267*ROUND_M</f>
        <v>523.61945</v>
      </c>
      <c r="AB1267" s="24" t="n">
        <f aca="false">(R1267+S1267)*FINISH_PART</f>
        <v>368</v>
      </c>
      <c r="AC1267" s="24" t="n">
        <f aca="false">R1267*SPACER_VANE+(R1267+S1267)*ASM_H*LABOUR</f>
        <v>613.5</v>
      </c>
      <c r="AD1267" s="24" t="n">
        <f aca="false">V1267*G10_CAGE+W1267*G10_SLEEVE</f>
        <v>268.04604</v>
      </c>
      <c r="AE1267" s="24" t="n">
        <f aca="false">N1267/1000*SHAFT_M+SHAFT_SET</f>
        <v>186.68</v>
      </c>
      <c r="AF1267" s="24" t="n">
        <f aca="false">2*ROUNDUP(G1267*1000/V_ZENER,0)*PRICE_Z+5*ROUNDUP(G1267*DIODE_SAFETY/V_STICK,0)*PRICE_STICK</f>
        <v>80.9</v>
      </c>
      <c r="AG1267" s="24" t="n">
        <f aca="false">SUM(X1267:AF1267)</f>
        <v>2430.79216308</v>
      </c>
      <c r="AH1267" s="20" t="n">
        <f aca="false">FIXED_BOM</f>
        <v>3461</v>
      </c>
      <c r="AI1267" s="24" t="n">
        <f aca="false">(AG1267+AH1267)*(1+CONT)</f>
        <v>6775.560987542</v>
      </c>
      <c r="AJ1267" s="24" t="n">
        <f aca="false">IF(L1267&gt;0,AI1267/L1267,1000000000000)</f>
        <v>1214.01435079834</v>
      </c>
      <c r="AK1267" s="8" t="n">
        <f aca="false">IF(AND(G1267&gt;=V_NEED,L1267&gt;=P_MIN,K1267&gt;=Z_MIN,F1267&lt;=N_CAP,D1267&lt;=R_MAX,OR(CORONA_REQ=0,O1267&gt;=G1267)),1,0)</f>
        <v>0</v>
      </c>
      <c r="AL1267" s="28" t="n">
        <f aca="false">IF(AK1267=1,IF(OBJECTIVE=1,AI1267,AJ1267),1000000000000)+ROW()*0.000000001</f>
        <v>1000000000000</v>
      </c>
    </row>
    <row r="1268" customFormat="false" ht="15" hidden="false" customHeight="false" outlineLevel="0" collapsed="false">
      <c r="A1268" s="8" t="n">
        <v>1264</v>
      </c>
      <c r="B1268" s="23" t="n">
        <v>5</v>
      </c>
      <c r="C1268" s="23" t="n">
        <v>1.5</v>
      </c>
      <c r="D1268" s="8" t="n">
        <v>200</v>
      </c>
      <c r="E1268" s="8" t="n">
        <v>18</v>
      </c>
      <c r="F1268" s="8" t="n">
        <v>10</v>
      </c>
      <c r="G1268" s="28" t="n">
        <v>11.211605</v>
      </c>
      <c r="H1268" s="8" t="n">
        <v>68.056775</v>
      </c>
      <c r="I1268" s="8" t="n">
        <v>1272.563693</v>
      </c>
      <c r="J1268" s="28" t="n">
        <v>18.69856</v>
      </c>
      <c r="K1268" s="39" t="n">
        <v>1.547205</v>
      </c>
      <c r="L1268" s="28" t="n">
        <v>7.198142</v>
      </c>
      <c r="M1268" s="8" t="n">
        <v>177</v>
      </c>
      <c r="N1268" s="8" t="n">
        <v>954</v>
      </c>
      <c r="O1268" s="28" t="n">
        <v>10.561845</v>
      </c>
      <c r="P1268" s="28" t="n">
        <v>7.512879</v>
      </c>
      <c r="Q1268" s="28" t="n">
        <v>7.63407</v>
      </c>
      <c r="R1268" s="8" t="n">
        <v>40</v>
      </c>
      <c r="S1268" s="8" t="n">
        <v>16</v>
      </c>
      <c r="T1268" s="23" t="n">
        <v>157.765479</v>
      </c>
      <c r="U1268" s="23" t="n">
        <v>128.548668</v>
      </c>
      <c r="V1268" s="28" t="n">
        <v>4.517324</v>
      </c>
      <c r="W1268" s="39" t="n">
        <v>0.696597</v>
      </c>
      <c r="X1268" s="24" t="n">
        <f aca="false">P1268*RHO_VANE/2700*(1+SCRAP)*PRICE_VANE</f>
        <v>89.92916163</v>
      </c>
      <c r="Y1268" s="24" t="n">
        <f aca="false">Q1268*RHO_PLATE/2700*(1+SCRAP)*PRICE_PLATE</f>
        <v>91.3798179</v>
      </c>
      <c r="Z1268" s="24" t="n">
        <f aca="false">T1268*CUT_M+(R1268+S1268)*CUT_SET</f>
        <v>292.6482185</v>
      </c>
      <c r="AA1268" s="24" t="n">
        <f aca="false">U1268*ROUND_M</f>
        <v>642.74334</v>
      </c>
      <c r="AB1268" s="24" t="n">
        <f aca="false">(R1268+S1268)*FINISH_PART</f>
        <v>448</v>
      </c>
      <c r="AC1268" s="24" t="n">
        <f aca="false">R1268*SPACER_VANE+(R1268+S1268)*ASM_H*LABOUR</f>
        <v>750</v>
      </c>
      <c r="AD1268" s="24" t="n">
        <f aca="false">V1268*G10_CAGE+W1268*G10_SLEEVE</f>
        <v>312.83526</v>
      </c>
      <c r="AE1268" s="24" t="n">
        <f aca="false">N1268/1000*SHAFT_M+SHAFT_SET</f>
        <v>194.48</v>
      </c>
      <c r="AF1268" s="24" t="n">
        <f aca="false">2*ROUNDUP(G1268*1000/V_ZENER,0)*PRICE_Z+5*ROUNDUP(G1268*DIODE_SAFETY/V_STICK,0)*PRICE_STICK</f>
        <v>80.9</v>
      </c>
      <c r="AG1268" s="24" t="n">
        <f aca="false">SUM(X1268:AF1268)</f>
        <v>2902.91579803</v>
      </c>
      <c r="AH1268" s="20" t="n">
        <f aca="false">FIXED_BOM</f>
        <v>3461</v>
      </c>
      <c r="AI1268" s="24" t="n">
        <f aca="false">(AG1268+AH1268)*(1+CONT)</f>
        <v>7318.5031677345</v>
      </c>
      <c r="AJ1268" s="24" t="n">
        <f aca="false">IF(L1268&gt;0,AI1268/L1268,1000000000000)</f>
        <v>1016.72114383608</v>
      </c>
      <c r="AK1268" s="8" t="n">
        <f aca="false">IF(AND(G1268&gt;=V_NEED,L1268&gt;=P_MIN,K1268&gt;=Z_MIN,F1268&lt;=N_CAP,D1268&lt;=R_MAX,OR(CORONA_REQ=0,O1268&gt;=G1268)),1,0)</f>
        <v>0</v>
      </c>
      <c r="AL1268" s="28" t="n">
        <f aca="false">IF(AK1268=1,IF(OBJECTIVE=1,AI1268,AJ1268),1000000000000)+ROW()*0.000000001</f>
        <v>1000000000000</v>
      </c>
    </row>
    <row r="1269" customFormat="false" ht="15" hidden="false" customHeight="false" outlineLevel="0" collapsed="false">
      <c r="A1269" s="8" t="n">
        <v>1265</v>
      </c>
      <c r="B1269" s="23" t="n">
        <v>5</v>
      </c>
      <c r="C1269" s="23" t="n">
        <v>1.5</v>
      </c>
      <c r="D1269" s="8" t="n">
        <v>200</v>
      </c>
      <c r="E1269" s="8" t="n">
        <v>18</v>
      </c>
      <c r="F1269" s="8" t="n">
        <v>12</v>
      </c>
      <c r="G1269" s="28" t="n">
        <v>11.211605</v>
      </c>
      <c r="H1269" s="8" t="n">
        <v>81.963465</v>
      </c>
      <c r="I1269" s="8" t="n">
        <v>1540.471839</v>
      </c>
      <c r="J1269" s="28" t="n">
        <v>18.794616</v>
      </c>
      <c r="K1269" s="39" t="n">
        <v>1.556626</v>
      </c>
      <c r="L1269" s="28" t="n">
        <v>8.816142</v>
      </c>
      <c r="M1269" s="8" t="n">
        <v>216</v>
      </c>
      <c r="N1269" s="8" t="n">
        <v>1032</v>
      </c>
      <c r="O1269" s="28" t="n">
        <v>10.561845</v>
      </c>
      <c r="P1269" s="28" t="n">
        <v>9.015455</v>
      </c>
      <c r="Q1269" s="28" t="n">
        <v>9.542588</v>
      </c>
      <c r="R1269" s="8" t="n">
        <v>48</v>
      </c>
      <c r="S1269" s="8" t="n">
        <v>20</v>
      </c>
      <c r="T1269" s="23" t="n">
        <v>190.575212</v>
      </c>
      <c r="U1269" s="23" t="n">
        <v>155.515038</v>
      </c>
      <c r="V1269" s="28" t="n">
        <v>5.293428</v>
      </c>
      <c r="W1269" s="39" t="n">
        <v>0.816276</v>
      </c>
      <c r="X1269" s="24" t="n">
        <f aca="false">P1269*RHO_VANE/2700*(1+SCRAP)*PRICE_VANE</f>
        <v>107.91499635</v>
      </c>
      <c r="Y1269" s="24" t="n">
        <f aca="false">Q1269*RHO_PLATE/2700*(1+SCRAP)*PRICE_PLATE</f>
        <v>114.22477836</v>
      </c>
      <c r="Z1269" s="24" t="n">
        <f aca="false">T1269*CUT_M+(R1269+S1269)*CUT_SET</f>
        <v>353.862818</v>
      </c>
      <c r="AA1269" s="24" t="n">
        <f aca="false">U1269*ROUND_M</f>
        <v>777.57519</v>
      </c>
      <c r="AB1269" s="24" t="n">
        <f aca="false">(R1269+S1269)*FINISH_PART</f>
        <v>544</v>
      </c>
      <c r="AC1269" s="24" t="n">
        <f aca="false">R1269*SPACER_VANE+(R1269+S1269)*ASM_H*LABOUR</f>
        <v>909</v>
      </c>
      <c r="AD1269" s="24" t="n">
        <f aca="false">V1269*G10_CAGE+W1269*G10_SLEEVE</f>
        <v>366.58224</v>
      </c>
      <c r="AE1269" s="24" t="n">
        <f aca="false">N1269/1000*SHAFT_M+SHAFT_SET</f>
        <v>203.84</v>
      </c>
      <c r="AF1269" s="24" t="n">
        <f aca="false">2*ROUNDUP(G1269*1000/V_ZENER,0)*PRICE_Z+5*ROUNDUP(G1269*DIODE_SAFETY/V_STICK,0)*PRICE_STICK</f>
        <v>80.9</v>
      </c>
      <c r="AG1269" s="24" t="n">
        <f aca="false">SUM(X1269:AF1269)</f>
        <v>3457.90002271</v>
      </c>
      <c r="AH1269" s="20" t="n">
        <f aca="false">FIXED_BOM</f>
        <v>3461</v>
      </c>
      <c r="AI1269" s="24" t="n">
        <f aca="false">(AG1269+AH1269)*(1+CONT)</f>
        <v>7956.7350261165</v>
      </c>
      <c r="AJ1269" s="24" t="n">
        <f aca="false">IF(L1269&gt;0,AI1269/L1269,1000000000000)</f>
        <v>902.518927907071</v>
      </c>
      <c r="AK1269" s="8" t="n">
        <f aca="false">IF(AND(G1269&gt;=V_NEED,L1269&gt;=P_MIN,K1269&gt;=Z_MIN,F1269&lt;=N_CAP,D1269&lt;=R_MAX,OR(CORONA_REQ=0,O1269&gt;=G1269)),1,0)</f>
        <v>0</v>
      </c>
      <c r="AL1269" s="28" t="n">
        <f aca="false">IF(AK1269=1,IF(OBJECTIVE=1,AI1269,AJ1269),1000000000000)+ROW()*0.000000001</f>
        <v>1000000000000</v>
      </c>
    </row>
    <row r="1270" customFormat="false" ht="15" hidden="false" customHeight="false" outlineLevel="0" collapsed="false">
      <c r="A1270" s="8" t="n">
        <v>1266</v>
      </c>
      <c r="B1270" s="23" t="n">
        <v>5</v>
      </c>
      <c r="C1270" s="23" t="n">
        <v>1.5</v>
      </c>
      <c r="D1270" s="8" t="n">
        <v>200</v>
      </c>
      <c r="E1270" s="8" t="n">
        <v>18</v>
      </c>
      <c r="F1270" s="8" t="n">
        <v>16</v>
      </c>
      <c r="G1270" s="28" t="n">
        <v>11.211605</v>
      </c>
      <c r="H1270" s="8" t="n">
        <v>109.776844</v>
      </c>
      <c r="I1270" s="8" t="n">
        <v>2076.288131</v>
      </c>
      <c r="J1270" s="28" t="n">
        <v>18.913717</v>
      </c>
      <c r="K1270" s="39" t="n">
        <v>1.567589</v>
      </c>
      <c r="L1270" s="28" t="n">
        <v>12.04028</v>
      </c>
      <c r="M1270" s="8" t="n">
        <v>281</v>
      </c>
      <c r="N1270" s="8" t="n">
        <v>1162</v>
      </c>
      <c r="O1270" s="28" t="n">
        <v>10.561845</v>
      </c>
      <c r="P1270" s="28" t="n">
        <v>12.020607</v>
      </c>
      <c r="Q1270" s="28" t="n">
        <v>11.451105</v>
      </c>
      <c r="R1270" s="8" t="n">
        <v>64</v>
      </c>
      <c r="S1270" s="8" t="n">
        <v>24</v>
      </c>
      <c r="T1270" s="23" t="n">
        <v>249.911493</v>
      </c>
      <c r="U1270" s="23" t="n">
        <v>203.164594</v>
      </c>
      <c r="V1270" s="28" t="n">
        <v>6.586935</v>
      </c>
      <c r="W1270" s="39" t="n">
        <v>1.015742</v>
      </c>
      <c r="X1270" s="24" t="n">
        <f aca="false">P1270*RHO_VANE/2700*(1+SCRAP)*PRICE_VANE</f>
        <v>143.88666579</v>
      </c>
      <c r="Y1270" s="24" t="n">
        <f aca="false">Q1270*RHO_PLATE/2700*(1+SCRAP)*PRICE_PLATE</f>
        <v>137.06972685</v>
      </c>
      <c r="Z1270" s="24" t="n">
        <f aca="false">T1270*CUT_M+(R1270+S1270)*CUT_SET</f>
        <v>462.8672395</v>
      </c>
      <c r="AA1270" s="24" t="n">
        <f aca="false">U1270*ROUND_M</f>
        <v>1015.82297</v>
      </c>
      <c r="AB1270" s="24" t="n">
        <f aca="false">(R1270+S1270)*FINISH_PART</f>
        <v>704</v>
      </c>
      <c r="AC1270" s="24" t="n">
        <f aca="false">R1270*SPACER_VANE+(R1270+S1270)*ASM_H*LABOUR</f>
        <v>1182</v>
      </c>
      <c r="AD1270" s="24" t="n">
        <f aca="false">V1270*G10_CAGE+W1270*G10_SLEEVE</f>
        <v>456.16062</v>
      </c>
      <c r="AE1270" s="24" t="n">
        <f aca="false">N1270/1000*SHAFT_M+SHAFT_SET</f>
        <v>219.44</v>
      </c>
      <c r="AF1270" s="24" t="n">
        <f aca="false">2*ROUNDUP(G1270*1000/V_ZENER,0)*PRICE_Z+5*ROUNDUP(G1270*DIODE_SAFETY/V_STICK,0)*PRICE_STICK</f>
        <v>80.9</v>
      </c>
      <c r="AG1270" s="24" t="n">
        <f aca="false">SUM(X1270:AF1270)</f>
        <v>4402.14722214</v>
      </c>
      <c r="AH1270" s="20" t="n">
        <f aca="false">FIXED_BOM</f>
        <v>3461</v>
      </c>
      <c r="AI1270" s="24" t="n">
        <f aca="false">(AG1270+AH1270)*(1+CONT)</f>
        <v>9042.619305461</v>
      </c>
      <c r="AJ1270" s="24" t="n">
        <f aca="false">IF(L1270&gt;0,AI1270/L1270,1000000000000)</f>
        <v>751.03064924246</v>
      </c>
      <c r="AK1270" s="8" t="n">
        <f aca="false">IF(AND(G1270&gt;=V_NEED,L1270&gt;=P_MIN,K1270&gt;=Z_MIN,F1270&lt;=N_CAP,D1270&lt;=R_MAX,OR(CORONA_REQ=0,O1270&gt;=G1270)),1,0)</f>
        <v>0</v>
      </c>
      <c r="AL1270" s="28" t="n">
        <f aca="false">IF(AK1270=1,IF(OBJECTIVE=1,AI1270,AJ1270),1000000000000)+ROW()*0.000000001</f>
        <v>1000000000000</v>
      </c>
    </row>
    <row r="1271" customFormat="false" ht="15" hidden="false" customHeight="false" outlineLevel="0" collapsed="false">
      <c r="A1271" s="8" t="n">
        <v>1267</v>
      </c>
      <c r="B1271" s="23" t="n">
        <v>5</v>
      </c>
      <c r="C1271" s="23" t="n">
        <v>1.5</v>
      </c>
      <c r="D1271" s="8" t="n">
        <v>200</v>
      </c>
      <c r="E1271" s="8" t="n">
        <v>22</v>
      </c>
      <c r="F1271" s="8" t="n">
        <v>4</v>
      </c>
      <c r="G1271" s="28" t="n">
        <v>11.211605</v>
      </c>
      <c r="H1271" s="8" t="n">
        <v>35.410234</v>
      </c>
      <c r="I1271" s="8" t="n">
        <v>565.987885</v>
      </c>
      <c r="J1271" s="28" t="n">
        <v>15.983738</v>
      </c>
      <c r="K1271" s="39" t="n">
        <v>1.469356</v>
      </c>
      <c r="L1271" s="28" t="n">
        <v>2.879571</v>
      </c>
      <c r="M1271" s="8" t="n">
        <v>73</v>
      </c>
      <c r="N1271" s="8" t="n">
        <v>746</v>
      </c>
      <c r="O1271" s="28" t="n">
        <v>10.561845</v>
      </c>
      <c r="P1271" s="28" t="n">
        <v>3.51409</v>
      </c>
      <c r="Q1271" s="28" t="n">
        <v>3.817035</v>
      </c>
      <c r="R1271" s="8" t="n">
        <v>16</v>
      </c>
      <c r="S1271" s="8" t="n">
        <v>8</v>
      </c>
      <c r="T1271" s="23" t="n">
        <v>65.619466</v>
      </c>
      <c r="U1271" s="23" t="n">
        <v>53.932741</v>
      </c>
      <c r="V1271" s="28" t="n">
        <v>2.447713</v>
      </c>
      <c r="W1271" s="39" t="n">
        <v>0.377451</v>
      </c>
      <c r="X1271" s="24" t="n">
        <f aca="false">P1271*RHO_VANE/2700*(1+SCRAP)*PRICE_VANE</f>
        <v>42.0636573</v>
      </c>
      <c r="Y1271" s="24" t="n">
        <f aca="false">Q1271*RHO_PLATE/2700*(1+SCRAP)*PRICE_PLATE</f>
        <v>45.68990895</v>
      </c>
      <c r="Z1271" s="24" t="n">
        <f aca="false">T1271*CUT_M+(R1271+S1271)*CUT_SET</f>
        <v>122.429199</v>
      </c>
      <c r="AA1271" s="24" t="n">
        <f aca="false">U1271*ROUND_M</f>
        <v>269.663705</v>
      </c>
      <c r="AB1271" s="24" t="n">
        <f aca="false">(R1271+S1271)*FINISH_PART</f>
        <v>192</v>
      </c>
      <c r="AC1271" s="24" t="n">
        <f aca="false">R1271*SPACER_VANE+(R1271+S1271)*ASM_H*LABOUR</f>
        <v>318</v>
      </c>
      <c r="AD1271" s="24" t="n">
        <f aca="false">V1271*G10_CAGE+W1271*G10_SLEEVE</f>
        <v>169.50984</v>
      </c>
      <c r="AE1271" s="24" t="n">
        <f aca="false">N1271/1000*SHAFT_M+SHAFT_SET</f>
        <v>169.52</v>
      </c>
      <c r="AF1271" s="24" t="n">
        <f aca="false">2*ROUNDUP(G1271*1000/V_ZENER,0)*PRICE_Z+5*ROUNDUP(G1271*DIODE_SAFETY/V_STICK,0)*PRICE_STICK</f>
        <v>80.9</v>
      </c>
      <c r="AG1271" s="24" t="n">
        <f aca="false">SUM(X1271:AF1271)</f>
        <v>1409.77631025</v>
      </c>
      <c r="AH1271" s="20" t="n">
        <f aca="false">FIXED_BOM</f>
        <v>3461</v>
      </c>
      <c r="AI1271" s="24" t="n">
        <f aca="false">(AG1271+AH1271)*(1+CONT)</f>
        <v>5601.3927567875</v>
      </c>
      <c r="AJ1271" s="24" t="n">
        <f aca="false">IF(L1271&gt;0,AI1271/L1271,1000000000000)</f>
        <v>1945.21779695222</v>
      </c>
      <c r="AK1271" s="8" t="n">
        <f aca="false">IF(AND(G1271&gt;=V_NEED,L1271&gt;=P_MIN,K1271&gt;=Z_MIN,F1271&lt;=N_CAP,D1271&lt;=R_MAX,OR(CORONA_REQ=0,O1271&gt;=G1271)),1,0)</f>
        <v>0</v>
      </c>
      <c r="AL1271" s="28" t="n">
        <f aca="false">IF(AK1271=1,IF(OBJECTIVE=1,AI1271,AJ1271),1000000000000)+ROW()*0.000000001</f>
        <v>1000000000000</v>
      </c>
    </row>
    <row r="1272" customFormat="false" ht="15" hidden="false" customHeight="false" outlineLevel="0" collapsed="false">
      <c r="A1272" s="8" t="n">
        <v>1268</v>
      </c>
      <c r="B1272" s="23" t="n">
        <v>5</v>
      </c>
      <c r="C1272" s="23" t="n">
        <v>1.5</v>
      </c>
      <c r="D1272" s="8" t="n">
        <v>200</v>
      </c>
      <c r="E1272" s="8" t="n">
        <v>22</v>
      </c>
      <c r="F1272" s="8" t="n">
        <v>6</v>
      </c>
      <c r="G1272" s="28" t="n">
        <v>11.211605</v>
      </c>
      <c r="H1272" s="8" t="n">
        <v>54.501796</v>
      </c>
      <c r="I1272" s="8" t="n">
        <v>889.409534</v>
      </c>
      <c r="J1272" s="28" t="n">
        <v>16.318903</v>
      </c>
      <c r="K1272" s="39" t="n">
        <v>1.507951</v>
      </c>
      <c r="L1272" s="28" t="n">
        <v>4.786184</v>
      </c>
      <c r="M1272" s="8" t="n">
        <v>112</v>
      </c>
      <c r="N1272" s="8" t="n">
        <v>824</v>
      </c>
      <c r="O1272" s="28" t="n">
        <v>10.561845</v>
      </c>
      <c r="P1272" s="28" t="n">
        <v>5.271135</v>
      </c>
      <c r="Q1272" s="28" t="n">
        <v>5.725553</v>
      </c>
      <c r="R1272" s="8" t="n">
        <v>24</v>
      </c>
      <c r="S1272" s="8" t="n">
        <v>12</v>
      </c>
      <c r="T1272" s="23" t="n">
        <v>98.429199</v>
      </c>
      <c r="U1272" s="23" t="n">
        <v>80.899112</v>
      </c>
      <c r="V1272" s="28" t="n">
        <v>3.223817</v>
      </c>
      <c r="W1272" s="39" t="n">
        <v>0.497131</v>
      </c>
      <c r="X1272" s="24" t="n">
        <f aca="false">P1272*RHO_VANE/2700*(1+SCRAP)*PRICE_VANE</f>
        <v>63.09548595</v>
      </c>
      <c r="Y1272" s="24" t="n">
        <f aca="false">Q1272*RHO_PLATE/2700*(1+SCRAP)*PRICE_PLATE</f>
        <v>68.53486941</v>
      </c>
      <c r="Z1272" s="24" t="n">
        <f aca="false">T1272*CUT_M+(R1272+S1272)*CUT_SET</f>
        <v>183.6437985</v>
      </c>
      <c r="AA1272" s="24" t="n">
        <f aca="false">U1272*ROUND_M</f>
        <v>404.49556</v>
      </c>
      <c r="AB1272" s="24" t="n">
        <f aca="false">(R1272+S1272)*FINISH_PART</f>
        <v>288</v>
      </c>
      <c r="AC1272" s="24" t="n">
        <f aca="false">R1272*SPACER_VANE+(R1272+S1272)*ASM_H*LABOUR</f>
        <v>477</v>
      </c>
      <c r="AD1272" s="24" t="n">
        <f aca="false">V1272*G10_CAGE+W1272*G10_SLEEVE</f>
        <v>223.25688</v>
      </c>
      <c r="AE1272" s="24" t="n">
        <f aca="false">N1272/1000*SHAFT_M+SHAFT_SET</f>
        <v>178.88</v>
      </c>
      <c r="AF1272" s="24" t="n">
        <f aca="false">2*ROUNDUP(G1272*1000/V_ZENER,0)*PRICE_Z+5*ROUNDUP(G1272*DIODE_SAFETY/V_STICK,0)*PRICE_STICK</f>
        <v>80.9</v>
      </c>
      <c r="AG1272" s="24" t="n">
        <f aca="false">SUM(X1272:AF1272)</f>
        <v>1967.80659386</v>
      </c>
      <c r="AH1272" s="20" t="n">
        <f aca="false">FIXED_BOM</f>
        <v>3461</v>
      </c>
      <c r="AI1272" s="24" t="n">
        <f aca="false">(AG1272+AH1272)*(1+CONT)</f>
        <v>6243.127582939</v>
      </c>
      <c r="AJ1272" s="24" t="n">
        <f aca="false">IF(L1272&gt;0,AI1272/L1272,1000000000000)</f>
        <v>1304.40609532333</v>
      </c>
      <c r="AK1272" s="8" t="n">
        <f aca="false">IF(AND(G1272&gt;=V_NEED,L1272&gt;=P_MIN,K1272&gt;=Z_MIN,F1272&lt;=N_CAP,D1272&lt;=R_MAX,OR(CORONA_REQ=0,O1272&gt;=G1272)),1,0)</f>
        <v>0</v>
      </c>
      <c r="AL1272" s="28" t="n">
        <f aca="false">IF(AK1272=1,IF(OBJECTIVE=1,AI1272,AJ1272),1000000000000)+ROW()*0.000000001</f>
        <v>1000000000000</v>
      </c>
    </row>
    <row r="1273" customFormat="false" ht="15" hidden="false" customHeight="false" outlineLevel="0" collapsed="false">
      <c r="A1273" s="8" t="n">
        <v>1269</v>
      </c>
      <c r="B1273" s="23" t="n">
        <v>5</v>
      </c>
      <c r="C1273" s="23" t="n">
        <v>1.5</v>
      </c>
      <c r="D1273" s="8" t="n">
        <v>200</v>
      </c>
      <c r="E1273" s="8" t="n">
        <v>22</v>
      </c>
      <c r="F1273" s="8" t="n">
        <v>8</v>
      </c>
      <c r="G1273" s="28" t="n">
        <v>11.211605</v>
      </c>
      <c r="H1273" s="8" t="n">
        <v>73.593358</v>
      </c>
      <c r="I1273" s="8" t="n">
        <v>1212.831183</v>
      </c>
      <c r="J1273" s="28" t="n">
        <v>16.480172</v>
      </c>
      <c r="K1273" s="39" t="n">
        <v>1.527071</v>
      </c>
      <c r="L1273" s="28" t="n">
        <v>6.692323</v>
      </c>
      <c r="M1273" s="8" t="n">
        <v>151</v>
      </c>
      <c r="N1273" s="8" t="n">
        <v>902</v>
      </c>
      <c r="O1273" s="28" t="n">
        <v>10.561845</v>
      </c>
      <c r="P1273" s="28" t="n">
        <v>7.028179</v>
      </c>
      <c r="Q1273" s="28" t="n">
        <v>7.63407</v>
      </c>
      <c r="R1273" s="8" t="n">
        <v>32</v>
      </c>
      <c r="S1273" s="8" t="n">
        <v>16</v>
      </c>
      <c r="T1273" s="23" t="n">
        <v>131.238932</v>
      </c>
      <c r="U1273" s="23" t="n">
        <v>107.865482</v>
      </c>
      <c r="V1273" s="28" t="n">
        <v>3.999921</v>
      </c>
      <c r="W1273" s="39" t="n">
        <v>0.61681</v>
      </c>
      <c r="X1273" s="24" t="n">
        <f aca="false">P1273*RHO_VANE/2700*(1+SCRAP)*PRICE_VANE</f>
        <v>84.12730263</v>
      </c>
      <c r="Y1273" s="24" t="n">
        <f aca="false">Q1273*RHO_PLATE/2700*(1+SCRAP)*PRICE_PLATE</f>
        <v>91.3798179</v>
      </c>
      <c r="Z1273" s="24" t="n">
        <f aca="false">T1273*CUT_M+(R1273+S1273)*CUT_SET</f>
        <v>244.858398</v>
      </c>
      <c r="AA1273" s="24" t="n">
        <f aca="false">U1273*ROUND_M</f>
        <v>539.32741</v>
      </c>
      <c r="AB1273" s="24" t="n">
        <f aca="false">(R1273+S1273)*FINISH_PART</f>
        <v>384</v>
      </c>
      <c r="AC1273" s="24" t="n">
        <f aca="false">R1273*SPACER_VANE+(R1273+S1273)*ASM_H*LABOUR</f>
        <v>636</v>
      </c>
      <c r="AD1273" s="24" t="n">
        <f aca="false">V1273*G10_CAGE+W1273*G10_SLEEVE</f>
        <v>277.00386</v>
      </c>
      <c r="AE1273" s="24" t="n">
        <f aca="false">N1273/1000*SHAFT_M+SHAFT_SET</f>
        <v>188.24</v>
      </c>
      <c r="AF1273" s="24" t="n">
        <f aca="false">2*ROUNDUP(G1273*1000/V_ZENER,0)*PRICE_Z+5*ROUNDUP(G1273*DIODE_SAFETY/V_STICK,0)*PRICE_STICK</f>
        <v>80.9</v>
      </c>
      <c r="AG1273" s="24" t="n">
        <f aca="false">SUM(X1273:AF1273)</f>
        <v>2525.83678853</v>
      </c>
      <c r="AH1273" s="20" t="n">
        <f aca="false">FIXED_BOM</f>
        <v>3461</v>
      </c>
      <c r="AI1273" s="24" t="n">
        <f aca="false">(AG1273+AH1273)*(1+CONT)</f>
        <v>6884.8623068095</v>
      </c>
      <c r="AJ1273" s="24" t="n">
        <f aca="false">IF(L1273&gt;0,AI1273/L1273,1000000000000)</f>
        <v>1028.77017543975</v>
      </c>
      <c r="AK1273" s="8" t="n">
        <f aca="false">IF(AND(G1273&gt;=V_NEED,L1273&gt;=P_MIN,K1273&gt;=Z_MIN,F1273&lt;=N_CAP,D1273&lt;=R_MAX,OR(CORONA_REQ=0,O1273&gt;=G1273)),1,0)</f>
        <v>0</v>
      </c>
      <c r="AL1273" s="28" t="n">
        <f aca="false">IF(AK1273=1,IF(OBJECTIVE=1,AI1273,AJ1273),1000000000000)+ROW()*0.000000001</f>
        <v>1000000000000</v>
      </c>
    </row>
    <row r="1274" customFormat="false" ht="15" hidden="false" customHeight="false" outlineLevel="0" collapsed="false">
      <c r="A1274" s="8" t="n">
        <v>1270</v>
      </c>
      <c r="B1274" s="23" t="n">
        <v>5</v>
      </c>
      <c r="C1274" s="23" t="n">
        <v>1.5</v>
      </c>
      <c r="D1274" s="8" t="n">
        <v>200</v>
      </c>
      <c r="E1274" s="8" t="n">
        <v>22</v>
      </c>
      <c r="F1274" s="8" t="n">
        <v>10</v>
      </c>
      <c r="G1274" s="28" t="n">
        <v>11.211605</v>
      </c>
      <c r="H1274" s="8" t="n">
        <v>92.684921</v>
      </c>
      <c r="I1274" s="8" t="n">
        <v>1536.252831</v>
      </c>
      <c r="J1274" s="28" t="n">
        <v>16.575003</v>
      </c>
      <c r="K1274" s="39" t="n">
        <v>1.538677</v>
      </c>
      <c r="L1274" s="28" t="n">
        <v>8.609502</v>
      </c>
      <c r="M1274" s="8" t="n">
        <v>190</v>
      </c>
      <c r="N1274" s="8" t="n">
        <v>980</v>
      </c>
      <c r="O1274" s="28" t="n">
        <v>10.561845</v>
      </c>
      <c r="P1274" s="28" t="n">
        <v>8.785224</v>
      </c>
      <c r="Q1274" s="28" t="n">
        <v>9.542588</v>
      </c>
      <c r="R1274" s="8" t="n">
        <v>40</v>
      </c>
      <c r="S1274" s="8" t="n">
        <v>20</v>
      </c>
      <c r="T1274" s="23" t="n">
        <v>164.048665</v>
      </c>
      <c r="U1274" s="23" t="n">
        <v>134.831853</v>
      </c>
      <c r="V1274" s="28" t="n">
        <v>4.776025</v>
      </c>
      <c r="W1274" s="39" t="n">
        <v>0.73649</v>
      </c>
      <c r="X1274" s="24" t="n">
        <f aca="false">P1274*RHO_VANE/2700*(1+SCRAP)*PRICE_VANE</f>
        <v>105.15913128</v>
      </c>
      <c r="Y1274" s="24" t="n">
        <f aca="false">Q1274*RHO_PLATE/2700*(1+SCRAP)*PRICE_PLATE</f>
        <v>114.22477836</v>
      </c>
      <c r="Z1274" s="24" t="n">
        <f aca="false">T1274*CUT_M+(R1274+S1274)*CUT_SET</f>
        <v>306.0729975</v>
      </c>
      <c r="AA1274" s="24" t="n">
        <f aca="false">U1274*ROUND_M</f>
        <v>674.159265</v>
      </c>
      <c r="AB1274" s="24" t="n">
        <f aca="false">(R1274+S1274)*FINISH_PART</f>
        <v>480</v>
      </c>
      <c r="AC1274" s="24" t="n">
        <f aca="false">R1274*SPACER_VANE+(R1274+S1274)*ASM_H*LABOUR</f>
        <v>795</v>
      </c>
      <c r="AD1274" s="24" t="n">
        <f aca="false">V1274*G10_CAGE+W1274*G10_SLEEVE</f>
        <v>330.7509</v>
      </c>
      <c r="AE1274" s="24" t="n">
        <f aca="false">N1274/1000*SHAFT_M+SHAFT_SET</f>
        <v>197.6</v>
      </c>
      <c r="AF1274" s="24" t="n">
        <f aca="false">2*ROUNDUP(G1274*1000/V_ZENER,0)*PRICE_Z+5*ROUNDUP(G1274*DIODE_SAFETY/V_STICK,0)*PRICE_STICK</f>
        <v>80.9</v>
      </c>
      <c r="AG1274" s="24" t="n">
        <f aca="false">SUM(X1274:AF1274)</f>
        <v>3083.86707214</v>
      </c>
      <c r="AH1274" s="20" t="n">
        <f aca="false">FIXED_BOM</f>
        <v>3461</v>
      </c>
      <c r="AI1274" s="24" t="n">
        <f aca="false">(AG1274+AH1274)*(1+CONT)</f>
        <v>7526.597132961</v>
      </c>
      <c r="AJ1274" s="24" t="n">
        <f aca="false">IF(L1274&gt;0,AI1274/L1274,1000000000000)</f>
        <v>874.219801907358</v>
      </c>
      <c r="AK1274" s="8" t="n">
        <f aca="false">IF(AND(G1274&gt;=V_NEED,L1274&gt;=P_MIN,K1274&gt;=Z_MIN,F1274&lt;=N_CAP,D1274&lt;=R_MAX,OR(CORONA_REQ=0,O1274&gt;=G1274)),1,0)</f>
        <v>0</v>
      </c>
      <c r="AL1274" s="28" t="n">
        <f aca="false">IF(AK1274=1,IF(OBJECTIVE=1,AI1274,AJ1274),1000000000000)+ROW()*0.000000001</f>
        <v>1000000000000</v>
      </c>
    </row>
    <row r="1275" customFormat="false" ht="15" hidden="false" customHeight="false" outlineLevel="0" collapsed="false">
      <c r="A1275" s="8" t="n">
        <v>1271</v>
      </c>
      <c r="B1275" s="23" t="n">
        <v>5</v>
      </c>
      <c r="C1275" s="23" t="n">
        <v>1.5</v>
      </c>
      <c r="D1275" s="8" t="n">
        <v>200</v>
      </c>
      <c r="E1275" s="8" t="n">
        <v>22</v>
      </c>
      <c r="F1275" s="8" t="n">
        <v>12</v>
      </c>
      <c r="G1275" s="28" t="n">
        <v>11.211605</v>
      </c>
      <c r="H1275" s="8" t="n">
        <v>111.776483</v>
      </c>
      <c r="I1275" s="8" t="n">
        <v>1859.67448</v>
      </c>
      <c r="J1275" s="28" t="n">
        <v>16.63744</v>
      </c>
      <c r="K1275" s="39" t="n">
        <v>1.545855</v>
      </c>
      <c r="L1275" s="28" t="n">
        <v>10.51628</v>
      </c>
      <c r="M1275" s="8" t="n">
        <v>222.5</v>
      </c>
      <c r="N1275" s="8" t="n">
        <v>1045</v>
      </c>
      <c r="O1275" s="28" t="n">
        <v>10.561845</v>
      </c>
      <c r="P1275" s="28" t="n">
        <v>10.542269</v>
      </c>
      <c r="Q1275" s="28" t="n">
        <v>10.496846</v>
      </c>
      <c r="R1275" s="8" t="n">
        <v>48</v>
      </c>
      <c r="S1275" s="8" t="n">
        <v>22</v>
      </c>
      <c r="T1275" s="23" t="n">
        <v>193.716805</v>
      </c>
      <c r="U1275" s="23" t="n">
        <v>158.656631</v>
      </c>
      <c r="V1275" s="28" t="n">
        <v>5.422778</v>
      </c>
      <c r="W1275" s="39" t="n">
        <v>0.836223</v>
      </c>
      <c r="X1275" s="24" t="n">
        <f aca="false">P1275*RHO_VANE/2700*(1+SCRAP)*PRICE_VANE</f>
        <v>126.19095993</v>
      </c>
      <c r="Y1275" s="24" t="n">
        <f aca="false">Q1275*RHO_PLATE/2700*(1+SCRAP)*PRICE_PLATE</f>
        <v>125.64724662</v>
      </c>
      <c r="Z1275" s="24" t="n">
        <f aca="false">T1275*CUT_M+(R1275+S1275)*CUT_SET</f>
        <v>360.5752075</v>
      </c>
      <c r="AA1275" s="24" t="n">
        <f aca="false">U1275*ROUND_M</f>
        <v>793.283155</v>
      </c>
      <c r="AB1275" s="24" t="n">
        <f aca="false">(R1275+S1275)*FINISH_PART</f>
        <v>560</v>
      </c>
      <c r="AC1275" s="24" t="n">
        <f aca="false">R1275*SPACER_VANE+(R1275+S1275)*ASM_H*LABOUR</f>
        <v>931.5</v>
      </c>
      <c r="AD1275" s="24" t="n">
        <f aca="false">V1275*G10_CAGE+W1275*G10_SLEEVE</f>
        <v>375.54006</v>
      </c>
      <c r="AE1275" s="24" t="n">
        <f aca="false">N1275/1000*SHAFT_M+SHAFT_SET</f>
        <v>205.4</v>
      </c>
      <c r="AF1275" s="24" t="n">
        <f aca="false">2*ROUNDUP(G1275*1000/V_ZENER,0)*PRICE_Z+5*ROUNDUP(G1275*DIODE_SAFETY/V_STICK,0)*PRICE_STICK</f>
        <v>80.9</v>
      </c>
      <c r="AG1275" s="24" t="n">
        <f aca="false">SUM(X1275:AF1275)</f>
        <v>3559.03662905</v>
      </c>
      <c r="AH1275" s="20" t="n">
        <f aca="false">FIXED_BOM</f>
        <v>3461</v>
      </c>
      <c r="AI1275" s="24" t="n">
        <f aca="false">(AG1275+AH1275)*(1+CONT)</f>
        <v>8073.0421234075</v>
      </c>
      <c r="AJ1275" s="24" t="n">
        <f aca="false">IF(L1275&gt;0,AI1275/L1275,1000000000000)</f>
        <v>767.670899158971</v>
      </c>
      <c r="AK1275" s="8" t="n">
        <f aca="false">IF(AND(G1275&gt;=V_NEED,L1275&gt;=P_MIN,K1275&gt;=Z_MIN,F1275&lt;=N_CAP,D1275&lt;=R_MAX,OR(CORONA_REQ=0,O1275&gt;=G1275)),1,0)</f>
        <v>0</v>
      </c>
      <c r="AL1275" s="28" t="n">
        <f aca="false">IF(AK1275=1,IF(OBJECTIVE=1,AI1275,AJ1275),1000000000000)+ROW()*0.000000001</f>
        <v>1000000000000</v>
      </c>
    </row>
    <row r="1276" customFormat="false" ht="15" hidden="false" customHeight="false" outlineLevel="0" collapsed="false">
      <c r="A1276" s="8" t="n">
        <v>1272</v>
      </c>
      <c r="B1276" s="23" t="n">
        <v>5</v>
      </c>
      <c r="C1276" s="23" t="n">
        <v>1.5</v>
      </c>
      <c r="D1276" s="8" t="n">
        <v>200</v>
      </c>
      <c r="E1276" s="8" t="n">
        <v>22</v>
      </c>
      <c r="F1276" s="8" t="n">
        <v>16</v>
      </c>
      <c r="G1276" s="28" t="n">
        <v>11.211605</v>
      </c>
      <c r="H1276" s="8" t="n">
        <v>149.959607</v>
      </c>
      <c r="I1276" s="8" t="n">
        <v>2506.517777</v>
      </c>
      <c r="J1276" s="28" t="n">
        <v>16.71462</v>
      </c>
      <c r="K1276" s="39" t="n">
        <v>1.555503</v>
      </c>
      <c r="L1276" s="28" t="n">
        <v>14.330897</v>
      </c>
      <c r="M1276" s="8" t="n">
        <v>300.5</v>
      </c>
      <c r="N1276" s="8" t="n">
        <v>1201</v>
      </c>
      <c r="O1276" s="28" t="n">
        <v>10.561845</v>
      </c>
      <c r="P1276" s="28" t="n">
        <v>14.056359</v>
      </c>
      <c r="Q1276" s="28" t="n">
        <v>14.313882</v>
      </c>
      <c r="R1276" s="8" t="n">
        <v>64</v>
      </c>
      <c r="S1276" s="8" t="n">
        <v>30</v>
      </c>
      <c r="T1276" s="23" t="n">
        <v>259.336271</v>
      </c>
      <c r="U1276" s="23" t="n">
        <v>212.589372</v>
      </c>
      <c r="V1276" s="28" t="n">
        <v>6.974987</v>
      </c>
      <c r="W1276" s="39" t="n">
        <v>1.075582</v>
      </c>
      <c r="X1276" s="24" t="n">
        <f aca="false">P1276*RHO_VANE/2700*(1+SCRAP)*PRICE_VANE</f>
        <v>168.25461723</v>
      </c>
      <c r="Y1276" s="24" t="n">
        <f aca="false">Q1276*RHO_PLATE/2700*(1+SCRAP)*PRICE_PLATE</f>
        <v>171.33716754</v>
      </c>
      <c r="Z1276" s="24" t="n">
        <f aca="false">T1276*CUT_M+(R1276+S1276)*CUT_SET</f>
        <v>483.0044065</v>
      </c>
      <c r="AA1276" s="24" t="n">
        <f aca="false">U1276*ROUND_M</f>
        <v>1062.94686</v>
      </c>
      <c r="AB1276" s="24" t="n">
        <f aca="false">(R1276+S1276)*FINISH_PART</f>
        <v>752</v>
      </c>
      <c r="AC1276" s="24" t="n">
        <f aca="false">R1276*SPACER_VANE+(R1276+S1276)*ASM_H*LABOUR</f>
        <v>1249.5</v>
      </c>
      <c r="AD1276" s="24" t="n">
        <f aca="false">V1276*G10_CAGE+W1276*G10_SLEEVE</f>
        <v>483.03414</v>
      </c>
      <c r="AE1276" s="24" t="n">
        <f aca="false">N1276/1000*SHAFT_M+SHAFT_SET</f>
        <v>224.12</v>
      </c>
      <c r="AF1276" s="24" t="n">
        <f aca="false">2*ROUNDUP(G1276*1000/V_ZENER,0)*PRICE_Z+5*ROUNDUP(G1276*DIODE_SAFETY/V_STICK,0)*PRICE_STICK</f>
        <v>80.9</v>
      </c>
      <c r="AG1276" s="24" t="n">
        <f aca="false">SUM(X1276:AF1276)</f>
        <v>4675.09719127</v>
      </c>
      <c r="AH1276" s="20" t="n">
        <f aca="false">FIXED_BOM</f>
        <v>3461</v>
      </c>
      <c r="AI1276" s="24" t="n">
        <f aca="false">(AG1276+AH1276)*(1+CONT)</f>
        <v>9356.5117699605</v>
      </c>
      <c r="AJ1276" s="24" t="n">
        <f aca="false">IF(L1276&gt;0,AI1276/L1276,1000000000000)</f>
        <v>652.890867191391</v>
      </c>
      <c r="AK1276" s="8" t="n">
        <f aca="false">IF(AND(G1276&gt;=V_NEED,L1276&gt;=P_MIN,K1276&gt;=Z_MIN,F1276&lt;=N_CAP,D1276&lt;=R_MAX,OR(CORONA_REQ=0,O1276&gt;=G1276)),1,0)</f>
        <v>0</v>
      </c>
      <c r="AL1276" s="28" t="n">
        <f aca="false">IF(AK1276=1,IF(OBJECTIVE=1,AI1276,AJ1276),1000000000000)+ROW()*0.000000001</f>
        <v>1000000000000</v>
      </c>
    </row>
    <row r="1277" customFormat="false" ht="15" hidden="false" customHeight="false" outlineLevel="0" collapsed="false">
      <c r="A1277" s="8" t="n">
        <v>1273</v>
      </c>
      <c r="B1277" s="23" t="n">
        <v>5</v>
      </c>
      <c r="C1277" s="23" t="n">
        <v>1.5</v>
      </c>
      <c r="D1277" s="8" t="n">
        <v>200</v>
      </c>
      <c r="E1277" s="8" t="n">
        <v>26</v>
      </c>
      <c r="F1277" s="8" t="n">
        <v>4</v>
      </c>
      <c r="G1277" s="28" t="n">
        <v>11.211605</v>
      </c>
      <c r="H1277" s="8" t="n">
        <v>55.567787</v>
      </c>
      <c r="I1277" s="8" t="n">
        <v>663.776189</v>
      </c>
      <c r="J1277" s="28" t="n">
        <v>11.945341</v>
      </c>
      <c r="K1277" s="39" t="n">
        <v>1.438682</v>
      </c>
      <c r="L1277" s="28" t="n">
        <v>3.229234</v>
      </c>
      <c r="M1277" s="8" t="n">
        <v>79.5</v>
      </c>
      <c r="N1277" s="8" t="n">
        <v>759</v>
      </c>
      <c r="O1277" s="28" t="n">
        <v>10.561845</v>
      </c>
      <c r="P1277" s="28" t="n">
        <v>4.023028</v>
      </c>
      <c r="Q1277" s="28" t="n">
        <v>4.771294</v>
      </c>
      <c r="R1277" s="8" t="n">
        <v>16</v>
      </c>
      <c r="S1277" s="8" t="n">
        <v>10</v>
      </c>
      <c r="T1277" s="23" t="n">
        <v>68.761059</v>
      </c>
      <c r="U1277" s="23" t="n">
        <v>57.074334</v>
      </c>
      <c r="V1277" s="28" t="n">
        <v>2.577064</v>
      </c>
      <c r="W1277" s="39" t="n">
        <v>0.397398</v>
      </c>
      <c r="X1277" s="24" t="n">
        <f aca="false">P1277*RHO_VANE/2700*(1+SCRAP)*PRICE_VANE</f>
        <v>48.15564516</v>
      </c>
      <c r="Y1277" s="24" t="n">
        <f aca="false">Q1277*RHO_PLATE/2700*(1+SCRAP)*PRICE_PLATE</f>
        <v>57.11238918</v>
      </c>
      <c r="Z1277" s="24" t="n">
        <f aca="false">T1277*CUT_M+(R1277+S1277)*CUT_SET</f>
        <v>129.1415885</v>
      </c>
      <c r="AA1277" s="24" t="n">
        <f aca="false">U1277*ROUND_M</f>
        <v>285.37167</v>
      </c>
      <c r="AB1277" s="24" t="n">
        <f aca="false">(R1277+S1277)*FINISH_PART</f>
        <v>208</v>
      </c>
      <c r="AC1277" s="24" t="n">
        <f aca="false">R1277*SPACER_VANE+(R1277+S1277)*ASM_H*LABOUR</f>
        <v>340.5</v>
      </c>
      <c r="AD1277" s="24" t="n">
        <f aca="false">V1277*G10_CAGE+W1277*G10_SLEEVE</f>
        <v>178.46772</v>
      </c>
      <c r="AE1277" s="24" t="n">
        <f aca="false">N1277/1000*SHAFT_M+SHAFT_SET</f>
        <v>171.08</v>
      </c>
      <c r="AF1277" s="24" t="n">
        <f aca="false">2*ROUNDUP(G1277*1000/V_ZENER,0)*PRICE_Z+5*ROUNDUP(G1277*DIODE_SAFETY/V_STICK,0)*PRICE_STICK</f>
        <v>80.9</v>
      </c>
      <c r="AG1277" s="24" t="n">
        <f aca="false">SUM(X1277:AF1277)</f>
        <v>1498.72901284</v>
      </c>
      <c r="AH1277" s="20" t="n">
        <f aca="false">FIXED_BOM</f>
        <v>3461</v>
      </c>
      <c r="AI1277" s="24" t="n">
        <f aca="false">(AG1277+AH1277)*(1+CONT)</f>
        <v>5703.688364766</v>
      </c>
      <c r="AJ1277" s="24" t="n">
        <f aca="false">IF(L1277&gt;0,AI1277/L1277,1000000000000)</f>
        <v>1766.26666409619</v>
      </c>
      <c r="AK1277" s="8" t="n">
        <f aca="false">IF(AND(G1277&gt;=V_NEED,L1277&gt;=P_MIN,K1277&gt;=Z_MIN,F1277&lt;=N_CAP,D1277&lt;=R_MAX,OR(CORONA_REQ=0,O1277&gt;=G1277)),1,0)</f>
        <v>0</v>
      </c>
      <c r="AL1277" s="28" t="n">
        <f aca="false">IF(AK1277=1,IF(OBJECTIVE=1,AI1277,AJ1277),1000000000000)+ROW()*0.000000001</f>
        <v>1000000000000</v>
      </c>
    </row>
    <row r="1278" customFormat="false" ht="15" hidden="false" customHeight="false" outlineLevel="0" collapsed="false">
      <c r="A1278" s="8" t="n">
        <v>1274</v>
      </c>
      <c r="B1278" s="23" t="n">
        <v>5</v>
      </c>
      <c r="C1278" s="23" t="n">
        <v>1.5</v>
      </c>
      <c r="D1278" s="8" t="n">
        <v>200</v>
      </c>
      <c r="E1278" s="8" t="n">
        <v>26</v>
      </c>
      <c r="F1278" s="8" t="n">
        <v>6</v>
      </c>
      <c r="G1278" s="28" t="n">
        <v>11.211605</v>
      </c>
      <c r="H1278" s="8" t="n">
        <v>86.177951</v>
      </c>
      <c r="I1278" s="8" t="n">
        <v>1043.076869</v>
      </c>
      <c r="J1278" s="28" t="n">
        <v>12.103756</v>
      </c>
      <c r="K1278" s="39" t="n">
        <v>1.469742</v>
      </c>
      <c r="L1278" s="28" t="n">
        <v>5.32799</v>
      </c>
      <c r="M1278" s="8" t="n">
        <v>118.5</v>
      </c>
      <c r="N1278" s="8" t="n">
        <v>837</v>
      </c>
      <c r="O1278" s="28" t="n">
        <v>10.561845</v>
      </c>
      <c r="P1278" s="28" t="n">
        <v>6.034542</v>
      </c>
      <c r="Q1278" s="28" t="n">
        <v>6.679811</v>
      </c>
      <c r="R1278" s="8" t="n">
        <v>24</v>
      </c>
      <c r="S1278" s="8" t="n">
        <v>14</v>
      </c>
      <c r="T1278" s="23" t="n">
        <v>101.570792</v>
      </c>
      <c r="U1278" s="23" t="n">
        <v>84.040704</v>
      </c>
      <c r="V1278" s="28" t="n">
        <v>3.353168</v>
      </c>
      <c r="W1278" s="39" t="n">
        <v>0.517077</v>
      </c>
      <c r="X1278" s="24" t="n">
        <f aca="false">P1278*RHO_VANE/2700*(1+SCRAP)*PRICE_VANE</f>
        <v>72.23346774</v>
      </c>
      <c r="Y1278" s="24" t="n">
        <f aca="false">Q1278*RHO_PLATE/2700*(1+SCRAP)*PRICE_PLATE</f>
        <v>79.95733767</v>
      </c>
      <c r="Z1278" s="24" t="n">
        <f aca="false">T1278*CUT_M+(R1278+S1278)*CUT_SET</f>
        <v>190.356188</v>
      </c>
      <c r="AA1278" s="24" t="n">
        <f aca="false">U1278*ROUND_M</f>
        <v>420.20352</v>
      </c>
      <c r="AB1278" s="24" t="n">
        <f aca="false">(R1278+S1278)*FINISH_PART</f>
        <v>304</v>
      </c>
      <c r="AC1278" s="24" t="n">
        <f aca="false">R1278*SPACER_VANE+(R1278+S1278)*ASM_H*LABOUR</f>
        <v>499.5</v>
      </c>
      <c r="AD1278" s="24" t="n">
        <f aca="false">V1278*G10_CAGE+W1278*G10_SLEEVE</f>
        <v>232.2147</v>
      </c>
      <c r="AE1278" s="24" t="n">
        <f aca="false">N1278/1000*SHAFT_M+SHAFT_SET</f>
        <v>180.44</v>
      </c>
      <c r="AF1278" s="24" t="n">
        <f aca="false">2*ROUNDUP(G1278*1000/V_ZENER,0)*PRICE_Z+5*ROUNDUP(G1278*DIODE_SAFETY/V_STICK,0)*PRICE_STICK</f>
        <v>80.9</v>
      </c>
      <c r="AG1278" s="24" t="n">
        <f aca="false">SUM(X1278:AF1278)</f>
        <v>2059.80521341</v>
      </c>
      <c r="AH1278" s="20" t="n">
        <f aca="false">FIXED_BOM</f>
        <v>3461</v>
      </c>
      <c r="AI1278" s="24" t="n">
        <f aca="false">(AG1278+AH1278)*(1+CONT)</f>
        <v>6348.9259954215</v>
      </c>
      <c r="AJ1278" s="24" t="n">
        <f aca="false">IF(L1278&gt;0,AI1278/L1278,1000000000000)</f>
        <v>1191.6174759002</v>
      </c>
      <c r="AK1278" s="8" t="n">
        <f aca="false">IF(AND(G1278&gt;=V_NEED,L1278&gt;=P_MIN,K1278&gt;=Z_MIN,F1278&lt;=N_CAP,D1278&lt;=R_MAX,OR(CORONA_REQ=0,O1278&gt;=G1278)),1,0)</f>
        <v>0</v>
      </c>
      <c r="AL1278" s="28" t="n">
        <f aca="false">IF(AK1278=1,IF(OBJECTIVE=1,AI1278,AJ1278),1000000000000)+ROW()*0.000000001</f>
        <v>1000000000000</v>
      </c>
    </row>
    <row r="1279" customFormat="false" ht="15" hidden="false" customHeight="false" outlineLevel="0" collapsed="false">
      <c r="A1279" s="8" t="n">
        <v>1275</v>
      </c>
      <c r="B1279" s="23" t="n">
        <v>5</v>
      </c>
      <c r="C1279" s="23" t="n">
        <v>1.5</v>
      </c>
      <c r="D1279" s="8" t="n">
        <v>200</v>
      </c>
      <c r="E1279" s="8" t="n">
        <v>26</v>
      </c>
      <c r="F1279" s="8" t="n">
        <v>8</v>
      </c>
      <c r="G1279" s="28" t="n">
        <v>11.211605</v>
      </c>
      <c r="H1279" s="8" t="n">
        <v>116.788115</v>
      </c>
      <c r="I1279" s="8" t="n">
        <v>1422.377549</v>
      </c>
      <c r="J1279" s="28" t="n">
        <v>12.179129</v>
      </c>
      <c r="K1279" s="39" t="n">
        <v>1.484676</v>
      </c>
      <c r="L1279" s="28" t="n">
        <v>7.427107</v>
      </c>
      <c r="M1279" s="8" t="n">
        <v>157.5</v>
      </c>
      <c r="N1279" s="8" t="n">
        <v>915</v>
      </c>
      <c r="O1279" s="28" t="n">
        <v>10.561845</v>
      </c>
      <c r="P1279" s="28" t="n">
        <v>8.046055</v>
      </c>
      <c r="Q1279" s="28" t="n">
        <v>8.588329</v>
      </c>
      <c r="R1279" s="8" t="n">
        <v>32</v>
      </c>
      <c r="S1279" s="8" t="n">
        <v>18</v>
      </c>
      <c r="T1279" s="23" t="n">
        <v>134.380524</v>
      </c>
      <c r="U1279" s="23" t="n">
        <v>111.007075</v>
      </c>
      <c r="V1279" s="28" t="n">
        <v>4.129272</v>
      </c>
      <c r="W1279" s="39" t="n">
        <v>0.636757</v>
      </c>
      <c r="X1279" s="24" t="n">
        <f aca="false">P1279*RHO_VANE/2700*(1+SCRAP)*PRICE_VANE</f>
        <v>96.31127835</v>
      </c>
      <c r="Y1279" s="24" t="n">
        <f aca="false">Q1279*RHO_PLATE/2700*(1+SCRAP)*PRICE_PLATE</f>
        <v>102.80229813</v>
      </c>
      <c r="Z1279" s="24" t="n">
        <f aca="false">T1279*CUT_M+(R1279+S1279)*CUT_SET</f>
        <v>251.570786</v>
      </c>
      <c r="AA1279" s="24" t="n">
        <f aca="false">U1279*ROUND_M</f>
        <v>555.035375</v>
      </c>
      <c r="AB1279" s="24" t="n">
        <f aca="false">(R1279+S1279)*FINISH_PART</f>
        <v>400</v>
      </c>
      <c r="AC1279" s="24" t="n">
        <f aca="false">R1279*SPACER_VANE+(R1279+S1279)*ASM_H*LABOUR</f>
        <v>658.5</v>
      </c>
      <c r="AD1279" s="24" t="n">
        <f aca="false">V1279*G10_CAGE+W1279*G10_SLEEVE</f>
        <v>285.96174</v>
      </c>
      <c r="AE1279" s="24" t="n">
        <f aca="false">N1279/1000*SHAFT_M+SHAFT_SET</f>
        <v>189.8</v>
      </c>
      <c r="AF1279" s="24" t="n">
        <f aca="false">2*ROUNDUP(G1279*1000/V_ZENER,0)*PRICE_Z+5*ROUNDUP(G1279*DIODE_SAFETY/V_STICK,0)*PRICE_STICK</f>
        <v>80.9</v>
      </c>
      <c r="AG1279" s="24" t="n">
        <f aca="false">SUM(X1279:AF1279)</f>
        <v>2620.88147748</v>
      </c>
      <c r="AH1279" s="20" t="n">
        <f aca="false">FIXED_BOM</f>
        <v>3461</v>
      </c>
      <c r="AI1279" s="24" t="n">
        <f aca="false">(AG1279+AH1279)*(1+CONT)</f>
        <v>6994.163699102</v>
      </c>
      <c r="AJ1279" s="24" t="n">
        <f aca="false">IF(L1279&gt;0,AI1279/L1279,1000000000000)</f>
        <v>941.707679598799</v>
      </c>
      <c r="AK1279" s="8" t="n">
        <f aca="false">IF(AND(G1279&gt;=V_NEED,L1279&gt;=P_MIN,K1279&gt;=Z_MIN,F1279&lt;=N_CAP,D1279&lt;=R_MAX,OR(CORONA_REQ=0,O1279&gt;=G1279)),1,0)</f>
        <v>0</v>
      </c>
      <c r="AL1279" s="28" t="n">
        <f aca="false">IF(AK1279=1,IF(OBJECTIVE=1,AI1279,AJ1279),1000000000000)+ROW()*0.000000001</f>
        <v>1000000000000</v>
      </c>
    </row>
    <row r="1280" customFormat="false" ht="15" hidden="false" customHeight="false" outlineLevel="0" collapsed="false">
      <c r="A1280" s="8" t="n">
        <v>1276</v>
      </c>
      <c r="B1280" s="23" t="n">
        <v>5</v>
      </c>
      <c r="C1280" s="23" t="n">
        <v>1.5</v>
      </c>
      <c r="D1280" s="8" t="n">
        <v>200</v>
      </c>
      <c r="E1280" s="8" t="n">
        <v>26</v>
      </c>
      <c r="F1280" s="8" t="n">
        <v>10</v>
      </c>
      <c r="G1280" s="28" t="n">
        <v>11.211605</v>
      </c>
      <c r="H1280" s="8" t="n">
        <v>147.398279</v>
      </c>
      <c r="I1280" s="8" t="n">
        <v>1801.678228</v>
      </c>
      <c r="J1280" s="28" t="n">
        <v>12.223197</v>
      </c>
      <c r="K1280" s="39" t="n">
        <v>1.493993</v>
      </c>
      <c r="L1280" s="28" t="n">
        <v>9.533918</v>
      </c>
      <c r="M1280" s="8" t="n">
        <v>196.5</v>
      </c>
      <c r="N1280" s="8" t="n">
        <v>993</v>
      </c>
      <c r="O1280" s="28" t="n">
        <v>10.561845</v>
      </c>
      <c r="P1280" s="28" t="n">
        <v>10.057569</v>
      </c>
      <c r="Q1280" s="28" t="n">
        <v>10.496846</v>
      </c>
      <c r="R1280" s="8" t="n">
        <v>40</v>
      </c>
      <c r="S1280" s="8" t="n">
        <v>22</v>
      </c>
      <c r="T1280" s="23" t="n">
        <v>167.190257</v>
      </c>
      <c r="U1280" s="23" t="n">
        <v>137.973446</v>
      </c>
      <c r="V1280" s="28" t="n">
        <v>4.905376</v>
      </c>
      <c r="W1280" s="39" t="n">
        <v>0.756436</v>
      </c>
      <c r="X1280" s="24" t="n">
        <f aca="false">P1280*RHO_VANE/2700*(1+SCRAP)*PRICE_VANE</f>
        <v>120.38910093</v>
      </c>
      <c r="Y1280" s="24" t="n">
        <f aca="false">Q1280*RHO_PLATE/2700*(1+SCRAP)*PRICE_PLATE</f>
        <v>125.64724662</v>
      </c>
      <c r="Z1280" s="24" t="n">
        <f aca="false">T1280*CUT_M+(R1280+S1280)*CUT_SET</f>
        <v>312.7853855</v>
      </c>
      <c r="AA1280" s="24" t="n">
        <f aca="false">U1280*ROUND_M</f>
        <v>689.86723</v>
      </c>
      <c r="AB1280" s="24" t="n">
        <f aca="false">(R1280+S1280)*FINISH_PART</f>
        <v>496</v>
      </c>
      <c r="AC1280" s="24" t="n">
        <f aca="false">R1280*SPACER_VANE+(R1280+S1280)*ASM_H*LABOUR</f>
        <v>817.5</v>
      </c>
      <c r="AD1280" s="24" t="n">
        <f aca="false">V1280*G10_CAGE+W1280*G10_SLEEVE</f>
        <v>339.70872</v>
      </c>
      <c r="AE1280" s="24" t="n">
        <f aca="false">N1280/1000*SHAFT_M+SHAFT_SET</f>
        <v>199.16</v>
      </c>
      <c r="AF1280" s="24" t="n">
        <f aca="false">2*ROUNDUP(G1280*1000/V_ZENER,0)*PRICE_Z+5*ROUNDUP(G1280*DIODE_SAFETY/V_STICK,0)*PRICE_STICK</f>
        <v>80.9</v>
      </c>
      <c r="AG1280" s="24" t="n">
        <f aca="false">SUM(X1280:AF1280)</f>
        <v>3181.95768305</v>
      </c>
      <c r="AH1280" s="20" t="n">
        <f aca="false">FIXED_BOM</f>
        <v>3461</v>
      </c>
      <c r="AI1280" s="24" t="n">
        <f aca="false">(AG1280+AH1280)*(1+CONT)</f>
        <v>7639.4013355075</v>
      </c>
      <c r="AJ1280" s="24" t="n">
        <f aca="false">IF(L1280&gt;0,AI1280/L1280,1000000000000)</f>
        <v>801.286662577494</v>
      </c>
      <c r="AK1280" s="8" t="n">
        <f aca="false">IF(AND(G1280&gt;=V_NEED,L1280&gt;=P_MIN,K1280&gt;=Z_MIN,F1280&lt;=N_CAP,D1280&lt;=R_MAX,OR(CORONA_REQ=0,O1280&gt;=G1280)),1,0)</f>
        <v>0</v>
      </c>
      <c r="AL1280" s="28" t="n">
        <f aca="false">IF(AK1280=1,IF(OBJECTIVE=1,AI1280,AJ1280),1000000000000)+ROW()*0.000000001</f>
        <v>1000000000000</v>
      </c>
    </row>
    <row r="1281" customFormat="false" ht="15" hidden="false" customHeight="false" outlineLevel="0" collapsed="false">
      <c r="A1281" s="8" t="n">
        <v>1277</v>
      </c>
      <c r="B1281" s="23" t="n">
        <v>5</v>
      </c>
      <c r="C1281" s="23" t="n">
        <v>1.5</v>
      </c>
      <c r="D1281" s="8" t="n">
        <v>200</v>
      </c>
      <c r="E1281" s="8" t="n">
        <v>26</v>
      </c>
      <c r="F1281" s="8" t="n">
        <v>12</v>
      </c>
      <c r="G1281" s="28" t="n">
        <v>11.211605</v>
      </c>
      <c r="H1281" s="8" t="n">
        <v>178.008443</v>
      </c>
      <c r="I1281" s="8" t="n">
        <v>2180.978908</v>
      </c>
      <c r="J1281" s="28" t="n">
        <v>12.252109</v>
      </c>
      <c r="K1281" s="39" t="n">
        <v>1.499213</v>
      </c>
      <c r="L1281" s="28" t="n">
        <v>11.625284</v>
      </c>
      <c r="M1281" s="8" t="n">
        <v>235.5</v>
      </c>
      <c r="N1281" s="8" t="n">
        <v>1071</v>
      </c>
      <c r="O1281" s="28" t="n">
        <v>10.561845</v>
      </c>
      <c r="P1281" s="28" t="n">
        <v>12.069083</v>
      </c>
      <c r="Q1281" s="28" t="n">
        <v>12.405364</v>
      </c>
      <c r="R1281" s="8" t="n">
        <v>48</v>
      </c>
      <c r="S1281" s="8" t="n">
        <v>26</v>
      </c>
      <c r="T1281" s="23" t="n">
        <v>199.99999</v>
      </c>
      <c r="U1281" s="23" t="n">
        <v>164.939816</v>
      </c>
      <c r="V1281" s="28" t="n">
        <v>5.68148</v>
      </c>
      <c r="W1281" s="39" t="n">
        <v>0.876116</v>
      </c>
      <c r="X1281" s="24" t="n">
        <f aca="false">P1281*RHO_VANE/2700*(1+SCRAP)*PRICE_VANE</f>
        <v>144.46692351</v>
      </c>
      <c r="Y1281" s="24" t="n">
        <f aca="false">Q1281*RHO_PLATE/2700*(1+SCRAP)*PRICE_PLATE</f>
        <v>148.49220708</v>
      </c>
      <c r="Z1281" s="24" t="n">
        <f aca="false">T1281*CUT_M+(R1281+S1281)*CUT_SET</f>
        <v>373.999985</v>
      </c>
      <c r="AA1281" s="24" t="n">
        <f aca="false">U1281*ROUND_M</f>
        <v>824.69908</v>
      </c>
      <c r="AB1281" s="24" t="n">
        <f aca="false">(R1281+S1281)*FINISH_PART</f>
        <v>592</v>
      </c>
      <c r="AC1281" s="24" t="n">
        <f aca="false">R1281*SPACER_VANE+(R1281+S1281)*ASM_H*LABOUR</f>
        <v>976.5</v>
      </c>
      <c r="AD1281" s="24" t="n">
        <f aca="false">V1281*G10_CAGE+W1281*G10_SLEEVE</f>
        <v>393.45576</v>
      </c>
      <c r="AE1281" s="24" t="n">
        <f aca="false">N1281/1000*SHAFT_M+SHAFT_SET</f>
        <v>208.52</v>
      </c>
      <c r="AF1281" s="24" t="n">
        <f aca="false">2*ROUNDUP(G1281*1000/V_ZENER,0)*PRICE_Z+5*ROUNDUP(G1281*DIODE_SAFETY/V_STICK,0)*PRICE_STICK</f>
        <v>80.9</v>
      </c>
      <c r="AG1281" s="24" t="n">
        <f aca="false">SUM(X1281:AF1281)</f>
        <v>3743.03395559</v>
      </c>
      <c r="AH1281" s="20" t="n">
        <f aca="false">FIXED_BOM</f>
        <v>3461</v>
      </c>
      <c r="AI1281" s="24" t="n">
        <f aca="false">(AG1281+AH1281)*(1+CONT)</f>
        <v>8284.6390489285</v>
      </c>
      <c r="AJ1281" s="24" t="n">
        <f aca="false">IF(L1281&gt;0,AI1281/L1281,1000000000000)</f>
        <v>712.639712623666</v>
      </c>
      <c r="AK1281" s="8" t="n">
        <f aca="false">IF(AND(G1281&gt;=V_NEED,L1281&gt;=P_MIN,K1281&gt;=Z_MIN,F1281&lt;=N_CAP,D1281&lt;=R_MAX,OR(CORONA_REQ=0,O1281&gt;=G1281)),1,0)</f>
        <v>0</v>
      </c>
      <c r="AL1281" s="28" t="n">
        <f aca="false">IF(AK1281=1,IF(OBJECTIVE=1,AI1281,AJ1281),1000000000000)+ROW()*0.000000001</f>
        <v>1000000000000</v>
      </c>
    </row>
    <row r="1282" customFormat="false" ht="15" hidden="false" customHeight="false" outlineLevel="0" collapsed="false">
      <c r="A1282" s="8" t="n">
        <v>1278</v>
      </c>
      <c r="B1282" s="23" t="n">
        <v>5</v>
      </c>
      <c r="C1282" s="23" t="n">
        <v>1.5</v>
      </c>
      <c r="D1282" s="8" t="n">
        <v>200</v>
      </c>
      <c r="E1282" s="8" t="n">
        <v>26</v>
      </c>
      <c r="F1282" s="8" t="n">
        <v>16</v>
      </c>
      <c r="G1282" s="28" t="n">
        <v>11.211605</v>
      </c>
      <c r="H1282" s="8" t="n">
        <v>239.22877</v>
      </c>
      <c r="I1282" s="8" t="n">
        <v>2939.580267</v>
      </c>
      <c r="J1282" s="28" t="n">
        <v>12.287737</v>
      </c>
      <c r="K1282" s="39" t="n">
        <v>1.507745</v>
      </c>
      <c r="L1282" s="28" t="n">
        <v>15.855515</v>
      </c>
      <c r="M1282" s="8" t="n">
        <v>313.5</v>
      </c>
      <c r="N1282" s="8" t="n">
        <v>1227</v>
      </c>
      <c r="O1282" s="28" t="n">
        <v>10.561845</v>
      </c>
      <c r="P1282" s="28" t="n">
        <v>16.092111</v>
      </c>
      <c r="Q1282" s="28" t="n">
        <v>16.222399</v>
      </c>
      <c r="R1282" s="8" t="n">
        <v>64</v>
      </c>
      <c r="S1282" s="8" t="n">
        <v>34</v>
      </c>
      <c r="T1282" s="23" t="n">
        <v>265.619456</v>
      </c>
      <c r="U1282" s="23" t="n">
        <v>218.872558</v>
      </c>
      <c r="V1282" s="28" t="n">
        <v>7.233688</v>
      </c>
      <c r="W1282" s="39" t="n">
        <v>1.115475</v>
      </c>
      <c r="X1282" s="24" t="n">
        <f aca="false">P1282*RHO_VANE/2700*(1+SCRAP)*PRICE_VANE</f>
        <v>192.62256867</v>
      </c>
      <c r="Y1282" s="24" t="n">
        <f aca="false">Q1282*RHO_PLATE/2700*(1+SCRAP)*PRICE_PLATE</f>
        <v>194.18211603</v>
      </c>
      <c r="Z1282" s="24" t="n">
        <f aca="false">T1282*CUT_M+(R1282+S1282)*CUT_SET</f>
        <v>496.429184</v>
      </c>
      <c r="AA1282" s="24" t="n">
        <f aca="false">U1282*ROUND_M</f>
        <v>1094.36279</v>
      </c>
      <c r="AB1282" s="24" t="n">
        <f aca="false">(R1282+S1282)*FINISH_PART</f>
        <v>784</v>
      </c>
      <c r="AC1282" s="24" t="n">
        <f aca="false">R1282*SPACER_VANE+(R1282+S1282)*ASM_H*LABOUR</f>
        <v>1294.5</v>
      </c>
      <c r="AD1282" s="24" t="n">
        <f aca="false">V1282*G10_CAGE+W1282*G10_SLEEVE</f>
        <v>500.94978</v>
      </c>
      <c r="AE1282" s="24" t="n">
        <f aca="false">N1282/1000*SHAFT_M+SHAFT_SET</f>
        <v>227.24</v>
      </c>
      <c r="AF1282" s="24" t="n">
        <f aca="false">2*ROUNDUP(G1282*1000/V_ZENER,0)*PRICE_Z+5*ROUNDUP(G1282*DIODE_SAFETY/V_STICK,0)*PRICE_STICK</f>
        <v>80.9</v>
      </c>
      <c r="AG1282" s="24" t="n">
        <f aca="false">SUM(X1282:AF1282)</f>
        <v>4865.1864387</v>
      </c>
      <c r="AH1282" s="20" t="n">
        <f aca="false">FIXED_BOM</f>
        <v>3461</v>
      </c>
      <c r="AI1282" s="24" t="n">
        <f aca="false">(AG1282+AH1282)*(1+CONT)</f>
        <v>9575.114404505</v>
      </c>
      <c r="AJ1282" s="24" t="n">
        <f aca="false">IF(L1282&gt;0,AI1282/L1282,1000000000000)</f>
        <v>603.898038285417</v>
      </c>
      <c r="AK1282" s="8" t="n">
        <f aca="false">IF(AND(G1282&gt;=V_NEED,L1282&gt;=P_MIN,K1282&gt;=Z_MIN,F1282&lt;=N_CAP,D1282&lt;=R_MAX,OR(CORONA_REQ=0,O1282&gt;=G1282)),1,0)</f>
        <v>0</v>
      </c>
      <c r="AL1282" s="28" t="n">
        <f aca="false">IF(AK1282=1,IF(OBJECTIVE=1,AI1282,AJ1282),1000000000000)+ROW()*0.000000001</f>
        <v>1000000000000</v>
      </c>
    </row>
    <row r="1283" customFormat="false" ht="15" hidden="false" customHeight="false" outlineLevel="0" collapsed="false">
      <c r="A1283" s="8" t="n">
        <v>1279</v>
      </c>
      <c r="B1283" s="23" t="n">
        <v>5</v>
      </c>
      <c r="C1283" s="23" t="n">
        <v>2</v>
      </c>
      <c r="D1283" s="8" t="n">
        <v>200</v>
      </c>
      <c r="E1283" s="8" t="n">
        <v>18</v>
      </c>
      <c r="F1283" s="8" t="n">
        <v>4</v>
      </c>
      <c r="G1283" s="28" t="n">
        <v>11.211605</v>
      </c>
      <c r="H1283" s="8" t="n">
        <v>28.211102</v>
      </c>
      <c r="I1283" s="8" t="n">
        <v>470.89352</v>
      </c>
      <c r="J1283" s="28" t="n">
        <v>16.69178</v>
      </c>
      <c r="K1283" s="39" t="n">
        <v>1.456209</v>
      </c>
      <c r="L1283" s="28" t="n">
        <v>2.34646</v>
      </c>
      <c r="M1283" s="8" t="n">
        <v>79</v>
      </c>
      <c r="N1283" s="8" t="n">
        <v>758</v>
      </c>
      <c r="O1283" s="28" t="n">
        <v>11.4365</v>
      </c>
      <c r="P1283" s="28" t="n">
        <v>4.006869</v>
      </c>
      <c r="Q1283" s="28" t="n">
        <v>5.08938</v>
      </c>
      <c r="R1283" s="8" t="n">
        <v>16</v>
      </c>
      <c r="S1283" s="8" t="n">
        <v>8</v>
      </c>
      <c r="T1283" s="23" t="n">
        <v>65.619466</v>
      </c>
      <c r="U1283" s="23" t="n">
        <v>53.932741</v>
      </c>
      <c r="V1283" s="28" t="n">
        <v>2.567113</v>
      </c>
      <c r="W1283" s="39" t="n">
        <v>0.395863</v>
      </c>
      <c r="X1283" s="24" t="n">
        <f aca="false">P1283*RHO_VANE/2700*(1+SCRAP)*PRICE_VANE</f>
        <v>47.96222193</v>
      </c>
      <c r="Y1283" s="24" t="n">
        <f aca="false">Q1283*RHO_PLATE/2700*(1+SCRAP)*PRICE_PLATE</f>
        <v>60.9198786</v>
      </c>
      <c r="Z1283" s="24" t="n">
        <f aca="false">T1283*CUT_M+(R1283+S1283)*CUT_SET</f>
        <v>122.429199</v>
      </c>
      <c r="AA1283" s="24" t="n">
        <f aca="false">U1283*ROUND_M</f>
        <v>269.663705</v>
      </c>
      <c r="AB1283" s="24" t="n">
        <f aca="false">(R1283+S1283)*FINISH_PART</f>
        <v>192</v>
      </c>
      <c r="AC1283" s="24" t="n">
        <f aca="false">R1283*SPACER_VANE+(R1283+S1283)*ASM_H*LABOUR</f>
        <v>318</v>
      </c>
      <c r="AD1283" s="24" t="n">
        <f aca="false">V1283*G10_CAGE+W1283*G10_SLEEVE</f>
        <v>177.77856</v>
      </c>
      <c r="AE1283" s="24" t="n">
        <f aca="false">N1283/1000*SHAFT_M+SHAFT_SET</f>
        <v>170.96</v>
      </c>
      <c r="AF1283" s="24" t="n">
        <f aca="false">2*ROUNDUP(G1283*1000/V_ZENER,0)*PRICE_Z+5*ROUNDUP(G1283*DIODE_SAFETY/V_STICK,0)*PRICE_STICK</f>
        <v>80.9</v>
      </c>
      <c r="AG1283" s="24" t="n">
        <f aca="false">SUM(X1283:AF1283)</f>
        <v>1440.61356453</v>
      </c>
      <c r="AH1283" s="20" t="n">
        <f aca="false">FIXED_BOM</f>
        <v>3461</v>
      </c>
      <c r="AI1283" s="24" t="n">
        <f aca="false">(AG1283+AH1283)*(1+CONT)</f>
        <v>5636.8555992095</v>
      </c>
      <c r="AJ1283" s="24" t="n">
        <f aca="false">IF(L1283&gt;0,AI1283/L1283,1000000000000)</f>
        <v>2402.28071188492</v>
      </c>
      <c r="AK1283" s="8" t="n">
        <f aca="false">IF(AND(G1283&gt;=V_NEED,L1283&gt;=P_MIN,K1283&gt;=Z_MIN,F1283&lt;=N_CAP,D1283&lt;=R_MAX,OR(CORONA_REQ=0,O1283&gt;=G1283)),1,0)</f>
        <v>1</v>
      </c>
      <c r="AL1283" s="28" t="n">
        <f aca="false">IF(AK1283=1,IF(OBJECTIVE=1,AI1283,AJ1283),1000000000000)+ROW()*0.000000001</f>
        <v>5636.8556004925</v>
      </c>
    </row>
    <row r="1284" customFormat="false" ht="15" hidden="false" customHeight="false" outlineLevel="0" collapsed="false">
      <c r="A1284" s="8" t="n">
        <v>1280</v>
      </c>
      <c r="B1284" s="23" t="n">
        <v>5</v>
      </c>
      <c r="C1284" s="23" t="n">
        <v>2</v>
      </c>
      <c r="D1284" s="8" t="n">
        <v>200</v>
      </c>
      <c r="E1284" s="8" t="n">
        <v>18</v>
      </c>
      <c r="F1284" s="8" t="n">
        <v>6</v>
      </c>
      <c r="G1284" s="28" t="n">
        <v>11.211605</v>
      </c>
      <c r="H1284" s="8" t="n">
        <v>43.188875</v>
      </c>
      <c r="I1284" s="8" t="n">
        <v>739.975532</v>
      </c>
      <c r="J1284" s="28" t="n">
        <v>17.133475</v>
      </c>
      <c r="K1284" s="39" t="n">
        <v>1.502037</v>
      </c>
      <c r="L1284" s="28" t="n">
        <v>3.9456</v>
      </c>
      <c r="M1284" s="8" t="n">
        <v>114</v>
      </c>
      <c r="N1284" s="8" t="n">
        <v>828</v>
      </c>
      <c r="O1284" s="28" t="n">
        <v>11.4365</v>
      </c>
      <c r="P1284" s="28" t="n">
        <v>6.010303</v>
      </c>
      <c r="Q1284" s="28" t="n">
        <v>6.361725</v>
      </c>
      <c r="R1284" s="8" t="n">
        <v>24</v>
      </c>
      <c r="S1284" s="8" t="n">
        <v>10</v>
      </c>
      <c r="T1284" s="23" t="n">
        <v>95.287606</v>
      </c>
      <c r="U1284" s="23" t="n">
        <v>77.757519</v>
      </c>
      <c r="V1284" s="28" t="n">
        <v>3.263617</v>
      </c>
      <c r="W1284" s="39" t="n">
        <v>0.503268</v>
      </c>
      <c r="X1284" s="24" t="n">
        <f aca="false">P1284*RHO_VANE/2700*(1+SCRAP)*PRICE_VANE</f>
        <v>71.94332691</v>
      </c>
      <c r="Y1284" s="24" t="n">
        <f aca="false">Q1284*RHO_PLATE/2700*(1+SCRAP)*PRICE_PLATE</f>
        <v>76.14984825</v>
      </c>
      <c r="Z1284" s="24" t="n">
        <f aca="false">T1284*CUT_M+(R1284+S1284)*CUT_SET</f>
        <v>176.931409</v>
      </c>
      <c r="AA1284" s="24" t="n">
        <f aca="false">U1284*ROUND_M</f>
        <v>388.787595</v>
      </c>
      <c r="AB1284" s="24" t="n">
        <f aca="false">(R1284+S1284)*FINISH_PART</f>
        <v>272</v>
      </c>
      <c r="AC1284" s="24" t="n">
        <f aca="false">R1284*SPACER_VANE+(R1284+S1284)*ASM_H*LABOUR</f>
        <v>454.5</v>
      </c>
      <c r="AD1284" s="24" t="n">
        <f aca="false">V1284*G10_CAGE+W1284*G10_SLEEVE</f>
        <v>226.0131</v>
      </c>
      <c r="AE1284" s="24" t="n">
        <f aca="false">N1284/1000*SHAFT_M+SHAFT_SET</f>
        <v>179.36</v>
      </c>
      <c r="AF1284" s="24" t="n">
        <f aca="false">2*ROUNDUP(G1284*1000/V_ZENER,0)*PRICE_Z+5*ROUNDUP(G1284*DIODE_SAFETY/V_STICK,0)*PRICE_STICK</f>
        <v>80.9</v>
      </c>
      <c r="AG1284" s="24" t="n">
        <f aca="false">SUM(X1284:AF1284)</f>
        <v>1926.58527916</v>
      </c>
      <c r="AH1284" s="20" t="n">
        <f aca="false">FIXED_BOM</f>
        <v>3461</v>
      </c>
      <c r="AI1284" s="24" t="n">
        <f aca="false">(AG1284+AH1284)*(1+CONT)</f>
        <v>6195.723071034</v>
      </c>
      <c r="AJ1284" s="24" t="n">
        <f aca="false">IF(L1284&gt;0,AI1284/L1284,1000000000000)</f>
        <v>1570.28666642184</v>
      </c>
      <c r="AK1284" s="8" t="n">
        <f aca="false">IF(AND(G1284&gt;=V_NEED,L1284&gt;=P_MIN,K1284&gt;=Z_MIN,F1284&lt;=N_CAP,D1284&lt;=R_MAX,OR(CORONA_REQ=0,O1284&gt;=G1284)),1,0)</f>
        <v>1</v>
      </c>
      <c r="AL1284" s="28" t="n">
        <f aca="false">IF(AK1284=1,IF(OBJECTIVE=1,AI1284,AJ1284),1000000000000)+ROW()*0.000000001</f>
        <v>6195.723072318</v>
      </c>
    </row>
    <row r="1285" customFormat="false" ht="15" hidden="false" customHeight="false" outlineLevel="0" collapsed="false">
      <c r="A1285" s="8" t="n">
        <v>1281</v>
      </c>
      <c r="B1285" s="23" t="n">
        <v>5</v>
      </c>
      <c r="C1285" s="23" t="n">
        <v>2</v>
      </c>
      <c r="D1285" s="8" t="n">
        <v>200</v>
      </c>
      <c r="E1285" s="8" t="n">
        <v>18</v>
      </c>
      <c r="F1285" s="8" t="n">
        <v>8</v>
      </c>
      <c r="G1285" s="28" t="n">
        <v>11.211605</v>
      </c>
      <c r="H1285" s="8" t="n">
        <v>58.166648</v>
      </c>
      <c r="I1285" s="8" t="n">
        <v>1009.057543</v>
      </c>
      <c r="J1285" s="28" t="n">
        <v>17.3477</v>
      </c>
      <c r="K1285" s="39" t="n">
        <v>1.523903</v>
      </c>
      <c r="L1285" s="28" t="n">
        <v>5.541954</v>
      </c>
      <c r="M1285" s="8" t="n">
        <v>156</v>
      </c>
      <c r="N1285" s="8" t="n">
        <v>912</v>
      </c>
      <c r="O1285" s="28" t="n">
        <v>11.4365</v>
      </c>
      <c r="P1285" s="28" t="n">
        <v>8.013738</v>
      </c>
      <c r="Q1285" s="28" t="n">
        <v>8.906415</v>
      </c>
      <c r="R1285" s="8" t="n">
        <v>32</v>
      </c>
      <c r="S1285" s="8" t="n">
        <v>14</v>
      </c>
      <c r="T1285" s="23" t="n">
        <v>128.097339</v>
      </c>
      <c r="U1285" s="23" t="n">
        <v>104.72389</v>
      </c>
      <c r="V1285" s="28" t="n">
        <v>4.099422</v>
      </c>
      <c r="W1285" s="39" t="n">
        <v>0.632154</v>
      </c>
      <c r="X1285" s="24" t="n">
        <f aca="false">P1285*RHO_VANE/2700*(1+SCRAP)*PRICE_VANE</f>
        <v>95.92444386</v>
      </c>
      <c r="Y1285" s="24" t="n">
        <f aca="false">Q1285*RHO_PLATE/2700*(1+SCRAP)*PRICE_PLATE</f>
        <v>106.60978755</v>
      </c>
      <c r="Z1285" s="24" t="n">
        <f aca="false">T1285*CUT_M+(R1285+S1285)*CUT_SET</f>
        <v>238.1460085</v>
      </c>
      <c r="AA1285" s="24" t="n">
        <f aca="false">U1285*ROUND_M</f>
        <v>523.61945</v>
      </c>
      <c r="AB1285" s="24" t="n">
        <f aca="false">(R1285+S1285)*FINISH_PART</f>
        <v>368</v>
      </c>
      <c r="AC1285" s="24" t="n">
        <f aca="false">R1285*SPACER_VANE+(R1285+S1285)*ASM_H*LABOUR</f>
        <v>613.5</v>
      </c>
      <c r="AD1285" s="24" t="n">
        <f aca="false">V1285*G10_CAGE+W1285*G10_SLEEVE</f>
        <v>283.89456</v>
      </c>
      <c r="AE1285" s="24" t="n">
        <f aca="false">N1285/1000*SHAFT_M+SHAFT_SET</f>
        <v>189.44</v>
      </c>
      <c r="AF1285" s="24" t="n">
        <f aca="false">2*ROUNDUP(G1285*1000/V_ZENER,0)*PRICE_Z+5*ROUNDUP(G1285*DIODE_SAFETY/V_STICK,0)*PRICE_STICK</f>
        <v>80.9</v>
      </c>
      <c r="AG1285" s="24" t="n">
        <f aca="false">SUM(X1285:AF1285)</f>
        <v>2500.03424991</v>
      </c>
      <c r="AH1285" s="20" t="n">
        <f aca="false">FIXED_BOM</f>
        <v>3461</v>
      </c>
      <c r="AI1285" s="24" t="n">
        <f aca="false">(AG1285+AH1285)*(1+CONT)</f>
        <v>6855.1893873965</v>
      </c>
      <c r="AJ1285" s="24" t="n">
        <f aca="false">IF(L1285&gt;0,AI1285/L1285,1000000000000)</f>
        <v>1236.96252033065</v>
      </c>
      <c r="AK1285" s="8" t="n">
        <f aca="false">IF(AND(G1285&gt;=V_NEED,L1285&gt;=P_MIN,K1285&gt;=Z_MIN,F1285&lt;=N_CAP,D1285&lt;=R_MAX,OR(CORONA_REQ=0,O1285&gt;=G1285)),1,0)</f>
        <v>0</v>
      </c>
      <c r="AL1285" s="28" t="n">
        <f aca="false">IF(AK1285=1,IF(OBJECTIVE=1,AI1285,AJ1285),1000000000000)+ROW()*0.000000001</f>
        <v>1000000000000</v>
      </c>
    </row>
    <row r="1286" customFormat="false" ht="15" hidden="false" customHeight="false" outlineLevel="0" collapsed="false">
      <c r="A1286" s="8" t="n">
        <v>1282</v>
      </c>
      <c r="B1286" s="23" t="n">
        <v>5</v>
      </c>
      <c r="C1286" s="23" t="n">
        <v>2</v>
      </c>
      <c r="D1286" s="8" t="n">
        <v>200</v>
      </c>
      <c r="E1286" s="8" t="n">
        <v>18</v>
      </c>
      <c r="F1286" s="8" t="n">
        <v>10</v>
      </c>
      <c r="G1286" s="28" t="n">
        <v>11.211605</v>
      </c>
      <c r="H1286" s="8" t="n">
        <v>73.144421</v>
      </c>
      <c r="I1286" s="8" t="n">
        <v>1278.139555</v>
      </c>
      <c r="J1286" s="28" t="n">
        <v>17.474191</v>
      </c>
      <c r="K1286" s="39" t="n">
        <v>1.537758</v>
      </c>
      <c r="L1286" s="28" t="n">
        <v>7.147353</v>
      </c>
      <c r="M1286" s="8" t="n">
        <v>191</v>
      </c>
      <c r="N1286" s="8" t="n">
        <v>982</v>
      </c>
      <c r="O1286" s="28" t="n">
        <v>11.4365</v>
      </c>
      <c r="P1286" s="28" t="n">
        <v>10.017172</v>
      </c>
      <c r="Q1286" s="28" t="n">
        <v>10.17876</v>
      </c>
      <c r="R1286" s="8" t="n">
        <v>40</v>
      </c>
      <c r="S1286" s="8" t="n">
        <v>16</v>
      </c>
      <c r="T1286" s="23" t="n">
        <v>157.765479</v>
      </c>
      <c r="U1286" s="23" t="n">
        <v>128.548668</v>
      </c>
      <c r="V1286" s="28" t="n">
        <v>4.795925</v>
      </c>
      <c r="W1286" s="39" t="n">
        <v>0.739559</v>
      </c>
      <c r="X1286" s="24" t="n">
        <f aca="false">P1286*RHO_VANE/2700*(1+SCRAP)*PRICE_VANE</f>
        <v>119.90554884</v>
      </c>
      <c r="Y1286" s="24" t="n">
        <f aca="false">Q1286*RHO_PLATE/2700*(1+SCRAP)*PRICE_PLATE</f>
        <v>121.8397572</v>
      </c>
      <c r="Z1286" s="24" t="n">
        <f aca="false">T1286*CUT_M+(R1286+S1286)*CUT_SET</f>
        <v>292.6482185</v>
      </c>
      <c r="AA1286" s="24" t="n">
        <f aca="false">U1286*ROUND_M</f>
        <v>642.74334</v>
      </c>
      <c r="AB1286" s="24" t="n">
        <f aca="false">(R1286+S1286)*FINISH_PART</f>
        <v>448</v>
      </c>
      <c r="AC1286" s="24" t="n">
        <f aca="false">R1286*SPACER_VANE+(R1286+S1286)*ASM_H*LABOUR</f>
        <v>750</v>
      </c>
      <c r="AD1286" s="24" t="n">
        <f aca="false">V1286*G10_CAGE+W1286*G10_SLEEVE</f>
        <v>332.12904</v>
      </c>
      <c r="AE1286" s="24" t="n">
        <f aca="false">N1286/1000*SHAFT_M+SHAFT_SET</f>
        <v>197.84</v>
      </c>
      <c r="AF1286" s="24" t="n">
        <f aca="false">2*ROUNDUP(G1286*1000/V_ZENER,0)*PRICE_Z+5*ROUNDUP(G1286*DIODE_SAFETY/V_STICK,0)*PRICE_STICK</f>
        <v>80.9</v>
      </c>
      <c r="AG1286" s="24" t="n">
        <f aca="false">SUM(X1286:AF1286)</f>
        <v>2986.00590454</v>
      </c>
      <c r="AH1286" s="20" t="n">
        <f aca="false">FIXED_BOM</f>
        <v>3461</v>
      </c>
      <c r="AI1286" s="24" t="n">
        <f aca="false">(AG1286+AH1286)*(1+CONT)</f>
        <v>7414.056790221</v>
      </c>
      <c r="AJ1286" s="24" t="n">
        <f aca="false">IF(L1286&gt;0,AI1286/L1286,1000000000000)</f>
        <v>1037.31504379607</v>
      </c>
      <c r="AK1286" s="8" t="n">
        <f aca="false">IF(AND(G1286&gt;=V_NEED,L1286&gt;=P_MIN,K1286&gt;=Z_MIN,F1286&lt;=N_CAP,D1286&lt;=R_MAX,OR(CORONA_REQ=0,O1286&gt;=G1286)),1,0)</f>
        <v>0</v>
      </c>
      <c r="AL1286" s="28" t="n">
        <f aca="false">IF(AK1286=1,IF(OBJECTIVE=1,AI1286,AJ1286),1000000000000)+ROW()*0.000000001</f>
        <v>1000000000000</v>
      </c>
    </row>
    <row r="1287" customFormat="false" ht="15" hidden="false" customHeight="false" outlineLevel="0" collapsed="false">
      <c r="A1287" s="8" t="n">
        <v>1283</v>
      </c>
      <c r="B1287" s="23" t="n">
        <v>5</v>
      </c>
      <c r="C1287" s="23" t="n">
        <v>2</v>
      </c>
      <c r="D1287" s="8" t="n">
        <v>200</v>
      </c>
      <c r="E1287" s="8" t="n">
        <v>18</v>
      </c>
      <c r="F1287" s="8" t="n">
        <v>12</v>
      </c>
      <c r="G1287" s="28" t="n">
        <v>11.211605</v>
      </c>
      <c r="H1287" s="8" t="n">
        <v>88.122194</v>
      </c>
      <c r="I1287" s="8" t="n">
        <v>1547.221566</v>
      </c>
      <c r="J1287" s="28" t="n">
        <v>17.557683</v>
      </c>
      <c r="K1287" s="39" t="n">
        <v>1.546961</v>
      </c>
      <c r="L1287" s="28" t="n">
        <v>8.753337</v>
      </c>
      <c r="M1287" s="8" t="n">
        <v>233</v>
      </c>
      <c r="N1287" s="8" t="n">
        <v>1066</v>
      </c>
      <c r="O1287" s="28" t="n">
        <v>11.4365</v>
      </c>
      <c r="P1287" s="28" t="n">
        <v>12.020607</v>
      </c>
      <c r="Q1287" s="28" t="n">
        <v>12.72345</v>
      </c>
      <c r="R1287" s="8" t="n">
        <v>48</v>
      </c>
      <c r="S1287" s="8" t="n">
        <v>20</v>
      </c>
      <c r="T1287" s="23" t="n">
        <v>190.575212</v>
      </c>
      <c r="U1287" s="23" t="n">
        <v>155.515038</v>
      </c>
      <c r="V1287" s="28" t="n">
        <v>5.63173</v>
      </c>
      <c r="W1287" s="39" t="n">
        <v>0.868444</v>
      </c>
      <c r="X1287" s="24" t="n">
        <f aca="false">P1287*RHO_VANE/2700*(1+SCRAP)*PRICE_VANE</f>
        <v>143.88666579</v>
      </c>
      <c r="Y1287" s="24" t="n">
        <f aca="false">Q1287*RHO_PLATE/2700*(1+SCRAP)*PRICE_PLATE</f>
        <v>152.2996965</v>
      </c>
      <c r="Z1287" s="24" t="n">
        <f aca="false">T1287*CUT_M+(R1287+S1287)*CUT_SET</f>
        <v>353.862818</v>
      </c>
      <c r="AA1287" s="24" t="n">
        <f aca="false">U1287*ROUND_M</f>
        <v>777.57519</v>
      </c>
      <c r="AB1287" s="24" t="n">
        <f aca="false">(R1287+S1287)*FINISH_PART</f>
        <v>544</v>
      </c>
      <c r="AC1287" s="24" t="n">
        <f aca="false">R1287*SPACER_VANE+(R1287+S1287)*ASM_H*LABOUR</f>
        <v>909</v>
      </c>
      <c r="AD1287" s="24" t="n">
        <f aca="false">V1287*G10_CAGE+W1287*G10_SLEEVE</f>
        <v>390.01044</v>
      </c>
      <c r="AE1287" s="24" t="n">
        <f aca="false">N1287/1000*SHAFT_M+SHAFT_SET</f>
        <v>207.92</v>
      </c>
      <c r="AF1287" s="24" t="n">
        <f aca="false">2*ROUNDUP(G1287*1000/V_ZENER,0)*PRICE_Z+5*ROUNDUP(G1287*DIODE_SAFETY/V_STICK,0)*PRICE_STICK</f>
        <v>80.9</v>
      </c>
      <c r="AG1287" s="24" t="n">
        <f aca="false">SUM(X1287:AF1287)</f>
        <v>3559.45481029</v>
      </c>
      <c r="AH1287" s="20" t="n">
        <f aca="false">FIXED_BOM</f>
        <v>3461</v>
      </c>
      <c r="AI1287" s="24" t="n">
        <f aca="false">(AG1287+AH1287)*(1+CONT)</f>
        <v>8073.5230318335</v>
      </c>
      <c r="AJ1287" s="24" t="n">
        <f aca="false">IF(L1287&gt;0,AI1287/L1287,1000000000000)</f>
        <v>922.336593670905</v>
      </c>
      <c r="AK1287" s="8" t="n">
        <f aca="false">IF(AND(G1287&gt;=V_NEED,L1287&gt;=P_MIN,K1287&gt;=Z_MIN,F1287&lt;=N_CAP,D1287&lt;=R_MAX,OR(CORONA_REQ=0,O1287&gt;=G1287)),1,0)</f>
        <v>0</v>
      </c>
      <c r="AL1287" s="28" t="n">
        <f aca="false">IF(AK1287=1,IF(OBJECTIVE=1,AI1287,AJ1287),1000000000000)+ROW()*0.000000001</f>
        <v>1000000000000</v>
      </c>
    </row>
    <row r="1288" customFormat="false" ht="15" hidden="false" customHeight="false" outlineLevel="0" collapsed="false">
      <c r="A1288" s="8" t="n">
        <v>1284</v>
      </c>
      <c r="B1288" s="23" t="n">
        <v>5</v>
      </c>
      <c r="C1288" s="23" t="n">
        <v>2</v>
      </c>
      <c r="D1288" s="8" t="n">
        <v>200</v>
      </c>
      <c r="E1288" s="8" t="n">
        <v>18</v>
      </c>
      <c r="F1288" s="8" t="n">
        <v>16</v>
      </c>
      <c r="G1288" s="28" t="n">
        <v>11.211605</v>
      </c>
      <c r="H1288" s="8" t="n">
        <v>118.077739</v>
      </c>
      <c r="I1288" s="8" t="n">
        <v>2085.385589</v>
      </c>
      <c r="J1288" s="28" t="n">
        <v>17.661124</v>
      </c>
      <c r="K1288" s="39" t="n">
        <v>1.558427</v>
      </c>
      <c r="L1288" s="28" t="n">
        <v>11.960492</v>
      </c>
      <c r="M1288" s="8" t="n">
        <v>303</v>
      </c>
      <c r="N1288" s="8" t="n">
        <v>1206</v>
      </c>
      <c r="O1288" s="28" t="n">
        <v>11.4365</v>
      </c>
      <c r="P1288" s="28" t="n">
        <v>16.027476</v>
      </c>
      <c r="Q1288" s="28" t="n">
        <v>15.26814</v>
      </c>
      <c r="R1288" s="8" t="n">
        <v>64</v>
      </c>
      <c r="S1288" s="8" t="n">
        <v>24</v>
      </c>
      <c r="T1288" s="23" t="n">
        <v>249.911493</v>
      </c>
      <c r="U1288" s="23" t="n">
        <v>203.164594</v>
      </c>
      <c r="V1288" s="28" t="n">
        <v>7.024737</v>
      </c>
      <c r="W1288" s="39" t="n">
        <v>1.083254</v>
      </c>
      <c r="X1288" s="24" t="n">
        <f aca="false">P1288*RHO_VANE/2700*(1+SCRAP)*PRICE_VANE</f>
        <v>191.84888772</v>
      </c>
      <c r="Y1288" s="24" t="n">
        <f aca="false">Q1288*RHO_PLATE/2700*(1+SCRAP)*PRICE_PLATE</f>
        <v>182.7596358</v>
      </c>
      <c r="Z1288" s="24" t="n">
        <f aca="false">T1288*CUT_M+(R1288+S1288)*CUT_SET</f>
        <v>462.8672395</v>
      </c>
      <c r="AA1288" s="24" t="n">
        <f aca="false">U1288*ROUND_M</f>
        <v>1015.82297</v>
      </c>
      <c r="AB1288" s="24" t="n">
        <f aca="false">(R1288+S1288)*FINISH_PART</f>
        <v>704</v>
      </c>
      <c r="AC1288" s="24" t="n">
        <f aca="false">R1288*SPACER_VANE+(R1288+S1288)*ASM_H*LABOUR</f>
        <v>1182</v>
      </c>
      <c r="AD1288" s="24" t="n">
        <f aca="false">V1288*G10_CAGE+W1288*G10_SLEEVE</f>
        <v>486.47946</v>
      </c>
      <c r="AE1288" s="24" t="n">
        <f aca="false">N1288/1000*SHAFT_M+SHAFT_SET</f>
        <v>224.72</v>
      </c>
      <c r="AF1288" s="24" t="n">
        <f aca="false">2*ROUNDUP(G1288*1000/V_ZENER,0)*PRICE_Z+5*ROUNDUP(G1288*DIODE_SAFETY/V_STICK,0)*PRICE_STICK</f>
        <v>80.9</v>
      </c>
      <c r="AG1288" s="24" t="n">
        <f aca="false">SUM(X1288:AF1288)</f>
        <v>4531.39819302</v>
      </c>
      <c r="AH1288" s="20" t="n">
        <f aca="false">FIXED_BOM</f>
        <v>3461</v>
      </c>
      <c r="AI1288" s="24" t="n">
        <f aca="false">(AG1288+AH1288)*(1+CONT)</f>
        <v>9191.257921973</v>
      </c>
      <c r="AJ1288" s="24" t="n">
        <f aca="false">IF(L1288&gt;0,AI1288/L1288,1000000000000)</f>
        <v>768.468213679922</v>
      </c>
      <c r="AK1288" s="8" t="n">
        <f aca="false">IF(AND(G1288&gt;=V_NEED,L1288&gt;=P_MIN,K1288&gt;=Z_MIN,F1288&lt;=N_CAP,D1288&lt;=R_MAX,OR(CORONA_REQ=0,O1288&gt;=G1288)),1,0)</f>
        <v>0</v>
      </c>
      <c r="AL1288" s="28" t="n">
        <f aca="false">IF(AK1288=1,IF(OBJECTIVE=1,AI1288,AJ1288),1000000000000)+ROW()*0.000000001</f>
        <v>1000000000000</v>
      </c>
    </row>
    <row r="1289" customFormat="false" ht="15" hidden="false" customHeight="false" outlineLevel="0" collapsed="false">
      <c r="A1289" s="8" t="n">
        <v>1285</v>
      </c>
      <c r="B1289" s="23" t="n">
        <v>5</v>
      </c>
      <c r="C1289" s="23" t="n">
        <v>2</v>
      </c>
      <c r="D1289" s="8" t="n">
        <v>200</v>
      </c>
      <c r="E1289" s="8" t="n">
        <v>22</v>
      </c>
      <c r="F1289" s="8" t="n">
        <v>4</v>
      </c>
      <c r="G1289" s="28" t="n">
        <v>11.211605</v>
      </c>
      <c r="H1289" s="8" t="n">
        <v>37.959367</v>
      </c>
      <c r="I1289" s="8" t="n">
        <v>567.756253</v>
      </c>
      <c r="J1289" s="28" t="n">
        <v>14.956947</v>
      </c>
      <c r="K1289" s="39" t="n">
        <v>1.460535</v>
      </c>
      <c r="L1289" s="28" t="n">
        <v>2.850318</v>
      </c>
      <c r="M1289" s="8" t="n">
        <v>79</v>
      </c>
      <c r="N1289" s="8" t="n">
        <v>758</v>
      </c>
      <c r="O1289" s="28" t="n">
        <v>11.4365</v>
      </c>
      <c r="P1289" s="28" t="n">
        <v>4.685453</v>
      </c>
      <c r="Q1289" s="28" t="n">
        <v>5.08938</v>
      </c>
      <c r="R1289" s="8" t="n">
        <v>16</v>
      </c>
      <c r="S1289" s="8" t="n">
        <v>8</v>
      </c>
      <c r="T1289" s="23" t="n">
        <v>65.619466</v>
      </c>
      <c r="U1289" s="23" t="n">
        <v>53.932741</v>
      </c>
      <c r="V1289" s="28" t="n">
        <v>2.567113</v>
      </c>
      <c r="W1289" s="39" t="n">
        <v>0.395863</v>
      </c>
      <c r="X1289" s="24" t="n">
        <f aca="false">P1289*RHO_VANE/2700*(1+SCRAP)*PRICE_VANE</f>
        <v>56.08487241</v>
      </c>
      <c r="Y1289" s="24" t="n">
        <f aca="false">Q1289*RHO_PLATE/2700*(1+SCRAP)*PRICE_PLATE</f>
        <v>60.9198786</v>
      </c>
      <c r="Z1289" s="24" t="n">
        <f aca="false">T1289*CUT_M+(R1289+S1289)*CUT_SET</f>
        <v>122.429199</v>
      </c>
      <c r="AA1289" s="24" t="n">
        <f aca="false">U1289*ROUND_M</f>
        <v>269.663705</v>
      </c>
      <c r="AB1289" s="24" t="n">
        <f aca="false">(R1289+S1289)*FINISH_PART</f>
        <v>192</v>
      </c>
      <c r="AC1289" s="24" t="n">
        <f aca="false">R1289*SPACER_VANE+(R1289+S1289)*ASM_H*LABOUR</f>
        <v>318</v>
      </c>
      <c r="AD1289" s="24" t="n">
        <f aca="false">V1289*G10_CAGE+W1289*G10_SLEEVE</f>
        <v>177.77856</v>
      </c>
      <c r="AE1289" s="24" t="n">
        <f aca="false">N1289/1000*SHAFT_M+SHAFT_SET</f>
        <v>170.96</v>
      </c>
      <c r="AF1289" s="24" t="n">
        <f aca="false">2*ROUNDUP(G1289*1000/V_ZENER,0)*PRICE_Z+5*ROUNDUP(G1289*DIODE_SAFETY/V_STICK,0)*PRICE_STICK</f>
        <v>80.9</v>
      </c>
      <c r="AG1289" s="24" t="n">
        <f aca="false">SUM(X1289:AF1289)</f>
        <v>1448.73621501</v>
      </c>
      <c r="AH1289" s="20" t="n">
        <f aca="false">FIXED_BOM</f>
        <v>3461</v>
      </c>
      <c r="AI1289" s="24" t="n">
        <f aca="false">(AG1289+AH1289)*(1+CONT)</f>
        <v>5646.1966472615</v>
      </c>
      <c r="AJ1289" s="24" t="n">
        <f aca="false">IF(L1289&gt;0,AI1289/L1289,1000000000000)</f>
        <v>1980.90060381385</v>
      </c>
      <c r="AK1289" s="8" t="n">
        <f aca="false">IF(AND(G1289&gt;=V_NEED,L1289&gt;=P_MIN,K1289&gt;=Z_MIN,F1289&lt;=N_CAP,D1289&lt;=R_MAX,OR(CORONA_REQ=0,O1289&gt;=G1289)),1,0)</f>
        <v>1</v>
      </c>
      <c r="AL1289" s="28" t="n">
        <f aca="false">IF(AK1289=1,IF(OBJECTIVE=1,AI1289,AJ1289),1000000000000)+ROW()*0.000000001</f>
        <v>5646.1966485505</v>
      </c>
    </row>
    <row r="1290" customFormat="false" ht="15" hidden="false" customHeight="false" outlineLevel="0" collapsed="false">
      <c r="A1290" s="8" t="n">
        <v>1286</v>
      </c>
      <c r="B1290" s="23" t="n">
        <v>5</v>
      </c>
      <c r="C1290" s="23" t="n">
        <v>2</v>
      </c>
      <c r="D1290" s="8" t="n">
        <v>200</v>
      </c>
      <c r="E1290" s="8" t="n">
        <v>22</v>
      </c>
      <c r="F1290" s="8" t="n">
        <v>6</v>
      </c>
      <c r="G1290" s="28" t="n">
        <v>11.211605</v>
      </c>
      <c r="H1290" s="8" t="n">
        <v>58.507577</v>
      </c>
      <c r="I1290" s="8" t="n">
        <v>892.188398</v>
      </c>
      <c r="J1290" s="28" t="n">
        <v>15.249109</v>
      </c>
      <c r="K1290" s="39" t="n">
        <v>1.498306</v>
      </c>
      <c r="L1290" s="28" t="n">
        <v>4.73783</v>
      </c>
      <c r="M1290" s="8" t="n">
        <v>121</v>
      </c>
      <c r="N1290" s="8" t="n">
        <v>842</v>
      </c>
      <c r="O1290" s="28" t="n">
        <v>11.4365</v>
      </c>
      <c r="P1290" s="28" t="n">
        <v>7.028179</v>
      </c>
      <c r="Q1290" s="28" t="n">
        <v>7.63407</v>
      </c>
      <c r="R1290" s="8" t="n">
        <v>24</v>
      </c>
      <c r="S1290" s="8" t="n">
        <v>12</v>
      </c>
      <c r="T1290" s="23" t="n">
        <v>98.429199</v>
      </c>
      <c r="U1290" s="23" t="n">
        <v>80.899112</v>
      </c>
      <c r="V1290" s="28" t="n">
        <v>3.402918</v>
      </c>
      <c r="W1290" s="39" t="n">
        <v>0.524749</v>
      </c>
      <c r="X1290" s="24" t="n">
        <f aca="false">P1290*RHO_VANE/2700*(1+SCRAP)*PRICE_VANE</f>
        <v>84.12730263</v>
      </c>
      <c r="Y1290" s="24" t="n">
        <f aca="false">Q1290*RHO_PLATE/2700*(1+SCRAP)*PRICE_PLATE</f>
        <v>91.3798179</v>
      </c>
      <c r="Z1290" s="24" t="n">
        <f aca="false">T1290*CUT_M+(R1290+S1290)*CUT_SET</f>
        <v>183.6437985</v>
      </c>
      <c r="AA1290" s="24" t="n">
        <f aca="false">U1290*ROUND_M</f>
        <v>404.49556</v>
      </c>
      <c r="AB1290" s="24" t="n">
        <f aca="false">(R1290+S1290)*FINISH_PART</f>
        <v>288</v>
      </c>
      <c r="AC1290" s="24" t="n">
        <f aca="false">R1290*SPACER_VANE+(R1290+S1290)*ASM_H*LABOUR</f>
        <v>477</v>
      </c>
      <c r="AD1290" s="24" t="n">
        <f aca="false">V1290*G10_CAGE+W1290*G10_SLEEVE</f>
        <v>235.66002</v>
      </c>
      <c r="AE1290" s="24" t="n">
        <f aca="false">N1290/1000*SHAFT_M+SHAFT_SET</f>
        <v>181.04</v>
      </c>
      <c r="AF1290" s="24" t="n">
        <f aca="false">2*ROUNDUP(G1290*1000/V_ZENER,0)*PRICE_Z+5*ROUNDUP(G1290*DIODE_SAFETY/V_STICK,0)*PRICE_STICK</f>
        <v>80.9</v>
      </c>
      <c r="AG1290" s="24" t="n">
        <f aca="false">SUM(X1290:AF1290)</f>
        <v>2026.24649903</v>
      </c>
      <c r="AH1290" s="20" t="n">
        <f aca="false">FIXED_BOM</f>
        <v>3461</v>
      </c>
      <c r="AI1290" s="24" t="n">
        <f aca="false">(AG1290+AH1290)*(1+CONT)</f>
        <v>6310.3334738845</v>
      </c>
      <c r="AJ1290" s="24" t="n">
        <f aca="false">IF(L1290&gt;0,AI1290/L1290,1000000000000)</f>
        <v>1331.90373522995</v>
      </c>
      <c r="AK1290" s="8" t="n">
        <f aca="false">IF(AND(G1290&gt;=V_NEED,L1290&gt;=P_MIN,K1290&gt;=Z_MIN,F1290&lt;=N_CAP,D1290&lt;=R_MAX,OR(CORONA_REQ=0,O1290&gt;=G1290)),1,0)</f>
        <v>1</v>
      </c>
      <c r="AL1290" s="28" t="n">
        <f aca="false">IF(AK1290=1,IF(OBJECTIVE=1,AI1290,AJ1290),1000000000000)+ROW()*0.000000001</f>
        <v>6310.3334751745</v>
      </c>
    </row>
    <row r="1291" customFormat="false" ht="15" hidden="false" customHeight="false" outlineLevel="0" collapsed="false">
      <c r="A1291" s="8" t="n">
        <v>1287</v>
      </c>
      <c r="B1291" s="23" t="n">
        <v>5</v>
      </c>
      <c r="C1291" s="23" t="n">
        <v>2</v>
      </c>
      <c r="D1291" s="8" t="n">
        <v>200</v>
      </c>
      <c r="E1291" s="8" t="n">
        <v>22</v>
      </c>
      <c r="F1291" s="8" t="n">
        <v>8</v>
      </c>
      <c r="G1291" s="28" t="n">
        <v>11.211605</v>
      </c>
      <c r="H1291" s="8" t="n">
        <v>79.055787</v>
      </c>
      <c r="I1291" s="8" t="n">
        <v>1216.620542</v>
      </c>
      <c r="J1291" s="28" t="n">
        <v>15.389392</v>
      </c>
      <c r="K1291" s="39" t="n">
        <v>1.516997</v>
      </c>
      <c r="L1291" s="28" t="n">
        <v>6.63191</v>
      </c>
      <c r="M1291" s="8" t="n">
        <v>163</v>
      </c>
      <c r="N1291" s="8" t="n">
        <v>926</v>
      </c>
      <c r="O1291" s="28" t="n">
        <v>11.4365</v>
      </c>
      <c r="P1291" s="28" t="n">
        <v>9.370906</v>
      </c>
      <c r="Q1291" s="28" t="n">
        <v>10.17876</v>
      </c>
      <c r="R1291" s="8" t="n">
        <v>32</v>
      </c>
      <c r="S1291" s="8" t="n">
        <v>16</v>
      </c>
      <c r="T1291" s="23" t="n">
        <v>131.238932</v>
      </c>
      <c r="U1291" s="23" t="n">
        <v>107.865482</v>
      </c>
      <c r="V1291" s="28" t="n">
        <v>4.238722</v>
      </c>
      <c r="W1291" s="39" t="n">
        <v>0.653635</v>
      </c>
      <c r="X1291" s="24" t="n">
        <f aca="false">P1291*RHO_VANE/2700*(1+SCRAP)*PRICE_VANE</f>
        <v>112.16974482</v>
      </c>
      <c r="Y1291" s="24" t="n">
        <f aca="false">Q1291*RHO_PLATE/2700*(1+SCRAP)*PRICE_PLATE</f>
        <v>121.8397572</v>
      </c>
      <c r="Z1291" s="24" t="n">
        <f aca="false">T1291*CUT_M+(R1291+S1291)*CUT_SET</f>
        <v>244.858398</v>
      </c>
      <c r="AA1291" s="24" t="n">
        <f aca="false">U1291*ROUND_M</f>
        <v>539.32741</v>
      </c>
      <c r="AB1291" s="24" t="n">
        <f aca="false">(R1291+S1291)*FINISH_PART</f>
        <v>384</v>
      </c>
      <c r="AC1291" s="24" t="n">
        <f aca="false">R1291*SPACER_VANE+(R1291+S1291)*ASM_H*LABOUR</f>
        <v>636</v>
      </c>
      <c r="AD1291" s="24" t="n">
        <f aca="false">V1291*G10_CAGE+W1291*G10_SLEEVE</f>
        <v>293.54142</v>
      </c>
      <c r="AE1291" s="24" t="n">
        <f aca="false">N1291/1000*SHAFT_M+SHAFT_SET</f>
        <v>191.12</v>
      </c>
      <c r="AF1291" s="24" t="n">
        <f aca="false">2*ROUNDUP(G1291*1000/V_ZENER,0)*PRICE_Z+5*ROUNDUP(G1291*DIODE_SAFETY/V_STICK,0)*PRICE_STICK</f>
        <v>80.9</v>
      </c>
      <c r="AG1291" s="24" t="n">
        <f aca="false">SUM(X1291:AF1291)</f>
        <v>2603.75673002</v>
      </c>
      <c r="AH1291" s="20" t="n">
        <f aca="false">FIXED_BOM</f>
        <v>3461</v>
      </c>
      <c r="AI1291" s="24" t="n">
        <f aca="false">(AG1291+AH1291)*(1+CONT)</f>
        <v>6974.470239523</v>
      </c>
      <c r="AJ1291" s="24" t="n">
        <f aca="false">IF(L1291&gt;0,AI1291/L1291,1000000000000)</f>
        <v>1051.65333056736</v>
      </c>
      <c r="AK1291" s="8" t="n">
        <f aca="false">IF(AND(G1291&gt;=V_NEED,L1291&gt;=P_MIN,K1291&gt;=Z_MIN,F1291&lt;=N_CAP,D1291&lt;=R_MAX,OR(CORONA_REQ=0,O1291&gt;=G1291)),1,0)</f>
        <v>0</v>
      </c>
      <c r="AL1291" s="28" t="n">
        <f aca="false">IF(AK1291=1,IF(OBJECTIVE=1,AI1291,AJ1291),1000000000000)+ROW()*0.000000001</f>
        <v>1000000000000</v>
      </c>
    </row>
    <row r="1292" customFormat="false" ht="15" hidden="false" customHeight="false" outlineLevel="0" collapsed="false">
      <c r="A1292" s="8" t="n">
        <v>1288</v>
      </c>
      <c r="B1292" s="23" t="n">
        <v>5</v>
      </c>
      <c r="C1292" s="23" t="n">
        <v>2</v>
      </c>
      <c r="D1292" s="8" t="n">
        <v>200</v>
      </c>
      <c r="E1292" s="8" t="n">
        <v>22</v>
      </c>
      <c r="F1292" s="8" t="n">
        <v>10</v>
      </c>
      <c r="G1292" s="28" t="n">
        <v>11.211605</v>
      </c>
      <c r="H1292" s="8" t="n">
        <v>99.603997</v>
      </c>
      <c r="I1292" s="8" t="n">
        <v>1541.052687</v>
      </c>
      <c r="J1292" s="28" t="n">
        <v>15.471796</v>
      </c>
      <c r="K1292" s="39" t="n">
        <v>1.52834</v>
      </c>
      <c r="L1292" s="28" t="n">
        <v>8.522722</v>
      </c>
      <c r="M1292" s="8" t="n">
        <v>205</v>
      </c>
      <c r="N1292" s="8" t="n">
        <v>1010</v>
      </c>
      <c r="O1292" s="28" t="n">
        <v>11.4365</v>
      </c>
      <c r="P1292" s="28" t="n">
        <v>11.713632</v>
      </c>
      <c r="Q1292" s="28" t="n">
        <v>12.72345</v>
      </c>
      <c r="R1292" s="8" t="n">
        <v>40</v>
      </c>
      <c r="S1292" s="8" t="n">
        <v>20</v>
      </c>
      <c r="T1292" s="23" t="n">
        <v>164.048665</v>
      </c>
      <c r="U1292" s="23" t="n">
        <v>134.831853</v>
      </c>
      <c r="V1292" s="28" t="n">
        <v>5.074527</v>
      </c>
      <c r="W1292" s="39" t="n">
        <v>0.78252</v>
      </c>
      <c r="X1292" s="24" t="n">
        <f aca="false">P1292*RHO_VANE/2700*(1+SCRAP)*PRICE_VANE</f>
        <v>140.21217504</v>
      </c>
      <c r="Y1292" s="24" t="n">
        <f aca="false">Q1292*RHO_PLATE/2700*(1+SCRAP)*PRICE_PLATE</f>
        <v>152.2996965</v>
      </c>
      <c r="Z1292" s="24" t="n">
        <f aca="false">T1292*CUT_M+(R1292+S1292)*CUT_SET</f>
        <v>306.0729975</v>
      </c>
      <c r="AA1292" s="24" t="n">
        <f aca="false">U1292*ROUND_M</f>
        <v>674.159265</v>
      </c>
      <c r="AB1292" s="24" t="n">
        <f aca="false">(R1292+S1292)*FINISH_PART</f>
        <v>480</v>
      </c>
      <c r="AC1292" s="24" t="n">
        <f aca="false">R1292*SPACER_VANE+(R1292+S1292)*ASM_H*LABOUR</f>
        <v>795</v>
      </c>
      <c r="AD1292" s="24" t="n">
        <f aca="false">V1292*G10_CAGE+W1292*G10_SLEEVE</f>
        <v>351.42282</v>
      </c>
      <c r="AE1292" s="24" t="n">
        <f aca="false">N1292/1000*SHAFT_M+SHAFT_SET</f>
        <v>201.2</v>
      </c>
      <c r="AF1292" s="24" t="n">
        <f aca="false">2*ROUNDUP(G1292*1000/V_ZENER,0)*PRICE_Z+5*ROUNDUP(G1292*DIODE_SAFETY/V_STICK,0)*PRICE_STICK</f>
        <v>80.9</v>
      </c>
      <c r="AG1292" s="24" t="n">
        <f aca="false">SUM(X1292:AF1292)</f>
        <v>3181.26695404</v>
      </c>
      <c r="AH1292" s="20" t="n">
        <f aca="false">FIXED_BOM</f>
        <v>3461</v>
      </c>
      <c r="AI1292" s="24" t="n">
        <f aca="false">(AG1292+AH1292)*(1+CONT)</f>
        <v>7638.606997146</v>
      </c>
      <c r="AJ1292" s="24" t="n">
        <f aca="false">IF(L1292&gt;0,AI1292/L1292,1000000000000)</f>
        <v>896.263775486986</v>
      </c>
      <c r="AK1292" s="8" t="n">
        <f aca="false">IF(AND(G1292&gt;=V_NEED,L1292&gt;=P_MIN,K1292&gt;=Z_MIN,F1292&lt;=N_CAP,D1292&lt;=R_MAX,OR(CORONA_REQ=0,O1292&gt;=G1292)),1,0)</f>
        <v>0</v>
      </c>
      <c r="AL1292" s="28" t="n">
        <f aca="false">IF(AK1292=1,IF(OBJECTIVE=1,AI1292,AJ1292),1000000000000)+ROW()*0.000000001</f>
        <v>1000000000000</v>
      </c>
    </row>
    <row r="1293" customFormat="false" ht="15" hidden="false" customHeight="false" outlineLevel="0" collapsed="false">
      <c r="A1293" s="8" t="n">
        <v>1289</v>
      </c>
      <c r="B1293" s="23" t="n">
        <v>5</v>
      </c>
      <c r="C1293" s="23" t="n">
        <v>2</v>
      </c>
      <c r="D1293" s="8" t="n">
        <v>200</v>
      </c>
      <c r="E1293" s="8" t="n">
        <v>22</v>
      </c>
      <c r="F1293" s="8" t="n">
        <v>12</v>
      </c>
      <c r="G1293" s="28" t="n">
        <v>11.211605</v>
      </c>
      <c r="H1293" s="8" t="n">
        <v>120.152207</v>
      </c>
      <c r="I1293" s="8" t="n">
        <v>1865.484832</v>
      </c>
      <c r="J1293" s="28" t="n">
        <v>15.526014</v>
      </c>
      <c r="K1293" s="39" t="n">
        <v>1.535348</v>
      </c>
      <c r="L1293" s="28" t="n">
        <v>10.410619</v>
      </c>
      <c r="M1293" s="8" t="n">
        <v>240</v>
      </c>
      <c r="N1293" s="8" t="n">
        <v>1080</v>
      </c>
      <c r="O1293" s="28" t="n">
        <v>11.4365</v>
      </c>
      <c r="P1293" s="28" t="n">
        <v>14.056359</v>
      </c>
      <c r="Q1293" s="28" t="n">
        <v>13.995795</v>
      </c>
      <c r="R1293" s="8" t="n">
        <v>48</v>
      </c>
      <c r="S1293" s="8" t="n">
        <v>22</v>
      </c>
      <c r="T1293" s="23" t="n">
        <v>193.716805</v>
      </c>
      <c r="U1293" s="23" t="n">
        <v>158.656631</v>
      </c>
      <c r="V1293" s="28" t="n">
        <v>5.77103</v>
      </c>
      <c r="W1293" s="39" t="n">
        <v>0.889925</v>
      </c>
      <c r="X1293" s="24" t="n">
        <f aca="false">P1293*RHO_VANE/2700*(1+SCRAP)*PRICE_VANE</f>
        <v>168.25461723</v>
      </c>
      <c r="Y1293" s="24" t="n">
        <f aca="false">Q1293*RHO_PLATE/2700*(1+SCRAP)*PRICE_PLATE</f>
        <v>167.52966615</v>
      </c>
      <c r="Z1293" s="24" t="n">
        <f aca="false">T1293*CUT_M+(R1293+S1293)*CUT_SET</f>
        <v>360.5752075</v>
      </c>
      <c r="AA1293" s="24" t="n">
        <f aca="false">U1293*ROUND_M</f>
        <v>793.283155</v>
      </c>
      <c r="AB1293" s="24" t="n">
        <f aca="false">(R1293+S1293)*FINISH_PART</f>
        <v>560</v>
      </c>
      <c r="AC1293" s="24" t="n">
        <f aca="false">R1293*SPACER_VANE+(R1293+S1293)*ASM_H*LABOUR</f>
        <v>931.5</v>
      </c>
      <c r="AD1293" s="24" t="n">
        <f aca="false">V1293*G10_CAGE+W1293*G10_SLEEVE</f>
        <v>399.6573</v>
      </c>
      <c r="AE1293" s="24" t="n">
        <f aca="false">N1293/1000*SHAFT_M+SHAFT_SET</f>
        <v>209.6</v>
      </c>
      <c r="AF1293" s="24" t="n">
        <f aca="false">2*ROUNDUP(G1293*1000/V_ZENER,0)*PRICE_Z+5*ROUNDUP(G1293*DIODE_SAFETY/V_STICK,0)*PRICE_STICK</f>
        <v>80.9</v>
      </c>
      <c r="AG1293" s="24" t="n">
        <f aca="false">SUM(X1293:AF1293)</f>
        <v>3671.29994588</v>
      </c>
      <c r="AH1293" s="20" t="n">
        <f aca="false">FIXED_BOM</f>
        <v>3461</v>
      </c>
      <c r="AI1293" s="24" t="n">
        <f aca="false">(AG1293+AH1293)*(1+CONT)</f>
        <v>8202.144937762</v>
      </c>
      <c r="AJ1293" s="24" t="n">
        <f aca="false">IF(L1293&gt;0,AI1293/L1293,1000000000000)</f>
        <v>787.863328564997</v>
      </c>
      <c r="AK1293" s="8" t="n">
        <f aca="false">IF(AND(G1293&gt;=V_NEED,L1293&gt;=P_MIN,K1293&gt;=Z_MIN,F1293&lt;=N_CAP,D1293&lt;=R_MAX,OR(CORONA_REQ=0,O1293&gt;=G1293)),1,0)</f>
        <v>0</v>
      </c>
      <c r="AL1293" s="28" t="n">
        <f aca="false">IF(AK1293=1,IF(OBJECTIVE=1,AI1293,AJ1293),1000000000000)+ROW()*0.000000001</f>
        <v>1000000000000</v>
      </c>
    </row>
    <row r="1294" customFormat="false" ht="15" hidden="false" customHeight="false" outlineLevel="0" collapsed="false">
      <c r="A1294" s="8" t="n">
        <v>1290</v>
      </c>
      <c r="B1294" s="23" t="n">
        <v>5</v>
      </c>
      <c r="C1294" s="23" t="n">
        <v>2</v>
      </c>
      <c r="D1294" s="8" t="n">
        <v>200</v>
      </c>
      <c r="E1294" s="8" t="n">
        <v>22</v>
      </c>
      <c r="F1294" s="8" t="n">
        <v>16</v>
      </c>
      <c r="G1294" s="28" t="n">
        <v>11.211605</v>
      </c>
      <c r="H1294" s="8" t="n">
        <v>161.248627</v>
      </c>
      <c r="I1294" s="8" t="n">
        <v>2514.349121</v>
      </c>
      <c r="J1294" s="28" t="n">
        <v>15.592995</v>
      </c>
      <c r="K1294" s="39" t="n">
        <v>1.544771</v>
      </c>
      <c r="L1294" s="28" t="n">
        <v>14.200448</v>
      </c>
      <c r="M1294" s="8" t="n">
        <v>324</v>
      </c>
      <c r="N1294" s="8" t="n">
        <v>1248</v>
      </c>
      <c r="O1294" s="28" t="n">
        <v>11.4365</v>
      </c>
      <c r="P1294" s="28" t="n">
        <v>18.741812</v>
      </c>
      <c r="Q1294" s="28" t="n">
        <v>19.085175</v>
      </c>
      <c r="R1294" s="8" t="n">
        <v>64</v>
      </c>
      <c r="S1294" s="8" t="n">
        <v>30</v>
      </c>
      <c r="T1294" s="23" t="n">
        <v>259.336271</v>
      </c>
      <c r="U1294" s="23" t="n">
        <v>212.589372</v>
      </c>
      <c r="V1294" s="28" t="n">
        <v>7.442639</v>
      </c>
      <c r="W1294" s="39" t="n">
        <v>1.147697</v>
      </c>
      <c r="X1294" s="24" t="n">
        <f aca="false">P1294*RHO_VANE/2700*(1+SCRAP)*PRICE_VANE</f>
        <v>224.33948964</v>
      </c>
      <c r="Y1294" s="24" t="n">
        <f aca="false">Q1294*RHO_PLATE/2700*(1+SCRAP)*PRICE_PLATE</f>
        <v>228.44954475</v>
      </c>
      <c r="Z1294" s="24" t="n">
        <f aca="false">T1294*CUT_M+(R1294+S1294)*CUT_SET</f>
        <v>483.0044065</v>
      </c>
      <c r="AA1294" s="24" t="n">
        <f aca="false">U1294*ROUND_M</f>
        <v>1062.94686</v>
      </c>
      <c r="AB1294" s="24" t="n">
        <f aca="false">(R1294+S1294)*FINISH_PART</f>
        <v>752</v>
      </c>
      <c r="AC1294" s="24" t="n">
        <f aca="false">R1294*SPACER_VANE+(R1294+S1294)*ASM_H*LABOUR</f>
        <v>1249.5</v>
      </c>
      <c r="AD1294" s="24" t="n">
        <f aca="false">V1294*G10_CAGE+W1294*G10_SLEEVE</f>
        <v>515.42016</v>
      </c>
      <c r="AE1294" s="24" t="n">
        <f aca="false">N1294/1000*SHAFT_M+SHAFT_SET</f>
        <v>229.76</v>
      </c>
      <c r="AF1294" s="24" t="n">
        <f aca="false">2*ROUNDUP(G1294*1000/V_ZENER,0)*PRICE_Z+5*ROUNDUP(G1294*DIODE_SAFETY/V_STICK,0)*PRICE_STICK</f>
        <v>80.9</v>
      </c>
      <c r="AG1294" s="24" t="n">
        <f aca="false">SUM(X1294:AF1294)</f>
        <v>4826.32046089</v>
      </c>
      <c r="AH1294" s="20" t="n">
        <f aca="false">FIXED_BOM</f>
        <v>3461</v>
      </c>
      <c r="AI1294" s="24" t="n">
        <f aca="false">(AG1294+AH1294)*(1+CONT)</f>
        <v>9530.4185300235</v>
      </c>
      <c r="AJ1294" s="24" t="n">
        <f aca="false">IF(L1294&gt;0,AI1294/L1294,1000000000000)</f>
        <v>671.135060670163</v>
      </c>
      <c r="AK1294" s="8" t="n">
        <f aca="false">IF(AND(G1294&gt;=V_NEED,L1294&gt;=P_MIN,K1294&gt;=Z_MIN,F1294&lt;=N_CAP,D1294&lt;=R_MAX,OR(CORONA_REQ=0,O1294&gt;=G1294)),1,0)</f>
        <v>0</v>
      </c>
      <c r="AL1294" s="28" t="n">
        <f aca="false">IF(AK1294=1,IF(OBJECTIVE=1,AI1294,AJ1294),1000000000000)+ROW()*0.000000001</f>
        <v>1000000000000</v>
      </c>
    </row>
    <row r="1295" customFormat="false" ht="15" hidden="false" customHeight="false" outlineLevel="0" collapsed="false">
      <c r="A1295" s="8" t="n">
        <v>1291</v>
      </c>
      <c r="B1295" s="23" t="n">
        <v>5</v>
      </c>
      <c r="C1295" s="23" t="n">
        <v>2</v>
      </c>
      <c r="D1295" s="8" t="n">
        <v>200</v>
      </c>
      <c r="E1295" s="8" t="n">
        <v>26</v>
      </c>
      <c r="F1295" s="8" t="n">
        <v>4</v>
      </c>
      <c r="G1295" s="28" t="n">
        <v>11.211605</v>
      </c>
      <c r="H1295" s="8" t="n">
        <v>59.41779</v>
      </c>
      <c r="I1295" s="8" t="n">
        <v>665.259086</v>
      </c>
      <c r="J1295" s="28" t="n">
        <v>11.196295</v>
      </c>
      <c r="K1295" s="39" t="n">
        <v>1.427602</v>
      </c>
      <c r="L1295" s="28" t="n">
        <v>3.180404</v>
      </c>
      <c r="M1295" s="8" t="n">
        <v>86</v>
      </c>
      <c r="N1295" s="8" t="n">
        <v>772</v>
      </c>
      <c r="O1295" s="28" t="n">
        <v>11.4365</v>
      </c>
      <c r="P1295" s="28" t="n">
        <v>5.364037</v>
      </c>
      <c r="Q1295" s="28" t="n">
        <v>6.361725</v>
      </c>
      <c r="R1295" s="8" t="n">
        <v>16</v>
      </c>
      <c r="S1295" s="8" t="n">
        <v>10</v>
      </c>
      <c r="T1295" s="23" t="n">
        <v>68.761059</v>
      </c>
      <c r="U1295" s="23" t="n">
        <v>57.074334</v>
      </c>
      <c r="V1295" s="28" t="n">
        <v>2.706414</v>
      </c>
      <c r="W1295" s="39" t="n">
        <v>0.417344</v>
      </c>
      <c r="X1295" s="24" t="n">
        <f aca="false">P1295*RHO_VANE/2700*(1+SCRAP)*PRICE_VANE</f>
        <v>64.20752289</v>
      </c>
      <c r="Y1295" s="24" t="n">
        <f aca="false">Q1295*RHO_PLATE/2700*(1+SCRAP)*PRICE_PLATE</f>
        <v>76.14984825</v>
      </c>
      <c r="Z1295" s="24" t="n">
        <f aca="false">T1295*CUT_M+(R1295+S1295)*CUT_SET</f>
        <v>129.1415885</v>
      </c>
      <c r="AA1295" s="24" t="n">
        <f aca="false">U1295*ROUND_M</f>
        <v>285.37167</v>
      </c>
      <c r="AB1295" s="24" t="n">
        <f aca="false">(R1295+S1295)*FINISH_PART</f>
        <v>208</v>
      </c>
      <c r="AC1295" s="24" t="n">
        <f aca="false">R1295*SPACER_VANE+(R1295+S1295)*ASM_H*LABOUR</f>
        <v>340.5</v>
      </c>
      <c r="AD1295" s="24" t="n">
        <f aca="false">V1295*G10_CAGE+W1295*G10_SLEEVE</f>
        <v>187.42548</v>
      </c>
      <c r="AE1295" s="24" t="n">
        <f aca="false">N1295/1000*SHAFT_M+SHAFT_SET</f>
        <v>172.64</v>
      </c>
      <c r="AF1295" s="24" t="n">
        <f aca="false">2*ROUNDUP(G1295*1000/V_ZENER,0)*PRICE_Z+5*ROUNDUP(G1295*DIODE_SAFETY/V_STICK,0)*PRICE_STICK</f>
        <v>80.9</v>
      </c>
      <c r="AG1295" s="24" t="n">
        <f aca="false">SUM(X1295:AF1295)</f>
        <v>1544.33610964</v>
      </c>
      <c r="AH1295" s="20" t="n">
        <f aca="false">FIXED_BOM</f>
        <v>3461</v>
      </c>
      <c r="AI1295" s="24" t="n">
        <f aca="false">(AG1295+AH1295)*(1+CONT)</f>
        <v>5756.136526086</v>
      </c>
      <c r="AJ1295" s="24" t="n">
        <f aca="false">IF(L1295&gt;0,AI1295/L1295,1000000000000)</f>
        <v>1809.87589189487</v>
      </c>
      <c r="AK1295" s="8" t="n">
        <f aca="false">IF(AND(G1295&gt;=V_NEED,L1295&gt;=P_MIN,K1295&gt;=Z_MIN,F1295&lt;=N_CAP,D1295&lt;=R_MAX,OR(CORONA_REQ=0,O1295&gt;=G1295)),1,0)</f>
        <v>1</v>
      </c>
      <c r="AL1295" s="28" t="n">
        <f aca="false">IF(AK1295=1,IF(OBJECTIVE=1,AI1295,AJ1295),1000000000000)+ROW()*0.000000001</f>
        <v>5756.136527381</v>
      </c>
    </row>
    <row r="1296" customFormat="false" ht="15" hidden="false" customHeight="false" outlineLevel="0" collapsed="false">
      <c r="A1296" s="8" t="n">
        <v>1292</v>
      </c>
      <c r="B1296" s="23" t="n">
        <v>5</v>
      </c>
      <c r="C1296" s="23" t="n">
        <v>2</v>
      </c>
      <c r="D1296" s="8" t="n">
        <v>200</v>
      </c>
      <c r="E1296" s="8" t="n">
        <v>26</v>
      </c>
      <c r="F1296" s="8" t="n">
        <v>6</v>
      </c>
      <c r="G1296" s="28" t="n">
        <v>11.211605</v>
      </c>
      <c r="H1296" s="8" t="n">
        <v>92.227956</v>
      </c>
      <c r="I1296" s="8" t="n">
        <v>1045.407136</v>
      </c>
      <c r="J1296" s="28" t="n">
        <v>11.335035</v>
      </c>
      <c r="K1296" s="39" t="n">
        <v>1.457883</v>
      </c>
      <c r="L1296" s="28" t="n">
        <v>5.248543</v>
      </c>
      <c r="M1296" s="8" t="n">
        <v>128</v>
      </c>
      <c r="N1296" s="8" t="n">
        <v>856</v>
      </c>
      <c r="O1296" s="28" t="n">
        <v>11.4365</v>
      </c>
      <c r="P1296" s="28" t="n">
        <v>8.046055</v>
      </c>
      <c r="Q1296" s="28" t="n">
        <v>8.906415</v>
      </c>
      <c r="R1296" s="8" t="n">
        <v>24</v>
      </c>
      <c r="S1296" s="8" t="n">
        <v>14</v>
      </c>
      <c r="T1296" s="23" t="n">
        <v>101.570792</v>
      </c>
      <c r="U1296" s="23" t="n">
        <v>84.040704</v>
      </c>
      <c r="V1296" s="28" t="n">
        <v>3.542219</v>
      </c>
      <c r="W1296" s="39" t="n">
        <v>0.54623</v>
      </c>
      <c r="X1296" s="24" t="n">
        <f aca="false">P1296*RHO_VANE/2700*(1+SCRAP)*PRICE_VANE</f>
        <v>96.31127835</v>
      </c>
      <c r="Y1296" s="24" t="n">
        <f aca="false">Q1296*RHO_PLATE/2700*(1+SCRAP)*PRICE_PLATE</f>
        <v>106.60978755</v>
      </c>
      <c r="Z1296" s="24" t="n">
        <f aca="false">T1296*CUT_M+(R1296+S1296)*CUT_SET</f>
        <v>190.356188</v>
      </c>
      <c r="AA1296" s="24" t="n">
        <f aca="false">U1296*ROUND_M</f>
        <v>420.20352</v>
      </c>
      <c r="AB1296" s="24" t="n">
        <f aca="false">(R1296+S1296)*FINISH_PART</f>
        <v>304</v>
      </c>
      <c r="AC1296" s="24" t="n">
        <f aca="false">R1296*SPACER_VANE+(R1296+S1296)*ASM_H*LABOUR</f>
        <v>499.5</v>
      </c>
      <c r="AD1296" s="24" t="n">
        <f aca="false">V1296*G10_CAGE+W1296*G10_SLEEVE</f>
        <v>245.30694</v>
      </c>
      <c r="AE1296" s="24" t="n">
        <f aca="false">N1296/1000*SHAFT_M+SHAFT_SET</f>
        <v>182.72</v>
      </c>
      <c r="AF1296" s="24" t="n">
        <f aca="false">2*ROUNDUP(G1296*1000/V_ZENER,0)*PRICE_Z+5*ROUNDUP(G1296*DIODE_SAFETY/V_STICK,0)*PRICE_STICK</f>
        <v>80.9</v>
      </c>
      <c r="AG1296" s="24" t="n">
        <f aca="false">SUM(X1296:AF1296)</f>
        <v>2125.9077139</v>
      </c>
      <c r="AH1296" s="20" t="n">
        <f aca="false">FIXED_BOM</f>
        <v>3461</v>
      </c>
      <c r="AI1296" s="24" t="n">
        <f aca="false">(AG1296+AH1296)*(1+CONT)</f>
        <v>6424.943870985</v>
      </c>
      <c r="AJ1296" s="24" t="n">
        <f aca="false">IF(L1296&gt;0,AI1296/L1296,1000000000000)</f>
        <v>1224.13856016517</v>
      </c>
      <c r="AK1296" s="8" t="n">
        <f aca="false">IF(AND(G1296&gt;=V_NEED,L1296&gt;=P_MIN,K1296&gt;=Z_MIN,F1296&lt;=N_CAP,D1296&lt;=R_MAX,OR(CORONA_REQ=0,O1296&gt;=G1296)),1,0)</f>
        <v>1</v>
      </c>
      <c r="AL1296" s="28" t="n">
        <f aca="false">IF(AK1296=1,IF(OBJECTIVE=1,AI1296,AJ1296),1000000000000)+ROW()*0.000000001</f>
        <v>6424.943872281</v>
      </c>
    </row>
    <row r="1297" customFormat="false" ht="15" hidden="false" customHeight="false" outlineLevel="0" collapsed="false">
      <c r="A1297" s="8" t="n">
        <v>1293</v>
      </c>
      <c r="B1297" s="23" t="n">
        <v>5</v>
      </c>
      <c r="C1297" s="23" t="n">
        <v>2</v>
      </c>
      <c r="D1297" s="8" t="n">
        <v>200</v>
      </c>
      <c r="E1297" s="8" t="n">
        <v>26</v>
      </c>
      <c r="F1297" s="8" t="n">
        <v>8</v>
      </c>
      <c r="G1297" s="28" t="n">
        <v>11.211605</v>
      </c>
      <c r="H1297" s="8" t="n">
        <v>125.038122</v>
      </c>
      <c r="I1297" s="8" t="n">
        <v>1425.555185</v>
      </c>
      <c r="J1297" s="28" t="n">
        <v>11.400965</v>
      </c>
      <c r="K1297" s="39" t="n">
        <v>1.472428</v>
      </c>
      <c r="L1297" s="28" t="n">
        <v>7.317054</v>
      </c>
      <c r="M1297" s="8" t="n">
        <v>170</v>
      </c>
      <c r="N1297" s="8" t="n">
        <v>940</v>
      </c>
      <c r="O1297" s="28" t="n">
        <v>11.4365</v>
      </c>
      <c r="P1297" s="28" t="n">
        <v>10.728074</v>
      </c>
      <c r="Q1297" s="28" t="n">
        <v>11.451105</v>
      </c>
      <c r="R1297" s="8" t="n">
        <v>32</v>
      </c>
      <c r="S1297" s="8" t="n">
        <v>18</v>
      </c>
      <c r="T1297" s="23" t="n">
        <v>134.380524</v>
      </c>
      <c r="U1297" s="23" t="n">
        <v>111.007075</v>
      </c>
      <c r="V1297" s="28" t="n">
        <v>4.378023</v>
      </c>
      <c r="W1297" s="39" t="n">
        <v>0.675116</v>
      </c>
      <c r="X1297" s="24" t="n">
        <f aca="false">P1297*RHO_VANE/2700*(1+SCRAP)*PRICE_VANE</f>
        <v>128.41504578</v>
      </c>
      <c r="Y1297" s="24" t="n">
        <f aca="false">Q1297*RHO_PLATE/2700*(1+SCRAP)*PRICE_PLATE</f>
        <v>137.06972685</v>
      </c>
      <c r="Z1297" s="24" t="n">
        <f aca="false">T1297*CUT_M+(R1297+S1297)*CUT_SET</f>
        <v>251.570786</v>
      </c>
      <c r="AA1297" s="24" t="n">
        <f aca="false">U1297*ROUND_M</f>
        <v>555.035375</v>
      </c>
      <c r="AB1297" s="24" t="n">
        <f aca="false">(R1297+S1297)*FINISH_PART</f>
        <v>400</v>
      </c>
      <c r="AC1297" s="24" t="n">
        <f aca="false">R1297*SPACER_VANE+(R1297+S1297)*ASM_H*LABOUR</f>
        <v>658.5</v>
      </c>
      <c r="AD1297" s="24" t="n">
        <f aca="false">V1297*G10_CAGE+W1297*G10_SLEEVE</f>
        <v>303.18834</v>
      </c>
      <c r="AE1297" s="24" t="n">
        <f aca="false">N1297/1000*SHAFT_M+SHAFT_SET</f>
        <v>192.8</v>
      </c>
      <c r="AF1297" s="24" t="n">
        <f aca="false">2*ROUNDUP(G1297*1000/V_ZENER,0)*PRICE_Z+5*ROUNDUP(G1297*DIODE_SAFETY/V_STICK,0)*PRICE_STICK</f>
        <v>80.9</v>
      </c>
      <c r="AG1297" s="24" t="n">
        <f aca="false">SUM(X1297:AF1297)</f>
        <v>2707.47927363</v>
      </c>
      <c r="AH1297" s="20" t="n">
        <f aca="false">FIXED_BOM</f>
        <v>3461</v>
      </c>
      <c r="AI1297" s="24" t="n">
        <f aca="false">(AG1297+AH1297)*(1+CONT)</f>
        <v>7093.7511646745</v>
      </c>
      <c r="AJ1297" s="24" t="n">
        <f aca="false">IF(L1297&gt;0,AI1297/L1297,1000000000000)</f>
        <v>969.481865881337</v>
      </c>
      <c r="AK1297" s="8" t="n">
        <f aca="false">IF(AND(G1297&gt;=V_NEED,L1297&gt;=P_MIN,K1297&gt;=Z_MIN,F1297&lt;=N_CAP,D1297&lt;=R_MAX,OR(CORONA_REQ=0,O1297&gt;=G1297)),1,0)</f>
        <v>0</v>
      </c>
      <c r="AL1297" s="28" t="n">
        <f aca="false">IF(AK1297=1,IF(OBJECTIVE=1,AI1297,AJ1297),1000000000000)+ROW()*0.000000001</f>
        <v>1000000000000</v>
      </c>
    </row>
    <row r="1298" customFormat="false" ht="15" hidden="false" customHeight="false" outlineLevel="0" collapsed="false">
      <c r="A1298" s="8" t="n">
        <v>1294</v>
      </c>
      <c r="B1298" s="23" t="n">
        <v>5</v>
      </c>
      <c r="C1298" s="23" t="n">
        <v>2</v>
      </c>
      <c r="D1298" s="8" t="n">
        <v>200</v>
      </c>
      <c r="E1298" s="8" t="n">
        <v>26</v>
      </c>
      <c r="F1298" s="8" t="n">
        <v>10</v>
      </c>
      <c r="G1298" s="28" t="n">
        <v>11.211605</v>
      </c>
      <c r="H1298" s="8" t="n">
        <v>157.848287</v>
      </c>
      <c r="I1298" s="8" t="n">
        <v>1805.703234</v>
      </c>
      <c r="J1298" s="28" t="n">
        <v>11.439486</v>
      </c>
      <c r="K1298" s="39" t="n">
        <v>1.481501</v>
      </c>
      <c r="L1298" s="28" t="n">
        <v>9.393151</v>
      </c>
      <c r="M1298" s="8" t="n">
        <v>212</v>
      </c>
      <c r="N1298" s="8" t="n">
        <v>1024</v>
      </c>
      <c r="O1298" s="28" t="n">
        <v>11.4365</v>
      </c>
      <c r="P1298" s="28" t="n">
        <v>13.410092</v>
      </c>
      <c r="Q1298" s="28" t="n">
        <v>13.995795</v>
      </c>
      <c r="R1298" s="8" t="n">
        <v>40</v>
      </c>
      <c r="S1298" s="8" t="n">
        <v>22</v>
      </c>
      <c r="T1298" s="23" t="n">
        <v>167.190257</v>
      </c>
      <c r="U1298" s="23" t="n">
        <v>137.973446</v>
      </c>
      <c r="V1298" s="28" t="n">
        <v>5.213827</v>
      </c>
      <c r="W1298" s="39" t="n">
        <v>0.804001</v>
      </c>
      <c r="X1298" s="24" t="n">
        <f aca="false">P1298*RHO_VANE/2700*(1+SCRAP)*PRICE_VANE</f>
        <v>160.51880124</v>
      </c>
      <c r="Y1298" s="24" t="n">
        <f aca="false">Q1298*RHO_PLATE/2700*(1+SCRAP)*PRICE_PLATE</f>
        <v>167.52966615</v>
      </c>
      <c r="Z1298" s="24" t="n">
        <f aca="false">T1298*CUT_M+(R1298+S1298)*CUT_SET</f>
        <v>312.7853855</v>
      </c>
      <c r="AA1298" s="24" t="n">
        <f aca="false">U1298*ROUND_M</f>
        <v>689.86723</v>
      </c>
      <c r="AB1298" s="24" t="n">
        <f aca="false">(R1298+S1298)*FINISH_PART</f>
        <v>496</v>
      </c>
      <c r="AC1298" s="24" t="n">
        <f aca="false">R1298*SPACER_VANE+(R1298+S1298)*ASM_H*LABOUR</f>
        <v>817.5</v>
      </c>
      <c r="AD1298" s="24" t="n">
        <f aca="false">V1298*G10_CAGE+W1298*G10_SLEEVE</f>
        <v>361.06968</v>
      </c>
      <c r="AE1298" s="24" t="n">
        <f aca="false">N1298/1000*SHAFT_M+SHAFT_SET</f>
        <v>202.88</v>
      </c>
      <c r="AF1298" s="24" t="n">
        <f aca="false">2*ROUNDUP(G1298*1000/V_ZENER,0)*PRICE_Z+5*ROUNDUP(G1298*DIODE_SAFETY/V_STICK,0)*PRICE_STICK</f>
        <v>80.9</v>
      </c>
      <c r="AG1298" s="24" t="n">
        <f aca="false">SUM(X1298:AF1298)</f>
        <v>3289.05076289</v>
      </c>
      <c r="AH1298" s="20" t="n">
        <f aca="false">FIXED_BOM</f>
        <v>3461</v>
      </c>
      <c r="AI1298" s="24" t="n">
        <f aca="false">(AG1298+AH1298)*(1+CONT)</f>
        <v>7762.5583773235</v>
      </c>
      <c r="AJ1298" s="24" t="n">
        <f aca="false">IF(L1298&gt;0,AI1298/L1298,1000000000000)</f>
        <v>826.406216329696</v>
      </c>
      <c r="AK1298" s="8" t="n">
        <f aca="false">IF(AND(G1298&gt;=V_NEED,L1298&gt;=P_MIN,K1298&gt;=Z_MIN,F1298&lt;=N_CAP,D1298&lt;=R_MAX,OR(CORONA_REQ=0,O1298&gt;=G1298)),1,0)</f>
        <v>0</v>
      </c>
      <c r="AL1298" s="28" t="n">
        <f aca="false">IF(AK1298=1,IF(OBJECTIVE=1,AI1298,AJ1298),1000000000000)+ROW()*0.000000001</f>
        <v>1000000000000</v>
      </c>
    </row>
    <row r="1299" customFormat="false" ht="15" hidden="false" customHeight="false" outlineLevel="0" collapsed="false">
      <c r="A1299" s="8" t="n">
        <v>1295</v>
      </c>
      <c r="B1299" s="23" t="n">
        <v>5</v>
      </c>
      <c r="C1299" s="23" t="n">
        <v>2</v>
      </c>
      <c r="D1299" s="8" t="n">
        <v>200</v>
      </c>
      <c r="E1299" s="8" t="n">
        <v>26</v>
      </c>
      <c r="F1299" s="8" t="n">
        <v>12</v>
      </c>
      <c r="G1299" s="28" t="n">
        <v>11.211605</v>
      </c>
      <c r="H1299" s="8" t="n">
        <v>190.658453</v>
      </c>
      <c r="I1299" s="8" t="n">
        <v>2185.851284</v>
      </c>
      <c r="J1299" s="28" t="n">
        <v>11.464749</v>
      </c>
      <c r="K1299" s="39" t="n">
        <v>1.487255</v>
      </c>
      <c r="L1299" s="28" t="n">
        <v>11.471881</v>
      </c>
      <c r="M1299" s="8" t="n">
        <v>254</v>
      </c>
      <c r="N1299" s="8" t="n">
        <v>1108</v>
      </c>
      <c r="O1299" s="28" t="n">
        <v>11.4365</v>
      </c>
      <c r="P1299" s="28" t="n">
        <v>16.092111</v>
      </c>
      <c r="Q1299" s="28" t="n">
        <v>16.540485</v>
      </c>
      <c r="R1299" s="8" t="n">
        <v>48</v>
      </c>
      <c r="S1299" s="8" t="n">
        <v>26</v>
      </c>
      <c r="T1299" s="23" t="n">
        <v>199.99999</v>
      </c>
      <c r="U1299" s="23" t="n">
        <v>164.939816</v>
      </c>
      <c r="V1299" s="28" t="n">
        <v>6.049632</v>
      </c>
      <c r="W1299" s="39" t="n">
        <v>0.932887</v>
      </c>
      <c r="X1299" s="24" t="n">
        <f aca="false">P1299*RHO_VANE/2700*(1+SCRAP)*PRICE_VANE</f>
        <v>192.62256867</v>
      </c>
      <c r="Y1299" s="24" t="n">
        <f aca="false">Q1299*RHO_PLATE/2700*(1+SCRAP)*PRICE_PLATE</f>
        <v>197.98960545</v>
      </c>
      <c r="Z1299" s="24" t="n">
        <f aca="false">T1299*CUT_M+(R1299+S1299)*CUT_SET</f>
        <v>373.999985</v>
      </c>
      <c r="AA1299" s="24" t="n">
        <f aca="false">U1299*ROUND_M</f>
        <v>824.69908</v>
      </c>
      <c r="AB1299" s="24" t="n">
        <f aca="false">(R1299+S1299)*FINISH_PART</f>
        <v>592</v>
      </c>
      <c r="AC1299" s="24" t="n">
        <f aca="false">R1299*SPACER_VANE+(R1299+S1299)*ASM_H*LABOUR</f>
        <v>976.5</v>
      </c>
      <c r="AD1299" s="24" t="n">
        <f aca="false">V1299*G10_CAGE+W1299*G10_SLEEVE</f>
        <v>418.95114</v>
      </c>
      <c r="AE1299" s="24" t="n">
        <f aca="false">N1299/1000*SHAFT_M+SHAFT_SET</f>
        <v>212.96</v>
      </c>
      <c r="AF1299" s="24" t="n">
        <f aca="false">2*ROUNDUP(G1299*1000/V_ZENER,0)*PRICE_Z+5*ROUNDUP(G1299*DIODE_SAFETY/V_STICK,0)*PRICE_STICK</f>
        <v>80.9</v>
      </c>
      <c r="AG1299" s="24" t="n">
        <f aca="false">SUM(X1299:AF1299)</f>
        <v>3870.62237912</v>
      </c>
      <c r="AH1299" s="20" t="n">
        <f aca="false">FIXED_BOM</f>
        <v>3461</v>
      </c>
      <c r="AI1299" s="24" t="n">
        <f aca="false">(AG1299+AH1299)*(1+CONT)</f>
        <v>8431.365735988</v>
      </c>
      <c r="AJ1299" s="24" t="n">
        <f aca="false">IF(L1299&gt;0,AI1299/L1299,1000000000000)</f>
        <v>734.959309287466</v>
      </c>
      <c r="AK1299" s="8" t="n">
        <f aca="false">IF(AND(G1299&gt;=V_NEED,L1299&gt;=P_MIN,K1299&gt;=Z_MIN,F1299&lt;=N_CAP,D1299&lt;=R_MAX,OR(CORONA_REQ=0,O1299&gt;=G1299)),1,0)</f>
        <v>0</v>
      </c>
      <c r="AL1299" s="28" t="n">
        <f aca="false">IF(AK1299=1,IF(OBJECTIVE=1,AI1299,AJ1299),1000000000000)+ROW()*0.000000001</f>
        <v>1000000000000</v>
      </c>
    </row>
    <row r="1300" customFormat="false" ht="15" hidden="false" customHeight="false" outlineLevel="0" collapsed="false">
      <c r="A1300" s="8" t="n">
        <v>1296</v>
      </c>
      <c r="B1300" s="23" t="n">
        <v>5</v>
      </c>
      <c r="C1300" s="23" t="n">
        <v>2</v>
      </c>
      <c r="D1300" s="8" t="n">
        <v>200</v>
      </c>
      <c r="E1300" s="8" t="n">
        <v>26</v>
      </c>
      <c r="F1300" s="8" t="n">
        <v>16</v>
      </c>
      <c r="G1300" s="28" t="n">
        <v>11.211605</v>
      </c>
      <c r="H1300" s="8" t="n">
        <v>256.278784</v>
      </c>
      <c r="I1300" s="8" t="n">
        <v>2946.147382</v>
      </c>
      <c r="J1300" s="28" t="n">
        <v>11.495869</v>
      </c>
      <c r="K1300" s="39" t="n">
        <v>1.494884</v>
      </c>
      <c r="L1300" s="28" t="n">
        <v>15.622343</v>
      </c>
      <c r="M1300" s="8" t="n">
        <v>338</v>
      </c>
      <c r="N1300" s="8" t="n">
        <v>1276</v>
      </c>
      <c r="O1300" s="28" t="n">
        <v>11.4365</v>
      </c>
      <c r="P1300" s="28" t="n">
        <v>21.456148</v>
      </c>
      <c r="Q1300" s="28" t="n">
        <v>21.629865</v>
      </c>
      <c r="R1300" s="8" t="n">
        <v>64</v>
      </c>
      <c r="S1300" s="8" t="n">
        <v>34</v>
      </c>
      <c r="T1300" s="23" t="n">
        <v>265.619456</v>
      </c>
      <c r="U1300" s="23" t="n">
        <v>218.872558</v>
      </c>
      <c r="V1300" s="28" t="n">
        <v>7.721241</v>
      </c>
      <c r="W1300" s="39" t="n">
        <v>1.190659</v>
      </c>
      <c r="X1300" s="24" t="n">
        <f aca="false">P1300*RHO_VANE/2700*(1+SCRAP)*PRICE_VANE</f>
        <v>256.83009156</v>
      </c>
      <c r="Y1300" s="24" t="n">
        <f aca="false">Q1300*RHO_PLATE/2700*(1+SCRAP)*PRICE_PLATE</f>
        <v>258.90948405</v>
      </c>
      <c r="Z1300" s="24" t="n">
        <f aca="false">T1300*CUT_M+(R1300+S1300)*CUT_SET</f>
        <v>496.429184</v>
      </c>
      <c r="AA1300" s="24" t="n">
        <f aca="false">U1300*ROUND_M</f>
        <v>1094.36279</v>
      </c>
      <c r="AB1300" s="24" t="n">
        <f aca="false">(R1300+S1300)*FINISH_PART</f>
        <v>784</v>
      </c>
      <c r="AC1300" s="24" t="n">
        <f aca="false">R1300*SPACER_VANE+(R1300+S1300)*ASM_H*LABOUR</f>
        <v>1294.5</v>
      </c>
      <c r="AD1300" s="24" t="n">
        <f aca="false">V1300*G10_CAGE+W1300*G10_SLEEVE</f>
        <v>534.714</v>
      </c>
      <c r="AE1300" s="24" t="n">
        <f aca="false">N1300/1000*SHAFT_M+SHAFT_SET</f>
        <v>233.12</v>
      </c>
      <c r="AF1300" s="24" t="n">
        <f aca="false">2*ROUNDUP(G1300*1000/V_ZENER,0)*PRICE_Z+5*ROUNDUP(G1300*DIODE_SAFETY/V_STICK,0)*PRICE_STICK</f>
        <v>80.9</v>
      </c>
      <c r="AG1300" s="24" t="n">
        <f aca="false">SUM(X1300:AF1300)</f>
        <v>5033.76554961</v>
      </c>
      <c r="AH1300" s="20" t="n">
        <f aca="false">FIXED_BOM</f>
        <v>3461</v>
      </c>
      <c r="AI1300" s="24" t="n">
        <f aca="false">(AG1300+AH1300)*(1+CONT)</f>
        <v>9768.9803820515</v>
      </c>
      <c r="AJ1300" s="24" t="n">
        <f aca="false">IF(L1300&gt;0,AI1300/L1300,1000000000000)</f>
        <v>625.321079050146</v>
      </c>
      <c r="AK1300" s="8" t="n">
        <f aca="false">IF(AND(G1300&gt;=V_NEED,L1300&gt;=P_MIN,K1300&gt;=Z_MIN,F1300&lt;=N_CAP,D1300&lt;=R_MAX,OR(CORONA_REQ=0,O1300&gt;=G1300)),1,0)</f>
        <v>0</v>
      </c>
      <c r="AL1300" s="28" t="n">
        <f aca="false">IF(AK1300=1,IF(OBJECTIVE=1,AI1300,AJ1300),1000000000000)+ROW()*0.000000001</f>
        <v>1000000000000</v>
      </c>
    </row>
    <row r="1301" customFormat="false" ht="15" hidden="false" customHeight="false" outlineLevel="0" collapsed="false">
      <c r="A1301" s="8" t="n">
        <v>1297</v>
      </c>
      <c r="B1301" s="23" t="n">
        <v>5</v>
      </c>
      <c r="C1301" s="23" t="n">
        <v>2.5</v>
      </c>
      <c r="D1301" s="8" t="n">
        <v>200</v>
      </c>
      <c r="E1301" s="8" t="n">
        <v>18</v>
      </c>
      <c r="F1301" s="8" t="n">
        <v>4</v>
      </c>
      <c r="G1301" s="28" t="n">
        <v>11.211605</v>
      </c>
      <c r="H1301" s="8" t="n">
        <v>30.050228</v>
      </c>
      <c r="I1301" s="8" t="n">
        <v>471.842899</v>
      </c>
      <c r="J1301" s="28" t="n">
        <v>15.701808</v>
      </c>
      <c r="K1301" s="39" t="n">
        <v>1.44822</v>
      </c>
      <c r="L1301" s="28" t="n">
        <v>2.324734</v>
      </c>
      <c r="M1301" s="8" t="n">
        <v>85</v>
      </c>
      <c r="N1301" s="8" t="n">
        <v>770</v>
      </c>
      <c r="O1301" s="28" t="n">
        <v>12.140005</v>
      </c>
      <c r="P1301" s="28" t="n">
        <v>5.008586</v>
      </c>
      <c r="Q1301" s="28" t="n">
        <v>6.361725</v>
      </c>
      <c r="R1301" s="8" t="n">
        <v>16</v>
      </c>
      <c r="S1301" s="8" t="n">
        <v>8</v>
      </c>
      <c r="T1301" s="23" t="n">
        <v>65.619466</v>
      </c>
      <c r="U1301" s="23" t="n">
        <v>53.932741</v>
      </c>
      <c r="V1301" s="28" t="n">
        <v>2.686514</v>
      </c>
      <c r="W1301" s="39" t="n">
        <v>0.414276</v>
      </c>
      <c r="X1301" s="24" t="n">
        <f aca="false">P1301*RHO_VANE/2700*(1+SCRAP)*PRICE_VANE</f>
        <v>59.95277442</v>
      </c>
      <c r="Y1301" s="24" t="n">
        <f aca="false">Q1301*RHO_PLATE/2700*(1+SCRAP)*PRICE_PLATE</f>
        <v>76.14984825</v>
      </c>
      <c r="Z1301" s="24" t="n">
        <f aca="false">T1301*CUT_M+(R1301+S1301)*CUT_SET</f>
        <v>122.429199</v>
      </c>
      <c r="AA1301" s="24" t="n">
        <f aca="false">U1301*ROUND_M</f>
        <v>269.663705</v>
      </c>
      <c r="AB1301" s="24" t="n">
        <f aca="false">(R1301+S1301)*FINISH_PART</f>
        <v>192</v>
      </c>
      <c r="AC1301" s="24" t="n">
        <f aca="false">R1301*SPACER_VANE+(R1301+S1301)*ASM_H*LABOUR</f>
        <v>318</v>
      </c>
      <c r="AD1301" s="24" t="n">
        <f aca="false">V1301*G10_CAGE+W1301*G10_SLEEVE</f>
        <v>186.0474</v>
      </c>
      <c r="AE1301" s="24" t="n">
        <f aca="false">N1301/1000*SHAFT_M+SHAFT_SET</f>
        <v>172.4</v>
      </c>
      <c r="AF1301" s="24" t="n">
        <f aca="false">2*ROUNDUP(G1301*1000/V_ZENER,0)*PRICE_Z+5*ROUNDUP(G1301*DIODE_SAFETY/V_STICK,0)*PRICE_STICK</f>
        <v>80.9</v>
      </c>
      <c r="AG1301" s="24" t="n">
        <f aca="false">SUM(X1301:AF1301)</f>
        <v>1477.54292667</v>
      </c>
      <c r="AH1301" s="20" t="n">
        <f aca="false">FIXED_BOM</f>
        <v>3461</v>
      </c>
      <c r="AI1301" s="24" t="n">
        <f aca="false">(AG1301+AH1301)*(1+CONT)</f>
        <v>5679.3243656705</v>
      </c>
      <c r="AJ1301" s="24" t="n">
        <f aca="false">IF(L1301&gt;0,AI1301/L1301,1000000000000)</f>
        <v>2442.9996574535</v>
      </c>
      <c r="AK1301" s="8" t="n">
        <f aca="false">IF(AND(G1301&gt;=V_NEED,L1301&gt;=P_MIN,K1301&gt;=Z_MIN,F1301&lt;=N_CAP,D1301&lt;=R_MAX,OR(CORONA_REQ=0,O1301&gt;=G1301)),1,0)</f>
        <v>1</v>
      </c>
      <c r="AL1301" s="28" t="n">
        <f aca="false">IF(AK1301=1,IF(OBJECTIVE=1,AI1301,AJ1301),1000000000000)+ROW()*0.000000001</f>
        <v>5679.3243669715</v>
      </c>
    </row>
    <row r="1302" customFormat="false" ht="15" hidden="false" customHeight="false" outlineLevel="0" collapsed="false">
      <c r="A1302" s="8" t="n">
        <v>1298</v>
      </c>
      <c r="B1302" s="23" t="n">
        <v>5</v>
      </c>
      <c r="C1302" s="23" t="n">
        <v>2.5</v>
      </c>
      <c r="D1302" s="8" t="n">
        <v>200</v>
      </c>
      <c r="E1302" s="8" t="n">
        <v>18</v>
      </c>
      <c r="F1302" s="8" t="n">
        <v>6</v>
      </c>
      <c r="G1302" s="28" t="n">
        <v>11.211605</v>
      </c>
      <c r="H1302" s="8" t="n">
        <v>46.078929</v>
      </c>
      <c r="I1302" s="8" t="n">
        <v>741.467412</v>
      </c>
      <c r="J1302" s="28" t="n">
        <v>16.091247</v>
      </c>
      <c r="K1302" s="39" t="n">
        <v>1.493196</v>
      </c>
      <c r="L1302" s="28" t="n">
        <v>3.906845</v>
      </c>
      <c r="M1302" s="8" t="n">
        <v>122.5</v>
      </c>
      <c r="N1302" s="8" t="n">
        <v>845</v>
      </c>
      <c r="O1302" s="28" t="n">
        <v>12.140005</v>
      </c>
      <c r="P1302" s="28" t="n">
        <v>7.512879</v>
      </c>
      <c r="Q1302" s="28" t="n">
        <v>7.952156</v>
      </c>
      <c r="R1302" s="8" t="n">
        <v>24</v>
      </c>
      <c r="S1302" s="8" t="n">
        <v>10</v>
      </c>
      <c r="T1302" s="23" t="n">
        <v>95.287606</v>
      </c>
      <c r="U1302" s="23" t="n">
        <v>77.757519</v>
      </c>
      <c r="V1302" s="28" t="n">
        <v>3.432768</v>
      </c>
      <c r="W1302" s="39" t="n">
        <v>0.529352</v>
      </c>
      <c r="X1302" s="24" t="n">
        <f aca="false">P1302*RHO_VANE/2700*(1+SCRAP)*PRICE_VANE</f>
        <v>89.92916163</v>
      </c>
      <c r="Y1302" s="24" t="n">
        <f aca="false">Q1302*RHO_PLATE/2700*(1+SCRAP)*PRICE_PLATE</f>
        <v>95.18730732</v>
      </c>
      <c r="Z1302" s="24" t="n">
        <f aca="false">T1302*CUT_M+(R1302+S1302)*CUT_SET</f>
        <v>176.931409</v>
      </c>
      <c r="AA1302" s="24" t="n">
        <f aca="false">U1302*ROUND_M</f>
        <v>388.787595</v>
      </c>
      <c r="AB1302" s="24" t="n">
        <f aca="false">(R1302+S1302)*FINISH_PART</f>
        <v>272</v>
      </c>
      <c r="AC1302" s="24" t="n">
        <f aca="false">R1302*SPACER_VANE+(R1302+S1302)*ASM_H*LABOUR</f>
        <v>454.5</v>
      </c>
      <c r="AD1302" s="24" t="n">
        <f aca="false">V1302*G10_CAGE+W1302*G10_SLEEVE</f>
        <v>237.7272</v>
      </c>
      <c r="AE1302" s="24" t="n">
        <f aca="false">N1302/1000*SHAFT_M+SHAFT_SET</f>
        <v>181.4</v>
      </c>
      <c r="AF1302" s="24" t="n">
        <f aca="false">2*ROUNDUP(G1302*1000/V_ZENER,0)*PRICE_Z+5*ROUNDUP(G1302*DIODE_SAFETY/V_STICK,0)*PRICE_STICK</f>
        <v>80.9</v>
      </c>
      <c r="AG1302" s="24" t="n">
        <f aca="false">SUM(X1302:AF1302)</f>
        <v>1977.36267295</v>
      </c>
      <c r="AH1302" s="20" t="n">
        <f aca="false">FIXED_BOM</f>
        <v>3461</v>
      </c>
      <c r="AI1302" s="24" t="n">
        <f aca="false">(AG1302+AH1302)*(1+CONT)</f>
        <v>6254.1170738925</v>
      </c>
      <c r="AJ1302" s="24" t="n">
        <f aca="false">IF(L1302&gt;0,AI1302/L1302,1000000000000)</f>
        <v>1600.81013551664</v>
      </c>
      <c r="AK1302" s="8" t="n">
        <f aca="false">IF(AND(G1302&gt;=V_NEED,L1302&gt;=P_MIN,K1302&gt;=Z_MIN,F1302&lt;=N_CAP,D1302&lt;=R_MAX,OR(CORONA_REQ=0,O1302&gt;=G1302)),1,0)</f>
        <v>1</v>
      </c>
      <c r="AL1302" s="28" t="n">
        <f aca="false">IF(AK1302=1,IF(OBJECTIVE=1,AI1302,AJ1302),1000000000000)+ROW()*0.000000001</f>
        <v>6254.1170751945</v>
      </c>
    </row>
    <row r="1303" customFormat="false" ht="15" hidden="false" customHeight="false" outlineLevel="0" collapsed="false">
      <c r="A1303" s="8" t="n">
        <v>1299</v>
      </c>
      <c r="B1303" s="23" t="n">
        <v>5</v>
      </c>
      <c r="C1303" s="23" t="n">
        <v>2.5</v>
      </c>
      <c r="D1303" s="8" t="n">
        <v>200</v>
      </c>
      <c r="E1303" s="8" t="n">
        <v>18</v>
      </c>
      <c r="F1303" s="8" t="n">
        <v>8</v>
      </c>
      <c r="G1303" s="28" t="n">
        <v>11.211605</v>
      </c>
      <c r="H1303" s="8" t="n">
        <v>62.10763</v>
      </c>
      <c r="I1303" s="8" t="n">
        <v>1011.091925</v>
      </c>
      <c r="J1303" s="28" t="n">
        <v>16.279673</v>
      </c>
      <c r="K1303" s="39" t="n">
        <v>1.51533</v>
      </c>
      <c r="L1303" s="28" t="n">
        <v>5.495995</v>
      </c>
      <c r="M1303" s="8" t="n">
        <v>167.5</v>
      </c>
      <c r="N1303" s="8" t="n">
        <v>935</v>
      </c>
      <c r="O1303" s="28" t="n">
        <v>12.140005</v>
      </c>
      <c r="P1303" s="28" t="n">
        <v>10.017172</v>
      </c>
      <c r="Q1303" s="28" t="n">
        <v>11.133019</v>
      </c>
      <c r="R1303" s="8" t="n">
        <v>32</v>
      </c>
      <c r="S1303" s="8" t="n">
        <v>14</v>
      </c>
      <c r="T1303" s="23" t="n">
        <v>128.097339</v>
      </c>
      <c r="U1303" s="23" t="n">
        <v>104.72389</v>
      </c>
      <c r="V1303" s="28" t="n">
        <v>4.328273</v>
      </c>
      <c r="W1303" s="39" t="n">
        <v>0.667444</v>
      </c>
      <c r="X1303" s="24" t="n">
        <f aca="false">P1303*RHO_VANE/2700*(1+SCRAP)*PRICE_VANE</f>
        <v>119.90554884</v>
      </c>
      <c r="Y1303" s="24" t="n">
        <f aca="false">Q1303*RHO_PLATE/2700*(1+SCRAP)*PRICE_PLATE</f>
        <v>133.26223743</v>
      </c>
      <c r="Z1303" s="24" t="n">
        <f aca="false">T1303*CUT_M+(R1303+S1303)*CUT_SET</f>
        <v>238.1460085</v>
      </c>
      <c r="AA1303" s="24" t="n">
        <f aca="false">U1303*ROUND_M</f>
        <v>523.61945</v>
      </c>
      <c r="AB1303" s="24" t="n">
        <f aca="false">(R1303+S1303)*FINISH_PART</f>
        <v>368</v>
      </c>
      <c r="AC1303" s="24" t="n">
        <f aca="false">R1303*SPACER_VANE+(R1303+S1303)*ASM_H*LABOUR</f>
        <v>613.5</v>
      </c>
      <c r="AD1303" s="24" t="n">
        <f aca="false">V1303*G10_CAGE+W1303*G10_SLEEVE</f>
        <v>299.74302</v>
      </c>
      <c r="AE1303" s="24" t="n">
        <f aca="false">N1303/1000*SHAFT_M+SHAFT_SET</f>
        <v>192.2</v>
      </c>
      <c r="AF1303" s="24" t="n">
        <f aca="false">2*ROUNDUP(G1303*1000/V_ZENER,0)*PRICE_Z+5*ROUNDUP(G1303*DIODE_SAFETY/V_STICK,0)*PRICE_STICK</f>
        <v>80.9</v>
      </c>
      <c r="AG1303" s="24" t="n">
        <f aca="false">SUM(X1303:AF1303)</f>
        <v>2569.27626477</v>
      </c>
      <c r="AH1303" s="20" t="n">
        <f aca="false">FIXED_BOM</f>
        <v>3461</v>
      </c>
      <c r="AI1303" s="24" t="n">
        <f aca="false">(AG1303+AH1303)*(1+CONT)</f>
        <v>6934.8177044855</v>
      </c>
      <c r="AJ1303" s="24" t="n">
        <f aca="false">IF(L1303&gt;0,AI1303/L1303,1000000000000)</f>
        <v>1261.79476227426</v>
      </c>
      <c r="AK1303" s="8" t="n">
        <f aca="false">IF(AND(G1303&gt;=V_NEED,L1303&gt;=P_MIN,K1303&gt;=Z_MIN,F1303&lt;=N_CAP,D1303&lt;=R_MAX,OR(CORONA_REQ=0,O1303&gt;=G1303)),1,0)</f>
        <v>0</v>
      </c>
      <c r="AL1303" s="28" t="n">
        <f aca="false">IF(AK1303=1,IF(OBJECTIVE=1,AI1303,AJ1303),1000000000000)+ROW()*0.000000001</f>
        <v>1000000000000</v>
      </c>
    </row>
    <row r="1304" customFormat="false" ht="15" hidden="false" customHeight="false" outlineLevel="0" collapsed="false">
      <c r="A1304" s="8" t="n">
        <v>1300</v>
      </c>
      <c r="B1304" s="23" t="n">
        <v>5</v>
      </c>
      <c r="C1304" s="23" t="n">
        <v>2.5</v>
      </c>
      <c r="D1304" s="8" t="n">
        <v>200</v>
      </c>
      <c r="E1304" s="8" t="n">
        <v>18</v>
      </c>
      <c r="F1304" s="8" t="n">
        <v>10</v>
      </c>
      <c r="G1304" s="28" t="n">
        <v>11.211605</v>
      </c>
      <c r="H1304" s="8" t="n">
        <v>78.136332</v>
      </c>
      <c r="I1304" s="8" t="n">
        <v>1280.716439</v>
      </c>
      <c r="J1304" s="28" t="n">
        <v>16.390793</v>
      </c>
      <c r="K1304" s="39" t="n">
        <v>1.528928</v>
      </c>
      <c r="L1304" s="28" t="n">
        <v>7.088319</v>
      </c>
      <c r="M1304" s="8" t="n">
        <v>205</v>
      </c>
      <c r="N1304" s="8" t="n">
        <v>1010</v>
      </c>
      <c r="O1304" s="28" t="n">
        <v>12.140005</v>
      </c>
      <c r="P1304" s="28" t="n">
        <v>12.521465</v>
      </c>
      <c r="Q1304" s="28" t="n">
        <v>12.72345</v>
      </c>
      <c r="R1304" s="8" t="n">
        <v>40</v>
      </c>
      <c r="S1304" s="8" t="n">
        <v>16</v>
      </c>
      <c r="T1304" s="23" t="n">
        <v>157.765479</v>
      </c>
      <c r="U1304" s="23" t="n">
        <v>128.548668</v>
      </c>
      <c r="V1304" s="28" t="n">
        <v>5.074527</v>
      </c>
      <c r="W1304" s="39" t="n">
        <v>0.78252</v>
      </c>
      <c r="X1304" s="24" t="n">
        <f aca="false">P1304*RHO_VANE/2700*(1+SCRAP)*PRICE_VANE</f>
        <v>149.88193605</v>
      </c>
      <c r="Y1304" s="24" t="n">
        <f aca="false">Q1304*RHO_PLATE/2700*(1+SCRAP)*PRICE_PLATE</f>
        <v>152.2996965</v>
      </c>
      <c r="Z1304" s="24" t="n">
        <f aca="false">T1304*CUT_M+(R1304+S1304)*CUT_SET</f>
        <v>292.6482185</v>
      </c>
      <c r="AA1304" s="24" t="n">
        <f aca="false">U1304*ROUND_M</f>
        <v>642.74334</v>
      </c>
      <c r="AB1304" s="24" t="n">
        <f aca="false">(R1304+S1304)*FINISH_PART</f>
        <v>448</v>
      </c>
      <c r="AC1304" s="24" t="n">
        <f aca="false">R1304*SPACER_VANE+(R1304+S1304)*ASM_H*LABOUR</f>
        <v>750</v>
      </c>
      <c r="AD1304" s="24" t="n">
        <f aca="false">V1304*G10_CAGE+W1304*G10_SLEEVE</f>
        <v>351.42282</v>
      </c>
      <c r="AE1304" s="24" t="n">
        <f aca="false">N1304/1000*SHAFT_M+SHAFT_SET</f>
        <v>201.2</v>
      </c>
      <c r="AF1304" s="24" t="n">
        <f aca="false">2*ROUNDUP(G1304*1000/V_ZENER,0)*PRICE_Z+5*ROUNDUP(G1304*DIODE_SAFETY/V_STICK,0)*PRICE_STICK</f>
        <v>80.9</v>
      </c>
      <c r="AG1304" s="24" t="n">
        <f aca="false">SUM(X1304:AF1304)</f>
        <v>3069.09601105</v>
      </c>
      <c r="AH1304" s="20" t="n">
        <f aca="false">FIXED_BOM</f>
        <v>3461</v>
      </c>
      <c r="AI1304" s="24" t="n">
        <f aca="false">(AG1304+AH1304)*(1+CONT)</f>
        <v>7509.6104127075</v>
      </c>
      <c r="AJ1304" s="24" t="n">
        <f aca="false">IF(L1304&gt;0,AI1304/L1304,1000000000000)</f>
        <v>1059.43460116672</v>
      </c>
      <c r="AK1304" s="8" t="n">
        <f aca="false">IF(AND(G1304&gt;=V_NEED,L1304&gt;=P_MIN,K1304&gt;=Z_MIN,F1304&lt;=N_CAP,D1304&lt;=R_MAX,OR(CORONA_REQ=0,O1304&gt;=G1304)),1,0)</f>
        <v>0</v>
      </c>
      <c r="AL1304" s="28" t="n">
        <f aca="false">IF(AK1304=1,IF(OBJECTIVE=1,AI1304,AJ1304),1000000000000)+ROW()*0.000000001</f>
        <v>1000000000000</v>
      </c>
    </row>
    <row r="1305" customFormat="false" ht="15" hidden="false" customHeight="false" outlineLevel="0" collapsed="false">
      <c r="A1305" s="8" t="n">
        <v>1301</v>
      </c>
      <c r="B1305" s="23" t="n">
        <v>5</v>
      </c>
      <c r="C1305" s="23" t="n">
        <v>2.5</v>
      </c>
      <c r="D1305" s="8" t="n">
        <v>200</v>
      </c>
      <c r="E1305" s="8" t="n">
        <v>18</v>
      </c>
      <c r="F1305" s="8" t="n">
        <v>12</v>
      </c>
      <c r="G1305" s="28" t="n">
        <v>11.211605</v>
      </c>
      <c r="H1305" s="8" t="n">
        <v>94.165033</v>
      </c>
      <c r="I1305" s="8" t="n">
        <v>1550.340952</v>
      </c>
      <c r="J1305" s="28" t="n">
        <v>16.464083</v>
      </c>
      <c r="K1305" s="39" t="n">
        <v>1.53722</v>
      </c>
      <c r="L1305" s="28" t="n">
        <v>8.667616</v>
      </c>
      <c r="M1305" s="8" t="n">
        <v>250</v>
      </c>
      <c r="N1305" s="8" t="n">
        <v>1100</v>
      </c>
      <c r="O1305" s="28" t="n">
        <v>12.140005</v>
      </c>
      <c r="P1305" s="28" t="n">
        <v>15.025759</v>
      </c>
      <c r="Q1305" s="28" t="n">
        <v>15.904313</v>
      </c>
      <c r="R1305" s="8" t="n">
        <v>48</v>
      </c>
      <c r="S1305" s="8" t="n">
        <v>20</v>
      </c>
      <c r="T1305" s="23" t="n">
        <v>190.575212</v>
      </c>
      <c r="U1305" s="23" t="n">
        <v>155.515038</v>
      </c>
      <c r="V1305" s="28" t="n">
        <v>5.970031</v>
      </c>
      <c r="W1305" s="39" t="n">
        <v>0.920612</v>
      </c>
      <c r="X1305" s="24" t="n">
        <f aca="false">P1305*RHO_VANE/2700*(1+SCRAP)*PRICE_VANE</f>
        <v>179.85833523</v>
      </c>
      <c r="Y1305" s="24" t="n">
        <f aca="false">Q1305*RHO_PLATE/2700*(1+SCRAP)*PRICE_PLATE</f>
        <v>190.37462661</v>
      </c>
      <c r="Z1305" s="24" t="n">
        <f aca="false">T1305*CUT_M+(R1305+S1305)*CUT_SET</f>
        <v>353.862818</v>
      </c>
      <c r="AA1305" s="24" t="n">
        <f aca="false">U1305*ROUND_M</f>
        <v>777.57519</v>
      </c>
      <c r="AB1305" s="24" t="n">
        <f aca="false">(R1305+S1305)*FINISH_PART</f>
        <v>544</v>
      </c>
      <c r="AC1305" s="24" t="n">
        <f aca="false">R1305*SPACER_VANE+(R1305+S1305)*ASM_H*LABOUR</f>
        <v>909</v>
      </c>
      <c r="AD1305" s="24" t="n">
        <f aca="false">V1305*G10_CAGE+W1305*G10_SLEEVE</f>
        <v>413.43858</v>
      </c>
      <c r="AE1305" s="24" t="n">
        <f aca="false">N1305/1000*SHAFT_M+SHAFT_SET</f>
        <v>212</v>
      </c>
      <c r="AF1305" s="24" t="n">
        <f aca="false">2*ROUNDUP(G1305*1000/V_ZENER,0)*PRICE_Z+5*ROUNDUP(G1305*DIODE_SAFETY/V_STICK,0)*PRICE_STICK</f>
        <v>80.9</v>
      </c>
      <c r="AG1305" s="24" t="n">
        <f aca="false">SUM(X1305:AF1305)</f>
        <v>3661.00954984</v>
      </c>
      <c r="AH1305" s="20" t="n">
        <f aca="false">FIXED_BOM</f>
        <v>3461</v>
      </c>
      <c r="AI1305" s="24" t="n">
        <f aca="false">(AG1305+AH1305)*(1+CONT)</f>
        <v>8190.310982316</v>
      </c>
      <c r="AJ1305" s="24" t="n">
        <f aca="false">IF(L1305&gt;0,AI1305/L1305,1000000000000)</f>
        <v>944.932376136183</v>
      </c>
      <c r="AK1305" s="8" t="n">
        <f aca="false">IF(AND(G1305&gt;=V_NEED,L1305&gt;=P_MIN,K1305&gt;=Z_MIN,F1305&lt;=N_CAP,D1305&lt;=R_MAX,OR(CORONA_REQ=0,O1305&gt;=G1305)),1,0)</f>
        <v>0</v>
      </c>
      <c r="AL1305" s="28" t="n">
        <f aca="false">IF(AK1305=1,IF(OBJECTIVE=1,AI1305,AJ1305),1000000000000)+ROW()*0.000000001</f>
        <v>1000000000000</v>
      </c>
    </row>
    <row r="1306" customFormat="false" ht="15" hidden="false" customHeight="false" outlineLevel="0" collapsed="false">
      <c r="A1306" s="8" t="n">
        <v>1302</v>
      </c>
      <c r="B1306" s="23" t="n">
        <v>5</v>
      </c>
      <c r="C1306" s="23" t="n">
        <v>2.5</v>
      </c>
      <c r="D1306" s="8" t="n">
        <v>200</v>
      </c>
      <c r="E1306" s="8" t="n">
        <v>18</v>
      </c>
      <c r="F1306" s="8" t="n">
        <v>16</v>
      </c>
      <c r="G1306" s="28" t="n">
        <v>11.211605</v>
      </c>
      <c r="H1306" s="8" t="n">
        <v>126.222436</v>
      </c>
      <c r="I1306" s="8" t="n">
        <v>2089.589979</v>
      </c>
      <c r="J1306" s="28" t="n">
        <v>16.554822</v>
      </c>
      <c r="K1306" s="39" t="n">
        <v>1.549205</v>
      </c>
      <c r="L1306" s="28" t="n">
        <v>11.86107</v>
      </c>
      <c r="M1306" s="8" t="n">
        <v>332.5</v>
      </c>
      <c r="N1306" s="8" t="n">
        <v>1265</v>
      </c>
      <c r="O1306" s="28" t="n">
        <v>12.140005</v>
      </c>
      <c r="P1306" s="28" t="n">
        <v>20.034345</v>
      </c>
      <c r="Q1306" s="28" t="n">
        <v>20.675607</v>
      </c>
      <c r="R1306" s="8" t="n">
        <v>64</v>
      </c>
      <c r="S1306" s="8" t="n">
        <v>26</v>
      </c>
      <c r="T1306" s="23" t="n">
        <v>253.053086</v>
      </c>
      <c r="U1306" s="23" t="n">
        <v>206.306187</v>
      </c>
      <c r="V1306" s="28" t="n">
        <v>7.61179</v>
      </c>
      <c r="W1306" s="39" t="n">
        <v>1.173781</v>
      </c>
      <c r="X1306" s="24" t="n">
        <f aca="false">P1306*RHO_VANE/2700*(1+SCRAP)*PRICE_VANE</f>
        <v>239.81110965</v>
      </c>
      <c r="Y1306" s="24" t="n">
        <f aca="false">Q1306*RHO_PLATE/2700*(1+SCRAP)*PRICE_PLATE</f>
        <v>247.48701579</v>
      </c>
      <c r="Z1306" s="24" t="n">
        <f aca="false">T1306*CUT_M+(R1306+S1306)*CUT_SET</f>
        <v>469.579629</v>
      </c>
      <c r="AA1306" s="24" t="n">
        <f aca="false">U1306*ROUND_M</f>
        <v>1031.530935</v>
      </c>
      <c r="AB1306" s="24" t="n">
        <f aca="false">(R1306+S1306)*FINISH_PART</f>
        <v>720</v>
      </c>
      <c r="AC1306" s="24" t="n">
        <f aca="false">R1306*SPACER_VANE+(R1306+S1306)*ASM_H*LABOUR</f>
        <v>1204.5</v>
      </c>
      <c r="AD1306" s="24" t="n">
        <f aca="false">V1306*G10_CAGE+W1306*G10_SLEEVE</f>
        <v>527.13426</v>
      </c>
      <c r="AE1306" s="24" t="n">
        <f aca="false">N1306/1000*SHAFT_M+SHAFT_SET</f>
        <v>231.8</v>
      </c>
      <c r="AF1306" s="24" t="n">
        <f aca="false">2*ROUNDUP(G1306*1000/V_ZENER,0)*PRICE_Z+5*ROUNDUP(G1306*DIODE_SAFETY/V_STICK,0)*PRICE_STICK</f>
        <v>80.9</v>
      </c>
      <c r="AG1306" s="24" t="n">
        <f aca="false">SUM(X1306:AF1306)</f>
        <v>4752.74294944</v>
      </c>
      <c r="AH1306" s="20" t="n">
        <f aca="false">FIXED_BOM</f>
        <v>3461</v>
      </c>
      <c r="AI1306" s="24" t="n">
        <f aca="false">(AG1306+AH1306)*(1+CONT)</f>
        <v>9445.804391856</v>
      </c>
      <c r="AJ1306" s="24" t="n">
        <f aca="false">IF(L1306&gt;0,AI1306/L1306,1000000000000)</f>
        <v>796.370343641509</v>
      </c>
      <c r="AK1306" s="8" t="n">
        <f aca="false">IF(AND(G1306&gt;=V_NEED,L1306&gt;=P_MIN,K1306&gt;=Z_MIN,F1306&lt;=N_CAP,D1306&lt;=R_MAX,OR(CORONA_REQ=0,O1306&gt;=G1306)),1,0)</f>
        <v>0</v>
      </c>
      <c r="AL1306" s="28" t="n">
        <f aca="false">IF(AK1306=1,IF(OBJECTIVE=1,AI1306,AJ1306),1000000000000)+ROW()*0.000000001</f>
        <v>1000000000000</v>
      </c>
    </row>
    <row r="1307" customFormat="false" ht="15" hidden="false" customHeight="false" outlineLevel="0" collapsed="false">
      <c r="A1307" s="8" t="n">
        <v>1303</v>
      </c>
      <c r="B1307" s="23" t="n">
        <v>5</v>
      </c>
      <c r="C1307" s="23" t="n">
        <v>2.5</v>
      </c>
      <c r="D1307" s="8" t="n">
        <v>200</v>
      </c>
      <c r="E1307" s="8" t="n">
        <v>22</v>
      </c>
      <c r="F1307" s="8" t="n">
        <v>4</v>
      </c>
      <c r="G1307" s="28" t="n">
        <v>11.211605</v>
      </c>
      <c r="H1307" s="8" t="n">
        <v>40.439661</v>
      </c>
      <c r="I1307" s="8" t="n">
        <v>569.398024</v>
      </c>
      <c r="J1307" s="28" t="n">
        <v>14.080188</v>
      </c>
      <c r="K1307" s="39" t="n">
        <v>1.452156</v>
      </c>
      <c r="L1307" s="28" t="n">
        <v>2.824776</v>
      </c>
      <c r="M1307" s="8" t="n">
        <v>92.5</v>
      </c>
      <c r="N1307" s="8" t="n">
        <v>785</v>
      </c>
      <c r="O1307" s="28" t="n">
        <v>12.140005</v>
      </c>
      <c r="P1307" s="28" t="n">
        <v>5.856816</v>
      </c>
      <c r="Q1307" s="28" t="n">
        <v>7.952156</v>
      </c>
      <c r="R1307" s="8" t="n">
        <v>16</v>
      </c>
      <c r="S1307" s="8" t="n">
        <v>10</v>
      </c>
      <c r="T1307" s="23" t="n">
        <v>68.761059</v>
      </c>
      <c r="U1307" s="23" t="n">
        <v>57.074334</v>
      </c>
      <c r="V1307" s="28" t="n">
        <v>2.835765</v>
      </c>
      <c r="W1307" s="39" t="n">
        <v>0.437291</v>
      </c>
      <c r="X1307" s="24" t="n">
        <f aca="false">P1307*RHO_VANE/2700*(1+SCRAP)*PRICE_VANE</f>
        <v>70.10608752</v>
      </c>
      <c r="Y1307" s="24" t="n">
        <f aca="false">Q1307*RHO_PLATE/2700*(1+SCRAP)*PRICE_PLATE</f>
        <v>95.18730732</v>
      </c>
      <c r="Z1307" s="24" t="n">
        <f aca="false">T1307*CUT_M+(R1307+S1307)*CUT_SET</f>
        <v>129.1415885</v>
      </c>
      <c r="AA1307" s="24" t="n">
        <f aca="false">U1307*ROUND_M</f>
        <v>285.37167</v>
      </c>
      <c r="AB1307" s="24" t="n">
        <f aca="false">(R1307+S1307)*FINISH_PART</f>
        <v>208</v>
      </c>
      <c r="AC1307" s="24" t="n">
        <f aca="false">R1307*SPACER_VANE+(R1307+S1307)*ASM_H*LABOUR</f>
        <v>340.5</v>
      </c>
      <c r="AD1307" s="24" t="n">
        <f aca="false">V1307*G10_CAGE+W1307*G10_SLEEVE</f>
        <v>196.38336</v>
      </c>
      <c r="AE1307" s="24" t="n">
        <f aca="false">N1307/1000*SHAFT_M+SHAFT_SET</f>
        <v>174.2</v>
      </c>
      <c r="AF1307" s="24" t="n">
        <f aca="false">2*ROUNDUP(G1307*1000/V_ZENER,0)*PRICE_Z+5*ROUNDUP(G1307*DIODE_SAFETY/V_STICK,0)*PRICE_STICK</f>
        <v>80.9</v>
      </c>
      <c r="AG1307" s="24" t="n">
        <f aca="false">SUM(X1307:AF1307)</f>
        <v>1579.79001334</v>
      </c>
      <c r="AH1307" s="20" t="n">
        <f aca="false">FIXED_BOM</f>
        <v>3461</v>
      </c>
      <c r="AI1307" s="24" t="n">
        <f aca="false">(AG1307+AH1307)*(1+CONT)</f>
        <v>5796.908515341</v>
      </c>
      <c r="AJ1307" s="24" t="n">
        <f aca="false">IF(L1307&gt;0,AI1307/L1307,1000000000000)</f>
        <v>2052.16573467808</v>
      </c>
      <c r="AK1307" s="8" t="n">
        <f aca="false">IF(AND(G1307&gt;=V_NEED,L1307&gt;=P_MIN,K1307&gt;=Z_MIN,F1307&lt;=N_CAP,D1307&lt;=R_MAX,OR(CORONA_REQ=0,O1307&gt;=G1307)),1,0)</f>
        <v>1</v>
      </c>
      <c r="AL1307" s="28" t="n">
        <f aca="false">IF(AK1307=1,IF(OBJECTIVE=1,AI1307,AJ1307),1000000000000)+ROW()*0.000000001</f>
        <v>5796.908516648</v>
      </c>
    </row>
    <row r="1308" customFormat="false" ht="15" hidden="false" customHeight="false" outlineLevel="0" collapsed="false">
      <c r="A1308" s="8" t="n">
        <v>1304</v>
      </c>
      <c r="B1308" s="23" t="n">
        <v>5</v>
      </c>
      <c r="C1308" s="23" t="n">
        <v>2.5</v>
      </c>
      <c r="D1308" s="8" t="n">
        <v>200</v>
      </c>
      <c r="E1308" s="8" t="n">
        <v>22</v>
      </c>
      <c r="F1308" s="8" t="n">
        <v>6</v>
      </c>
      <c r="G1308" s="28" t="n">
        <v>11.211605</v>
      </c>
      <c r="H1308" s="8" t="n">
        <v>62.405181</v>
      </c>
      <c r="I1308" s="8" t="n">
        <v>894.768324</v>
      </c>
      <c r="J1308" s="28" t="n">
        <v>14.338046</v>
      </c>
      <c r="K1308" s="39" t="n">
        <v>1.489158</v>
      </c>
      <c r="L1308" s="28" t="n">
        <v>4.695767</v>
      </c>
      <c r="M1308" s="8" t="n">
        <v>130</v>
      </c>
      <c r="N1308" s="8" t="n">
        <v>860</v>
      </c>
      <c r="O1308" s="28" t="n">
        <v>12.140005</v>
      </c>
      <c r="P1308" s="28" t="n">
        <v>8.785224</v>
      </c>
      <c r="Q1308" s="28" t="n">
        <v>9.542588</v>
      </c>
      <c r="R1308" s="8" t="n">
        <v>24</v>
      </c>
      <c r="S1308" s="8" t="n">
        <v>12</v>
      </c>
      <c r="T1308" s="23" t="n">
        <v>98.429199</v>
      </c>
      <c r="U1308" s="23" t="n">
        <v>80.899112</v>
      </c>
      <c r="V1308" s="28" t="n">
        <v>3.582019</v>
      </c>
      <c r="W1308" s="39" t="n">
        <v>0.552367</v>
      </c>
      <c r="X1308" s="24" t="n">
        <f aca="false">P1308*RHO_VANE/2700*(1+SCRAP)*PRICE_VANE</f>
        <v>105.15913128</v>
      </c>
      <c r="Y1308" s="24" t="n">
        <f aca="false">Q1308*RHO_PLATE/2700*(1+SCRAP)*PRICE_PLATE</f>
        <v>114.22477836</v>
      </c>
      <c r="Z1308" s="24" t="n">
        <f aca="false">T1308*CUT_M+(R1308+S1308)*CUT_SET</f>
        <v>183.6437985</v>
      </c>
      <c r="AA1308" s="24" t="n">
        <f aca="false">U1308*ROUND_M</f>
        <v>404.49556</v>
      </c>
      <c r="AB1308" s="24" t="n">
        <f aca="false">(R1308+S1308)*FINISH_PART</f>
        <v>288</v>
      </c>
      <c r="AC1308" s="24" t="n">
        <f aca="false">R1308*SPACER_VANE+(R1308+S1308)*ASM_H*LABOUR</f>
        <v>477</v>
      </c>
      <c r="AD1308" s="24" t="n">
        <f aca="false">V1308*G10_CAGE+W1308*G10_SLEEVE</f>
        <v>248.06316</v>
      </c>
      <c r="AE1308" s="24" t="n">
        <f aca="false">N1308/1000*SHAFT_M+SHAFT_SET</f>
        <v>183.2</v>
      </c>
      <c r="AF1308" s="24" t="n">
        <f aca="false">2*ROUNDUP(G1308*1000/V_ZENER,0)*PRICE_Z+5*ROUNDUP(G1308*DIODE_SAFETY/V_STICK,0)*PRICE_STICK</f>
        <v>80.9</v>
      </c>
      <c r="AG1308" s="24" t="n">
        <f aca="false">SUM(X1308:AF1308)</f>
        <v>2084.68642814</v>
      </c>
      <c r="AH1308" s="20" t="n">
        <f aca="false">FIXED_BOM</f>
        <v>3461</v>
      </c>
      <c r="AI1308" s="24" t="n">
        <f aca="false">(AG1308+AH1308)*(1+CONT)</f>
        <v>6377.539392361</v>
      </c>
      <c r="AJ1308" s="24" t="n">
        <f aca="false">IF(L1308&gt;0,AI1308/L1308,1000000000000)</f>
        <v>1358.14647369876</v>
      </c>
      <c r="AK1308" s="8" t="n">
        <f aca="false">IF(AND(G1308&gt;=V_NEED,L1308&gt;=P_MIN,K1308&gt;=Z_MIN,F1308&lt;=N_CAP,D1308&lt;=R_MAX,OR(CORONA_REQ=0,O1308&gt;=G1308)),1,0)</f>
        <v>1</v>
      </c>
      <c r="AL1308" s="28" t="n">
        <f aca="false">IF(AK1308=1,IF(OBJECTIVE=1,AI1308,AJ1308),1000000000000)+ROW()*0.000000001</f>
        <v>6377.539393669</v>
      </c>
    </row>
    <row r="1309" customFormat="false" ht="15" hidden="false" customHeight="false" outlineLevel="0" collapsed="false">
      <c r="A1309" s="8" t="n">
        <v>1305</v>
      </c>
      <c r="B1309" s="23" t="n">
        <v>5</v>
      </c>
      <c r="C1309" s="23" t="n">
        <v>2.5</v>
      </c>
      <c r="D1309" s="8" t="n">
        <v>200</v>
      </c>
      <c r="E1309" s="8" t="n">
        <v>22</v>
      </c>
      <c r="F1309" s="8" t="n">
        <v>8</v>
      </c>
      <c r="G1309" s="28" t="n">
        <v>11.211605</v>
      </c>
      <c r="H1309" s="8" t="n">
        <v>84.370701</v>
      </c>
      <c r="I1309" s="8" t="n">
        <v>1220.138624</v>
      </c>
      <c r="J1309" s="28" t="n">
        <v>14.461639</v>
      </c>
      <c r="K1309" s="39" t="n">
        <v>1.507454</v>
      </c>
      <c r="L1309" s="28" t="n">
        <v>6.566054</v>
      </c>
      <c r="M1309" s="8" t="n">
        <v>175</v>
      </c>
      <c r="N1309" s="8" t="n">
        <v>950</v>
      </c>
      <c r="O1309" s="28" t="n">
        <v>12.140005</v>
      </c>
      <c r="P1309" s="28" t="n">
        <v>11.713632</v>
      </c>
      <c r="Q1309" s="28" t="n">
        <v>12.72345</v>
      </c>
      <c r="R1309" s="8" t="n">
        <v>32</v>
      </c>
      <c r="S1309" s="8" t="n">
        <v>16</v>
      </c>
      <c r="T1309" s="23" t="n">
        <v>131.238932</v>
      </c>
      <c r="U1309" s="23" t="n">
        <v>107.865482</v>
      </c>
      <c r="V1309" s="28" t="n">
        <v>4.477524</v>
      </c>
      <c r="W1309" s="39" t="n">
        <v>0.690459</v>
      </c>
      <c r="X1309" s="24" t="n">
        <f aca="false">P1309*RHO_VANE/2700*(1+SCRAP)*PRICE_VANE</f>
        <v>140.21217504</v>
      </c>
      <c r="Y1309" s="24" t="n">
        <f aca="false">Q1309*RHO_PLATE/2700*(1+SCRAP)*PRICE_PLATE</f>
        <v>152.2996965</v>
      </c>
      <c r="Z1309" s="24" t="n">
        <f aca="false">T1309*CUT_M+(R1309+S1309)*CUT_SET</f>
        <v>244.858398</v>
      </c>
      <c r="AA1309" s="24" t="n">
        <f aca="false">U1309*ROUND_M</f>
        <v>539.32741</v>
      </c>
      <c r="AB1309" s="24" t="n">
        <f aca="false">(R1309+S1309)*FINISH_PART</f>
        <v>384</v>
      </c>
      <c r="AC1309" s="24" t="n">
        <f aca="false">R1309*SPACER_VANE+(R1309+S1309)*ASM_H*LABOUR</f>
        <v>636</v>
      </c>
      <c r="AD1309" s="24" t="n">
        <f aca="false">V1309*G10_CAGE+W1309*G10_SLEEVE</f>
        <v>310.07898</v>
      </c>
      <c r="AE1309" s="24" t="n">
        <f aca="false">N1309/1000*SHAFT_M+SHAFT_SET</f>
        <v>194</v>
      </c>
      <c r="AF1309" s="24" t="n">
        <f aca="false">2*ROUNDUP(G1309*1000/V_ZENER,0)*PRICE_Z+5*ROUNDUP(G1309*DIODE_SAFETY/V_STICK,0)*PRICE_STICK</f>
        <v>80.9</v>
      </c>
      <c r="AG1309" s="24" t="n">
        <f aca="false">SUM(X1309:AF1309)</f>
        <v>2681.67665954</v>
      </c>
      <c r="AH1309" s="20" t="n">
        <f aca="false">FIXED_BOM</f>
        <v>3461</v>
      </c>
      <c r="AI1309" s="24" t="n">
        <f aca="false">(AG1309+AH1309)*(1+CONT)</f>
        <v>7064.078158471</v>
      </c>
      <c r="AJ1309" s="24" t="n">
        <f aca="false">IF(L1309&gt;0,AI1309/L1309,1000000000000)</f>
        <v>1075.84831901641</v>
      </c>
      <c r="AK1309" s="8" t="n">
        <f aca="false">IF(AND(G1309&gt;=V_NEED,L1309&gt;=P_MIN,K1309&gt;=Z_MIN,F1309&lt;=N_CAP,D1309&lt;=R_MAX,OR(CORONA_REQ=0,O1309&gt;=G1309)),1,0)</f>
        <v>0</v>
      </c>
      <c r="AL1309" s="28" t="n">
        <f aca="false">IF(AK1309=1,IF(OBJECTIVE=1,AI1309,AJ1309),1000000000000)+ROW()*0.000000001</f>
        <v>1000000000000</v>
      </c>
    </row>
    <row r="1310" customFormat="false" ht="15" hidden="false" customHeight="false" outlineLevel="0" collapsed="false">
      <c r="A1310" s="8" t="n">
        <v>1306</v>
      </c>
      <c r="B1310" s="23" t="n">
        <v>5</v>
      </c>
      <c r="C1310" s="23" t="n">
        <v>2.5</v>
      </c>
      <c r="D1310" s="8" t="n">
        <v>200</v>
      </c>
      <c r="E1310" s="8" t="n">
        <v>22</v>
      </c>
      <c r="F1310" s="8" t="n">
        <v>10</v>
      </c>
      <c r="G1310" s="28" t="n">
        <v>11.211605</v>
      </c>
      <c r="H1310" s="8" t="n">
        <v>106.336222</v>
      </c>
      <c r="I1310" s="8" t="n">
        <v>1545.508923</v>
      </c>
      <c r="J1310" s="28" t="n">
        <v>14.534172</v>
      </c>
      <c r="K1310" s="39" t="n">
        <v>1.517836</v>
      </c>
      <c r="L1310" s="28" t="n">
        <v>8.434179</v>
      </c>
      <c r="M1310" s="8" t="n">
        <v>220</v>
      </c>
      <c r="N1310" s="8" t="n">
        <v>1040</v>
      </c>
      <c r="O1310" s="28" t="n">
        <v>12.140005</v>
      </c>
      <c r="P1310" s="28" t="n">
        <v>14.642041</v>
      </c>
      <c r="Q1310" s="28" t="n">
        <v>15.904313</v>
      </c>
      <c r="R1310" s="8" t="n">
        <v>40</v>
      </c>
      <c r="S1310" s="8" t="n">
        <v>20</v>
      </c>
      <c r="T1310" s="23" t="n">
        <v>164.048665</v>
      </c>
      <c r="U1310" s="23" t="n">
        <v>134.831853</v>
      </c>
      <c r="V1310" s="28" t="n">
        <v>5.373028</v>
      </c>
      <c r="W1310" s="39" t="n">
        <v>0.828551</v>
      </c>
      <c r="X1310" s="24" t="n">
        <f aca="false">P1310*RHO_VANE/2700*(1+SCRAP)*PRICE_VANE</f>
        <v>175.26523077</v>
      </c>
      <c r="Y1310" s="24" t="n">
        <f aca="false">Q1310*RHO_PLATE/2700*(1+SCRAP)*PRICE_PLATE</f>
        <v>190.37462661</v>
      </c>
      <c r="Z1310" s="24" t="n">
        <f aca="false">T1310*CUT_M+(R1310+S1310)*CUT_SET</f>
        <v>306.0729975</v>
      </c>
      <c r="AA1310" s="24" t="n">
        <f aca="false">U1310*ROUND_M</f>
        <v>674.159265</v>
      </c>
      <c r="AB1310" s="24" t="n">
        <f aca="false">(R1310+S1310)*FINISH_PART</f>
        <v>480</v>
      </c>
      <c r="AC1310" s="24" t="n">
        <f aca="false">R1310*SPACER_VANE+(R1310+S1310)*ASM_H*LABOUR</f>
        <v>795</v>
      </c>
      <c r="AD1310" s="24" t="n">
        <f aca="false">V1310*G10_CAGE+W1310*G10_SLEEVE</f>
        <v>372.09474</v>
      </c>
      <c r="AE1310" s="24" t="n">
        <f aca="false">N1310/1000*SHAFT_M+SHAFT_SET</f>
        <v>204.8</v>
      </c>
      <c r="AF1310" s="24" t="n">
        <f aca="false">2*ROUNDUP(G1310*1000/V_ZENER,0)*PRICE_Z+5*ROUNDUP(G1310*DIODE_SAFETY/V_STICK,0)*PRICE_STICK</f>
        <v>80.9</v>
      </c>
      <c r="AG1310" s="24" t="n">
        <f aca="false">SUM(X1310:AF1310)</f>
        <v>3278.66685988</v>
      </c>
      <c r="AH1310" s="20" t="n">
        <f aca="false">FIXED_BOM</f>
        <v>3461</v>
      </c>
      <c r="AI1310" s="24" t="n">
        <f aca="false">(AG1310+AH1310)*(1+CONT)</f>
        <v>7750.616888862</v>
      </c>
      <c r="AJ1310" s="24" t="n">
        <f aca="false">IF(L1310&gt;0,AI1310/L1310,1000000000000)</f>
        <v>918.953331303735</v>
      </c>
      <c r="AK1310" s="8" t="n">
        <f aca="false">IF(AND(G1310&gt;=V_NEED,L1310&gt;=P_MIN,K1310&gt;=Z_MIN,F1310&lt;=N_CAP,D1310&lt;=R_MAX,OR(CORONA_REQ=0,O1310&gt;=G1310)),1,0)</f>
        <v>0</v>
      </c>
      <c r="AL1310" s="28" t="n">
        <f aca="false">IF(AK1310=1,IF(OBJECTIVE=1,AI1310,AJ1310),1000000000000)+ROW()*0.000000001</f>
        <v>1000000000000</v>
      </c>
    </row>
    <row r="1311" customFormat="false" ht="15" hidden="false" customHeight="false" outlineLevel="0" collapsed="false">
      <c r="A1311" s="8" t="n">
        <v>1307</v>
      </c>
      <c r="B1311" s="23" t="n">
        <v>5</v>
      </c>
      <c r="C1311" s="23" t="n">
        <v>2.5</v>
      </c>
      <c r="D1311" s="8" t="n">
        <v>200</v>
      </c>
      <c r="E1311" s="8" t="n">
        <v>22</v>
      </c>
      <c r="F1311" s="8" t="n">
        <v>12</v>
      </c>
      <c r="G1311" s="28" t="n">
        <v>11.211605</v>
      </c>
      <c r="H1311" s="8" t="n">
        <v>128.301742</v>
      </c>
      <c r="I1311" s="8" t="n">
        <v>1870.879223</v>
      </c>
      <c r="J1311" s="28" t="n">
        <v>14.581869</v>
      </c>
      <c r="K1311" s="39" t="n">
        <v>1.526127</v>
      </c>
      <c r="L1311" s="28" t="n">
        <v>10.32332</v>
      </c>
      <c r="M1311" s="8" t="n">
        <v>257.5</v>
      </c>
      <c r="N1311" s="8" t="n">
        <v>1115</v>
      </c>
      <c r="O1311" s="28" t="n">
        <v>12.140005</v>
      </c>
      <c r="P1311" s="28" t="n">
        <v>17.570449</v>
      </c>
      <c r="Q1311" s="28" t="n">
        <v>17.494744</v>
      </c>
      <c r="R1311" s="8" t="n">
        <v>48</v>
      </c>
      <c r="S1311" s="8" t="n">
        <v>22</v>
      </c>
      <c r="T1311" s="23" t="n">
        <v>193.716805</v>
      </c>
      <c r="U1311" s="23" t="n">
        <v>158.656631</v>
      </c>
      <c r="V1311" s="28" t="n">
        <v>6.119282</v>
      </c>
      <c r="W1311" s="39" t="n">
        <v>0.943628</v>
      </c>
      <c r="X1311" s="24" t="n">
        <f aca="false">P1311*RHO_VANE/2700*(1+SCRAP)*PRICE_VANE</f>
        <v>210.31827453</v>
      </c>
      <c r="Y1311" s="24" t="n">
        <f aca="false">Q1311*RHO_PLATE/2700*(1+SCRAP)*PRICE_PLATE</f>
        <v>209.41208568</v>
      </c>
      <c r="Z1311" s="24" t="n">
        <f aca="false">T1311*CUT_M+(R1311+S1311)*CUT_SET</f>
        <v>360.5752075</v>
      </c>
      <c r="AA1311" s="24" t="n">
        <f aca="false">U1311*ROUND_M</f>
        <v>793.283155</v>
      </c>
      <c r="AB1311" s="24" t="n">
        <f aca="false">(R1311+S1311)*FINISH_PART</f>
        <v>560</v>
      </c>
      <c r="AC1311" s="24" t="n">
        <f aca="false">R1311*SPACER_VANE+(R1311+S1311)*ASM_H*LABOUR</f>
        <v>931.5</v>
      </c>
      <c r="AD1311" s="24" t="n">
        <f aca="false">V1311*G10_CAGE+W1311*G10_SLEEVE</f>
        <v>423.7746</v>
      </c>
      <c r="AE1311" s="24" t="n">
        <f aca="false">N1311/1000*SHAFT_M+SHAFT_SET</f>
        <v>213.8</v>
      </c>
      <c r="AF1311" s="24" t="n">
        <f aca="false">2*ROUNDUP(G1311*1000/V_ZENER,0)*PRICE_Z+5*ROUNDUP(G1311*DIODE_SAFETY/V_STICK,0)*PRICE_STICK</f>
        <v>80.9</v>
      </c>
      <c r="AG1311" s="24" t="n">
        <f aca="false">SUM(X1311:AF1311)</f>
        <v>3783.56332271</v>
      </c>
      <c r="AH1311" s="20" t="n">
        <f aca="false">FIXED_BOM</f>
        <v>3461</v>
      </c>
      <c r="AI1311" s="24" t="n">
        <f aca="false">(AG1311+AH1311)*(1+CONT)</f>
        <v>8331.2478211165</v>
      </c>
      <c r="AJ1311" s="24" t="n">
        <f aca="false">IF(L1311&gt;0,AI1311/L1311,1000000000000)</f>
        <v>807.031829015908</v>
      </c>
      <c r="AK1311" s="8" t="n">
        <f aca="false">IF(AND(G1311&gt;=V_NEED,L1311&gt;=P_MIN,K1311&gt;=Z_MIN,F1311&lt;=N_CAP,D1311&lt;=R_MAX,OR(CORONA_REQ=0,O1311&gt;=G1311)),1,0)</f>
        <v>0</v>
      </c>
      <c r="AL1311" s="28" t="n">
        <f aca="false">IF(AK1311=1,IF(OBJECTIVE=1,AI1311,AJ1311),1000000000000)+ROW()*0.000000001</f>
        <v>1000000000000</v>
      </c>
    </row>
    <row r="1312" customFormat="false" ht="15" hidden="false" customHeight="false" outlineLevel="0" collapsed="false">
      <c r="A1312" s="8" t="n">
        <v>1308</v>
      </c>
      <c r="B1312" s="23" t="n">
        <v>5</v>
      </c>
      <c r="C1312" s="23" t="n">
        <v>2.5</v>
      </c>
      <c r="D1312" s="8" t="n">
        <v>200</v>
      </c>
      <c r="E1312" s="8" t="n">
        <v>22</v>
      </c>
      <c r="F1312" s="8" t="n">
        <v>16</v>
      </c>
      <c r="G1312" s="28" t="n">
        <v>11.211605</v>
      </c>
      <c r="H1312" s="8" t="n">
        <v>172.232783</v>
      </c>
      <c r="I1312" s="8" t="n">
        <v>2521.619822</v>
      </c>
      <c r="J1312" s="28" t="n">
        <v>14.640766</v>
      </c>
      <c r="K1312" s="39" t="n">
        <v>1.534615</v>
      </c>
      <c r="L1312" s="28" t="n">
        <v>14.074773</v>
      </c>
      <c r="M1312" s="8" t="n">
        <v>347.5</v>
      </c>
      <c r="N1312" s="8" t="n">
        <v>1295</v>
      </c>
      <c r="O1312" s="28" t="n">
        <v>12.140005</v>
      </c>
      <c r="P1312" s="28" t="n">
        <v>23.427265</v>
      </c>
      <c r="Q1312" s="28" t="n">
        <v>23.856469</v>
      </c>
      <c r="R1312" s="8" t="n">
        <v>64</v>
      </c>
      <c r="S1312" s="8" t="n">
        <v>30</v>
      </c>
      <c r="T1312" s="23" t="n">
        <v>259.336271</v>
      </c>
      <c r="U1312" s="23" t="n">
        <v>212.589372</v>
      </c>
      <c r="V1312" s="28" t="n">
        <v>7.910292</v>
      </c>
      <c r="W1312" s="39" t="n">
        <v>1.219811</v>
      </c>
      <c r="X1312" s="24" t="n">
        <f aca="false">P1312*RHO_VANE/2700*(1+SCRAP)*PRICE_VANE</f>
        <v>280.42436205</v>
      </c>
      <c r="Y1312" s="24" t="n">
        <f aca="false">Q1312*RHO_PLATE/2700*(1+SCRAP)*PRICE_PLATE</f>
        <v>285.56193393</v>
      </c>
      <c r="Z1312" s="24" t="n">
        <f aca="false">T1312*CUT_M+(R1312+S1312)*CUT_SET</f>
        <v>483.0044065</v>
      </c>
      <c r="AA1312" s="24" t="n">
        <f aca="false">U1312*ROUND_M</f>
        <v>1062.94686</v>
      </c>
      <c r="AB1312" s="24" t="n">
        <f aca="false">(R1312+S1312)*FINISH_PART</f>
        <v>752</v>
      </c>
      <c r="AC1312" s="24" t="n">
        <f aca="false">R1312*SPACER_VANE+(R1312+S1312)*ASM_H*LABOUR</f>
        <v>1249.5</v>
      </c>
      <c r="AD1312" s="24" t="n">
        <f aca="false">V1312*G10_CAGE+W1312*G10_SLEEVE</f>
        <v>547.80618</v>
      </c>
      <c r="AE1312" s="24" t="n">
        <f aca="false">N1312/1000*SHAFT_M+SHAFT_SET</f>
        <v>235.4</v>
      </c>
      <c r="AF1312" s="24" t="n">
        <f aca="false">2*ROUNDUP(G1312*1000/V_ZENER,0)*PRICE_Z+5*ROUNDUP(G1312*DIODE_SAFETY/V_STICK,0)*PRICE_STICK</f>
        <v>80.9</v>
      </c>
      <c r="AG1312" s="24" t="n">
        <f aca="false">SUM(X1312:AF1312)</f>
        <v>4977.54374248</v>
      </c>
      <c r="AH1312" s="20" t="n">
        <f aca="false">FIXED_BOM</f>
        <v>3461</v>
      </c>
      <c r="AI1312" s="24" t="n">
        <f aca="false">(AG1312+AH1312)*(1+CONT)</f>
        <v>9704.325303852</v>
      </c>
      <c r="AJ1312" s="24" t="n">
        <f aca="false">IF(L1312&gt;0,AI1312/L1312,1000000000000)</f>
        <v>689.483610417873</v>
      </c>
      <c r="AK1312" s="8" t="n">
        <f aca="false">IF(AND(G1312&gt;=V_NEED,L1312&gt;=P_MIN,K1312&gt;=Z_MIN,F1312&lt;=N_CAP,D1312&lt;=R_MAX,OR(CORONA_REQ=0,O1312&gt;=G1312)),1,0)</f>
        <v>0</v>
      </c>
      <c r="AL1312" s="28" t="n">
        <f aca="false">IF(AK1312=1,IF(OBJECTIVE=1,AI1312,AJ1312),1000000000000)+ROW()*0.000000001</f>
        <v>1000000000000</v>
      </c>
    </row>
    <row r="1313" customFormat="false" ht="15" hidden="false" customHeight="false" outlineLevel="0" collapsed="false">
      <c r="A1313" s="8" t="n">
        <v>1309</v>
      </c>
      <c r="B1313" s="23" t="n">
        <v>5</v>
      </c>
      <c r="C1313" s="23" t="n">
        <v>2.5</v>
      </c>
      <c r="D1313" s="8" t="n">
        <v>200</v>
      </c>
      <c r="E1313" s="8" t="n">
        <v>26</v>
      </c>
      <c r="F1313" s="8" t="n">
        <v>4</v>
      </c>
      <c r="G1313" s="28" t="n">
        <v>11.211605</v>
      </c>
      <c r="H1313" s="8" t="n">
        <v>63.004134</v>
      </c>
      <c r="I1313" s="8" t="n">
        <v>666.931377</v>
      </c>
      <c r="J1313" s="28" t="n">
        <v>10.585518</v>
      </c>
      <c r="K1313" s="39" t="n">
        <v>1.41783</v>
      </c>
      <c r="L1313" s="28" t="n">
        <v>3.138449</v>
      </c>
      <c r="M1313" s="8" t="n">
        <v>92.5</v>
      </c>
      <c r="N1313" s="8" t="n">
        <v>785</v>
      </c>
      <c r="O1313" s="28" t="n">
        <v>12.140005</v>
      </c>
      <c r="P1313" s="28" t="n">
        <v>6.705046</v>
      </c>
      <c r="Q1313" s="28" t="n">
        <v>7.952156</v>
      </c>
      <c r="R1313" s="8" t="n">
        <v>16</v>
      </c>
      <c r="S1313" s="8" t="n">
        <v>10</v>
      </c>
      <c r="T1313" s="23" t="n">
        <v>68.761059</v>
      </c>
      <c r="U1313" s="23" t="n">
        <v>57.074334</v>
      </c>
      <c r="V1313" s="28" t="n">
        <v>2.835765</v>
      </c>
      <c r="W1313" s="39" t="n">
        <v>0.437291</v>
      </c>
      <c r="X1313" s="24" t="n">
        <f aca="false">P1313*RHO_VANE/2700*(1+SCRAP)*PRICE_VANE</f>
        <v>80.25940062</v>
      </c>
      <c r="Y1313" s="24" t="n">
        <f aca="false">Q1313*RHO_PLATE/2700*(1+SCRAP)*PRICE_PLATE</f>
        <v>95.18730732</v>
      </c>
      <c r="Z1313" s="24" t="n">
        <f aca="false">T1313*CUT_M+(R1313+S1313)*CUT_SET</f>
        <v>129.1415885</v>
      </c>
      <c r="AA1313" s="24" t="n">
        <f aca="false">U1313*ROUND_M</f>
        <v>285.37167</v>
      </c>
      <c r="AB1313" s="24" t="n">
        <f aca="false">(R1313+S1313)*FINISH_PART</f>
        <v>208</v>
      </c>
      <c r="AC1313" s="24" t="n">
        <f aca="false">R1313*SPACER_VANE+(R1313+S1313)*ASM_H*LABOUR</f>
        <v>340.5</v>
      </c>
      <c r="AD1313" s="24" t="n">
        <f aca="false">V1313*G10_CAGE+W1313*G10_SLEEVE</f>
        <v>196.38336</v>
      </c>
      <c r="AE1313" s="24" t="n">
        <f aca="false">N1313/1000*SHAFT_M+SHAFT_SET</f>
        <v>174.2</v>
      </c>
      <c r="AF1313" s="24" t="n">
        <f aca="false">2*ROUNDUP(G1313*1000/V_ZENER,0)*PRICE_Z+5*ROUNDUP(G1313*DIODE_SAFETY/V_STICK,0)*PRICE_STICK</f>
        <v>80.9</v>
      </c>
      <c r="AG1313" s="24" t="n">
        <f aca="false">SUM(X1313:AF1313)</f>
        <v>1589.94332644</v>
      </c>
      <c r="AH1313" s="20" t="n">
        <f aca="false">FIXED_BOM</f>
        <v>3461</v>
      </c>
      <c r="AI1313" s="24" t="n">
        <f aca="false">(AG1313+AH1313)*(1+CONT)</f>
        <v>5808.584825406</v>
      </c>
      <c r="AJ1313" s="24" t="n">
        <f aca="false">IF(L1313&gt;0,AI1313/L1313,1000000000000)</f>
        <v>1850.78197077792</v>
      </c>
      <c r="AK1313" s="8" t="n">
        <f aca="false">IF(AND(G1313&gt;=V_NEED,L1313&gt;=P_MIN,K1313&gt;=Z_MIN,F1313&lt;=N_CAP,D1313&lt;=R_MAX,OR(CORONA_REQ=0,O1313&gt;=G1313)),1,0)</f>
        <v>1</v>
      </c>
      <c r="AL1313" s="28" t="n">
        <f aca="false">IF(AK1313=1,IF(OBJECTIVE=1,AI1313,AJ1313),1000000000000)+ROW()*0.000000001</f>
        <v>5808.584826719</v>
      </c>
    </row>
    <row r="1314" customFormat="false" ht="15" hidden="false" customHeight="false" outlineLevel="0" collapsed="false">
      <c r="A1314" s="8" t="n">
        <v>1310</v>
      </c>
      <c r="B1314" s="23" t="n">
        <v>5</v>
      </c>
      <c r="C1314" s="23" t="n">
        <v>2.5</v>
      </c>
      <c r="D1314" s="8" t="n">
        <v>200</v>
      </c>
      <c r="E1314" s="8" t="n">
        <v>26</v>
      </c>
      <c r="F1314" s="8" t="n">
        <v>6</v>
      </c>
      <c r="G1314" s="28" t="n">
        <v>11.211605</v>
      </c>
      <c r="H1314" s="8" t="n">
        <v>97.86364</v>
      </c>
      <c r="I1314" s="8" t="n">
        <v>1048.035021</v>
      </c>
      <c r="J1314" s="28" t="n">
        <v>10.709136</v>
      </c>
      <c r="K1314" s="39" t="n">
        <v>1.447418</v>
      </c>
      <c r="L1314" s="28" t="n">
        <v>5.180055</v>
      </c>
      <c r="M1314" s="8" t="n">
        <v>137.5</v>
      </c>
      <c r="N1314" s="8" t="n">
        <v>875</v>
      </c>
      <c r="O1314" s="28" t="n">
        <v>12.140005</v>
      </c>
      <c r="P1314" s="28" t="n">
        <v>10.057569</v>
      </c>
      <c r="Q1314" s="28" t="n">
        <v>11.133019</v>
      </c>
      <c r="R1314" s="8" t="n">
        <v>24</v>
      </c>
      <c r="S1314" s="8" t="n">
        <v>14</v>
      </c>
      <c r="T1314" s="23" t="n">
        <v>101.570792</v>
      </c>
      <c r="U1314" s="23" t="n">
        <v>84.040704</v>
      </c>
      <c r="V1314" s="28" t="n">
        <v>3.73127</v>
      </c>
      <c r="W1314" s="39" t="n">
        <v>0.575383</v>
      </c>
      <c r="X1314" s="24" t="n">
        <f aca="false">P1314*RHO_VANE/2700*(1+SCRAP)*PRICE_VANE</f>
        <v>120.38910093</v>
      </c>
      <c r="Y1314" s="24" t="n">
        <f aca="false">Q1314*RHO_PLATE/2700*(1+SCRAP)*PRICE_PLATE</f>
        <v>133.26223743</v>
      </c>
      <c r="Z1314" s="24" t="n">
        <f aca="false">T1314*CUT_M+(R1314+S1314)*CUT_SET</f>
        <v>190.356188</v>
      </c>
      <c r="AA1314" s="24" t="n">
        <f aca="false">U1314*ROUND_M</f>
        <v>420.20352</v>
      </c>
      <c r="AB1314" s="24" t="n">
        <f aca="false">(R1314+S1314)*FINISH_PART</f>
        <v>304</v>
      </c>
      <c r="AC1314" s="24" t="n">
        <f aca="false">R1314*SPACER_VANE+(R1314+S1314)*ASM_H*LABOUR</f>
        <v>499.5</v>
      </c>
      <c r="AD1314" s="24" t="n">
        <f aca="false">V1314*G10_CAGE+W1314*G10_SLEEVE</f>
        <v>258.39918</v>
      </c>
      <c r="AE1314" s="24" t="n">
        <f aca="false">N1314/1000*SHAFT_M+SHAFT_SET</f>
        <v>185</v>
      </c>
      <c r="AF1314" s="24" t="n">
        <f aca="false">2*ROUNDUP(G1314*1000/V_ZENER,0)*PRICE_Z+5*ROUNDUP(G1314*DIODE_SAFETY/V_STICK,0)*PRICE_STICK</f>
        <v>80.9</v>
      </c>
      <c r="AG1314" s="24" t="n">
        <f aca="false">SUM(X1314:AF1314)</f>
        <v>2192.01022636</v>
      </c>
      <c r="AH1314" s="20" t="n">
        <f aca="false">FIXED_BOM</f>
        <v>3461</v>
      </c>
      <c r="AI1314" s="24" t="n">
        <f aca="false">(AG1314+AH1314)*(1+CONT)</f>
        <v>6500.961760314</v>
      </c>
      <c r="AJ1314" s="24" t="n">
        <f aca="false">IF(L1314&gt;0,AI1314/L1314,1000000000000)</f>
        <v>1254.99859756586</v>
      </c>
      <c r="AK1314" s="8" t="n">
        <f aca="false">IF(AND(G1314&gt;=V_NEED,L1314&gt;=P_MIN,K1314&gt;=Z_MIN,F1314&lt;=N_CAP,D1314&lt;=R_MAX,OR(CORONA_REQ=0,O1314&gt;=G1314)),1,0)</f>
        <v>1</v>
      </c>
      <c r="AL1314" s="28" t="n">
        <f aca="false">IF(AK1314=1,IF(OBJECTIVE=1,AI1314,AJ1314),1000000000000)+ROW()*0.000000001</f>
        <v>6500.961761628</v>
      </c>
    </row>
    <row r="1315" customFormat="false" ht="15" hidden="false" customHeight="false" outlineLevel="0" collapsed="false">
      <c r="A1315" s="8" t="n">
        <v>1311</v>
      </c>
      <c r="B1315" s="23" t="n">
        <v>5</v>
      </c>
      <c r="C1315" s="23" t="n">
        <v>2.5</v>
      </c>
      <c r="D1315" s="8" t="n">
        <v>200</v>
      </c>
      <c r="E1315" s="8" t="n">
        <v>26</v>
      </c>
      <c r="F1315" s="8" t="n">
        <v>8</v>
      </c>
      <c r="G1315" s="28" t="n">
        <v>11.211605</v>
      </c>
      <c r="H1315" s="8" t="n">
        <v>132.723145</v>
      </c>
      <c r="I1315" s="8" t="n">
        <v>1429.138665</v>
      </c>
      <c r="J1315" s="28" t="n">
        <v>10.767818</v>
      </c>
      <c r="K1315" s="39" t="n">
        <v>1.461618</v>
      </c>
      <c r="L1315" s="28" t="n">
        <v>7.222147</v>
      </c>
      <c r="M1315" s="8" t="n">
        <v>182.5</v>
      </c>
      <c r="N1315" s="8" t="n">
        <v>965</v>
      </c>
      <c r="O1315" s="28" t="n">
        <v>12.140005</v>
      </c>
      <c r="P1315" s="28" t="n">
        <v>13.410092</v>
      </c>
      <c r="Q1315" s="28" t="n">
        <v>14.313882</v>
      </c>
      <c r="R1315" s="8" t="n">
        <v>32</v>
      </c>
      <c r="S1315" s="8" t="n">
        <v>18</v>
      </c>
      <c r="T1315" s="23" t="n">
        <v>134.380524</v>
      </c>
      <c r="U1315" s="23" t="n">
        <v>111.007075</v>
      </c>
      <c r="V1315" s="28" t="n">
        <v>4.626774</v>
      </c>
      <c r="W1315" s="39" t="n">
        <v>0.713475</v>
      </c>
      <c r="X1315" s="24" t="n">
        <f aca="false">P1315*RHO_VANE/2700*(1+SCRAP)*PRICE_VANE</f>
        <v>160.51880124</v>
      </c>
      <c r="Y1315" s="24" t="n">
        <f aca="false">Q1315*RHO_PLATE/2700*(1+SCRAP)*PRICE_PLATE</f>
        <v>171.33716754</v>
      </c>
      <c r="Z1315" s="24" t="n">
        <f aca="false">T1315*CUT_M+(R1315+S1315)*CUT_SET</f>
        <v>251.570786</v>
      </c>
      <c r="AA1315" s="24" t="n">
        <f aca="false">U1315*ROUND_M</f>
        <v>555.035375</v>
      </c>
      <c r="AB1315" s="24" t="n">
        <f aca="false">(R1315+S1315)*FINISH_PART</f>
        <v>400</v>
      </c>
      <c r="AC1315" s="24" t="n">
        <f aca="false">R1315*SPACER_VANE+(R1315+S1315)*ASM_H*LABOUR</f>
        <v>658.5</v>
      </c>
      <c r="AD1315" s="24" t="n">
        <f aca="false">V1315*G10_CAGE+W1315*G10_SLEEVE</f>
        <v>320.41494</v>
      </c>
      <c r="AE1315" s="24" t="n">
        <f aca="false">N1315/1000*SHAFT_M+SHAFT_SET</f>
        <v>195.8</v>
      </c>
      <c r="AF1315" s="24" t="n">
        <f aca="false">2*ROUNDUP(G1315*1000/V_ZENER,0)*PRICE_Z+5*ROUNDUP(G1315*DIODE_SAFETY/V_STICK,0)*PRICE_STICK</f>
        <v>80.9</v>
      </c>
      <c r="AG1315" s="24" t="n">
        <f aca="false">SUM(X1315:AF1315)</f>
        <v>2794.07706978</v>
      </c>
      <c r="AH1315" s="20" t="n">
        <f aca="false">FIXED_BOM</f>
        <v>3461</v>
      </c>
      <c r="AI1315" s="24" t="n">
        <f aca="false">(AG1315+AH1315)*(1+CONT)</f>
        <v>7193.338630247</v>
      </c>
      <c r="AJ1315" s="24" t="n">
        <f aca="false">IF(L1315&gt;0,AI1315/L1315,1000000000000)</f>
        <v>996.011107257579</v>
      </c>
      <c r="AK1315" s="8" t="n">
        <f aca="false">IF(AND(G1315&gt;=V_NEED,L1315&gt;=P_MIN,K1315&gt;=Z_MIN,F1315&lt;=N_CAP,D1315&lt;=R_MAX,OR(CORONA_REQ=0,O1315&gt;=G1315)),1,0)</f>
        <v>0</v>
      </c>
      <c r="AL1315" s="28" t="n">
        <f aca="false">IF(AK1315=1,IF(OBJECTIVE=1,AI1315,AJ1315),1000000000000)+ROW()*0.000000001</f>
        <v>1000000000000</v>
      </c>
    </row>
    <row r="1316" customFormat="false" ht="15" hidden="false" customHeight="false" outlineLevel="0" collapsed="false">
      <c r="A1316" s="8" t="n">
        <v>1312</v>
      </c>
      <c r="B1316" s="23" t="n">
        <v>5</v>
      </c>
      <c r="C1316" s="23" t="n">
        <v>2.5</v>
      </c>
      <c r="D1316" s="8" t="n">
        <v>200</v>
      </c>
      <c r="E1316" s="8" t="n">
        <v>26</v>
      </c>
      <c r="F1316" s="8" t="n">
        <v>10</v>
      </c>
      <c r="G1316" s="28" t="n">
        <v>11.211605</v>
      </c>
      <c r="H1316" s="8" t="n">
        <v>167.58265</v>
      </c>
      <c r="I1316" s="8" t="n">
        <v>1810.24231</v>
      </c>
      <c r="J1316" s="28" t="n">
        <v>10.802087</v>
      </c>
      <c r="K1316" s="39" t="n">
        <v>1.470472</v>
      </c>
      <c r="L1316" s="28" t="n">
        <v>9.271727</v>
      </c>
      <c r="M1316" s="8" t="n">
        <v>227.5</v>
      </c>
      <c r="N1316" s="8" t="n">
        <v>1055</v>
      </c>
      <c r="O1316" s="28" t="n">
        <v>12.140005</v>
      </c>
      <c r="P1316" s="28" t="n">
        <v>16.762616</v>
      </c>
      <c r="Q1316" s="28" t="n">
        <v>17.494744</v>
      </c>
      <c r="R1316" s="8" t="n">
        <v>40</v>
      </c>
      <c r="S1316" s="8" t="n">
        <v>22</v>
      </c>
      <c r="T1316" s="23" t="n">
        <v>167.190257</v>
      </c>
      <c r="U1316" s="23" t="n">
        <v>137.973446</v>
      </c>
      <c r="V1316" s="28" t="n">
        <v>5.522279</v>
      </c>
      <c r="W1316" s="39" t="n">
        <v>0.851566</v>
      </c>
      <c r="X1316" s="24" t="n">
        <f aca="false">P1316*RHO_VANE/2700*(1+SCRAP)*PRICE_VANE</f>
        <v>200.64851352</v>
      </c>
      <c r="Y1316" s="24" t="n">
        <f aca="false">Q1316*RHO_PLATE/2700*(1+SCRAP)*PRICE_PLATE</f>
        <v>209.41208568</v>
      </c>
      <c r="Z1316" s="24" t="n">
        <f aca="false">T1316*CUT_M+(R1316+S1316)*CUT_SET</f>
        <v>312.7853855</v>
      </c>
      <c r="AA1316" s="24" t="n">
        <f aca="false">U1316*ROUND_M</f>
        <v>689.86723</v>
      </c>
      <c r="AB1316" s="24" t="n">
        <f aca="false">(R1316+S1316)*FINISH_PART</f>
        <v>496</v>
      </c>
      <c r="AC1316" s="24" t="n">
        <f aca="false">R1316*SPACER_VANE+(R1316+S1316)*ASM_H*LABOUR</f>
        <v>817.5</v>
      </c>
      <c r="AD1316" s="24" t="n">
        <f aca="false">V1316*G10_CAGE+W1316*G10_SLEEVE</f>
        <v>382.4307</v>
      </c>
      <c r="AE1316" s="24" t="n">
        <f aca="false">N1316/1000*SHAFT_M+SHAFT_SET</f>
        <v>206.6</v>
      </c>
      <c r="AF1316" s="24" t="n">
        <f aca="false">2*ROUNDUP(G1316*1000/V_ZENER,0)*PRICE_Z+5*ROUNDUP(G1316*DIODE_SAFETY/V_STICK,0)*PRICE_STICK</f>
        <v>80.9</v>
      </c>
      <c r="AG1316" s="24" t="n">
        <f aca="false">SUM(X1316:AF1316)</f>
        <v>3396.1439147</v>
      </c>
      <c r="AH1316" s="20" t="n">
        <f aca="false">FIXED_BOM</f>
        <v>3461</v>
      </c>
      <c r="AI1316" s="24" t="n">
        <f aca="false">(AG1316+AH1316)*(1+CONT)</f>
        <v>7885.715501905</v>
      </c>
      <c r="AJ1316" s="24" t="n">
        <f aca="false">IF(L1316&gt;0,AI1316/L1316,1000000000000)</f>
        <v>850.512046127437</v>
      </c>
      <c r="AK1316" s="8" t="n">
        <f aca="false">IF(AND(G1316&gt;=V_NEED,L1316&gt;=P_MIN,K1316&gt;=Z_MIN,F1316&lt;=N_CAP,D1316&lt;=R_MAX,OR(CORONA_REQ=0,O1316&gt;=G1316)),1,0)</f>
        <v>0</v>
      </c>
      <c r="AL1316" s="28" t="n">
        <f aca="false">IF(AK1316=1,IF(OBJECTIVE=1,AI1316,AJ1316),1000000000000)+ROW()*0.000000001</f>
        <v>1000000000000</v>
      </c>
    </row>
    <row r="1317" customFormat="false" ht="15" hidden="false" customHeight="false" outlineLevel="0" collapsed="false">
      <c r="A1317" s="8" t="n">
        <v>1313</v>
      </c>
      <c r="B1317" s="23" t="n">
        <v>5</v>
      </c>
      <c r="C1317" s="23" t="n">
        <v>2.5</v>
      </c>
      <c r="D1317" s="8" t="n">
        <v>200</v>
      </c>
      <c r="E1317" s="8" t="n">
        <v>26</v>
      </c>
      <c r="F1317" s="8" t="n">
        <v>12</v>
      </c>
      <c r="G1317" s="28" t="n">
        <v>11.211605</v>
      </c>
      <c r="H1317" s="8" t="n">
        <v>202.442156</v>
      </c>
      <c r="I1317" s="8" t="n">
        <v>2191.345954</v>
      </c>
      <c r="J1317" s="28" t="n">
        <v>10.824554</v>
      </c>
      <c r="K1317" s="39" t="n">
        <v>1.475422</v>
      </c>
      <c r="L1317" s="28" t="n">
        <v>11.30626</v>
      </c>
      <c r="M1317" s="8" t="n">
        <v>272.5</v>
      </c>
      <c r="N1317" s="8" t="n">
        <v>1145</v>
      </c>
      <c r="O1317" s="28" t="n">
        <v>12.140005</v>
      </c>
      <c r="P1317" s="28" t="n">
        <v>20.115139</v>
      </c>
      <c r="Q1317" s="28" t="n">
        <v>20.675607</v>
      </c>
      <c r="R1317" s="8" t="n">
        <v>48</v>
      </c>
      <c r="S1317" s="8" t="n">
        <v>26</v>
      </c>
      <c r="T1317" s="23" t="n">
        <v>199.99999</v>
      </c>
      <c r="U1317" s="23" t="n">
        <v>164.939816</v>
      </c>
      <c r="V1317" s="28" t="n">
        <v>6.417784</v>
      </c>
      <c r="W1317" s="39" t="n">
        <v>0.989658</v>
      </c>
      <c r="X1317" s="24" t="n">
        <f aca="false">P1317*RHO_VANE/2700*(1+SCRAP)*PRICE_VANE</f>
        <v>240.77821383</v>
      </c>
      <c r="Y1317" s="24" t="n">
        <f aca="false">Q1317*RHO_PLATE/2700*(1+SCRAP)*PRICE_PLATE</f>
        <v>247.48701579</v>
      </c>
      <c r="Z1317" s="24" t="n">
        <f aca="false">T1317*CUT_M+(R1317+S1317)*CUT_SET</f>
        <v>373.999985</v>
      </c>
      <c r="AA1317" s="24" t="n">
        <f aca="false">U1317*ROUND_M</f>
        <v>824.69908</v>
      </c>
      <c r="AB1317" s="24" t="n">
        <f aca="false">(R1317+S1317)*FINISH_PART</f>
        <v>592</v>
      </c>
      <c r="AC1317" s="24" t="n">
        <f aca="false">R1317*SPACER_VANE+(R1317+S1317)*ASM_H*LABOUR</f>
        <v>976.5</v>
      </c>
      <c r="AD1317" s="24" t="n">
        <f aca="false">V1317*G10_CAGE+W1317*G10_SLEEVE</f>
        <v>444.44652</v>
      </c>
      <c r="AE1317" s="24" t="n">
        <f aca="false">N1317/1000*SHAFT_M+SHAFT_SET</f>
        <v>217.4</v>
      </c>
      <c r="AF1317" s="24" t="n">
        <f aca="false">2*ROUNDUP(G1317*1000/V_ZENER,0)*PRICE_Z+5*ROUNDUP(G1317*DIODE_SAFETY/V_STICK,0)*PRICE_STICK</f>
        <v>80.9</v>
      </c>
      <c r="AG1317" s="24" t="n">
        <f aca="false">SUM(X1317:AF1317)</f>
        <v>3998.21081462</v>
      </c>
      <c r="AH1317" s="20" t="n">
        <f aca="false">FIXED_BOM</f>
        <v>3461</v>
      </c>
      <c r="AI1317" s="24" t="n">
        <f aca="false">(AG1317+AH1317)*(1+CONT)</f>
        <v>8578.092436813</v>
      </c>
      <c r="AJ1317" s="24" t="n">
        <f aca="false">IF(L1317&gt;0,AI1317/L1317,1000000000000)</f>
        <v>758.70291650935</v>
      </c>
      <c r="AK1317" s="8" t="n">
        <f aca="false">IF(AND(G1317&gt;=V_NEED,L1317&gt;=P_MIN,K1317&gt;=Z_MIN,F1317&lt;=N_CAP,D1317&lt;=R_MAX,OR(CORONA_REQ=0,O1317&gt;=G1317)),1,0)</f>
        <v>0</v>
      </c>
      <c r="AL1317" s="28" t="n">
        <f aca="false">IF(AK1317=1,IF(OBJECTIVE=1,AI1317,AJ1317),1000000000000)+ROW()*0.000000001</f>
        <v>1000000000000</v>
      </c>
    </row>
    <row r="1318" customFormat="false" ht="15" hidden="false" customHeight="false" outlineLevel="0" collapsed="false">
      <c r="A1318" s="8" t="n">
        <v>1314</v>
      </c>
      <c r="B1318" s="23" t="n">
        <v>5</v>
      </c>
      <c r="C1318" s="23" t="n">
        <v>2.5</v>
      </c>
      <c r="D1318" s="8" t="n">
        <v>200</v>
      </c>
      <c r="E1318" s="8" t="n">
        <v>26</v>
      </c>
      <c r="F1318" s="8" t="n">
        <v>16</v>
      </c>
      <c r="G1318" s="28" t="n">
        <v>11.211605</v>
      </c>
      <c r="H1318" s="8" t="n">
        <v>272.161166</v>
      </c>
      <c r="I1318" s="8" t="n">
        <v>2953.553242</v>
      </c>
      <c r="J1318" s="28" t="n">
        <v>10.852221</v>
      </c>
      <c r="K1318" s="39" t="n">
        <v>1.483526</v>
      </c>
      <c r="L1318" s="28" t="n">
        <v>15.421131</v>
      </c>
      <c r="M1318" s="8" t="n">
        <v>362.5</v>
      </c>
      <c r="N1318" s="8" t="n">
        <v>1325</v>
      </c>
      <c r="O1318" s="28" t="n">
        <v>12.140005</v>
      </c>
      <c r="P1318" s="28" t="n">
        <v>26.820185</v>
      </c>
      <c r="Q1318" s="28" t="n">
        <v>27.037332</v>
      </c>
      <c r="R1318" s="8" t="n">
        <v>64</v>
      </c>
      <c r="S1318" s="8" t="n">
        <v>34</v>
      </c>
      <c r="T1318" s="23" t="n">
        <v>265.619456</v>
      </c>
      <c r="U1318" s="23" t="n">
        <v>218.872558</v>
      </c>
      <c r="V1318" s="28" t="n">
        <v>8.208793</v>
      </c>
      <c r="W1318" s="39" t="n">
        <v>1.265842</v>
      </c>
      <c r="X1318" s="24" t="n">
        <f aca="false">P1318*RHO_VANE/2700*(1+SCRAP)*PRICE_VANE</f>
        <v>321.03761445</v>
      </c>
      <c r="Y1318" s="24" t="n">
        <f aca="false">Q1318*RHO_PLATE/2700*(1+SCRAP)*PRICE_PLATE</f>
        <v>323.63686404</v>
      </c>
      <c r="Z1318" s="24" t="n">
        <f aca="false">T1318*CUT_M+(R1318+S1318)*CUT_SET</f>
        <v>496.429184</v>
      </c>
      <c r="AA1318" s="24" t="n">
        <f aca="false">U1318*ROUND_M</f>
        <v>1094.36279</v>
      </c>
      <c r="AB1318" s="24" t="n">
        <f aca="false">(R1318+S1318)*FINISH_PART</f>
        <v>784</v>
      </c>
      <c r="AC1318" s="24" t="n">
        <f aca="false">R1318*SPACER_VANE+(R1318+S1318)*ASM_H*LABOUR</f>
        <v>1294.5</v>
      </c>
      <c r="AD1318" s="24" t="n">
        <f aca="false">V1318*G10_CAGE+W1318*G10_SLEEVE</f>
        <v>568.4781</v>
      </c>
      <c r="AE1318" s="24" t="n">
        <f aca="false">N1318/1000*SHAFT_M+SHAFT_SET</f>
        <v>239</v>
      </c>
      <c r="AF1318" s="24" t="n">
        <f aca="false">2*ROUNDUP(G1318*1000/V_ZENER,0)*PRICE_Z+5*ROUNDUP(G1318*DIODE_SAFETY/V_STICK,0)*PRICE_STICK</f>
        <v>80.9</v>
      </c>
      <c r="AG1318" s="24" t="n">
        <f aca="false">SUM(X1318:AF1318)</f>
        <v>5202.34455249</v>
      </c>
      <c r="AH1318" s="20" t="n">
        <f aca="false">FIXED_BOM</f>
        <v>3461</v>
      </c>
      <c r="AI1318" s="24" t="n">
        <f aca="false">(AG1318+AH1318)*(1+CONT)</f>
        <v>9962.8462353635</v>
      </c>
      <c r="AJ1318" s="24" t="n">
        <f aca="false">IF(L1318&gt;0,AI1318/L1318,1000000000000)</f>
        <v>646.051592153876</v>
      </c>
      <c r="AK1318" s="8" t="n">
        <f aca="false">IF(AND(G1318&gt;=V_NEED,L1318&gt;=P_MIN,K1318&gt;=Z_MIN,F1318&lt;=N_CAP,D1318&lt;=R_MAX,OR(CORONA_REQ=0,O1318&gt;=G1318)),1,0)</f>
        <v>0</v>
      </c>
      <c r="AL1318" s="28" t="n">
        <f aca="false">IF(AK1318=1,IF(OBJECTIVE=1,AI1318,AJ1318),1000000000000)+ROW()*0.000000001</f>
        <v>1000000000000</v>
      </c>
    </row>
    <row r="1319" customFormat="false" ht="15" hidden="false" customHeight="false" outlineLevel="0" collapsed="false">
      <c r="A1319" s="8" t="n">
        <v>1315</v>
      </c>
      <c r="B1319" s="23" t="n">
        <v>5</v>
      </c>
      <c r="C1319" s="23" t="n">
        <v>3</v>
      </c>
      <c r="D1319" s="8" t="n">
        <v>200</v>
      </c>
      <c r="E1319" s="8" t="n">
        <v>18</v>
      </c>
      <c r="F1319" s="8" t="n">
        <v>4</v>
      </c>
      <c r="G1319" s="28" t="n">
        <v>11.211605</v>
      </c>
      <c r="H1319" s="8" t="n">
        <v>32.708022</v>
      </c>
      <c r="I1319" s="8" t="n">
        <v>472.679524</v>
      </c>
      <c r="J1319" s="28" t="n">
        <v>14.451486</v>
      </c>
      <c r="K1319" s="39" t="n">
        <v>1.437243</v>
      </c>
      <c r="L1319" s="28" t="n">
        <v>2.288293</v>
      </c>
      <c r="M1319" s="8" t="n">
        <v>91</v>
      </c>
      <c r="N1319" s="8" t="n">
        <v>782</v>
      </c>
      <c r="O1319" s="28" t="n">
        <v>12.737934</v>
      </c>
      <c r="P1319" s="28" t="n">
        <v>6.010303</v>
      </c>
      <c r="Q1319" s="28" t="n">
        <v>7.63407</v>
      </c>
      <c r="R1319" s="8" t="n">
        <v>16</v>
      </c>
      <c r="S1319" s="8" t="n">
        <v>8</v>
      </c>
      <c r="T1319" s="23" t="n">
        <v>65.619466</v>
      </c>
      <c r="U1319" s="23" t="n">
        <v>53.932741</v>
      </c>
      <c r="V1319" s="28" t="n">
        <v>2.805915</v>
      </c>
      <c r="W1319" s="39" t="n">
        <v>0.432688</v>
      </c>
      <c r="X1319" s="24" t="n">
        <f aca="false">P1319*RHO_VANE/2700*(1+SCRAP)*PRICE_VANE</f>
        <v>71.94332691</v>
      </c>
      <c r="Y1319" s="24" t="n">
        <f aca="false">Q1319*RHO_PLATE/2700*(1+SCRAP)*PRICE_PLATE</f>
        <v>91.3798179</v>
      </c>
      <c r="Z1319" s="24" t="n">
        <f aca="false">T1319*CUT_M+(R1319+S1319)*CUT_SET</f>
        <v>122.429199</v>
      </c>
      <c r="AA1319" s="24" t="n">
        <f aca="false">U1319*ROUND_M</f>
        <v>269.663705</v>
      </c>
      <c r="AB1319" s="24" t="n">
        <f aca="false">(R1319+S1319)*FINISH_PART</f>
        <v>192</v>
      </c>
      <c r="AC1319" s="24" t="n">
        <f aca="false">R1319*SPACER_VANE+(R1319+S1319)*ASM_H*LABOUR</f>
        <v>318</v>
      </c>
      <c r="AD1319" s="24" t="n">
        <f aca="false">V1319*G10_CAGE+W1319*G10_SLEEVE</f>
        <v>194.31618</v>
      </c>
      <c r="AE1319" s="24" t="n">
        <f aca="false">N1319/1000*SHAFT_M+SHAFT_SET</f>
        <v>173.84</v>
      </c>
      <c r="AF1319" s="24" t="n">
        <f aca="false">2*ROUNDUP(G1319*1000/V_ZENER,0)*PRICE_Z+5*ROUNDUP(G1319*DIODE_SAFETY/V_STICK,0)*PRICE_STICK</f>
        <v>80.9</v>
      </c>
      <c r="AG1319" s="24" t="n">
        <f aca="false">SUM(X1319:AF1319)</f>
        <v>1514.47222881</v>
      </c>
      <c r="AH1319" s="20" t="n">
        <f aca="false">FIXED_BOM</f>
        <v>3461</v>
      </c>
      <c r="AI1319" s="24" t="n">
        <f aca="false">(AG1319+AH1319)*(1+CONT)</f>
        <v>5721.7930631315</v>
      </c>
      <c r="AJ1319" s="24" t="n">
        <f aca="false">IF(L1319&gt;0,AI1319/L1319,1000000000000)</f>
        <v>2500.46347348504</v>
      </c>
      <c r="AK1319" s="8" t="n">
        <f aca="false">IF(AND(G1319&gt;=V_NEED,L1319&gt;=P_MIN,K1319&gt;=Z_MIN,F1319&lt;=N_CAP,D1319&lt;=R_MAX,OR(CORONA_REQ=0,O1319&gt;=G1319)),1,0)</f>
        <v>1</v>
      </c>
      <c r="AL1319" s="28" t="n">
        <f aca="false">IF(AK1319=1,IF(OBJECTIVE=1,AI1319,AJ1319),1000000000000)+ROW()*0.000000001</f>
        <v>5721.7930644505</v>
      </c>
    </row>
    <row r="1320" customFormat="false" ht="15" hidden="false" customHeight="false" outlineLevel="0" collapsed="false">
      <c r="A1320" s="8" t="n">
        <v>1316</v>
      </c>
      <c r="B1320" s="23" t="n">
        <v>5</v>
      </c>
      <c r="C1320" s="23" t="n">
        <v>3</v>
      </c>
      <c r="D1320" s="8" t="n">
        <v>200</v>
      </c>
      <c r="E1320" s="8" t="n">
        <v>18</v>
      </c>
      <c r="F1320" s="8" t="n">
        <v>6</v>
      </c>
      <c r="G1320" s="28" t="n">
        <v>11.211605</v>
      </c>
      <c r="H1320" s="8" t="n">
        <v>50.255463</v>
      </c>
      <c r="I1320" s="8" t="n">
        <v>742.782109</v>
      </c>
      <c r="J1320" s="28" t="n">
        <v>14.780127</v>
      </c>
      <c r="K1320" s="39" t="n">
        <v>1.481135</v>
      </c>
      <c r="L1320" s="28" t="n">
        <v>3.849508</v>
      </c>
      <c r="M1320" s="8" t="n">
        <v>131</v>
      </c>
      <c r="N1320" s="8" t="n">
        <v>862</v>
      </c>
      <c r="O1320" s="28" t="n">
        <v>12.737934</v>
      </c>
      <c r="P1320" s="28" t="n">
        <v>9.015455</v>
      </c>
      <c r="Q1320" s="28" t="n">
        <v>9.542588</v>
      </c>
      <c r="R1320" s="8" t="n">
        <v>24</v>
      </c>
      <c r="S1320" s="8" t="n">
        <v>10</v>
      </c>
      <c r="T1320" s="23" t="n">
        <v>95.287606</v>
      </c>
      <c r="U1320" s="23" t="n">
        <v>77.757519</v>
      </c>
      <c r="V1320" s="28" t="n">
        <v>3.601919</v>
      </c>
      <c r="W1320" s="39" t="n">
        <v>0.555436</v>
      </c>
      <c r="X1320" s="24" t="n">
        <f aca="false">P1320*RHO_VANE/2700*(1+SCRAP)*PRICE_VANE</f>
        <v>107.91499635</v>
      </c>
      <c r="Y1320" s="24" t="n">
        <f aca="false">Q1320*RHO_PLATE/2700*(1+SCRAP)*PRICE_PLATE</f>
        <v>114.22477836</v>
      </c>
      <c r="Z1320" s="24" t="n">
        <f aca="false">T1320*CUT_M+(R1320+S1320)*CUT_SET</f>
        <v>176.931409</v>
      </c>
      <c r="AA1320" s="24" t="n">
        <f aca="false">U1320*ROUND_M</f>
        <v>388.787595</v>
      </c>
      <c r="AB1320" s="24" t="n">
        <f aca="false">(R1320+S1320)*FINISH_PART</f>
        <v>272</v>
      </c>
      <c r="AC1320" s="24" t="n">
        <f aca="false">R1320*SPACER_VANE+(R1320+S1320)*ASM_H*LABOUR</f>
        <v>454.5</v>
      </c>
      <c r="AD1320" s="24" t="n">
        <f aca="false">V1320*G10_CAGE+W1320*G10_SLEEVE</f>
        <v>249.4413</v>
      </c>
      <c r="AE1320" s="24" t="n">
        <f aca="false">N1320/1000*SHAFT_M+SHAFT_SET</f>
        <v>183.44</v>
      </c>
      <c r="AF1320" s="24" t="n">
        <f aca="false">2*ROUNDUP(G1320*1000/V_ZENER,0)*PRICE_Z+5*ROUNDUP(G1320*DIODE_SAFETY/V_STICK,0)*PRICE_STICK</f>
        <v>80.9</v>
      </c>
      <c r="AG1320" s="24" t="n">
        <f aca="false">SUM(X1320:AF1320)</f>
        <v>2028.14007871</v>
      </c>
      <c r="AH1320" s="20" t="n">
        <f aca="false">FIXED_BOM</f>
        <v>3461</v>
      </c>
      <c r="AI1320" s="24" t="n">
        <f aca="false">(AG1320+AH1320)*(1+CONT)</f>
        <v>6312.5110905165</v>
      </c>
      <c r="AJ1320" s="24" t="n">
        <f aca="false">IF(L1320&gt;0,AI1320/L1320,1000000000000)</f>
        <v>1639.82282684346</v>
      </c>
      <c r="AK1320" s="8" t="n">
        <f aca="false">IF(AND(G1320&gt;=V_NEED,L1320&gt;=P_MIN,K1320&gt;=Z_MIN,F1320&lt;=N_CAP,D1320&lt;=R_MAX,OR(CORONA_REQ=0,O1320&gt;=G1320)),1,0)</f>
        <v>1</v>
      </c>
      <c r="AL1320" s="28" t="n">
        <f aca="false">IF(AK1320=1,IF(OBJECTIVE=1,AI1320,AJ1320),1000000000000)+ROW()*0.000000001</f>
        <v>6312.5110918365</v>
      </c>
    </row>
    <row r="1321" customFormat="false" ht="15" hidden="false" customHeight="false" outlineLevel="0" collapsed="false">
      <c r="A1321" s="8" t="n">
        <v>1317</v>
      </c>
      <c r="B1321" s="23" t="n">
        <v>5</v>
      </c>
      <c r="C1321" s="23" t="n">
        <v>3</v>
      </c>
      <c r="D1321" s="8" t="n">
        <v>200</v>
      </c>
      <c r="E1321" s="8" t="n">
        <v>18</v>
      </c>
      <c r="F1321" s="8" t="n">
        <v>8</v>
      </c>
      <c r="G1321" s="28" t="n">
        <v>11.211605</v>
      </c>
      <c r="H1321" s="8" t="n">
        <v>67.802904</v>
      </c>
      <c r="I1321" s="8" t="n">
        <v>1012.884694</v>
      </c>
      <c r="J1321" s="28" t="n">
        <v>14.938662</v>
      </c>
      <c r="K1321" s="39" t="n">
        <v>1.502708</v>
      </c>
      <c r="L1321" s="28" t="n">
        <v>5.416046</v>
      </c>
      <c r="M1321" s="8" t="n">
        <v>179</v>
      </c>
      <c r="N1321" s="8" t="n">
        <v>958</v>
      </c>
      <c r="O1321" s="28" t="n">
        <v>12.737934</v>
      </c>
      <c r="P1321" s="28" t="n">
        <v>12.020607</v>
      </c>
      <c r="Q1321" s="28" t="n">
        <v>13.359623</v>
      </c>
      <c r="R1321" s="8" t="n">
        <v>32</v>
      </c>
      <c r="S1321" s="8" t="n">
        <v>14</v>
      </c>
      <c r="T1321" s="23" t="n">
        <v>128.097339</v>
      </c>
      <c r="U1321" s="23" t="n">
        <v>104.72389</v>
      </c>
      <c r="V1321" s="28" t="n">
        <v>4.557124</v>
      </c>
      <c r="W1321" s="39" t="n">
        <v>0.702734</v>
      </c>
      <c r="X1321" s="24" t="n">
        <f aca="false">P1321*RHO_VANE/2700*(1+SCRAP)*PRICE_VANE</f>
        <v>143.88666579</v>
      </c>
      <c r="Y1321" s="24" t="n">
        <f aca="false">Q1321*RHO_PLATE/2700*(1+SCRAP)*PRICE_PLATE</f>
        <v>159.91468731</v>
      </c>
      <c r="Z1321" s="24" t="n">
        <f aca="false">T1321*CUT_M+(R1321+S1321)*CUT_SET</f>
        <v>238.1460085</v>
      </c>
      <c r="AA1321" s="24" t="n">
        <f aca="false">U1321*ROUND_M</f>
        <v>523.61945</v>
      </c>
      <c r="AB1321" s="24" t="n">
        <f aca="false">(R1321+S1321)*FINISH_PART</f>
        <v>368</v>
      </c>
      <c r="AC1321" s="24" t="n">
        <f aca="false">R1321*SPACER_VANE+(R1321+S1321)*ASM_H*LABOUR</f>
        <v>613.5</v>
      </c>
      <c r="AD1321" s="24" t="n">
        <f aca="false">V1321*G10_CAGE+W1321*G10_SLEEVE</f>
        <v>315.59148</v>
      </c>
      <c r="AE1321" s="24" t="n">
        <f aca="false">N1321/1000*SHAFT_M+SHAFT_SET</f>
        <v>194.96</v>
      </c>
      <c r="AF1321" s="24" t="n">
        <f aca="false">2*ROUNDUP(G1321*1000/V_ZENER,0)*PRICE_Z+5*ROUNDUP(G1321*DIODE_SAFETY/V_STICK,0)*PRICE_STICK</f>
        <v>80.9</v>
      </c>
      <c r="AG1321" s="24" t="n">
        <f aca="false">SUM(X1321:AF1321)</f>
        <v>2638.5182916</v>
      </c>
      <c r="AH1321" s="20" t="n">
        <f aca="false">FIXED_BOM</f>
        <v>3461</v>
      </c>
      <c r="AI1321" s="24" t="n">
        <f aca="false">(AG1321+AH1321)*(1+CONT)</f>
        <v>7014.44603534</v>
      </c>
      <c r="AJ1321" s="24" t="n">
        <f aca="false">IF(L1321&gt;0,AI1321/L1321,1000000000000)</f>
        <v>1295.12305385516</v>
      </c>
      <c r="AK1321" s="8" t="n">
        <f aca="false">IF(AND(G1321&gt;=V_NEED,L1321&gt;=P_MIN,K1321&gt;=Z_MIN,F1321&lt;=N_CAP,D1321&lt;=R_MAX,OR(CORONA_REQ=0,O1321&gt;=G1321)),1,0)</f>
        <v>0</v>
      </c>
      <c r="AL1321" s="28" t="n">
        <f aca="false">IF(AK1321=1,IF(OBJECTIVE=1,AI1321,AJ1321),1000000000000)+ROW()*0.000000001</f>
        <v>1000000000000</v>
      </c>
    </row>
    <row r="1322" customFormat="false" ht="15" hidden="false" customHeight="false" outlineLevel="0" collapsed="false">
      <c r="A1322" s="8" t="n">
        <v>1318</v>
      </c>
      <c r="B1322" s="23" t="n">
        <v>5</v>
      </c>
      <c r="C1322" s="23" t="n">
        <v>3</v>
      </c>
      <c r="D1322" s="8" t="n">
        <v>200</v>
      </c>
      <c r="E1322" s="8" t="n">
        <v>18</v>
      </c>
      <c r="F1322" s="8" t="n">
        <v>10</v>
      </c>
      <c r="G1322" s="28" t="n">
        <v>11.211605</v>
      </c>
      <c r="H1322" s="8" t="n">
        <v>85.350345</v>
      </c>
      <c r="I1322" s="8" t="n">
        <v>1282.98728</v>
      </c>
      <c r="J1322" s="28" t="n">
        <v>15.03201</v>
      </c>
      <c r="K1322" s="39" t="n">
        <v>1.515953</v>
      </c>
      <c r="L1322" s="28" t="n">
        <v>6.985558</v>
      </c>
      <c r="M1322" s="8" t="n">
        <v>219</v>
      </c>
      <c r="N1322" s="8" t="n">
        <v>1038</v>
      </c>
      <c r="O1322" s="28" t="n">
        <v>12.737934</v>
      </c>
      <c r="P1322" s="28" t="n">
        <v>15.025759</v>
      </c>
      <c r="Q1322" s="28" t="n">
        <v>15.26814</v>
      </c>
      <c r="R1322" s="8" t="n">
        <v>40</v>
      </c>
      <c r="S1322" s="8" t="n">
        <v>16</v>
      </c>
      <c r="T1322" s="23" t="n">
        <v>157.765479</v>
      </c>
      <c r="U1322" s="23" t="n">
        <v>128.548668</v>
      </c>
      <c r="V1322" s="28" t="n">
        <v>5.353128</v>
      </c>
      <c r="W1322" s="39" t="n">
        <v>0.825482</v>
      </c>
      <c r="X1322" s="24" t="n">
        <f aca="false">P1322*RHO_VANE/2700*(1+SCRAP)*PRICE_VANE</f>
        <v>179.85833523</v>
      </c>
      <c r="Y1322" s="24" t="n">
        <f aca="false">Q1322*RHO_PLATE/2700*(1+SCRAP)*PRICE_PLATE</f>
        <v>182.7596358</v>
      </c>
      <c r="Z1322" s="24" t="n">
        <f aca="false">T1322*CUT_M+(R1322+S1322)*CUT_SET</f>
        <v>292.6482185</v>
      </c>
      <c r="AA1322" s="24" t="n">
        <f aca="false">U1322*ROUND_M</f>
        <v>642.74334</v>
      </c>
      <c r="AB1322" s="24" t="n">
        <f aca="false">(R1322+S1322)*FINISH_PART</f>
        <v>448</v>
      </c>
      <c r="AC1322" s="24" t="n">
        <f aca="false">R1322*SPACER_VANE+(R1322+S1322)*ASM_H*LABOUR</f>
        <v>750</v>
      </c>
      <c r="AD1322" s="24" t="n">
        <f aca="false">V1322*G10_CAGE+W1322*G10_SLEEVE</f>
        <v>370.7166</v>
      </c>
      <c r="AE1322" s="24" t="n">
        <f aca="false">N1322/1000*SHAFT_M+SHAFT_SET</f>
        <v>204.56</v>
      </c>
      <c r="AF1322" s="24" t="n">
        <f aca="false">2*ROUNDUP(G1322*1000/V_ZENER,0)*PRICE_Z+5*ROUNDUP(G1322*DIODE_SAFETY/V_STICK,0)*PRICE_STICK</f>
        <v>80.9</v>
      </c>
      <c r="AG1322" s="24" t="n">
        <f aca="false">SUM(X1322:AF1322)</f>
        <v>3152.18612953</v>
      </c>
      <c r="AH1322" s="20" t="n">
        <f aca="false">FIXED_BOM</f>
        <v>3461</v>
      </c>
      <c r="AI1322" s="24" t="n">
        <f aca="false">(AG1322+AH1322)*(1+CONT)</f>
        <v>7605.1640489595</v>
      </c>
      <c r="AJ1322" s="24" t="n">
        <f aca="false">IF(L1322&gt;0,AI1322/L1322,1000000000000)</f>
        <v>1088.69814679937</v>
      </c>
      <c r="AK1322" s="8" t="n">
        <f aca="false">IF(AND(G1322&gt;=V_NEED,L1322&gt;=P_MIN,K1322&gt;=Z_MIN,F1322&lt;=N_CAP,D1322&lt;=R_MAX,OR(CORONA_REQ=0,O1322&gt;=G1322)),1,0)</f>
        <v>0</v>
      </c>
      <c r="AL1322" s="28" t="n">
        <f aca="false">IF(AK1322=1,IF(OBJECTIVE=1,AI1322,AJ1322),1000000000000)+ROW()*0.000000001</f>
        <v>1000000000000</v>
      </c>
    </row>
    <row r="1323" customFormat="false" ht="15" hidden="false" customHeight="false" outlineLevel="0" collapsed="false">
      <c r="A1323" s="8" t="n">
        <v>1319</v>
      </c>
      <c r="B1323" s="23" t="n">
        <v>5</v>
      </c>
      <c r="C1323" s="23" t="n">
        <v>3</v>
      </c>
      <c r="D1323" s="8" t="n">
        <v>200</v>
      </c>
      <c r="E1323" s="8" t="n">
        <v>18</v>
      </c>
      <c r="F1323" s="8" t="n">
        <v>12</v>
      </c>
      <c r="G1323" s="28" t="n">
        <v>11.211605</v>
      </c>
      <c r="H1323" s="8" t="n">
        <v>102.897786</v>
      </c>
      <c r="I1323" s="8" t="n">
        <v>1553.089865</v>
      </c>
      <c r="J1323" s="28" t="n">
        <v>15.093521</v>
      </c>
      <c r="K1323" s="39" t="n">
        <v>1.524024</v>
      </c>
      <c r="L1323" s="28" t="n">
        <v>8.542266</v>
      </c>
      <c r="M1323" s="8" t="n">
        <v>267</v>
      </c>
      <c r="N1323" s="8" t="n">
        <v>1134</v>
      </c>
      <c r="O1323" s="28" t="n">
        <v>12.737934</v>
      </c>
      <c r="P1323" s="28" t="n">
        <v>18.03091</v>
      </c>
      <c r="Q1323" s="28" t="n">
        <v>19.085175</v>
      </c>
      <c r="R1323" s="8" t="n">
        <v>48</v>
      </c>
      <c r="S1323" s="8" t="n">
        <v>20</v>
      </c>
      <c r="T1323" s="23" t="n">
        <v>190.575212</v>
      </c>
      <c r="U1323" s="23" t="n">
        <v>155.515038</v>
      </c>
      <c r="V1323" s="28" t="n">
        <v>6.308333</v>
      </c>
      <c r="W1323" s="39" t="n">
        <v>0.97278</v>
      </c>
      <c r="X1323" s="24" t="n">
        <f aca="false">P1323*RHO_VANE/2700*(1+SCRAP)*PRICE_VANE</f>
        <v>215.8299927</v>
      </c>
      <c r="Y1323" s="24" t="n">
        <f aca="false">Q1323*RHO_PLATE/2700*(1+SCRAP)*PRICE_PLATE</f>
        <v>228.44954475</v>
      </c>
      <c r="Z1323" s="24" t="n">
        <f aca="false">T1323*CUT_M+(R1323+S1323)*CUT_SET</f>
        <v>353.862818</v>
      </c>
      <c r="AA1323" s="24" t="n">
        <f aca="false">U1323*ROUND_M</f>
        <v>777.57519</v>
      </c>
      <c r="AB1323" s="24" t="n">
        <f aca="false">(R1323+S1323)*FINISH_PART</f>
        <v>544</v>
      </c>
      <c r="AC1323" s="24" t="n">
        <f aca="false">R1323*SPACER_VANE+(R1323+S1323)*ASM_H*LABOUR</f>
        <v>909</v>
      </c>
      <c r="AD1323" s="24" t="n">
        <f aca="false">V1323*G10_CAGE+W1323*G10_SLEEVE</f>
        <v>436.86678</v>
      </c>
      <c r="AE1323" s="24" t="n">
        <f aca="false">N1323/1000*SHAFT_M+SHAFT_SET</f>
        <v>216.08</v>
      </c>
      <c r="AF1323" s="24" t="n">
        <f aca="false">2*ROUNDUP(G1323*1000/V_ZENER,0)*PRICE_Z+5*ROUNDUP(G1323*DIODE_SAFETY/V_STICK,0)*PRICE_STICK</f>
        <v>80.9</v>
      </c>
      <c r="AG1323" s="24" t="n">
        <f aca="false">SUM(X1323:AF1323)</f>
        <v>3762.56432545</v>
      </c>
      <c r="AH1323" s="20" t="n">
        <f aca="false">FIXED_BOM</f>
        <v>3461</v>
      </c>
      <c r="AI1323" s="24" t="n">
        <f aca="false">(AG1323+AH1323)*(1+CONT)</f>
        <v>8307.0989742675</v>
      </c>
      <c r="AJ1323" s="24" t="n">
        <f aca="false">IF(L1323&gt;0,AI1323/L1323,1000000000000)</f>
        <v>972.470182299111</v>
      </c>
      <c r="AK1323" s="8" t="n">
        <f aca="false">IF(AND(G1323&gt;=V_NEED,L1323&gt;=P_MIN,K1323&gt;=Z_MIN,F1323&lt;=N_CAP,D1323&lt;=R_MAX,OR(CORONA_REQ=0,O1323&gt;=G1323)),1,0)</f>
        <v>0</v>
      </c>
      <c r="AL1323" s="28" t="n">
        <f aca="false">IF(AK1323=1,IF(OBJECTIVE=1,AI1323,AJ1323),1000000000000)+ROW()*0.000000001</f>
        <v>1000000000000</v>
      </c>
    </row>
    <row r="1324" customFormat="false" ht="15" hidden="false" customHeight="false" outlineLevel="0" collapsed="false">
      <c r="A1324" s="8" t="n">
        <v>1320</v>
      </c>
      <c r="B1324" s="23" t="n">
        <v>5</v>
      </c>
      <c r="C1324" s="23" t="n">
        <v>3</v>
      </c>
      <c r="D1324" s="8" t="n">
        <v>200</v>
      </c>
      <c r="E1324" s="8" t="n">
        <v>18</v>
      </c>
      <c r="F1324" s="8" t="n">
        <v>16</v>
      </c>
      <c r="G1324" s="28" t="n">
        <v>11.211605</v>
      </c>
      <c r="H1324" s="8" t="n">
        <v>137.992668</v>
      </c>
      <c r="I1324" s="8" t="n">
        <v>2093.295035</v>
      </c>
      <c r="J1324" s="28" t="n">
        <v>15.169611</v>
      </c>
      <c r="K1324" s="39" t="n">
        <v>1.535692</v>
      </c>
      <c r="L1324" s="28" t="n">
        <v>11.689937</v>
      </c>
      <c r="M1324" s="8" t="n">
        <v>355</v>
      </c>
      <c r="N1324" s="8" t="n">
        <v>1310</v>
      </c>
      <c r="O1324" s="28" t="n">
        <v>12.737934</v>
      </c>
      <c r="P1324" s="28" t="n">
        <v>24.041214</v>
      </c>
      <c r="Q1324" s="28" t="n">
        <v>24.810728</v>
      </c>
      <c r="R1324" s="8" t="n">
        <v>64</v>
      </c>
      <c r="S1324" s="8" t="n">
        <v>26</v>
      </c>
      <c r="T1324" s="23" t="n">
        <v>253.053086</v>
      </c>
      <c r="U1324" s="23" t="n">
        <v>206.306187</v>
      </c>
      <c r="V1324" s="28" t="n">
        <v>8.059542</v>
      </c>
      <c r="W1324" s="39" t="n">
        <v>1.242827</v>
      </c>
      <c r="X1324" s="24" t="n">
        <f aca="false">P1324*RHO_VANE/2700*(1+SCRAP)*PRICE_VANE</f>
        <v>287.77333158</v>
      </c>
      <c r="Y1324" s="24" t="n">
        <f aca="false">Q1324*RHO_PLATE/2700*(1+SCRAP)*PRICE_PLATE</f>
        <v>296.98441416</v>
      </c>
      <c r="Z1324" s="24" t="n">
        <f aca="false">T1324*CUT_M+(R1324+S1324)*CUT_SET</f>
        <v>469.579629</v>
      </c>
      <c r="AA1324" s="24" t="n">
        <f aca="false">U1324*ROUND_M</f>
        <v>1031.530935</v>
      </c>
      <c r="AB1324" s="24" t="n">
        <f aca="false">(R1324+S1324)*FINISH_PART</f>
        <v>720</v>
      </c>
      <c r="AC1324" s="24" t="n">
        <f aca="false">R1324*SPACER_VANE+(R1324+S1324)*ASM_H*LABOUR</f>
        <v>1204.5</v>
      </c>
      <c r="AD1324" s="24" t="n">
        <f aca="false">V1324*G10_CAGE+W1324*G10_SLEEVE</f>
        <v>558.14214</v>
      </c>
      <c r="AE1324" s="24" t="n">
        <f aca="false">N1324/1000*SHAFT_M+SHAFT_SET</f>
        <v>237.2</v>
      </c>
      <c r="AF1324" s="24" t="n">
        <f aca="false">2*ROUNDUP(G1324*1000/V_ZENER,0)*PRICE_Z+5*ROUNDUP(G1324*DIODE_SAFETY/V_STICK,0)*PRICE_STICK</f>
        <v>80.9</v>
      </c>
      <c r="AG1324" s="24" t="n">
        <f aca="false">SUM(X1324:AF1324)</f>
        <v>4886.61044974</v>
      </c>
      <c r="AH1324" s="20" t="n">
        <f aca="false">FIXED_BOM</f>
        <v>3461</v>
      </c>
      <c r="AI1324" s="24" t="n">
        <f aca="false">(AG1324+AH1324)*(1+CONT)</f>
        <v>9599.752017201</v>
      </c>
      <c r="AJ1324" s="24" t="n">
        <f aca="false">IF(L1324&gt;0,AI1324/L1324,1000000000000)</f>
        <v>821.197925805845</v>
      </c>
      <c r="AK1324" s="8" t="n">
        <f aca="false">IF(AND(G1324&gt;=V_NEED,L1324&gt;=P_MIN,K1324&gt;=Z_MIN,F1324&lt;=N_CAP,D1324&lt;=R_MAX,OR(CORONA_REQ=0,O1324&gt;=G1324)),1,0)</f>
        <v>0</v>
      </c>
      <c r="AL1324" s="28" t="n">
        <f aca="false">IF(AK1324=1,IF(OBJECTIVE=1,AI1324,AJ1324),1000000000000)+ROW()*0.000000001</f>
        <v>1000000000000</v>
      </c>
    </row>
    <row r="1325" customFormat="false" ht="15" hidden="false" customHeight="false" outlineLevel="0" collapsed="false">
      <c r="A1325" s="8" t="n">
        <v>1321</v>
      </c>
      <c r="B1325" s="23" t="n">
        <v>5</v>
      </c>
      <c r="C1325" s="23" t="n">
        <v>3</v>
      </c>
      <c r="D1325" s="8" t="n">
        <v>200</v>
      </c>
      <c r="E1325" s="8" t="n">
        <v>22</v>
      </c>
      <c r="F1325" s="8" t="n">
        <v>4</v>
      </c>
      <c r="G1325" s="28" t="n">
        <v>11.211605</v>
      </c>
      <c r="H1325" s="8" t="n">
        <v>44.017083</v>
      </c>
      <c r="I1325" s="8" t="n">
        <v>570.816839</v>
      </c>
      <c r="J1325" s="28" t="n">
        <v>12.968075</v>
      </c>
      <c r="K1325" s="39" t="n">
        <v>1.439681</v>
      </c>
      <c r="L1325" s="28" t="n">
        <v>2.778342</v>
      </c>
      <c r="M1325" s="8" t="n">
        <v>99</v>
      </c>
      <c r="N1325" s="8" t="n">
        <v>798</v>
      </c>
      <c r="O1325" s="28" t="n">
        <v>12.737934</v>
      </c>
      <c r="P1325" s="28" t="n">
        <v>7.028179</v>
      </c>
      <c r="Q1325" s="28" t="n">
        <v>9.542588</v>
      </c>
      <c r="R1325" s="8" t="n">
        <v>16</v>
      </c>
      <c r="S1325" s="8" t="n">
        <v>10</v>
      </c>
      <c r="T1325" s="23" t="n">
        <v>68.761059</v>
      </c>
      <c r="U1325" s="23" t="n">
        <v>57.074334</v>
      </c>
      <c r="V1325" s="28" t="n">
        <v>2.965116</v>
      </c>
      <c r="W1325" s="39" t="n">
        <v>0.457237</v>
      </c>
      <c r="X1325" s="24" t="n">
        <f aca="false">P1325*RHO_VANE/2700*(1+SCRAP)*PRICE_VANE</f>
        <v>84.12730263</v>
      </c>
      <c r="Y1325" s="24" t="n">
        <f aca="false">Q1325*RHO_PLATE/2700*(1+SCRAP)*PRICE_PLATE</f>
        <v>114.22477836</v>
      </c>
      <c r="Z1325" s="24" t="n">
        <f aca="false">T1325*CUT_M+(R1325+S1325)*CUT_SET</f>
        <v>129.1415885</v>
      </c>
      <c r="AA1325" s="24" t="n">
        <f aca="false">U1325*ROUND_M</f>
        <v>285.37167</v>
      </c>
      <c r="AB1325" s="24" t="n">
        <f aca="false">(R1325+S1325)*FINISH_PART</f>
        <v>208</v>
      </c>
      <c r="AC1325" s="24" t="n">
        <f aca="false">R1325*SPACER_VANE+(R1325+S1325)*ASM_H*LABOUR</f>
        <v>340.5</v>
      </c>
      <c r="AD1325" s="24" t="n">
        <f aca="false">V1325*G10_CAGE+W1325*G10_SLEEVE</f>
        <v>205.34118</v>
      </c>
      <c r="AE1325" s="24" t="n">
        <f aca="false">N1325/1000*SHAFT_M+SHAFT_SET</f>
        <v>175.76</v>
      </c>
      <c r="AF1325" s="24" t="n">
        <f aca="false">2*ROUNDUP(G1325*1000/V_ZENER,0)*PRICE_Z+5*ROUNDUP(G1325*DIODE_SAFETY/V_STICK,0)*PRICE_STICK</f>
        <v>80.9</v>
      </c>
      <c r="AG1325" s="24" t="n">
        <f aca="false">SUM(X1325:AF1325)</f>
        <v>1623.36651949</v>
      </c>
      <c r="AH1325" s="20" t="n">
        <f aca="false">FIXED_BOM</f>
        <v>3461</v>
      </c>
      <c r="AI1325" s="24" t="n">
        <f aca="false">(AG1325+AH1325)*(1+CONT)</f>
        <v>5847.0214974135</v>
      </c>
      <c r="AJ1325" s="24" t="n">
        <f aca="false">IF(L1325&gt;0,AI1325/L1325,1000000000000)</f>
        <v>2104.50027297341</v>
      </c>
      <c r="AK1325" s="8" t="n">
        <f aca="false">IF(AND(G1325&gt;=V_NEED,L1325&gt;=P_MIN,K1325&gt;=Z_MIN,F1325&lt;=N_CAP,D1325&lt;=R_MAX,OR(CORONA_REQ=0,O1325&gt;=G1325)),1,0)</f>
        <v>1</v>
      </c>
      <c r="AL1325" s="28" t="n">
        <f aca="false">IF(AK1325=1,IF(OBJECTIVE=1,AI1325,AJ1325),1000000000000)+ROW()*0.000000001</f>
        <v>5847.0214987385</v>
      </c>
    </row>
    <row r="1326" customFormat="false" ht="15" hidden="false" customHeight="false" outlineLevel="0" collapsed="false">
      <c r="A1326" s="8" t="n">
        <v>1322</v>
      </c>
      <c r="B1326" s="23" t="n">
        <v>5</v>
      </c>
      <c r="C1326" s="23" t="n">
        <v>3</v>
      </c>
      <c r="D1326" s="8" t="n">
        <v>200</v>
      </c>
      <c r="E1326" s="8" t="n">
        <v>22</v>
      </c>
      <c r="F1326" s="8" t="n">
        <v>6</v>
      </c>
      <c r="G1326" s="28" t="n">
        <v>11.211605</v>
      </c>
      <c r="H1326" s="8" t="n">
        <v>68.026845</v>
      </c>
      <c r="I1326" s="8" t="n">
        <v>896.997889</v>
      </c>
      <c r="J1326" s="28" t="n">
        <v>13.18594</v>
      </c>
      <c r="K1326" s="39" t="n">
        <v>1.476297</v>
      </c>
      <c r="L1326" s="28" t="n">
        <v>4.622</v>
      </c>
      <c r="M1326" s="8" t="n">
        <v>139</v>
      </c>
      <c r="N1326" s="8" t="n">
        <v>878</v>
      </c>
      <c r="O1326" s="28" t="n">
        <v>12.737934</v>
      </c>
      <c r="P1326" s="28" t="n">
        <v>10.542269</v>
      </c>
      <c r="Q1326" s="28" t="n">
        <v>11.451105</v>
      </c>
      <c r="R1326" s="8" t="n">
        <v>24</v>
      </c>
      <c r="S1326" s="8" t="n">
        <v>12</v>
      </c>
      <c r="T1326" s="23" t="n">
        <v>98.429199</v>
      </c>
      <c r="U1326" s="23" t="n">
        <v>80.899112</v>
      </c>
      <c r="V1326" s="28" t="n">
        <v>3.76112</v>
      </c>
      <c r="W1326" s="39" t="n">
        <v>0.579986</v>
      </c>
      <c r="X1326" s="24" t="n">
        <f aca="false">P1326*RHO_VANE/2700*(1+SCRAP)*PRICE_VANE</f>
        <v>126.19095993</v>
      </c>
      <c r="Y1326" s="24" t="n">
        <f aca="false">Q1326*RHO_PLATE/2700*(1+SCRAP)*PRICE_PLATE</f>
        <v>137.06972685</v>
      </c>
      <c r="Z1326" s="24" t="n">
        <f aca="false">T1326*CUT_M+(R1326+S1326)*CUT_SET</f>
        <v>183.6437985</v>
      </c>
      <c r="AA1326" s="24" t="n">
        <f aca="false">U1326*ROUND_M</f>
        <v>404.49556</v>
      </c>
      <c r="AB1326" s="24" t="n">
        <f aca="false">(R1326+S1326)*FINISH_PART</f>
        <v>288</v>
      </c>
      <c r="AC1326" s="24" t="n">
        <f aca="false">R1326*SPACER_VANE+(R1326+S1326)*ASM_H*LABOUR</f>
        <v>477</v>
      </c>
      <c r="AD1326" s="24" t="n">
        <f aca="false">V1326*G10_CAGE+W1326*G10_SLEEVE</f>
        <v>260.46636</v>
      </c>
      <c r="AE1326" s="24" t="n">
        <f aca="false">N1326/1000*SHAFT_M+SHAFT_SET</f>
        <v>185.36</v>
      </c>
      <c r="AF1326" s="24" t="n">
        <f aca="false">2*ROUNDUP(G1326*1000/V_ZENER,0)*PRICE_Z+5*ROUNDUP(G1326*DIODE_SAFETY/V_STICK,0)*PRICE_STICK</f>
        <v>80.9</v>
      </c>
      <c r="AG1326" s="24" t="n">
        <f aca="false">SUM(X1326:AF1326)</f>
        <v>2143.12640528</v>
      </c>
      <c r="AH1326" s="20" t="n">
        <f aca="false">FIXED_BOM</f>
        <v>3461</v>
      </c>
      <c r="AI1326" s="24" t="n">
        <f aca="false">(AG1326+AH1326)*(1+CONT)</f>
        <v>6444.745366072</v>
      </c>
      <c r="AJ1326" s="24" t="n">
        <f aca="false">IF(L1326&gt;0,AI1326/L1326,1000000000000)</f>
        <v>1394.36290914582</v>
      </c>
      <c r="AK1326" s="8" t="n">
        <f aca="false">IF(AND(G1326&gt;=V_NEED,L1326&gt;=P_MIN,K1326&gt;=Z_MIN,F1326&lt;=N_CAP,D1326&lt;=R_MAX,OR(CORONA_REQ=0,O1326&gt;=G1326)),1,0)</f>
        <v>1</v>
      </c>
      <c r="AL1326" s="28" t="n">
        <f aca="false">IF(AK1326=1,IF(OBJECTIVE=1,AI1326,AJ1326),1000000000000)+ROW()*0.000000001</f>
        <v>6444.745367398</v>
      </c>
    </row>
    <row r="1327" customFormat="false" ht="15" hidden="false" customHeight="false" outlineLevel="0" collapsed="false">
      <c r="A1327" s="8" t="n">
        <v>1323</v>
      </c>
      <c r="B1327" s="23" t="n">
        <v>5</v>
      </c>
      <c r="C1327" s="23" t="n">
        <v>3</v>
      </c>
      <c r="D1327" s="8" t="n">
        <v>200</v>
      </c>
      <c r="E1327" s="8" t="n">
        <v>22</v>
      </c>
      <c r="F1327" s="8" t="n">
        <v>8</v>
      </c>
      <c r="G1327" s="28" t="n">
        <v>11.211605</v>
      </c>
      <c r="H1327" s="8" t="n">
        <v>92.036607</v>
      </c>
      <c r="I1327" s="8" t="n">
        <v>1223.17894</v>
      </c>
      <c r="J1327" s="28" t="n">
        <v>13.290135</v>
      </c>
      <c r="K1327" s="39" t="n">
        <v>1.493406</v>
      </c>
      <c r="L1327" s="28" t="n">
        <v>6.460492</v>
      </c>
      <c r="M1327" s="8" t="n">
        <v>187</v>
      </c>
      <c r="N1327" s="8" t="n">
        <v>974</v>
      </c>
      <c r="O1327" s="28" t="n">
        <v>12.737934</v>
      </c>
      <c r="P1327" s="28" t="n">
        <v>14.056359</v>
      </c>
      <c r="Q1327" s="28" t="n">
        <v>15.26814</v>
      </c>
      <c r="R1327" s="8" t="n">
        <v>32</v>
      </c>
      <c r="S1327" s="8" t="n">
        <v>16</v>
      </c>
      <c r="T1327" s="23" t="n">
        <v>131.238932</v>
      </c>
      <c r="U1327" s="23" t="n">
        <v>107.865482</v>
      </c>
      <c r="V1327" s="28" t="n">
        <v>4.716325</v>
      </c>
      <c r="W1327" s="39" t="n">
        <v>0.727284</v>
      </c>
      <c r="X1327" s="24" t="n">
        <f aca="false">P1327*RHO_VANE/2700*(1+SCRAP)*PRICE_VANE</f>
        <v>168.25461723</v>
      </c>
      <c r="Y1327" s="24" t="n">
        <f aca="false">Q1327*RHO_PLATE/2700*(1+SCRAP)*PRICE_PLATE</f>
        <v>182.7596358</v>
      </c>
      <c r="Z1327" s="24" t="n">
        <f aca="false">T1327*CUT_M+(R1327+S1327)*CUT_SET</f>
        <v>244.858398</v>
      </c>
      <c r="AA1327" s="24" t="n">
        <f aca="false">U1327*ROUND_M</f>
        <v>539.32741</v>
      </c>
      <c r="AB1327" s="24" t="n">
        <f aca="false">(R1327+S1327)*FINISH_PART</f>
        <v>384</v>
      </c>
      <c r="AC1327" s="24" t="n">
        <f aca="false">R1327*SPACER_VANE+(R1327+S1327)*ASM_H*LABOUR</f>
        <v>636</v>
      </c>
      <c r="AD1327" s="24" t="n">
        <f aca="false">V1327*G10_CAGE+W1327*G10_SLEEVE</f>
        <v>326.61654</v>
      </c>
      <c r="AE1327" s="24" t="n">
        <f aca="false">N1327/1000*SHAFT_M+SHAFT_SET</f>
        <v>196.88</v>
      </c>
      <c r="AF1327" s="24" t="n">
        <f aca="false">2*ROUNDUP(G1327*1000/V_ZENER,0)*PRICE_Z+5*ROUNDUP(G1327*DIODE_SAFETY/V_STICK,0)*PRICE_STICK</f>
        <v>80.9</v>
      </c>
      <c r="AG1327" s="24" t="n">
        <f aca="false">SUM(X1327:AF1327)</f>
        <v>2759.59660103</v>
      </c>
      <c r="AH1327" s="20" t="n">
        <f aca="false">FIXED_BOM</f>
        <v>3461</v>
      </c>
      <c r="AI1327" s="24" t="n">
        <f aca="false">(AG1327+AH1327)*(1+CONT)</f>
        <v>7153.6860911845</v>
      </c>
      <c r="AJ1327" s="24" t="n">
        <f aca="false">IF(L1327&gt;0,AI1327/L1327,1000000000000)</f>
        <v>1107.29741499324</v>
      </c>
      <c r="AK1327" s="8" t="n">
        <f aca="false">IF(AND(G1327&gt;=V_NEED,L1327&gt;=P_MIN,K1327&gt;=Z_MIN,F1327&lt;=N_CAP,D1327&lt;=R_MAX,OR(CORONA_REQ=0,O1327&gt;=G1327)),1,0)</f>
        <v>0</v>
      </c>
      <c r="AL1327" s="28" t="n">
        <f aca="false">IF(AK1327=1,IF(OBJECTIVE=1,AI1327,AJ1327),1000000000000)+ROW()*0.000000001</f>
        <v>1000000000000</v>
      </c>
    </row>
    <row r="1328" customFormat="false" ht="15" hidden="false" customHeight="false" outlineLevel="0" collapsed="false">
      <c r="A1328" s="8" t="n">
        <v>1324</v>
      </c>
      <c r="B1328" s="23" t="n">
        <v>5</v>
      </c>
      <c r="C1328" s="23" t="n">
        <v>3</v>
      </c>
      <c r="D1328" s="8" t="n">
        <v>200</v>
      </c>
      <c r="E1328" s="8" t="n">
        <v>22</v>
      </c>
      <c r="F1328" s="8" t="n">
        <v>10</v>
      </c>
      <c r="G1328" s="28" t="n">
        <v>11.211605</v>
      </c>
      <c r="H1328" s="8" t="n">
        <v>116.046369</v>
      </c>
      <c r="I1328" s="8" t="n">
        <v>1549.359991</v>
      </c>
      <c r="J1328" s="28" t="n">
        <v>13.351215</v>
      </c>
      <c r="K1328" s="39" t="n">
        <v>1.504172</v>
      </c>
      <c r="L1328" s="28" t="n">
        <v>8.311775</v>
      </c>
      <c r="M1328" s="8" t="n">
        <v>235</v>
      </c>
      <c r="N1328" s="8" t="n">
        <v>1070</v>
      </c>
      <c r="O1328" s="28" t="n">
        <v>12.737934</v>
      </c>
      <c r="P1328" s="28" t="n">
        <v>17.570449</v>
      </c>
      <c r="Q1328" s="28" t="n">
        <v>19.085175</v>
      </c>
      <c r="R1328" s="8" t="n">
        <v>40</v>
      </c>
      <c r="S1328" s="8" t="n">
        <v>20</v>
      </c>
      <c r="T1328" s="23" t="n">
        <v>164.048665</v>
      </c>
      <c r="U1328" s="23" t="n">
        <v>134.831853</v>
      </c>
      <c r="V1328" s="28" t="n">
        <v>5.67153</v>
      </c>
      <c r="W1328" s="39" t="n">
        <v>0.874582</v>
      </c>
      <c r="X1328" s="24" t="n">
        <f aca="false">P1328*RHO_VANE/2700*(1+SCRAP)*PRICE_VANE</f>
        <v>210.31827453</v>
      </c>
      <c r="Y1328" s="24" t="n">
        <f aca="false">Q1328*RHO_PLATE/2700*(1+SCRAP)*PRICE_PLATE</f>
        <v>228.44954475</v>
      </c>
      <c r="Z1328" s="24" t="n">
        <f aca="false">T1328*CUT_M+(R1328+S1328)*CUT_SET</f>
        <v>306.0729975</v>
      </c>
      <c r="AA1328" s="24" t="n">
        <f aca="false">U1328*ROUND_M</f>
        <v>674.159265</v>
      </c>
      <c r="AB1328" s="24" t="n">
        <f aca="false">(R1328+S1328)*FINISH_PART</f>
        <v>480</v>
      </c>
      <c r="AC1328" s="24" t="n">
        <f aca="false">R1328*SPACER_VANE+(R1328+S1328)*ASM_H*LABOUR</f>
        <v>795</v>
      </c>
      <c r="AD1328" s="24" t="n">
        <f aca="false">V1328*G10_CAGE+W1328*G10_SLEEVE</f>
        <v>392.76672</v>
      </c>
      <c r="AE1328" s="24" t="n">
        <f aca="false">N1328/1000*SHAFT_M+SHAFT_SET</f>
        <v>208.4</v>
      </c>
      <c r="AF1328" s="24" t="n">
        <f aca="false">2*ROUNDUP(G1328*1000/V_ZENER,0)*PRICE_Z+5*ROUNDUP(G1328*DIODE_SAFETY/V_STICK,0)*PRICE_STICK</f>
        <v>80.9</v>
      </c>
      <c r="AG1328" s="24" t="n">
        <f aca="false">SUM(X1328:AF1328)</f>
        <v>3376.06680178</v>
      </c>
      <c r="AH1328" s="20" t="n">
        <f aca="false">FIXED_BOM</f>
        <v>3461</v>
      </c>
      <c r="AI1328" s="24" t="n">
        <f aca="false">(AG1328+AH1328)*(1+CONT)</f>
        <v>7862.626822047</v>
      </c>
      <c r="AJ1328" s="24" t="n">
        <f aca="false">IF(L1328&gt;0,AI1328/L1328,1000000000000)</f>
        <v>945.962423435066</v>
      </c>
      <c r="AK1328" s="8" t="n">
        <f aca="false">IF(AND(G1328&gt;=V_NEED,L1328&gt;=P_MIN,K1328&gt;=Z_MIN,F1328&lt;=N_CAP,D1328&lt;=R_MAX,OR(CORONA_REQ=0,O1328&gt;=G1328)),1,0)</f>
        <v>0</v>
      </c>
      <c r="AL1328" s="28" t="n">
        <f aca="false">IF(AK1328=1,IF(OBJECTIVE=1,AI1328,AJ1328),1000000000000)+ROW()*0.000000001</f>
        <v>1000000000000</v>
      </c>
    </row>
    <row r="1329" customFormat="false" ht="15" hidden="false" customHeight="false" outlineLevel="0" collapsed="false">
      <c r="A1329" s="8" t="n">
        <v>1325</v>
      </c>
      <c r="B1329" s="23" t="n">
        <v>5</v>
      </c>
      <c r="C1329" s="23" t="n">
        <v>3</v>
      </c>
      <c r="D1329" s="8" t="n">
        <v>200</v>
      </c>
      <c r="E1329" s="8" t="n">
        <v>22</v>
      </c>
      <c r="F1329" s="8" t="n">
        <v>12</v>
      </c>
      <c r="G1329" s="28" t="n">
        <v>11.211605</v>
      </c>
      <c r="H1329" s="8" t="n">
        <v>140.05613</v>
      </c>
      <c r="I1329" s="8" t="n">
        <v>1875.541041</v>
      </c>
      <c r="J1329" s="28" t="n">
        <v>13.391353</v>
      </c>
      <c r="K1329" s="39" t="n">
        <v>1.511523</v>
      </c>
      <c r="L1329" s="28" t="n">
        <v>10.157973</v>
      </c>
      <c r="M1329" s="8" t="n">
        <v>275</v>
      </c>
      <c r="N1329" s="8" t="n">
        <v>1150</v>
      </c>
      <c r="O1329" s="28" t="n">
        <v>12.737934</v>
      </c>
      <c r="P1329" s="28" t="n">
        <v>21.084538</v>
      </c>
      <c r="Q1329" s="28" t="n">
        <v>20.993693</v>
      </c>
      <c r="R1329" s="8" t="n">
        <v>48</v>
      </c>
      <c r="S1329" s="8" t="n">
        <v>22</v>
      </c>
      <c r="T1329" s="23" t="n">
        <v>193.716805</v>
      </c>
      <c r="U1329" s="23" t="n">
        <v>158.656631</v>
      </c>
      <c r="V1329" s="28" t="n">
        <v>6.467534</v>
      </c>
      <c r="W1329" s="39" t="n">
        <v>0.99733</v>
      </c>
      <c r="X1329" s="24" t="n">
        <f aca="false">P1329*RHO_VANE/2700*(1+SCRAP)*PRICE_VANE</f>
        <v>252.38191986</v>
      </c>
      <c r="Y1329" s="24" t="n">
        <f aca="false">Q1329*RHO_PLATE/2700*(1+SCRAP)*PRICE_PLATE</f>
        <v>251.29450521</v>
      </c>
      <c r="Z1329" s="24" t="n">
        <f aca="false">T1329*CUT_M+(R1329+S1329)*CUT_SET</f>
        <v>360.5752075</v>
      </c>
      <c r="AA1329" s="24" t="n">
        <f aca="false">U1329*ROUND_M</f>
        <v>793.283155</v>
      </c>
      <c r="AB1329" s="24" t="n">
        <f aca="false">(R1329+S1329)*FINISH_PART</f>
        <v>560</v>
      </c>
      <c r="AC1329" s="24" t="n">
        <f aca="false">R1329*SPACER_VANE+(R1329+S1329)*ASM_H*LABOUR</f>
        <v>931.5</v>
      </c>
      <c r="AD1329" s="24" t="n">
        <f aca="false">V1329*G10_CAGE+W1329*G10_SLEEVE</f>
        <v>447.89184</v>
      </c>
      <c r="AE1329" s="24" t="n">
        <f aca="false">N1329/1000*SHAFT_M+SHAFT_SET</f>
        <v>218</v>
      </c>
      <c r="AF1329" s="24" t="n">
        <f aca="false">2*ROUNDUP(G1329*1000/V_ZENER,0)*PRICE_Z+5*ROUNDUP(G1329*DIODE_SAFETY/V_STICK,0)*PRICE_STICK</f>
        <v>80.9</v>
      </c>
      <c r="AG1329" s="24" t="n">
        <f aca="false">SUM(X1329:AF1329)</f>
        <v>3895.82662757</v>
      </c>
      <c r="AH1329" s="20" t="n">
        <f aca="false">FIXED_BOM</f>
        <v>3461</v>
      </c>
      <c r="AI1329" s="24" t="n">
        <f aca="false">(AG1329+AH1329)*(1+CONT)</f>
        <v>8460.3506217055</v>
      </c>
      <c r="AJ1329" s="24" t="n">
        <f aca="false">IF(L1329&gt;0,AI1329/L1329,1000000000000)</f>
        <v>832.877841052098</v>
      </c>
      <c r="AK1329" s="8" t="n">
        <f aca="false">IF(AND(G1329&gt;=V_NEED,L1329&gt;=P_MIN,K1329&gt;=Z_MIN,F1329&lt;=N_CAP,D1329&lt;=R_MAX,OR(CORONA_REQ=0,O1329&gt;=G1329)),1,0)</f>
        <v>0</v>
      </c>
      <c r="AL1329" s="28" t="n">
        <f aca="false">IF(AK1329=1,IF(OBJECTIVE=1,AI1329,AJ1329),1000000000000)+ROW()*0.000000001</f>
        <v>1000000000000</v>
      </c>
    </row>
    <row r="1330" customFormat="false" ht="15" hidden="false" customHeight="false" outlineLevel="0" collapsed="false">
      <c r="A1330" s="8" t="n">
        <v>1326</v>
      </c>
      <c r="B1330" s="23" t="n">
        <v>5</v>
      </c>
      <c r="C1330" s="23" t="n">
        <v>3</v>
      </c>
      <c r="D1330" s="8" t="n">
        <v>200</v>
      </c>
      <c r="E1330" s="8" t="n">
        <v>22</v>
      </c>
      <c r="F1330" s="8" t="n">
        <v>16</v>
      </c>
      <c r="G1330" s="28" t="n">
        <v>11.211605</v>
      </c>
      <c r="H1330" s="8" t="n">
        <v>188.075654</v>
      </c>
      <c r="I1330" s="8" t="n">
        <v>2527.903142</v>
      </c>
      <c r="J1330" s="28" t="n">
        <v>13.440884</v>
      </c>
      <c r="K1330" s="39" t="n">
        <v>1.520469</v>
      </c>
      <c r="L1330" s="28" t="n">
        <v>13.856238</v>
      </c>
      <c r="M1330" s="8" t="n">
        <v>371</v>
      </c>
      <c r="N1330" s="8" t="n">
        <v>1342</v>
      </c>
      <c r="O1330" s="28" t="n">
        <v>12.737934</v>
      </c>
      <c r="P1330" s="28" t="n">
        <v>28.112718</v>
      </c>
      <c r="Q1330" s="28" t="n">
        <v>28.627763</v>
      </c>
      <c r="R1330" s="8" t="n">
        <v>64</v>
      </c>
      <c r="S1330" s="8" t="n">
        <v>30</v>
      </c>
      <c r="T1330" s="23" t="n">
        <v>259.336271</v>
      </c>
      <c r="U1330" s="23" t="n">
        <v>212.589372</v>
      </c>
      <c r="V1330" s="28" t="n">
        <v>8.377944</v>
      </c>
      <c r="W1330" s="39" t="n">
        <v>1.291926</v>
      </c>
      <c r="X1330" s="24" t="n">
        <f aca="false">P1330*RHO_VANE/2700*(1+SCRAP)*PRICE_VANE</f>
        <v>336.50923446</v>
      </c>
      <c r="Y1330" s="24" t="n">
        <f aca="false">Q1330*RHO_PLATE/2700*(1+SCRAP)*PRICE_PLATE</f>
        <v>342.67432311</v>
      </c>
      <c r="Z1330" s="24" t="n">
        <f aca="false">T1330*CUT_M+(R1330+S1330)*CUT_SET</f>
        <v>483.0044065</v>
      </c>
      <c r="AA1330" s="24" t="n">
        <f aca="false">U1330*ROUND_M</f>
        <v>1062.94686</v>
      </c>
      <c r="AB1330" s="24" t="n">
        <f aca="false">(R1330+S1330)*FINISH_PART</f>
        <v>752</v>
      </c>
      <c r="AC1330" s="24" t="n">
        <f aca="false">R1330*SPACER_VANE+(R1330+S1330)*ASM_H*LABOUR</f>
        <v>1249.5</v>
      </c>
      <c r="AD1330" s="24" t="n">
        <f aca="false">V1330*G10_CAGE+W1330*G10_SLEEVE</f>
        <v>580.1922</v>
      </c>
      <c r="AE1330" s="24" t="n">
        <f aca="false">N1330/1000*SHAFT_M+SHAFT_SET</f>
        <v>241.04</v>
      </c>
      <c r="AF1330" s="24" t="n">
        <f aca="false">2*ROUNDUP(G1330*1000/V_ZENER,0)*PRICE_Z+5*ROUNDUP(G1330*DIODE_SAFETY/V_STICK,0)*PRICE_STICK</f>
        <v>80.9</v>
      </c>
      <c r="AG1330" s="24" t="n">
        <f aca="false">SUM(X1330:AF1330)</f>
        <v>5128.76702407</v>
      </c>
      <c r="AH1330" s="20" t="n">
        <f aca="false">FIXED_BOM</f>
        <v>3461</v>
      </c>
      <c r="AI1330" s="24" t="n">
        <f aca="false">(AG1330+AH1330)*(1+CONT)</f>
        <v>9878.2320776805</v>
      </c>
      <c r="AJ1330" s="24" t="n">
        <f aca="false">IF(L1330&gt;0,AI1330/L1330,1000000000000)</f>
        <v>712.908660899192</v>
      </c>
      <c r="AK1330" s="8" t="n">
        <f aca="false">IF(AND(G1330&gt;=V_NEED,L1330&gt;=P_MIN,K1330&gt;=Z_MIN,F1330&lt;=N_CAP,D1330&lt;=R_MAX,OR(CORONA_REQ=0,O1330&gt;=G1330)),1,0)</f>
        <v>0</v>
      </c>
      <c r="AL1330" s="28" t="n">
        <f aca="false">IF(AK1330=1,IF(OBJECTIVE=1,AI1330,AJ1330),1000000000000)+ROW()*0.000000001</f>
        <v>1000000000000</v>
      </c>
    </row>
    <row r="1331" customFormat="false" ht="15" hidden="false" customHeight="false" outlineLevel="0" collapsed="false">
      <c r="A1331" s="8" t="n">
        <v>1327</v>
      </c>
      <c r="B1331" s="23" t="n">
        <v>5</v>
      </c>
      <c r="C1331" s="23" t="n">
        <v>3</v>
      </c>
      <c r="D1331" s="8" t="n">
        <v>200</v>
      </c>
      <c r="E1331" s="8" t="n">
        <v>26</v>
      </c>
      <c r="F1331" s="8" t="n">
        <v>4</v>
      </c>
      <c r="G1331" s="28" t="n">
        <v>11.211605</v>
      </c>
      <c r="H1331" s="8" t="n">
        <v>68.087461</v>
      </c>
      <c r="I1331" s="8" t="n">
        <v>668.053457</v>
      </c>
      <c r="J1331" s="28" t="n">
        <v>9.811696</v>
      </c>
      <c r="K1331" s="39" t="n">
        <v>1.403944</v>
      </c>
      <c r="L1331" s="28" t="n">
        <v>3.071751</v>
      </c>
      <c r="M1331" s="8" t="n">
        <v>99</v>
      </c>
      <c r="N1331" s="8" t="n">
        <v>798</v>
      </c>
      <c r="O1331" s="28" t="n">
        <v>12.737934</v>
      </c>
      <c r="P1331" s="28" t="n">
        <v>8.046055</v>
      </c>
      <c r="Q1331" s="28" t="n">
        <v>9.542588</v>
      </c>
      <c r="R1331" s="8" t="n">
        <v>16</v>
      </c>
      <c r="S1331" s="8" t="n">
        <v>10</v>
      </c>
      <c r="T1331" s="23" t="n">
        <v>68.761059</v>
      </c>
      <c r="U1331" s="23" t="n">
        <v>57.074334</v>
      </c>
      <c r="V1331" s="28" t="n">
        <v>2.965116</v>
      </c>
      <c r="W1331" s="39" t="n">
        <v>0.457237</v>
      </c>
      <c r="X1331" s="24" t="n">
        <f aca="false">P1331*RHO_VANE/2700*(1+SCRAP)*PRICE_VANE</f>
        <v>96.31127835</v>
      </c>
      <c r="Y1331" s="24" t="n">
        <f aca="false">Q1331*RHO_PLATE/2700*(1+SCRAP)*PRICE_PLATE</f>
        <v>114.22477836</v>
      </c>
      <c r="Z1331" s="24" t="n">
        <f aca="false">T1331*CUT_M+(R1331+S1331)*CUT_SET</f>
        <v>129.1415885</v>
      </c>
      <c r="AA1331" s="24" t="n">
        <f aca="false">U1331*ROUND_M</f>
        <v>285.37167</v>
      </c>
      <c r="AB1331" s="24" t="n">
        <f aca="false">(R1331+S1331)*FINISH_PART</f>
        <v>208</v>
      </c>
      <c r="AC1331" s="24" t="n">
        <f aca="false">R1331*SPACER_VANE+(R1331+S1331)*ASM_H*LABOUR</f>
        <v>340.5</v>
      </c>
      <c r="AD1331" s="24" t="n">
        <f aca="false">V1331*G10_CAGE+W1331*G10_SLEEVE</f>
        <v>205.34118</v>
      </c>
      <c r="AE1331" s="24" t="n">
        <f aca="false">N1331/1000*SHAFT_M+SHAFT_SET</f>
        <v>175.76</v>
      </c>
      <c r="AF1331" s="24" t="n">
        <f aca="false">2*ROUNDUP(G1331*1000/V_ZENER,0)*PRICE_Z+5*ROUNDUP(G1331*DIODE_SAFETY/V_STICK,0)*PRICE_STICK</f>
        <v>80.9</v>
      </c>
      <c r="AG1331" s="24" t="n">
        <f aca="false">SUM(X1331:AF1331)</f>
        <v>1635.55049521</v>
      </c>
      <c r="AH1331" s="20" t="n">
        <f aca="false">FIXED_BOM</f>
        <v>3461</v>
      </c>
      <c r="AI1331" s="24" t="n">
        <f aca="false">(AG1331+AH1331)*(1+CONT)</f>
        <v>5861.0330694915</v>
      </c>
      <c r="AJ1331" s="24" t="n">
        <f aca="false">IF(L1331&gt;0,AI1331/L1331,1000000000000)</f>
        <v>1908.04302480621</v>
      </c>
      <c r="AK1331" s="8" t="n">
        <f aca="false">IF(AND(G1331&gt;=V_NEED,L1331&gt;=P_MIN,K1331&gt;=Z_MIN,F1331&lt;=N_CAP,D1331&lt;=R_MAX,OR(CORONA_REQ=0,O1331&gt;=G1331)),1,0)</f>
        <v>1</v>
      </c>
      <c r="AL1331" s="28" t="n">
        <f aca="false">IF(AK1331=1,IF(OBJECTIVE=1,AI1331,AJ1331),1000000000000)+ROW()*0.000000001</f>
        <v>5861.0330708225</v>
      </c>
    </row>
    <row r="1332" customFormat="false" ht="15" hidden="false" customHeight="false" outlineLevel="0" collapsed="false">
      <c r="A1332" s="8" t="n">
        <v>1328</v>
      </c>
      <c r="B1332" s="23" t="n">
        <v>5</v>
      </c>
      <c r="C1332" s="23" t="n">
        <v>3</v>
      </c>
      <c r="D1332" s="8" t="n">
        <v>200</v>
      </c>
      <c r="E1332" s="8" t="n">
        <v>26</v>
      </c>
      <c r="F1332" s="8" t="n">
        <v>6</v>
      </c>
      <c r="G1332" s="28" t="n">
        <v>11.211605</v>
      </c>
      <c r="H1332" s="8" t="n">
        <v>105.851725</v>
      </c>
      <c r="I1332" s="8" t="n">
        <v>1049.798289</v>
      </c>
      <c r="J1332" s="28" t="n">
        <v>9.91763</v>
      </c>
      <c r="K1332" s="39" t="n">
        <v>1.432641</v>
      </c>
      <c r="L1332" s="28" t="n">
        <v>5.071567</v>
      </c>
      <c r="M1332" s="8" t="n">
        <v>147</v>
      </c>
      <c r="N1332" s="8" t="n">
        <v>894</v>
      </c>
      <c r="O1332" s="28" t="n">
        <v>12.737934</v>
      </c>
      <c r="P1332" s="28" t="n">
        <v>12.069083</v>
      </c>
      <c r="Q1332" s="28" t="n">
        <v>13.359623</v>
      </c>
      <c r="R1332" s="8" t="n">
        <v>24</v>
      </c>
      <c r="S1332" s="8" t="n">
        <v>14</v>
      </c>
      <c r="T1332" s="23" t="n">
        <v>101.570792</v>
      </c>
      <c r="U1332" s="23" t="n">
        <v>84.040704</v>
      </c>
      <c r="V1332" s="28" t="n">
        <v>3.920321</v>
      </c>
      <c r="W1332" s="39" t="n">
        <v>0.604535</v>
      </c>
      <c r="X1332" s="24" t="n">
        <f aca="false">P1332*RHO_VANE/2700*(1+SCRAP)*PRICE_VANE</f>
        <v>144.46692351</v>
      </c>
      <c r="Y1332" s="24" t="n">
        <f aca="false">Q1332*RHO_PLATE/2700*(1+SCRAP)*PRICE_PLATE</f>
        <v>159.91468731</v>
      </c>
      <c r="Z1332" s="24" t="n">
        <f aca="false">T1332*CUT_M+(R1332+S1332)*CUT_SET</f>
        <v>190.356188</v>
      </c>
      <c r="AA1332" s="24" t="n">
        <f aca="false">U1332*ROUND_M</f>
        <v>420.20352</v>
      </c>
      <c r="AB1332" s="24" t="n">
        <f aca="false">(R1332+S1332)*FINISH_PART</f>
        <v>304</v>
      </c>
      <c r="AC1332" s="24" t="n">
        <f aca="false">R1332*SPACER_VANE+(R1332+S1332)*ASM_H*LABOUR</f>
        <v>499.5</v>
      </c>
      <c r="AD1332" s="24" t="n">
        <f aca="false">V1332*G10_CAGE+W1332*G10_SLEEVE</f>
        <v>271.49136</v>
      </c>
      <c r="AE1332" s="24" t="n">
        <f aca="false">N1332/1000*SHAFT_M+SHAFT_SET</f>
        <v>187.28</v>
      </c>
      <c r="AF1332" s="24" t="n">
        <f aca="false">2*ROUNDUP(G1332*1000/V_ZENER,0)*PRICE_Z+5*ROUNDUP(G1332*DIODE_SAFETY/V_STICK,0)*PRICE_STICK</f>
        <v>80.9</v>
      </c>
      <c r="AG1332" s="24" t="n">
        <f aca="false">SUM(X1332:AF1332)</f>
        <v>2258.11267882</v>
      </c>
      <c r="AH1332" s="20" t="n">
        <f aca="false">FIXED_BOM</f>
        <v>3461</v>
      </c>
      <c r="AI1332" s="24" t="n">
        <f aca="false">(AG1332+AH1332)*(1+CONT)</f>
        <v>6576.979580643</v>
      </c>
      <c r="AJ1332" s="24" t="n">
        <f aca="false">IF(L1332&gt;0,AI1332/L1332,1000000000000)</f>
        <v>1296.83381500097</v>
      </c>
      <c r="AK1332" s="8" t="n">
        <f aca="false">IF(AND(G1332&gt;=V_NEED,L1332&gt;=P_MIN,K1332&gt;=Z_MIN,F1332&lt;=N_CAP,D1332&lt;=R_MAX,OR(CORONA_REQ=0,O1332&gt;=G1332)),1,0)</f>
        <v>1</v>
      </c>
      <c r="AL1332" s="28" t="n">
        <f aca="false">IF(AK1332=1,IF(OBJECTIVE=1,AI1332,AJ1332),1000000000000)+ROW()*0.000000001</f>
        <v>6576.979581975</v>
      </c>
    </row>
    <row r="1333" customFormat="false" ht="15" hidden="false" customHeight="false" outlineLevel="0" collapsed="false">
      <c r="A1333" s="8" t="n">
        <v>1329</v>
      </c>
      <c r="B1333" s="23" t="n">
        <v>5</v>
      </c>
      <c r="C1333" s="23" t="n">
        <v>3</v>
      </c>
      <c r="D1333" s="8" t="n">
        <v>200</v>
      </c>
      <c r="E1333" s="8" t="n">
        <v>26</v>
      </c>
      <c r="F1333" s="8" t="n">
        <v>8</v>
      </c>
      <c r="G1333" s="28" t="n">
        <v>11.211605</v>
      </c>
      <c r="H1333" s="8" t="n">
        <v>143.615988</v>
      </c>
      <c r="I1333" s="8" t="n">
        <v>1431.543122</v>
      </c>
      <c r="J1333" s="28" t="n">
        <v>9.967853</v>
      </c>
      <c r="K1333" s="39" t="n">
        <v>1.446399</v>
      </c>
      <c r="L1333" s="28" t="n">
        <v>7.072224</v>
      </c>
      <c r="M1333" s="8" t="n">
        <v>195</v>
      </c>
      <c r="N1333" s="8" t="n">
        <v>990</v>
      </c>
      <c r="O1333" s="28" t="n">
        <v>12.737934</v>
      </c>
      <c r="P1333" s="28" t="n">
        <v>16.092111</v>
      </c>
      <c r="Q1333" s="28" t="n">
        <v>17.176658</v>
      </c>
      <c r="R1333" s="8" t="n">
        <v>32</v>
      </c>
      <c r="S1333" s="8" t="n">
        <v>18</v>
      </c>
      <c r="T1333" s="23" t="n">
        <v>134.380524</v>
      </c>
      <c r="U1333" s="23" t="n">
        <v>111.007075</v>
      </c>
      <c r="V1333" s="28" t="n">
        <v>4.875526</v>
      </c>
      <c r="W1333" s="39" t="n">
        <v>0.751833</v>
      </c>
      <c r="X1333" s="24" t="n">
        <f aca="false">P1333*RHO_VANE/2700*(1+SCRAP)*PRICE_VANE</f>
        <v>192.62256867</v>
      </c>
      <c r="Y1333" s="24" t="n">
        <f aca="false">Q1333*RHO_PLATE/2700*(1+SCRAP)*PRICE_PLATE</f>
        <v>205.60459626</v>
      </c>
      <c r="Z1333" s="24" t="n">
        <f aca="false">T1333*CUT_M+(R1333+S1333)*CUT_SET</f>
        <v>251.570786</v>
      </c>
      <c r="AA1333" s="24" t="n">
        <f aca="false">U1333*ROUND_M</f>
        <v>555.035375</v>
      </c>
      <c r="AB1333" s="24" t="n">
        <f aca="false">(R1333+S1333)*FINISH_PART</f>
        <v>400</v>
      </c>
      <c r="AC1333" s="24" t="n">
        <f aca="false">R1333*SPACER_VANE+(R1333+S1333)*ASM_H*LABOUR</f>
        <v>658.5</v>
      </c>
      <c r="AD1333" s="24" t="n">
        <f aca="false">V1333*G10_CAGE+W1333*G10_SLEEVE</f>
        <v>337.64154</v>
      </c>
      <c r="AE1333" s="24" t="n">
        <f aca="false">N1333/1000*SHAFT_M+SHAFT_SET</f>
        <v>198.8</v>
      </c>
      <c r="AF1333" s="24" t="n">
        <f aca="false">2*ROUNDUP(G1333*1000/V_ZENER,0)*PRICE_Z+5*ROUNDUP(G1333*DIODE_SAFETY/V_STICK,0)*PRICE_STICK</f>
        <v>80.9</v>
      </c>
      <c r="AG1333" s="24" t="n">
        <f aca="false">SUM(X1333:AF1333)</f>
        <v>2880.67486593</v>
      </c>
      <c r="AH1333" s="20" t="n">
        <f aca="false">FIXED_BOM</f>
        <v>3461</v>
      </c>
      <c r="AI1333" s="24" t="n">
        <f aca="false">(AG1333+AH1333)*(1+CONT)</f>
        <v>7292.9260958195</v>
      </c>
      <c r="AJ1333" s="24" t="n">
        <f aca="false">IF(L1333&gt;0,AI1333/L1333,1000000000000)</f>
        <v>1031.20688708665</v>
      </c>
      <c r="AK1333" s="8" t="n">
        <f aca="false">IF(AND(G1333&gt;=V_NEED,L1333&gt;=P_MIN,K1333&gt;=Z_MIN,F1333&lt;=N_CAP,D1333&lt;=R_MAX,OR(CORONA_REQ=0,O1333&gt;=G1333)),1,0)</f>
        <v>0</v>
      </c>
      <c r="AL1333" s="28" t="n">
        <f aca="false">IF(AK1333=1,IF(OBJECTIVE=1,AI1333,AJ1333),1000000000000)+ROW()*0.000000001</f>
        <v>1000000000000</v>
      </c>
    </row>
    <row r="1334" customFormat="false" ht="15" hidden="false" customHeight="false" outlineLevel="0" collapsed="false">
      <c r="A1334" s="8" t="n">
        <v>1330</v>
      </c>
      <c r="B1334" s="23" t="n">
        <v>5</v>
      </c>
      <c r="C1334" s="23" t="n">
        <v>3</v>
      </c>
      <c r="D1334" s="8" t="n">
        <v>200</v>
      </c>
      <c r="E1334" s="8" t="n">
        <v>26</v>
      </c>
      <c r="F1334" s="8" t="n">
        <v>10</v>
      </c>
      <c r="G1334" s="28" t="n">
        <v>11.211605</v>
      </c>
      <c r="H1334" s="8" t="n">
        <v>181.380252</v>
      </c>
      <c r="I1334" s="8" t="n">
        <v>1813.287954</v>
      </c>
      <c r="J1334" s="28" t="n">
        <v>9.997163</v>
      </c>
      <c r="K1334" s="39" t="n">
        <v>1.454337</v>
      </c>
      <c r="L1334" s="28" t="n">
        <v>9.076126</v>
      </c>
      <c r="M1334" s="8" t="n">
        <v>243</v>
      </c>
      <c r="N1334" s="8" t="n">
        <v>1086</v>
      </c>
      <c r="O1334" s="28" t="n">
        <v>12.737934</v>
      </c>
      <c r="P1334" s="28" t="n">
        <v>20.115139</v>
      </c>
      <c r="Q1334" s="28" t="n">
        <v>20.993693</v>
      </c>
      <c r="R1334" s="8" t="n">
        <v>40</v>
      </c>
      <c r="S1334" s="8" t="n">
        <v>22</v>
      </c>
      <c r="T1334" s="23" t="n">
        <v>167.190257</v>
      </c>
      <c r="U1334" s="23" t="n">
        <v>137.973446</v>
      </c>
      <c r="V1334" s="28" t="n">
        <v>5.830731</v>
      </c>
      <c r="W1334" s="39" t="n">
        <v>0.899131</v>
      </c>
      <c r="X1334" s="24" t="n">
        <f aca="false">P1334*RHO_VANE/2700*(1+SCRAP)*PRICE_VANE</f>
        <v>240.77821383</v>
      </c>
      <c r="Y1334" s="24" t="n">
        <f aca="false">Q1334*RHO_PLATE/2700*(1+SCRAP)*PRICE_PLATE</f>
        <v>251.29450521</v>
      </c>
      <c r="Z1334" s="24" t="n">
        <f aca="false">T1334*CUT_M+(R1334+S1334)*CUT_SET</f>
        <v>312.7853855</v>
      </c>
      <c r="AA1334" s="24" t="n">
        <f aca="false">U1334*ROUND_M</f>
        <v>689.86723</v>
      </c>
      <c r="AB1334" s="24" t="n">
        <f aca="false">(R1334+S1334)*FINISH_PART</f>
        <v>496</v>
      </c>
      <c r="AC1334" s="24" t="n">
        <f aca="false">R1334*SPACER_VANE+(R1334+S1334)*ASM_H*LABOUR</f>
        <v>817.5</v>
      </c>
      <c r="AD1334" s="24" t="n">
        <f aca="false">V1334*G10_CAGE+W1334*G10_SLEEVE</f>
        <v>403.79172</v>
      </c>
      <c r="AE1334" s="24" t="n">
        <f aca="false">N1334/1000*SHAFT_M+SHAFT_SET</f>
        <v>210.32</v>
      </c>
      <c r="AF1334" s="24" t="n">
        <f aca="false">2*ROUNDUP(G1334*1000/V_ZENER,0)*PRICE_Z+5*ROUNDUP(G1334*DIODE_SAFETY/V_STICK,0)*PRICE_STICK</f>
        <v>80.9</v>
      </c>
      <c r="AG1334" s="24" t="n">
        <f aca="false">SUM(X1334:AF1334)</f>
        <v>3503.23705454</v>
      </c>
      <c r="AH1334" s="20" t="n">
        <f aca="false">FIXED_BOM</f>
        <v>3461</v>
      </c>
      <c r="AI1334" s="24" t="n">
        <f aca="false">(AG1334+AH1334)*(1+CONT)</f>
        <v>8008.872612721</v>
      </c>
      <c r="AJ1334" s="24" t="n">
        <f aca="false">IF(L1334&gt;0,AI1334/L1334,1000000000000)</f>
        <v>882.410911078251</v>
      </c>
      <c r="AK1334" s="8" t="n">
        <f aca="false">IF(AND(G1334&gt;=V_NEED,L1334&gt;=P_MIN,K1334&gt;=Z_MIN,F1334&lt;=N_CAP,D1334&lt;=R_MAX,OR(CORONA_REQ=0,O1334&gt;=G1334)),1,0)</f>
        <v>0</v>
      </c>
      <c r="AL1334" s="28" t="n">
        <f aca="false">IF(AK1334=1,IF(OBJECTIVE=1,AI1334,AJ1334),1000000000000)+ROW()*0.000000001</f>
        <v>1000000000000</v>
      </c>
    </row>
    <row r="1335" customFormat="false" ht="15" hidden="false" customHeight="false" outlineLevel="0" collapsed="false">
      <c r="A1335" s="8" t="n">
        <v>1331</v>
      </c>
      <c r="B1335" s="23" t="n">
        <v>5</v>
      </c>
      <c r="C1335" s="23" t="n">
        <v>3</v>
      </c>
      <c r="D1335" s="8" t="n">
        <v>200</v>
      </c>
      <c r="E1335" s="8" t="n">
        <v>26</v>
      </c>
      <c r="F1335" s="8" t="n">
        <v>12</v>
      </c>
      <c r="G1335" s="28" t="n">
        <v>11.211605</v>
      </c>
      <c r="H1335" s="8" t="n">
        <v>219.144515</v>
      </c>
      <c r="I1335" s="8" t="n">
        <v>2195.032787</v>
      </c>
      <c r="J1335" s="28" t="n">
        <v>10.016371</v>
      </c>
      <c r="K1335" s="39" t="n">
        <v>1.459764</v>
      </c>
      <c r="L1335" s="28" t="n">
        <v>11.073252</v>
      </c>
      <c r="M1335" s="8" t="n">
        <v>291</v>
      </c>
      <c r="N1335" s="8" t="n">
        <v>1182</v>
      </c>
      <c r="O1335" s="28" t="n">
        <v>12.737934</v>
      </c>
      <c r="P1335" s="28" t="n">
        <v>24.138166</v>
      </c>
      <c r="Q1335" s="28" t="n">
        <v>24.810728</v>
      </c>
      <c r="R1335" s="8" t="n">
        <v>48</v>
      </c>
      <c r="S1335" s="8" t="n">
        <v>26</v>
      </c>
      <c r="T1335" s="23" t="n">
        <v>199.99999</v>
      </c>
      <c r="U1335" s="23" t="n">
        <v>164.939816</v>
      </c>
      <c r="V1335" s="28" t="n">
        <v>6.785936</v>
      </c>
      <c r="W1335" s="39" t="n">
        <v>1.046429</v>
      </c>
      <c r="X1335" s="24" t="n">
        <f aca="false">P1335*RHO_VANE/2700*(1+SCRAP)*PRICE_VANE</f>
        <v>288.93384702</v>
      </c>
      <c r="Y1335" s="24" t="n">
        <f aca="false">Q1335*RHO_PLATE/2700*(1+SCRAP)*PRICE_PLATE</f>
        <v>296.98441416</v>
      </c>
      <c r="Z1335" s="24" t="n">
        <f aca="false">T1335*CUT_M+(R1335+S1335)*CUT_SET</f>
        <v>373.999985</v>
      </c>
      <c r="AA1335" s="24" t="n">
        <f aca="false">U1335*ROUND_M</f>
        <v>824.69908</v>
      </c>
      <c r="AB1335" s="24" t="n">
        <f aca="false">(R1335+S1335)*FINISH_PART</f>
        <v>592</v>
      </c>
      <c r="AC1335" s="24" t="n">
        <f aca="false">R1335*SPACER_VANE+(R1335+S1335)*ASM_H*LABOUR</f>
        <v>976.5</v>
      </c>
      <c r="AD1335" s="24" t="n">
        <f aca="false">V1335*G10_CAGE+W1335*G10_SLEEVE</f>
        <v>469.9419</v>
      </c>
      <c r="AE1335" s="24" t="n">
        <f aca="false">N1335/1000*SHAFT_M+SHAFT_SET</f>
        <v>221.84</v>
      </c>
      <c r="AF1335" s="24" t="n">
        <f aca="false">2*ROUNDUP(G1335*1000/V_ZENER,0)*PRICE_Z+5*ROUNDUP(G1335*DIODE_SAFETY/V_STICK,0)*PRICE_STICK</f>
        <v>80.9</v>
      </c>
      <c r="AG1335" s="24" t="n">
        <f aca="false">SUM(X1335:AF1335)</f>
        <v>4125.79922618</v>
      </c>
      <c r="AH1335" s="20" t="n">
        <f aca="false">FIXED_BOM</f>
        <v>3461</v>
      </c>
      <c r="AI1335" s="24" t="n">
        <f aca="false">(AG1335+AH1335)*(1+CONT)</f>
        <v>8724.819110107</v>
      </c>
      <c r="AJ1335" s="24" t="n">
        <f aca="false">IF(L1335&gt;0,AI1335/L1335,1000000000000)</f>
        <v>787.918410066618</v>
      </c>
      <c r="AK1335" s="8" t="n">
        <f aca="false">IF(AND(G1335&gt;=V_NEED,L1335&gt;=P_MIN,K1335&gt;=Z_MIN,F1335&lt;=N_CAP,D1335&lt;=R_MAX,OR(CORONA_REQ=0,O1335&gt;=G1335)),1,0)</f>
        <v>0</v>
      </c>
      <c r="AL1335" s="28" t="n">
        <f aca="false">IF(AK1335=1,IF(OBJECTIVE=1,AI1335,AJ1335),1000000000000)+ROW()*0.000000001</f>
        <v>1000000000000</v>
      </c>
    </row>
    <row r="1336" customFormat="false" ht="15" hidden="false" customHeight="false" outlineLevel="0" collapsed="false">
      <c r="A1336" s="8" t="n">
        <v>1332</v>
      </c>
      <c r="B1336" s="23" t="n">
        <v>5</v>
      </c>
      <c r="C1336" s="23" t="n">
        <v>3</v>
      </c>
      <c r="D1336" s="8" t="n">
        <v>200</v>
      </c>
      <c r="E1336" s="8" t="n">
        <v>26</v>
      </c>
      <c r="F1336" s="8" t="n">
        <v>16</v>
      </c>
      <c r="G1336" s="28" t="n">
        <v>11.211605</v>
      </c>
      <c r="H1336" s="8" t="n">
        <v>294.673042</v>
      </c>
      <c r="I1336" s="8" t="n">
        <v>2958.522452</v>
      </c>
      <c r="J1336" s="28" t="n">
        <v>10.040017</v>
      </c>
      <c r="K1336" s="39" t="n">
        <v>1.466299</v>
      </c>
      <c r="L1336" s="28" t="n">
        <v>15.074227</v>
      </c>
      <c r="M1336" s="8" t="n">
        <v>387</v>
      </c>
      <c r="N1336" s="8" t="n">
        <v>1374</v>
      </c>
      <c r="O1336" s="28" t="n">
        <v>12.737934</v>
      </c>
      <c r="P1336" s="28" t="n">
        <v>32.184222</v>
      </c>
      <c r="Q1336" s="28" t="n">
        <v>32.444798</v>
      </c>
      <c r="R1336" s="8" t="n">
        <v>64</v>
      </c>
      <c r="S1336" s="8" t="n">
        <v>34</v>
      </c>
      <c r="T1336" s="23" t="n">
        <v>265.619456</v>
      </c>
      <c r="U1336" s="23" t="n">
        <v>218.872558</v>
      </c>
      <c r="V1336" s="28" t="n">
        <v>8.696346</v>
      </c>
      <c r="W1336" s="39" t="n">
        <v>1.341025</v>
      </c>
      <c r="X1336" s="24" t="n">
        <f aca="false">P1336*RHO_VANE/2700*(1+SCRAP)*PRICE_VANE</f>
        <v>385.24513734</v>
      </c>
      <c r="Y1336" s="24" t="n">
        <f aca="false">Q1336*RHO_PLATE/2700*(1+SCRAP)*PRICE_PLATE</f>
        <v>388.36423206</v>
      </c>
      <c r="Z1336" s="24" t="n">
        <f aca="false">T1336*CUT_M+(R1336+S1336)*CUT_SET</f>
        <v>496.429184</v>
      </c>
      <c r="AA1336" s="24" t="n">
        <f aca="false">U1336*ROUND_M</f>
        <v>1094.36279</v>
      </c>
      <c r="AB1336" s="24" t="n">
        <f aca="false">(R1336+S1336)*FINISH_PART</f>
        <v>784</v>
      </c>
      <c r="AC1336" s="24" t="n">
        <f aca="false">R1336*SPACER_VANE+(R1336+S1336)*ASM_H*LABOUR</f>
        <v>1294.5</v>
      </c>
      <c r="AD1336" s="24" t="n">
        <f aca="false">V1336*G10_CAGE+W1336*G10_SLEEVE</f>
        <v>602.24226</v>
      </c>
      <c r="AE1336" s="24" t="n">
        <f aca="false">N1336/1000*SHAFT_M+SHAFT_SET</f>
        <v>244.88</v>
      </c>
      <c r="AF1336" s="24" t="n">
        <f aca="false">2*ROUNDUP(G1336*1000/V_ZENER,0)*PRICE_Z+5*ROUNDUP(G1336*DIODE_SAFETY/V_STICK,0)*PRICE_STICK</f>
        <v>80.9</v>
      </c>
      <c r="AG1336" s="24" t="n">
        <f aca="false">SUM(X1336:AF1336)</f>
        <v>5370.9236034</v>
      </c>
      <c r="AH1336" s="20" t="n">
        <f aca="false">FIXED_BOM</f>
        <v>3461</v>
      </c>
      <c r="AI1336" s="24" t="n">
        <f aca="false">(AG1336+AH1336)*(1+CONT)</f>
        <v>10156.71214391</v>
      </c>
      <c r="AJ1336" s="24" t="n">
        <f aca="false">IF(L1336&gt;0,AI1336/L1336,1000000000000)</f>
        <v>673.779965228731</v>
      </c>
      <c r="AK1336" s="8" t="n">
        <f aca="false">IF(AND(G1336&gt;=V_NEED,L1336&gt;=P_MIN,K1336&gt;=Z_MIN,F1336&lt;=N_CAP,D1336&lt;=R_MAX,OR(CORONA_REQ=0,O1336&gt;=G1336)),1,0)</f>
        <v>0</v>
      </c>
      <c r="AL1336" s="28" t="n">
        <f aca="false">IF(AK1336=1,IF(OBJECTIVE=1,AI1336,AJ1336),1000000000000)+ROW()*0.000000001</f>
        <v>1000000000000</v>
      </c>
    </row>
    <row r="1337" customFormat="false" ht="15" hidden="false" customHeight="false" outlineLevel="0" collapsed="false">
      <c r="A1337" s="8" t="n">
        <v>1333</v>
      </c>
      <c r="B1337" s="23" t="n">
        <v>5</v>
      </c>
      <c r="C1337" s="23" t="n">
        <v>4</v>
      </c>
      <c r="D1337" s="8" t="n">
        <v>200</v>
      </c>
      <c r="E1337" s="8" t="n">
        <v>18</v>
      </c>
      <c r="F1337" s="8" t="n">
        <v>4</v>
      </c>
      <c r="G1337" s="28" t="n">
        <v>11.211605</v>
      </c>
      <c r="H1337" s="8" t="n">
        <v>36.175297</v>
      </c>
      <c r="I1337" s="8" t="n">
        <v>473.759513</v>
      </c>
      <c r="J1337" s="28" t="n">
        <v>13.096216</v>
      </c>
      <c r="K1337" s="39" t="n">
        <v>1.423754</v>
      </c>
      <c r="L1337" s="28" t="n">
        <v>2.245279</v>
      </c>
      <c r="M1337" s="8" t="n">
        <v>103</v>
      </c>
      <c r="N1337" s="8" t="n">
        <v>806</v>
      </c>
      <c r="O1337" s="28" t="n">
        <v>13.599858</v>
      </c>
      <c r="P1337" s="28" t="n">
        <v>8.013738</v>
      </c>
      <c r="Q1337" s="28" t="n">
        <v>10.17876</v>
      </c>
      <c r="R1337" s="8" t="n">
        <v>16</v>
      </c>
      <c r="S1337" s="8" t="n">
        <v>8</v>
      </c>
      <c r="T1337" s="23" t="n">
        <v>65.619466</v>
      </c>
      <c r="U1337" s="23" t="n">
        <v>53.932741</v>
      </c>
      <c r="V1337" s="28" t="n">
        <v>3.044716</v>
      </c>
      <c r="W1337" s="39" t="n">
        <v>0.469512</v>
      </c>
      <c r="X1337" s="24" t="n">
        <f aca="false">P1337*RHO_VANE/2700*(1+SCRAP)*PRICE_VANE</f>
        <v>95.92444386</v>
      </c>
      <c r="Y1337" s="24" t="n">
        <f aca="false">Q1337*RHO_PLATE/2700*(1+SCRAP)*PRICE_PLATE</f>
        <v>121.8397572</v>
      </c>
      <c r="Z1337" s="24" t="n">
        <f aca="false">T1337*CUT_M+(R1337+S1337)*CUT_SET</f>
        <v>122.429199</v>
      </c>
      <c r="AA1337" s="24" t="n">
        <f aca="false">U1337*ROUND_M</f>
        <v>269.663705</v>
      </c>
      <c r="AB1337" s="24" t="n">
        <f aca="false">(R1337+S1337)*FINISH_PART</f>
        <v>192</v>
      </c>
      <c r="AC1337" s="24" t="n">
        <f aca="false">R1337*SPACER_VANE+(R1337+S1337)*ASM_H*LABOUR</f>
        <v>318</v>
      </c>
      <c r="AD1337" s="24" t="n">
        <f aca="false">V1337*G10_CAGE+W1337*G10_SLEEVE</f>
        <v>210.85368</v>
      </c>
      <c r="AE1337" s="24" t="n">
        <f aca="false">N1337/1000*SHAFT_M+SHAFT_SET</f>
        <v>176.72</v>
      </c>
      <c r="AF1337" s="24" t="n">
        <f aca="false">2*ROUNDUP(G1337*1000/V_ZENER,0)*PRICE_Z+5*ROUNDUP(G1337*DIODE_SAFETY/V_STICK,0)*PRICE_STICK</f>
        <v>80.9</v>
      </c>
      <c r="AG1337" s="24" t="n">
        <f aca="false">SUM(X1337:AF1337)</f>
        <v>1588.33078506</v>
      </c>
      <c r="AH1337" s="20" t="n">
        <f aca="false">FIXED_BOM</f>
        <v>3461</v>
      </c>
      <c r="AI1337" s="24" t="n">
        <f aca="false">(AG1337+AH1337)*(1+CONT)</f>
        <v>5806.730402819</v>
      </c>
      <c r="AJ1337" s="24" t="n">
        <f aca="false">IF(L1337&gt;0,AI1337/L1337,1000000000000)</f>
        <v>2586.19548074827</v>
      </c>
      <c r="AK1337" s="8" t="n">
        <f aca="false">IF(AND(G1337&gt;=V_NEED,L1337&gt;=P_MIN,K1337&gt;=Z_MIN,F1337&lt;=N_CAP,D1337&lt;=R_MAX,OR(CORONA_REQ=0,O1337&gt;=G1337)),1,0)</f>
        <v>1</v>
      </c>
      <c r="AL1337" s="28" t="n">
        <f aca="false">IF(AK1337=1,IF(OBJECTIVE=1,AI1337,AJ1337),1000000000000)+ROW()*0.000000001</f>
        <v>5806.730404156</v>
      </c>
    </row>
    <row r="1338" customFormat="false" ht="15" hidden="false" customHeight="false" outlineLevel="0" collapsed="false">
      <c r="A1338" s="8" t="n">
        <v>1334</v>
      </c>
      <c r="B1338" s="23" t="n">
        <v>5</v>
      </c>
      <c r="C1338" s="23" t="n">
        <v>4</v>
      </c>
      <c r="D1338" s="8" t="n">
        <v>200</v>
      </c>
      <c r="E1338" s="8" t="n">
        <v>18</v>
      </c>
      <c r="F1338" s="8" t="n">
        <v>6</v>
      </c>
      <c r="G1338" s="28" t="n">
        <v>11.211605</v>
      </c>
      <c r="H1338" s="8" t="n">
        <v>55.704038</v>
      </c>
      <c r="I1338" s="8" t="n">
        <v>744.479235</v>
      </c>
      <c r="J1338" s="28" t="n">
        <v>13.364906</v>
      </c>
      <c r="K1338" s="39" t="n">
        <v>1.465707</v>
      </c>
      <c r="L1338" s="28" t="n">
        <v>3.776778</v>
      </c>
      <c r="M1338" s="8" t="n">
        <v>148</v>
      </c>
      <c r="N1338" s="8" t="n">
        <v>896</v>
      </c>
      <c r="O1338" s="28" t="n">
        <v>13.599858</v>
      </c>
      <c r="P1338" s="28" t="n">
        <v>12.020607</v>
      </c>
      <c r="Q1338" s="28" t="n">
        <v>12.72345</v>
      </c>
      <c r="R1338" s="8" t="n">
        <v>24</v>
      </c>
      <c r="S1338" s="8" t="n">
        <v>10</v>
      </c>
      <c r="T1338" s="23" t="n">
        <v>95.287606</v>
      </c>
      <c r="U1338" s="23" t="n">
        <v>77.757519</v>
      </c>
      <c r="V1338" s="28" t="n">
        <v>3.940221</v>
      </c>
      <c r="W1338" s="39" t="n">
        <v>0.607604</v>
      </c>
      <c r="X1338" s="24" t="n">
        <f aca="false">P1338*RHO_VANE/2700*(1+SCRAP)*PRICE_VANE</f>
        <v>143.88666579</v>
      </c>
      <c r="Y1338" s="24" t="n">
        <f aca="false">Q1338*RHO_PLATE/2700*(1+SCRAP)*PRICE_PLATE</f>
        <v>152.2996965</v>
      </c>
      <c r="Z1338" s="24" t="n">
        <f aca="false">T1338*CUT_M+(R1338+S1338)*CUT_SET</f>
        <v>176.931409</v>
      </c>
      <c r="AA1338" s="24" t="n">
        <f aca="false">U1338*ROUND_M</f>
        <v>388.787595</v>
      </c>
      <c r="AB1338" s="24" t="n">
        <f aca="false">(R1338+S1338)*FINISH_PART</f>
        <v>272</v>
      </c>
      <c r="AC1338" s="24" t="n">
        <f aca="false">R1338*SPACER_VANE+(R1338+S1338)*ASM_H*LABOUR</f>
        <v>454.5</v>
      </c>
      <c r="AD1338" s="24" t="n">
        <f aca="false">V1338*G10_CAGE+W1338*G10_SLEEVE</f>
        <v>272.8695</v>
      </c>
      <c r="AE1338" s="24" t="n">
        <f aca="false">N1338/1000*SHAFT_M+SHAFT_SET</f>
        <v>187.52</v>
      </c>
      <c r="AF1338" s="24" t="n">
        <f aca="false">2*ROUNDUP(G1338*1000/V_ZENER,0)*PRICE_Z+5*ROUNDUP(G1338*DIODE_SAFETY/V_STICK,0)*PRICE_STICK</f>
        <v>80.9</v>
      </c>
      <c r="AG1338" s="24" t="n">
        <f aca="false">SUM(X1338:AF1338)</f>
        <v>2129.69486629</v>
      </c>
      <c r="AH1338" s="20" t="n">
        <f aca="false">FIXED_BOM</f>
        <v>3461</v>
      </c>
      <c r="AI1338" s="24" t="n">
        <f aca="false">(AG1338+AH1338)*(1+CONT)</f>
        <v>6429.2990962335</v>
      </c>
      <c r="AJ1338" s="24" t="n">
        <f aca="false">IF(L1338&gt;0,AI1338/L1338,1000000000000)</f>
        <v>1702.32380516766</v>
      </c>
      <c r="AK1338" s="8" t="n">
        <f aca="false">IF(AND(G1338&gt;=V_NEED,L1338&gt;=P_MIN,K1338&gt;=Z_MIN,F1338&lt;=N_CAP,D1338&lt;=R_MAX,OR(CORONA_REQ=0,O1338&gt;=G1338)),1,0)</f>
        <v>1</v>
      </c>
      <c r="AL1338" s="28" t="n">
        <f aca="false">IF(AK1338=1,IF(OBJECTIVE=1,AI1338,AJ1338),1000000000000)+ROW()*0.000000001</f>
        <v>6429.2990975715</v>
      </c>
    </row>
    <row r="1339" customFormat="false" ht="15" hidden="false" customHeight="false" outlineLevel="0" collapsed="false">
      <c r="A1339" s="8" t="n">
        <v>1335</v>
      </c>
      <c r="B1339" s="23" t="n">
        <v>5</v>
      </c>
      <c r="C1339" s="23" t="n">
        <v>4</v>
      </c>
      <c r="D1339" s="8" t="n">
        <v>200</v>
      </c>
      <c r="E1339" s="8" t="n">
        <v>18</v>
      </c>
      <c r="F1339" s="8" t="n">
        <v>8</v>
      </c>
      <c r="G1339" s="28" t="n">
        <v>11.211605</v>
      </c>
      <c r="H1339" s="8" t="n">
        <v>75.232779</v>
      </c>
      <c r="I1339" s="8" t="n">
        <v>1015.198956</v>
      </c>
      <c r="J1339" s="28" t="n">
        <v>13.494104</v>
      </c>
      <c r="K1339" s="39" t="n">
        <v>1.486576</v>
      </c>
      <c r="L1339" s="28" t="n">
        <v>5.308762</v>
      </c>
      <c r="M1339" s="8" t="n">
        <v>202</v>
      </c>
      <c r="N1339" s="8" t="n">
        <v>1004</v>
      </c>
      <c r="O1339" s="28" t="n">
        <v>13.599858</v>
      </c>
      <c r="P1339" s="28" t="n">
        <v>16.027476</v>
      </c>
      <c r="Q1339" s="28" t="n">
        <v>17.81283</v>
      </c>
      <c r="R1339" s="8" t="n">
        <v>32</v>
      </c>
      <c r="S1339" s="8" t="n">
        <v>14</v>
      </c>
      <c r="T1339" s="23" t="n">
        <v>128.097339</v>
      </c>
      <c r="U1339" s="23" t="n">
        <v>104.72389</v>
      </c>
      <c r="V1339" s="28" t="n">
        <v>5.014826</v>
      </c>
      <c r="W1339" s="39" t="n">
        <v>0.773314</v>
      </c>
      <c r="X1339" s="24" t="n">
        <f aca="false">P1339*RHO_VANE/2700*(1+SCRAP)*PRICE_VANE</f>
        <v>191.84888772</v>
      </c>
      <c r="Y1339" s="24" t="n">
        <f aca="false">Q1339*RHO_PLATE/2700*(1+SCRAP)*PRICE_PLATE</f>
        <v>213.2195751</v>
      </c>
      <c r="Z1339" s="24" t="n">
        <f aca="false">T1339*CUT_M+(R1339+S1339)*CUT_SET</f>
        <v>238.1460085</v>
      </c>
      <c r="AA1339" s="24" t="n">
        <f aca="false">U1339*ROUND_M</f>
        <v>523.61945</v>
      </c>
      <c r="AB1339" s="24" t="n">
        <f aca="false">(R1339+S1339)*FINISH_PART</f>
        <v>368</v>
      </c>
      <c r="AC1339" s="24" t="n">
        <f aca="false">R1339*SPACER_VANE+(R1339+S1339)*ASM_H*LABOUR</f>
        <v>613.5</v>
      </c>
      <c r="AD1339" s="24" t="n">
        <f aca="false">V1339*G10_CAGE+W1339*G10_SLEEVE</f>
        <v>347.2884</v>
      </c>
      <c r="AE1339" s="24" t="n">
        <f aca="false">N1339/1000*SHAFT_M+SHAFT_SET</f>
        <v>200.48</v>
      </c>
      <c r="AF1339" s="24" t="n">
        <f aca="false">2*ROUNDUP(G1339*1000/V_ZENER,0)*PRICE_Z+5*ROUNDUP(G1339*DIODE_SAFETY/V_STICK,0)*PRICE_STICK</f>
        <v>80.9</v>
      </c>
      <c r="AG1339" s="24" t="n">
        <f aca="false">SUM(X1339:AF1339)</f>
        <v>2777.00232132</v>
      </c>
      <c r="AH1339" s="20" t="n">
        <f aca="false">FIXED_BOM</f>
        <v>3461</v>
      </c>
      <c r="AI1339" s="24" t="n">
        <f aca="false">(AG1339+AH1339)*(1+CONT)</f>
        <v>7173.702669518</v>
      </c>
      <c r="AJ1339" s="24" t="n">
        <f aca="false">IF(L1339&gt;0,AI1339/L1339,1000000000000)</f>
        <v>1351.29483475017</v>
      </c>
      <c r="AK1339" s="8" t="n">
        <f aca="false">IF(AND(G1339&gt;=V_NEED,L1339&gt;=P_MIN,K1339&gt;=Z_MIN,F1339&lt;=N_CAP,D1339&lt;=R_MAX,OR(CORONA_REQ=0,O1339&gt;=G1339)),1,0)</f>
        <v>0</v>
      </c>
      <c r="AL1339" s="28" t="n">
        <f aca="false">IF(AK1339=1,IF(OBJECTIVE=1,AI1339,AJ1339),1000000000000)+ROW()*0.000000001</f>
        <v>1000000000000</v>
      </c>
    </row>
    <row r="1340" customFormat="false" ht="15" hidden="false" customHeight="false" outlineLevel="0" collapsed="false">
      <c r="A1340" s="8" t="n">
        <v>1336</v>
      </c>
      <c r="B1340" s="23" t="n">
        <v>5</v>
      </c>
      <c r="C1340" s="23" t="n">
        <v>4</v>
      </c>
      <c r="D1340" s="8" t="n">
        <v>200</v>
      </c>
      <c r="E1340" s="8" t="n">
        <v>18</v>
      </c>
      <c r="F1340" s="8" t="n">
        <v>10</v>
      </c>
      <c r="G1340" s="28" t="n">
        <v>11.211605</v>
      </c>
      <c r="H1340" s="8" t="n">
        <v>94.76152</v>
      </c>
      <c r="I1340" s="8" t="n">
        <v>1285.918678</v>
      </c>
      <c r="J1340" s="28" t="n">
        <v>13.570051</v>
      </c>
      <c r="K1340" s="39" t="n">
        <v>1.49938</v>
      </c>
      <c r="L1340" s="28" t="n">
        <v>6.847763</v>
      </c>
      <c r="M1340" s="8" t="n">
        <v>247</v>
      </c>
      <c r="N1340" s="8" t="n">
        <v>1094</v>
      </c>
      <c r="O1340" s="28" t="n">
        <v>13.599858</v>
      </c>
      <c r="P1340" s="28" t="n">
        <v>20.034345</v>
      </c>
      <c r="Q1340" s="28" t="n">
        <v>20.35752</v>
      </c>
      <c r="R1340" s="8" t="n">
        <v>40</v>
      </c>
      <c r="S1340" s="8" t="n">
        <v>16</v>
      </c>
      <c r="T1340" s="23" t="n">
        <v>157.765479</v>
      </c>
      <c r="U1340" s="23" t="n">
        <v>128.548668</v>
      </c>
      <c r="V1340" s="28" t="n">
        <v>5.910331</v>
      </c>
      <c r="W1340" s="39" t="n">
        <v>0.911406</v>
      </c>
      <c r="X1340" s="24" t="n">
        <f aca="false">P1340*RHO_VANE/2700*(1+SCRAP)*PRICE_VANE</f>
        <v>239.81110965</v>
      </c>
      <c r="Y1340" s="24" t="n">
        <f aca="false">Q1340*RHO_PLATE/2700*(1+SCRAP)*PRICE_PLATE</f>
        <v>243.6795144</v>
      </c>
      <c r="Z1340" s="24" t="n">
        <f aca="false">T1340*CUT_M+(R1340+S1340)*CUT_SET</f>
        <v>292.6482185</v>
      </c>
      <c r="AA1340" s="24" t="n">
        <f aca="false">U1340*ROUND_M</f>
        <v>642.74334</v>
      </c>
      <c r="AB1340" s="24" t="n">
        <f aca="false">(R1340+S1340)*FINISH_PART</f>
        <v>448</v>
      </c>
      <c r="AC1340" s="24" t="n">
        <f aca="false">R1340*SPACER_VANE+(R1340+S1340)*ASM_H*LABOUR</f>
        <v>750</v>
      </c>
      <c r="AD1340" s="24" t="n">
        <f aca="false">V1340*G10_CAGE+W1340*G10_SLEEVE</f>
        <v>409.30422</v>
      </c>
      <c r="AE1340" s="24" t="n">
        <f aca="false">N1340/1000*SHAFT_M+SHAFT_SET</f>
        <v>211.28</v>
      </c>
      <c r="AF1340" s="24" t="n">
        <f aca="false">2*ROUNDUP(G1340*1000/V_ZENER,0)*PRICE_Z+5*ROUNDUP(G1340*DIODE_SAFETY/V_STICK,0)*PRICE_STICK</f>
        <v>80.9</v>
      </c>
      <c r="AG1340" s="24" t="n">
        <f aca="false">SUM(X1340:AF1340)</f>
        <v>3318.36640255</v>
      </c>
      <c r="AH1340" s="20" t="n">
        <f aca="false">FIXED_BOM</f>
        <v>3461</v>
      </c>
      <c r="AI1340" s="24" t="n">
        <f aca="false">(AG1340+AH1340)*(1+CONT)</f>
        <v>7796.2713629325</v>
      </c>
      <c r="AJ1340" s="24" t="n">
        <f aca="false">IF(L1340&gt;0,AI1340/L1340,1000000000000)</f>
        <v>1138.51360844885</v>
      </c>
      <c r="AK1340" s="8" t="n">
        <f aca="false">IF(AND(G1340&gt;=V_NEED,L1340&gt;=P_MIN,K1340&gt;=Z_MIN,F1340&lt;=N_CAP,D1340&lt;=R_MAX,OR(CORONA_REQ=0,O1340&gt;=G1340)),1,0)</f>
        <v>0</v>
      </c>
      <c r="AL1340" s="28" t="n">
        <f aca="false">IF(AK1340=1,IF(OBJECTIVE=1,AI1340,AJ1340),1000000000000)+ROW()*0.000000001</f>
        <v>1000000000000</v>
      </c>
    </row>
    <row r="1341" customFormat="false" ht="15" hidden="false" customHeight="false" outlineLevel="0" collapsed="false">
      <c r="A1341" s="8" t="n">
        <v>1337</v>
      </c>
      <c r="B1341" s="23" t="n">
        <v>5</v>
      </c>
      <c r="C1341" s="23" t="n">
        <v>4</v>
      </c>
      <c r="D1341" s="8" t="n">
        <v>200</v>
      </c>
      <c r="E1341" s="8" t="n">
        <v>18</v>
      </c>
      <c r="F1341" s="8" t="n">
        <v>12</v>
      </c>
      <c r="G1341" s="28" t="n">
        <v>11.211605</v>
      </c>
      <c r="H1341" s="8" t="n">
        <v>114.290261</v>
      </c>
      <c r="I1341" s="8" t="n">
        <v>1556.6384</v>
      </c>
      <c r="J1341" s="28" t="n">
        <v>13.620044</v>
      </c>
      <c r="K1341" s="39" t="n">
        <v>1.507873</v>
      </c>
      <c r="L1341" s="28" t="n">
        <v>8.387231</v>
      </c>
      <c r="M1341" s="8" t="n">
        <v>301</v>
      </c>
      <c r="N1341" s="8" t="n">
        <v>1202</v>
      </c>
      <c r="O1341" s="28" t="n">
        <v>13.599858</v>
      </c>
      <c r="P1341" s="28" t="n">
        <v>24.041214</v>
      </c>
      <c r="Q1341" s="28" t="n">
        <v>25.4469</v>
      </c>
      <c r="R1341" s="8" t="n">
        <v>48</v>
      </c>
      <c r="S1341" s="8" t="n">
        <v>20</v>
      </c>
      <c r="T1341" s="23" t="n">
        <v>190.575212</v>
      </c>
      <c r="U1341" s="23" t="n">
        <v>155.515038</v>
      </c>
      <c r="V1341" s="28" t="n">
        <v>6.984937</v>
      </c>
      <c r="W1341" s="39" t="n">
        <v>1.077116</v>
      </c>
      <c r="X1341" s="24" t="n">
        <f aca="false">P1341*RHO_VANE/2700*(1+SCRAP)*PRICE_VANE</f>
        <v>287.77333158</v>
      </c>
      <c r="Y1341" s="24" t="n">
        <f aca="false">Q1341*RHO_PLATE/2700*(1+SCRAP)*PRICE_PLATE</f>
        <v>304.599393</v>
      </c>
      <c r="Z1341" s="24" t="n">
        <f aca="false">T1341*CUT_M+(R1341+S1341)*CUT_SET</f>
        <v>353.862818</v>
      </c>
      <c r="AA1341" s="24" t="n">
        <f aca="false">U1341*ROUND_M</f>
        <v>777.57519</v>
      </c>
      <c r="AB1341" s="24" t="n">
        <f aca="false">(R1341+S1341)*FINISH_PART</f>
        <v>544</v>
      </c>
      <c r="AC1341" s="24" t="n">
        <f aca="false">R1341*SPACER_VANE+(R1341+S1341)*ASM_H*LABOUR</f>
        <v>909</v>
      </c>
      <c r="AD1341" s="24" t="n">
        <f aca="false">V1341*G10_CAGE+W1341*G10_SLEEVE</f>
        <v>483.72318</v>
      </c>
      <c r="AE1341" s="24" t="n">
        <f aca="false">N1341/1000*SHAFT_M+SHAFT_SET</f>
        <v>224.24</v>
      </c>
      <c r="AF1341" s="24" t="n">
        <f aca="false">2*ROUNDUP(G1341*1000/V_ZENER,0)*PRICE_Z+5*ROUNDUP(G1341*DIODE_SAFETY/V_STICK,0)*PRICE_STICK</f>
        <v>80.9</v>
      </c>
      <c r="AG1341" s="24" t="n">
        <f aca="false">SUM(X1341:AF1341)</f>
        <v>3965.67391258</v>
      </c>
      <c r="AH1341" s="20" t="n">
        <f aca="false">FIXED_BOM</f>
        <v>3461</v>
      </c>
      <c r="AI1341" s="24" t="n">
        <f aca="false">(AG1341+AH1341)*(1+CONT)</f>
        <v>8540.674999467</v>
      </c>
      <c r="AJ1341" s="24" t="n">
        <f aca="false">IF(L1341&gt;0,AI1341/L1341,1000000000000)</f>
        <v>1018.29495330068</v>
      </c>
      <c r="AK1341" s="8" t="n">
        <f aca="false">IF(AND(G1341&gt;=V_NEED,L1341&gt;=P_MIN,K1341&gt;=Z_MIN,F1341&lt;=N_CAP,D1341&lt;=R_MAX,OR(CORONA_REQ=0,O1341&gt;=G1341)),1,0)</f>
        <v>0</v>
      </c>
      <c r="AL1341" s="28" t="n">
        <f aca="false">IF(AK1341=1,IF(OBJECTIVE=1,AI1341,AJ1341),1000000000000)+ROW()*0.000000001</f>
        <v>1000000000000</v>
      </c>
    </row>
    <row r="1342" customFormat="false" ht="15" hidden="false" customHeight="false" outlineLevel="0" collapsed="false">
      <c r="A1342" s="8" t="n">
        <v>1338</v>
      </c>
      <c r="B1342" s="23" t="n">
        <v>5</v>
      </c>
      <c r="C1342" s="23" t="n">
        <v>4</v>
      </c>
      <c r="D1342" s="8" t="n">
        <v>200</v>
      </c>
      <c r="E1342" s="8" t="n">
        <v>18</v>
      </c>
      <c r="F1342" s="8" t="n">
        <v>16</v>
      </c>
      <c r="G1342" s="28" t="n">
        <v>11.211605</v>
      </c>
      <c r="H1342" s="8" t="n">
        <v>153.347743</v>
      </c>
      <c r="I1342" s="8" t="n">
        <v>2098.077843</v>
      </c>
      <c r="J1342" s="28" t="n">
        <v>13.681831</v>
      </c>
      <c r="K1342" s="39" t="n">
        <v>1.518441</v>
      </c>
      <c r="L1342" s="28" t="n">
        <v>11.473105</v>
      </c>
      <c r="M1342" s="8" t="n">
        <v>400</v>
      </c>
      <c r="N1342" s="8" t="n">
        <v>1400</v>
      </c>
      <c r="O1342" s="28" t="n">
        <v>13.599858</v>
      </c>
      <c r="P1342" s="28" t="n">
        <v>32.054952</v>
      </c>
      <c r="Q1342" s="28" t="n">
        <v>33.080971</v>
      </c>
      <c r="R1342" s="8" t="n">
        <v>64</v>
      </c>
      <c r="S1342" s="8" t="n">
        <v>26</v>
      </c>
      <c r="T1342" s="23" t="n">
        <v>253.053086</v>
      </c>
      <c r="U1342" s="23" t="n">
        <v>206.306187</v>
      </c>
      <c r="V1342" s="28" t="n">
        <v>8.955047</v>
      </c>
      <c r="W1342" s="39" t="n">
        <v>1.380918</v>
      </c>
      <c r="X1342" s="24" t="n">
        <f aca="false">P1342*RHO_VANE/2700*(1+SCRAP)*PRICE_VANE</f>
        <v>383.69777544</v>
      </c>
      <c r="Y1342" s="24" t="n">
        <f aca="false">Q1342*RHO_PLATE/2700*(1+SCRAP)*PRICE_PLATE</f>
        <v>395.97922287</v>
      </c>
      <c r="Z1342" s="24" t="n">
        <f aca="false">T1342*CUT_M+(R1342+S1342)*CUT_SET</f>
        <v>469.579629</v>
      </c>
      <c r="AA1342" s="24" t="n">
        <f aca="false">U1342*ROUND_M</f>
        <v>1031.530935</v>
      </c>
      <c r="AB1342" s="24" t="n">
        <f aca="false">(R1342+S1342)*FINISH_PART</f>
        <v>720</v>
      </c>
      <c r="AC1342" s="24" t="n">
        <f aca="false">R1342*SPACER_VANE+(R1342+S1342)*ASM_H*LABOUR</f>
        <v>1204.5</v>
      </c>
      <c r="AD1342" s="24" t="n">
        <f aca="false">V1342*G10_CAGE+W1342*G10_SLEEVE</f>
        <v>620.1579</v>
      </c>
      <c r="AE1342" s="24" t="n">
        <f aca="false">N1342/1000*SHAFT_M+SHAFT_SET</f>
        <v>248</v>
      </c>
      <c r="AF1342" s="24" t="n">
        <f aca="false">2*ROUNDUP(G1342*1000/V_ZENER,0)*PRICE_Z+5*ROUNDUP(G1342*DIODE_SAFETY/V_STICK,0)*PRICE_STICK</f>
        <v>80.9</v>
      </c>
      <c r="AG1342" s="24" t="n">
        <f aca="false">SUM(X1342:AF1342)</f>
        <v>5154.34546231</v>
      </c>
      <c r="AH1342" s="20" t="n">
        <f aca="false">FIXED_BOM</f>
        <v>3461</v>
      </c>
      <c r="AI1342" s="24" t="n">
        <f aca="false">(AG1342+AH1342)*(1+CONT)</f>
        <v>9907.6472816565</v>
      </c>
      <c r="AJ1342" s="24" t="n">
        <f aca="false">IF(L1342&gt;0,AI1342/L1342,1000000000000)</f>
        <v>863.554136535532</v>
      </c>
      <c r="AK1342" s="8" t="n">
        <f aca="false">IF(AND(G1342&gt;=V_NEED,L1342&gt;=P_MIN,K1342&gt;=Z_MIN,F1342&lt;=N_CAP,D1342&lt;=R_MAX,OR(CORONA_REQ=0,O1342&gt;=G1342)),1,0)</f>
        <v>0</v>
      </c>
      <c r="AL1342" s="28" t="n">
        <f aca="false">IF(AK1342=1,IF(OBJECTIVE=1,AI1342,AJ1342),1000000000000)+ROW()*0.000000001</f>
        <v>1000000000000</v>
      </c>
    </row>
    <row r="1343" customFormat="false" ht="15" hidden="false" customHeight="false" outlineLevel="0" collapsed="false">
      <c r="A1343" s="8" t="n">
        <v>1339</v>
      </c>
      <c r="B1343" s="23" t="n">
        <v>5</v>
      </c>
      <c r="C1343" s="23" t="n">
        <v>4</v>
      </c>
      <c r="D1343" s="8" t="n">
        <v>200</v>
      </c>
      <c r="E1343" s="8" t="n">
        <v>22</v>
      </c>
      <c r="F1343" s="8" t="n">
        <v>4</v>
      </c>
      <c r="G1343" s="28" t="n">
        <v>11.211605</v>
      </c>
      <c r="H1343" s="8" t="n">
        <v>48.472384</v>
      </c>
      <c r="I1343" s="8" t="n">
        <v>571.159007</v>
      </c>
      <c r="J1343" s="28" t="n">
        <v>11.783184</v>
      </c>
      <c r="K1343" s="39" t="n">
        <v>1.424431</v>
      </c>
      <c r="L1343" s="28" t="n">
        <v>2.713907</v>
      </c>
      <c r="M1343" s="8" t="n">
        <v>112</v>
      </c>
      <c r="N1343" s="8" t="n">
        <v>824</v>
      </c>
      <c r="O1343" s="28" t="n">
        <v>13.599858</v>
      </c>
      <c r="P1343" s="28" t="n">
        <v>9.370906</v>
      </c>
      <c r="Q1343" s="28" t="n">
        <v>12.72345</v>
      </c>
      <c r="R1343" s="8" t="n">
        <v>16</v>
      </c>
      <c r="S1343" s="8" t="n">
        <v>10</v>
      </c>
      <c r="T1343" s="23" t="n">
        <v>68.761059</v>
      </c>
      <c r="U1343" s="23" t="n">
        <v>57.074334</v>
      </c>
      <c r="V1343" s="28" t="n">
        <v>3.223817</v>
      </c>
      <c r="W1343" s="39" t="n">
        <v>0.497131</v>
      </c>
      <c r="X1343" s="24" t="n">
        <f aca="false">P1343*RHO_VANE/2700*(1+SCRAP)*PRICE_VANE</f>
        <v>112.16974482</v>
      </c>
      <c r="Y1343" s="24" t="n">
        <f aca="false">Q1343*RHO_PLATE/2700*(1+SCRAP)*PRICE_PLATE</f>
        <v>152.2996965</v>
      </c>
      <c r="Z1343" s="24" t="n">
        <f aca="false">T1343*CUT_M+(R1343+S1343)*CUT_SET</f>
        <v>129.1415885</v>
      </c>
      <c r="AA1343" s="24" t="n">
        <f aca="false">U1343*ROUND_M</f>
        <v>285.37167</v>
      </c>
      <c r="AB1343" s="24" t="n">
        <f aca="false">(R1343+S1343)*FINISH_PART</f>
        <v>208</v>
      </c>
      <c r="AC1343" s="24" t="n">
        <f aca="false">R1343*SPACER_VANE+(R1343+S1343)*ASM_H*LABOUR</f>
        <v>340.5</v>
      </c>
      <c r="AD1343" s="24" t="n">
        <f aca="false">V1343*G10_CAGE+W1343*G10_SLEEVE</f>
        <v>223.25688</v>
      </c>
      <c r="AE1343" s="24" t="n">
        <f aca="false">N1343/1000*SHAFT_M+SHAFT_SET</f>
        <v>178.88</v>
      </c>
      <c r="AF1343" s="24" t="n">
        <f aca="false">2*ROUNDUP(G1343*1000/V_ZENER,0)*PRICE_Z+5*ROUNDUP(G1343*DIODE_SAFETY/V_STICK,0)*PRICE_STICK</f>
        <v>80.9</v>
      </c>
      <c r="AG1343" s="24" t="n">
        <f aca="false">SUM(X1343:AF1343)</f>
        <v>1710.51957982</v>
      </c>
      <c r="AH1343" s="20" t="n">
        <f aca="false">FIXED_BOM</f>
        <v>3461</v>
      </c>
      <c r="AI1343" s="24" t="n">
        <f aca="false">(AG1343+AH1343)*(1+CONT)</f>
        <v>5947.247516793</v>
      </c>
      <c r="AJ1343" s="24" t="n">
        <f aca="false">IF(L1343&gt;0,AI1343/L1343,1000000000000)</f>
        <v>2191.39694794</v>
      </c>
      <c r="AK1343" s="8" t="n">
        <f aca="false">IF(AND(G1343&gt;=V_NEED,L1343&gt;=P_MIN,K1343&gt;=Z_MIN,F1343&lt;=N_CAP,D1343&lt;=R_MAX,OR(CORONA_REQ=0,O1343&gt;=G1343)),1,0)</f>
        <v>1</v>
      </c>
      <c r="AL1343" s="28" t="n">
        <f aca="false">IF(AK1343=1,IF(OBJECTIVE=1,AI1343,AJ1343),1000000000000)+ROW()*0.000000001</f>
        <v>5947.247518136</v>
      </c>
    </row>
    <row r="1344" customFormat="false" ht="15" hidden="false" customHeight="false" outlineLevel="0" collapsed="false">
      <c r="A1344" s="8" t="n">
        <v>1340</v>
      </c>
      <c r="B1344" s="23" t="n">
        <v>5</v>
      </c>
      <c r="C1344" s="23" t="n">
        <v>4</v>
      </c>
      <c r="D1344" s="8" t="n">
        <v>200</v>
      </c>
      <c r="E1344" s="8" t="n">
        <v>22</v>
      </c>
      <c r="F1344" s="8" t="n">
        <v>6</v>
      </c>
      <c r="G1344" s="28" t="n">
        <v>11.211605</v>
      </c>
      <c r="H1344" s="8" t="n">
        <v>75.028033</v>
      </c>
      <c r="I1344" s="8" t="n">
        <v>897.535582</v>
      </c>
      <c r="J1344" s="28" t="n">
        <v>11.96267</v>
      </c>
      <c r="K1344" s="39" t="n">
        <v>1.459279</v>
      </c>
      <c r="L1344" s="28" t="n">
        <v>4.515057</v>
      </c>
      <c r="M1344" s="8" t="n">
        <v>157</v>
      </c>
      <c r="N1344" s="8" t="n">
        <v>914</v>
      </c>
      <c r="O1344" s="28" t="n">
        <v>13.599858</v>
      </c>
      <c r="P1344" s="28" t="n">
        <v>14.056359</v>
      </c>
      <c r="Q1344" s="28" t="n">
        <v>15.26814</v>
      </c>
      <c r="R1344" s="8" t="n">
        <v>24</v>
      </c>
      <c r="S1344" s="8" t="n">
        <v>12</v>
      </c>
      <c r="T1344" s="23" t="n">
        <v>98.429199</v>
      </c>
      <c r="U1344" s="23" t="n">
        <v>80.899112</v>
      </c>
      <c r="V1344" s="28" t="n">
        <v>4.119322</v>
      </c>
      <c r="W1344" s="39" t="n">
        <v>0.635222</v>
      </c>
      <c r="X1344" s="24" t="n">
        <f aca="false">P1344*RHO_VANE/2700*(1+SCRAP)*PRICE_VANE</f>
        <v>168.25461723</v>
      </c>
      <c r="Y1344" s="24" t="n">
        <f aca="false">Q1344*RHO_PLATE/2700*(1+SCRAP)*PRICE_PLATE</f>
        <v>182.7596358</v>
      </c>
      <c r="Z1344" s="24" t="n">
        <f aca="false">T1344*CUT_M+(R1344+S1344)*CUT_SET</f>
        <v>183.6437985</v>
      </c>
      <c r="AA1344" s="24" t="n">
        <f aca="false">U1344*ROUND_M</f>
        <v>404.49556</v>
      </c>
      <c r="AB1344" s="24" t="n">
        <f aca="false">(R1344+S1344)*FINISH_PART</f>
        <v>288</v>
      </c>
      <c r="AC1344" s="24" t="n">
        <f aca="false">R1344*SPACER_VANE+(R1344+S1344)*ASM_H*LABOUR</f>
        <v>477</v>
      </c>
      <c r="AD1344" s="24" t="n">
        <f aca="false">V1344*G10_CAGE+W1344*G10_SLEEVE</f>
        <v>285.27264</v>
      </c>
      <c r="AE1344" s="24" t="n">
        <f aca="false">N1344/1000*SHAFT_M+SHAFT_SET</f>
        <v>189.68</v>
      </c>
      <c r="AF1344" s="24" t="n">
        <f aca="false">2*ROUNDUP(G1344*1000/V_ZENER,0)*PRICE_Z+5*ROUNDUP(G1344*DIODE_SAFETY/V_STICK,0)*PRICE_STICK</f>
        <v>80.9</v>
      </c>
      <c r="AG1344" s="24" t="n">
        <f aca="false">SUM(X1344:AF1344)</f>
        <v>2260.00625153</v>
      </c>
      <c r="AH1344" s="20" t="n">
        <f aca="false">FIXED_BOM</f>
        <v>3461</v>
      </c>
      <c r="AI1344" s="24" t="n">
        <f aca="false">(AG1344+AH1344)*(1+CONT)</f>
        <v>6579.1571892595</v>
      </c>
      <c r="AJ1344" s="24" t="n">
        <f aca="false">IF(L1344&gt;0,AI1344/L1344,1000000000000)</f>
        <v>1457.15927600903</v>
      </c>
      <c r="AK1344" s="8" t="n">
        <f aca="false">IF(AND(G1344&gt;=V_NEED,L1344&gt;=P_MIN,K1344&gt;=Z_MIN,F1344&lt;=N_CAP,D1344&lt;=R_MAX,OR(CORONA_REQ=0,O1344&gt;=G1344)),1,0)</f>
        <v>1</v>
      </c>
      <c r="AL1344" s="28" t="n">
        <f aca="false">IF(AK1344=1,IF(OBJECTIVE=1,AI1344,AJ1344),1000000000000)+ROW()*0.000000001</f>
        <v>6579.1571906035</v>
      </c>
    </row>
    <row r="1345" customFormat="false" ht="15" hidden="false" customHeight="false" outlineLevel="0" collapsed="false">
      <c r="A1345" s="8" t="n">
        <v>1341</v>
      </c>
      <c r="B1345" s="23" t="n">
        <v>5</v>
      </c>
      <c r="C1345" s="23" t="n">
        <v>4</v>
      </c>
      <c r="D1345" s="8" t="n">
        <v>200</v>
      </c>
      <c r="E1345" s="8" t="n">
        <v>22</v>
      </c>
      <c r="F1345" s="8" t="n">
        <v>8</v>
      </c>
      <c r="G1345" s="28" t="n">
        <v>11.211605</v>
      </c>
      <c r="H1345" s="8" t="n">
        <v>101.583681</v>
      </c>
      <c r="I1345" s="8" t="n">
        <v>1223.912158</v>
      </c>
      <c r="J1345" s="28" t="n">
        <v>12.048315</v>
      </c>
      <c r="K1345" s="39" t="n">
        <v>1.476467</v>
      </c>
      <c r="L1345" s="28" t="n">
        <v>6.315229</v>
      </c>
      <c r="M1345" s="8" t="n">
        <v>211</v>
      </c>
      <c r="N1345" s="8" t="n">
        <v>1022</v>
      </c>
      <c r="O1345" s="28" t="n">
        <v>13.599858</v>
      </c>
      <c r="P1345" s="28" t="n">
        <v>18.741812</v>
      </c>
      <c r="Q1345" s="28" t="n">
        <v>20.35752</v>
      </c>
      <c r="R1345" s="8" t="n">
        <v>32</v>
      </c>
      <c r="S1345" s="8" t="n">
        <v>16</v>
      </c>
      <c r="T1345" s="23" t="n">
        <v>131.238932</v>
      </c>
      <c r="U1345" s="23" t="n">
        <v>107.865482</v>
      </c>
      <c r="V1345" s="28" t="n">
        <v>5.193927</v>
      </c>
      <c r="W1345" s="39" t="n">
        <v>0.800933</v>
      </c>
      <c r="X1345" s="24" t="n">
        <f aca="false">P1345*RHO_VANE/2700*(1+SCRAP)*PRICE_VANE</f>
        <v>224.33948964</v>
      </c>
      <c r="Y1345" s="24" t="n">
        <f aca="false">Q1345*RHO_PLATE/2700*(1+SCRAP)*PRICE_PLATE</f>
        <v>243.6795144</v>
      </c>
      <c r="Z1345" s="24" t="n">
        <f aca="false">T1345*CUT_M+(R1345+S1345)*CUT_SET</f>
        <v>244.858398</v>
      </c>
      <c r="AA1345" s="24" t="n">
        <f aca="false">U1345*ROUND_M</f>
        <v>539.32741</v>
      </c>
      <c r="AB1345" s="24" t="n">
        <f aca="false">(R1345+S1345)*FINISH_PART</f>
        <v>384</v>
      </c>
      <c r="AC1345" s="24" t="n">
        <f aca="false">R1345*SPACER_VANE+(R1345+S1345)*ASM_H*LABOUR</f>
        <v>636</v>
      </c>
      <c r="AD1345" s="24" t="n">
        <f aca="false">V1345*G10_CAGE+W1345*G10_SLEEVE</f>
        <v>359.6916</v>
      </c>
      <c r="AE1345" s="24" t="n">
        <f aca="false">N1345/1000*SHAFT_M+SHAFT_SET</f>
        <v>202.64</v>
      </c>
      <c r="AF1345" s="24" t="n">
        <f aca="false">2*ROUNDUP(G1345*1000/V_ZENER,0)*PRICE_Z+5*ROUNDUP(G1345*DIODE_SAFETY/V_STICK,0)*PRICE_STICK</f>
        <v>80.9</v>
      </c>
      <c r="AG1345" s="24" t="n">
        <f aca="false">SUM(X1345:AF1345)</f>
        <v>2915.43641204</v>
      </c>
      <c r="AH1345" s="20" t="n">
        <f aca="false">FIXED_BOM</f>
        <v>3461</v>
      </c>
      <c r="AI1345" s="24" t="n">
        <f aca="false">(AG1345+AH1345)*(1+CONT)</f>
        <v>7332.901873846</v>
      </c>
      <c r="AJ1345" s="24" t="n">
        <f aca="false">IF(L1345&gt;0,AI1345/L1345,1000000000000)</f>
        <v>1161.14583870925</v>
      </c>
      <c r="AK1345" s="8" t="n">
        <f aca="false">IF(AND(G1345&gt;=V_NEED,L1345&gt;=P_MIN,K1345&gt;=Z_MIN,F1345&lt;=N_CAP,D1345&lt;=R_MAX,OR(CORONA_REQ=0,O1345&gt;=G1345)),1,0)</f>
        <v>0</v>
      </c>
      <c r="AL1345" s="28" t="n">
        <f aca="false">IF(AK1345=1,IF(OBJECTIVE=1,AI1345,AJ1345),1000000000000)+ROW()*0.000000001</f>
        <v>1000000000000</v>
      </c>
    </row>
    <row r="1346" customFormat="false" ht="15" hidden="false" customHeight="false" outlineLevel="0" collapsed="false">
      <c r="A1346" s="8" t="n">
        <v>1342</v>
      </c>
      <c r="B1346" s="23" t="n">
        <v>5</v>
      </c>
      <c r="C1346" s="23" t="n">
        <v>4</v>
      </c>
      <c r="D1346" s="8" t="n">
        <v>200</v>
      </c>
      <c r="E1346" s="8" t="n">
        <v>22</v>
      </c>
      <c r="F1346" s="8" t="n">
        <v>10</v>
      </c>
      <c r="G1346" s="28" t="n">
        <v>11.211605</v>
      </c>
      <c r="H1346" s="8" t="n">
        <v>128.139329</v>
      </c>
      <c r="I1346" s="8" t="n">
        <v>1550.288733</v>
      </c>
      <c r="J1346" s="28" t="n">
        <v>12.098461</v>
      </c>
      <c r="K1346" s="39" t="n">
        <v>1.486878</v>
      </c>
      <c r="L1346" s="28" t="n">
        <v>8.126081</v>
      </c>
      <c r="M1346" s="8" t="n">
        <v>265</v>
      </c>
      <c r="N1346" s="8" t="n">
        <v>1130</v>
      </c>
      <c r="O1346" s="28" t="n">
        <v>13.599858</v>
      </c>
      <c r="P1346" s="28" t="n">
        <v>23.427265</v>
      </c>
      <c r="Q1346" s="28" t="n">
        <v>25.4469</v>
      </c>
      <c r="R1346" s="8" t="n">
        <v>40</v>
      </c>
      <c r="S1346" s="8" t="n">
        <v>20</v>
      </c>
      <c r="T1346" s="23" t="n">
        <v>164.048665</v>
      </c>
      <c r="U1346" s="23" t="n">
        <v>134.831853</v>
      </c>
      <c r="V1346" s="28" t="n">
        <v>6.268533</v>
      </c>
      <c r="W1346" s="39" t="n">
        <v>0.966643</v>
      </c>
      <c r="X1346" s="24" t="n">
        <f aca="false">P1346*RHO_VANE/2700*(1+SCRAP)*PRICE_VANE</f>
        <v>280.42436205</v>
      </c>
      <c r="Y1346" s="24" t="n">
        <f aca="false">Q1346*RHO_PLATE/2700*(1+SCRAP)*PRICE_PLATE</f>
        <v>304.599393</v>
      </c>
      <c r="Z1346" s="24" t="n">
        <f aca="false">T1346*CUT_M+(R1346+S1346)*CUT_SET</f>
        <v>306.0729975</v>
      </c>
      <c r="AA1346" s="24" t="n">
        <f aca="false">U1346*ROUND_M</f>
        <v>674.159265</v>
      </c>
      <c r="AB1346" s="24" t="n">
        <f aca="false">(R1346+S1346)*FINISH_PART</f>
        <v>480</v>
      </c>
      <c r="AC1346" s="24" t="n">
        <f aca="false">R1346*SPACER_VANE+(R1346+S1346)*ASM_H*LABOUR</f>
        <v>795</v>
      </c>
      <c r="AD1346" s="24" t="n">
        <f aca="false">V1346*G10_CAGE+W1346*G10_SLEEVE</f>
        <v>434.11056</v>
      </c>
      <c r="AE1346" s="24" t="n">
        <f aca="false">N1346/1000*SHAFT_M+SHAFT_SET</f>
        <v>215.6</v>
      </c>
      <c r="AF1346" s="24" t="n">
        <f aca="false">2*ROUNDUP(G1346*1000/V_ZENER,0)*PRICE_Z+5*ROUNDUP(G1346*DIODE_SAFETY/V_STICK,0)*PRICE_STICK</f>
        <v>80.9</v>
      </c>
      <c r="AG1346" s="24" t="n">
        <f aca="false">SUM(X1346:AF1346)</f>
        <v>3570.86657755</v>
      </c>
      <c r="AH1346" s="20" t="n">
        <f aca="false">FIXED_BOM</f>
        <v>3461</v>
      </c>
      <c r="AI1346" s="24" t="n">
        <f aca="false">(AG1346+AH1346)*(1+CONT)</f>
        <v>8086.6465641825</v>
      </c>
      <c r="AJ1346" s="24" t="n">
        <f aca="false">IF(L1346&gt;0,AI1346/L1346,1000000000000)</f>
        <v>995.147176625793</v>
      </c>
      <c r="AK1346" s="8" t="n">
        <f aca="false">IF(AND(G1346&gt;=V_NEED,L1346&gt;=P_MIN,K1346&gt;=Z_MIN,F1346&lt;=N_CAP,D1346&lt;=R_MAX,OR(CORONA_REQ=0,O1346&gt;=G1346)),1,0)</f>
        <v>0</v>
      </c>
      <c r="AL1346" s="28" t="n">
        <f aca="false">IF(AK1346=1,IF(OBJECTIVE=1,AI1346,AJ1346),1000000000000)+ROW()*0.000000001</f>
        <v>1000000000000</v>
      </c>
    </row>
    <row r="1347" customFormat="false" ht="15" hidden="false" customHeight="false" outlineLevel="0" collapsed="false">
      <c r="A1347" s="8" t="n">
        <v>1343</v>
      </c>
      <c r="B1347" s="23" t="n">
        <v>5</v>
      </c>
      <c r="C1347" s="23" t="n">
        <v>4</v>
      </c>
      <c r="D1347" s="8" t="n">
        <v>200</v>
      </c>
      <c r="E1347" s="8" t="n">
        <v>22</v>
      </c>
      <c r="F1347" s="8" t="n">
        <v>12</v>
      </c>
      <c r="G1347" s="28" t="n">
        <v>11.211605</v>
      </c>
      <c r="H1347" s="8" t="n">
        <v>154.694977</v>
      </c>
      <c r="I1347" s="8" t="n">
        <v>1876.665309</v>
      </c>
      <c r="J1347" s="28" t="n">
        <v>12.131391</v>
      </c>
      <c r="K1347" s="39" t="n">
        <v>1.493984</v>
      </c>
      <c r="L1347" s="28" t="n">
        <v>9.931606</v>
      </c>
      <c r="M1347" s="8" t="n">
        <v>310</v>
      </c>
      <c r="N1347" s="8" t="n">
        <v>1220</v>
      </c>
      <c r="O1347" s="28" t="n">
        <v>13.599858</v>
      </c>
      <c r="P1347" s="28" t="n">
        <v>28.112718</v>
      </c>
      <c r="Q1347" s="28" t="n">
        <v>27.991591</v>
      </c>
      <c r="R1347" s="8" t="n">
        <v>48</v>
      </c>
      <c r="S1347" s="8" t="n">
        <v>22</v>
      </c>
      <c r="T1347" s="23" t="n">
        <v>193.716805</v>
      </c>
      <c r="U1347" s="23" t="n">
        <v>158.656631</v>
      </c>
      <c r="V1347" s="28" t="n">
        <v>7.164038</v>
      </c>
      <c r="W1347" s="39" t="n">
        <v>1.104735</v>
      </c>
      <c r="X1347" s="24" t="n">
        <f aca="false">P1347*RHO_VANE/2700*(1+SCRAP)*PRICE_VANE</f>
        <v>336.50923446</v>
      </c>
      <c r="Y1347" s="24" t="n">
        <f aca="false">Q1347*RHO_PLATE/2700*(1+SCRAP)*PRICE_PLATE</f>
        <v>335.05934427</v>
      </c>
      <c r="Z1347" s="24" t="n">
        <f aca="false">T1347*CUT_M+(R1347+S1347)*CUT_SET</f>
        <v>360.5752075</v>
      </c>
      <c r="AA1347" s="24" t="n">
        <f aca="false">U1347*ROUND_M</f>
        <v>793.283155</v>
      </c>
      <c r="AB1347" s="24" t="n">
        <f aca="false">(R1347+S1347)*FINISH_PART</f>
        <v>560</v>
      </c>
      <c r="AC1347" s="24" t="n">
        <f aca="false">R1347*SPACER_VANE+(R1347+S1347)*ASM_H*LABOUR</f>
        <v>931.5</v>
      </c>
      <c r="AD1347" s="24" t="n">
        <f aca="false">V1347*G10_CAGE+W1347*G10_SLEEVE</f>
        <v>496.12638</v>
      </c>
      <c r="AE1347" s="24" t="n">
        <f aca="false">N1347/1000*SHAFT_M+SHAFT_SET</f>
        <v>226.4</v>
      </c>
      <c r="AF1347" s="24" t="n">
        <f aca="false">2*ROUNDUP(G1347*1000/V_ZENER,0)*PRICE_Z+5*ROUNDUP(G1347*DIODE_SAFETY/V_STICK,0)*PRICE_STICK</f>
        <v>80.9</v>
      </c>
      <c r="AG1347" s="24" t="n">
        <f aca="false">SUM(X1347:AF1347)</f>
        <v>4120.35332123</v>
      </c>
      <c r="AH1347" s="20" t="n">
        <f aca="false">FIXED_BOM</f>
        <v>3461</v>
      </c>
      <c r="AI1347" s="24" t="n">
        <f aca="false">(AG1347+AH1347)*(1+CONT)</f>
        <v>8718.5563194145</v>
      </c>
      <c r="AJ1347" s="24" t="n">
        <f aca="false">IF(L1347&gt;0,AI1347/L1347,1000000000000)</f>
        <v>877.859665336553</v>
      </c>
      <c r="AK1347" s="8" t="n">
        <f aca="false">IF(AND(G1347&gt;=V_NEED,L1347&gt;=P_MIN,K1347&gt;=Z_MIN,F1347&lt;=N_CAP,D1347&lt;=R_MAX,OR(CORONA_REQ=0,O1347&gt;=G1347)),1,0)</f>
        <v>0</v>
      </c>
      <c r="AL1347" s="28" t="n">
        <f aca="false">IF(AK1347=1,IF(OBJECTIVE=1,AI1347,AJ1347),1000000000000)+ROW()*0.000000001</f>
        <v>1000000000000</v>
      </c>
    </row>
    <row r="1348" customFormat="false" ht="15" hidden="false" customHeight="false" outlineLevel="0" collapsed="false">
      <c r="A1348" s="8" t="n">
        <v>1344</v>
      </c>
      <c r="B1348" s="23" t="n">
        <v>5</v>
      </c>
      <c r="C1348" s="23" t="n">
        <v>4</v>
      </c>
      <c r="D1348" s="8" t="n">
        <v>200</v>
      </c>
      <c r="E1348" s="8" t="n">
        <v>22</v>
      </c>
      <c r="F1348" s="8" t="n">
        <v>16</v>
      </c>
      <c r="G1348" s="28" t="n">
        <v>11.211605</v>
      </c>
      <c r="H1348" s="8" t="n">
        <v>207.806274</v>
      </c>
      <c r="I1348" s="8" t="n">
        <v>2529.418459</v>
      </c>
      <c r="J1348" s="28" t="n">
        <v>12.172002</v>
      </c>
      <c r="K1348" s="39" t="n">
        <v>1.50193</v>
      </c>
      <c r="L1348" s="28" t="n">
        <v>13.542403</v>
      </c>
      <c r="M1348" s="8" t="n">
        <v>418</v>
      </c>
      <c r="N1348" s="8" t="n">
        <v>1436</v>
      </c>
      <c r="O1348" s="28" t="n">
        <v>13.599858</v>
      </c>
      <c r="P1348" s="28" t="n">
        <v>37.483624</v>
      </c>
      <c r="Q1348" s="28" t="n">
        <v>38.170351</v>
      </c>
      <c r="R1348" s="8" t="n">
        <v>64</v>
      </c>
      <c r="S1348" s="8" t="n">
        <v>30</v>
      </c>
      <c r="T1348" s="23" t="n">
        <v>259.336271</v>
      </c>
      <c r="U1348" s="23" t="n">
        <v>212.589372</v>
      </c>
      <c r="V1348" s="28" t="n">
        <v>9.313249</v>
      </c>
      <c r="W1348" s="39" t="n">
        <v>1.436155</v>
      </c>
      <c r="X1348" s="24" t="n">
        <f aca="false">P1348*RHO_VANE/2700*(1+SCRAP)*PRICE_VANE</f>
        <v>448.67897928</v>
      </c>
      <c r="Y1348" s="24" t="n">
        <f aca="false">Q1348*RHO_PLATE/2700*(1+SCRAP)*PRICE_PLATE</f>
        <v>456.89910147</v>
      </c>
      <c r="Z1348" s="24" t="n">
        <f aca="false">T1348*CUT_M+(R1348+S1348)*CUT_SET</f>
        <v>483.0044065</v>
      </c>
      <c r="AA1348" s="24" t="n">
        <f aca="false">U1348*ROUND_M</f>
        <v>1062.94686</v>
      </c>
      <c r="AB1348" s="24" t="n">
        <f aca="false">(R1348+S1348)*FINISH_PART</f>
        <v>752</v>
      </c>
      <c r="AC1348" s="24" t="n">
        <f aca="false">R1348*SPACER_VANE+(R1348+S1348)*ASM_H*LABOUR</f>
        <v>1249.5</v>
      </c>
      <c r="AD1348" s="24" t="n">
        <f aca="false">V1348*G10_CAGE+W1348*G10_SLEEVE</f>
        <v>644.96424</v>
      </c>
      <c r="AE1348" s="24" t="n">
        <f aca="false">N1348/1000*SHAFT_M+SHAFT_SET</f>
        <v>252.32</v>
      </c>
      <c r="AF1348" s="24" t="n">
        <f aca="false">2*ROUNDUP(G1348*1000/V_ZENER,0)*PRICE_Z+5*ROUNDUP(G1348*DIODE_SAFETY/V_STICK,0)*PRICE_STICK</f>
        <v>80.9</v>
      </c>
      <c r="AG1348" s="24" t="n">
        <f aca="false">SUM(X1348:AF1348)</f>
        <v>5431.21358725</v>
      </c>
      <c r="AH1348" s="20" t="n">
        <f aca="false">FIXED_BOM</f>
        <v>3461</v>
      </c>
      <c r="AI1348" s="24" t="n">
        <f aca="false">(AG1348+AH1348)*(1+CONT)</f>
        <v>10226.0456253375</v>
      </c>
      <c r="AJ1348" s="24" t="n">
        <f aca="false">IF(L1348&gt;0,AI1348/L1348,1000000000000)</f>
        <v>755.113078922367</v>
      </c>
      <c r="AK1348" s="8" t="n">
        <f aca="false">IF(AND(G1348&gt;=V_NEED,L1348&gt;=P_MIN,K1348&gt;=Z_MIN,F1348&lt;=N_CAP,D1348&lt;=R_MAX,OR(CORONA_REQ=0,O1348&gt;=G1348)),1,0)</f>
        <v>0</v>
      </c>
      <c r="AL1348" s="28" t="n">
        <f aca="false">IF(AK1348=1,IF(OBJECTIVE=1,AI1348,AJ1348),1000000000000)+ROW()*0.000000001</f>
        <v>1000000000000</v>
      </c>
    </row>
    <row r="1349" customFormat="false" ht="15" hidden="false" customHeight="false" outlineLevel="0" collapsed="false">
      <c r="A1349" s="8" t="n">
        <v>1345</v>
      </c>
      <c r="B1349" s="23" t="n">
        <v>5</v>
      </c>
      <c r="C1349" s="23" t="n">
        <v>4</v>
      </c>
      <c r="D1349" s="8" t="n">
        <v>200</v>
      </c>
      <c r="E1349" s="8" t="n">
        <v>26</v>
      </c>
      <c r="F1349" s="8" t="n">
        <v>4</v>
      </c>
      <c r="G1349" s="28" t="n">
        <v>11.211605</v>
      </c>
      <c r="H1349" s="8" t="n">
        <v>74.71197</v>
      </c>
      <c r="I1349" s="8" t="n">
        <v>668.824403</v>
      </c>
      <c r="J1349" s="28" t="n">
        <v>8.952038</v>
      </c>
      <c r="K1349" s="39" t="n">
        <v>1.385664</v>
      </c>
      <c r="L1349" s="28" t="n">
        <v>2.976845</v>
      </c>
      <c r="M1349" s="8" t="n">
        <v>112</v>
      </c>
      <c r="N1349" s="8" t="n">
        <v>824</v>
      </c>
      <c r="O1349" s="28" t="n">
        <v>13.599858</v>
      </c>
      <c r="P1349" s="28" t="n">
        <v>10.728074</v>
      </c>
      <c r="Q1349" s="28" t="n">
        <v>12.72345</v>
      </c>
      <c r="R1349" s="8" t="n">
        <v>16</v>
      </c>
      <c r="S1349" s="8" t="n">
        <v>10</v>
      </c>
      <c r="T1349" s="23" t="n">
        <v>68.761059</v>
      </c>
      <c r="U1349" s="23" t="n">
        <v>57.074334</v>
      </c>
      <c r="V1349" s="28" t="n">
        <v>3.223817</v>
      </c>
      <c r="W1349" s="39" t="n">
        <v>0.497131</v>
      </c>
      <c r="X1349" s="24" t="n">
        <f aca="false">P1349*RHO_VANE/2700*(1+SCRAP)*PRICE_VANE</f>
        <v>128.41504578</v>
      </c>
      <c r="Y1349" s="24" t="n">
        <f aca="false">Q1349*RHO_PLATE/2700*(1+SCRAP)*PRICE_PLATE</f>
        <v>152.2996965</v>
      </c>
      <c r="Z1349" s="24" t="n">
        <f aca="false">T1349*CUT_M+(R1349+S1349)*CUT_SET</f>
        <v>129.1415885</v>
      </c>
      <c r="AA1349" s="24" t="n">
        <f aca="false">U1349*ROUND_M</f>
        <v>285.37167</v>
      </c>
      <c r="AB1349" s="24" t="n">
        <f aca="false">(R1349+S1349)*FINISH_PART</f>
        <v>208</v>
      </c>
      <c r="AC1349" s="24" t="n">
        <f aca="false">R1349*SPACER_VANE+(R1349+S1349)*ASM_H*LABOUR</f>
        <v>340.5</v>
      </c>
      <c r="AD1349" s="24" t="n">
        <f aca="false">V1349*G10_CAGE+W1349*G10_SLEEVE</f>
        <v>223.25688</v>
      </c>
      <c r="AE1349" s="24" t="n">
        <f aca="false">N1349/1000*SHAFT_M+SHAFT_SET</f>
        <v>178.88</v>
      </c>
      <c r="AF1349" s="24" t="n">
        <f aca="false">2*ROUNDUP(G1349*1000/V_ZENER,0)*PRICE_Z+5*ROUNDUP(G1349*DIODE_SAFETY/V_STICK,0)*PRICE_STICK</f>
        <v>80.9</v>
      </c>
      <c r="AG1349" s="24" t="n">
        <f aca="false">SUM(X1349:AF1349)</f>
        <v>1726.76488078</v>
      </c>
      <c r="AH1349" s="20" t="n">
        <f aca="false">FIXED_BOM</f>
        <v>3461</v>
      </c>
      <c r="AI1349" s="24" t="n">
        <f aca="false">(AG1349+AH1349)*(1+CONT)</f>
        <v>5965.929612897</v>
      </c>
      <c r="AJ1349" s="24" t="n">
        <f aca="false">IF(L1349&gt;0,AI1349/L1349,1000000000000)</f>
        <v>2004.11160570906</v>
      </c>
      <c r="AK1349" s="8" t="n">
        <f aca="false">IF(AND(G1349&gt;=V_NEED,L1349&gt;=P_MIN,K1349&gt;=Z_MIN,F1349&lt;=N_CAP,D1349&lt;=R_MAX,OR(CORONA_REQ=0,O1349&gt;=G1349)),1,0)</f>
        <v>1</v>
      </c>
      <c r="AL1349" s="28" t="n">
        <f aca="false">IF(AK1349=1,IF(OBJECTIVE=1,AI1349,AJ1349),1000000000000)+ROW()*0.000000001</f>
        <v>5965.929614246</v>
      </c>
    </row>
    <row r="1350" customFormat="false" ht="15" hidden="false" customHeight="false" outlineLevel="0" collapsed="false">
      <c r="A1350" s="8" t="n">
        <v>1346</v>
      </c>
      <c r="B1350" s="23" t="n">
        <v>5</v>
      </c>
      <c r="C1350" s="23" t="n">
        <v>4</v>
      </c>
      <c r="D1350" s="8" t="n">
        <v>200</v>
      </c>
      <c r="E1350" s="8" t="n">
        <v>26</v>
      </c>
      <c r="F1350" s="8" t="n">
        <v>6</v>
      </c>
      <c r="G1350" s="28" t="n">
        <v>11.211605</v>
      </c>
      <c r="H1350" s="8" t="n">
        <v>116.261667</v>
      </c>
      <c r="I1350" s="8" t="n">
        <v>1051.009776</v>
      </c>
      <c r="J1350" s="28" t="n">
        <v>9.040037</v>
      </c>
      <c r="K1350" s="39" t="n">
        <v>1.413248</v>
      </c>
      <c r="L1350" s="28" t="n">
        <v>4.916993</v>
      </c>
      <c r="M1350" s="8" t="n">
        <v>166</v>
      </c>
      <c r="N1350" s="8" t="n">
        <v>932</v>
      </c>
      <c r="O1350" s="28" t="n">
        <v>13.599858</v>
      </c>
      <c r="P1350" s="28" t="n">
        <v>16.092111</v>
      </c>
      <c r="Q1350" s="28" t="n">
        <v>17.81283</v>
      </c>
      <c r="R1350" s="8" t="n">
        <v>24</v>
      </c>
      <c r="S1350" s="8" t="n">
        <v>14</v>
      </c>
      <c r="T1350" s="23" t="n">
        <v>101.570792</v>
      </c>
      <c r="U1350" s="23" t="n">
        <v>84.040704</v>
      </c>
      <c r="V1350" s="28" t="n">
        <v>4.298423</v>
      </c>
      <c r="W1350" s="39" t="n">
        <v>0.662841</v>
      </c>
      <c r="X1350" s="24" t="n">
        <f aca="false">P1350*RHO_VANE/2700*(1+SCRAP)*PRICE_VANE</f>
        <v>192.62256867</v>
      </c>
      <c r="Y1350" s="24" t="n">
        <f aca="false">Q1350*RHO_PLATE/2700*(1+SCRAP)*PRICE_PLATE</f>
        <v>213.2195751</v>
      </c>
      <c r="Z1350" s="24" t="n">
        <f aca="false">T1350*CUT_M+(R1350+S1350)*CUT_SET</f>
        <v>190.356188</v>
      </c>
      <c r="AA1350" s="24" t="n">
        <f aca="false">U1350*ROUND_M</f>
        <v>420.20352</v>
      </c>
      <c r="AB1350" s="24" t="n">
        <f aca="false">(R1350+S1350)*FINISH_PART</f>
        <v>304</v>
      </c>
      <c r="AC1350" s="24" t="n">
        <f aca="false">R1350*SPACER_VANE+(R1350+S1350)*ASM_H*LABOUR</f>
        <v>499.5</v>
      </c>
      <c r="AD1350" s="24" t="n">
        <f aca="false">V1350*G10_CAGE+W1350*G10_SLEEVE</f>
        <v>297.67584</v>
      </c>
      <c r="AE1350" s="24" t="n">
        <f aca="false">N1350/1000*SHAFT_M+SHAFT_SET</f>
        <v>191.84</v>
      </c>
      <c r="AF1350" s="24" t="n">
        <f aca="false">2*ROUNDUP(G1350*1000/V_ZENER,0)*PRICE_Z+5*ROUNDUP(G1350*DIODE_SAFETY/V_STICK,0)*PRICE_STICK</f>
        <v>80.9</v>
      </c>
      <c r="AG1350" s="24" t="n">
        <f aca="false">SUM(X1350:AF1350)</f>
        <v>2390.31769177</v>
      </c>
      <c r="AH1350" s="20" t="n">
        <f aca="false">FIXED_BOM</f>
        <v>3461</v>
      </c>
      <c r="AI1350" s="24" t="n">
        <f aca="false">(AG1350+AH1350)*(1+CONT)</f>
        <v>6729.0153455355</v>
      </c>
      <c r="AJ1350" s="24" t="n">
        <f aca="false">IF(L1350&gt;0,AI1350/L1350,1000000000000)</f>
        <v>1368.52245783866</v>
      </c>
      <c r="AK1350" s="8" t="n">
        <f aca="false">IF(AND(G1350&gt;=V_NEED,L1350&gt;=P_MIN,K1350&gt;=Z_MIN,F1350&lt;=N_CAP,D1350&lt;=R_MAX,OR(CORONA_REQ=0,O1350&gt;=G1350)),1,0)</f>
        <v>1</v>
      </c>
      <c r="AL1350" s="28" t="n">
        <f aca="false">IF(AK1350=1,IF(OBJECTIVE=1,AI1350,AJ1350),1000000000000)+ROW()*0.000000001</f>
        <v>6729.0153468855</v>
      </c>
    </row>
    <row r="1351" customFormat="false" ht="15" hidden="false" customHeight="false" outlineLevel="0" collapsed="false">
      <c r="A1351" s="8" t="n">
        <v>1347</v>
      </c>
      <c r="B1351" s="23" t="n">
        <v>5</v>
      </c>
      <c r="C1351" s="23" t="n">
        <v>4</v>
      </c>
      <c r="D1351" s="8" t="n">
        <v>200</v>
      </c>
      <c r="E1351" s="8" t="n">
        <v>26</v>
      </c>
      <c r="F1351" s="8" t="n">
        <v>8</v>
      </c>
      <c r="G1351" s="28" t="n">
        <v>11.211605</v>
      </c>
      <c r="H1351" s="8" t="n">
        <v>157.811364</v>
      </c>
      <c r="I1351" s="8" t="n">
        <v>1433.195149</v>
      </c>
      <c r="J1351" s="28" t="n">
        <v>9.081698</v>
      </c>
      <c r="K1351" s="39" t="n">
        <v>1.426454</v>
      </c>
      <c r="L1351" s="28" t="n">
        <v>6.858961</v>
      </c>
      <c r="M1351" s="8" t="n">
        <v>220</v>
      </c>
      <c r="N1351" s="8" t="n">
        <v>1040</v>
      </c>
      <c r="O1351" s="28" t="n">
        <v>13.599858</v>
      </c>
      <c r="P1351" s="28" t="n">
        <v>21.456148</v>
      </c>
      <c r="Q1351" s="28" t="n">
        <v>22.90221</v>
      </c>
      <c r="R1351" s="8" t="n">
        <v>32</v>
      </c>
      <c r="S1351" s="8" t="n">
        <v>18</v>
      </c>
      <c r="T1351" s="23" t="n">
        <v>134.380524</v>
      </c>
      <c r="U1351" s="23" t="n">
        <v>111.007075</v>
      </c>
      <c r="V1351" s="28" t="n">
        <v>5.373028</v>
      </c>
      <c r="W1351" s="39" t="n">
        <v>0.828551</v>
      </c>
      <c r="X1351" s="24" t="n">
        <f aca="false">P1351*RHO_VANE/2700*(1+SCRAP)*PRICE_VANE</f>
        <v>256.83009156</v>
      </c>
      <c r="Y1351" s="24" t="n">
        <f aca="false">Q1351*RHO_PLATE/2700*(1+SCRAP)*PRICE_PLATE</f>
        <v>274.1394537</v>
      </c>
      <c r="Z1351" s="24" t="n">
        <f aca="false">T1351*CUT_M+(R1351+S1351)*CUT_SET</f>
        <v>251.570786</v>
      </c>
      <c r="AA1351" s="24" t="n">
        <f aca="false">U1351*ROUND_M</f>
        <v>555.035375</v>
      </c>
      <c r="AB1351" s="24" t="n">
        <f aca="false">(R1351+S1351)*FINISH_PART</f>
        <v>400</v>
      </c>
      <c r="AC1351" s="24" t="n">
        <f aca="false">R1351*SPACER_VANE+(R1351+S1351)*ASM_H*LABOUR</f>
        <v>658.5</v>
      </c>
      <c r="AD1351" s="24" t="n">
        <f aca="false">V1351*G10_CAGE+W1351*G10_SLEEVE</f>
        <v>372.09474</v>
      </c>
      <c r="AE1351" s="24" t="n">
        <f aca="false">N1351/1000*SHAFT_M+SHAFT_SET</f>
        <v>204.8</v>
      </c>
      <c r="AF1351" s="24" t="n">
        <f aca="false">2*ROUNDUP(G1351*1000/V_ZENER,0)*PRICE_Z+5*ROUNDUP(G1351*DIODE_SAFETY/V_STICK,0)*PRICE_STICK</f>
        <v>80.9</v>
      </c>
      <c r="AG1351" s="24" t="n">
        <f aca="false">SUM(X1351:AF1351)</f>
        <v>3053.87044626</v>
      </c>
      <c r="AH1351" s="20" t="n">
        <f aca="false">FIXED_BOM</f>
        <v>3461</v>
      </c>
      <c r="AI1351" s="24" t="n">
        <f aca="false">(AG1351+AH1351)*(1+CONT)</f>
        <v>7492.101013199</v>
      </c>
      <c r="AJ1351" s="24" t="n">
        <f aca="false">IF(L1351&gt;0,AI1351/L1351,1000000000000)</f>
        <v>1092.30844339237</v>
      </c>
      <c r="AK1351" s="8" t="n">
        <f aca="false">IF(AND(G1351&gt;=V_NEED,L1351&gt;=P_MIN,K1351&gt;=Z_MIN,F1351&lt;=N_CAP,D1351&lt;=R_MAX,OR(CORONA_REQ=0,O1351&gt;=G1351)),1,0)</f>
        <v>0</v>
      </c>
      <c r="AL1351" s="28" t="n">
        <f aca="false">IF(AK1351=1,IF(OBJECTIVE=1,AI1351,AJ1351),1000000000000)+ROW()*0.000000001</f>
        <v>1000000000000</v>
      </c>
    </row>
    <row r="1352" customFormat="false" ht="15" hidden="false" customHeight="false" outlineLevel="0" collapsed="false">
      <c r="A1352" s="8" t="n">
        <v>1348</v>
      </c>
      <c r="B1352" s="23" t="n">
        <v>5</v>
      </c>
      <c r="C1352" s="23" t="n">
        <v>4</v>
      </c>
      <c r="D1352" s="8" t="n">
        <v>200</v>
      </c>
      <c r="E1352" s="8" t="n">
        <v>26</v>
      </c>
      <c r="F1352" s="8" t="n">
        <v>10</v>
      </c>
      <c r="G1352" s="28" t="n">
        <v>11.211605</v>
      </c>
      <c r="H1352" s="8" t="n">
        <v>199.361061</v>
      </c>
      <c r="I1352" s="8" t="n">
        <v>1815.380522</v>
      </c>
      <c r="J1352" s="28" t="n">
        <v>9.105993</v>
      </c>
      <c r="K1352" s="39" t="n">
        <v>1.434679</v>
      </c>
      <c r="L1352" s="28" t="n">
        <v>8.8076</v>
      </c>
      <c r="M1352" s="8" t="n">
        <v>274</v>
      </c>
      <c r="N1352" s="8" t="n">
        <v>1148</v>
      </c>
      <c r="O1352" s="28" t="n">
        <v>13.599858</v>
      </c>
      <c r="P1352" s="28" t="n">
        <v>26.820185</v>
      </c>
      <c r="Q1352" s="28" t="n">
        <v>27.991591</v>
      </c>
      <c r="R1352" s="8" t="n">
        <v>40</v>
      </c>
      <c r="S1352" s="8" t="n">
        <v>22</v>
      </c>
      <c r="T1352" s="23" t="n">
        <v>167.190257</v>
      </c>
      <c r="U1352" s="23" t="n">
        <v>137.973446</v>
      </c>
      <c r="V1352" s="28" t="n">
        <v>6.447634</v>
      </c>
      <c r="W1352" s="39" t="n">
        <v>0.994261</v>
      </c>
      <c r="X1352" s="24" t="n">
        <f aca="false">P1352*RHO_VANE/2700*(1+SCRAP)*PRICE_VANE</f>
        <v>321.03761445</v>
      </c>
      <c r="Y1352" s="24" t="n">
        <f aca="false">Q1352*RHO_PLATE/2700*(1+SCRAP)*PRICE_PLATE</f>
        <v>335.05934427</v>
      </c>
      <c r="Z1352" s="24" t="n">
        <f aca="false">T1352*CUT_M+(R1352+S1352)*CUT_SET</f>
        <v>312.7853855</v>
      </c>
      <c r="AA1352" s="24" t="n">
        <f aca="false">U1352*ROUND_M</f>
        <v>689.86723</v>
      </c>
      <c r="AB1352" s="24" t="n">
        <f aca="false">(R1352+S1352)*FINISH_PART</f>
        <v>496</v>
      </c>
      <c r="AC1352" s="24" t="n">
        <f aca="false">R1352*SPACER_VANE+(R1352+S1352)*ASM_H*LABOUR</f>
        <v>817.5</v>
      </c>
      <c r="AD1352" s="24" t="n">
        <f aca="false">V1352*G10_CAGE+W1352*G10_SLEEVE</f>
        <v>446.5137</v>
      </c>
      <c r="AE1352" s="24" t="n">
        <f aca="false">N1352/1000*SHAFT_M+SHAFT_SET</f>
        <v>217.76</v>
      </c>
      <c r="AF1352" s="24" t="n">
        <f aca="false">2*ROUNDUP(G1352*1000/V_ZENER,0)*PRICE_Z+5*ROUNDUP(G1352*DIODE_SAFETY/V_STICK,0)*PRICE_STICK</f>
        <v>80.9</v>
      </c>
      <c r="AG1352" s="24" t="n">
        <f aca="false">SUM(X1352:AF1352)</f>
        <v>3717.42327422</v>
      </c>
      <c r="AH1352" s="20" t="n">
        <f aca="false">FIXED_BOM</f>
        <v>3461</v>
      </c>
      <c r="AI1352" s="24" t="n">
        <f aca="false">(AG1352+AH1352)*(1+CONT)</f>
        <v>8255.186765353</v>
      </c>
      <c r="AJ1352" s="24" t="n">
        <f aca="false">IF(L1352&gt;0,AI1352/L1352,1000000000000)</f>
        <v>937.279936118012</v>
      </c>
      <c r="AK1352" s="8" t="n">
        <f aca="false">IF(AND(G1352&gt;=V_NEED,L1352&gt;=P_MIN,K1352&gt;=Z_MIN,F1352&lt;=N_CAP,D1352&lt;=R_MAX,OR(CORONA_REQ=0,O1352&gt;=G1352)),1,0)</f>
        <v>0</v>
      </c>
      <c r="AL1352" s="28" t="n">
        <f aca="false">IF(AK1352=1,IF(OBJECTIVE=1,AI1352,AJ1352),1000000000000)+ROW()*0.000000001</f>
        <v>1000000000000</v>
      </c>
    </row>
    <row r="1353" customFormat="false" ht="15" hidden="false" customHeight="false" outlineLevel="0" collapsed="false">
      <c r="A1353" s="8" t="n">
        <v>1349</v>
      </c>
      <c r="B1353" s="23" t="n">
        <v>5</v>
      </c>
      <c r="C1353" s="23" t="n">
        <v>4</v>
      </c>
      <c r="D1353" s="8" t="n">
        <v>200</v>
      </c>
      <c r="E1353" s="8" t="n">
        <v>26</v>
      </c>
      <c r="F1353" s="8" t="n">
        <v>12</v>
      </c>
      <c r="G1353" s="28" t="n">
        <v>11.211605</v>
      </c>
      <c r="H1353" s="8" t="n">
        <v>240.910758</v>
      </c>
      <c r="I1353" s="8" t="n">
        <v>2197.565895</v>
      </c>
      <c r="J1353" s="28" t="n">
        <v>9.121909</v>
      </c>
      <c r="K1353" s="39" t="n">
        <v>1.439891</v>
      </c>
      <c r="L1353" s="28" t="n">
        <v>10.759419</v>
      </c>
      <c r="M1353" s="8" t="n">
        <v>328</v>
      </c>
      <c r="N1353" s="8" t="n">
        <v>1256</v>
      </c>
      <c r="O1353" s="28" t="n">
        <v>13.599858</v>
      </c>
      <c r="P1353" s="28" t="n">
        <v>32.184222</v>
      </c>
      <c r="Q1353" s="28" t="n">
        <v>33.080971</v>
      </c>
      <c r="R1353" s="8" t="n">
        <v>48</v>
      </c>
      <c r="S1353" s="8" t="n">
        <v>26</v>
      </c>
      <c r="T1353" s="23" t="n">
        <v>199.99999</v>
      </c>
      <c r="U1353" s="23" t="n">
        <v>164.939816</v>
      </c>
      <c r="V1353" s="28" t="n">
        <v>7.52224</v>
      </c>
      <c r="W1353" s="39" t="n">
        <v>1.159972</v>
      </c>
      <c r="X1353" s="24" t="n">
        <f aca="false">P1353*RHO_VANE/2700*(1+SCRAP)*PRICE_VANE</f>
        <v>385.24513734</v>
      </c>
      <c r="Y1353" s="24" t="n">
        <f aca="false">Q1353*RHO_PLATE/2700*(1+SCRAP)*PRICE_PLATE</f>
        <v>395.97922287</v>
      </c>
      <c r="Z1353" s="24" t="n">
        <f aca="false">T1353*CUT_M+(R1353+S1353)*CUT_SET</f>
        <v>373.999985</v>
      </c>
      <c r="AA1353" s="24" t="n">
        <f aca="false">U1353*ROUND_M</f>
        <v>824.69908</v>
      </c>
      <c r="AB1353" s="24" t="n">
        <f aca="false">(R1353+S1353)*FINISH_PART</f>
        <v>592</v>
      </c>
      <c r="AC1353" s="24" t="n">
        <f aca="false">R1353*SPACER_VANE+(R1353+S1353)*ASM_H*LABOUR</f>
        <v>976.5</v>
      </c>
      <c r="AD1353" s="24" t="n">
        <f aca="false">V1353*G10_CAGE+W1353*G10_SLEEVE</f>
        <v>520.93272</v>
      </c>
      <c r="AE1353" s="24" t="n">
        <f aca="false">N1353/1000*SHAFT_M+SHAFT_SET</f>
        <v>230.72</v>
      </c>
      <c r="AF1353" s="24" t="n">
        <f aca="false">2*ROUNDUP(G1353*1000/V_ZENER,0)*PRICE_Z+5*ROUNDUP(G1353*DIODE_SAFETY/V_STICK,0)*PRICE_STICK</f>
        <v>80.9</v>
      </c>
      <c r="AG1353" s="24" t="n">
        <f aca="false">SUM(X1353:AF1353)</f>
        <v>4380.97614521</v>
      </c>
      <c r="AH1353" s="20" t="n">
        <f aca="false">FIXED_BOM</f>
        <v>3461</v>
      </c>
      <c r="AI1353" s="24" t="n">
        <f aca="false">(AG1353+AH1353)*(1+CONT)</f>
        <v>9018.2725669915</v>
      </c>
      <c r="AJ1353" s="24" t="n">
        <f aca="false">IF(L1353&gt;0,AI1353/L1353,1000000000000)</f>
        <v>838.174679040894</v>
      </c>
      <c r="AK1353" s="8" t="n">
        <f aca="false">IF(AND(G1353&gt;=V_NEED,L1353&gt;=P_MIN,K1353&gt;=Z_MIN,F1353&lt;=N_CAP,D1353&lt;=R_MAX,OR(CORONA_REQ=0,O1353&gt;=G1353)),1,0)</f>
        <v>0</v>
      </c>
      <c r="AL1353" s="28" t="n">
        <f aca="false">IF(AK1353=1,IF(OBJECTIVE=1,AI1353,AJ1353),1000000000000)+ROW()*0.000000001</f>
        <v>1000000000000</v>
      </c>
    </row>
    <row r="1354" customFormat="false" ht="15" hidden="false" customHeight="false" outlineLevel="0" collapsed="false">
      <c r="A1354" s="8" t="n">
        <v>1350</v>
      </c>
      <c r="B1354" s="23" t="n">
        <v>5</v>
      </c>
      <c r="C1354" s="23" t="n">
        <v>4</v>
      </c>
      <c r="D1354" s="8" t="n">
        <v>200</v>
      </c>
      <c r="E1354" s="8" t="n">
        <v>26</v>
      </c>
      <c r="F1354" s="8" t="n">
        <v>16</v>
      </c>
      <c r="G1354" s="28" t="n">
        <v>11.211605</v>
      </c>
      <c r="H1354" s="8" t="n">
        <v>324.010152</v>
      </c>
      <c r="I1354" s="8" t="n">
        <v>2961.936641</v>
      </c>
      <c r="J1354" s="28" t="n">
        <v>9.141493</v>
      </c>
      <c r="K1354" s="39" t="n">
        <v>1.446165</v>
      </c>
      <c r="L1354" s="28" t="n">
        <v>14.648609</v>
      </c>
      <c r="M1354" s="8" t="n">
        <v>436</v>
      </c>
      <c r="N1354" s="8" t="n">
        <v>1472</v>
      </c>
      <c r="O1354" s="28" t="n">
        <v>13.599858</v>
      </c>
      <c r="P1354" s="28" t="n">
        <v>42.912296</v>
      </c>
      <c r="Q1354" s="28" t="n">
        <v>43.259731</v>
      </c>
      <c r="R1354" s="8" t="n">
        <v>64</v>
      </c>
      <c r="S1354" s="8" t="n">
        <v>34</v>
      </c>
      <c r="T1354" s="23" t="n">
        <v>265.619456</v>
      </c>
      <c r="U1354" s="23" t="n">
        <v>218.872558</v>
      </c>
      <c r="V1354" s="28" t="n">
        <v>9.671451</v>
      </c>
      <c r="W1354" s="39" t="n">
        <v>1.491392</v>
      </c>
      <c r="X1354" s="24" t="n">
        <f aca="false">P1354*RHO_VANE/2700*(1+SCRAP)*PRICE_VANE</f>
        <v>513.66018312</v>
      </c>
      <c r="Y1354" s="24" t="n">
        <f aca="false">Q1354*RHO_PLATE/2700*(1+SCRAP)*PRICE_PLATE</f>
        <v>517.81898007</v>
      </c>
      <c r="Z1354" s="24" t="n">
        <f aca="false">T1354*CUT_M+(R1354+S1354)*CUT_SET</f>
        <v>496.429184</v>
      </c>
      <c r="AA1354" s="24" t="n">
        <f aca="false">U1354*ROUND_M</f>
        <v>1094.36279</v>
      </c>
      <c r="AB1354" s="24" t="n">
        <f aca="false">(R1354+S1354)*FINISH_PART</f>
        <v>784</v>
      </c>
      <c r="AC1354" s="24" t="n">
        <f aca="false">R1354*SPACER_VANE+(R1354+S1354)*ASM_H*LABOUR</f>
        <v>1294.5</v>
      </c>
      <c r="AD1354" s="24" t="n">
        <f aca="false">V1354*G10_CAGE+W1354*G10_SLEEVE</f>
        <v>669.77058</v>
      </c>
      <c r="AE1354" s="24" t="n">
        <f aca="false">N1354/1000*SHAFT_M+SHAFT_SET</f>
        <v>256.64</v>
      </c>
      <c r="AF1354" s="24" t="n">
        <f aca="false">2*ROUNDUP(G1354*1000/V_ZENER,0)*PRICE_Z+5*ROUNDUP(G1354*DIODE_SAFETY/V_STICK,0)*PRICE_STICK</f>
        <v>80.9</v>
      </c>
      <c r="AG1354" s="24" t="n">
        <f aca="false">SUM(X1354:AF1354)</f>
        <v>5708.08171719</v>
      </c>
      <c r="AH1354" s="20" t="n">
        <f aca="false">FIXED_BOM</f>
        <v>3461</v>
      </c>
      <c r="AI1354" s="24" t="n">
        <f aca="false">(AG1354+AH1354)*(1+CONT)</f>
        <v>10544.4439747685</v>
      </c>
      <c r="AJ1354" s="24" t="n">
        <f aca="false">IF(L1354&gt;0,AI1354/L1354,1000000000000)</f>
        <v>719.825614484522</v>
      </c>
      <c r="AK1354" s="8" t="n">
        <f aca="false">IF(AND(G1354&gt;=V_NEED,L1354&gt;=P_MIN,K1354&gt;=Z_MIN,F1354&lt;=N_CAP,D1354&lt;=R_MAX,OR(CORONA_REQ=0,O1354&gt;=G1354)),1,0)</f>
        <v>0</v>
      </c>
      <c r="AL1354" s="28" t="n">
        <f aca="false">IF(AK1354=1,IF(OBJECTIVE=1,AI1354,AJ1354),1000000000000)+ROW()*0.000000001</f>
        <v>1000000000000</v>
      </c>
    </row>
    <row r="1355" customFormat="false" ht="15" hidden="false" customHeight="false" outlineLevel="0" collapsed="false">
      <c r="A1355" s="8" t="n">
        <v>1351</v>
      </c>
      <c r="B1355" s="23" t="n">
        <v>6</v>
      </c>
      <c r="C1355" s="23" t="n">
        <v>1.5</v>
      </c>
      <c r="D1355" s="8" t="n">
        <v>200</v>
      </c>
      <c r="E1355" s="8" t="n">
        <v>18</v>
      </c>
      <c r="F1355" s="8" t="n">
        <v>4</v>
      </c>
      <c r="G1355" s="28" t="n">
        <v>13.132078</v>
      </c>
      <c r="H1355" s="8" t="n">
        <v>29.459959</v>
      </c>
      <c r="I1355" s="8" t="n">
        <v>395.382971</v>
      </c>
      <c r="J1355" s="28" t="n">
        <v>13.421029</v>
      </c>
      <c r="K1355" s="39" t="n">
        <v>1.407252</v>
      </c>
      <c r="L1355" s="28" t="n">
        <v>2.497388</v>
      </c>
      <c r="M1355" s="8" t="n">
        <v>84</v>
      </c>
      <c r="N1355" s="8" t="n">
        <v>772</v>
      </c>
      <c r="O1355" s="28" t="n">
        <v>11.510417</v>
      </c>
      <c r="P1355" s="28" t="n">
        <v>3.005152</v>
      </c>
      <c r="Q1355" s="28" t="n">
        <v>3.817035</v>
      </c>
      <c r="R1355" s="8" t="n">
        <v>16</v>
      </c>
      <c r="S1355" s="8" t="n">
        <v>8</v>
      </c>
      <c r="T1355" s="23" t="n">
        <v>65.619466</v>
      </c>
      <c r="U1355" s="23" t="n">
        <v>53.932741</v>
      </c>
      <c r="V1355" s="28" t="n">
        <v>2.666614</v>
      </c>
      <c r="W1355" s="39" t="n">
        <v>0.411207</v>
      </c>
      <c r="X1355" s="24" t="n">
        <f aca="false">P1355*RHO_VANE/2700*(1+SCRAP)*PRICE_VANE</f>
        <v>35.97166944</v>
      </c>
      <c r="Y1355" s="24" t="n">
        <f aca="false">Q1355*RHO_PLATE/2700*(1+SCRAP)*PRICE_PLATE</f>
        <v>45.68990895</v>
      </c>
      <c r="Z1355" s="24" t="n">
        <f aca="false">T1355*CUT_M+(R1355+S1355)*CUT_SET</f>
        <v>122.429199</v>
      </c>
      <c r="AA1355" s="24" t="n">
        <f aca="false">U1355*ROUND_M</f>
        <v>269.663705</v>
      </c>
      <c r="AB1355" s="24" t="n">
        <f aca="false">(R1355+S1355)*FINISH_PART</f>
        <v>192</v>
      </c>
      <c r="AC1355" s="24" t="n">
        <f aca="false">R1355*SPACER_VANE+(R1355+S1355)*ASM_H*LABOUR</f>
        <v>318</v>
      </c>
      <c r="AD1355" s="24" t="n">
        <f aca="false">V1355*G10_CAGE+W1355*G10_SLEEVE</f>
        <v>184.66926</v>
      </c>
      <c r="AE1355" s="24" t="n">
        <f aca="false">N1355/1000*SHAFT_M+SHAFT_SET</f>
        <v>172.64</v>
      </c>
      <c r="AF1355" s="24" t="n">
        <f aca="false">2*ROUNDUP(G1355*1000/V_ZENER,0)*PRICE_Z+5*ROUNDUP(G1355*DIODE_SAFETY/V_STICK,0)*PRICE_STICK</f>
        <v>91.7</v>
      </c>
      <c r="AG1355" s="24" t="n">
        <f aca="false">SUM(X1355:AF1355)</f>
        <v>1432.76374239</v>
      </c>
      <c r="AH1355" s="20" t="n">
        <f aca="false">FIXED_BOM</f>
        <v>3461</v>
      </c>
      <c r="AI1355" s="24" t="n">
        <f aca="false">(AG1355+AH1355)*(1+CONT)</f>
        <v>5627.8283037485</v>
      </c>
      <c r="AJ1355" s="24" t="n">
        <f aca="false">IF(L1355&gt;0,AI1355/L1355,1000000000000)</f>
        <v>2253.48576342503</v>
      </c>
      <c r="AK1355" s="8" t="n">
        <f aca="false">IF(AND(G1355&gt;=V_NEED,L1355&gt;=P_MIN,K1355&gt;=Z_MIN,F1355&lt;=N_CAP,D1355&lt;=R_MAX,OR(CORONA_REQ=0,O1355&gt;=G1355)),1,0)</f>
        <v>0</v>
      </c>
      <c r="AL1355" s="28" t="n">
        <f aca="false">IF(AK1355=1,IF(OBJECTIVE=1,AI1355,AJ1355),1000000000000)+ROW()*0.000000001</f>
        <v>1000000000000</v>
      </c>
    </row>
    <row r="1356" customFormat="false" ht="15" hidden="false" customHeight="false" outlineLevel="0" collapsed="false">
      <c r="A1356" s="8" t="n">
        <v>1352</v>
      </c>
      <c r="B1356" s="23" t="n">
        <v>6</v>
      </c>
      <c r="C1356" s="23" t="n">
        <v>1.5</v>
      </c>
      <c r="D1356" s="8" t="n">
        <v>200</v>
      </c>
      <c r="E1356" s="8" t="n">
        <v>18</v>
      </c>
      <c r="F1356" s="8" t="n">
        <v>6</v>
      </c>
      <c r="G1356" s="28" t="n">
        <v>13.132078</v>
      </c>
      <c r="H1356" s="8" t="n">
        <v>45.151365</v>
      </c>
      <c r="I1356" s="8" t="n">
        <v>621.316097</v>
      </c>
      <c r="J1356" s="28" t="n">
        <v>13.760738</v>
      </c>
      <c r="K1356" s="39" t="n">
        <v>1.456273</v>
      </c>
      <c r="L1356" s="28" t="n">
        <v>4.255242</v>
      </c>
      <c r="M1356" s="8" t="n">
        <v>121.5</v>
      </c>
      <c r="N1356" s="8" t="n">
        <v>847</v>
      </c>
      <c r="O1356" s="28" t="n">
        <v>11.510417</v>
      </c>
      <c r="P1356" s="28" t="n">
        <v>4.507728</v>
      </c>
      <c r="Q1356" s="28" t="n">
        <v>4.771294</v>
      </c>
      <c r="R1356" s="8" t="n">
        <v>24</v>
      </c>
      <c r="S1356" s="8" t="n">
        <v>10</v>
      </c>
      <c r="T1356" s="23" t="n">
        <v>95.287606</v>
      </c>
      <c r="U1356" s="23" t="n">
        <v>77.757519</v>
      </c>
      <c r="V1356" s="28" t="n">
        <v>3.412868</v>
      </c>
      <c r="W1356" s="39" t="n">
        <v>0.526283</v>
      </c>
      <c r="X1356" s="24" t="n">
        <f aca="false">P1356*RHO_VANE/2700*(1+SCRAP)*PRICE_VANE</f>
        <v>53.95750416</v>
      </c>
      <c r="Y1356" s="24" t="n">
        <f aca="false">Q1356*RHO_PLATE/2700*(1+SCRAP)*PRICE_PLATE</f>
        <v>57.11238918</v>
      </c>
      <c r="Z1356" s="24" t="n">
        <f aca="false">T1356*CUT_M+(R1356+S1356)*CUT_SET</f>
        <v>176.931409</v>
      </c>
      <c r="AA1356" s="24" t="n">
        <f aca="false">U1356*ROUND_M</f>
        <v>388.787595</v>
      </c>
      <c r="AB1356" s="24" t="n">
        <f aca="false">(R1356+S1356)*FINISH_PART</f>
        <v>272</v>
      </c>
      <c r="AC1356" s="24" t="n">
        <f aca="false">R1356*SPACER_VANE+(R1356+S1356)*ASM_H*LABOUR</f>
        <v>454.5</v>
      </c>
      <c r="AD1356" s="24" t="n">
        <f aca="false">V1356*G10_CAGE+W1356*G10_SLEEVE</f>
        <v>236.34906</v>
      </c>
      <c r="AE1356" s="24" t="n">
        <f aca="false">N1356/1000*SHAFT_M+SHAFT_SET</f>
        <v>181.64</v>
      </c>
      <c r="AF1356" s="24" t="n">
        <f aca="false">2*ROUNDUP(G1356*1000/V_ZENER,0)*PRICE_Z+5*ROUNDUP(G1356*DIODE_SAFETY/V_STICK,0)*PRICE_STICK</f>
        <v>91.7</v>
      </c>
      <c r="AG1356" s="24" t="n">
        <f aca="false">SUM(X1356:AF1356)</f>
        <v>1912.97795734</v>
      </c>
      <c r="AH1356" s="20" t="n">
        <f aca="false">FIXED_BOM</f>
        <v>3461</v>
      </c>
      <c r="AI1356" s="24" t="n">
        <f aca="false">(AG1356+AH1356)*(1+CONT)</f>
        <v>6180.074650941</v>
      </c>
      <c r="AJ1356" s="24" t="n">
        <f aca="false">IF(L1356&gt;0,AI1356/L1356,1000000000000)</f>
        <v>1452.34387396557</v>
      </c>
      <c r="AK1356" s="8" t="n">
        <f aca="false">IF(AND(G1356&gt;=V_NEED,L1356&gt;=P_MIN,K1356&gt;=Z_MIN,F1356&lt;=N_CAP,D1356&lt;=R_MAX,OR(CORONA_REQ=0,O1356&gt;=G1356)),1,0)</f>
        <v>0</v>
      </c>
      <c r="AL1356" s="28" t="n">
        <f aca="false">IF(AK1356=1,IF(OBJECTIVE=1,AI1356,AJ1356),1000000000000)+ROW()*0.000000001</f>
        <v>1000000000000</v>
      </c>
    </row>
    <row r="1357" customFormat="false" ht="15" hidden="false" customHeight="false" outlineLevel="0" collapsed="false">
      <c r="A1357" s="8" t="n">
        <v>1353</v>
      </c>
      <c r="B1357" s="23" t="n">
        <v>6</v>
      </c>
      <c r="C1357" s="23" t="n">
        <v>1.5</v>
      </c>
      <c r="D1357" s="8" t="n">
        <v>200</v>
      </c>
      <c r="E1357" s="8" t="n">
        <v>18</v>
      </c>
      <c r="F1357" s="8" t="n">
        <v>8</v>
      </c>
      <c r="G1357" s="28" t="n">
        <v>13.132078</v>
      </c>
      <c r="H1357" s="8" t="n">
        <v>60.84277</v>
      </c>
      <c r="I1357" s="8" t="n">
        <v>847.249224</v>
      </c>
      <c r="J1357" s="28" t="n">
        <v>13.925224</v>
      </c>
      <c r="K1357" s="39" t="n">
        <v>1.480918</v>
      </c>
      <c r="L1357" s="28" t="n">
        <v>6.026152</v>
      </c>
      <c r="M1357" s="8" t="n">
        <v>166.5</v>
      </c>
      <c r="N1357" s="8" t="n">
        <v>937</v>
      </c>
      <c r="O1357" s="28" t="n">
        <v>11.510417</v>
      </c>
      <c r="P1357" s="28" t="n">
        <v>6.010303</v>
      </c>
      <c r="Q1357" s="28" t="n">
        <v>6.679811</v>
      </c>
      <c r="R1357" s="8" t="n">
        <v>32</v>
      </c>
      <c r="S1357" s="8" t="n">
        <v>14</v>
      </c>
      <c r="T1357" s="23" t="n">
        <v>128.097339</v>
      </c>
      <c r="U1357" s="23" t="n">
        <v>104.72389</v>
      </c>
      <c r="V1357" s="28" t="n">
        <v>4.308373</v>
      </c>
      <c r="W1357" s="39" t="n">
        <v>0.664375</v>
      </c>
      <c r="X1357" s="24" t="n">
        <f aca="false">P1357*RHO_VANE/2700*(1+SCRAP)*PRICE_VANE</f>
        <v>71.94332691</v>
      </c>
      <c r="Y1357" s="24" t="n">
        <f aca="false">Q1357*RHO_PLATE/2700*(1+SCRAP)*PRICE_PLATE</f>
        <v>79.95733767</v>
      </c>
      <c r="Z1357" s="24" t="n">
        <f aca="false">T1357*CUT_M+(R1357+S1357)*CUT_SET</f>
        <v>238.1460085</v>
      </c>
      <c r="AA1357" s="24" t="n">
        <f aca="false">U1357*ROUND_M</f>
        <v>523.61945</v>
      </c>
      <c r="AB1357" s="24" t="n">
        <f aca="false">(R1357+S1357)*FINISH_PART</f>
        <v>368</v>
      </c>
      <c r="AC1357" s="24" t="n">
        <f aca="false">R1357*SPACER_VANE+(R1357+S1357)*ASM_H*LABOUR</f>
        <v>613.5</v>
      </c>
      <c r="AD1357" s="24" t="n">
        <f aca="false">V1357*G10_CAGE+W1357*G10_SLEEVE</f>
        <v>298.36488</v>
      </c>
      <c r="AE1357" s="24" t="n">
        <f aca="false">N1357/1000*SHAFT_M+SHAFT_SET</f>
        <v>192.44</v>
      </c>
      <c r="AF1357" s="24" t="n">
        <f aca="false">2*ROUNDUP(G1357*1000/V_ZENER,0)*PRICE_Z+5*ROUNDUP(G1357*DIODE_SAFETY/V_STICK,0)*PRICE_STICK</f>
        <v>91.7</v>
      </c>
      <c r="AG1357" s="24" t="n">
        <f aca="false">SUM(X1357:AF1357)</f>
        <v>2477.67100308</v>
      </c>
      <c r="AH1357" s="20" t="n">
        <f aca="false">FIXED_BOM</f>
        <v>3461</v>
      </c>
      <c r="AI1357" s="24" t="n">
        <f aca="false">(AG1357+AH1357)*(1+CONT)</f>
        <v>6829.471653542</v>
      </c>
      <c r="AJ1357" s="24" t="n">
        <f aca="false">IF(L1357&gt;0,AI1357/L1357,1000000000000)</f>
        <v>1133.30557436022</v>
      </c>
      <c r="AK1357" s="8" t="n">
        <f aca="false">IF(AND(G1357&gt;=V_NEED,L1357&gt;=P_MIN,K1357&gt;=Z_MIN,F1357&lt;=N_CAP,D1357&lt;=R_MAX,OR(CORONA_REQ=0,O1357&gt;=G1357)),1,0)</f>
        <v>0</v>
      </c>
      <c r="AL1357" s="28" t="n">
        <f aca="false">IF(AK1357=1,IF(OBJECTIVE=1,AI1357,AJ1357),1000000000000)+ROW()*0.000000001</f>
        <v>1000000000000</v>
      </c>
    </row>
    <row r="1358" customFormat="false" ht="15" hidden="false" customHeight="false" outlineLevel="0" collapsed="false">
      <c r="A1358" s="8" t="n">
        <v>1354</v>
      </c>
      <c r="B1358" s="23" t="n">
        <v>6</v>
      </c>
      <c r="C1358" s="23" t="n">
        <v>1.5</v>
      </c>
      <c r="D1358" s="8" t="n">
        <v>200</v>
      </c>
      <c r="E1358" s="8" t="n">
        <v>18</v>
      </c>
      <c r="F1358" s="8" t="n">
        <v>10</v>
      </c>
      <c r="G1358" s="28" t="n">
        <v>13.132078</v>
      </c>
      <c r="H1358" s="8" t="n">
        <v>76.534176</v>
      </c>
      <c r="I1358" s="8" t="n">
        <v>1073.18235</v>
      </c>
      <c r="J1358" s="28" t="n">
        <v>14.022263</v>
      </c>
      <c r="K1358" s="39" t="n">
        <v>1.496199</v>
      </c>
      <c r="L1358" s="28" t="n">
        <v>7.798401</v>
      </c>
      <c r="M1358" s="8" t="n">
        <v>204</v>
      </c>
      <c r="N1358" s="8" t="n">
        <v>1012</v>
      </c>
      <c r="O1358" s="28" t="n">
        <v>11.510417</v>
      </c>
      <c r="P1358" s="28" t="n">
        <v>7.512879</v>
      </c>
      <c r="Q1358" s="28" t="n">
        <v>7.63407</v>
      </c>
      <c r="R1358" s="8" t="n">
        <v>40</v>
      </c>
      <c r="S1358" s="8" t="n">
        <v>16</v>
      </c>
      <c r="T1358" s="23" t="n">
        <v>157.765479</v>
      </c>
      <c r="U1358" s="23" t="n">
        <v>128.548668</v>
      </c>
      <c r="V1358" s="28" t="n">
        <v>5.054627</v>
      </c>
      <c r="W1358" s="39" t="n">
        <v>0.779452</v>
      </c>
      <c r="X1358" s="24" t="n">
        <f aca="false">P1358*RHO_VANE/2700*(1+SCRAP)*PRICE_VANE</f>
        <v>89.92916163</v>
      </c>
      <c r="Y1358" s="24" t="n">
        <f aca="false">Q1358*RHO_PLATE/2700*(1+SCRAP)*PRICE_PLATE</f>
        <v>91.3798179</v>
      </c>
      <c r="Z1358" s="24" t="n">
        <f aca="false">T1358*CUT_M+(R1358+S1358)*CUT_SET</f>
        <v>292.6482185</v>
      </c>
      <c r="AA1358" s="24" t="n">
        <f aca="false">U1358*ROUND_M</f>
        <v>642.74334</v>
      </c>
      <c r="AB1358" s="24" t="n">
        <f aca="false">(R1358+S1358)*FINISH_PART</f>
        <v>448</v>
      </c>
      <c r="AC1358" s="24" t="n">
        <f aca="false">R1358*SPACER_VANE+(R1358+S1358)*ASM_H*LABOUR</f>
        <v>750</v>
      </c>
      <c r="AD1358" s="24" t="n">
        <f aca="false">V1358*G10_CAGE+W1358*G10_SLEEVE</f>
        <v>350.04474</v>
      </c>
      <c r="AE1358" s="24" t="n">
        <f aca="false">N1358/1000*SHAFT_M+SHAFT_SET</f>
        <v>201.44</v>
      </c>
      <c r="AF1358" s="24" t="n">
        <f aca="false">2*ROUNDUP(G1358*1000/V_ZENER,0)*PRICE_Z+5*ROUNDUP(G1358*DIODE_SAFETY/V_STICK,0)*PRICE_STICK</f>
        <v>91.7</v>
      </c>
      <c r="AG1358" s="24" t="n">
        <f aca="false">SUM(X1358:AF1358)</f>
        <v>2957.88527803</v>
      </c>
      <c r="AH1358" s="20" t="n">
        <f aca="false">FIXED_BOM</f>
        <v>3461</v>
      </c>
      <c r="AI1358" s="24" t="n">
        <f aca="false">(AG1358+AH1358)*(1+CONT)</f>
        <v>7381.7180697345</v>
      </c>
      <c r="AJ1358" s="24" t="n">
        <f aca="false">IF(L1358&gt;0,AI1358/L1358,1000000000000)</f>
        <v>946.568157976808</v>
      </c>
      <c r="AK1358" s="8" t="n">
        <f aca="false">IF(AND(G1358&gt;=V_NEED,L1358&gt;=P_MIN,K1358&gt;=Z_MIN,F1358&lt;=N_CAP,D1358&lt;=R_MAX,OR(CORONA_REQ=0,O1358&gt;=G1358)),1,0)</f>
        <v>0</v>
      </c>
      <c r="AL1358" s="28" t="n">
        <f aca="false">IF(AK1358=1,IF(OBJECTIVE=1,AI1358,AJ1358),1000000000000)+ROW()*0.000000001</f>
        <v>1000000000000</v>
      </c>
    </row>
    <row r="1359" customFormat="false" ht="15" hidden="false" customHeight="false" outlineLevel="0" collapsed="false">
      <c r="A1359" s="8" t="n">
        <v>1355</v>
      </c>
      <c r="B1359" s="23" t="n">
        <v>6</v>
      </c>
      <c r="C1359" s="23" t="n">
        <v>1.5</v>
      </c>
      <c r="D1359" s="8" t="n">
        <v>200</v>
      </c>
      <c r="E1359" s="8" t="n">
        <v>18</v>
      </c>
      <c r="F1359" s="8" t="n">
        <v>12</v>
      </c>
      <c r="G1359" s="28" t="n">
        <v>13.132078</v>
      </c>
      <c r="H1359" s="8" t="n">
        <v>92.225581</v>
      </c>
      <c r="I1359" s="8" t="n">
        <v>1299.115476</v>
      </c>
      <c r="J1359" s="28" t="n">
        <v>14.086281</v>
      </c>
      <c r="K1359" s="39" t="n">
        <v>1.506156</v>
      </c>
      <c r="L1359" s="28" t="n">
        <v>9.576888</v>
      </c>
      <c r="M1359" s="8" t="n">
        <v>249</v>
      </c>
      <c r="N1359" s="8" t="n">
        <v>1102</v>
      </c>
      <c r="O1359" s="28" t="n">
        <v>11.510417</v>
      </c>
      <c r="P1359" s="28" t="n">
        <v>9.015455</v>
      </c>
      <c r="Q1359" s="28" t="n">
        <v>9.542588</v>
      </c>
      <c r="R1359" s="8" t="n">
        <v>48</v>
      </c>
      <c r="S1359" s="8" t="n">
        <v>20</v>
      </c>
      <c r="T1359" s="23" t="n">
        <v>190.575212</v>
      </c>
      <c r="U1359" s="23" t="n">
        <v>155.515038</v>
      </c>
      <c r="V1359" s="28" t="n">
        <v>5.950131</v>
      </c>
      <c r="W1359" s="39" t="n">
        <v>0.917544</v>
      </c>
      <c r="X1359" s="24" t="n">
        <f aca="false">P1359*RHO_VANE/2700*(1+SCRAP)*PRICE_VANE</f>
        <v>107.91499635</v>
      </c>
      <c r="Y1359" s="24" t="n">
        <f aca="false">Q1359*RHO_PLATE/2700*(1+SCRAP)*PRICE_PLATE</f>
        <v>114.22477836</v>
      </c>
      <c r="Z1359" s="24" t="n">
        <f aca="false">T1359*CUT_M+(R1359+S1359)*CUT_SET</f>
        <v>353.862818</v>
      </c>
      <c r="AA1359" s="24" t="n">
        <f aca="false">U1359*ROUND_M</f>
        <v>777.57519</v>
      </c>
      <c r="AB1359" s="24" t="n">
        <f aca="false">(R1359+S1359)*FINISH_PART</f>
        <v>544</v>
      </c>
      <c r="AC1359" s="24" t="n">
        <f aca="false">R1359*SPACER_VANE+(R1359+S1359)*ASM_H*LABOUR</f>
        <v>909</v>
      </c>
      <c r="AD1359" s="24" t="n">
        <f aca="false">V1359*G10_CAGE+W1359*G10_SLEEVE</f>
        <v>412.0605</v>
      </c>
      <c r="AE1359" s="24" t="n">
        <f aca="false">N1359/1000*SHAFT_M+SHAFT_SET</f>
        <v>212.24</v>
      </c>
      <c r="AF1359" s="24" t="n">
        <f aca="false">2*ROUNDUP(G1359*1000/V_ZENER,0)*PRICE_Z+5*ROUNDUP(G1359*DIODE_SAFETY/V_STICK,0)*PRICE_STICK</f>
        <v>91.7</v>
      </c>
      <c r="AG1359" s="24" t="n">
        <f aca="false">SUM(X1359:AF1359)</f>
        <v>3522.57828271</v>
      </c>
      <c r="AH1359" s="20" t="n">
        <f aca="false">FIXED_BOM</f>
        <v>3461</v>
      </c>
      <c r="AI1359" s="24" t="n">
        <f aca="false">(AG1359+AH1359)*(1+CONT)</f>
        <v>8031.1150251165</v>
      </c>
      <c r="AJ1359" s="24" t="n">
        <f aca="false">IF(L1359&gt;0,AI1359/L1359,1000000000000)</f>
        <v>838.593395382352</v>
      </c>
      <c r="AK1359" s="8" t="n">
        <f aca="false">IF(AND(G1359&gt;=V_NEED,L1359&gt;=P_MIN,K1359&gt;=Z_MIN,F1359&lt;=N_CAP,D1359&lt;=R_MAX,OR(CORONA_REQ=0,O1359&gt;=G1359)),1,0)</f>
        <v>0</v>
      </c>
      <c r="AL1359" s="28" t="n">
        <f aca="false">IF(AK1359=1,IF(OBJECTIVE=1,AI1359,AJ1359),1000000000000)+ROW()*0.000000001</f>
        <v>1000000000000</v>
      </c>
    </row>
    <row r="1360" customFormat="false" ht="15" hidden="false" customHeight="false" outlineLevel="0" collapsed="false">
      <c r="A1360" s="8" t="n">
        <v>1356</v>
      </c>
      <c r="B1360" s="23" t="n">
        <v>6</v>
      </c>
      <c r="C1360" s="23" t="n">
        <v>1.5</v>
      </c>
      <c r="D1360" s="8" t="n">
        <v>200</v>
      </c>
      <c r="E1360" s="8" t="n">
        <v>18</v>
      </c>
      <c r="F1360" s="8" t="n">
        <v>16</v>
      </c>
      <c r="G1360" s="28" t="n">
        <v>13.132078</v>
      </c>
      <c r="H1360" s="8" t="n">
        <v>123.608392</v>
      </c>
      <c r="I1360" s="8" t="n">
        <v>1750.981729</v>
      </c>
      <c r="J1360" s="28" t="n">
        <v>14.165557</v>
      </c>
      <c r="K1360" s="39" t="n">
        <v>1.518765</v>
      </c>
      <c r="L1360" s="28" t="n">
        <v>13.129934</v>
      </c>
      <c r="M1360" s="8" t="n">
        <v>331.5</v>
      </c>
      <c r="N1360" s="8" t="n">
        <v>1267</v>
      </c>
      <c r="O1360" s="28" t="n">
        <v>11.510417</v>
      </c>
      <c r="P1360" s="28" t="n">
        <v>12.020607</v>
      </c>
      <c r="Q1360" s="28" t="n">
        <v>12.405364</v>
      </c>
      <c r="R1360" s="8" t="n">
        <v>64</v>
      </c>
      <c r="S1360" s="8" t="n">
        <v>26</v>
      </c>
      <c r="T1360" s="23" t="n">
        <v>253.053086</v>
      </c>
      <c r="U1360" s="23" t="n">
        <v>206.306187</v>
      </c>
      <c r="V1360" s="28" t="n">
        <v>7.59189</v>
      </c>
      <c r="W1360" s="39" t="n">
        <v>1.170712</v>
      </c>
      <c r="X1360" s="24" t="n">
        <f aca="false">P1360*RHO_VANE/2700*(1+SCRAP)*PRICE_VANE</f>
        <v>143.88666579</v>
      </c>
      <c r="Y1360" s="24" t="n">
        <f aca="false">Q1360*RHO_PLATE/2700*(1+SCRAP)*PRICE_PLATE</f>
        <v>148.49220708</v>
      </c>
      <c r="Z1360" s="24" t="n">
        <f aca="false">T1360*CUT_M+(R1360+S1360)*CUT_SET</f>
        <v>469.579629</v>
      </c>
      <c r="AA1360" s="24" t="n">
        <f aca="false">U1360*ROUND_M</f>
        <v>1031.530935</v>
      </c>
      <c r="AB1360" s="24" t="n">
        <f aca="false">(R1360+S1360)*FINISH_PART</f>
        <v>720</v>
      </c>
      <c r="AC1360" s="24" t="n">
        <f aca="false">R1360*SPACER_VANE+(R1360+S1360)*ASM_H*LABOUR</f>
        <v>1204.5</v>
      </c>
      <c r="AD1360" s="24" t="n">
        <f aca="false">V1360*G10_CAGE+W1360*G10_SLEEVE</f>
        <v>525.75612</v>
      </c>
      <c r="AE1360" s="24" t="n">
        <f aca="false">N1360/1000*SHAFT_M+SHAFT_SET</f>
        <v>232.04</v>
      </c>
      <c r="AF1360" s="24" t="n">
        <f aca="false">2*ROUNDUP(G1360*1000/V_ZENER,0)*PRICE_Z+5*ROUNDUP(G1360*DIODE_SAFETY/V_STICK,0)*PRICE_STICK</f>
        <v>91.7</v>
      </c>
      <c r="AG1360" s="24" t="n">
        <f aca="false">SUM(X1360:AF1360)</f>
        <v>4567.48555687</v>
      </c>
      <c r="AH1360" s="20" t="n">
        <f aca="false">FIXED_BOM</f>
        <v>3461</v>
      </c>
      <c r="AI1360" s="24" t="n">
        <f aca="false">(AG1360+AH1360)*(1+CONT)</f>
        <v>9232.7583904005</v>
      </c>
      <c r="AJ1360" s="24" t="n">
        <f aca="false">IF(L1360&gt;0,AI1360/L1360,1000000000000)</f>
        <v>703.183914740204</v>
      </c>
      <c r="AK1360" s="8" t="n">
        <f aca="false">IF(AND(G1360&gt;=V_NEED,L1360&gt;=P_MIN,K1360&gt;=Z_MIN,F1360&lt;=N_CAP,D1360&lt;=R_MAX,OR(CORONA_REQ=0,O1360&gt;=G1360)),1,0)</f>
        <v>0</v>
      </c>
      <c r="AL1360" s="28" t="n">
        <f aca="false">IF(AK1360=1,IF(OBJECTIVE=1,AI1360,AJ1360),1000000000000)+ROW()*0.000000001</f>
        <v>1000000000000</v>
      </c>
    </row>
    <row r="1361" customFormat="false" ht="15" hidden="false" customHeight="false" outlineLevel="0" collapsed="false">
      <c r="A1361" s="8" t="n">
        <v>1357</v>
      </c>
      <c r="B1361" s="23" t="n">
        <v>6</v>
      </c>
      <c r="C1361" s="23" t="n">
        <v>1.5</v>
      </c>
      <c r="D1361" s="8" t="n">
        <v>200</v>
      </c>
      <c r="E1361" s="8" t="n">
        <v>22</v>
      </c>
      <c r="F1361" s="8" t="n">
        <v>4</v>
      </c>
      <c r="G1361" s="28" t="n">
        <v>13.132078</v>
      </c>
      <c r="H1361" s="8" t="n">
        <v>39.277569</v>
      </c>
      <c r="I1361" s="8" t="n">
        <v>476.347708</v>
      </c>
      <c r="J1361" s="28" t="n">
        <v>12.127729</v>
      </c>
      <c r="K1361" s="39" t="n">
        <v>1.412366</v>
      </c>
      <c r="L1361" s="28" t="n">
        <v>3.040081</v>
      </c>
      <c r="M1361" s="8" t="n">
        <v>91.5</v>
      </c>
      <c r="N1361" s="8" t="n">
        <v>787</v>
      </c>
      <c r="O1361" s="28" t="n">
        <v>11.510417</v>
      </c>
      <c r="P1361" s="28" t="n">
        <v>3.51409</v>
      </c>
      <c r="Q1361" s="28" t="n">
        <v>4.771294</v>
      </c>
      <c r="R1361" s="8" t="n">
        <v>16</v>
      </c>
      <c r="S1361" s="8" t="n">
        <v>10</v>
      </c>
      <c r="T1361" s="23" t="n">
        <v>68.761059</v>
      </c>
      <c r="U1361" s="23" t="n">
        <v>57.074334</v>
      </c>
      <c r="V1361" s="28" t="n">
        <v>2.815865</v>
      </c>
      <c r="W1361" s="39" t="n">
        <v>0.434222</v>
      </c>
      <c r="X1361" s="24" t="n">
        <f aca="false">P1361*RHO_VANE/2700*(1+SCRAP)*PRICE_VANE</f>
        <v>42.0636573</v>
      </c>
      <c r="Y1361" s="24" t="n">
        <f aca="false">Q1361*RHO_PLATE/2700*(1+SCRAP)*PRICE_PLATE</f>
        <v>57.11238918</v>
      </c>
      <c r="Z1361" s="24" t="n">
        <f aca="false">T1361*CUT_M+(R1361+S1361)*CUT_SET</f>
        <v>129.1415885</v>
      </c>
      <c r="AA1361" s="24" t="n">
        <f aca="false">U1361*ROUND_M</f>
        <v>285.37167</v>
      </c>
      <c r="AB1361" s="24" t="n">
        <f aca="false">(R1361+S1361)*FINISH_PART</f>
        <v>208</v>
      </c>
      <c r="AC1361" s="24" t="n">
        <f aca="false">R1361*SPACER_VANE+(R1361+S1361)*ASM_H*LABOUR</f>
        <v>340.5</v>
      </c>
      <c r="AD1361" s="24" t="n">
        <f aca="false">V1361*G10_CAGE+W1361*G10_SLEEVE</f>
        <v>195.00522</v>
      </c>
      <c r="AE1361" s="24" t="n">
        <f aca="false">N1361/1000*SHAFT_M+SHAFT_SET</f>
        <v>174.44</v>
      </c>
      <c r="AF1361" s="24" t="n">
        <f aca="false">2*ROUNDUP(G1361*1000/V_ZENER,0)*PRICE_Z+5*ROUNDUP(G1361*DIODE_SAFETY/V_STICK,0)*PRICE_STICK</f>
        <v>91.7</v>
      </c>
      <c r="AG1361" s="24" t="n">
        <f aca="false">SUM(X1361:AF1361)</f>
        <v>1523.33452498</v>
      </c>
      <c r="AH1361" s="20" t="n">
        <f aca="false">FIXED_BOM</f>
        <v>3461</v>
      </c>
      <c r="AI1361" s="24" t="n">
        <f aca="false">(AG1361+AH1361)*(1+CONT)</f>
        <v>5731.984703727</v>
      </c>
      <c r="AJ1361" s="24" t="n">
        <f aca="false">IF(L1361&gt;0,AI1361/L1361,1000000000000)</f>
        <v>1885.47104624087</v>
      </c>
      <c r="AK1361" s="8" t="n">
        <f aca="false">IF(AND(G1361&gt;=V_NEED,L1361&gt;=P_MIN,K1361&gt;=Z_MIN,F1361&lt;=N_CAP,D1361&lt;=R_MAX,OR(CORONA_REQ=0,O1361&gt;=G1361)),1,0)</f>
        <v>0</v>
      </c>
      <c r="AL1361" s="28" t="n">
        <f aca="false">IF(AK1361=1,IF(OBJECTIVE=1,AI1361,AJ1361),1000000000000)+ROW()*0.000000001</f>
        <v>1000000000000</v>
      </c>
    </row>
    <row r="1362" customFormat="false" ht="15" hidden="false" customHeight="false" outlineLevel="0" collapsed="false">
      <c r="A1362" s="8" t="n">
        <v>1358</v>
      </c>
      <c r="B1362" s="23" t="n">
        <v>6</v>
      </c>
      <c r="C1362" s="23" t="n">
        <v>1.5</v>
      </c>
      <c r="D1362" s="8" t="n">
        <v>200</v>
      </c>
      <c r="E1362" s="8" t="n">
        <v>22</v>
      </c>
      <c r="F1362" s="8" t="n">
        <v>6</v>
      </c>
      <c r="G1362" s="28" t="n">
        <v>13.132078</v>
      </c>
      <c r="H1362" s="8" t="n">
        <v>60.579036</v>
      </c>
      <c r="I1362" s="8" t="n">
        <v>748.546399</v>
      </c>
      <c r="J1362" s="28" t="n">
        <v>12.356525</v>
      </c>
      <c r="K1362" s="39" t="n">
        <v>1.453671</v>
      </c>
      <c r="L1362" s="28" t="n">
        <v>5.115846</v>
      </c>
      <c r="M1362" s="8" t="n">
        <v>129</v>
      </c>
      <c r="N1362" s="8" t="n">
        <v>862</v>
      </c>
      <c r="O1362" s="28" t="n">
        <v>11.510417</v>
      </c>
      <c r="P1362" s="28" t="n">
        <v>5.271135</v>
      </c>
      <c r="Q1362" s="28" t="n">
        <v>5.725553</v>
      </c>
      <c r="R1362" s="8" t="n">
        <v>24</v>
      </c>
      <c r="S1362" s="8" t="n">
        <v>12</v>
      </c>
      <c r="T1362" s="23" t="n">
        <v>98.429199</v>
      </c>
      <c r="U1362" s="23" t="n">
        <v>80.899112</v>
      </c>
      <c r="V1362" s="28" t="n">
        <v>3.562119</v>
      </c>
      <c r="W1362" s="39" t="n">
        <v>0.549299</v>
      </c>
      <c r="X1362" s="24" t="n">
        <f aca="false">P1362*RHO_VANE/2700*(1+SCRAP)*PRICE_VANE</f>
        <v>63.09548595</v>
      </c>
      <c r="Y1362" s="24" t="n">
        <f aca="false">Q1362*RHO_PLATE/2700*(1+SCRAP)*PRICE_PLATE</f>
        <v>68.53486941</v>
      </c>
      <c r="Z1362" s="24" t="n">
        <f aca="false">T1362*CUT_M+(R1362+S1362)*CUT_SET</f>
        <v>183.6437985</v>
      </c>
      <c r="AA1362" s="24" t="n">
        <f aca="false">U1362*ROUND_M</f>
        <v>404.49556</v>
      </c>
      <c r="AB1362" s="24" t="n">
        <f aca="false">(R1362+S1362)*FINISH_PART</f>
        <v>288</v>
      </c>
      <c r="AC1362" s="24" t="n">
        <f aca="false">R1362*SPACER_VANE+(R1362+S1362)*ASM_H*LABOUR</f>
        <v>477</v>
      </c>
      <c r="AD1362" s="24" t="n">
        <f aca="false">V1362*G10_CAGE+W1362*G10_SLEEVE</f>
        <v>246.68508</v>
      </c>
      <c r="AE1362" s="24" t="n">
        <f aca="false">N1362/1000*SHAFT_M+SHAFT_SET</f>
        <v>183.44</v>
      </c>
      <c r="AF1362" s="24" t="n">
        <f aca="false">2*ROUNDUP(G1362*1000/V_ZENER,0)*PRICE_Z+5*ROUNDUP(G1362*DIODE_SAFETY/V_STICK,0)*PRICE_STICK</f>
        <v>91.7</v>
      </c>
      <c r="AG1362" s="24" t="n">
        <f aca="false">SUM(X1362:AF1362)</f>
        <v>2006.59479386</v>
      </c>
      <c r="AH1362" s="20" t="n">
        <f aca="false">FIXED_BOM</f>
        <v>3461</v>
      </c>
      <c r="AI1362" s="24" t="n">
        <f aca="false">(AG1362+AH1362)*(1+CONT)</f>
        <v>6287.734012939</v>
      </c>
      <c r="AJ1362" s="24" t="n">
        <f aca="false">IF(L1362&gt;0,AI1362/L1362,1000000000000)</f>
        <v>1229.07022864625</v>
      </c>
      <c r="AK1362" s="8" t="n">
        <f aca="false">IF(AND(G1362&gt;=V_NEED,L1362&gt;=P_MIN,K1362&gt;=Z_MIN,F1362&lt;=N_CAP,D1362&lt;=R_MAX,OR(CORONA_REQ=0,O1362&gt;=G1362)),1,0)</f>
        <v>0</v>
      </c>
      <c r="AL1362" s="28" t="n">
        <f aca="false">IF(AK1362=1,IF(OBJECTIVE=1,AI1362,AJ1362),1000000000000)+ROW()*0.000000001</f>
        <v>1000000000000</v>
      </c>
    </row>
    <row r="1363" customFormat="false" ht="15" hidden="false" customHeight="false" outlineLevel="0" collapsed="false">
      <c r="A1363" s="8" t="n">
        <v>1359</v>
      </c>
      <c r="B1363" s="23" t="n">
        <v>6</v>
      </c>
      <c r="C1363" s="23" t="n">
        <v>1.5</v>
      </c>
      <c r="D1363" s="8" t="n">
        <v>200</v>
      </c>
      <c r="E1363" s="8" t="n">
        <v>22</v>
      </c>
      <c r="F1363" s="8" t="n">
        <v>8</v>
      </c>
      <c r="G1363" s="28" t="n">
        <v>13.132078</v>
      </c>
      <c r="H1363" s="8" t="n">
        <v>81.880504</v>
      </c>
      <c r="I1363" s="8" t="n">
        <v>1020.74509</v>
      </c>
      <c r="J1363" s="28" t="n">
        <v>12.466278</v>
      </c>
      <c r="K1363" s="39" t="n">
        <v>1.473255</v>
      </c>
      <c r="L1363" s="28" t="n">
        <v>7.188095</v>
      </c>
      <c r="M1363" s="8" t="n">
        <v>174</v>
      </c>
      <c r="N1363" s="8" t="n">
        <v>952</v>
      </c>
      <c r="O1363" s="28" t="n">
        <v>11.510417</v>
      </c>
      <c r="P1363" s="28" t="n">
        <v>7.028179</v>
      </c>
      <c r="Q1363" s="28" t="n">
        <v>7.63407</v>
      </c>
      <c r="R1363" s="8" t="n">
        <v>32</v>
      </c>
      <c r="S1363" s="8" t="n">
        <v>16</v>
      </c>
      <c r="T1363" s="23" t="n">
        <v>131.238932</v>
      </c>
      <c r="U1363" s="23" t="n">
        <v>107.865482</v>
      </c>
      <c r="V1363" s="28" t="n">
        <v>4.457623</v>
      </c>
      <c r="W1363" s="39" t="n">
        <v>0.687391</v>
      </c>
      <c r="X1363" s="24" t="n">
        <f aca="false">P1363*RHO_VANE/2700*(1+SCRAP)*PRICE_VANE</f>
        <v>84.12730263</v>
      </c>
      <c r="Y1363" s="24" t="n">
        <f aca="false">Q1363*RHO_PLATE/2700*(1+SCRAP)*PRICE_PLATE</f>
        <v>91.3798179</v>
      </c>
      <c r="Z1363" s="24" t="n">
        <f aca="false">T1363*CUT_M+(R1363+S1363)*CUT_SET</f>
        <v>244.858398</v>
      </c>
      <c r="AA1363" s="24" t="n">
        <f aca="false">U1363*ROUND_M</f>
        <v>539.32741</v>
      </c>
      <c r="AB1363" s="24" t="n">
        <f aca="false">(R1363+S1363)*FINISH_PART</f>
        <v>384</v>
      </c>
      <c r="AC1363" s="24" t="n">
        <f aca="false">R1363*SPACER_VANE+(R1363+S1363)*ASM_H*LABOUR</f>
        <v>636</v>
      </c>
      <c r="AD1363" s="24" t="n">
        <f aca="false">V1363*G10_CAGE+W1363*G10_SLEEVE</f>
        <v>308.70084</v>
      </c>
      <c r="AE1363" s="24" t="n">
        <f aca="false">N1363/1000*SHAFT_M+SHAFT_SET</f>
        <v>194.24</v>
      </c>
      <c r="AF1363" s="24" t="n">
        <f aca="false">2*ROUNDUP(G1363*1000/V_ZENER,0)*PRICE_Z+5*ROUNDUP(G1363*DIODE_SAFETY/V_STICK,0)*PRICE_STICK</f>
        <v>91.7</v>
      </c>
      <c r="AG1363" s="24" t="n">
        <f aca="false">SUM(X1363:AF1363)</f>
        <v>2574.33376853</v>
      </c>
      <c r="AH1363" s="20" t="n">
        <f aca="false">FIXED_BOM</f>
        <v>3461</v>
      </c>
      <c r="AI1363" s="24" t="n">
        <f aca="false">(AG1363+AH1363)*(1+CONT)</f>
        <v>6940.6338338095</v>
      </c>
      <c r="AJ1363" s="24" t="n">
        <f aca="false">IF(L1363&gt;0,AI1363/L1363,1000000000000)</f>
        <v>965.573470274043</v>
      </c>
      <c r="AK1363" s="8" t="n">
        <f aca="false">IF(AND(G1363&gt;=V_NEED,L1363&gt;=P_MIN,K1363&gt;=Z_MIN,F1363&lt;=N_CAP,D1363&lt;=R_MAX,OR(CORONA_REQ=0,O1363&gt;=G1363)),1,0)</f>
        <v>0</v>
      </c>
      <c r="AL1363" s="28" t="n">
        <f aca="false">IF(AK1363=1,IF(OBJECTIVE=1,AI1363,AJ1363),1000000000000)+ROW()*0.000000001</f>
        <v>1000000000000</v>
      </c>
    </row>
    <row r="1364" customFormat="false" ht="15" hidden="false" customHeight="false" outlineLevel="0" collapsed="false">
      <c r="A1364" s="8" t="n">
        <v>1360</v>
      </c>
      <c r="B1364" s="23" t="n">
        <v>6</v>
      </c>
      <c r="C1364" s="23" t="n">
        <v>1.5</v>
      </c>
      <c r="D1364" s="8" t="n">
        <v>200</v>
      </c>
      <c r="E1364" s="8" t="n">
        <v>22</v>
      </c>
      <c r="F1364" s="8" t="n">
        <v>10</v>
      </c>
      <c r="G1364" s="28" t="n">
        <v>13.132078</v>
      </c>
      <c r="H1364" s="8" t="n">
        <v>103.181972</v>
      </c>
      <c r="I1364" s="8" t="n">
        <v>1292.94378</v>
      </c>
      <c r="J1364" s="28" t="n">
        <v>12.530714</v>
      </c>
      <c r="K1364" s="39" t="n">
        <v>1.485641</v>
      </c>
      <c r="L1364" s="28" t="n">
        <v>9.271704</v>
      </c>
      <c r="M1364" s="8" t="n">
        <v>219</v>
      </c>
      <c r="N1364" s="8" t="n">
        <v>1042</v>
      </c>
      <c r="O1364" s="28" t="n">
        <v>11.510417</v>
      </c>
      <c r="P1364" s="28" t="n">
        <v>8.785224</v>
      </c>
      <c r="Q1364" s="28" t="n">
        <v>9.542588</v>
      </c>
      <c r="R1364" s="8" t="n">
        <v>40</v>
      </c>
      <c r="S1364" s="8" t="n">
        <v>20</v>
      </c>
      <c r="T1364" s="23" t="n">
        <v>164.048665</v>
      </c>
      <c r="U1364" s="23" t="n">
        <v>134.831853</v>
      </c>
      <c r="V1364" s="28" t="n">
        <v>5.353128</v>
      </c>
      <c r="W1364" s="39" t="n">
        <v>0.825482</v>
      </c>
      <c r="X1364" s="24" t="n">
        <f aca="false">P1364*RHO_VANE/2700*(1+SCRAP)*PRICE_VANE</f>
        <v>105.15913128</v>
      </c>
      <c r="Y1364" s="24" t="n">
        <f aca="false">Q1364*RHO_PLATE/2700*(1+SCRAP)*PRICE_PLATE</f>
        <v>114.22477836</v>
      </c>
      <c r="Z1364" s="24" t="n">
        <f aca="false">T1364*CUT_M+(R1364+S1364)*CUT_SET</f>
        <v>306.0729975</v>
      </c>
      <c r="AA1364" s="24" t="n">
        <f aca="false">U1364*ROUND_M</f>
        <v>674.159265</v>
      </c>
      <c r="AB1364" s="24" t="n">
        <f aca="false">(R1364+S1364)*FINISH_PART</f>
        <v>480</v>
      </c>
      <c r="AC1364" s="24" t="n">
        <f aca="false">R1364*SPACER_VANE+(R1364+S1364)*ASM_H*LABOUR</f>
        <v>795</v>
      </c>
      <c r="AD1364" s="24" t="n">
        <f aca="false">V1364*G10_CAGE+W1364*G10_SLEEVE</f>
        <v>370.7166</v>
      </c>
      <c r="AE1364" s="24" t="n">
        <f aca="false">N1364/1000*SHAFT_M+SHAFT_SET</f>
        <v>205.04</v>
      </c>
      <c r="AF1364" s="24" t="n">
        <f aca="false">2*ROUNDUP(G1364*1000/V_ZENER,0)*PRICE_Z+5*ROUNDUP(G1364*DIODE_SAFETY/V_STICK,0)*PRICE_STICK</f>
        <v>91.7</v>
      </c>
      <c r="AG1364" s="24" t="n">
        <f aca="false">SUM(X1364:AF1364)</f>
        <v>3142.07277214</v>
      </c>
      <c r="AH1364" s="20" t="n">
        <f aca="false">FIXED_BOM</f>
        <v>3461</v>
      </c>
      <c r="AI1364" s="24" t="n">
        <f aca="false">(AG1364+AH1364)*(1+CONT)</f>
        <v>7593.533687961</v>
      </c>
      <c r="AJ1364" s="24" t="n">
        <f aca="false">IF(L1364&gt;0,AI1364/L1364,1000000000000)</f>
        <v>819.000874915873</v>
      </c>
      <c r="AK1364" s="8" t="n">
        <f aca="false">IF(AND(G1364&gt;=V_NEED,L1364&gt;=P_MIN,K1364&gt;=Z_MIN,F1364&lt;=N_CAP,D1364&lt;=R_MAX,OR(CORONA_REQ=0,O1364&gt;=G1364)),1,0)</f>
        <v>0</v>
      </c>
      <c r="AL1364" s="28" t="n">
        <f aca="false">IF(AK1364=1,IF(OBJECTIVE=1,AI1364,AJ1364),1000000000000)+ROW()*0.000000001</f>
        <v>1000000000000</v>
      </c>
    </row>
    <row r="1365" customFormat="false" ht="15" hidden="false" customHeight="false" outlineLevel="0" collapsed="false">
      <c r="A1365" s="8" t="n">
        <v>1361</v>
      </c>
      <c r="B1365" s="23" t="n">
        <v>6</v>
      </c>
      <c r="C1365" s="23" t="n">
        <v>1.5</v>
      </c>
      <c r="D1365" s="8" t="n">
        <v>200</v>
      </c>
      <c r="E1365" s="8" t="n">
        <v>22</v>
      </c>
      <c r="F1365" s="8" t="n">
        <v>12</v>
      </c>
      <c r="G1365" s="28" t="n">
        <v>13.132078</v>
      </c>
      <c r="H1365" s="8" t="n">
        <v>124.48344</v>
      </c>
      <c r="I1365" s="8" t="n">
        <v>1565.142471</v>
      </c>
      <c r="J1365" s="28" t="n">
        <v>12.573098</v>
      </c>
      <c r="K1365" s="39" t="n">
        <v>1.493853</v>
      </c>
      <c r="L1365" s="28" t="n">
        <v>11.356081</v>
      </c>
      <c r="M1365" s="8" t="n">
        <v>256.5</v>
      </c>
      <c r="N1365" s="8" t="n">
        <v>1117</v>
      </c>
      <c r="O1365" s="28" t="n">
        <v>11.510417</v>
      </c>
      <c r="P1365" s="28" t="n">
        <v>10.542269</v>
      </c>
      <c r="Q1365" s="28" t="n">
        <v>10.496846</v>
      </c>
      <c r="R1365" s="8" t="n">
        <v>48</v>
      </c>
      <c r="S1365" s="8" t="n">
        <v>22</v>
      </c>
      <c r="T1365" s="23" t="n">
        <v>193.716805</v>
      </c>
      <c r="U1365" s="23" t="n">
        <v>158.656631</v>
      </c>
      <c r="V1365" s="28" t="n">
        <v>6.099382</v>
      </c>
      <c r="W1365" s="39" t="n">
        <v>0.940559</v>
      </c>
      <c r="X1365" s="24" t="n">
        <f aca="false">P1365*RHO_VANE/2700*(1+SCRAP)*PRICE_VANE</f>
        <v>126.19095993</v>
      </c>
      <c r="Y1365" s="24" t="n">
        <f aca="false">Q1365*RHO_PLATE/2700*(1+SCRAP)*PRICE_PLATE</f>
        <v>125.64724662</v>
      </c>
      <c r="Z1365" s="24" t="n">
        <f aca="false">T1365*CUT_M+(R1365+S1365)*CUT_SET</f>
        <v>360.5752075</v>
      </c>
      <c r="AA1365" s="24" t="n">
        <f aca="false">U1365*ROUND_M</f>
        <v>793.283155</v>
      </c>
      <c r="AB1365" s="24" t="n">
        <f aca="false">(R1365+S1365)*FINISH_PART</f>
        <v>560</v>
      </c>
      <c r="AC1365" s="24" t="n">
        <f aca="false">R1365*SPACER_VANE+(R1365+S1365)*ASM_H*LABOUR</f>
        <v>931.5</v>
      </c>
      <c r="AD1365" s="24" t="n">
        <f aca="false">V1365*G10_CAGE+W1365*G10_SLEEVE</f>
        <v>422.39646</v>
      </c>
      <c r="AE1365" s="24" t="n">
        <f aca="false">N1365/1000*SHAFT_M+SHAFT_SET</f>
        <v>214.04</v>
      </c>
      <c r="AF1365" s="24" t="n">
        <f aca="false">2*ROUNDUP(G1365*1000/V_ZENER,0)*PRICE_Z+5*ROUNDUP(G1365*DIODE_SAFETY/V_STICK,0)*PRICE_STICK</f>
        <v>91.7</v>
      </c>
      <c r="AG1365" s="24" t="n">
        <f aca="false">SUM(X1365:AF1365)</f>
        <v>3625.33302905</v>
      </c>
      <c r="AH1365" s="20" t="n">
        <f aca="false">FIXED_BOM</f>
        <v>3461</v>
      </c>
      <c r="AI1365" s="24" t="n">
        <f aca="false">(AG1365+AH1365)*(1+CONT)</f>
        <v>8149.2829834075</v>
      </c>
      <c r="AJ1365" s="24" t="n">
        <f aca="false">IF(L1365&gt;0,AI1365/L1365,1000000000000)</f>
        <v>717.614024011232</v>
      </c>
      <c r="AK1365" s="8" t="n">
        <f aca="false">IF(AND(G1365&gt;=V_NEED,L1365&gt;=P_MIN,K1365&gt;=Z_MIN,F1365&lt;=N_CAP,D1365&lt;=R_MAX,OR(CORONA_REQ=0,O1365&gt;=G1365)),1,0)</f>
        <v>0</v>
      </c>
      <c r="AL1365" s="28" t="n">
        <f aca="false">IF(AK1365=1,IF(OBJECTIVE=1,AI1365,AJ1365),1000000000000)+ROW()*0.000000001</f>
        <v>1000000000000</v>
      </c>
    </row>
    <row r="1366" customFormat="false" ht="15" hidden="false" customHeight="false" outlineLevel="0" collapsed="false">
      <c r="A1366" s="8" t="n">
        <v>1362</v>
      </c>
      <c r="B1366" s="23" t="n">
        <v>6</v>
      </c>
      <c r="C1366" s="23" t="n">
        <v>1.5</v>
      </c>
      <c r="D1366" s="8" t="n">
        <v>200</v>
      </c>
      <c r="E1366" s="8" t="n">
        <v>22</v>
      </c>
      <c r="F1366" s="8" t="n">
        <v>16</v>
      </c>
      <c r="G1366" s="28" t="n">
        <v>13.132078</v>
      </c>
      <c r="H1366" s="8" t="n">
        <v>167.086375</v>
      </c>
      <c r="I1366" s="8" t="n">
        <v>2109.539852</v>
      </c>
      <c r="J1366" s="28" t="n">
        <v>12.625445</v>
      </c>
      <c r="K1366" s="39" t="n">
        <v>1.504765</v>
      </c>
      <c r="L1366" s="28" t="n">
        <v>15.541182</v>
      </c>
      <c r="M1366" s="8" t="n">
        <v>346.5</v>
      </c>
      <c r="N1366" s="8" t="n">
        <v>1297</v>
      </c>
      <c r="O1366" s="28" t="n">
        <v>11.510417</v>
      </c>
      <c r="P1366" s="28" t="n">
        <v>14.056359</v>
      </c>
      <c r="Q1366" s="28" t="n">
        <v>14.313882</v>
      </c>
      <c r="R1366" s="8" t="n">
        <v>64</v>
      </c>
      <c r="S1366" s="8" t="n">
        <v>30</v>
      </c>
      <c r="T1366" s="23" t="n">
        <v>259.336271</v>
      </c>
      <c r="U1366" s="23" t="n">
        <v>212.589372</v>
      </c>
      <c r="V1366" s="28" t="n">
        <v>7.890391</v>
      </c>
      <c r="W1366" s="39" t="n">
        <v>1.216743</v>
      </c>
      <c r="X1366" s="24" t="n">
        <f aca="false">P1366*RHO_VANE/2700*(1+SCRAP)*PRICE_VANE</f>
        <v>168.25461723</v>
      </c>
      <c r="Y1366" s="24" t="n">
        <f aca="false">Q1366*RHO_PLATE/2700*(1+SCRAP)*PRICE_PLATE</f>
        <v>171.33716754</v>
      </c>
      <c r="Z1366" s="24" t="n">
        <f aca="false">T1366*CUT_M+(R1366+S1366)*CUT_SET</f>
        <v>483.0044065</v>
      </c>
      <c r="AA1366" s="24" t="n">
        <f aca="false">U1366*ROUND_M</f>
        <v>1062.94686</v>
      </c>
      <c r="AB1366" s="24" t="n">
        <f aca="false">(R1366+S1366)*FINISH_PART</f>
        <v>752</v>
      </c>
      <c r="AC1366" s="24" t="n">
        <f aca="false">R1366*SPACER_VANE+(R1366+S1366)*ASM_H*LABOUR</f>
        <v>1249.5</v>
      </c>
      <c r="AD1366" s="24" t="n">
        <f aca="false">V1366*G10_CAGE+W1366*G10_SLEEVE</f>
        <v>546.42804</v>
      </c>
      <c r="AE1366" s="24" t="n">
        <f aca="false">N1366/1000*SHAFT_M+SHAFT_SET</f>
        <v>235.64</v>
      </c>
      <c r="AF1366" s="24" t="n">
        <f aca="false">2*ROUNDUP(G1366*1000/V_ZENER,0)*PRICE_Z+5*ROUNDUP(G1366*DIODE_SAFETY/V_STICK,0)*PRICE_STICK</f>
        <v>91.7</v>
      </c>
      <c r="AG1366" s="24" t="n">
        <f aca="false">SUM(X1366:AF1366)</f>
        <v>4760.81109127</v>
      </c>
      <c r="AH1366" s="20" t="n">
        <f aca="false">FIXED_BOM</f>
        <v>3461</v>
      </c>
      <c r="AI1366" s="24" t="n">
        <f aca="false">(AG1366+AH1366)*(1+CONT)</f>
        <v>9455.0827549605</v>
      </c>
      <c r="AJ1366" s="24" t="n">
        <f aca="false">IF(L1366&gt;0,AI1366/L1366,1000000000000)</f>
        <v>608.388908575969</v>
      </c>
      <c r="AK1366" s="8" t="n">
        <f aca="false">IF(AND(G1366&gt;=V_NEED,L1366&gt;=P_MIN,K1366&gt;=Z_MIN,F1366&lt;=N_CAP,D1366&lt;=R_MAX,OR(CORONA_REQ=0,O1366&gt;=G1366)),1,0)</f>
        <v>0</v>
      </c>
      <c r="AL1366" s="28" t="n">
        <f aca="false">IF(AK1366=1,IF(OBJECTIVE=1,AI1366,AJ1366),1000000000000)+ROW()*0.000000001</f>
        <v>1000000000000</v>
      </c>
    </row>
    <row r="1367" customFormat="false" ht="15" hidden="false" customHeight="false" outlineLevel="0" collapsed="false">
      <c r="A1367" s="8" t="n">
        <v>1363</v>
      </c>
      <c r="B1367" s="23" t="n">
        <v>6</v>
      </c>
      <c r="C1367" s="23" t="n">
        <v>1.5</v>
      </c>
      <c r="D1367" s="8" t="n">
        <v>200</v>
      </c>
      <c r="E1367" s="8" t="n">
        <v>26</v>
      </c>
      <c r="F1367" s="8" t="n">
        <v>4</v>
      </c>
      <c r="G1367" s="28" t="n">
        <v>13.132078</v>
      </c>
      <c r="H1367" s="8" t="n">
        <v>60.254209</v>
      </c>
      <c r="I1367" s="8" t="n">
        <v>557.835439</v>
      </c>
      <c r="J1367" s="28" t="n">
        <v>9.258033</v>
      </c>
      <c r="K1367" s="39" t="n">
        <v>1.379218</v>
      </c>
      <c r="L1367" s="28" t="n">
        <v>3.364076</v>
      </c>
      <c r="M1367" s="8" t="n">
        <v>91.5</v>
      </c>
      <c r="N1367" s="8" t="n">
        <v>787</v>
      </c>
      <c r="O1367" s="28" t="n">
        <v>11.510417</v>
      </c>
      <c r="P1367" s="28" t="n">
        <v>4.023028</v>
      </c>
      <c r="Q1367" s="28" t="n">
        <v>4.771294</v>
      </c>
      <c r="R1367" s="8" t="n">
        <v>16</v>
      </c>
      <c r="S1367" s="8" t="n">
        <v>10</v>
      </c>
      <c r="T1367" s="23" t="n">
        <v>68.761059</v>
      </c>
      <c r="U1367" s="23" t="n">
        <v>57.074334</v>
      </c>
      <c r="V1367" s="28" t="n">
        <v>2.815865</v>
      </c>
      <c r="W1367" s="39" t="n">
        <v>0.434222</v>
      </c>
      <c r="X1367" s="24" t="n">
        <f aca="false">P1367*RHO_VANE/2700*(1+SCRAP)*PRICE_VANE</f>
        <v>48.15564516</v>
      </c>
      <c r="Y1367" s="24" t="n">
        <f aca="false">Q1367*RHO_PLATE/2700*(1+SCRAP)*PRICE_PLATE</f>
        <v>57.11238918</v>
      </c>
      <c r="Z1367" s="24" t="n">
        <f aca="false">T1367*CUT_M+(R1367+S1367)*CUT_SET</f>
        <v>129.1415885</v>
      </c>
      <c r="AA1367" s="24" t="n">
        <f aca="false">U1367*ROUND_M</f>
        <v>285.37167</v>
      </c>
      <c r="AB1367" s="24" t="n">
        <f aca="false">(R1367+S1367)*FINISH_PART</f>
        <v>208</v>
      </c>
      <c r="AC1367" s="24" t="n">
        <f aca="false">R1367*SPACER_VANE+(R1367+S1367)*ASM_H*LABOUR</f>
        <v>340.5</v>
      </c>
      <c r="AD1367" s="24" t="n">
        <f aca="false">V1367*G10_CAGE+W1367*G10_SLEEVE</f>
        <v>195.00522</v>
      </c>
      <c r="AE1367" s="24" t="n">
        <f aca="false">N1367/1000*SHAFT_M+SHAFT_SET</f>
        <v>174.44</v>
      </c>
      <c r="AF1367" s="24" t="n">
        <f aca="false">2*ROUNDUP(G1367*1000/V_ZENER,0)*PRICE_Z+5*ROUNDUP(G1367*DIODE_SAFETY/V_STICK,0)*PRICE_STICK</f>
        <v>91.7</v>
      </c>
      <c r="AG1367" s="24" t="n">
        <f aca="false">SUM(X1367:AF1367)</f>
        <v>1529.42651284</v>
      </c>
      <c r="AH1367" s="20" t="n">
        <f aca="false">FIXED_BOM</f>
        <v>3461</v>
      </c>
      <c r="AI1367" s="24" t="n">
        <f aca="false">(AG1367+AH1367)*(1+CONT)</f>
        <v>5738.990489766</v>
      </c>
      <c r="AJ1367" s="24" t="n">
        <f aca="false">IF(L1367&gt;0,AI1367/L1367,1000000000000)</f>
        <v>1705.96338779683</v>
      </c>
      <c r="AK1367" s="8" t="n">
        <f aca="false">IF(AND(G1367&gt;=V_NEED,L1367&gt;=P_MIN,K1367&gt;=Z_MIN,F1367&lt;=N_CAP,D1367&lt;=R_MAX,OR(CORONA_REQ=0,O1367&gt;=G1367)),1,0)</f>
        <v>0</v>
      </c>
      <c r="AL1367" s="28" t="n">
        <f aca="false">IF(AK1367=1,IF(OBJECTIVE=1,AI1367,AJ1367),1000000000000)+ROW()*0.000000001</f>
        <v>1000000000000</v>
      </c>
    </row>
    <row r="1368" customFormat="false" ht="15" hidden="false" customHeight="false" outlineLevel="0" collapsed="false">
      <c r="A1368" s="8" t="n">
        <v>1364</v>
      </c>
      <c r="B1368" s="23" t="n">
        <v>6</v>
      </c>
      <c r="C1368" s="23" t="n">
        <v>1.5</v>
      </c>
      <c r="D1368" s="8" t="n">
        <v>200</v>
      </c>
      <c r="E1368" s="8" t="n">
        <v>26</v>
      </c>
      <c r="F1368" s="8" t="n">
        <v>6</v>
      </c>
      <c r="G1368" s="28" t="n">
        <v>13.132078</v>
      </c>
      <c r="H1368" s="8" t="n">
        <v>93.542328</v>
      </c>
      <c r="I1368" s="8" t="n">
        <v>876.598547</v>
      </c>
      <c r="J1368" s="28" t="n">
        <v>9.371143</v>
      </c>
      <c r="K1368" s="39" t="n">
        <v>1.411417</v>
      </c>
      <c r="L1368" s="28" t="n">
        <v>5.608758</v>
      </c>
      <c r="M1368" s="8" t="n">
        <v>136.5</v>
      </c>
      <c r="N1368" s="8" t="n">
        <v>877</v>
      </c>
      <c r="O1368" s="28" t="n">
        <v>11.510417</v>
      </c>
      <c r="P1368" s="28" t="n">
        <v>6.034542</v>
      </c>
      <c r="Q1368" s="28" t="n">
        <v>6.679811</v>
      </c>
      <c r="R1368" s="8" t="n">
        <v>24</v>
      </c>
      <c r="S1368" s="8" t="n">
        <v>14</v>
      </c>
      <c r="T1368" s="23" t="n">
        <v>101.570792</v>
      </c>
      <c r="U1368" s="23" t="n">
        <v>84.040704</v>
      </c>
      <c r="V1368" s="28" t="n">
        <v>3.711369</v>
      </c>
      <c r="W1368" s="39" t="n">
        <v>0.572314</v>
      </c>
      <c r="X1368" s="24" t="n">
        <f aca="false">P1368*RHO_VANE/2700*(1+SCRAP)*PRICE_VANE</f>
        <v>72.23346774</v>
      </c>
      <c r="Y1368" s="24" t="n">
        <f aca="false">Q1368*RHO_PLATE/2700*(1+SCRAP)*PRICE_PLATE</f>
        <v>79.95733767</v>
      </c>
      <c r="Z1368" s="24" t="n">
        <f aca="false">T1368*CUT_M+(R1368+S1368)*CUT_SET</f>
        <v>190.356188</v>
      </c>
      <c r="AA1368" s="24" t="n">
        <f aca="false">U1368*ROUND_M</f>
        <v>420.20352</v>
      </c>
      <c r="AB1368" s="24" t="n">
        <f aca="false">(R1368+S1368)*FINISH_PART</f>
        <v>304</v>
      </c>
      <c r="AC1368" s="24" t="n">
        <f aca="false">R1368*SPACER_VANE+(R1368+S1368)*ASM_H*LABOUR</f>
        <v>499.5</v>
      </c>
      <c r="AD1368" s="24" t="n">
        <f aca="false">V1368*G10_CAGE+W1368*G10_SLEEVE</f>
        <v>257.02098</v>
      </c>
      <c r="AE1368" s="24" t="n">
        <f aca="false">N1368/1000*SHAFT_M+SHAFT_SET</f>
        <v>185.24</v>
      </c>
      <c r="AF1368" s="24" t="n">
        <f aca="false">2*ROUNDUP(G1368*1000/V_ZENER,0)*PRICE_Z+5*ROUNDUP(G1368*DIODE_SAFETY/V_STICK,0)*PRICE_STICK</f>
        <v>91.7</v>
      </c>
      <c r="AG1368" s="24" t="n">
        <f aca="false">SUM(X1368:AF1368)</f>
        <v>2100.21149341</v>
      </c>
      <c r="AH1368" s="20" t="n">
        <f aca="false">FIXED_BOM</f>
        <v>3461</v>
      </c>
      <c r="AI1368" s="24" t="n">
        <f aca="false">(AG1368+AH1368)*(1+CONT)</f>
        <v>6395.3932174215</v>
      </c>
      <c r="AJ1368" s="24" t="n">
        <f aca="false">IF(L1368&gt;0,AI1368/L1368,1000000000000)</f>
        <v>1140.25123163123</v>
      </c>
      <c r="AK1368" s="8" t="n">
        <f aca="false">IF(AND(G1368&gt;=V_NEED,L1368&gt;=P_MIN,K1368&gt;=Z_MIN,F1368&lt;=N_CAP,D1368&lt;=R_MAX,OR(CORONA_REQ=0,O1368&gt;=G1368)),1,0)</f>
        <v>0</v>
      </c>
      <c r="AL1368" s="28" t="n">
        <f aca="false">IF(AK1368=1,IF(OBJECTIVE=1,AI1368,AJ1368),1000000000000)+ROW()*0.000000001</f>
        <v>1000000000000</v>
      </c>
    </row>
    <row r="1369" customFormat="false" ht="15" hidden="false" customHeight="false" outlineLevel="0" collapsed="false">
      <c r="A1369" s="8" t="n">
        <v>1365</v>
      </c>
      <c r="B1369" s="23" t="n">
        <v>6</v>
      </c>
      <c r="C1369" s="23" t="n">
        <v>1.5</v>
      </c>
      <c r="D1369" s="8" t="n">
        <v>200</v>
      </c>
      <c r="E1369" s="8" t="n">
        <v>26</v>
      </c>
      <c r="F1369" s="8" t="n">
        <v>8</v>
      </c>
      <c r="G1369" s="28" t="n">
        <v>13.132078</v>
      </c>
      <c r="H1369" s="8" t="n">
        <v>126.830448</v>
      </c>
      <c r="I1369" s="8" t="n">
        <v>1195.361655</v>
      </c>
      <c r="J1369" s="28" t="n">
        <v>9.424879</v>
      </c>
      <c r="K1369" s="39" t="n">
        <v>1.427533</v>
      </c>
      <c r="L1369" s="28" t="n">
        <v>7.861824</v>
      </c>
      <c r="M1369" s="8" t="n">
        <v>181.5</v>
      </c>
      <c r="N1369" s="8" t="n">
        <v>967</v>
      </c>
      <c r="O1369" s="28" t="n">
        <v>11.510417</v>
      </c>
      <c r="P1369" s="28" t="n">
        <v>8.046055</v>
      </c>
      <c r="Q1369" s="28" t="n">
        <v>8.588329</v>
      </c>
      <c r="R1369" s="8" t="n">
        <v>32</v>
      </c>
      <c r="S1369" s="8" t="n">
        <v>18</v>
      </c>
      <c r="T1369" s="23" t="n">
        <v>134.380524</v>
      </c>
      <c r="U1369" s="23" t="n">
        <v>111.007075</v>
      </c>
      <c r="V1369" s="28" t="n">
        <v>4.606874</v>
      </c>
      <c r="W1369" s="39" t="n">
        <v>0.710406</v>
      </c>
      <c r="X1369" s="24" t="n">
        <f aca="false">P1369*RHO_VANE/2700*(1+SCRAP)*PRICE_VANE</f>
        <v>96.31127835</v>
      </c>
      <c r="Y1369" s="24" t="n">
        <f aca="false">Q1369*RHO_PLATE/2700*(1+SCRAP)*PRICE_PLATE</f>
        <v>102.80229813</v>
      </c>
      <c r="Z1369" s="24" t="n">
        <f aca="false">T1369*CUT_M+(R1369+S1369)*CUT_SET</f>
        <v>251.570786</v>
      </c>
      <c r="AA1369" s="24" t="n">
        <f aca="false">U1369*ROUND_M</f>
        <v>555.035375</v>
      </c>
      <c r="AB1369" s="24" t="n">
        <f aca="false">(R1369+S1369)*FINISH_PART</f>
        <v>400</v>
      </c>
      <c r="AC1369" s="24" t="n">
        <f aca="false">R1369*SPACER_VANE+(R1369+S1369)*ASM_H*LABOUR</f>
        <v>658.5</v>
      </c>
      <c r="AD1369" s="24" t="n">
        <f aca="false">V1369*G10_CAGE+W1369*G10_SLEEVE</f>
        <v>319.0368</v>
      </c>
      <c r="AE1369" s="24" t="n">
        <f aca="false">N1369/1000*SHAFT_M+SHAFT_SET</f>
        <v>196.04</v>
      </c>
      <c r="AF1369" s="24" t="n">
        <f aca="false">2*ROUNDUP(G1369*1000/V_ZENER,0)*PRICE_Z+5*ROUNDUP(G1369*DIODE_SAFETY/V_STICK,0)*PRICE_STICK</f>
        <v>91.7</v>
      </c>
      <c r="AG1369" s="24" t="n">
        <f aca="false">SUM(X1369:AF1369)</f>
        <v>2670.99653748</v>
      </c>
      <c r="AH1369" s="20" t="n">
        <f aca="false">FIXED_BOM</f>
        <v>3461</v>
      </c>
      <c r="AI1369" s="24" t="n">
        <f aca="false">(AG1369+AH1369)*(1+CONT)</f>
        <v>7051.796018102</v>
      </c>
      <c r="AJ1369" s="24" t="n">
        <f aca="false">IF(L1369&gt;0,AI1369/L1369,1000000000000)</f>
        <v>896.966914815442</v>
      </c>
      <c r="AK1369" s="8" t="n">
        <f aca="false">IF(AND(G1369&gt;=V_NEED,L1369&gt;=P_MIN,K1369&gt;=Z_MIN,F1369&lt;=N_CAP,D1369&lt;=R_MAX,OR(CORONA_REQ=0,O1369&gt;=G1369)),1,0)</f>
        <v>0</v>
      </c>
      <c r="AL1369" s="28" t="n">
        <f aca="false">IF(AK1369=1,IF(OBJECTIVE=1,AI1369,AJ1369),1000000000000)+ROW()*0.000000001</f>
        <v>1000000000000</v>
      </c>
    </row>
    <row r="1370" customFormat="false" ht="15" hidden="false" customHeight="false" outlineLevel="0" collapsed="false">
      <c r="A1370" s="8" t="n">
        <v>1366</v>
      </c>
      <c r="B1370" s="23" t="n">
        <v>6</v>
      </c>
      <c r="C1370" s="23" t="n">
        <v>1.5</v>
      </c>
      <c r="D1370" s="8" t="n">
        <v>200</v>
      </c>
      <c r="E1370" s="8" t="n">
        <v>26</v>
      </c>
      <c r="F1370" s="8" t="n">
        <v>10</v>
      </c>
      <c r="G1370" s="28" t="n">
        <v>13.132078</v>
      </c>
      <c r="H1370" s="8" t="n">
        <v>160.118567</v>
      </c>
      <c r="I1370" s="8" t="n">
        <v>1514.124763</v>
      </c>
      <c r="J1370" s="28" t="n">
        <v>9.456272</v>
      </c>
      <c r="K1370" s="39" t="n">
        <v>1.437281</v>
      </c>
      <c r="L1370" s="28" t="n">
        <v>10.114724</v>
      </c>
      <c r="M1370" s="8" t="n">
        <v>226.5</v>
      </c>
      <c r="N1370" s="8" t="n">
        <v>1057</v>
      </c>
      <c r="O1370" s="28" t="n">
        <v>11.510417</v>
      </c>
      <c r="P1370" s="28" t="n">
        <v>10.057569</v>
      </c>
      <c r="Q1370" s="28" t="n">
        <v>10.496846</v>
      </c>
      <c r="R1370" s="8" t="n">
        <v>40</v>
      </c>
      <c r="S1370" s="8" t="n">
        <v>22</v>
      </c>
      <c r="T1370" s="23" t="n">
        <v>167.190257</v>
      </c>
      <c r="U1370" s="23" t="n">
        <v>137.973446</v>
      </c>
      <c r="V1370" s="28" t="n">
        <v>5.502379</v>
      </c>
      <c r="W1370" s="39" t="n">
        <v>0.848498</v>
      </c>
      <c r="X1370" s="24" t="n">
        <f aca="false">P1370*RHO_VANE/2700*(1+SCRAP)*PRICE_VANE</f>
        <v>120.38910093</v>
      </c>
      <c r="Y1370" s="24" t="n">
        <f aca="false">Q1370*RHO_PLATE/2700*(1+SCRAP)*PRICE_PLATE</f>
        <v>125.64724662</v>
      </c>
      <c r="Z1370" s="24" t="n">
        <f aca="false">T1370*CUT_M+(R1370+S1370)*CUT_SET</f>
        <v>312.7853855</v>
      </c>
      <c r="AA1370" s="24" t="n">
        <f aca="false">U1370*ROUND_M</f>
        <v>689.86723</v>
      </c>
      <c r="AB1370" s="24" t="n">
        <f aca="false">(R1370+S1370)*FINISH_PART</f>
        <v>496</v>
      </c>
      <c r="AC1370" s="24" t="n">
        <f aca="false">R1370*SPACER_VANE+(R1370+S1370)*ASM_H*LABOUR</f>
        <v>817.5</v>
      </c>
      <c r="AD1370" s="24" t="n">
        <f aca="false">V1370*G10_CAGE+W1370*G10_SLEEVE</f>
        <v>381.05262</v>
      </c>
      <c r="AE1370" s="24" t="n">
        <f aca="false">N1370/1000*SHAFT_M+SHAFT_SET</f>
        <v>206.84</v>
      </c>
      <c r="AF1370" s="24" t="n">
        <f aca="false">2*ROUNDUP(G1370*1000/V_ZENER,0)*PRICE_Z+5*ROUNDUP(G1370*DIODE_SAFETY/V_STICK,0)*PRICE_STICK</f>
        <v>91.7</v>
      </c>
      <c r="AG1370" s="24" t="n">
        <f aca="false">SUM(X1370:AF1370)</f>
        <v>3241.78158305</v>
      </c>
      <c r="AH1370" s="20" t="n">
        <f aca="false">FIXED_BOM</f>
        <v>3461</v>
      </c>
      <c r="AI1370" s="24" t="n">
        <f aca="false">(AG1370+AH1370)*(1+CONT)</f>
        <v>7708.1988205075</v>
      </c>
      <c r="AJ1370" s="24" t="n">
        <f aca="false">IF(L1370&gt;0,AI1370/L1370,1000000000000)</f>
        <v>762.077029537089</v>
      </c>
      <c r="AK1370" s="8" t="n">
        <f aca="false">IF(AND(G1370&gt;=V_NEED,L1370&gt;=P_MIN,K1370&gt;=Z_MIN,F1370&lt;=N_CAP,D1370&lt;=R_MAX,OR(CORONA_REQ=0,O1370&gt;=G1370)),1,0)</f>
        <v>0</v>
      </c>
      <c r="AL1370" s="28" t="n">
        <f aca="false">IF(AK1370=1,IF(OBJECTIVE=1,AI1370,AJ1370),1000000000000)+ROW()*0.000000001</f>
        <v>1000000000000</v>
      </c>
    </row>
    <row r="1371" customFormat="false" ht="15" hidden="false" customHeight="false" outlineLevel="0" collapsed="false">
      <c r="A1371" s="8" t="n">
        <v>1367</v>
      </c>
      <c r="B1371" s="23" t="n">
        <v>6</v>
      </c>
      <c r="C1371" s="23" t="n">
        <v>1.5</v>
      </c>
      <c r="D1371" s="8" t="n">
        <v>200</v>
      </c>
      <c r="E1371" s="8" t="n">
        <v>26</v>
      </c>
      <c r="F1371" s="8" t="n">
        <v>12</v>
      </c>
      <c r="G1371" s="28" t="n">
        <v>13.132078</v>
      </c>
      <c r="H1371" s="8" t="n">
        <v>193.406686</v>
      </c>
      <c r="I1371" s="8" t="n">
        <v>1832.887871</v>
      </c>
      <c r="J1371" s="28" t="n">
        <v>9.476859</v>
      </c>
      <c r="K1371" s="39" t="n">
        <v>1.443304</v>
      </c>
      <c r="L1371" s="28" t="n">
        <v>12.378696</v>
      </c>
      <c r="M1371" s="8" t="n">
        <v>271.5</v>
      </c>
      <c r="N1371" s="8" t="n">
        <v>1147</v>
      </c>
      <c r="O1371" s="28" t="n">
        <v>11.510417</v>
      </c>
      <c r="P1371" s="28" t="n">
        <v>12.069083</v>
      </c>
      <c r="Q1371" s="28" t="n">
        <v>12.405364</v>
      </c>
      <c r="R1371" s="8" t="n">
        <v>48</v>
      </c>
      <c r="S1371" s="8" t="n">
        <v>26</v>
      </c>
      <c r="T1371" s="23" t="n">
        <v>199.99999</v>
      </c>
      <c r="U1371" s="23" t="n">
        <v>164.939816</v>
      </c>
      <c r="V1371" s="28" t="n">
        <v>6.397884</v>
      </c>
      <c r="W1371" s="39" t="n">
        <v>0.98659</v>
      </c>
      <c r="X1371" s="24" t="n">
        <f aca="false">P1371*RHO_VANE/2700*(1+SCRAP)*PRICE_VANE</f>
        <v>144.46692351</v>
      </c>
      <c r="Y1371" s="24" t="n">
        <f aca="false">Q1371*RHO_PLATE/2700*(1+SCRAP)*PRICE_PLATE</f>
        <v>148.49220708</v>
      </c>
      <c r="Z1371" s="24" t="n">
        <f aca="false">T1371*CUT_M+(R1371+S1371)*CUT_SET</f>
        <v>373.999985</v>
      </c>
      <c r="AA1371" s="24" t="n">
        <f aca="false">U1371*ROUND_M</f>
        <v>824.69908</v>
      </c>
      <c r="AB1371" s="24" t="n">
        <f aca="false">(R1371+S1371)*FINISH_PART</f>
        <v>592</v>
      </c>
      <c r="AC1371" s="24" t="n">
        <f aca="false">R1371*SPACER_VANE+(R1371+S1371)*ASM_H*LABOUR</f>
        <v>976.5</v>
      </c>
      <c r="AD1371" s="24" t="n">
        <f aca="false">V1371*G10_CAGE+W1371*G10_SLEEVE</f>
        <v>443.06844</v>
      </c>
      <c r="AE1371" s="24" t="n">
        <f aca="false">N1371/1000*SHAFT_M+SHAFT_SET</f>
        <v>217.64</v>
      </c>
      <c r="AF1371" s="24" t="n">
        <f aca="false">2*ROUNDUP(G1371*1000/V_ZENER,0)*PRICE_Z+5*ROUNDUP(G1371*DIODE_SAFETY/V_STICK,0)*PRICE_STICK</f>
        <v>91.7</v>
      </c>
      <c r="AG1371" s="24" t="n">
        <f aca="false">SUM(X1371:AF1371)</f>
        <v>3812.56663559</v>
      </c>
      <c r="AH1371" s="20" t="n">
        <f aca="false">FIXED_BOM</f>
        <v>3461</v>
      </c>
      <c r="AI1371" s="24" t="n">
        <f aca="false">(AG1371+AH1371)*(1+CONT)</f>
        <v>8364.6016309285</v>
      </c>
      <c r="AJ1371" s="24" t="n">
        <f aca="false">IF(L1371&gt;0,AI1371/L1371,1000000000000)</f>
        <v>675.725587810582</v>
      </c>
      <c r="AK1371" s="8" t="n">
        <f aca="false">IF(AND(G1371&gt;=V_NEED,L1371&gt;=P_MIN,K1371&gt;=Z_MIN,F1371&lt;=N_CAP,D1371&lt;=R_MAX,OR(CORONA_REQ=0,O1371&gt;=G1371)),1,0)</f>
        <v>0</v>
      </c>
      <c r="AL1371" s="28" t="n">
        <f aca="false">IF(AK1371=1,IF(OBJECTIVE=1,AI1371,AJ1371),1000000000000)+ROW()*0.000000001</f>
        <v>1000000000000</v>
      </c>
    </row>
    <row r="1372" customFormat="false" ht="15" hidden="false" customHeight="false" outlineLevel="0" collapsed="false">
      <c r="A1372" s="8" t="n">
        <v>1368</v>
      </c>
      <c r="B1372" s="23" t="n">
        <v>6</v>
      </c>
      <c r="C1372" s="23" t="n">
        <v>1.5</v>
      </c>
      <c r="D1372" s="8" t="n">
        <v>200</v>
      </c>
      <c r="E1372" s="8" t="n">
        <v>26</v>
      </c>
      <c r="F1372" s="8" t="n">
        <v>16</v>
      </c>
      <c r="G1372" s="28" t="n">
        <v>13.132078</v>
      </c>
      <c r="H1372" s="8" t="n">
        <v>259.982925</v>
      </c>
      <c r="I1372" s="8" t="n">
        <v>2470.414087</v>
      </c>
      <c r="J1372" s="28" t="n">
        <v>9.502217</v>
      </c>
      <c r="K1372" s="39" t="n">
        <v>1.451377</v>
      </c>
      <c r="L1372" s="28" t="n">
        <v>16.899442</v>
      </c>
      <c r="M1372" s="8" t="n">
        <v>361.5</v>
      </c>
      <c r="N1372" s="8" t="n">
        <v>1327</v>
      </c>
      <c r="O1372" s="28" t="n">
        <v>11.510417</v>
      </c>
      <c r="P1372" s="28" t="n">
        <v>16.092111</v>
      </c>
      <c r="Q1372" s="28" t="n">
        <v>16.222399</v>
      </c>
      <c r="R1372" s="8" t="n">
        <v>64</v>
      </c>
      <c r="S1372" s="8" t="n">
        <v>34</v>
      </c>
      <c r="T1372" s="23" t="n">
        <v>265.619456</v>
      </c>
      <c r="U1372" s="23" t="n">
        <v>218.872558</v>
      </c>
      <c r="V1372" s="28" t="n">
        <v>8.188893</v>
      </c>
      <c r="W1372" s="39" t="n">
        <v>1.262773</v>
      </c>
      <c r="X1372" s="24" t="n">
        <f aca="false">P1372*RHO_VANE/2700*(1+SCRAP)*PRICE_VANE</f>
        <v>192.62256867</v>
      </c>
      <c r="Y1372" s="24" t="n">
        <f aca="false">Q1372*RHO_PLATE/2700*(1+SCRAP)*PRICE_PLATE</f>
        <v>194.18211603</v>
      </c>
      <c r="Z1372" s="24" t="n">
        <f aca="false">T1372*CUT_M+(R1372+S1372)*CUT_SET</f>
        <v>496.429184</v>
      </c>
      <c r="AA1372" s="24" t="n">
        <f aca="false">U1372*ROUND_M</f>
        <v>1094.36279</v>
      </c>
      <c r="AB1372" s="24" t="n">
        <f aca="false">(R1372+S1372)*FINISH_PART</f>
        <v>784</v>
      </c>
      <c r="AC1372" s="24" t="n">
        <f aca="false">R1372*SPACER_VANE+(R1372+S1372)*ASM_H*LABOUR</f>
        <v>1294.5</v>
      </c>
      <c r="AD1372" s="24" t="n">
        <f aca="false">V1372*G10_CAGE+W1372*G10_SLEEVE</f>
        <v>567.09996</v>
      </c>
      <c r="AE1372" s="24" t="n">
        <f aca="false">N1372/1000*SHAFT_M+SHAFT_SET</f>
        <v>239.24</v>
      </c>
      <c r="AF1372" s="24" t="n">
        <f aca="false">2*ROUNDUP(G1372*1000/V_ZENER,0)*PRICE_Z+5*ROUNDUP(G1372*DIODE_SAFETY/V_STICK,0)*PRICE_STICK</f>
        <v>91.7</v>
      </c>
      <c r="AG1372" s="24" t="n">
        <f aca="false">SUM(X1372:AF1372)</f>
        <v>4954.1366187</v>
      </c>
      <c r="AH1372" s="20" t="n">
        <f aca="false">FIXED_BOM</f>
        <v>3461</v>
      </c>
      <c r="AI1372" s="24" t="n">
        <f aca="false">(AG1372+AH1372)*(1+CONT)</f>
        <v>9677.407111505</v>
      </c>
      <c r="AJ1372" s="24" t="n">
        <f aca="false">IF(L1372&gt;0,AI1372/L1372,1000000000000)</f>
        <v>572.646547235406</v>
      </c>
      <c r="AK1372" s="8" t="n">
        <f aca="false">IF(AND(G1372&gt;=V_NEED,L1372&gt;=P_MIN,K1372&gt;=Z_MIN,F1372&lt;=N_CAP,D1372&lt;=R_MAX,OR(CORONA_REQ=0,O1372&gt;=G1372)),1,0)</f>
        <v>0</v>
      </c>
      <c r="AL1372" s="28" t="n">
        <f aca="false">IF(AK1372=1,IF(OBJECTIVE=1,AI1372,AJ1372),1000000000000)+ROW()*0.000000001</f>
        <v>1000000000000</v>
      </c>
    </row>
    <row r="1373" customFormat="false" ht="15" hidden="false" customHeight="false" outlineLevel="0" collapsed="false">
      <c r="A1373" s="8" t="n">
        <v>1369</v>
      </c>
      <c r="B1373" s="23" t="n">
        <v>6</v>
      </c>
      <c r="C1373" s="23" t="n">
        <v>2</v>
      </c>
      <c r="D1373" s="8" t="n">
        <v>200</v>
      </c>
      <c r="E1373" s="8" t="n">
        <v>18</v>
      </c>
      <c r="F1373" s="8" t="n">
        <v>4</v>
      </c>
      <c r="G1373" s="28" t="n">
        <v>13.132078</v>
      </c>
      <c r="H1373" s="8" t="n">
        <v>31.291155</v>
      </c>
      <c r="I1373" s="8" t="n">
        <v>397.383255</v>
      </c>
      <c r="J1373" s="28" t="n">
        <v>12.699539</v>
      </c>
      <c r="K1373" s="39" t="n">
        <v>1.399989</v>
      </c>
      <c r="L1373" s="28" t="n">
        <v>2.478917</v>
      </c>
      <c r="M1373" s="8" t="n">
        <v>90</v>
      </c>
      <c r="N1373" s="8" t="n">
        <v>784</v>
      </c>
      <c r="O1373" s="28" t="n">
        <v>12.486647</v>
      </c>
      <c r="P1373" s="28" t="n">
        <v>4.006869</v>
      </c>
      <c r="Q1373" s="28" t="n">
        <v>5.08938</v>
      </c>
      <c r="R1373" s="8" t="n">
        <v>16</v>
      </c>
      <c r="S1373" s="8" t="n">
        <v>8</v>
      </c>
      <c r="T1373" s="23" t="n">
        <v>65.619466</v>
      </c>
      <c r="U1373" s="23" t="n">
        <v>53.932741</v>
      </c>
      <c r="V1373" s="28" t="n">
        <v>2.786015</v>
      </c>
      <c r="W1373" s="39" t="n">
        <v>0.429619</v>
      </c>
      <c r="X1373" s="24" t="n">
        <f aca="false">P1373*RHO_VANE/2700*(1+SCRAP)*PRICE_VANE</f>
        <v>47.96222193</v>
      </c>
      <c r="Y1373" s="24" t="n">
        <f aca="false">Q1373*RHO_PLATE/2700*(1+SCRAP)*PRICE_PLATE</f>
        <v>60.9198786</v>
      </c>
      <c r="Z1373" s="24" t="n">
        <f aca="false">T1373*CUT_M+(R1373+S1373)*CUT_SET</f>
        <v>122.429199</v>
      </c>
      <c r="AA1373" s="24" t="n">
        <f aca="false">U1373*ROUND_M</f>
        <v>269.663705</v>
      </c>
      <c r="AB1373" s="24" t="n">
        <f aca="false">(R1373+S1373)*FINISH_PART</f>
        <v>192</v>
      </c>
      <c r="AC1373" s="24" t="n">
        <f aca="false">R1373*SPACER_VANE+(R1373+S1373)*ASM_H*LABOUR</f>
        <v>318</v>
      </c>
      <c r="AD1373" s="24" t="n">
        <f aca="false">V1373*G10_CAGE+W1373*G10_SLEEVE</f>
        <v>192.93804</v>
      </c>
      <c r="AE1373" s="24" t="n">
        <f aca="false">N1373/1000*SHAFT_M+SHAFT_SET</f>
        <v>174.08</v>
      </c>
      <c r="AF1373" s="24" t="n">
        <f aca="false">2*ROUNDUP(G1373*1000/V_ZENER,0)*PRICE_Z+5*ROUNDUP(G1373*DIODE_SAFETY/V_STICK,0)*PRICE_STICK</f>
        <v>91.7</v>
      </c>
      <c r="AG1373" s="24" t="n">
        <f aca="false">SUM(X1373:AF1373)</f>
        <v>1469.69304453</v>
      </c>
      <c r="AH1373" s="20" t="n">
        <f aca="false">FIXED_BOM</f>
        <v>3461</v>
      </c>
      <c r="AI1373" s="24" t="n">
        <f aca="false">(AG1373+AH1373)*(1+CONT)</f>
        <v>5670.2970012095</v>
      </c>
      <c r="AJ1373" s="24" t="n">
        <f aca="false">IF(L1373&gt;0,AI1373/L1373,1000000000000)</f>
        <v>2287.40897787602</v>
      </c>
      <c r="AK1373" s="8" t="n">
        <f aca="false">IF(AND(G1373&gt;=V_NEED,L1373&gt;=P_MIN,K1373&gt;=Z_MIN,F1373&lt;=N_CAP,D1373&lt;=R_MAX,OR(CORONA_REQ=0,O1373&gt;=G1373)),1,0)</f>
        <v>0</v>
      </c>
      <c r="AL1373" s="28" t="n">
        <f aca="false">IF(AK1373=1,IF(OBJECTIVE=1,AI1373,AJ1373),1000000000000)+ROW()*0.000000001</f>
        <v>1000000000000</v>
      </c>
    </row>
    <row r="1374" customFormat="false" ht="15" hidden="false" customHeight="false" outlineLevel="0" collapsed="false">
      <c r="A1374" s="8" t="n">
        <v>1370</v>
      </c>
      <c r="B1374" s="23" t="n">
        <v>6</v>
      </c>
      <c r="C1374" s="23" t="n">
        <v>2</v>
      </c>
      <c r="D1374" s="8" t="n">
        <v>200</v>
      </c>
      <c r="E1374" s="8" t="n">
        <v>18</v>
      </c>
      <c r="F1374" s="8" t="n">
        <v>6</v>
      </c>
      <c r="G1374" s="28" t="n">
        <v>13.132078</v>
      </c>
      <c r="H1374" s="8" t="n">
        <v>48.028958</v>
      </c>
      <c r="I1374" s="8" t="n">
        <v>624.459401</v>
      </c>
      <c r="J1374" s="28" t="n">
        <v>13.001727</v>
      </c>
      <c r="K1374" s="39" t="n">
        <v>1.447956</v>
      </c>
      <c r="L1374" s="28" t="n">
        <v>4.226128</v>
      </c>
      <c r="M1374" s="8" t="n">
        <v>130</v>
      </c>
      <c r="N1374" s="8" t="n">
        <v>864</v>
      </c>
      <c r="O1374" s="28" t="n">
        <v>12.486647</v>
      </c>
      <c r="P1374" s="28" t="n">
        <v>6.010303</v>
      </c>
      <c r="Q1374" s="28" t="n">
        <v>6.361725</v>
      </c>
      <c r="R1374" s="8" t="n">
        <v>24</v>
      </c>
      <c r="S1374" s="8" t="n">
        <v>10</v>
      </c>
      <c r="T1374" s="23" t="n">
        <v>95.287606</v>
      </c>
      <c r="U1374" s="23" t="n">
        <v>77.757519</v>
      </c>
      <c r="V1374" s="28" t="n">
        <v>3.582019</v>
      </c>
      <c r="W1374" s="39" t="n">
        <v>0.552367</v>
      </c>
      <c r="X1374" s="24" t="n">
        <f aca="false">P1374*RHO_VANE/2700*(1+SCRAP)*PRICE_VANE</f>
        <v>71.94332691</v>
      </c>
      <c r="Y1374" s="24" t="n">
        <f aca="false">Q1374*RHO_PLATE/2700*(1+SCRAP)*PRICE_PLATE</f>
        <v>76.14984825</v>
      </c>
      <c r="Z1374" s="24" t="n">
        <f aca="false">T1374*CUT_M+(R1374+S1374)*CUT_SET</f>
        <v>176.931409</v>
      </c>
      <c r="AA1374" s="24" t="n">
        <f aca="false">U1374*ROUND_M</f>
        <v>388.787595</v>
      </c>
      <c r="AB1374" s="24" t="n">
        <f aca="false">(R1374+S1374)*FINISH_PART</f>
        <v>272</v>
      </c>
      <c r="AC1374" s="24" t="n">
        <f aca="false">R1374*SPACER_VANE+(R1374+S1374)*ASM_H*LABOUR</f>
        <v>454.5</v>
      </c>
      <c r="AD1374" s="24" t="n">
        <f aca="false">V1374*G10_CAGE+W1374*G10_SLEEVE</f>
        <v>248.06316</v>
      </c>
      <c r="AE1374" s="24" t="n">
        <f aca="false">N1374/1000*SHAFT_M+SHAFT_SET</f>
        <v>183.68</v>
      </c>
      <c r="AF1374" s="24" t="n">
        <f aca="false">2*ROUNDUP(G1374*1000/V_ZENER,0)*PRICE_Z+5*ROUNDUP(G1374*DIODE_SAFETY/V_STICK,0)*PRICE_STICK</f>
        <v>91.7</v>
      </c>
      <c r="AG1374" s="24" t="n">
        <f aca="false">SUM(X1374:AF1374)</f>
        <v>1963.75533916</v>
      </c>
      <c r="AH1374" s="20" t="n">
        <f aca="false">FIXED_BOM</f>
        <v>3461</v>
      </c>
      <c r="AI1374" s="24" t="n">
        <f aca="false">(AG1374+AH1374)*(1+CONT)</f>
        <v>6238.468640034</v>
      </c>
      <c r="AJ1374" s="24" t="n">
        <f aca="false">IF(L1374&gt;0,AI1374/L1374,1000000000000)</f>
        <v>1476.16651460486</v>
      </c>
      <c r="AK1374" s="8" t="n">
        <f aca="false">IF(AND(G1374&gt;=V_NEED,L1374&gt;=P_MIN,K1374&gt;=Z_MIN,F1374&lt;=N_CAP,D1374&lt;=R_MAX,OR(CORONA_REQ=0,O1374&gt;=G1374)),1,0)</f>
        <v>0</v>
      </c>
      <c r="AL1374" s="28" t="n">
        <f aca="false">IF(AK1374=1,IF(OBJECTIVE=1,AI1374,AJ1374),1000000000000)+ROW()*0.000000001</f>
        <v>1000000000000</v>
      </c>
    </row>
    <row r="1375" customFormat="false" ht="15" hidden="false" customHeight="false" outlineLevel="0" collapsed="false">
      <c r="A1375" s="8" t="n">
        <v>1371</v>
      </c>
      <c r="B1375" s="23" t="n">
        <v>6</v>
      </c>
      <c r="C1375" s="23" t="n">
        <v>2</v>
      </c>
      <c r="D1375" s="8" t="n">
        <v>200</v>
      </c>
      <c r="E1375" s="8" t="n">
        <v>18</v>
      </c>
      <c r="F1375" s="8" t="n">
        <v>8</v>
      </c>
      <c r="G1375" s="28" t="n">
        <v>13.132078</v>
      </c>
      <c r="H1375" s="8" t="n">
        <v>64.76676</v>
      </c>
      <c r="I1375" s="8" t="n">
        <v>851.535547</v>
      </c>
      <c r="J1375" s="28" t="n">
        <v>13.147725</v>
      </c>
      <c r="K1375" s="39" t="n">
        <v>1.472681</v>
      </c>
      <c r="L1375" s="28" t="n">
        <v>5.987316</v>
      </c>
      <c r="M1375" s="8" t="n">
        <v>178</v>
      </c>
      <c r="N1375" s="8" t="n">
        <v>960</v>
      </c>
      <c r="O1375" s="28" t="n">
        <v>12.486647</v>
      </c>
      <c r="P1375" s="28" t="n">
        <v>8.013738</v>
      </c>
      <c r="Q1375" s="28" t="n">
        <v>8.906415</v>
      </c>
      <c r="R1375" s="8" t="n">
        <v>32</v>
      </c>
      <c r="S1375" s="8" t="n">
        <v>14</v>
      </c>
      <c r="T1375" s="23" t="n">
        <v>128.097339</v>
      </c>
      <c r="U1375" s="23" t="n">
        <v>104.72389</v>
      </c>
      <c r="V1375" s="28" t="n">
        <v>4.537224</v>
      </c>
      <c r="W1375" s="39" t="n">
        <v>0.699665</v>
      </c>
      <c r="X1375" s="24" t="n">
        <f aca="false">P1375*RHO_VANE/2700*(1+SCRAP)*PRICE_VANE</f>
        <v>95.92444386</v>
      </c>
      <c r="Y1375" s="24" t="n">
        <f aca="false">Q1375*RHO_PLATE/2700*(1+SCRAP)*PRICE_PLATE</f>
        <v>106.60978755</v>
      </c>
      <c r="Z1375" s="24" t="n">
        <f aca="false">T1375*CUT_M+(R1375+S1375)*CUT_SET</f>
        <v>238.1460085</v>
      </c>
      <c r="AA1375" s="24" t="n">
        <f aca="false">U1375*ROUND_M</f>
        <v>523.61945</v>
      </c>
      <c r="AB1375" s="24" t="n">
        <f aca="false">(R1375+S1375)*FINISH_PART</f>
        <v>368</v>
      </c>
      <c r="AC1375" s="24" t="n">
        <f aca="false">R1375*SPACER_VANE+(R1375+S1375)*ASM_H*LABOUR</f>
        <v>613.5</v>
      </c>
      <c r="AD1375" s="24" t="n">
        <f aca="false">V1375*G10_CAGE+W1375*G10_SLEEVE</f>
        <v>314.21334</v>
      </c>
      <c r="AE1375" s="24" t="n">
        <f aca="false">N1375/1000*SHAFT_M+SHAFT_SET</f>
        <v>195.2</v>
      </c>
      <c r="AF1375" s="24" t="n">
        <f aca="false">2*ROUNDUP(G1375*1000/V_ZENER,0)*PRICE_Z+5*ROUNDUP(G1375*DIODE_SAFETY/V_STICK,0)*PRICE_STICK</f>
        <v>91.7</v>
      </c>
      <c r="AG1375" s="24" t="n">
        <f aca="false">SUM(X1375:AF1375)</f>
        <v>2546.91302991</v>
      </c>
      <c r="AH1375" s="20" t="n">
        <f aca="false">FIXED_BOM</f>
        <v>3461</v>
      </c>
      <c r="AI1375" s="24" t="n">
        <f aca="false">(AG1375+AH1375)*(1+CONT)</f>
        <v>6909.0999843965</v>
      </c>
      <c r="AJ1375" s="24" t="n">
        <f aca="false">IF(L1375&gt;0,AI1375/L1375,1000000000000)</f>
        <v>1153.95612731924</v>
      </c>
      <c r="AK1375" s="8" t="n">
        <f aca="false">IF(AND(G1375&gt;=V_NEED,L1375&gt;=P_MIN,K1375&gt;=Z_MIN,F1375&lt;=N_CAP,D1375&lt;=R_MAX,OR(CORONA_REQ=0,O1375&gt;=G1375)),1,0)</f>
        <v>0</v>
      </c>
      <c r="AL1375" s="28" t="n">
        <f aca="false">IF(AK1375=1,IF(OBJECTIVE=1,AI1375,AJ1375),1000000000000)+ROW()*0.000000001</f>
        <v>1000000000000</v>
      </c>
    </row>
    <row r="1376" customFormat="false" ht="15" hidden="false" customHeight="false" outlineLevel="0" collapsed="false">
      <c r="A1376" s="8" t="n">
        <v>1372</v>
      </c>
      <c r="B1376" s="23" t="n">
        <v>6</v>
      </c>
      <c r="C1376" s="23" t="n">
        <v>2</v>
      </c>
      <c r="D1376" s="8" t="n">
        <v>200</v>
      </c>
      <c r="E1376" s="8" t="n">
        <v>18</v>
      </c>
      <c r="F1376" s="8" t="n">
        <v>10</v>
      </c>
      <c r="G1376" s="28" t="n">
        <v>13.132078</v>
      </c>
      <c r="H1376" s="8" t="n">
        <v>81.504563</v>
      </c>
      <c r="I1376" s="8" t="n">
        <v>1078.611692</v>
      </c>
      <c r="J1376" s="28" t="n">
        <v>13.233758</v>
      </c>
      <c r="K1376" s="39" t="n">
        <v>1.486958</v>
      </c>
      <c r="L1376" s="28" t="n">
        <v>7.744461</v>
      </c>
      <c r="M1376" s="8" t="n">
        <v>218</v>
      </c>
      <c r="N1376" s="8" t="n">
        <v>1040</v>
      </c>
      <c r="O1376" s="28" t="n">
        <v>12.486647</v>
      </c>
      <c r="P1376" s="28" t="n">
        <v>10.017172</v>
      </c>
      <c r="Q1376" s="28" t="n">
        <v>10.17876</v>
      </c>
      <c r="R1376" s="8" t="n">
        <v>40</v>
      </c>
      <c r="S1376" s="8" t="n">
        <v>16</v>
      </c>
      <c r="T1376" s="23" t="n">
        <v>157.765479</v>
      </c>
      <c r="U1376" s="23" t="n">
        <v>128.548668</v>
      </c>
      <c r="V1376" s="28" t="n">
        <v>5.333228</v>
      </c>
      <c r="W1376" s="39" t="n">
        <v>0.822414</v>
      </c>
      <c r="X1376" s="24" t="n">
        <f aca="false">P1376*RHO_VANE/2700*(1+SCRAP)*PRICE_VANE</f>
        <v>119.90554884</v>
      </c>
      <c r="Y1376" s="24" t="n">
        <f aca="false">Q1376*RHO_PLATE/2700*(1+SCRAP)*PRICE_PLATE</f>
        <v>121.8397572</v>
      </c>
      <c r="Z1376" s="24" t="n">
        <f aca="false">T1376*CUT_M+(R1376+S1376)*CUT_SET</f>
        <v>292.6482185</v>
      </c>
      <c r="AA1376" s="24" t="n">
        <f aca="false">U1376*ROUND_M</f>
        <v>642.74334</v>
      </c>
      <c r="AB1376" s="24" t="n">
        <f aca="false">(R1376+S1376)*FINISH_PART</f>
        <v>448</v>
      </c>
      <c r="AC1376" s="24" t="n">
        <f aca="false">R1376*SPACER_VANE+(R1376+S1376)*ASM_H*LABOUR</f>
        <v>750</v>
      </c>
      <c r="AD1376" s="24" t="n">
        <f aca="false">V1376*G10_CAGE+W1376*G10_SLEEVE</f>
        <v>369.33852</v>
      </c>
      <c r="AE1376" s="24" t="n">
        <f aca="false">N1376/1000*SHAFT_M+SHAFT_SET</f>
        <v>204.8</v>
      </c>
      <c r="AF1376" s="24" t="n">
        <f aca="false">2*ROUNDUP(G1376*1000/V_ZENER,0)*PRICE_Z+5*ROUNDUP(G1376*DIODE_SAFETY/V_STICK,0)*PRICE_STICK</f>
        <v>91.7</v>
      </c>
      <c r="AG1376" s="24" t="n">
        <f aca="false">SUM(X1376:AF1376)</f>
        <v>3040.97538454</v>
      </c>
      <c r="AH1376" s="20" t="n">
        <f aca="false">FIXED_BOM</f>
        <v>3461</v>
      </c>
      <c r="AI1376" s="24" t="n">
        <f aca="false">(AG1376+AH1376)*(1+CONT)</f>
        <v>7477.271692221</v>
      </c>
      <c r="AJ1376" s="24" t="n">
        <f aca="false">IF(L1376&gt;0,AI1376/L1376,1000000000000)</f>
        <v>965.499302304059</v>
      </c>
      <c r="AK1376" s="8" t="n">
        <f aca="false">IF(AND(G1376&gt;=V_NEED,L1376&gt;=P_MIN,K1376&gt;=Z_MIN,F1376&lt;=N_CAP,D1376&lt;=R_MAX,OR(CORONA_REQ=0,O1376&gt;=G1376)),1,0)</f>
        <v>0</v>
      </c>
      <c r="AL1376" s="28" t="n">
        <f aca="false">IF(AK1376=1,IF(OBJECTIVE=1,AI1376,AJ1376),1000000000000)+ROW()*0.000000001</f>
        <v>1000000000000</v>
      </c>
    </row>
    <row r="1377" customFormat="false" ht="15" hidden="false" customHeight="false" outlineLevel="0" collapsed="false">
      <c r="A1377" s="8" t="n">
        <v>1373</v>
      </c>
      <c r="B1377" s="23" t="n">
        <v>6</v>
      </c>
      <c r="C1377" s="23" t="n">
        <v>2</v>
      </c>
      <c r="D1377" s="8" t="n">
        <v>200</v>
      </c>
      <c r="E1377" s="8" t="n">
        <v>18</v>
      </c>
      <c r="F1377" s="8" t="n">
        <v>12</v>
      </c>
      <c r="G1377" s="28" t="n">
        <v>13.132078</v>
      </c>
      <c r="H1377" s="8" t="n">
        <v>98.242366</v>
      </c>
      <c r="I1377" s="8" t="n">
        <v>1305.687838</v>
      </c>
      <c r="J1377" s="28" t="n">
        <v>13.290476</v>
      </c>
      <c r="K1377" s="39" t="n">
        <v>1.496672</v>
      </c>
      <c r="L1377" s="28" t="n">
        <v>9.510407</v>
      </c>
      <c r="M1377" s="8" t="n">
        <v>266</v>
      </c>
      <c r="N1377" s="8" t="n">
        <v>1136</v>
      </c>
      <c r="O1377" s="28" t="n">
        <v>12.486647</v>
      </c>
      <c r="P1377" s="28" t="n">
        <v>12.020607</v>
      </c>
      <c r="Q1377" s="28" t="n">
        <v>12.72345</v>
      </c>
      <c r="R1377" s="8" t="n">
        <v>48</v>
      </c>
      <c r="S1377" s="8" t="n">
        <v>20</v>
      </c>
      <c r="T1377" s="23" t="n">
        <v>190.575212</v>
      </c>
      <c r="U1377" s="23" t="n">
        <v>155.515038</v>
      </c>
      <c r="V1377" s="28" t="n">
        <v>6.288433</v>
      </c>
      <c r="W1377" s="39" t="n">
        <v>0.969712</v>
      </c>
      <c r="X1377" s="24" t="n">
        <f aca="false">P1377*RHO_VANE/2700*(1+SCRAP)*PRICE_VANE</f>
        <v>143.88666579</v>
      </c>
      <c r="Y1377" s="24" t="n">
        <f aca="false">Q1377*RHO_PLATE/2700*(1+SCRAP)*PRICE_PLATE</f>
        <v>152.2996965</v>
      </c>
      <c r="Z1377" s="24" t="n">
        <f aca="false">T1377*CUT_M+(R1377+S1377)*CUT_SET</f>
        <v>353.862818</v>
      </c>
      <c r="AA1377" s="24" t="n">
        <f aca="false">U1377*ROUND_M</f>
        <v>777.57519</v>
      </c>
      <c r="AB1377" s="24" t="n">
        <f aca="false">(R1377+S1377)*FINISH_PART</f>
        <v>544</v>
      </c>
      <c r="AC1377" s="24" t="n">
        <f aca="false">R1377*SPACER_VANE+(R1377+S1377)*ASM_H*LABOUR</f>
        <v>909</v>
      </c>
      <c r="AD1377" s="24" t="n">
        <f aca="false">V1377*G10_CAGE+W1377*G10_SLEEVE</f>
        <v>435.4887</v>
      </c>
      <c r="AE1377" s="24" t="n">
        <f aca="false">N1377/1000*SHAFT_M+SHAFT_SET</f>
        <v>216.32</v>
      </c>
      <c r="AF1377" s="24" t="n">
        <f aca="false">2*ROUNDUP(G1377*1000/V_ZENER,0)*PRICE_Z+5*ROUNDUP(G1377*DIODE_SAFETY/V_STICK,0)*PRICE_STICK</f>
        <v>91.7</v>
      </c>
      <c r="AG1377" s="24" t="n">
        <f aca="false">SUM(X1377:AF1377)</f>
        <v>3624.13307029</v>
      </c>
      <c r="AH1377" s="20" t="n">
        <f aca="false">FIXED_BOM</f>
        <v>3461</v>
      </c>
      <c r="AI1377" s="24" t="n">
        <f aca="false">(AG1377+AH1377)*(1+CONT)</f>
        <v>8147.9030308335</v>
      </c>
      <c r="AJ1377" s="24" t="n">
        <f aca="false">IF(L1377&gt;0,AI1377/L1377,1000000000000)</f>
        <v>856.735472081636</v>
      </c>
      <c r="AK1377" s="8" t="n">
        <f aca="false">IF(AND(G1377&gt;=V_NEED,L1377&gt;=P_MIN,K1377&gt;=Z_MIN,F1377&lt;=N_CAP,D1377&lt;=R_MAX,OR(CORONA_REQ=0,O1377&gt;=G1377)),1,0)</f>
        <v>0</v>
      </c>
      <c r="AL1377" s="28" t="n">
        <f aca="false">IF(AK1377=1,IF(OBJECTIVE=1,AI1377,AJ1377),1000000000000)+ROW()*0.000000001</f>
        <v>1000000000000</v>
      </c>
    </row>
    <row r="1378" customFormat="false" ht="15" hidden="false" customHeight="false" outlineLevel="0" collapsed="false">
      <c r="A1378" s="8" t="n">
        <v>1374</v>
      </c>
      <c r="B1378" s="23" t="n">
        <v>6</v>
      </c>
      <c r="C1378" s="23" t="n">
        <v>2</v>
      </c>
      <c r="D1378" s="8" t="n">
        <v>200</v>
      </c>
      <c r="E1378" s="8" t="n">
        <v>18</v>
      </c>
      <c r="F1378" s="8" t="n">
        <v>16</v>
      </c>
      <c r="G1378" s="28" t="n">
        <v>13.132078</v>
      </c>
      <c r="H1378" s="8" t="n">
        <v>131.717971</v>
      </c>
      <c r="I1378" s="8" t="n">
        <v>1759.84013</v>
      </c>
      <c r="J1378" s="28" t="n">
        <v>13.360668</v>
      </c>
      <c r="K1378" s="39" t="n">
        <v>1.508971</v>
      </c>
      <c r="L1378" s="28" t="n">
        <v>13.03831</v>
      </c>
      <c r="M1378" s="8" t="n">
        <v>354</v>
      </c>
      <c r="N1378" s="8" t="n">
        <v>1312</v>
      </c>
      <c r="O1378" s="28" t="n">
        <v>12.486647</v>
      </c>
      <c r="P1378" s="28" t="n">
        <v>16.027476</v>
      </c>
      <c r="Q1378" s="28" t="n">
        <v>16.540485</v>
      </c>
      <c r="R1378" s="8" t="n">
        <v>64</v>
      </c>
      <c r="S1378" s="8" t="n">
        <v>26</v>
      </c>
      <c r="T1378" s="23" t="n">
        <v>253.053086</v>
      </c>
      <c r="U1378" s="23" t="n">
        <v>206.306187</v>
      </c>
      <c r="V1378" s="28" t="n">
        <v>8.039642</v>
      </c>
      <c r="W1378" s="39" t="n">
        <v>1.239758</v>
      </c>
      <c r="X1378" s="24" t="n">
        <f aca="false">P1378*RHO_VANE/2700*(1+SCRAP)*PRICE_VANE</f>
        <v>191.84888772</v>
      </c>
      <c r="Y1378" s="24" t="n">
        <f aca="false">Q1378*RHO_PLATE/2700*(1+SCRAP)*PRICE_PLATE</f>
        <v>197.98960545</v>
      </c>
      <c r="Z1378" s="24" t="n">
        <f aca="false">T1378*CUT_M+(R1378+S1378)*CUT_SET</f>
        <v>469.579629</v>
      </c>
      <c r="AA1378" s="24" t="n">
        <f aca="false">U1378*ROUND_M</f>
        <v>1031.530935</v>
      </c>
      <c r="AB1378" s="24" t="n">
        <f aca="false">(R1378+S1378)*FINISH_PART</f>
        <v>720</v>
      </c>
      <c r="AC1378" s="24" t="n">
        <f aca="false">R1378*SPACER_VANE+(R1378+S1378)*ASM_H*LABOUR</f>
        <v>1204.5</v>
      </c>
      <c r="AD1378" s="24" t="n">
        <f aca="false">V1378*G10_CAGE+W1378*G10_SLEEVE</f>
        <v>556.764</v>
      </c>
      <c r="AE1378" s="24" t="n">
        <f aca="false">N1378/1000*SHAFT_M+SHAFT_SET</f>
        <v>237.44</v>
      </c>
      <c r="AF1378" s="24" t="n">
        <f aca="false">2*ROUNDUP(G1378*1000/V_ZENER,0)*PRICE_Z+5*ROUNDUP(G1378*DIODE_SAFETY/V_STICK,0)*PRICE_STICK</f>
        <v>91.7</v>
      </c>
      <c r="AG1378" s="24" t="n">
        <f aca="false">SUM(X1378:AF1378)</f>
        <v>4701.35305717</v>
      </c>
      <c r="AH1378" s="20" t="n">
        <f aca="false">FIXED_BOM</f>
        <v>3461</v>
      </c>
      <c r="AI1378" s="24" t="n">
        <f aca="false">(AG1378+AH1378)*(1+CONT)</f>
        <v>9386.7060157455</v>
      </c>
      <c r="AJ1378" s="24" t="n">
        <f aca="false">IF(L1378&gt;0,AI1378/L1378,1000000000000)</f>
        <v>719.932722549587</v>
      </c>
      <c r="AK1378" s="8" t="n">
        <f aca="false">IF(AND(G1378&gt;=V_NEED,L1378&gt;=P_MIN,K1378&gt;=Z_MIN,F1378&lt;=N_CAP,D1378&lt;=R_MAX,OR(CORONA_REQ=0,O1378&gt;=G1378)),1,0)</f>
        <v>0</v>
      </c>
      <c r="AL1378" s="28" t="n">
        <f aca="false">IF(AK1378=1,IF(OBJECTIVE=1,AI1378,AJ1378),1000000000000)+ROW()*0.000000001</f>
        <v>1000000000000</v>
      </c>
    </row>
    <row r="1379" customFormat="false" ht="15" hidden="false" customHeight="false" outlineLevel="0" collapsed="false">
      <c r="A1379" s="8" t="n">
        <v>1375</v>
      </c>
      <c r="B1379" s="23" t="n">
        <v>6</v>
      </c>
      <c r="C1379" s="23" t="n">
        <v>2</v>
      </c>
      <c r="D1379" s="8" t="n">
        <v>200</v>
      </c>
      <c r="E1379" s="8" t="n">
        <v>22</v>
      </c>
      <c r="F1379" s="8" t="n">
        <v>4</v>
      </c>
      <c r="G1379" s="28" t="n">
        <v>13.132078</v>
      </c>
      <c r="H1379" s="8" t="n">
        <v>41.745165</v>
      </c>
      <c r="I1379" s="8" t="n">
        <v>478.112144</v>
      </c>
      <c r="J1379" s="28" t="n">
        <v>11.453114</v>
      </c>
      <c r="K1379" s="39" t="n">
        <v>1.403826</v>
      </c>
      <c r="L1379" s="28" t="n">
        <v>3.005881</v>
      </c>
      <c r="M1379" s="8" t="n">
        <v>98</v>
      </c>
      <c r="N1379" s="8" t="n">
        <v>800</v>
      </c>
      <c r="O1379" s="28" t="n">
        <v>12.486647</v>
      </c>
      <c r="P1379" s="28" t="n">
        <v>4.685453</v>
      </c>
      <c r="Q1379" s="28" t="n">
        <v>6.361725</v>
      </c>
      <c r="R1379" s="8" t="n">
        <v>16</v>
      </c>
      <c r="S1379" s="8" t="n">
        <v>10</v>
      </c>
      <c r="T1379" s="23" t="n">
        <v>68.761059</v>
      </c>
      <c r="U1379" s="23" t="n">
        <v>57.074334</v>
      </c>
      <c r="V1379" s="28" t="n">
        <v>2.945215</v>
      </c>
      <c r="W1379" s="39" t="n">
        <v>0.454169</v>
      </c>
      <c r="X1379" s="24" t="n">
        <f aca="false">P1379*RHO_VANE/2700*(1+SCRAP)*PRICE_VANE</f>
        <v>56.08487241</v>
      </c>
      <c r="Y1379" s="24" t="n">
        <f aca="false">Q1379*RHO_PLATE/2700*(1+SCRAP)*PRICE_PLATE</f>
        <v>76.14984825</v>
      </c>
      <c r="Z1379" s="24" t="n">
        <f aca="false">T1379*CUT_M+(R1379+S1379)*CUT_SET</f>
        <v>129.1415885</v>
      </c>
      <c r="AA1379" s="24" t="n">
        <f aca="false">U1379*ROUND_M</f>
        <v>285.37167</v>
      </c>
      <c r="AB1379" s="24" t="n">
        <f aca="false">(R1379+S1379)*FINISH_PART</f>
        <v>208</v>
      </c>
      <c r="AC1379" s="24" t="n">
        <f aca="false">R1379*SPACER_VANE+(R1379+S1379)*ASM_H*LABOUR</f>
        <v>340.5</v>
      </c>
      <c r="AD1379" s="24" t="n">
        <f aca="false">V1379*G10_CAGE+W1379*G10_SLEEVE</f>
        <v>203.96304</v>
      </c>
      <c r="AE1379" s="24" t="n">
        <f aca="false">N1379/1000*SHAFT_M+SHAFT_SET</f>
        <v>176</v>
      </c>
      <c r="AF1379" s="24" t="n">
        <f aca="false">2*ROUNDUP(G1379*1000/V_ZENER,0)*PRICE_Z+5*ROUNDUP(G1379*DIODE_SAFETY/V_STICK,0)*PRICE_STICK</f>
        <v>91.7</v>
      </c>
      <c r="AG1379" s="24" t="n">
        <f aca="false">SUM(X1379:AF1379)</f>
        <v>1566.91101916</v>
      </c>
      <c r="AH1379" s="20" t="n">
        <f aca="false">FIXED_BOM</f>
        <v>3461</v>
      </c>
      <c r="AI1379" s="24" t="n">
        <f aca="false">(AG1379+AH1379)*(1+CONT)</f>
        <v>5782.097672034</v>
      </c>
      <c r="AJ1379" s="24" t="n">
        <f aca="false">IF(L1379&gt;0,AI1379/L1379,1000000000000)</f>
        <v>1923.59500327325</v>
      </c>
      <c r="AK1379" s="8" t="n">
        <f aca="false">IF(AND(G1379&gt;=V_NEED,L1379&gt;=P_MIN,K1379&gt;=Z_MIN,F1379&lt;=N_CAP,D1379&lt;=R_MAX,OR(CORONA_REQ=0,O1379&gt;=G1379)),1,0)</f>
        <v>0</v>
      </c>
      <c r="AL1379" s="28" t="n">
        <f aca="false">IF(AK1379=1,IF(OBJECTIVE=1,AI1379,AJ1379),1000000000000)+ROW()*0.000000001</f>
        <v>1000000000000</v>
      </c>
    </row>
    <row r="1380" customFormat="false" ht="15" hidden="false" customHeight="false" outlineLevel="0" collapsed="false">
      <c r="A1380" s="8" t="n">
        <v>1376</v>
      </c>
      <c r="B1380" s="23" t="n">
        <v>6</v>
      </c>
      <c r="C1380" s="23" t="n">
        <v>2</v>
      </c>
      <c r="D1380" s="8" t="n">
        <v>200</v>
      </c>
      <c r="E1380" s="8" t="n">
        <v>22</v>
      </c>
      <c r="F1380" s="8" t="n">
        <v>6</v>
      </c>
      <c r="G1380" s="28" t="n">
        <v>13.132078</v>
      </c>
      <c r="H1380" s="8" t="n">
        <v>64.456688</v>
      </c>
      <c r="I1380" s="8" t="n">
        <v>751.319084</v>
      </c>
      <c r="J1380" s="28" t="n">
        <v>11.656185</v>
      </c>
      <c r="K1380" s="39" t="n">
        <v>1.44361</v>
      </c>
      <c r="L1380" s="28" t="n">
        <v>5.059717</v>
      </c>
      <c r="M1380" s="8" t="n">
        <v>138</v>
      </c>
      <c r="N1380" s="8" t="n">
        <v>880</v>
      </c>
      <c r="O1380" s="28" t="n">
        <v>12.486647</v>
      </c>
      <c r="P1380" s="28" t="n">
        <v>7.028179</v>
      </c>
      <c r="Q1380" s="28" t="n">
        <v>7.63407</v>
      </c>
      <c r="R1380" s="8" t="n">
        <v>24</v>
      </c>
      <c r="S1380" s="8" t="n">
        <v>12</v>
      </c>
      <c r="T1380" s="23" t="n">
        <v>98.429199</v>
      </c>
      <c r="U1380" s="23" t="n">
        <v>80.899112</v>
      </c>
      <c r="V1380" s="28" t="n">
        <v>3.74122</v>
      </c>
      <c r="W1380" s="39" t="n">
        <v>0.576917</v>
      </c>
      <c r="X1380" s="24" t="n">
        <f aca="false">P1380*RHO_VANE/2700*(1+SCRAP)*PRICE_VANE</f>
        <v>84.12730263</v>
      </c>
      <c r="Y1380" s="24" t="n">
        <f aca="false">Q1380*RHO_PLATE/2700*(1+SCRAP)*PRICE_PLATE</f>
        <v>91.3798179</v>
      </c>
      <c r="Z1380" s="24" t="n">
        <f aca="false">T1380*CUT_M+(R1380+S1380)*CUT_SET</f>
        <v>183.6437985</v>
      </c>
      <c r="AA1380" s="24" t="n">
        <f aca="false">U1380*ROUND_M</f>
        <v>404.49556</v>
      </c>
      <c r="AB1380" s="24" t="n">
        <f aca="false">(R1380+S1380)*FINISH_PART</f>
        <v>288</v>
      </c>
      <c r="AC1380" s="24" t="n">
        <f aca="false">R1380*SPACER_VANE+(R1380+S1380)*ASM_H*LABOUR</f>
        <v>477</v>
      </c>
      <c r="AD1380" s="24" t="n">
        <f aca="false">V1380*G10_CAGE+W1380*G10_SLEEVE</f>
        <v>259.08822</v>
      </c>
      <c r="AE1380" s="24" t="n">
        <f aca="false">N1380/1000*SHAFT_M+SHAFT_SET</f>
        <v>185.6</v>
      </c>
      <c r="AF1380" s="24" t="n">
        <f aca="false">2*ROUNDUP(G1380*1000/V_ZENER,0)*PRICE_Z+5*ROUNDUP(G1380*DIODE_SAFETY/V_STICK,0)*PRICE_STICK</f>
        <v>91.7</v>
      </c>
      <c r="AG1380" s="24" t="n">
        <f aca="false">SUM(X1380:AF1380)</f>
        <v>2065.03469903</v>
      </c>
      <c r="AH1380" s="20" t="n">
        <f aca="false">FIXED_BOM</f>
        <v>3461</v>
      </c>
      <c r="AI1380" s="24" t="n">
        <f aca="false">(AG1380+AH1380)*(1+CONT)</f>
        <v>6354.9399038845</v>
      </c>
      <c r="AJ1380" s="24" t="n">
        <f aca="false">IF(L1380&gt;0,AI1380/L1380,1000000000000)</f>
        <v>1255.98722297798</v>
      </c>
      <c r="AK1380" s="8" t="n">
        <f aca="false">IF(AND(G1380&gt;=V_NEED,L1380&gt;=P_MIN,K1380&gt;=Z_MIN,F1380&lt;=N_CAP,D1380&lt;=R_MAX,OR(CORONA_REQ=0,O1380&gt;=G1380)),1,0)</f>
        <v>0</v>
      </c>
      <c r="AL1380" s="28" t="n">
        <f aca="false">IF(AK1380=1,IF(OBJECTIVE=1,AI1380,AJ1380),1000000000000)+ROW()*0.000000001</f>
        <v>1000000000000</v>
      </c>
    </row>
    <row r="1381" customFormat="false" ht="15" hidden="false" customHeight="false" outlineLevel="0" collapsed="false">
      <c r="A1381" s="8" t="n">
        <v>1377</v>
      </c>
      <c r="B1381" s="23" t="n">
        <v>6</v>
      </c>
      <c r="C1381" s="23" t="n">
        <v>2</v>
      </c>
      <c r="D1381" s="8" t="n">
        <v>200</v>
      </c>
      <c r="E1381" s="8" t="n">
        <v>22</v>
      </c>
      <c r="F1381" s="8" t="n">
        <v>8</v>
      </c>
      <c r="G1381" s="28" t="n">
        <v>13.132078</v>
      </c>
      <c r="H1381" s="8" t="n">
        <v>87.16821</v>
      </c>
      <c r="I1381" s="8" t="n">
        <v>1024.526024</v>
      </c>
      <c r="J1381" s="28" t="n">
        <v>11.753436</v>
      </c>
      <c r="K1381" s="39" t="n">
        <v>1.463344</v>
      </c>
      <c r="L1381" s="28" t="n">
        <v>7.112834</v>
      </c>
      <c r="M1381" s="8" t="n">
        <v>186</v>
      </c>
      <c r="N1381" s="8" t="n">
        <v>976</v>
      </c>
      <c r="O1381" s="28" t="n">
        <v>12.486647</v>
      </c>
      <c r="P1381" s="28" t="n">
        <v>9.370906</v>
      </c>
      <c r="Q1381" s="28" t="n">
        <v>10.17876</v>
      </c>
      <c r="R1381" s="8" t="n">
        <v>32</v>
      </c>
      <c r="S1381" s="8" t="n">
        <v>16</v>
      </c>
      <c r="T1381" s="23" t="n">
        <v>131.238932</v>
      </c>
      <c r="U1381" s="23" t="n">
        <v>107.865482</v>
      </c>
      <c r="V1381" s="28" t="n">
        <v>4.696425</v>
      </c>
      <c r="W1381" s="39" t="n">
        <v>0.724215</v>
      </c>
      <c r="X1381" s="24" t="n">
        <f aca="false">P1381*RHO_VANE/2700*(1+SCRAP)*PRICE_VANE</f>
        <v>112.16974482</v>
      </c>
      <c r="Y1381" s="24" t="n">
        <f aca="false">Q1381*RHO_PLATE/2700*(1+SCRAP)*PRICE_PLATE</f>
        <v>121.8397572</v>
      </c>
      <c r="Z1381" s="24" t="n">
        <f aca="false">T1381*CUT_M+(R1381+S1381)*CUT_SET</f>
        <v>244.858398</v>
      </c>
      <c r="AA1381" s="24" t="n">
        <f aca="false">U1381*ROUND_M</f>
        <v>539.32741</v>
      </c>
      <c r="AB1381" s="24" t="n">
        <f aca="false">(R1381+S1381)*FINISH_PART</f>
        <v>384</v>
      </c>
      <c r="AC1381" s="24" t="n">
        <f aca="false">R1381*SPACER_VANE+(R1381+S1381)*ASM_H*LABOUR</f>
        <v>636</v>
      </c>
      <c r="AD1381" s="24" t="n">
        <f aca="false">V1381*G10_CAGE+W1381*G10_SLEEVE</f>
        <v>325.2384</v>
      </c>
      <c r="AE1381" s="24" t="n">
        <f aca="false">N1381/1000*SHAFT_M+SHAFT_SET</f>
        <v>197.12</v>
      </c>
      <c r="AF1381" s="24" t="n">
        <f aca="false">2*ROUNDUP(G1381*1000/V_ZENER,0)*PRICE_Z+5*ROUNDUP(G1381*DIODE_SAFETY/V_STICK,0)*PRICE_STICK</f>
        <v>91.7</v>
      </c>
      <c r="AG1381" s="24" t="n">
        <f aca="false">SUM(X1381:AF1381)</f>
        <v>2652.25371002</v>
      </c>
      <c r="AH1381" s="20" t="n">
        <f aca="false">FIXED_BOM</f>
        <v>3461</v>
      </c>
      <c r="AI1381" s="24" t="n">
        <f aca="false">(AG1381+AH1381)*(1+CONT)</f>
        <v>7030.241766523</v>
      </c>
      <c r="AJ1381" s="24" t="n">
        <f aca="false">IF(L1381&gt;0,AI1381/L1381,1000000000000)</f>
        <v>988.388280469219</v>
      </c>
      <c r="AK1381" s="8" t="n">
        <f aca="false">IF(AND(G1381&gt;=V_NEED,L1381&gt;=P_MIN,K1381&gt;=Z_MIN,F1381&lt;=N_CAP,D1381&lt;=R_MAX,OR(CORONA_REQ=0,O1381&gt;=G1381)),1,0)</f>
        <v>0</v>
      </c>
      <c r="AL1381" s="28" t="n">
        <f aca="false">IF(AK1381=1,IF(OBJECTIVE=1,AI1381,AJ1381),1000000000000)+ROW()*0.000000001</f>
        <v>1000000000000</v>
      </c>
    </row>
    <row r="1382" customFormat="false" ht="15" hidden="false" customHeight="false" outlineLevel="0" collapsed="false">
      <c r="A1382" s="8" t="n">
        <v>1378</v>
      </c>
      <c r="B1382" s="23" t="n">
        <v>6</v>
      </c>
      <c r="C1382" s="23" t="n">
        <v>2</v>
      </c>
      <c r="D1382" s="8" t="n">
        <v>200</v>
      </c>
      <c r="E1382" s="8" t="n">
        <v>22</v>
      </c>
      <c r="F1382" s="8" t="n">
        <v>10</v>
      </c>
      <c r="G1382" s="28" t="n">
        <v>13.132078</v>
      </c>
      <c r="H1382" s="8" t="n">
        <v>109.879733</v>
      </c>
      <c r="I1382" s="8" t="n">
        <v>1297.732963</v>
      </c>
      <c r="J1382" s="28" t="n">
        <v>11.810485</v>
      </c>
      <c r="K1382" s="39" t="n">
        <v>1.475435</v>
      </c>
      <c r="L1382" s="28" t="n">
        <v>9.17505</v>
      </c>
      <c r="M1382" s="8" t="n">
        <v>234</v>
      </c>
      <c r="N1382" s="8" t="n">
        <v>1072</v>
      </c>
      <c r="O1382" s="28" t="n">
        <v>12.486647</v>
      </c>
      <c r="P1382" s="28" t="n">
        <v>11.713632</v>
      </c>
      <c r="Q1382" s="28" t="n">
        <v>12.72345</v>
      </c>
      <c r="R1382" s="8" t="n">
        <v>40</v>
      </c>
      <c r="S1382" s="8" t="n">
        <v>20</v>
      </c>
      <c r="T1382" s="23" t="n">
        <v>164.048665</v>
      </c>
      <c r="U1382" s="23" t="n">
        <v>134.831853</v>
      </c>
      <c r="V1382" s="28" t="n">
        <v>5.65163</v>
      </c>
      <c r="W1382" s="39" t="n">
        <v>0.871513</v>
      </c>
      <c r="X1382" s="24" t="n">
        <f aca="false">P1382*RHO_VANE/2700*(1+SCRAP)*PRICE_VANE</f>
        <v>140.21217504</v>
      </c>
      <c r="Y1382" s="24" t="n">
        <f aca="false">Q1382*RHO_PLATE/2700*(1+SCRAP)*PRICE_PLATE</f>
        <v>152.2996965</v>
      </c>
      <c r="Z1382" s="24" t="n">
        <f aca="false">T1382*CUT_M+(R1382+S1382)*CUT_SET</f>
        <v>306.0729975</v>
      </c>
      <c r="AA1382" s="24" t="n">
        <f aca="false">U1382*ROUND_M</f>
        <v>674.159265</v>
      </c>
      <c r="AB1382" s="24" t="n">
        <f aca="false">(R1382+S1382)*FINISH_PART</f>
        <v>480</v>
      </c>
      <c r="AC1382" s="24" t="n">
        <f aca="false">R1382*SPACER_VANE+(R1382+S1382)*ASM_H*LABOUR</f>
        <v>795</v>
      </c>
      <c r="AD1382" s="24" t="n">
        <f aca="false">V1382*G10_CAGE+W1382*G10_SLEEVE</f>
        <v>391.38858</v>
      </c>
      <c r="AE1382" s="24" t="n">
        <f aca="false">N1382/1000*SHAFT_M+SHAFT_SET</f>
        <v>208.64</v>
      </c>
      <c r="AF1382" s="24" t="n">
        <f aca="false">2*ROUNDUP(G1382*1000/V_ZENER,0)*PRICE_Z+5*ROUNDUP(G1382*DIODE_SAFETY/V_STICK,0)*PRICE_STICK</f>
        <v>91.7</v>
      </c>
      <c r="AG1382" s="24" t="n">
        <f aca="false">SUM(X1382:AF1382)</f>
        <v>3239.47271404</v>
      </c>
      <c r="AH1382" s="20" t="n">
        <f aca="false">FIXED_BOM</f>
        <v>3461</v>
      </c>
      <c r="AI1382" s="24" t="n">
        <f aca="false">(AG1382+AH1382)*(1+CONT)</f>
        <v>7705.543621146</v>
      </c>
      <c r="AJ1382" s="24" t="n">
        <f aca="false">IF(L1382&gt;0,AI1382/L1382,1000000000000)</f>
        <v>839.836689843216</v>
      </c>
      <c r="AK1382" s="8" t="n">
        <f aca="false">IF(AND(G1382&gt;=V_NEED,L1382&gt;=P_MIN,K1382&gt;=Z_MIN,F1382&lt;=N_CAP,D1382&lt;=R_MAX,OR(CORONA_REQ=0,O1382&gt;=G1382)),1,0)</f>
        <v>0</v>
      </c>
      <c r="AL1382" s="28" t="n">
        <f aca="false">IF(AK1382=1,IF(OBJECTIVE=1,AI1382,AJ1382),1000000000000)+ROW()*0.000000001</f>
        <v>1000000000000</v>
      </c>
    </row>
    <row r="1383" customFormat="false" ht="15" hidden="false" customHeight="false" outlineLevel="0" collapsed="false">
      <c r="A1383" s="8" t="n">
        <v>1379</v>
      </c>
      <c r="B1383" s="23" t="n">
        <v>6</v>
      </c>
      <c r="C1383" s="23" t="n">
        <v>2</v>
      </c>
      <c r="D1383" s="8" t="n">
        <v>200</v>
      </c>
      <c r="E1383" s="8" t="n">
        <v>22</v>
      </c>
      <c r="F1383" s="8" t="n">
        <v>12</v>
      </c>
      <c r="G1383" s="28" t="n">
        <v>13.132078</v>
      </c>
      <c r="H1383" s="8" t="n">
        <v>132.591256</v>
      </c>
      <c r="I1383" s="8" t="n">
        <v>1570.939903</v>
      </c>
      <c r="J1383" s="28" t="n">
        <v>11.84799</v>
      </c>
      <c r="K1383" s="39" t="n">
        <v>1.483448</v>
      </c>
      <c r="L1383" s="28" t="n">
        <v>11.237795</v>
      </c>
      <c r="M1383" s="8" t="n">
        <v>274</v>
      </c>
      <c r="N1383" s="8" t="n">
        <v>1152</v>
      </c>
      <c r="O1383" s="28" t="n">
        <v>12.486647</v>
      </c>
      <c r="P1383" s="28" t="n">
        <v>14.056359</v>
      </c>
      <c r="Q1383" s="28" t="n">
        <v>13.995795</v>
      </c>
      <c r="R1383" s="8" t="n">
        <v>48</v>
      </c>
      <c r="S1383" s="8" t="n">
        <v>22</v>
      </c>
      <c r="T1383" s="23" t="n">
        <v>193.716805</v>
      </c>
      <c r="U1383" s="23" t="n">
        <v>158.656631</v>
      </c>
      <c r="V1383" s="28" t="n">
        <v>6.447634</v>
      </c>
      <c r="W1383" s="39" t="n">
        <v>0.994261</v>
      </c>
      <c r="X1383" s="24" t="n">
        <f aca="false">P1383*RHO_VANE/2700*(1+SCRAP)*PRICE_VANE</f>
        <v>168.25461723</v>
      </c>
      <c r="Y1383" s="24" t="n">
        <f aca="false">Q1383*RHO_PLATE/2700*(1+SCRAP)*PRICE_PLATE</f>
        <v>167.52966615</v>
      </c>
      <c r="Z1383" s="24" t="n">
        <f aca="false">T1383*CUT_M+(R1383+S1383)*CUT_SET</f>
        <v>360.5752075</v>
      </c>
      <c r="AA1383" s="24" t="n">
        <f aca="false">U1383*ROUND_M</f>
        <v>793.283155</v>
      </c>
      <c r="AB1383" s="24" t="n">
        <f aca="false">(R1383+S1383)*FINISH_PART</f>
        <v>560</v>
      </c>
      <c r="AC1383" s="24" t="n">
        <f aca="false">R1383*SPACER_VANE+(R1383+S1383)*ASM_H*LABOUR</f>
        <v>931.5</v>
      </c>
      <c r="AD1383" s="24" t="n">
        <f aca="false">V1383*G10_CAGE+W1383*G10_SLEEVE</f>
        <v>446.5137</v>
      </c>
      <c r="AE1383" s="24" t="n">
        <f aca="false">N1383/1000*SHAFT_M+SHAFT_SET</f>
        <v>218.24</v>
      </c>
      <c r="AF1383" s="24" t="n">
        <f aca="false">2*ROUNDUP(G1383*1000/V_ZENER,0)*PRICE_Z+5*ROUNDUP(G1383*DIODE_SAFETY/V_STICK,0)*PRICE_STICK</f>
        <v>91.7</v>
      </c>
      <c r="AG1383" s="24" t="n">
        <f aca="false">SUM(X1383:AF1383)</f>
        <v>3737.59634588</v>
      </c>
      <c r="AH1383" s="20" t="n">
        <f aca="false">FIXED_BOM</f>
        <v>3461</v>
      </c>
      <c r="AI1383" s="24" t="n">
        <f aca="false">(AG1383+AH1383)*(1+CONT)</f>
        <v>8278.385797762</v>
      </c>
      <c r="AJ1383" s="24" t="n">
        <f aca="false">IF(L1383&gt;0,AI1383/L1383,1000000000000)</f>
        <v>736.655704945855</v>
      </c>
      <c r="AK1383" s="8" t="n">
        <f aca="false">IF(AND(G1383&gt;=V_NEED,L1383&gt;=P_MIN,K1383&gt;=Z_MIN,F1383&lt;=N_CAP,D1383&lt;=R_MAX,OR(CORONA_REQ=0,O1383&gt;=G1383)),1,0)</f>
        <v>0</v>
      </c>
      <c r="AL1383" s="28" t="n">
        <f aca="false">IF(AK1383=1,IF(OBJECTIVE=1,AI1383,AJ1383),1000000000000)+ROW()*0.000000001</f>
        <v>1000000000000</v>
      </c>
    </row>
    <row r="1384" customFormat="false" ht="15" hidden="false" customHeight="false" outlineLevel="0" collapsed="false">
      <c r="A1384" s="8" t="n">
        <v>1380</v>
      </c>
      <c r="B1384" s="23" t="n">
        <v>6</v>
      </c>
      <c r="C1384" s="23" t="n">
        <v>2</v>
      </c>
      <c r="D1384" s="8" t="n">
        <v>200</v>
      </c>
      <c r="E1384" s="8" t="n">
        <v>22</v>
      </c>
      <c r="F1384" s="8" t="n">
        <v>16</v>
      </c>
      <c r="G1384" s="28" t="n">
        <v>13.132078</v>
      </c>
      <c r="H1384" s="8" t="n">
        <v>178.014301</v>
      </c>
      <c r="I1384" s="8" t="n">
        <v>2117.353783</v>
      </c>
      <c r="J1384" s="28" t="n">
        <v>11.89429</v>
      </c>
      <c r="K1384" s="39" t="n">
        <v>1.493408</v>
      </c>
      <c r="L1384" s="28" t="n">
        <v>15.372487</v>
      </c>
      <c r="M1384" s="8" t="n">
        <v>370</v>
      </c>
      <c r="N1384" s="8" t="n">
        <v>1344</v>
      </c>
      <c r="O1384" s="28" t="n">
        <v>12.486647</v>
      </c>
      <c r="P1384" s="28" t="n">
        <v>18.741812</v>
      </c>
      <c r="Q1384" s="28" t="n">
        <v>19.085175</v>
      </c>
      <c r="R1384" s="8" t="n">
        <v>64</v>
      </c>
      <c r="S1384" s="8" t="n">
        <v>30</v>
      </c>
      <c r="T1384" s="23" t="n">
        <v>259.336271</v>
      </c>
      <c r="U1384" s="23" t="n">
        <v>212.589372</v>
      </c>
      <c r="V1384" s="28" t="n">
        <v>8.358044</v>
      </c>
      <c r="W1384" s="39" t="n">
        <v>1.288857</v>
      </c>
      <c r="X1384" s="24" t="n">
        <f aca="false">P1384*RHO_VANE/2700*(1+SCRAP)*PRICE_VANE</f>
        <v>224.33948964</v>
      </c>
      <c r="Y1384" s="24" t="n">
        <f aca="false">Q1384*RHO_PLATE/2700*(1+SCRAP)*PRICE_PLATE</f>
        <v>228.44954475</v>
      </c>
      <c r="Z1384" s="24" t="n">
        <f aca="false">T1384*CUT_M+(R1384+S1384)*CUT_SET</f>
        <v>483.0044065</v>
      </c>
      <c r="AA1384" s="24" t="n">
        <f aca="false">U1384*ROUND_M</f>
        <v>1062.94686</v>
      </c>
      <c r="AB1384" s="24" t="n">
        <f aca="false">(R1384+S1384)*FINISH_PART</f>
        <v>752</v>
      </c>
      <c r="AC1384" s="24" t="n">
        <f aca="false">R1384*SPACER_VANE+(R1384+S1384)*ASM_H*LABOUR</f>
        <v>1249.5</v>
      </c>
      <c r="AD1384" s="24" t="n">
        <f aca="false">V1384*G10_CAGE+W1384*G10_SLEEVE</f>
        <v>578.81406</v>
      </c>
      <c r="AE1384" s="24" t="n">
        <f aca="false">N1384/1000*SHAFT_M+SHAFT_SET</f>
        <v>241.28</v>
      </c>
      <c r="AF1384" s="24" t="n">
        <f aca="false">2*ROUNDUP(G1384*1000/V_ZENER,0)*PRICE_Z+5*ROUNDUP(G1384*DIODE_SAFETY/V_STICK,0)*PRICE_STICK</f>
        <v>91.7</v>
      </c>
      <c r="AG1384" s="24" t="n">
        <f aca="false">SUM(X1384:AF1384)</f>
        <v>4912.03436089</v>
      </c>
      <c r="AH1384" s="20" t="n">
        <f aca="false">FIXED_BOM</f>
        <v>3461</v>
      </c>
      <c r="AI1384" s="24" t="n">
        <f aca="false">(AG1384+AH1384)*(1+CONT)</f>
        <v>9628.9895150235</v>
      </c>
      <c r="AJ1384" s="24" t="n">
        <f aca="false">IF(L1384&gt;0,AI1384/L1384,1000000000000)</f>
        <v>626.378120535961</v>
      </c>
      <c r="AK1384" s="8" t="n">
        <f aca="false">IF(AND(G1384&gt;=V_NEED,L1384&gt;=P_MIN,K1384&gt;=Z_MIN,F1384&lt;=N_CAP,D1384&lt;=R_MAX,OR(CORONA_REQ=0,O1384&gt;=G1384)),1,0)</f>
        <v>0</v>
      </c>
      <c r="AL1384" s="28" t="n">
        <f aca="false">IF(AK1384=1,IF(OBJECTIVE=1,AI1384,AJ1384),1000000000000)+ROW()*0.000000001</f>
        <v>1000000000000</v>
      </c>
    </row>
    <row r="1385" customFormat="false" ht="15" hidden="false" customHeight="false" outlineLevel="0" collapsed="false">
      <c r="A1385" s="8" t="n">
        <v>1381</v>
      </c>
      <c r="B1385" s="23" t="n">
        <v>6</v>
      </c>
      <c r="C1385" s="23" t="n">
        <v>2</v>
      </c>
      <c r="D1385" s="8" t="n">
        <v>200</v>
      </c>
      <c r="E1385" s="8" t="n">
        <v>26</v>
      </c>
      <c r="F1385" s="8" t="n">
        <v>4</v>
      </c>
      <c r="G1385" s="28" t="n">
        <v>13.132078</v>
      </c>
      <c r="H1385" s="8" t="n">
        <v>63.891741</v>
      </c>
      <c r="I1385" s="8" t="n">
        <v>559.360286</v>
      </c>
      <c r="J1385" s="28" t="n">
        <v>8.754814</v>
      </c>
      <c r="K1385" s="39" t="n">
        <v>1.368096</v>
      </c>
      <c r="L1385" s="28" t="n">
        <v>3.305385</v>
      </c>
      <c r="M1385" s="8" t="n">
        <v>98</v>
      </c>
      <c r="N1385" s="8" t="n">
        <v>800</v>
      </c>
      <c r="O1385" s="28" t="n">
        <v>12.486647</v>
      </c>
      <c r="P1385" s="28" t="n">
        <v>5.364037</v>
      </c>
      <c r="Q1385" s="28" t="n">
        <v>6.361725</v>
      </c>
      <c r="R1385" s="8" t="n">
        <v>16</v>
      </c>
      <c r="S1385" s="8" t="n">
        <v>10</v>
      </c>
      <c r="T1385" s="23" t="n">
        <v>68.761059</v>
      </c>
      <c r="U1385" s="23" t="n">
        <v>57.074334</v>
      </c>
      <c r="V1385" s="28" t="n">
        <v>2.945215</v>
      </c>
      <c r="W1385" s="39" t="n">
        <v>0.454169</v>
      </c>
      <c r="X1385" s="24" t="n">
        <f aca="false">P1385*RHO_VANE/2700*(1+SCRAP)*PRICE_VANE</f>
        <v>64.20752289</v>
      </c>
      <c r="Y1385" s="24" t="n">
        <f aca="false">Q1385*RHO_PLATE/2700*(1+SCRAP)*PRICE_PLATE</f>
        <v>76.14984825</v>
      </c>
      <c r="Z1385" s="24" t="n">
        <f aca="false">T1385*CUT_M+(R1385+S1385)*CUT_SET</f>
        <v>129.1415885</v>
      </c>
      <c r="AA1385" s="24" t="n">
        <f aca="false">U1385*ROUND_M</f>
        <v>285.37167</v>
      </c>
      <c r="AB1385" s="24" t="n">
        <f aca="false">(R1385+S1385)*FINISH_PART</f>
        <v>208</v>
      </c>
      <c r="AC1385" s="24" t="n">
        <f aca="false">R1385*SPACER_VANE+(R1385+S1385)*ASM_H*LABOUR</f>
        <v>340.5</v>
      </c>
      <c r="AD1385" s="24" t="n">
        <f aca="false">V1385*G10_CAGE+W1385*G10_SLEEVE</f>
        <v>203.96304</v>
      </c>
      <c r="AE1385" s="24" t="n">
        <f aca="false">N1385/1000*SHAFT_M+SHAFT_SET</f>
        <v>176</v>
      </c>
      <c r="AF1385" s="24" t="n">
        <f aca="false">2*ROUNDUP(G1385*1000/V_ZENER,0)*PRICE_Z+5*ROUNDUP(G1385*DIODE_SAFETY/V_STICK,0)*PRICE_STICK</f>
        <v>91.7</v>
      </c>
      <c r="AG1385" s="24" t="n">
        <f aca="false">SUM(X1385:AF1385)</f>
        <v>1575.03366964</v>
      </c>
      <c r="AH1385" s="20" t="n">
        <f aca="false">FIXED_BOM</f>
        <v>3461</v>
      </c>
      <c r="AI1385" s="24" t="n">
        <f aca="false">(AG1385+AH1385)*(1+CONT)</f>
        <v>5791.438720086</v>
      </c>
      <c r="AJ1385" s="24" t="n">
        <f aca="false">IF(L1385&gt;0,AI1385/L1385,1000000000000)</f>
        <v>1752.12228532713</v>
      </c>
      <c r="AK1385" s="8" t="n">
        <f aca="false">IF(AND(G1385&gt;=V_NEED,L1385&gt;=P_MIN,K1385&gt;=Z_MIN,F1385&lt;=N_CAP,D1385&lt;=R_MAX,OR(CORONA_REQ=0,O1385&gt;=G1385)),1,0)</f>
        <v>0</v>
      </c>
      <c r="AL1385" s="28" t="n">
        <f aca="false">IF(AK1385=1,IF(OBJECTIVE=1,AI1385,AJ1385),1000000000000)+ROW()*0.000000001</f>
        <v>1000000000000</v>
      </c>
    </row>
    <row r="1386" customFormat="false" ht="15" hidden="false" customHeight="false" outlineLevel="0" collapsed="false">
      <c r="A1386" s="8" t="n">
        <v>1382</v>
      </c>
      <c r="B1386" s="23" t="n">
        <v>6</v>
      </c>
      <c r="C1386" s="23" t="n">
        <v>2</v>
      </c>
      <c r="D1386" s="8" t="n">
        <v>200</v>
      </c>
      <c r="E1386" s="8" t="n">
        <v>26</v>
      </c>
      <c r="F1386" s="8" t="n">
        <v>6</v>
      </c>
      <c r="G1386" s="28" t="n">
        <v>13.132078</v>
      </c>
      <c r="H1386" s="8" t="n">
        <v>99.258451</v>
      </c>
      <c r="I1386" s="8" t="n">
        <v>878.994735</v>
      </c>
      <c r="J1386" s="28" t="n">
        <v>8.855616</v>
      </c>
      <c r="K1386" s="39" t="n">
        <v>1.399987</v>
      </c>
      <c r="L1386" s="28" t="n">
        <v>5.515465</v>
      </c>
      <c r="M1386" s="8" t="n">
        <v>146</v>
      </c>
      <c r="N1386" s="8" t="n">
        <v>896</v>
      </c>
      <c r="O1386" s="28" t="n">
        <v>12.486647</v>
      </c>
      <c r="P1386" s="28" t="n">
        <v>8.046055</v>
      </c>
      <c r="Q1386" s="28" t="n">
        <v>8.906415</v>
      </c>
      <c r="R1386" s="8" t="n">
        <v>24</v>
      </c>
      <c r="S1386" s="8" t="n">
        <v>14</v>
      </c>
      <c r="T1386" s="23" t="n">
        <v>101.570792</v>
      </c>
      <c r="U1386" s="23" t="n">
        <v>84.040704</v>
      </c>
      <c r="V1386" s="28" t="n">
        <v>3.90042</v>
      </c>
      <c r="W1386" s="39" t="n">
        <v>0.601467</v>
      </c>
      <c r="X1386" s="24" t="n">
        <f aca="false">P1386*RHO_VANE/2700*(1+SCRAP)*PRICE_VANE</f>
        <v>96.31127835</v>
      </c>
      <c r="Y1386" s="24" t="n">
        <f aca="false">Q1386*RHO_PLATE/2700*(1+SCRAP)*PRICE_PLATE</f>
        <v>106.60978755</v>
      </c>
      <c r="Z1386" s="24" t="n">
        <f aca="false">T1386*CUT_M+(R1386+S1386)*CUT_SET</f>
        <v>190.356188</v>
      </c>
      <c r="AA1386" s="24" t="n">
        <f aca="false">U1386*ROUND_M</f>
        <v>420.20352</v>
      </c>
      <c r="AB1386" s="24" t="n">
        <f aca="false">(R1386+S1386)*FINISH_PART</f>
        <v>304</v>
      </c>
      <c r="AC1386" s="24" t="n">
        <f aca="false">R1386*SPACER_VANE+(R1386+S1386)*ASM_H*LABOUR</f>
        <v>499.5</v>
      </c>
      <c r="AD1386" s="24" t="n">
        <f aca="false">V1386*G10_CAGE+W1386*G10_SLEEVE</f>
        <v>270.11322</v>
      </c>
      <c r="AE1386" s="24" t="n">
        <f aca="false">N1386/1000*SHAFT_M+SHAFT_SET</f>
        <v>187.52</v>
      </c>
      <c r="AF1386" s="24" t="n">
        <f aca="false">2*ROUNDUP(G1386*1000/V_ZENER,0)*PRICE_Z+5*ROUNDUP(G1386*DIODE_SAFETY/V_STICK,0)*PRICE_STICK</f>
        <v>91.7</v>
      </c>
      <c r="AG1386" s="24" t="n">
        <f aca="false">SUM(X1386:AF1386)</f>
        <v>2166.3139939</v>
      </c>
      <c r="AH1386" s="20" t="n">
        <f aca="false">FIXED_BOM</f>
        <v>3461</v>
      </c>
      <c r="AI1386" s="24" t="n">
        <f aca="false">(AG1386+AH1386)*(1+CONT)</f>
        <v>6471.411092985</v>
      </c>
      <c r="AJ1386" s="24" t="n">
        <f aca="false">IF(L1386&gt;0,AI1386/L1386,1000000000000)</f>
        <v>1173.32103330997</v>
      </c>
      <c r="AK1386" s="8" t="n">
        <f aca="false">IF(AND(G1386&gt;=V_NEED,L1386&gt;=P_MIN,K1386&gt;=Z_MIN,F1386&lt;=N_CAP,D1386&lt;=R_MAX,OR(CORONA_REQ=0,O1386&gt;=G1386)),1,0)</f>
        <v>0</v>
      </c>
      <c r="AL1386" s="28" t="n">
        <f aca="false">IF(AK1386=1,IF(OBJECTIVE=1,AI1386,AJ1386),1000000000000)+ROW()*0.000000001</f>
        <v>1000000000000</v>
      </c>
    </row>
    <row r="1387" customFormat="false" ht="15" hidden="false" customHeight="false" outlineLevel="0" collapsed="false">
      <c r="A1387" s="8" t="n">
        <v>1383</v>
      </c>
      <c r="B1387" s="23" t="n">
        <v>6</v>
      </c>
      <c r="C1387" s="23" t="n">
        <v>2</v>
      </c>
      <c r="D1387" s="8" t="n">
        <v>200</v>
      </c>
      <c r="E1387" s="8" t="n">
        <v>26</v>
      </c>
      <c r="F1387" s="8" t="n">
        <v>8</v>
      </c>
      <c r="G1387" s="28" t="n">
        <v>13.132078</v>
      </c>
      <c r="H1387" s="8" t="n">
        <v>134.62516</v>
      </c>
      <c r="I1387" s="8" t="n">
        <v>1198.629184</v>
      </c>
      <c r="J1387" s="28" t="n">
        <v>8.903456</v>
      </c>
      <c r="K1387" s="39" t="n">
        <v>1.415092</v>
      </c>
      <c r="L1387" s="28" t="n">
        <v>7.73052</v>
      </c>
      <c r="M1387" s="8" t="n">
        <v>194</v>
      </c>
      <c r="N1387" s="8" t="n">
        <v>992</v>
      </c>
      <c r="O1387" s="28" t="n">
        <v>12.486647</v>
      </c>
      <c r="P1387" s="28" t="n">
        <v>10.728074</v>
      </c>
      <c r="Q1387" s="28" t="n">
        <v>11.451105</v>
      </c>
      <c r="R1387" s="8" t="n">
        <v>32</v>
      </c>
      <c r="S1387" s="8" t="n">
        <v>18</v>
      </c>
      <c r="T1387" s="23" t="n">
        <v>134.380524</v>
      </c>
      <c r="U1387" s="23" t="n">
        <v>111.007075</v>
      </c>
      <c r="V1387" s="28" t="n">
        <v>4.855625</v>
      </c>
      <c r="W1387" s="39" t="n">
        <v>0.748765</v>
      </c>
      <c r="X1387" s="24" t="n">
        <f aca="false">P1387*RHO_VANE/2700*(1+SCRAP)*PRICE_VANE</f>
        <v>128.41504578</v>
      </c>
      <c r="Y1387" s="24" t="n">
        <f aca="false">Q1387*RHO_PLATE/2700*(1+SCRAP)*PRICE_PLATE</f>
        <v>137.06972685</v>
      </c>
      <c r="Z1387" s="24" t="n">
        <f aca="false">T1387*CUT_M+(R1387+S1387)*CUT_SET</f>
        <v>251.570786</v>
      </c>
      <c r="AA1387" s="24" t="n">
        <f aca="false">U1387*ROUND_M</f>
        <v>555.035375</v>
      </c>
      <c r="AB1387" s="24" t="n">
        <f aca="false">(R1387+S1387)*FINISH_PART</f>
        <v>400</v>
      </c>
      <c r="AC1387" s="24" t="n">
        <f aca="false">R1387*SPACER_VANE+(R1387+S1387)*ASM_H*LABOUR</f>
        <v>658.5</v>
      </c>
      <c r="AD1387" s="24" t="n">
        <f aca="false">V1387*G10_CAGE+W1387*G10_SLEEVE</f>
        <v>336.2634</v>
      </c>
      <c r="AE1387" s="24" t="n">
        <f aca="false">N1387/1000*SHAFT_M+SHAFT_SET</f>
        <v>199.04</v>
      </c>
      <c r="AF1387" s="24" t="n">
        <f aca="false">2*ROUNDUP(G1387*1000/V_ZENER,0)*PRICE_Z+5*ROUNDUP(G1387*DIODE_SAFETY/V_STICK,0)*PRICE_STICK</f>
        <v>91.7</v>
      </c>
      <c r="AG1387" s="24" t="n">
        <f aca="false">SUM(X1387:AF1387)</f>
        <v>2757.59433363</v>
      </c>
      <c r="AH1387" s="20" t="n">
        <f aca="false">FIXED_BOM</f>
        <v>3461</v>
      </c>
      <c r="AI1387" s="24" t="n">
        <f aca="false">(AG1387+AH1387)*(1+CONT)</f>
        <v>7151.3834836745</v>
      </c>
      <c r="AJ1387" s="24" t="n">
        <f aca="false">IF(L1387&gt;0,AI1387/L1387,1000000000000)</f>
        <v>925.084403594389</v>
      </c>
      <c r="AK1387" s="8" t="n">
        <f aca="false">IF(AND(G1387&gt;=V_NEED,L1387&gt;=P_MIN,K1387&gt;=Z_MIN,F1387&lt;=N_CAP,D1387&lt;=R_MAX,OR(CORONA_REQ=0,O1387&gt;=G1387)),1,0)</f>
        <v>0</v>
      </c>
      <c r="AL1387" s="28" t="n">
        <f aca="false">IF(AK1387=1,IF(OBJECTIVE=1,AI1387,AJ1387),1000000000000)+ROW()*0.000000001</f>
        <v>1000000000000</v>
      </c>
    </row>
    <row r="1388" customFormat="false" ht="15" hidden="false" customHeight="false" outlineLevel="0" collapsed="false">
      <c r="A1388" s="8" t="n">
        <v>1384</v>
      </c>
      <c r="B1388" s="23" t="n">
        <v>6</v>
      </c>
      <c r="C1388" s="23" t="n">
        <v>2</v>
      </c>
      <c r="D1388" s="8" t="n">
        <v>200</v>
      </c>
      <c r="E1388" s="8" t="n">
        <v>26</v>
      </c>
      <c r="F1388" s="8" t="n">
        <v>10</v>
      </c>
      <c r="G1388" s="28" t="n">
        <v>13.132078</v>
      </c>
      <c r="H1388" s="8" t="n">
        <v>169.991869</v>
      </c>
      <c r="I1388" s="8" t="n">
        <v>1518.263633</v>
      </c>
      <c r="J1388" s="28" t="n">
        <v>8.93139</v>
      </c>
      <c r="K1388" s="39" t="n">
        <v>1.424562</v>
      </c>
      <c r="L1388" s="28" t="n">
        <v>9.951196</v>
      </c>
      <c r="M1388" s="8" t="n">
        <v>242</v>
      </c>
      <c r="N1388" s="8" t="n">
        <v>1088</v>
      </c>
      <c r="O1388" s="28" t="n">
        <v>12.486647</v>
      </c>
      <c r="P1388" s="28" t="n">
        <v>13.410092</v>
      </c>
      <c r="Q1388" s="28" t="n">
        <v>13.995795</v>
      </c>
      <c r="R1388" s="8" t="n">
        <v>40</v>
      </c>
      <c r="S1388" s="8" t="n">
        <v>22</v>
      </c>
      <c r="T1388" s="23" t="n">
        <v>167.190257</v>
      </c>
      <c r="U1388" s="23" t="n">
        <v>137.973446</v>
      </c>
      <c r="V1388" s="28" t="n">
        <v>5.810831</v>
      </c>
      <c r="W1388" s="39" t="n">
        <v>0.896063</v>
      </c>
      <c r="X1388" s="24" t="n">
        <f aca="false">P1388*RHO_VANE/2700*(1+SCRAP)*PRICE_VANE</f>
        <v>160.51880124</v>
      </c>
      <c r="Y1388" s="24" t="n">
        <f aca="false">Q1388*RHO_PLATE/2700*(1+SCRAP)*PRICE_PLATE</f>
        <v>167.52966615</v>
      </c>
      <c r="Z1388" s="24" t="n">
        <f aca="false">T1388*CUT_M+(R1388+S1388)*CUT_SET</f>
        <v>312.7853855</v>
      </c>
      <c r="AA1388" s="24" t="n">
        <f aca="false">U1388*ROUND_M</f>
        <v>689.86723</v>
      </c>
      <c r="AB1388" s="24" t="n">
        <f aca="false">(R1388+S1388)*FINISH_PART</f>
        <v>496</v>
      </c>
      <c r="AC1388" s="24" t="n">
        <f aca="false">R1388*SPACER_VANE+(R1388+S1388)*ASM_H*LABOUR</f>
        <v>817.5</v>
      </c>
      <c r="AD1388" s="24" t="n">
        <f aca="false">V1388*G10_CAGE+W1388*G10_SLEEVE</f>
        <v>402.41364</v>
      </c>
      <c r="AE1388" s="24" t="n">
        <f aca="false">N1388/1000*SHAFT_M+SHAFT_SET</f>
        <v>210.56</v>
      </c>
      <c r="AF1388" s="24" t="n">
        <f aca="false">2*ROUNDUP(G1388*1000/V_ZENER,0)*PRICE_Z+5*ROUNDUP(G1388*DIODE_SAFETY/V_STICK,0)*PRICE_STICK</f>
        <v>91.7</v>
      </c>
      <c r="AG1388" s="24" t="n">
        <f aca="false">SUM(X1388:AF1388)</f>
        <v>3348.87472289</v>
      </c>
      <c r="AH1388" s="20" t="n">
        <f aca="false">FIXED_BOM</f>
        <v>3461</v>
      </c>
      <c r="AI1388" s="24" t="n">
        <f aca="false">(AG1388+AH1388)*(1+CONT)</f>
        <v>7831.3559313235</v>
      </c>
      <c r="AJ1388" s="24" t="n">
        <f aca="false">IF(L1388&gt;0,AI1388/L1388,1000000000000)</f>
        <v>786.976352523204</v>
      </c>
      <c r="AK1388" s="8" t="n">
        <f aca="false">IF(AND(G1388&gt;=V_NEED,L1388&gt;=P_MIN,K1388&gt;=Z_MIN,F1388&lt;=N_CAP,D1388&lt;=R_MAX,OR(CORONA_REQ=0,O1388&gt;=G1388)),1,0)</f>
        <v>0</v>
      </c>
      <c r="AL1388" s="28" t="n">
        <f aca="false">IF(AK1388=1,IF(OBJECTIVE=1,AI1388,AJ1388),1000000000000)+ROW()*0.000000001</f>
        <v>1000000000000</v>
      </c>
    </row>
    <row r="1389" customFormat="false" ht="15" hidden="false" customHeight="false" outlineLevel="0" collapsed="false">
      <c r="A1389" s="8" t="n">
        <v>1385</v>
      </c>
      <c r="B1389" s="23" t="n">
        <v>6</v>
      </c>
      <c r="C1389" s="23" t="n">
        <v>2</v>
      </c>
      <c r="D1389" s="8" t="n">
        <v>200</v>
      </c>
      <c r="E1389" s="8" t="n">
        <v>26</v>
      </c>
      <c r="F1389" s="8" t="n">
        <v>12</v>
      </c>
      <c r="G1389" s="28" t="n">
        <v>13.132078</v>
      </c>
      <c r="H1389" s="8" t="n">
        <v>205.358578</v>
      </c>
      <c r="I1389" s="8" t="n">
        <v>1837.898082</v>
      </c>
      <c r="J1389" s="28" t="n">
        <v>8.949702</v>
      </c>
      <c r="K1389" s="39" t="n">
        <v>1.431016</v>
      </c>
      <c r="L1389" s="28" t="n">
        <v>12.170123</v>
      </c>
      <c r="M1389" s="8" t="n">
        <v>290</v>
      </c>
      <c r="N1389" s="8" t="n">
        <v>1184</v>
      </c>
      <c r="O1389" s="28" t="n">
        <v>12.486647</v>
      </c>
      <c r="P1389" s="28" t="n">
        <v>16.092111</v>
      </c>
      <c r="Q1389" s="28" t="n">
        <v>16.540485</v>
      </c>
      <c r="R1389" s="8" t="n">
        <v>48</v>
      </c>
      <c r="S1389" s="8" t="n">
        <v>26</v>
      </c>
      <c r="T1389" s="23" t="n">
        <v>199.99999</v>
      </c>
      <c r="U1389" s="23" t="n">
        <v>164.939816</v>
      </c>
      <c r="V1389" s="28" t="n">
        <v>6.766036</v>
      </c>
      <c r="W1389" s="39" t="n">
        <v>1.043361</v>
      </c>
      <c r="X1389" s="24" t="n">
        <f aca="false">P1389*RHO_VANE/2700*(1+SCRAP)*PRICE_VANE</f>
        <v>192.62256867</v>
      </c>
      <c r="Y1389" s="24" t="n">
        <f aca="false">Q1389*RHO_PLATE/2700*(1+SCRAP)*PRICE_PLATE</f>
        <v>197.98960545</v>
      </c>
      <c r="Z1389" s="24" t="n">
        <f aca="false">T1389*CUT_M+(R1389+S1389)*CUT_SET</f>
        <v>373.999985</v>
      </c>
      <c r="AA1389" s="24" t="n">
        <f aca="false">U1389*ROUND_M</f>
        <v>824.69908</v>
      </c>
      <c r="AB1389" s="24" t="n">
        <f aca="false">(R1389+S1389)*FINISH_PART</f>
        <v>592</v>
      </c>
      <c r="AC1389" s="24" t="n">
        <f aca="false">R1389*SPACER_VANE+(R1389+S1389)*ASM_H*LABOUR</f>
        <v>976.5</v>
      </c>
      <c r="AD1389" s="24" t="n">
        <f aca="false">V1389*G10_CAGE+W1389*G10_SLEEVE</f>
        <v>468.56382</v>
      </c>
      <c r="AE1389" s="24" t="n">
        <f aca="false">N1389/1000*SHAFT_M+SHAFT_SET</f>
        <v>222.08</v>
      </c>
      <c r="AF1389" s="24" t="n">
        <f aca="false">2*ROUNDUP(G1389*1000/V_ZENER,0)*PRICE_Z+5*ROUNDUP(G1389*DIODE_SAFETY/V_STICK,0)*PRICE_STICK</f>
        <v>91.7</v>
      </c>
      <c r="AG1389" s="24" t="n">
        <f aca="false">SUM(X1389:AF1389)</f>
        <v>3940.15505912</v>
      </c>
      <c r="AH1389" s="20" t="n">
        <f aca="false">FIXED_BOM</f>
        <v>3461</v>
      </c>
      <c r="AI1389" s="24" t="n">
        <f aca="false">(AG1389+AH1389)*(1+CONT)</f>
        <v>8511.328317988</v>
      </c>
      <c r="AJ1389" s="24" t="n">
        <f aca="false">IF(L1389&gt;0,AI1389/L1389,1000000000000)</f>
        <v>699.36255516793</v>
      </c>
      <c r="AK1389" s="8" t="n">
        <f aca="false">IF(AND(G1389&gt;=V_NEED,L1389&gt;=P_MIN,K1389&gt;=Z_MIN,F1389&lt;=N_CAP,D1389&lt;=R_MAX,OR(CORONA_REQ=0,O1389&gt;=G1389)),1,0)</f>
        <v>0</v>
      </c>
      <c r="AL1389" s="28" t="n">
        <f aca="false">IF(AK1389=1,IF(OBJECTIVE=1,AI1389,AJ1389),1000000000000)+ROW()*0.000000001</f>
        <v>1000000000000</v>
      </c>
    </row>
    <row r="1390" customFormat="false" ht="15" hidden="false" customHeight="false" outlineLevel="0" collapsed="false">
      <c r="A1390" s="8" t="n">
        <v>1386</v>
      </c>
      <c r="B1390" s="23" t="n">
        <v>6</v>
      </c>
      <c r="C1390" s="23" t="n">
        <v>2</v>
      </c>
      <c r="D1390" s="8" t="n">
        <v>200</v>
      </c>
      <c r="E1390" s="8" t="n">
        <v>26</v>
      </c>
      <c r="F1390" s="8" t="n">
        <v>16</v>
      </c>
      <c r="G1390" s="28" t="n">
        <v>13.132078</v>
      </c>
      <c r="H1390" s="8" t="n">
        <v>276.091997</v>
      </c>
      <c r="I1390" s="8" t="n">
        <v>2477.16698</v>
      </c>
      <c r="J1390" s="28" t="n">
        <v>8.972252</v>
      </c>
      <c r="K1390" s="39" t="n">
        <v>1.438865</v>
      </c>
      <c r="L1390" s="28" t="n">
        <v>16.616394</v>
      </c>
      <c r="M1390" s="8" t="n">
        <v>386</v>
      </c>
      <c r="N1390" s="8" t="n">
        <v>1376</v>
      </c>
      <c r="O1390" s="28" t="n">
        <v>12.486647</v>
      </c>
      <c r="P1390" s="28" t="n">
        <v>21.456148</v>
      </c>
      <c r="Q1390" s="28" t="n">
        <v>21.629865</v>
      </c>
      <c r="R1390" s="8" t="n">
        <v>64</v>
      </c>
      <c r="S1390" s="8" t="n">
        <v>34</v>
      </c>
      <c r="T1390" s="23" t="n">
        <v>265.619456</v>
      </c>
      <c r="U1390" s="23" t="n">
        <v>218.872558</v>
      </c>
      <c r="V1390" s="28" t="n">
        <v>8.676446</v>
      </c>
      <c r="W1390" s="39" t="n">
        <v>1.337957</v>
      </c>
      <c r="X1390" s="24" t="n">
        <f aca="false">P1390*RHO_VANE/2700*(1+SCRAP)*PRICE_VANE</f>
        <v>256.83009156</v>
      </c>
      <c r="Y1390" s="24" t="n">
        <f aca="false">Q1390*RHO_PLATE/2700*(1+SCRAP)*PRICE_PLATE</f>
        <v>258.90948405</v>
      </c>
      <c r="Z1390" s="24" t="n">
        <f aca="false">T1390*CUT_M+(R1390+S1390)*CUT_SET</f>
        <v>496.429184</v>
      </c>
      <c r="AA1390" s="24" t="n">
        <f aca="false">U1390*ROUND_M</f>
        <v>1094.36279</v>
      </c>
      <c r="AB1390" s="24" t="n">
        <f aca="false">(R1390+S1390)*FINISH_PART</f>
        <v>784</v>
      </c>
      <c r="AC1390" s="24" t="n">
        <f aca="false">R1390*SPACER_VANE+(R1390+S1390)*ASM_H*LABOUR</f>
        <v>1294.5</v>
      </c>
      <c r="AD1390" s="24" t="n">
        <f aca="false">V1390*G10_CAGE+W1390*G10_SLEEVE</f>
        <v>600.86418</v>
      </c>
      <c r="AE1390" s="24" t="n">
        <f aca="false">N1390/1000*SHAFT_M+SHAFT_SET</f>
        <v>245.12</v>
      </c>
      <c r="AF1390" s="24" t="n">
        <f aca="false">2*ROUNDUP(G1390*1000/V_ZENER,0)*PRICE_Z+5*ROUNDUP(G1390*DIODE_SAFETY/V_STICK,0)*PRICE_STICK</f>
        <v>91.7</v>
      </c>
      <c r="AG1390" s="24" t="n">
        <f aca="false">SUM(X1390:AF1390)</f>
        <v>5122.71572961</v>
      </c>
      <c r="AH1390" s="20" t="n">
        <f aca="false">FIXED_BOM</f>
        <v>3461</v>
      </c>
      <c r="AI1390" s="24" t="n">
        <f aca="false">(AG1390+AH1390)*(1+CONT)</f>
        <v>9871.2730890515</v>
      </c>
      <c r="AJ1390" s="24" t="n">
        <f aca="false">IF(L1390&gt;0,AI1390/L1390,1000000000000)</f>
        <v>594.068309228314</v>
      </c>
      <c r="AK1390" s="8" t="n">
        <f aca="false">IF(AND(G1390&gt;=V_NEED,L1390&gt;=P_MIN,K1390&gt;=Z_MIN,F1390&lt;=N_CAP,D1390&lt;=R_MAX,OR(CORONA_REQ=0,O1390&gt;=G1390)),1,0)</f>
        <v>0</v>
      </c>
      <c r="AL1390" s="28" t="n">
        <f aca="false">IF(AK1390=1,IF(OBJECTIVE=1,AI1390,AJ1390),1000000000000)+ROW()*0.000000001</f>
        <v>1000000000000</v>
      </c>
    </row>
    <row r="1391" customFormat="false" ht="15" hidden="false" customHeight="false" outlineLevel="0" collapsed="false">
      <c r="A1391" s="8" t="n">
        <v>1387</v>
      </c>
      <c r="B1391" s="23" t="n">
        <v>6</v>
      </c>
      <c r="C1391" s="23" t="n">
        <v>2.5</v>
      </c>
      <c r="D1391" s="8" t="n">
        <v>200</v>
      </c>
      <c r="E1391" s="8" t="n">
        <v>18</v>
      </c>
      <c r="F1391" s="8" t="n">
        <v>4</v>
      </c>
      <c r="G1391" s="28" t="n">
        <v>13.132078</v>
      </c>
      <c r="H1391" s="8" t="n">
        <v>33.084847</v>
      </c>
      <c r="I1391" s="8" t="n">
        <v>398.466803</v>
      </c>
      <c r="J1391" s="28" t="n">
        <v>12.043786</v>
      </c>
      <c r="K1391" s="39" t="n">
        <v>1.392348</v>
      </c>
      <c r="L1391" s="28" t="n">
        <v>2.453486</v>
      </c>
      <c r="M1391" s="8" t="n">
        <v>96</v>
      </c>
      <c r="N1391" s="8" t="n">
        <v>796</v>
      </c>
      <c r="O1391" s="28" t="n">
        <v>13.305303</v>
      </c>
      <c r="P1391" s="28" t="n">
        <v>5.008586</v>
      </c>
      <c r="Q1391" s="28" t="n">
        <v>6.361725</v>
      </c>
      <c r="R1391" s="8" t="n">
        <v>16</v>
      </c>
      <c r="S1391" s="8" t="n">
        <v>8</v>
      </c>
      <c r="T1391" s="23" t="n">
        <v>65.619466</v>
      </c>
      <c r="U1391" s="23" t="n">
        <v>53.932741</v>
      </c>
      <c r="V1391" s="28" t="n">
        <v>2.905415</v>
      </c>
      <c r="W1391" s="39" t="n">
        <v>0.448031</v>
      </c>
      <c r="X1391" s="24" t="n">
        <f aca="false">P1391*RHO_VANE/2700*(1+SCRAP)*PRICE_VANE</f>
        <v>59.95277442</v>
      </c>
      <c r="Y1391" s="24" t="n">
        <f aca="false">Q1391*RHO_PLATE/2700*(1+SCRAP)*PRICE_PLATE</f>
        <v>76.14984825</v>
      </c>
      <c r="Z1391" s="24" t="n">
        <f aca="false">T1391*CUT_M+(R1391+S1391)*CUT_SET</f>
        <v>122.429199</v>
      </c>
      <c r="AA1391" s="24" t="n">
        <f aca="false">U1391*ROUND_M</f>
        <v>269.663705</v>
      </c>
      <c r="AB1391" s="24" t="n">
        <f aca="false">(R1391+S1391)*FINISH_PART</f>
        <v>192</v>
      </c>
      <c r="AC1391" s="24" t="n">
        <f aca="false">R1391*SPACER_VANE+(R1391+S1391)*ASM_H*LABOUR</f>
        <v>318</v>
      </c>
      <c r="AD1391" s="24" t="n">
        <f aca="false">V1391*G10_CAGE+W1391*G10_SLEEVE</f>
        <v>201.20676</v>
      </c>
      <c r="AE1391" s="24" t="n">
        <f aca="false">N1391/1000*SHAFT_M+SHAFT_SET</f>
        <v>175.52</v>
      </c>
      <c r="AF1391" s="24" t="n">
        <f aca="false">2*ROUNDUP(G1391*1000/V_ZENER,0)*PRICE_Z+5*ROUNDUP(G1391*DIODE_SAFETY/V_STICK,0)*PRICE_STICK</f>
        <v>91.7</v>
      </c>
      <c r="AG1391" s="24" t="n">
        <f aca="false">SUM(X1391:AF1391)</f>
        <v>1506.62228667</v>
      </c>
      <c r="AH1391" s="20" t="n">
        <f aca="false">FIXED_BOM</f>
        <v>3461</v>
      </c>
      <c r="AI1391" s="24" t="n">
        <f aca="false">(AG1391+AH1391)*(1+CONT)</f>
        <v>5712.7656296705</v>
      </c>
      <c r="AJ1391" s="24" t="n">
        <f aca="false">IF(L1391&gt;0,AI1391/L1391,1000000000000)</f>
        <v>2328.42805284827</v>
      </c>
      <c r="AK1391" s="8" t="n">
        <f aca="false">IF(AND(G1391&gt;=V_NEED,L1391&gt;=P_MIN,K1391&gt;=Z_MIN,F1391&lt;=N_CAP,D1391&lt;=R_MAX,OR(CORONA_REQ=0,O1391&gt;=G1391)),1,0)</f>
        <v>1</v>
      </c>
      <c r="AL1391" s="28" t="n">
        <f aca="false">IF(AK1391=1,IF(OBJECTIVE=1,AI1391,AJ1391),1000000000000)+ROW()*0.000000001</f>
        <v>5712.7656310615</v>
      </c>
    </row>
    <row r="1392" customFormat="false" ht="15" hidden="false" customHeight="false" outlineLevel="0" collapsed="false">
      <c r="A1392" s="8" t="n">
        <v>1388</v>
      </c>
      <c r="B1392" s="23" t="n">
        <v>6</v>
      </c>
      <c r="C1392" s="23" t="n">
        <v>2.5</v>
      </c>
      <c r="D1392" s="8" t="n">
        <v>200</v>
      </c>
      <c r="E1392" s="8" t="n">
        <v>18</v>
      </c>
      <c r="F1392" s="8" t="n">
        <v>6</v>
      </c>
      <c r="G1392" s="28" t="n">
        <v>13.132078</v>
      </c>
      <c r="H1392" s="8" t="n">
        <v>50.847616</v>
      </c>
      <c r="I1392" s="8" t="n">
        <v>626.162119</v>
      </c>
      <c r="J1392" s="28" t="n">
        <v>12.314483</v>
      </c>
      <c r="K1392" s="39" t="n">
        <v>1.439386</v>
      </c>
      <c r="L1392" s="28" t="n">
        <v>4.180039</v>
      </c>
      <c r="M1392" s="8" t="n">
        <v>138.5</v>
      </c>
      <c r="N1392" s="8" t="n">
        <v>881</v>
      </c>
      <c r="O1392" s="28" t="n">
        <v>13.305303</v>
      </c>
      <c r="P1392" s="28" t="n">
        <v>7.512879</v>
      </c>
      <c r="Q1392" s="28" t="n">
        <v>7.952156</v>
      </c>
      <c r="R1392" s="8" t="n">
        <v>24</v>
      </c>
      <c r="S1392" s="8" t="n">
        <v>10</v>
      </c>
      <c r="T1392" s="23" t="n">
        <v>95.287606</v>
      </c>
      <c r="U1392" s="23" t="n">
        <v>77.757519</v>
      </c>
      <c r="V1392" s="28" t="n">
        <v>3.75117</v>
      </c>
      <c r="W1392" s="39" t="n">
        <v>0.578451</v>
      </c>
      <c r="X1392" s="24" t="n">
        <f aca="false">P1392*RHO_VANE/2700*(1+SCRAP)*PRICE_VANE</f>
        <v>89.92916163</v>
      </c>
      <c r="Y1392" s="24" t="n">
        <f aca="false">Q1392*RHO_PLATE/2700*(1+SCRAP)*PRICE_PLATE</f>
        <v>95.18730732</v>
      </c>
      <c r="Z1392" s="24" t="n">
        <f aca="false">T1392*CUT_M+(R1392+S1392)*CUT_SET</f>
        <v>176.931409</v>
      </c>
      <c r="AA1392" s="24" t="n">
        <f aca="false">U1392*ROUND_M</f>
        <v>388.787595</v>
      </c>
      <c r="AB1392" s="24" t="n">
        <f aca="false">(R1392+S1392)*FINISH_PART</f>
        <v>272</v>
      </c>
      <c r="AC1392" s="24" t="n">
        <f aca="false">R1392*SPACER_VANE+(R1392+S1392)*ASM_H*LABOUR</f>
        <v>454.5</v>
      </c>
      <c r="AD1392" s="24" t="n">
        <f aca="false">V1392*G10_CAGE+W1392*G10_SLEEVE</f>
        <v>259.77726</v>
      </c>
      <c r="AE1392" s="24" t="n">
        <f aca="false">N1392/1000*SHAFT_M+SHAFT_SET</f>
        <v>185.72</v>
      </c>
      <c r="AF1392" s="24" t="n">
        <f aca="false">2*ROUNDUP(G1392*1000/V_ZENER,0)*PRICE_Z+5*ROUNDUP(G1392*DIODE_SAFETY/V_STICK,0)*PRICE_STICK</f>
        <v>91.7</v>
      </c>
      <c r="AG1392" s="24" t="n">
        <f aca="false">SUM(X1392:AF1392)</f>
        <v>2014.53273295</v>
      </c>
      <c r="AH1392" s="20" t="n">
        <f aca="false">FIXED_BOM</f>
        <v>3461</v>
      </c>
      <c r="AI1392" s="24" t="n">
        <f aca="false">(AG1392+AH1392)*(1+CONT)</f>
        <v>6296.8626428925</v>
      </c>
      <c r="AJ1392" s="24" t="n">
        <f aca="false">IF(L1392&gt;0,AI1392/L1392,1000000000000)</f>
        <v>1506.41241454745</v>
      </c>
      <c r="AK1392" s="8" t="n">
        <f aca="false">IF(AND(G1392&gt;=V_NEED,L1392&gt;=P_MIN,K1392&gt;=Z_MIN,F1392&lt;=N_CAP,D1392&lt;=R_MAX,OR(CORONA_REQ=0,O1392&gt;=G1392)),1,0)</f>
        <v>1</v>
      </c>
      <c r="AL1392" s="28" t="n">
        <f aca="false">IF(AK1392=1,IF(OBJECTIVE=1,AI1392,AJ1392),1000000000000)+ROW()*0.000000001</f>
        <v>6296.8626442845</v>
      </c>
    </row>
    <row r="1393" customFormat="false" ht="15" hidden="false" customHeight="false" outlineLevel="0" collapsed="false">
      <c r="A1393" s="8" t="n">
        <v>1389</v>
      </c>
      <c r="B1393" s="23" t="n">
        <v>6</v>
      </c>
      <c r="C1393" s="23" t="n">
        <v>2.5</v>
      </c>
      <c r="D1393" s="8" t="n">
        <v>200</v>
      </c>
      <c r="E1393" s="8" t="n">
        <v>18</v>
      </c>
      <c r="F1393" s="8" t="n">
        <v>8</v>
      </c>
      <c r="G1393" s="28" t="n">
        <v>13.132078</v>
      </c>
      <c r="H1393" s="8" t="n">
        <v>68.610386</v>
      </c>
      <c r="I1393" s="8" t="n">
        <v>853.857434</v>
      </c>
      <c r="J1393" s="28" t="n">
        <v>12.445017</v>
      </c>
      <c r="K1393" s="39" t="n">
        <v>1.462971</v>
      </c>
      <c r="L1393" s="28" t="n">
        <v>5.919885</v>
      </c>
      <c r="M1393" s="8" t="n">
        <v>189.5</v>
      </c>
      <c r="N1393" s="8" t="n">
        <v>983</v>
      </c>
      <c r="O1393" s="28" t="n">
        <v>13.305303</v>
      </c>
      <c r="P1393" s="28" t="n">
        <v>10.017172</v>
      </c>
      <c r="Q1393" s="28" t="n">
        <v>11.133019</v>
      </c>
      <c r="R1393" s="8" t="n">
        <v>32</v>
      </c>
      <c r="S1393" s="8" t="n">
        <v>14</v>
      </c>
      <c r="T1393" s="23" t="n">
        <v>128.097339</v>
      </c>
      <c r="U1393" s="23" t="n">
        <v>104.72389</v>
      </c>
      <c r="V1393" s="28" t="n">
        <v>4.766075</v>
      </c>
      <c r="W1393" s="39" t="n">
        <v>0.734955</v>
      </c>
      <c r="X1393" s="24" t="n">
        <f aca="false">P1393*RHO_VANE/2700*(1+SCRAP)*PRICE_VANE</f>
        <v>119.90554884</v>
      </c>
      <c r="Y1393" s="24" t="n">
        <f aca="false">Q1393*RHO_PLATE/2700*(1+SCRAP)*PRICE_PLATE</f>
        <v>133.26223743</v>
      </c>
      <c r="Z1393" s="24" t="n">
        <f aca="false">T1393*CUT_M+(R1393+S1393)*CUT_SET</f>
        <v>238.1460085</v>
      </c>
      <c r="AA1393" s="24" t="n">
        <f aca="false">U1393*ROUND_M</f>
        <v>523.61945</v>
      </c>
      <c r="AB1393" s="24" t="n">
        <f aca="false">(R1393+S1393)*FINISH_PART</f>
        <v>368</v>
      </c>
      <c r="AC1393" s="24" t="n">
        <f aca="false">R1393*SPACER_VANE+(R1393+S1393)*ASM_H*LABOUR</f>
        <v>613.5</v>
      </c>
      <c r="AD1393" s="24" t="n">
        <f aca="false">V1393*G10_CAGE+W1393*G10_SLEEVE</f>
        <v>330.0618</v>
      </c>
      <c r="AE1393" s="24" t="n">
        <f aca="false">N1393/1000*SHAFT_M+SHAFT_SET</f>
        <v>197.96</v>
      </c>
      <c r="AF1393" s="24" t="n">
        <f aca="false">2*ROUNDUP(G1393*1000/V_ZENER,0)*PRICE_Z+5*ROUNDUP(G1393*DIODE_SAFETY/V_STICK,0)*PRICE_STICK</f>
        <v>91.7</v>
      </c>
      <c r="AG1393" s="24" t="n">
        <f aca="false">SUM(X1393:AF1393)</f>
        <v>2616.15504477</v>
      </c>
      <c r="AH1393" s="20" t="n">
        <f aca="false">FIXED_BOM</f>
        <v>3461</v>
      </c>
      <c r="AI1393" s="24" t="n">
        <f aca="false">(AG1393+AH1393)*(1+CONT)</f>
        <v>6988.7283014855</v>
      </c>
      <c r="AJ1393" s="24" t="n">
        <f aca="false">IF(L1393&gt;0,AI1393/L1393,1000000000000)</f>
        <v>1180.55136231287</v>
      </c>
      <c r="AK1393" s="8" t="n">
        <f aca="false">IF(AND(G1393&gt;=V_NEED,L1393&gt;=P_MIN,K1393&gt;=Z_MIN,F1393&lt;=N_CAP,D1393&lt;=R_MAX,OR(CORONA_REQ=0,O1393&gt;=G1393)),1,0)</f>
        <v>0</v>
      </c>
      <c r="AL1393" s="28" t="n">
        <f aca="false">IF(AK1393=1,IF(OBJECTIVE=1,AI1393,AJ1393),1000000000000)+ROW()*0.000000001</f>
        <v>1000000000000</v>
      </c>
    </row>
    <row r="1394" customFormat="false" ht="15" hidden="false" customHeight="false" outlineLevel="0" collapsed="false">
      <c r="A1394" s="8" t="n">
        <v>1390</v>
      </c>
      <c r="B1394" s="23" t="n">
        <v>6</v>
      </c>
      <c r="C1394" s="23" t="n">
        <v>2.5</v>
      </c>
      <c r="D1394" s="8" t="n">
        <v>200</v>
      </c>
      <c r="E1394" s="8" t="n">
        <v>18</v>
      </c>
      <c r="F1394" s="8" t="n">
        <v>10</v>
      </c>
      <c r="G1394" s="28" t="n">
        <v>13.132078</v>
      </c>
      <c r="H1394" s="8" t="n">
        <v>86.373156</v>
      </c>
      <c r="I1394" s="8" t="n">
        <v>1081.55275</v>
      </c>
      <c r="J1394" s="28" t="n">
        <v>12.521862</v>
      </c>
      <c r="K1394" s="39" t="n">
        <v>1.477579</v>
      </c>
      <c r="L1394" s="28" t="n">
        <v>7.669261</v>
      </c>
      <c r="M1394" s="8" t="n">
        <v>232</v>
      </c>
      <c r="N1394" s="8" t="n">
        <v>1068</v>
      </c>
      <c r="O1394" s="28" t="n">
        <v>13.305303</v>
      </c>
      <c r="P1394" s="28" t="n">
        <v>12.521465</v>
      </c>
      <c r="Q1394" s="28" t="n">
        <v>12.72345</v>
      </c>
      <c r="R1394" s="8" t="n">
        <v>40</v>
      </c>
      <c r="S1394" s="8" t="n">
        <v>16</v>
      </c>
      <c r="T1394" s="23" t="n">
        <v>157.765479</v>
      </c>
      <c r="U1394" s="23" t="n">
        <v>128.548668</v>
      </c>
      <c r="V1394" s="28" t="n">
        <v>5.611829</v>
      </c>
      <c r="W1394" s="39" t="n">
        <v>0.865376</v>
      </c>
      <c r="X1394" s="24" t="n">
        <f aca="false">P1394*RHO_VANE/2700*(1+SCRAP)*PRICE_VANE</f>
        <v>149.88193605</v>
      </c>
      <c r="Y1394" s="24" t="n">
        <f aca="false">Q1394*RHO_PLATE/2700*(1+SCRAP)*PRICE_PLATE</f>
        <v>152.2996965</v>
      </c>
      <c r="Z1394" s="24" t="n">
        <f aca="false">T1394*CUT_M+(R1394+S1394)*CUT_SET</f>
        <v>292.6482185</v>
      </c>
      <c r="AA1394" s="24" t="n">
        <f aca="false">U1394*ROUND_M</f>
        <v>642.74334</v>
      </c>
      <c r="AB1394" s="24" t="n">
        <f aca="false">(R1394+S1394)*FINISH_PART</f>
        <v>448</v>
      </c>
      <c r="AC1394" s="24" t="n">
        <f aca="false">R1394*SPACER_VANE+(R1394+S1394)*ASM_H*LABOUR</f>
        <v>750</v>
      </c>
      <c r="AD1394" s="24" t="n">
        <f aca="false">V1394*G10_CAGE+W1394*G10_SLEEVE</f>
        <v>388.6323</v>
      </c>
      <c r="AE1394" s="24" t="n">
        <f aca="false">N1394/1000*SHAFT_M+SHAFT_SET</f>
        <v>208.16</v>
      </c>
      <c r="AF1394" s="24" t="n">
        <f aca="false">2*ROUNDUP(G1394*1000/V_ZENER,0)*PRICE_Z+5*ROUNDUP(G1394*DIODE_SAFETY/V_STICK,0)*PRICE_STICK</f>
        <v>91.7</v>
      </c>
      <c r="AG1394" s="24" t="n">
        <f aca="false">SUM(X1394:AF1394)</f>
        <v>3124.06549105</v>
      </c>
      <c r="AH1394" s="20" t="n">
        <f aca="false">FIXED_BOM</f>
        <v>3461</v>
      </c>
      <c r="AI1394" s="24" t="n">
        <f aca="false">(AG1394+AH1394)*(1+CONT)</f>
        <v>7572.8253147075</v>
      </c>
      <c r="AJ1394" s="24" t="n">
        <f aca="false">IF(L1394&gt;0,AI1394/L1394,1000000000000)</f>
        <v>987.425687391197</v>
      </c>
      <c r="AK1394" s="8" t="n">
        <f aca="false">IF(AND(G1394&gt;=V_NEED,L1394&gt;=P_MIN,K1394&gt;=Z_MIN,F1394&lt;=N_CAP,D1394&lt;=R_MAX,OR(CORONA_REQ=0,O1394&gt;=G1394)),1,0)</f>
        <v>0</v>
      </c>
      <c r="AL1394" s="28" t="n">
        <f aca="false">IF(AK1394=1,IF(OBJECTIVE=1,AI1394,AJ1394),1000000000000)+ROW()*0.000000001</f>
        <v>1000000000000</v>
      </c>
    </row>
    <row r="1395" customFormat="false" ht="15" hidden="false" customHeight="false" outlineLevel="0" collapsed="false">
      <c r="A1395" s="8" t="n">
        <v>1391</v>
      </c>
      <c r="B1395" s="23" t="n">
        <v>6</v>
      </c>
      <c r="C1395" s="23" t="n">
        <v>2.5</v>
      </c>
      <c r="D1395" s="8" t="n">
        <v>200</v>
      </c>
      <c r="E1395" s="8" t="n">
        <v>18</v>
      </c>
      <c r="F1395" s="8" t="n">
        <v>12</v>
      </c>
      <c r="G1395" s="28" t="n">
        <v>13.132078</v>
      </c>
      <c r="H1395" s="8" t="n">
        <v>104.135925</v>
      </c>
      <c r="I1395" s="8" t="n">
        <v>1309.248066</v>
      </c>
      <c r="J1395" s="28" t="n">
        <v>12.572492</v>
      </c>
      <c r="K1395" s="39" t="n">
        <v>1.487084</v>
      </c>
      <c r="L1395" s="28" t="n">
        <v>9.408013</v>
      </c>
      <c r="M1395" s="8" t="n">
        <v>283</v>
      </c>
      <c r="N1395" s="8" t="n">
        <v>1170</v>
      </c>
      <c r="O1395" s="28" t="n">
        <v>13.305303</v>
      </c>
      <c r="P1395" s="28" t="n">
        <v>15.025759</v>
      </c>
      <c r="Q1395" s="28" t="n">
        <v>15.904313</v>
      </c>
      <c r="R1395" s="8" t="n">
        <v>48</v>
      </c>
      <c r="S1395" s="8" t="n">
        <v>20</v>
      </c>
      <c r="T1395" s="23" t="n">
        <v>190.575212</v>
      </c>
      <c r="U1395" s="23" t="n">
        <v>155.515038</v>
      </c>
      <c r="V1395" s="28" t="n">
        <v>6.626735</v>
      </c>
      <c r="W1395" s="39" t="n">
        <v>1.02188</v>
      </c>
      <c r="X1395" s="24" t="n">
        <f aca="false">P1395*RHO_VANE/2700*(1+SCRAP)*PRICE_VANE</f>
        <v>179.85833523</v>
      </c>
      <c r="Y1395" s="24" t="n">
        <f aca="false">Q1395*RHO_PLATE/2700*(1+SCRAP)*PRICE_PLATE</f>
        <v>190.37462661</v>
      </c>
      <c r="Z1395" s="24" t="n">
        <f aca="false">T1395*CUT_M+(R1395+S1395)*CUT_SET</f>
        <v>353.862818</v>
      </c>
      <c r="AA1395" s="24" t="n">
        <f aca="false">U1395*ROUND_M</f>
        <v>777.57519</v>
      </c>
      <c r="AB1395" s="24" t="n">
        <f aca="false">(R1395+S1395)*FINISH_PART</f>
        <v>544</v>
      </c>
      <c r="AC1395" s="24" t="n">
        <f aca="false">R1395*SPACER_VANE+(R1395+S1395)*ASM_H*LABOUR</f>
        <v>909</v>
      </c>
      <c r="AD1395" s="24" t="n">
        <f aca="false">V1395*G10_CAGE+W1395*G10_SLEEVE</f>
        <v>458.9169</v>
      </c>
      <c r="AE1395" s="24" t="n">
        <f aca="false">N1395/1000*SHAFT_M+SHAFT_SET</f>
        <v>220.4</v>
      </c>
      <c r="AF1395" s="24" t="n">
        <f aca="false">2*ROUNDUP(G1395*1000/V_ZENER,0)*PRICE_Z+5*ROUNDUP(G1395*DIODE_SAFETY/V_STICK,0)*PRICE_STICK</f>
        <v>91.7</v>
      </c>
      <c r="AG1395" s="24" t="n">
        <f aca="false">SUM(X1395:AF1395)</f>
        <v>3725.68786984</v>
      </c>
      <c r="AH1395" s="20" t="n">
        <f aca="false">FIXED_BOM</f>
        <v>3461</v>
      </c>
      <c r="AI1395" s="24" t="n">
        <f aca="false">(AG1395+AH1395)*(1+CONT)</f>
        <v>8264.691050316</v>
      </c>
      <c r="AJ1395" s="24" t="n">
        <f aca="false">IF(L1395&gt;0,AI1395/L1395,1000000000000)</f>
        <v>878.473600144473</v>
      </c>
      <c r="AK1395" s="8" t="n">
        <f aca="false">IF(AND(G1395&gt;=V_NEED,L1395&gt;=P_MIN,K1395&gt;=Z_MIN,F1395&lt;=N_CAP,D1395&lt;=R_MAX,OR(CORONA_REQ=0,O1395&gt;=G1395)),1,0)</f>
        <v>0</v>
      </c>
      <c r="AL1395" s="28" t="n">
        <f aca="false">IF(AK1395=1,IF(OBJECTIVE=1,AI1395,AJ1395),1000000000000)+ROW()*0.000000001</f>
        <v>1000000000000</v>
      </c>
    </row>
    <row r="1396" customFormat="false" ht="15" hidden="false" customHeight="false" outlineLevel="0" collapsed="false">
      <c r="A1396" s="8" t="n">
        <v>1392</v>
      </c>
      <c r="B1396" s="23" t="n">
        <v>6</v>
      </c>
      <c r="C1396" s="23" t="n">
        <v>2.5</v>
      </c>
      <c r="D1396" s="8" t="n">
        <v>200</v>
      </c>
      <c r="E1396" s="8" t="n">
        <v>18</v>
      </c>
      <c r="F1396" s="8" t="n">
        <v>16</v>
      </c>
      <c r="G1396" s="28" t="n">
        <v>13.132078</v>
      </c>
      <c r="H1396" s="8" t="n">
        <v>139.661465</v>
      </c>
      <c r="I1396" s="8" t="n">
        <v>1764.638698</v>
      </c>
      <c r="J1396" s="28" t="n">
        <v>12.635115</v>
      </c>
      <c r="K1396" s="39" t="n">
        <v>1.499113</v>
      </c>
      <c r="L1396" s="28" t="n">
        <v>12.898184</v>
      </c>
      <c r="M1396" s="8" t="n">
        <v>376.5</v>
      </c>
      <c r="N1396" s="8" t="n">
        <v>1357</v>
      </c>
      <c r="O1396" s="28" t="n">
        <v>13.305303</v>
      </c>
      <c r="P1396" s="28" t="n">
        <v>20.034345</v>
      </c>
      <c r="Q1396" s="28" t="n">
        <v>20.675607</v>
      </c>
      <c r="R1396" s="8" t="n">
        <v>64</v>
      </c>
      <c r="S1396" s="8" t="n">
        <v>26</v>
      </c>
      <c r="T1396" s="23" t="n">
        <v>253.053086</v>
      </c>
      <c r="U1396" s="23" t="n">
        <v>206.306187</v>
      </c>
      <c r="V1396" s="28" t="n">
        <v>8.487395</v>
      </c>
      <c r="W1396" s="39" t="n">
        <v>1.308804</v>
      </c>
      <c r="X1396" s="24" t="n">
        <f aca="false">P1396*RHO_VANE/2700*(1+SCRAP)*PRICE_VANE</f>
        <v>239.81110965</v>
      </c>
      <c r="Y1396" s="24" t="n">
        <f aca="false">Q1396*RHO_PLATE/2700*(1+SCRAP)*PRICE_PLATE</f>
        <v>247.48701579</v>
      </c>
      <c r="Z1396" s="24" t="n">
        <f aca="false">T1396*CUT_M+(R1396+S1396)*CUT_SET</f>
        <v>469.579629</v>
      </c>
      <c r="AA1396" s="24" t="n">
        <f aca="false">U1396*ROUND_M</f>
        <v>1031.530935</v>
      </c>
      <c r="AB1396" s="24" t="n">
        <f aca="false">(R1396+S1396)*FINISH_PART</f>
        <v>720</v>
      </c>
      <c r="AC1396" s="24" t="n">
        <f aca="false">R1396*SPACER_VANE+(R1396+S1396)*ASM_H*LABOUR</f>
        <v>1204.5</v>
      </c>
      <c r="AD1396" s="24" t="n">
        <f aca="false">V1396*G10_CAGE+W1396*G10_SLEEVE</f>
        <v>587.77194</v>
      </c>
      <c r="AE1396" s="24" t="n">
        <f aca="false">N1396/1000*SHAFT_M+SHAFT_SET</f>
        <v>242.84</v>
      </c>
      <c r="AF1396" s="24" t="n">
        <f aca="false">2*ROUNDUP(G1396*1000/V_ZENER,0)*PRICE_Z+5*ROUNDUP(G1396*DIODE_SAFETY/V_STICK,0)*PRICE_STICK</f>
        <v>91.7</v>
      </c>
      <c r="AG1396" s="24" t="n">
        <f aca="false">SUM(X1396:AF1396)</f>
        <v>4835.22062944</v>
      </c>
      <c r="AH1396" s="20" t="n">
        <f aca="false">FIXED_BOM</f>
        <v>3461</v>
      </c>
      <c r="AI1396" s="24" t="n">
        <f aca="false">(AG1396+AH1396)*(1+CONT)</f>
        <v>9540.653723856</v>
      </c>
      <c r="AJ1396" s="24" t="n">
        <f aca="false">IF(L1396&gt;0,AI1396/L1396,1000000000000)</f>
        <v>739.68968994829</v>
      </c>
      <c r="AK1396" s="8" t="n">
        <f aca="false">IF(AND(G1396&gt;=V_NEED,L1396&gt;=P_MIN,K1396&gt;=Z_MIN,F1396&lt;=N_CAP,D1396&lt;=R_MAX,OR(CORONA_REQ=0,O1396&gt;=G1396)),1,0)</f>
        <v>0</v>
      </c>
      <c r="AL1396" s="28" t="n">
        <f aca="false">IF(AK1396=1,IF(OBJECTIVE=1,AI1396,AJ1396),1000000000000)+ROW()*0.000000001</f>
        <v>1000000000000</v>
      </c>
    </row>
    <row r="1397" customFormat="false" ht="15" hidden="false" customHeight="false" outlineLevel="0" collapsed="false">
      <c r="A1397" s="8" t="n">
        <v>1393</v>
      </c>
      <c r="B1397" s="23" t="n">
        <v>6</v>
      </c>
      <c r="C1397" s="23" t="n">
        <v>2.5</v>
      </c>
      <c r="D1397" s="8" t="n">
        <v>200</v>
      </c>
      <c r="E1397" s="8" t="n">
        <v>22</v>
      </c>
      <c r="F1397" s="8" t="n">
        <v>4</v>
      </c>
      <c r="G1397" s="28" t="n">
        <v>13.132078</v>
      </c>
      <c r="H1397" s="8" t="n">
        <v>44.130784</v>
      </c>
      <c r="I1397" s="8" t="n">
        <v>479.762402</v>
      </c>
      <c r="J1397" s="28" t="n">
        <v>10.871377</v>
      </c>
      <c r="K1397" s="39" t="n">
        <v>1.395261</v>
      </c>
      <c r="L1397" s="28" t="n">
        <v>2.97373</v>
      </c>
      <c r="M1397" s="8" t="n">
        <v>104.5</v>
      </c>
      <c r="N1397" s="8" t="n">
        <v>813</v>
      </c>
      <c r="O1397" s="28" t="n">
        <v>13.305303</v>
      </c>
      <c r="P1397" s="28" t="n">
        <v>5.856816</v>
      </c>
      <c r="Q1397" s="28" t="n">
        <v>7.952156</v>
      </c>
      <c r="R1397" s="8" t="n">
        <v>16</v>
      </c>
      <c r="S1397" s="8" t="n">
        <v>10</v>
      </c>
      <c r="T1397" s="23" t="n">
        <v>68.761059</v>
      </c>
      <c r="U1397" s="23" t="n">
        <v>57.074334</v>
      </c>
      <c r="V1397" s="28" t="n">
        <v>3.074566</v>
      </c>
      <c r="W1397" s="39" t="n">
        <v>0.474115</v>
      </c>
      <c r="X1397" s="24" t="n">
        <f aca="false">P1397*RHO_VANE/2700*(1+SCRAP)*PRICE_VANE</f>
        <v>70.10608752</v>
      </c>
      <c r="Y1397" s="24" t="n">
        <f aca="false">Q1397*RHO_PLATE/2700*(1+SCRAP)*PRICE_PLATE</f>
        <v>95.18730732</v>
      </c>
      <c r="Z1397" s="24" t="n">
        <f aca="false">T1397*CUT_M+(R1397+S1397)*CUT_SET</f>
        <v>129.1415885</v>
      </c>
      <c r="AA1397" s="24" t="n">
        <f aca="false">U1397*ROUND_M</f>
        <v>285.37167</v>
      </c>
      <c r="AB1397" s="24" t="n">
        <f aca="false">(R1397+S1397)*FINISH_PART</f>
        <v>208</v>
      </c>
      <c r="AC1397" s="24" t="n">
        <f aca="false">R1397*SPACER_VANE+(R1397+S1397)*ASM_H*LABOUR</f>
        <v>340.5</v>
      </c>
      <c r="AD1397" s="24" t="n">
        <f aca="false">V1397*G10_CAGE+W1397*G10_SLEEVE</f>
        <v>212.92086</v>
      </c>
      <c r="AE1397" s="24" t="n">
        <f aca="false">N1397/1000*SHAFT_M+SHAFT_SET</f>
        <v>177.56</v>
      </c>
      <c r="AF1397" s="24" t="n">
        <f aca="false">2*ROUNDUP(G1397*1000/V_ZENER,0)*PRICE_Z+5*ROUNDUP(G1397*DIODE_SAFETY/V_STICK,0)*PRICE_STICK</f>
        <v>91.7</v>
      </c>
      <c r="AG1397" s="24" t="n">
        <f aca="false">SUM(X1397:AF1397)</f>
        <v>1610.48751334</v>
      </c>
      <c r="AH1397" s="20" t="n">
        <f aca="false">FIXED_BOM</f>
        <v>3461</v>
      </c>
      <c r="AI1397" s="24" t="n">
        <f aca="false">(AG1397+AH1397)*(1+CONT)</f>
        <v>5832.210640341</v>
      </c>
      <c r="AJ1397" s="24" t="n">
        <f aca="false">IF(L1397&gt;0,AI1397/L1397,1000000000000)</f>
        <v>1961.24417493888</v>
      </c>
      <c r="AK1397" s="8" t="n">
        <f aca="false">IF(AND(G1397&gt;=V_NEED,L1397&gt;=P_MIN,K1397&gt;=Z_MIN,F1397&lt;=N_CAP,D1397&lt;=R_MAX,OR(CORONA_REQ=0,O1397&gt;=G1397)),1,0)</f>
        <v>1</v>
      </c>
      <c r="AL1397" s="28" t="n">
        <f aca="false">IF(AK1397=1,IF(OBJECTIVE=1,AI1397,AJ1397),1000000000000)+ROW()*0.000000001</f>
        <v>5832.210641738</v>
      </c>
    </row>
    <row r="1398" customFormat="false" ht="15" hidden="false" customHeight="false" outlineLevel="0" collapsed="false">
      <c r="A1398" s="8" t="n">
        <v>1394</v>
      </c>
      <c r="B1398" s="23" t="n">
        <v>6</v>
      </c>
      <c r="C1398" s="23" t="n">
        <v>2.5</v>
      </c>
      <c r="D1398" s="8" t="n">
        <v>200</v>
      </c>
      <c r="E1398" s="8" t="n">
        <v>22</v>
      </c>
      <c r="F1398" s="8" t="n">
        <v>6</v>
      </c>
      <c r="G1398" s="28" t="n">
        <v>13.132078</v>
      </c>
      <c r="H1398" s="8" t="n">
        <v>68.205518</v>
      </c>
      <c r="I1398" s="8" t="n">
        <v>753.912345</v>
      </c>
      <c r="J1398" s="28" t="n">
        <v>11.053539</v>
      </c>
      <c r="K1398" s="39" t="n">
        <v>1.434161</v>
      </c>
      <c r="L1398" s="28" t="n">
        <v>5.000326</v>
      </c>
      <c r="M1398" s="8" t="n">
        <v>147</v>
      </c>
      <c r="N1398" s="8" t="n">
        <v>898</v>
      </c>
      <c r="O1398" s="28" t="n">
        <v>13.305303</v>
      </c>
      <c r="P1398" s="28" t="n">
        <v>8.785224</v>
      </c>
      <c r="Q1398" s="28" t="n">
        <v>9.542588</v>
      </c>
      <c r="R1398" s="8" t="n">
        <v>24</v>
      </c>
      <c r="S1398" s="8" t="n">
        <v>12</v>
      </c>
      <c r="T1398" s="23" t="n">
        <v>98.429199</v>
      </c>
      <c r="U1398" s="23" t="n">
        <v>80.899112</v>
      </c>
      <c r="V1398" s="28" t="n">
        <v>3.920321</v>
      </c>
      <c r="W1398" s="39" t="n">
        <v>0.604535</v>
      </c>
      <c r="X1398" s="24" t="n">
        <f aca="false">P1398*RHO_VANE/2700*(1+SCRAP)*PRICE_VANE</f>
        <v>105.15913128</v>
      </c>
      <c r="Y1398" s="24" t="n">
        <f aca="false">Q1398*RHO_PLATE/2700*(1+SCRAP)*PRICE_PLATE</f>
        <v>114.22477836</v>
      </c>
      <c r="Z1398" s="24" t="n">
        <f aca="false">T1398*CUT_M+(R1398+S1398)*CUT_SET</f>
        <v>183.6437985</v>
      </c>
      <c r="AA1398" s="24" t="n">
        <f aca="false">U1398*ROUND_M</f>
        <v>404.49556</v>
      </c>
      <c r="AB1398" s="24" t="n">
        <f aca="false">(R1398+S1398)*FINISH_PART</f>
        <v>288</v>
      </c>
      <c r="AC1398" s="24" t="n">
        <f aca="false">R1398*SPACER_VANE+(R1398+S1398)*ASM_H*LABOUR</f>
        <v>477</v>
      </c>
      <c r="AD1398" s="24" t="n">
        <f aca="false">V1398*G10_CAGE+W1398*G10_SLEEVE</f>
        <v>271.49136</v>
      </c>
      <c r="AE1398" s="24" t="n">
        <f aca="false">N1398/1000*SHAFT_M+SHAFT_SET</f>
        <v>187.76</v>
      </c>
      <c r="AF1398" s="24" t="n">
        <f aca="false">2*ROUNDUP(G1398*1000/V_ZENER,0)*PRICE_Z+5*ROUNDUP(G1398*DIODE_SAFETY/V_STICK,0)*PRICE_STICK</f>
        <v>91.7</v>
      </c>
      <c r="AG1398" s="24" t="n">
        <f aca="false">SUM(X1398:AF1398)</f>
        <v>2123.47462814</v>
      </c>
      <c r="AH1398" s="20" t="n">
        <f aca="false">FIXED_BOM</f>
        <v>3461</v>
      </c>
      <c r="AI1398" s="24" t="n">
        <f aca="false">(AG1398+AH1398)*(1+CONT)</f>
        <v>6422.145822361</v>
      </c>
      <c r="AJ1398" s="24" t="n">
        <f aca="false">IF(L1398&gt;0,AI1398/L1398,1000000000000)</f>
        <v>1284.34542515048</v>
      </c>
      <c r="AK1398" s="8" t="n">
        <f aca="false">IF(AND(G1398&gt;=V_NEED,L1398&gt;=P_MIN,K1398&gt;=Z_MIN,F1398&lt;=N_CAP,D1398&lt;=R_MAX,OR(CORONA_REQ=0,O1398&gt;=G1398)),1,0)</f>
        <v>1</v>
      </c>
      <c r="AL1398" s="28" t="n">
        <f aca="false">IF(AK1398=1,IF(OBJECTIVE=1,AI1398,AJ1398),1000000000000)+ROW()*0.000000001</f>
        <v>6422.145823759</v>
      </c>
    </row>
    <row r="1399" customFormat="false" ht="15" hidden="false" customHeight="false" outlineLevel="0" collapsed="false">
      <c r="A1399" s="8" t="n">
        <v>1395</v>
      </c>
      <c r="B1399" s="23" t="n">
        <v>6</v>
      </c>
      <c r="C1399" s="23" t="n">
        <v>2.5</v>
      </c>
      <c r="D1399" s="8" t="n">
        <v>200</v>
      </c>
      <c r="E1399" s="8" t="n">
        <v>22</v>
      </c>
      <c r="F1399" s="8" t="n">
        <v>8</v>
      </c>
      <c r="G1399" s="28" t="n">
        <v>13.132078</v>
      </c>
      <c r="H1399" s="8" t="n">
        <v>92.280252</v>
      </c>
      <c r="I1399" s="8" t="n">
        <v>1028.062289</v>
      </c>
      <c r="J1399" s="28" t="n">
        <v>11.140653</v>
      </c>
      <c r="K1399" s="39" t="n">
        <v>1.45406</v>
      </c>
      <c r="L1399" s="28" t="n">
        <v>7.040847</v>
      </c>
      <c r="M1399" s="8" t="n">
        <v>198</v>
      </c>
      <c r="N1399" s="8" t="n">
        <v>1000</v>
      </c>
      <c r="O1399" s="28" t="n">
        <v>13.305303</v>
      </c>
      <c r="P1399" s="28" t="n">
        <v>11.713632</v>
      </c>
      <c r="Q1399" s="28" t="n">
        <v>12.72345</v>
      </c>
      <c r="R1399" s="8" t="n">
        <v>32</v>
      </c>
      <c r="S1399" s="8" t="n">
        <v>16</v>
      </c>
      <c r="T1399" s="23" t="n">
        <v>131.238932</v>
      </c>
      <c r="U1399" s="23" t="n">
        <v>107.865482</v>
      </c>
      <c r="V1399" s="28" t="n">
        <v>4.935226</v>
      </c>
      <c r="W1399" s="39" t="n">
        <v>0.76104</v>
      </c>
      <c r="X1399" s="24" t="n">
        <f aca="false">P1399*RHO_VANE/2700*(1+SCRAP)*PRICE_VANE</f>
        <v>140.21217504</v>
      </c>
      <c r="Y1399" s="24" t="n">
        <f aca="false">Q1399*RHO_PLATE/2700*(1+SCRAP)*PRICE_PLATE</f>
        <v>152.2996965</v>
      </c>
      <c r="Z1399" s="24" t="n">
        <f aca="false">T1399*CUT_M+(R1399+S1399)*CUT_SET</f>
        <v>244.858398</v>
      </c>
      <c r="AA1399" s="24" t="n">
        <f aca="false">U1399*ROUND_M</f>
        <v>539.32741</v>
      </c>
      <c r="AB1399" s="24" t="n">
        <f aca="false">(R1399+S1399)*FINISH_PART</f>
        <v>384</v>
      </c>
      <c r="AC1399" s="24" t="n">
        <f aca="false">R1399*SPACER_VANE+(R1399+S1399)*ASM_H*LABOUR</f>
        <v>636</v>
      </c>
      <c r="AD1399" s="24" t="n">
        <f aca="false">V1399*G10_CAGE+W1399*G10_SLEEVE</f>
        <v>341.77596</v>
      </c>
      <c r="AE1399" s="24" t="n">
        <f aca="false">N1399/1000*SHAFT_M+SHAFT_SET</f>
        <v>200</v>
      </c>
      <c r="AF1399" s="24" t="n">
        <f aca="false">2*ROUNDUP(G1399*1000/V_ZENER,0)*PRICE_Z+5*ROUNDUP(G1399*DIODE_SAFETY/V_STICK,0)*PRICE_STICK</f>
        <v>91.7</v>
      </c>
      <c r="AG1399" s="24" t="n">
        <f aca="false">SUM(X1399:AF1399)</f>
        <v>2730.17363954</v>
      </c>
      <c r="AH1399" s="20" t="n">
        <f aca="false">FIXED_BOM</f>
        <v>3461</v>
      </c>
      <c r="AI1399" s="24" t="n">
        <f aca="false">(AG1399+AH1399)*(1+CONT)</f>
        <v>7119.849685471</v>
      </c>
      <c r="AJ1399" s="24" t="n">
        <f aca="false">IF(L1399&gt;0,AI1399/L1399,1000000000000)</f>
        <v>1011.22062238691</v>
      </c>
      <c r="AK1399" s="8" t="n">
        <f aca="false">IF(AND(G1399&gt;=V_NEED,L1399&gt;=P_MIN,K1399&gt;=Z_MIN,F1399&lt;=N_CAP,D1399&lt;=R_MAX,OR(CORONA_REQ=0,O1399&gt;=G1399)),1,0)</f>
        <v>0</v>
      </c>
      <c r="AL1399" s="28" t="n">
        <f aca="false">IF(AK1399=1,IF(OBJECTIVE=1,AI1399,AJ1399),1000000000000)+ROW()*0.000000001</f>
        <v>1000000000000</v>
      </c>
    </row>
    <row r="1400" customFormat="false" ht="15" hidden="false" customHeight="false" outlineLevel="0" collapsed="false">
      <c r="A1400" s="8" t="n">
        <v>1396</v>
      </c>
      <c r="B1400" s="23" t="n">
        <v>6</v>
      </c>
      <c r="C1400" s="23" t="n">
        <v>2.5</v>
      </c>
      <c r="D1400" s="8" t="n">
        <v>200</v>
      </c>
      <c r="E1400" s="8" t="n">
        <v>22</v>
      </c>
      <c r="F1400" s="8" t="n">
        <v>10</v>
      </c>
      <c r="G1400" s="28" t="n">
        <v>13.132078</v>
      </c>
      <c r="H1400" s="8" t="n">
        <v>116.354986</v>
      </c>
      <c r="I1400" s="8" t="n">
        <v>1302.212233</v>
      </c>
      <c r="J1400" s="28" t="n">
        <v>11.191718</v>
      </c>
      <c r="K1400" s="39" t="n">
        <v>1.46588</v>
      </c>
      <c r="L1400" s="28" t="n">
        <v>9.082423</v>
      </c>
      <c r="M1400" s="8" t="n">
        <v>249</v>
      </c>
      <c r="N1400" s="8" t="n">
        <v>1102</v>
      </c>
      <c r="O1400" s="28" t="n">
        <v>13.305303</v>
      </c>
      <c r="P1400" s="28" t="n">
        <v>14.642041</v>
      </c>
      <c r="Q1400" s="28" t="n">
        <v>15.904313</v>
      </c>
      <c r="R1400" s="8" t="n">
        <v>40</v>
      </c>
      <c r="S1400" s="8" t="n">
        <v>20</v>
      </c>
      <c r="T1400" s="23" t="n">
        <v>164.048665</v>
      </c>
      <c r="U1400" s="23" t="n">
        <v>134.831853</v>
      </c>
      <c r="V1400" s="28" t="n">
        <v>5.950131</v>
      </c>
      <c r="W1400" s="39" t="n">
        <v>0.917544</v>
      </c>
      <c r="X1400" s="24" t="n">
        <f aca="false">P1400*RHO_VANE/2700*(1+SCRAP)*PRICE_VANE</f>
        <v>175.26523077</v>
      </c>
      <c r="Y1400" s="24" t="n">
        <f aca="false">Q1400*RHO_PLATE/2700*(1+SCRAP)*PRICE_PLATE</f>
        <v>190.37462661</v>
      </c>
      <c r="Z1400" s="24" t="n">
        <f aca="false">T1400*CUT_M+(R1400+S1400)*CUT_SET</f>
        <v>306.0729975</v>
      </c>
      <c r="AA1400" s="24" t="n">
        <f aca="false">U1400*ROUND_M</f>
        <v>674.159265</v>
      </c>
      <c r="AB1400" s="24" t="n">
        <f aca="false">(R1400+S1400)*FINISH_PART</f>
        <v>480</v>
      </c>
      <c r="AC1400" s="24" t="n">
        <f aca="false">R1400*SPACER_VANE+(R1400+S1400)*ASM_H*LABOUR</f>
        <v>795</v>
      </c>
      <c r="AD1400" s="24" t="n">
        <f aca="false">V1400*G10_CAGE+W1400*G10_SLEEVE</f>
        <v>412.0605</v>
      </c>
      <c r="AE1400" s="24" t="n">
        <f aca="false">N1400/1000*SHAFT_M+SHAFT_SET</f>
        <v>212.24</v>
      </c>
      <c r="AF1400" s="24" t="n">
        <f aca="false">2*ROUNDUP(G1400*1000/V_ZENER,0)*PRICE_Z+5*ROUNDUP(G1400*DIODE_SAFETY/V_STICK,0)*PRICE_STICK</f>
        <v>91.7</v>
      </c>
      <c r="AG1400" s="24" t="n">
        <f aca="false">SUM(X1400:AF1400)</f>
        <v>3336.87261988</v>
      </c>
      <c r="AH1400" s="20" t="n">
        <f aca="false">FIXED_BOM</f>
        <v>3461</v>
      </c>
      <c r="AI1400" s="24" t="n">
        <f aca="false">(AG1400+AH1400)*(1+CONT)</f>
        <v>7817.553512862</v>
      </c>
      <c r="AJ1400" s="24" t="n">
        <f aca="false">IF(L1400&gt;0,AI1400/L1400,1000000000000)</f>
        <v>860.734356114222</v>
      </c>
      <c r="AK1400" s="8" t="n">
        <f aca="false">IF(AND(G1400&gt;=V_NEED,L1400&gt;=P_MIN,K1400&gt;=Z_MIN,F1400&lt;=N_CAP,D1400&lt;=R_MAX,OR(CORONA_REQ=0,O1400&gt;=G1400)),1,0)</f>
        <v>0</v>
      </c>
      <c r="AL1400" s="28" t="n">
        <f aca="false">IF(AK1400=1,IF(OBJECTIVE=1,AI1400,AJ1400),1000000000000)+ROW()*0.000000001</f>
        <v>1000000000000</v>
      </c>
    </row>
    <row r="1401" customFormat="false" ht="15" hidden="false" customHeight="false" outlineLevel="0" collapsed="false">
      <c r="A1401" s="8" t="n">
        <v>1397</v>
      </c>
      <c r="B1401" s="23" t="n">
        <v>6</v>
      </c>
      <c r="C1401" s="23" t="n">
        <v>2.5</v>
      </c>
      <c r="D1401" s="8" t="n">
        <v>200</v>
      </c>
      <c r="E1401" s="8" t="n">
        <v>22</v>
      </c>
      <c r="F1401" s="8" t="n">
        <v>12</v>
      </c>
      <c r="G1401" s="28" t="n">
        <v>13.132078</v>
      </c>
      <c r="H1401" s="8" t="n">
        <v>140.429719</v>
      </c>
      <c r="I1401" s="8" t="n">
        <v>1576.362177</v>
      </c>
      <c r="J1401" s="28" t="n">
        <v>11.225275</v>
      </c>
      <c r="K1401" s="39" t="n">
        <v>1.47371</v>
      </c>
      <c r="L1401" s="28" t="n">
        <v>11.124488</v>
      </c>
      <c r="M1401" s="8" t="n">
        <v>291.5</v>
      </c>
      <c r="N1401" s="8" t="n">
        <v>1187</v>
      </c>
      <c r="O1401" s="28" t="n">
        <v>13.305303</v>
      </c>
      <c r="P1401" s="28" t="n">
        <v>17.570449</v>
      </c>
      <c r="Q1401" s="28" t="n">
        <v>17.494744</v>
      </c>
      <c r="R1401" s="8" t="n">
        <v>48</v>
      </c>
      <c r="S1401" s="8" t="n">
        <v>22</v>
      </c>
      <c r="T1401" s="23" t="n">
        <v>193.716805</v>
      </c>
      <c r="U1401" s="23" t="n">
        <v>158.656631</v>
      </c>
      <c r="V1401" s="28" t="n">
        <v>6.795886</v>
      </c>
      <c r="W1401" s="39" t="n">
        <v>1.047964</v>
      </c>
      <c r="X1401" s="24" t="n">
        <f aca="false">P1401*RHO_VANE/2700*(1+SCRAP)*PRICE_VANE</f>
        <v>210.31827453</v>
      </c>
      <c r="Y1401" s="24" t="n">
        <f aca="false">Q1401*RHO_PLATE/2700*(1+SCRAP)*PRICE_PLATE</f>
        <v>209.41208568</v>
      </c>
      <c r="Z1401" s="24" t="n">
        <f aca="false">T1401*CUT_M+(R1401+S1401)*CUT_SET</f>
        <v>360.5752075</v>
      </c>
      <c r="AA1401" s="24" t="n">
        <f aca="false">U1401*ROUND_M</f>
        <v>793.283155</v>
      </c>
      <c r="AB1401" s="24" t="n">
        <f aca="false">(R1401+S1401)*FINISH_PART</f>
        <v>560</v>
      </c>
      <c r="AC1401" s="24" t="n">
        <f aca="false">R1401*SPACER_VANE+(R1401+S1401)*ASM_H*LABOUR</f>
        <v>931.5</v>
      </c>
      <c r="AD1401" s="24" t="n">
        <f aca="false">V1401*G10_CAGE+W1401*G10_SLEEVE</f>
        <v>470.631</v>
      </c>
      <c r="AE1401" s="24" t="n">
        <f aca="false">N1401/1000*SHAFT_M+SHAFT_SET</f>
        <v>222.44</v>
      </c>
      <c r="AF1401" s="24" t="n">
        <f aca="false">2*ROUNDUP(G1401*1000/V_ZENER,0)*PRICE_Z+5*ROUNDUP(G1401*DIODE_SAFETY/V_STICK,0)*PRICE_STICK</f>
        <v>91.7</v>
      </c>
      <c r="AG1401" s="24" t="n">
        <f aca="false">SUM(X1401:AF1401)</f>
        <v>3849.85972271</v>
      </c>
      <c r="AH1401" s="20" t="n">
        <f aca="false">FIXED_BOM</f>
        <v>3461</v>
      </c>
      <c r="AI1401" s="24" t="n">
        <f aca="false">(AG1401+AH1401)*(1+CONT)</f>
        <v>8407.4886811165</v>
      </c>
      <c r="AJ1401" s="24" t="n">
        <f aca="false">IF(L1401&gt;0,AI1401/L1401,1000000000000)</f>
        <v>755.764101783066</v>
      </c>
      <c r="AK1401" s="8" t="n">
        <f aca="false">IF(AND(G1401&gt;=V_NEED,L1401&gt;=P_MIN,K1401&gt;=Z_MIN,F1401&lt;=N_CAP,D1401&lt;=R_MAX,OR(CORONA_REQ=0,O1401&gt;=G1401)),1,0)</f>
        <v>0</v>
      </c>
      <c r="AL1401" s="28" t="n">
        <f aca="false">IF(AK1401=1,IF(OBJECTIVE=1,AI1401,AJ1401),1000000000000)+ROW()*0.000000001</f>
        <v>1000000000000</v>
      </c>
    </row>
    <row r="1402" customFormat="false" ht="15" hidden="false" customHeight="false" outlineLevel="0" collapsed="false">
      <c r="A1402" s="8" t="n">
        <v>1398</v>
      </c>
      <c r="B1402" s="23" t="n">
        <v>6</v>
      </c>
      <c r="C1402" s="23" t="n">
        <v>2.5</v>
      </c>
      <c r="D1402" s="8" t="n">
        <v>200</v>
      </c>
      <c r="E1402" s="8" t="n">
        <v>22</v>
      </c>
      <c r="F1402" s="8" t="n">
        <v>16</v>
      </c>
      <c r="G1402" s="28" t="n">
        <v>13.132078</v>
      </c>
      <c r="H1402" s="8" t="n">
        <v>188.579187</v>
      </c>
      <c r="I1402" s="8" t="n">
        <v>2124.662064</v>
      </c>
      <c r="J1402" s="28" t="n">
        <v>11.266684</v>
      </c>
      <c r="K1402" s="39" t="n">
        <v>1.482768</v>
      </c>
      <c r="L1402" s="28" t="n">
        <v>15.193967</v>
      </c>
      <c r="M1402" s="8" t="n">
        <v>393.5</v>
      </c>
      <c r="N1402" s="8" t="n">
        <v>1391</v>
      </c>
      <c r="O1402" s="28" t="n">
        <v>13.305303</v>
      </c>
      <c r="P1402" s="28" t="n">
        <v>23.427265</v>
      </c>
      <c r="Q1402" s="28" t="n">
        <v>23.856469</v>
      </c>
      <c r="R1402" s="8" t="n">
        <v>64</v>
      </c>
      <c r="S1402" s="8" t="n">
        <v>30</v>
      </c>
      <c r="T1402" s="23" t="n">
        <v>259.336271</v>
      </c>
      <c r="U1402" s="23" t="n">
        <v>212.589372</v>
      </c>
      <c r="V1402" s="28" t="n">
        <v>8.825696</v>
      </c>
      <c r="W1402" s="39" t="n">
        <v>1.360972</v>
      </c>
      <c r="X1402" s="24" t="n">
        <f aca="false">P1402*RHO_VANE/2700*(1+SCRAP)*PRICE_VANE</f>
        <v>280.42436205</v>
      </c>
      <c r="Y1402" s="24" t="n">
        <f aca="false">Q1402*RHO_PLATE/2700*(1+SCRAP)*PRICE_PLATE</f>
        <v>285.56193393</v>
      </c>
      <c r="Z1402" s="24" t="n">
        <f aca="false">T1402*CUT_M+(R1402+S1402)*CUT_SET</f>
        <v>483.0044065</v>
      </c>
      <c r="AA1402" s="24" t="n">
        <f aca="false">U1402*ROUND_M</f>
        <v>1062.94686</v>
      </c>
      <c r="AB1402" s="24" t="n">
        <f aca="false">(R1402+S1402)*FINISH_PART</f>
        <v>752</v>
      </c>
      <c r="AC1402" s="24" t="n">
        <f aca="false">R1402*SPACER_VANE+(R1402+S1402)*ASM_H*LABOUR</f>
        <v>1249.5</v>
      </c>
      <c r="AD1402" s="24" t="n">
        <f aca="false">V1402*G10_CAGE+W1402*G10_SLEEVE</f>
        <v>611.20008</v>
      </c>
      <c r="AE1402" s="24" t="n">
        <f aca="false">N1402/1000*SHAFT_M+SHAFT_SET</f>
        <v>246.92</v>
      </c>
      <c r="AF1402" s="24" t="n">
        <f aca="false">2*ROUNDUP(G1402*1000/V_ZENER,0)*PRICE_Z+5*ROUNDUP(G1402*DIODE_SAFETY/V_STICK,0)*PRICE_STICK</f>
        <v>91.7</v>
      </c>
      <c r="AG1402" s="24" t="n">
        <f aca="false">SUM(X1402:AF1402)</f>
        <v>5063.25764248</v>
      </c>
      <c r="AH1402" s="20" t="n">
        <f aca="false">FIXED_BOM</f>
        <v>3461</v>
      </c>
      <c r="AI1402" s="24" t="n">
        <f aca="false">(AG1402+AH1402)*(1+CONT)</f>
        <v>9802.896288852</v>
      </c>
      <c r="AJ1402" s="24" t="n">
        <f aca="false">IF(L1402&gt;0,AI1402/L1402,1000000000000)</f>
        <v>645.183465835617</v>
      </c>
      <c r="AK1402" s="8" t="n">
        <f aca="false">IF(AND(G1402&gt;=V_NEED,L1402&gt;=P_MIN,K1402&gt;=Z_MIN,F1402&lt;=N_CAP,D1402&lt;=R_MAX,OR(CORONA_REQ=0,O1402&gt;=G1402)),1,0)</f>
        <v>0</v>
      </c>
      <c r="AL1402" s="28" t="n">
        <f aca="false">IF(AK1402=1,IF(OBJECTIVE=1,AI1402,AJ1402),1000000000000)+ROW()*0.000000001</f>
        <v>1000000000000</v>
      </c>
    </row>
    <row r="1403" customFormat="false" ht="15" hidden="false" customHeight="false" outlineLevel="0" collapsed="false">
      <c r="A1403" s="8" t="n">
        <v>1399</v>
      </c>
      <c r="B1403" s="23" t="n">
        <v>6</v>
      </c>
      <c r="C1403" s="23" t="n">
        <v>2.5</v>
      </c>
      <c r="D1403" s="8" t="n">
        <v>200</v>
      </c>
      <c r="E1403" s="8" t="n">
        <v>26</v>
      </c>
      <c r="F1403" s="8" t="n">
        <v>4</v>
      </c>
      <c r="G1403" s="28" t="n">
        <v>13.132078</v>
      </c>
      <c r="H1403" s="8" t="n">
        <v>67.273476</v>
      </c>
      <c r="I1403" s="8" t="n">
        <v>561.043963</v>
      </c>
      <c r="J1403" s="28" t="n">
        <v>8.33975</v>
      </c>
      <c r="K1403" s="39" t="n">
        <v>1.358839</v>
      </c>
      <c r="L1403" s="28" t="n">
        <v>3.256743</v>
      </c>
      <c r="M1403" s="8" t="n">
        <v>104.5</v>
      </c>
      <c r="N1403" s="8" t="n">
        <v>813</v>
      </c>
      <c r="O1403" s="28" t="n">
        <v>13.305303</v>
      </c>
      <c r="P1403" s="28" t="n">
        <v>6.705046</v>
      </c>
      <c r="Q1403" s="28" t="n">
        <v>7.952156</v>
      </c>
      <c r="R1403" s="8" t="n">
        <v>16</v>
      </c>
      <c r="S1403" s="8" t="n">
        <v>10</v>
      </c>
      <c r="T1403" s="23" t="n">
        <v>68.761059</v>
      </c>
      <c r="U1403" s="23" t="n">
        <v>57.074334</v>
      </c>
      <c r="V1403" s="28" t="n">
        <v>3.074566</v>
      </c>
      <c r="W1403" s="39" t="n">
        <v>0.474115</v>
      </c>
      <c r="X1403" s="24" t="n">
        <f aca="false">P1403*RHO_VANE/2700*(1+SCRAP)*PRICE_VANE</f>
        <v>80.25940062</v>
      </c>
      <c r="Y1403" s="24" t="n">
        <f aca="false">Q1403*RHO_PLATE/2700*(1+SCRAP)*PRICE_PLATE</f>
        <v>95.18730732</v>
      </c>
      <c r="Z1403" s="24" t="n">
        <f aca="false">T1403*CUT_M+(R1403+S1403)*CUT_SET</f>
        <v>129.1415885</v>
      </c>
      <c r="AA1403" s="24" t="n">
        <f aca="false">U1403*ROUND_M</f>
        <v>285.37167</v>
      </c>
      <c r="AB1403" s="24" t="n">
        <f aca="false">(R1403+S1403)*FINISH_PART</f>
        <v>208</v>
      </c>
      <c r="AC1403" s="24" t="n">
        <f aca="false">R1403*SPACER_VANE+(R1403+S1403)*ASM_H*LABOUR</f>
        <v>340.5</v>
      </c>
      <c r="AD1403" s="24" t="n">
        <f aca="false">V1403*G10_CAGE+W1403*G10_SLEEVE</f>
        <v>212.92086</v>
      </c>
      <c r="AE1403" s="24" t="n">
        <f aca="false">N1403/1000*SHAFT_M+SHAFT_SET</f>
        <v>177.56</v>
      </c>
      <c r="AF1403" s="24" t="n">
        <f aca="false">2*ROUNDUP(G1403*1000/V_ZENER,0)*PRICE_Z+5*ROUNDUP(G1403*DIODE_SAFETY/V_STICK,0)*PRICE_STICK</f>
        <v>91.7</v>
      </c>
      <c r="AG1403" s="24" t="n">
        <f aca="false">SUM(X1403:AF1403)</f>
        <v>1620.64082644</v>
      </c>
      <c r="AH1403" s="20" t="n">
        <f aca="false">FIXED_BOM</f>
        <v>3461</v>
      </c>
      <c r="AI1403" s="24" t="n">
        <f aca="false">(AG1403+AH1403)*(1+CONT)</f>
        <v>5843.886950406</v>
      </c>
      <c r="AJ1403" s="24" t="n">
        <f aca="false">IF(L1403&gt;0,AI1403/L1403,1000000000000)</f>
        <v>1794.39610383933</v>
      </c>
      <c r="AK1403" s="8" t="n">
        <f aca="false">IF(AND(G1403&gt;=V_NEED,L1403&gt;=P_MIN,K1403&gt;=Z_MIN,F1403&lt;=N_CAP,D1403&lt;=R_MAX,OR(CORONA_REQ=0,O1403&gt;=G1403)),1,0)</f>
        <v>1</v>
      </c>
      <c r="AL1403" s="28" t="n">
        <f aca="false">IF(AK1403=1,IF(OBJECTIVE=1,AI1403,AJ1403),1000000000000)+ROW()*0.000000001</f>
        <v>5843.886951809</v>
      </c>
    </row>
    <row r="1404" customFormat="false" ht="15" hidden="false" customHeight="false" outlineLevel="0" collapsed="false">
      <c r="A1404" s="8" t="n">
        <v>1400</v>
      </c>
      <c r="B1404" s="23" t="n">
        <v>6</v>
      </c>
      <c r="C1404" s="23" t="n">
        <v>2.5</v>
      </c>
      <c r="D1404" s="8" t="n">
        <v>200</v>
      </c>
      <c r="E1404" s="8" t="n">
        <v>26</v>
      </c>
      <c r="F1404" s="8" t="n">
        <v>6</v>
      </c>
      <c r="G1404" s="28" t="n">
        <v>13.132078</v>
      </c>
      <c r="H1404" s="8" t="n">
        <v>104.572605</v>
      </c>
      <c r="I1404" s="8" t="n">
        <v>881.640514</v>
      </c>
      <c r="J1404" s="28" t="n">
        <v>8.430894</v>
      </c>
      <c r="K1404" s="39" t="n">
        <v>1.389447</v>
      </c>
      <c r="L1404" s="28" t="n">
        <v>5.430925</v>
      </c>
      <c r="M1404" s="8" t="n">
        <v>155.5</v>
      </c>
      <c r="N1404" s="8" t="n">
        <v>915</v>
      </c>
      <c r="O1404" s="28" t="n">
        <v>13.305303</v>
      </c>
      <c r="P1404" s="28" t="n">
        <v>10.057569</v>
      </c>
      <c r="Q1404" s="28" t="n">
        <v>11.133019</v>
      </c>
      <c r="R1404" s="8" t="n">
        <v>24</v>
      </c>
      <c r="S1404" s="8" t="n">
        <v>14</v>
      </c>
      <c r="T1404" s="23" t="n">
        <v>101.570792</v>
      </c>
      <c r="U1404" s="23" t="n">
        <v>84.040704</v>
      </c>
      <c r="V1404" s="28" t="n">
        <v>4.089471</v>
      </c>
      <c r="W1404" s="39" t="n">
        <v>0.630619</v>
      </c>
      <c r="X1404" s="24" t="n">
        <f aca="false">P1404*RHO_VANE/2700*(1+SCRAP)*PRICE_VANE</f>
        <v>120.38910093</v>
      </c>
      <c r="Y1404" s="24" t="n">
        <f aca="false">Q1404*RHO_PLATE/2700*(1+SCRAP)*PRICE_PLATE</f>
        <v>133.26223743</v>
      </c>
      <c r="Z1404" s="24" t="n">
        <f aca="false">T1404*CUT_M+(R1404+S1404)*CUT_SET</f>
        <v>190.356188</v>
      </c>
      <c r="AA1404" s="24" t="n">
        <f aca="false">U1404*ROUND_M</f>
        <v>420.20352</v>
      </c>
      <c r="AB1404" s="24" t="n">
        <f aca="false">(R1404+S1404)*FINISH_PART</f>
        <v>304</v>
      </c>
      <c r="AC1404" s="24" t="n">
        <f aca="false">R1404*SPACER_VANE+(R1404+S1404)*ASM_H*LABOUR</f>
        <v>499.5</v>
      </c>
      <c r="AD1404" s="24" t="n">
        <f aca="false">V1404*G10_CAGE+W1404*G10_SLEEVE</f>
        <v>283.2054</v>
      </c>
      <c r="AE1404" s="24" t="n">
        <f aca="false">N1404/1000*SHAFT_M+SHAFT_SET</f>
        <v>189.8</v>
      </c>
      <c r="AF1404" s="24" t="n">
        <f aca="false">2*ROUNDUP(G1404*1000/V_ZENER,0)*PRICE_Z+5*ROUNDUP(G1404*DIODE_SAFETY/V_STICK,0)*PRICE_STICK</f>
        <v>91.7</v>
      </c>
      <c r="AG1404" s="24" t="n">
        <f aca="false">SUM(X1404:AF1404)</f>
        <v>2232.41644636</v>
      </c>
      <c r="AH1404" s="20" t="n">
        <f aca="false">FIXED_BOM</f>
        <v>3461</v>
      </c>
      <c r="AI1404" s="24" t="n">
        <f aca="false">(AG1404+AH1404)*(1+CONT)</f>
        <v>6547.428913314</v>
      </c>
      <c r="AJ1404" s="24" t="n">
        <f aca="false">IF(L1404&gt;0,AI1404/L1404,1000000000000)</f>
        <v>1205.5826426095</v>
      </c>
      <c r="AK1404" s="8" t="n">
        <f aca="false">IF(AND(G1404&gt;=V_NEED,L1404&gt;=P_MIN,K1404&gt;=Z_MIN,F1404&lt;=N_CAP,D1404&lt;=R_MAX,OR(CORONA_REQ=0,O1404&gt;=G1404)),1,0)</f>
        <v>1</v>
      </c>
      <c r="AL1404" s="28" t="n">
        <f aca="false">IF(AK1404=1,IF(OBJECTIVE=1,AI1404,AJ1404),1000000000000)+ROW()*0.000000001</f>
        <v>6547.428914718</v>
      </c>
    </row>
    <row r="1405" customFormat="false" ht="15" hidden="false" customHeight="false" outlineLevel="0" collapsed="false">
      <c r="A1405" s="8" t="n">
        <v>1401</v>
      </c>
      <c r="B1405" s="23" t="n">
        <v>6</v>
      </c>
      <c r="C1405" s="23" t="n">
        <v>2.5</v>
      </c>
      <c r="D1405" s="8" t="n">
        <v>200</v>
      </c>
      <c r="E1405" s="8" t="n">
        <v>26</v>
      </c>
      <c r="F1405" s="8" t="n">
        <v>8</v>
      </c>
      <c r="G1405" s="28" t="n">
        <v>13.132078</v>
      </c>
      <c r="H1405" s="8" t="n">
        <v>141.871734</v>
      </c>
      <c r="I1405" s="8" t="n">
        <v>1202.237064</v>
      </c>
      <c r="J1405" s="28" t="n">
        <v>8.474113</v>
      </c>
      <c r="K1405" s="39" t="n">
        <v>1.404734</v>
      </c>
      <c r="L1405" s="28" t="n">
        <v>7.610611</v>
      </c>
      <c r="M1405" s="8" t="n">
        <v>206.5</v>
      </c>
      <c r="N1405" s="8" t="n">
        <v>1017</v>
      </c>
      <c r="O1405" s="28" t="n">
        <v>13.305303</v>
      </c>
      <c r="P1405" s="28" t="n">
        <v>13.410092</v>
      </c>
      <c r="Q1405" s="28" t="n">
        <v>14.313882</v>
      </c>
      <c r="R1405" s="8" t="n">
        <v>32</v>
      </c>
      <c r="S1405" s="8" t="n">
        <v>18</v>
      </c>
      <c r="T1405" s="23" t="n">
        <v>134.380524</v>
      </c>
      <c r="U1405" s="23" t="n">
        <v>111.007075</v>
      </c>
      <c r="V1405" s="28" t="n">
        <v>5.104377</v>
      </c>
      <c r="W1405" s="39" t="n">
        <v>0.787124</v>
      </c>
      <c r="X1405" s="24" t="n">
        <f aca="false">P1405*RHO_VANE/2700*(1+SCRAP)*PRICE_VANE</f>
        <v>160.51880124</v>
      </c>
      <c r="Y1405" s="24" t="n">
        <f aca="false">Q1405*RHO_PLATE/2700*(1+SCRAP)*PRICE_PLATE</f>
        <v>171.33716754</v>
      </c>
      <c r="Z1405" s="24" t="n">
        <f aca="false">T1405*CUT_M+(R1405+S1405)*CUT_SET</f>
        <v>251.570786</v>
      </c>
      <c r="AA1405" s="24" t="n">
        <f aca="false">U1405*ROUND_M</f>
        <v>555.035375</v>
      </c>
      <c r="AB1405" s="24" t="n">
        <f aca="false">(R1405+S1405)*FINISH_PART</f>
        <v>400</v>
      </c>
      <c r="AC1405" s="24" t="n">
        <f aca="false">R1405*SPACER_VANE+(R1405+S1405)*ASM_H*LABOUR</f>
        <v>658.5</v>
      </c>
      <c r="AD1405" s="24" t="n">
        <f aca="false">V1405*G10_CAGE+W1405*G10_SLEEVE</f>
        <v>353.49006</v>
      </c>
      <c r="AE1405" s="24" t="n">
        <f aca="false">N1405/1000*SHAFT_M+SHAFT_SET</f>
        <v>202.04</v>
      </c>
      <c r="AF1405" s="24" t="n">
        <f aca="false">2*ROUNDUP(G1405*1000/V_ZENER,0)*PRICE_Z+5*ROUNDUP(G1405*DIODE_SAFETY/V_STICK,0)*PRICE_STICK</f>
        <v>91.7</v>
      </c>
      <c r="AG1405" s="24" t="n">
        <f aca="false">SUM(X1405:AF1405)</f>
        <v>2844.19218978</v>
      </c>
      <c r="AH1405" s="20" t="n">
        <f aca="false">FIXED_BOM</f>
        <v>3461</v>
      </c>
      <c r="AI1405" s="24" t="n">
        <f aca="false">(AG1405+AH1405)*(1+CONT)</f>
        <v>7250.971018247</v>
      </c>
      <c r="AJ1405" s="24" t="n">
        <f aca="false">IF(L1405&gt;0,AI1405/L1405,1000000000000)</f>
        <v>952.744926556751</v>
      </c>
      <c r="AK1405" s="8" t="n">
        <f aca="false">IF(AND(G1405&gt;=V_NEED,L1405&gt;=P_MIN,K1405&gt;=Z_MIN,F1405&lt;=N_CAP,D1405&lt;=R_MAX,OR(CORONA_REQ=0,O1405&gt;=G1405)),1,0)</f>
        <v>0</v>
      </c>
      <c r="AL1405" s="28" t="n">
        <f aca="false">IF(AK1405=1,IF(OBJECTIVE=1,AI1405,AJ1405),1000000000000)+ROW()*0.000000001</f>
        <v>1000000000000</v>
      </c>
    </row>
    <row r="1406" customFormat="false" ht="15" hidden="false" customHeight="false" outlineLevel="0" collapsed="false">
      <c r="A1406" s="8" t="n">
        <v>1402</v>
      </c>
      <c r="B1406" s="23" t="n">
        <v>6</v>
      </c>
      <c r="C1406" s="23" t="n">
        <v>2.5</v>
      </c>
      <c r="D1406" s="8" t="n">
        <v>200</v>
      </c>
      <c r="E1406" s="8" t="n">
        <v>26</v>
      </c>
      <c r="F1406" s="8" t="n">
        <v>10</v>
      </c>
      <c r="G1406" s="28" t="n">
        <v>13.132078</v>
      </c>
      <c r="H1406" s="8" t="n">
        <v>179.170863</v>
      </c>
      <c r="I1406" s="8" t="n">
        <v>1522.833614</v>
      </c>
      <c r="J1406" s="28" t="n">
        <v>8.499337</v>
      </c>
      <c r="K1406" s="39" t="n">
        <v>1.413974</v>
      </c>
      <c r="L1406" s="28" t="n">
        <v>9.804005</v>
      </c>
      <c r="M1406" s="8" t="n">
        <v>257.5</v>
      </c>
      <c r="N1406" s="8" t="n">
        <v>1119</v>
      </c>
      <c r="O1406" s="28" t="n">
        <v>13.305303</v>
      </c>
      <c r="P1406" s="28" t="n">
        <v>16.762616</v>
      </c>
      <c r="Q1406" s="28" t="n">
        <v>17.494744</v>
      </c>
      <c r="R1406" s="8" t="n">
        <v>40</v>
      </c>
      <c r="S1406" s="8" t="n">
        <v>22</v>
      </c>
      <c r="T1406" s="23" t="n">
        <v>167.190257</v>
      </c>
      <c r="U1406" s="23" t="n">
        <v>137.973446</v>
      </c>
      <c r="V1406" s="28" t="n">
        <v>6.119282</v>
      </c>
      <c r="W1406" s="39" t="n">
        <v>0.943628</v>
      </c>
      <c r="X1406" s="24" t="n">
        <f aca="false">P1406*RHO_VANE/2700*(1+SCRAP)*PRICE_VANE</f>
        <v>200.64851352</v>
      </c>
      <c r="Y1406" s="24" t="n">
        <f aca="false">Q1406*RHO_PLATE/2700*(1+SCRAP)*PRICE_PLATE</f>
        <v>209.41208568</v>
      </c>
      <c r="Z1406" s="24" t="n">
        <f aca="false">T1406*CUT_M+(R1406+S1406)*CUT_SET</f>
        <v>312.7853855</v>
      </c>
      <c r="AA1406" s="24" t="n">
        <f aca="false">U1406*ROUND_M</f>
        <v>689.86723</v>
      </c>
      <c r="AB1406" s="24" t="n">
        <f aca="false">(R1406+S1406)*FINISH_PART</f>
        <v>496</v>
      </c>
      <c r="AC1406" s="24" t="n">
        <f aca="false">R1406*SPACER_VANE+(R1406+S1406)*ASM_H*LABOUR</f>
        <v>817.5</v>
      </c>
      <c r="AD1406" s="24" t="n">
        <f aca="false">V1406*G10_CAGE+W1406*G10_SLEEVE</f>
        <v>423.7746</v>
      </c>
      <c r="AE1406" s="24" t="n">
        <f aca="false">N1406/1000*SHAFT_M+SHAFT_SET</f>
        <v>214.28</v>
      </c>
      <c r="AF1406" s="24" t="n">
        <f aca="false">2*ROUNDUP(G1406*1000/V_ZENER,0)*PRICE_Z+5*ROUNDUP(G1406*DIODE_SAFETY/V_STICK,0)*PRICE_STICK</f>
        <v>91.7</v>
      </c>
      <c r="AG1406" s="24" t="n">
        <f aca="false">SUM(X1406:AF1406)</f>
        <v>3455.9678147</v>
      </c>
      <c r="AH1406" s="20" t="n">
        <f aca="false">FIXED_BOM</f>
        <v>3461</v>
      </c>
      <c r="AI1406" s="24" t="n">
        <f aca="false">(AG1406+AH1406)*(1+CONT)</f>
        <v>7954.512986905</v>
      </c>
      <c r="AJ1406" s="24" t="n">
        <f aca="false">IF(L1406&gt;0,AI1406/L1406,1000000000000)</f>
        <v>811.353420046705</v>
      </c>
      <c r="AK1406" s="8" t="n">
        <f aca="false">IF(AND(G1406&gt;=V_NEED,L1406&gt;=P_MIN,K1406&gt;=Z_MIN,F1406&lt;=N_CAP,D1406&lt;=R_MAX,OR(CORONA_REQ=0,O1406&gt;=G1406)),1,0)</f>
        <v>0</v>
      </c>
      <c r="AL1406" s="28" t="n">
        <f aca="false">IF(AK1406=1,IF(OBJECTIVE=1,AI1406,AJ1406),1000000000000)+ROW()*0.000000001</f>
        <v>1000000000000</v>
      </c>
    </row>
    <row r="1407" customFormat="false" ht="15" hidden="false" customHeight="false" outlineLevel="0" collapsed="false">
      <c r="A1407" s="8" t="n">
        <v>1403</v>
      </c>
      <c r="B1407" s="23" t="n">
        <v>6</v>
      </c>
      <c r="C1407" s="23" t="n">
        <v>2.5</v>
      </c>
      <c r="D1407" s="8" t="n">
        <v>200</v>
      </c>
      <c r="E1407" s="8" t="n">
        <v>26</v>
      </c>
      <c r="F1407" s="8" t="n">
        <v>12</v>
      </c>
      <c r="G1407" s="28" t="n">
        <v>13.132078</v>
      </c>
      <c r="H1407" s="8" t="n">
        <v>216.469992</v>
      </c>
      <c r="I1407" s="8" t="n">
        <v>1843.430165</v>
      </c>
      <c r="J1407" s="28" t="n">
        <v>8.515869</v>
      </c>
      <c r="K1407" s="39" t="n">
        <v>1.419675</v>
      </c>
      <c r="L1407" s="28" t="n">
        <v>11.985447</v>
      </c>
      <c r="M1407" s="8" t="n">
        <v>308.5</v>
      </c>
      <c r="N1407" s="8" t="n">
        <v>1221</v>
      </c>
      <c r="O1407" s="28" t="n">
        <v>13.305303</v>
      </c>
      <c r="P1407" s="28" t="n">
        <v>20.115139</v>
      </c>
      <c r="Q1407" s="28" t="n">
        <v>20.675607</v>
      </c>
      <c r="R1407" s="8" t="n">
        <v>48</v>
      </c>
      <c r="S1407" s="8" t="n">
        <v>26</v>
      </c>
      <c r="T1407" s="23" t="n">
        <v>199.99999</v>
      </c>
      <c r="U1407" s="23" t="n">
        <v>164.939816</v>
      </c>
      <c r="V1407" s="28" t="n">
        <v>7.134187</v>
      </c>
      <c r="W1407" s="39" t="n">
        <v>1.100132</v>
      </c>
      <c r="X1407" s="24" t="n">
        <f aca="false">P1407*RHO_VANE/2700*(1+SCRAP)*PRICE_VANE</f>
        <v>240.77821383</v>
      </c>
      <c r="Y1407" s="24" t="n">
        <f aca="false">Q1407*RHO_PLATE/2700*(1+SCRAP)*PRICE_PLATE</f>
        <v>247.48701579</v>
      </c>
      <c r="Z1407" s="24" t="n">
        <f aca="false">T1407*CUT_M+(R1407+S1407)*CUT_SET</f>
        <v>373.999985</v>
      </c>
      <c r="AA1407" s="24" t="n">
        <f aca="false">U1407*ROUND_M</f>
        <v>824.69908</v>
      </c>
      <c r="AB1407" s="24" t="n">
        <f aca="false">(R1407+S1407)*FINISH_PART</f>
        <v>592</v>
      </c>
      <c r="AC1407" s="24" t="n">
        <f aca="false">R1407*SPACER_VANE+(R1407+S1407)*ASM_H*LABOUR</f>
        <v>976.5</v>
      </c>
      <c r="AD1407" s="24" t="n">
        <f aca="false">V1407*G10_CAGE+W1407*G10_SLEEVE</f>
        <v>494.05914</v>
      </c>
      <c r="AE1407" s="24" t="n">
        <f aca="false">N1407/1000*SHAFT_M+SHAFT_SET</f>
        <v>226.52</v>
      </c>
      <c r="AF1407" s="24" t="n">
        <f aca="false">2*ROUNDUP(G1407*1000/V_ZENER,0)*PRICE_Z+5*ROUNDUP(G1407*DIODE_SAFETY/V_STICK,0)*PRICE_STICK</f>
        <v>91.7</v>
      </c>
      <c r="AG1407" s="24" t="n">
        <f aca="false">SUM(X1407:AF1407)</f>
        <v>4067.74343462</v>
      </c>
      <c r="AH1407" s="20" t="n">
        <f aca="false">FIXED_BOM</f>
        <v>3461</v>
      </c>
      <c r="AI1407" s="24" t="n">
        <f aca="false">(AG1407+AH1407)*(1+CONT)</f>
        <v>8658.054949813</v>
      </c>
      <c r="AJ1407" s="24" t="n">
        <f aca="false">IF(L1407&gt;0,AI1407/L1407,1000000000000)</f>
        <v>722.380646279859</v>
      </c>
      <c r="AK1407" s="8" t="n">
        <f aca="false">IF(AND(G1407&gt;=V_NEED,L1407&gt;=P_MIN,K1407&gt;=Z_MIN,F1407&lt;=N_CAP,D1407&lt;=R_MAX,OR(CORONA_REQ=0,O1407&gt;=G1407)),1,0)</f>
        <v>0</v>
      </c>
      <c r="AL1407" s="28" t="n">
        <f aca="false">IF(AK1407=1,IF(OBJECTIVE=1,AI1407,AJ1407),1000000000000)+ROW()*0.000000001</f>
        <v>1000000000000</v>
      </c>
    </row>
    <row r="1408" customFormat="false" ht="15" hidden="false" customHeight="false" outlineLevel="0" collapsed="false">
      <c r="A1408" s="8" t="n">
        <v>1404</v>
      </c>
      <c r="B1408" s="23" t="n">
        <v>6</v>
      </c>
      <c r="C1408" s="23" t="n">
        <v>2.5</v>
      </c>
      <c r="D1408" s="8" t="n">
        <v>200</v>
      </c>
      <c r="E1408" s="8" t="n">
        <v>26</v>
      </c>
      <c r="F1408" s="8" t="n">
        <v>16</v>
      </c>
      <c r="G1408" s="28" t="n">
        <v>13.132078</v>
      </c>
      <c r="H1408" s="8" t="n">
        <v>291.068251</v>
      </c>
      <c r="I1408" s="8" t="n">
        <v>2484.623266</v>
      </c>
      <c r="J1408" s="28" t="n">
        <v>8.536222</v>
      </c>
      <c r="K1408" s="39" t="n">
        <v>1.427315</v>
      </c>
      <c r="L1408" s="28" t="n">
        <v>16.365335</v>
      </c>
      <c r="M1408" s="8" t="n">
        <v>410.5</v>
      </c>
      <c r="N1408" s="8" t="n">
        <v>1425</v>
      </c>
      <c r="O1408" s="28" t="n">
        <v>13.305303</v>
      </c>
      <c r="P1408" s="28" t="n">
        <v>26.820185</v>
      </c>
      <c r="Q1408" s="28" t="n">
        <v>27.037332</v>
      </c>
      <c r="R1408" s="8" t="n">
        <v>64</v>
      </c>
      <c r="S1408" s="8" t="n">
        <v>34</v>
      </c>
      <c r="T1408" s="23" t="n">
        <v>265.619456</v>
      </c>
      <c r="U1408" s="23" t="n">
        <v>218.872558</v>
      </c>
      <c r="V1408" s="28" t="n">
        <v>9.163998</v>
      </c>
      <c r="W1408" s="39" t="n">
        <v>1.41314</v>
      </c>
      <c r="X1408" s="24" t="n">
        <f aca="false">P1408*RHO_VANE/2700*(1+SCRAP)*PRICE_VANE</f>
        <v>321.03761445</v>
      </c>
      <c r="Y1408" s="24" t="n">
        <f aca="false">Q1408*RHO_PLATE/2700*(1+SCRAP)*PRICE_PLATE</f>
        <v>323.63686404</v>
      </c>
      <c r="Z1408" s="24" t="n">
        <f aca="false">T1408*CUT_M+(R1408+S1408)*CUT_SET</f>
        <v>496.429184</v>
      </c>
      <c r="AA1408" s="24" t="n">
        <f aca="false">U1408*ROUND_M</f>
        <v>1094.36279</v>
      </c>
      <c r="AB1408" s="24" t="n">
        <f aca="false">(R1408+S1408)*FINISH_PART</f>
        <v>784</v>
      </c>
      <c r="AC1408" s="24" t="n">
        <f aca="false">R1408*SPACER_VANE+(R1408+S1408)*ASM_H*LABOUR</f>
        <v>1294.5</v>
      </c>
      <c r="AD1408" s="24" t="n">
        <f aca="false">V1408*G10_CAGE+W1408*G10_SLEEVE</f>
        <v>634.62828</v>
      </c>
      <c r="AE1408" s="24" t="n">
        <f aca="false">N1408/1000*SHAFT_M+SHAFT_SET</f>
        <v>251</v>
      </c>
      <c r="AF1408" s="24" t="n">
        <f aca="false">2*ROUNDUP(G1408*1000/V_ZENER,0)*PRICE_Z+5*ROUNDUP(G1408*DIODE_SAFETY/V_STICK,0)*PRICE_STICK</f>
        <v>91.7</v>
      </c>
      <c r="AG1408" s="24" t="n">
        <f aca="false">SUM(X1408:AF1408)</f>
        <v>5291.29473249</v>
      </c>
      <c r="AH1408" s="20" t="n">
        <f aca="false">FIXED_BOM</f>
        <v>3461</v>
      </c>
      <c r="AI1408" s="24" t="n">
        <f aca="false">(AG1408+AH1408)*(1+CONT)</f>
        <v>10065.1389423635</v>
      </c>
      <c r="AJ1408" s="24" t="n">
        <f aca="false">IF(L1408&gt;0,AI1408/L1408,1000000000000)</f>
        <v>615.027980934304</v>
      </c>
      <c r="AK1408" s="8" t="n">
        <f aca="false">IF(AND(G1408&gt;=V_NEED,L1408&gt;=P_MIN,K1408&gt;=Z_MIN,F1408&lt;=N_CAP,D1408&lt;=R_MAX,OR(CORONA_REQ=0,O1408&gt;=G1408)),1,0)</f>
        <v>0</v>
      </c>
      <c r="AL1408" s="28" t="n">
        <f aca="false">IF(AK1408=1,IF(OBJECTIVE=1,AI1408,AJ1408),1000000000000)+ROW()*0.000000001</f>
        <v>1000000000000</v>
      </c>
    </row>
    <row r="1409" customFormat="false" ht="15" hidden="false" customHeight="false" outlineLevel="0" collapsed="false">
      <c r="A1409" s="8" t="n">
        <v>1405</v>
      </c>
      <c r="B1409" s="23" t="n">
        <v>6</v>
      </c>
      <c r="C1409" s="23" t="n">
        <v>3</v>
      </c>
      <c r="D1409" s="8" t="n">
        <v>200</v>
      </c>
      <c r="E1409" s="8" t="n">
        <v>18</v>
      </c>
      <c r="F1409" s="8" t="n">
        <v>4</v>
      </c>
      <c r="G1409" s="28" t="n">
        <v>13.132078</v>
      </c>
      <c r="H1409" s="8" t="n">
        <v>34.843684</v>
      </c>
      <c r="I1409" s="8" t="n">
        <v>400.323098</v>
      </c>
      <c r="J1409" s="28" t="n">
        <v>11.489115</v>
      </c>
      <c r="K1409" s="39" t="n">
        <v>1.38519</v>
      </c>
      <c r="L1409" s="28" t="n">
        <v>2.433784</v>
      </c>
      <c r="M1409" s="8" t="n">
        <v>102</v>
      </c>
      <c r="N1409" s="8" t="n">
        <v>808</v>
      </c>
      <c r="O1409" s="28" t="n">
        <v>13.994337</v>
      </c>
      <c r="P1409" s="28" t="n">
        <v>6.010303</v>
      </c>
      <c r="Q1409" s="28" t="n">
        <v>7.63407</v>
      </c>
      <c r="R1409" s="8" t="n">
        <v>16</v>
      </c>
      <c r="S1409" s="8" t="n">
        <v>8</v>
      </c>
      <c r="T1409" s="23" t="n">
        <v>65.619466</v>
      </c>
      <c r="U1409" s="23" t="n">
        <v>53.932741</v>
      </c>
      <c r="V1409" s="28" t="n">
        <v>3.024816</v>
      </c>
      <c r="W1409" s="39" t="n">
        <v>0.466444</v>
      </c>
      <c r="X1409" s="24" t="n">
        <f aca="false">P1409*RHO_VANE/2700*(1+SCRAP)*PRICE_VANE</f>
        <v>71.94332691</v>
      </c>
      <c r="Y1409" s="24" t="n">
        <f aca="false">Q1409*RHO_PLATE/2700*(1+SCRAP)*PRICE_PLATE</f>
        <v>91.3798179</v>
      </c>
      <c r="Z1409" s="24" t="n">
        <f aca="false">T1409*CUT_M+(R1409+S1409)*CUT_SET</f>
        <v>122.429199</v>
      </c>
      <c r="AA1409" s="24" t="n">
        <f aca="false">U1409*ROUND_M</f>
        <v>269.663705</v>
      </c>
      <c r="AB1409" s="24" t="n">
        <f aca="false">(R1409+S1409)*FINISH_PART</f>
        <v>192</v>
      </c>
      <c r="AC1409" s="24" t="n">
        <f aca="false">R1409*SPACER_VANE+(R1409+S1409)*ASM_H*LABOUR</f>
        <v>318</v>
      </c>
      <c r="AD1409" s="24" t="n">
        <f aca="false">V1409*G10_CAGE+W1409*G10_SLEEVE</f>
        <v>209.4756</v>
      </c>
      <c r="AE1409" s="24" t="n">
        <f aca="false">N1409/1000*SHAFT_M+SHAFT_SET</f>
        <v>176.96</v>
      </c>
      <c r="AF1409" s="24" t="n">
        <f aca="false">2*ROUNDUP(G1409*1000/V_ZENER,0)*PRICE_Z+5*ROUNDUP(G1409*DIODE_SAFETY/V_STICK,0)*PRICE_STICK</f>
        <v>91.7</v>
      </c>
      <c r="AG1409" s="24" t="n">
        <f aca="false">SUM(X1409:AF1409)</f>
        <v>1543.55164881</v>
      </c>
      <c r="AH1409" s="20" t="n">
        <f aca="false">FIXED_BOM</f>
        <v>3461</v>
      </c>
      <c r="AI1409" s="24" t="n">
        <f aca="false">(AG1409+AH1409)*(1+CONT)</f>
        <v>5755.2343961315</v>
      </c>
      <c r="AJ1409" s="24" t="n">
        <f aca="false">IF(L1409&gt;0,AI1409/L1409,1000000000000)</f>
        <v>2364.72685995614</v>
      </c>
      <c r="AK1409" s="8" t="n">
        <f aca="false">IF(AND(G1409&gt;=V_NEED,L1409&gt;=P_MIN,K1409&gt;=Z_MIN,F1409&lt;=N_CAP,D1409&lt;=R_MAX,OR(CORONA_REQ=0,O1409&gt;=G1409)),1,0)</f>
        <v>1</v>
      </c>
      <c r="AL1409" s="28" t="n">
        <f aca="false">IF(AK1409=1,IF(OBJECTIVE=1,AI1409,AJ1409),1000000000000)+ROW()*0.000000001</f>
        <v>5755.2343975405</v>
      </c>
    </row>
    <row r="1410" customFormat="false" ht="15" hidden="false" customHeight="false" outlineLevel="0" collapsed="false">
      <c r="A1410" s="8" t="n">
        <v>1406</v>
      </c>
      <c r="B1410" s="23" t="n">
        <v>6</v>
      </c>
      <c r="C1410" s="23" t="n">
        <v>3</v>
      </c>
      <c r="D1410" s="8" t="n">
        <v>200</v>
      </c>
      <c r="E1410" s="8" t="n">
        <v>18</v>
      </c>
      <c r="F1410" s="8" t="n">
        <v>6</v>
      </c>
      <c r="G1410" s="28" t="n">
        <v>13.132078</v>
      </c>
      <c r="H1410" s="8" t="n">
        <v>53.611503</v>
      </c>
      <c r="I1410" s="8" t="n">
        <v>629.079154</v>
      </c>
      <c r="J1410" s="28" t="n">
        <v>11.734033</v>
      </c>
      <c r="K1410" s="39" t="n">
        <v>1.431819</v>
      </c>
      <c r="L1410" s="28" t="n">
        <v>4.152482</v>
      </c>
      <c r="M1410" s="8" t="n">
        <v>147</v>
      </c>
      <c r="N1410" s="8" t="n">
        <v>898</v>
      </c>
      <c r="O1410" s="28" t="n">
        <v>13.994337</v>
      </c>
      <c r="P1410" s="28" t="n">
        <v>9.015455</v>
      </c>
      <c r="Q1410" s="28" t="n">
        <v>9.542588</v>
      </c>
      <c r="R1410" s="8" t="n">
        <v>24</v>
      </c>
      <c r="S1410" s="8" t="n">
        <v>10</v>
      </c>
      <c r="T1410" s="23" t="n">
        <v>95.287606</v>
      </c>
      <c r="U1410" s="23" t="n">
        <v>77.757519</v>
      </c>
      <c r="V1410" s="28" t="n">
        <v>3.920321</v>
      </c>
      <c r="W1410" s="39" t="n">
        <v>0.604535</v>
      </c>
      <c r="X1410" s="24" t="n">
        <f aca="false">P1410*RHO_VANE/2700*(1+SCRAP)*PRICE_VANE</f>
        <v>107.91499635</v>
      </c>
      <c r="Y1410" s="24" t="n">
        <f aca="false">Q1410*RHO_PLATE/2700*(1+SCRAP)*PRICE_PLATE</f>
        <v>114.22477836</v>
      </c>
      <c r="Z1410" s="24" t="n">
        <f aca="false">T1410*CUT_M+(R1410+S1410)*CUT_SET</f>
        <v>176.931409</v>
      </c>
      <c r="AA1410" s="24" t="n">
        <f aca="false">U1410*ROUND_M</f>
        <v>388.787595</v>
      </c>
      <c r="AB1410" s="24" t="n">
        <f aca="false">(R1410+S1410)*FINISH_PART</f>
        <v>272</v>
      </c>
      <c r="AC1410" s="24" t="n">
        <f aca="false">R1410*SPACER_VANE+(R1410+S1410)*ASM_H*LABOUR</f>
        <v>454.5</v>
      </c>
      <c r="AD1410" s="24" t="n">
        <f aca="false">V1410*G10_CAGE+W1410*G10_SLEEVE</f>
        <v>271.49136</v>
      </c>
      <c r="AE1410" s="24" t="n">
        <f aca="false">N1410/1000*SHAFT_M+SHAFT_SET</f>
        <v>187.76</v>
      </c>
      <c r="AF1410" s="24" t="n">
        <f aca="false">2*ROUNDUP(G1410*1000/V_ZENER,0)*PRICE_Z+5*ROUNDUP(G1410*DIODE_SAFETY/V_STICK,0)*PRICE_STICK</f>
        <v>91.7</v>
      </c>
      <c r="AG1410" s="24" t="n">
        <f aca="false">SUM(X1410:AF1410)</f>
        <v>2065.31013871</v>
      </c>
      <c r="AH1410" s="20" t="n">
        <f aca="false">FIXED_BOM</f>
        <v>3461</v>
      </c>
      <c r="AI1410" s="24" t="n">
        <f aca="false">(AG1410+AH1410)*(1+CONT)</f>
        <v>6355.2566595165</v>
      </c>
      <c r="AJ1410" s="24" t="n">
        <f aca="false">IF(L1410&gt;0,AI1410/L1410,1000000000000)</f>
        <v>1530.4718140901</v>
      </c>
      <c r="AK1410" s="8" t="n">
        <f aca="false">IF(AND(G1410&gt;=V_NEED,L1410&gt;=P_MIN,K1410&gt;=Z_MIN,F1410&lt;=N_CAP,D1410&lt;=R_MAX,OR(CORONA_REQ=0,O1410&gt;=G1410)),1,0)</f>
        <v>1</v>
      </c>
      <c r="AL1410" s="28" t="n">
        <f aca="false">IF(AK1410=1,IF(OBJECTIVE=1,AI1410,AJ1410),1000000000000)+ROW()*0.000000001</f>
        <v>6355.2566609265</v>
      </c>
    </row>
    <row r="1411" customFormat="false" ht="15" hidden="false" customHeight="false" outlineLevel="0" collapsed="false">
      <c r="A1411" s="8" t="n">
        <v>1407</v>
      </c>
      <c r="B1411" s="23" t="n">
        <v>6</v>
      </c>
      <c r="C1411" s="23" t="n">
        <v>3</v>
      </c>
      <c r="D1411" s="8" t="n">
        <v>200</v>
      </c>
      <c r="E1411" s="8" t="n">
        <v>18</v>
      </c>
      <c r="F1411" s="8" t="n">
        <v>8</v>
      </c>
      <c r="G1411" s="28" t="n">
        <v>13.132078</v>
      </c>
      <c r="H1411" s="8" t="n">
        <v>72.379322</v>
      </c>
      <c r="I1411" s="8" t="n">
        <v>857.83521</v>
      </c>
      <c r="J1411" s="28" t="n">
        <v>11.851938</v>
      </c>
      <c r="K1411" s="39" t="n">
        <v>1.454906</v>
      </c>
      <c r="L1411" s="28" t="n">
        <v>5.880848</v>
      </c>
      <c r="M1411" s="8" t="n">
        <v>201</v>
      </c>
      <c r="N1411" s="8" t="n">
        <v>1006</v>
      </c>
      <c r="O1411" s="28" t="n">
        <v>13.994337</v>
      </c>
      <c r="P1411" s="28" t="n">
        <v>12.020607</v>
      </c>
      <c r="Q1411" s="28" t="n">
        <v>13.359623</v>
      </c>
      <c r="R1411" s="8" t="n">
        <v>32</v>
      </c>
      <c r="S1411" s="8" t="n">
        <v>14</v>
      </c>
      <c r="T1411" s="23" t="n">
        <v>128.097339</v>
      </c>
      <c r="U1411" s="23" t="n">
        <v>104.72389</v>
      </c>
      <c r="V1411" s="28" t="n">
        <v>4.994926</v>
      </c>
      <c r="W1411" s="39" t="n">
        <v>0.770246</v>
      </c>
      <c r="X1411" s="24" t="n">
        <f aca="false">P1411*RHO_VANE/2700*(1+SCRAP)*PRICE_VANE</f>
        <v>143.88666579</v>
      </c>
      <c r="Y1411" s="24" t="n">
        <f aca="false">Q1411*RHO_PLATE/2700*(1+SCRAP)*PRICE_PLATE</f>
        <v>159.91468731</v>
      </c>
      <c r="Z1411" s="24" t="n">
        <f aca="false">T1411*CUT_M+(R1411+S1411)*CUT_SET</f>
        <v>238.1460085</v>
      </c>
      <c r="AA1411" s="24" t="n">
        <f aca="false">U1411*ROUND_M</f>
        <v>523.61945</v>
      </c>
      <c r="AB1411" s="24" t="n">
        <f aca="false">(R1411+S1411)*FINISH_PART</f>
        <v>368</v>
      </c>
      <c r="AC1411" s="24" t="n">
        <f aca="false">R1411*SPACER_VANE+(R1411+S1411)*ASM_H*LABOUR</f>
        <v>613.5</v>
      </c>
      <c r="AD1411" s="24" t="n">
        <f aca="false">V1411*G10_CAGE+W1411*G10_SLEEVE</f>
        <v>345.91032</v>
      </c>
      <c r="AE1411" s="24" t="n">
        <f aca="false">N1411/1000*SHAFT_M+SHAFT_SET</f>
        <v>200.72</v>
      </c>
      <c r="AF1411" s="24" t="n">
        <f aca="false">2*ROUNDUP(G1411*1000/V_ZENER,0)*PRICE_Z+5*ROUNDUP(G1411*DIODE_SAFETY/V_STICK,0)*PRICE_STICK</f>
        <v>91.7</v>
      </c>
      <c r="AG1411" s="24" t="n">
        <f aca="false">SUM(X1411:AF1411)</f>
        <v>2685.3971316</v>
      </c>
      <c r="AH1411" s="20" t="n">
        <f aca="false">FIXED_BOM</f>
        <v>3461</v>
      </c>
      <c r="AI1411" s="24" t="n">
        <f aca="false">(AG1411+AH1411)*(1+CONT)</f>
        <v>7068.35670134</v>
      </c>
      <c r="AJ1411" s="24" t="n">
        <f aca="false">IF(L1411&gt;0,AI1411/L1411,1000000000000)</f>
        <v>1201.92814052327</v>
      </c>
      <c r="AK1411" s="8" t="n">
        <f aca="false">IF(AND(G1411&gt;=V_NEED,L1411&gt;=P_MIN,K1411&gt;=Z_MIN,F1411&lt;=N_CAP,D1411&lt;=R_MAX,OR(CORONA_REQ=0,O1411&gt;=G1411)),1,0)</f>
        <v>0</v>
      </c>
      <c r="AL1411" s="28" t="n">
        <f aca="false">IF(AK1411=1,IF(OBJECTIVE=1,AI1411,AJ1411),1000000000000)+ROW()*0.000000001</f>
        <v>1000000000000</v>
      </c>
    </row>
    <row r="1412" customFormat="false" ht="15" hidden="false" customHeight="false" outlineLevel="0" collapsed="false">
      <c r="A1412" s="8" t="n">
        <v>1408</v>
      </c>
      <c r="B1412" s="23" t="n">
        <v>6</v>
      </c>
      <c r="C1412" s="23" t="n">
        <v>3</v>
      </c>
      <c r="D1412" s="8" t="n">
        <v>200</v>
      </c>
      <c r="E1412" s="8" t="n">
        <v>18</v>
      </c>
      <c r="F1412" s="8" t="n">
        <v>10</v>
      </c>
      <c r="G1412" s="28" t="n">
        <v>13.132078</v>
      </c>
      <c r="H1412" s="8" t="n">
        <v>91.147142</v>
      </c>
      <c r="I1412" s="8" t="n">
        <v>1086.591266</v>
      </c>
      <c r="J1412" s="28" t="n">
        <v>11.921287</v>
      </c>
      <c r="K1412" s="39" t="n">
        <v>1.469198</v>
      </c>
      <c r="L1412" s="28" t="n">
        <v>7.609936</v>
      </c>
      <c r="M1412" s="8" t="n">
        <v>246</v>
      </c>
      <c r="N1412" s="8" t="n">
        <v>1096</v>
      </c>
      <c r="O1412" s="28" t="n">
        <v>13.994337</v>
      </c>
      <c r="P1412" s="28" t="n">
        <v>15.025759</v>
      </c>
      <c r="Q1412" s="28" t="n">
        <v>15.26814</v>
      </c>
      <c r="R1412" s="8" t="n">
        <v>40</v>
      </c>
      <c r="S1412" s="8" t="n">
        <v>16</v>
      </c>
      <c r="T1412" s="23" t="n">
        <v>157.765479</v>
      </c>
      <c r="U1412" s="23" t="n">
        <v>128.548668</v>
      </c>
      <c r="V1412" s="28" t="n">
        <v>5.890431</v>
      </c>
      <c r="W1412" s="39" t="n">
        <v>0.908337</v>
      </c>
      <c r="X1412" s="24" t="n">
        <f aca="false">P1412*RHO_VANE/2700*(1+SCRAP)*PRICE_VANE</f>
        <v>179.85833523</v>
      </c>
      <c r="Y1412" s="24" t="n">
        <f aca="false">Q1412*RHO_PLATE/2700*(1+SCRAP)*PRICE_PLATE</f>
        <v>182.7596358</v>
      </c>
      <c r="Z1412" s="24" t="n">
        <f aca="false">T1412*CUT_M+(R1412+S1412)*CUT_SET</f>
        <v>292.6482185</v>
      </c>
      <c r="AA1412" s="24" t="n">
        <f aca="false">U1412*ROUND_M</f>
        <v>642.74334</v>
      </c>
      <c r="AB1412" s="24" t="n">
        <f aca="false">(R1412+S1412)*FINISH_PART</f>
        <v>448</v>
      </c>
      <c r="AC1412" s="24" t="n">
        <f aca="false">R1412*SPACER_VANE+(R1412+S1412)*ASM_H*LABOUR</f>
        <v>750</v>
      </c>
      <c r="AD1412" s="24" t="n">
        <f aca="false">V1412*G10_CAGE+W1412*G10_SLEEVE</f>
        <v>407.92608</v>
      </c>
      <c r="AE1412" s="24" t="n">
        <f aca="false">N1412/1000*SHAFT_M+SHAFT_SET</f>
        <v>211.52</v>
      </c>
      <c r="AF1412" s="24" t="n">
        <f aca="false">2*ROUNDUP(G1412*1000/V_ZENER,0)*PRICE_Z+5*ROUNDUP(G1412*DIODE_SAFETY/V_STICK,0)*PRICE_STICK</f>
        <v>91.7</v>
      </c>
      <c r="AG1412" s="24" t="n">
        <f aca="false">SUM(X1412:AF1412)</f>
        <v>3207.15560953</v>
      </c>
      <c r="AH1412" s="20" t="n">
        <f aca="false">FIXED_BOM</f>
        <v>3461</v>
      </c>
      <c r="AI1412" s="24" t="n">
        <f aca="false">(AG1412+AH1412)*(1+CONT)</f>
        <v>7668.3789509595</v>
      </c>
      <c r="AJ1412" s="24" t="n">
        <f aca="false">IF(L1412&gt;0,AI1412/L1412,1000000000000)</f>
        <v>1007.6798216121</v>
      </c>
      <c r="AK1412" s="8" t="n">
        <f aca="false">IF(AND(G1412&gt;=V_NEED,L1412&gt;=P_MIN,K1412&gt;=Z_MIN,F1412&lt;=N_CAP,D1412&lt;=R_MAX,OR(CORONA_REQ=0,O1412&gt;=G1412)),1,0)</f>
        <v>0</v>
      </c>
      <c r="AL1412" s="28" t="n">
        <f aca="false">IF(AK1412=1,IF(OBJECTIVE=1,AI1412,AJ1412),1000000000000)+ROW()*0.000000001</f>
        <v>1000000000000</v>
      </c>
    </row>
    <row r="1413" customFormat="false" ht="15" hidden="false" customHeight="false" outlineLevel="0" collapsed="false">
      <c r="A1413" s="8" t="n">
        <v>1409</v>
      </c>
      <c r="B1413" s="23" t="n">
        <v>6</v>
      </c>
      <c r="C1413" s="23" t="n">
        <v>3</v>
      </c>
      <c r="D1413" s="8" t="n">
        <v>200</v>
      </c>
      <c r="E1413" s="8" t="n">
        <v>18</v>
      </c>
      <c r="F1413" s="8" t="n">
        <v>12</v>
      </c>
      <c r="G1413" s="28" t="n">
        <v>13.132078</v>
      </c>
      <c r="H1413" s="8" t="n">
        <v>109.914961</v>
      </c>
      <c r="I1413" s="8" t="n">
        <v>1315.347322</v>
      </c>
      <c r="J1413" s="28" t="n">
        <v>11.966954</v>
      </c>
      <c r="K1413" s="39" t="n">
        <v>1.478491</v>
      </c>
      <c r="L1413" s="28" t="n">
        <v>9.345244</v>
      </c>
      <c r="M1413" s="8" t="n">
        <v>300</v>
      </c>
      <c r="N1413" s="8" t="n">
        <v>1204</v>
      </c>
      <c r="O1413" s="28" t="n">
        <v>13.994337</v>
      </c>
      <c r="P1413" s="28" t="n">
        <v>18.03091</v>
      </c>
      <c r="Q1413" s="28" t="n">
        <v>19.085175</v>
      </c>
      <c r="R1413" s="8" t="n">
        <v>48</v>
      </c>
      <c r="S1413" s="8" t="n">
        <v>20</v>
      </c>
      <c r="T1413" s="23" t="n">
        <v>190.575212</v>
      </c>
      <c r="U1413" s="23" t="n">
        <v>155.515038</v>
      </c>
      <c r="V1413" s="28" t="n">
        <v>6.965037</v>
      </c>
      <c r="W1413" s="39" t="n">
        <v>1.074048</v>
      </c>
      <c r="X1413" s="24" t="n">
        <f aca="false">P1413*RHO_VANE/2700*(1+SCRAP)*PRICE_VANE</f>
        <v>215.8299927</v>
      </c>
      <c r="Y1413" s="24" t="n">
        <f aca="false">Q1413*RHO_PLATE/2700*(1+SCRAP)*PRICE_PLATE</f>
        <v>228.44954475</v>
      </c>
      <c r="Z1413" s="24" t="n">
        <f aca="false">T1413*CUT_M+(R1413+S1413)*CUT_SET</f>
        <v>353.862818</v>
      </c>
      <c r="AA1413" s="24" t="n">
        <f aca="false">U1413*ROUND_M</f>
        <v>777.57519</v>
      </c>
      <c r="AB1413" s="24" t="n">
        <f aca="false">(R1413+S1413)*FINISH_PART</f>
        <v>544</v>
      </c>
      <c r="AC1413" s="24" t="n">
        <f aca="false">R1413*SPACER_VANE+(R1413+S1413)*ASM_H*LABOUR</f>
        <v>909</v>
      </c>
      <c r="AD1413" s="24" t="n">
        <f aca="false">V1413*G10_CAGE+W1413*G10_SLEEVE</f>
        <v>482.3451</v>
      </c>
      <c r="AE1413" s="24" t="n">
        <f aca="false">N1413/1000*SHAFT_M+SHAFT_SET</f>
        <v>224.48</v>
      </c>
      <c r="AF1413" s="24" t="n">
        <f aca="false">2*ROUNDUP(G1413*1000/V_ZENER,0)*PRICE_Z+5*ROUNDUP(G1413*DIODE_SAFETY/V_STICK,0)*PRICE_STICK</f>
        <v>91.7</v>
      </c>
      <c r="AG1413" s="24" t="n">
        <f aca="false">SUM(X1413:AF1413)</f>
        <v>3827.24264545</v>
      </c>
      <c r="AH1413" s="20" t="n">
        <f aca="false">FIXED_BOM</f>
        <v>3461</v>
      </c>
      <c r="AI1413" s="24" t="n">
        <f aca="false">(AG1413+AH1413)*(1+CONT)</f>
        <v>8381.4790422675</v>
      </c>
      <c r="AJ1413" s="24" t="n">
        <f aca="false">IF(L1413&gt;0,AI1413/L1413,1000000000000)</f>
        <v>896.871076054034</v>
      </c>
      <c r="AK1413" s="8" t="n">
        <f aca="false">IF(AND(G1413&gt;=V_NEED,L1413&gt;=P_MIN,K1413&gt;=Z_MIN,F1413&lt;=N_CAP,D1413&lt;=R_MAX,OR(CORONA_REQ=0,O1413&gt;=G1413)),1,0)</f>
        <v>0</v>
      </c>
      <c r="AL1413" s="28" t="n">
        <f aca="false">IF(AK1413=1,IF(OBJECTIVE=1,AI1413,AJ1413),1000000000000)+ROW()*0.000000001</f>
        <v>1000000000000</v>
      </c>
    </row>
    <row r="1414" customFormat="false" ht="15" hidden="false" customHeight="false" outlineLevel="0" collapsed="false">
      <c r="A1414" s="8" t="n">
        <v>1410</v>
      </c>
      <c r="B1414" s="23" t="n">
        <v>6</v>
      </c>
      <c r="C1414" s="23" t="n">
        <v>3</v>
      </c>
      <c r="D1414" s="8" t="n">
        <v>200</v>
      </c>
      <c r="E1414" s="8" t="n">
        <v>18</v>
      </c>
      <c r="F1414" s="8" t="n">
        <v>16</v>
      </c>
      <c r="G1414" s="28" t="n">
        <v>13.132078</v>
      </c>
      <c r="H1414" s="8" t="n">
        <v>147.4506</v>
      </c>
      <c r="I1414" s="8" t="n">
        <v>1772.859433</v>
      </c>
      <c r="J1414" s="28" t="n">
        <v>12.023413</v>
      </c>
      <c r="K1414" s="39" t="n">
        <v>1.490248</v>
      </c>
      <c r="L1414" s="28" t="n">
        <v>12.811809</v>
      </c>
      <c r="M1414" s="8" t="n">
        <v>399</v>
      </c>
      <c r="N1414" s="8" t="n">
        <v>1402</v>
      </c>
      <c r="O1414" s="28" t="n">
        <v>13.994337</v>
      </c>
      <c r="P1414" s="28" t="n">
        <v>24.041214</v>
      </c>
      <c r="Q1414" s="28" t="n">
        <v>24.810728</v>
      </c>
      <c r="R1414" s="8" t="n">
        <v>64</v>
      </c>
      <c r="S1414" s="8" t="n">
        <v>26</v>
      </c>
      <c r="T1414" s="23" t="n">
        <v>253.053086</v>
      </c>
      <c r="U1414" s="23" t="n">
        <v>206.306187</v>
      </c>
      <c r="V1414" s="28" t="n">
        <v>8.935147</v>
      </c>
      <c r="W1414" s="39" t="n">
        <v>1.37785</v>
      </c>
      <c r="X1414" s="24" t="n">
        <f aca="false">P1414*RHO_VANE/2700*(1+SCRAP)*PRICE_VANE</f>
        <v>287.77333158</v>
      </c>
      <c r="Y1414" s="24" t="n">
        <f aca="false">Q1414*RHO_PLATE/2700*(1+SCRAP)*PRICE_PLATE</f>
        <v>296.98441416</v>
      </c>
      <c r="Z1414" s="24" t="n">
        <f aca="false">T1414*CUT_M+(R1414+S1414)*CUT_SET</f>
        <v>469.579629</v>
      </c>
      <c r="AA1414" s="24" t="n">
        <f aca="false">U1414*ROUND_M</f>
        <v>1031.530935</v>
      </c>
      <c r="AB1414" s="24" t="n">
        <f aca="false">(R1414+S1414)*FINISH_PART</f>
        <v>720</v>
      </c>
      <c r="AC1414" s="24" t="n">
        <f aca="false">R1414*SPACER_VANE+(R1414+S1414)*ASM_H*LABOUR</f>
        <v>1204.5</v>
      </c>
      <c r="AD1414" s="24" t="n">
        <f aca="false">V1414*G10_CAGE+W1414*G10_SLEEVE</f>
        <v>618.77982</v>
      </c>
      <c r="AE1414" s="24" t="n">
        <f aca="false">N1414/1000*SHAFT_M+SHAFT_SET</f>
        <v>248.24</v>
      </c>
      <c r="AF1414" s="24" t="n">
        <f aca="false">2*ROUNDUP(G1414*1000/V_ZENER,0)*PRICE_Z+5*ROUNDUP(G1414*DIODE_SAFETY/V_STICK,0)*PRICE_STICK</f>
        <v>91.7</v>
      </c>
      <c r="AG1414" s="24" t="n">
        <f aca="false">SUM(X1414:AF1414)</f>
        <v>4969.08812974</v>
      </c>
      <c r="AH1414" s="20" t="n">
        <f aca="false">FIXED_BOM</f>
        <v>3461</v>
      </c>
      <c r="AI1414" s="24" t="n">
        <f aca="false">(AG1414+AH1414)*(1+CONT)</f>
        <v>9694.601349201</v>
      </c>
      <c r="AJ1414" s="24" t="n">
        <f aca="false">IF(L1414&gt;0,AI1414/L1414,1000000000000)</f>
        <v>756.692622345603</v>
      </c>
      <c r="AK1414" s="8" t="n">
        <f aca="false">IF(AND(G1414&gt;=V_NEED,L1414&gt;=P_MIN,K1414&gt;=Z_MIN,F1414&lt;=N_CAP,D1414&lt;=R_MAX,OR(CORONA_REQ=0,O1414&gt;=G1414)),1,0)</f>
        <v>0</v>
      </c>
      <c r="AL1414" s="28" t="n">
        <f aca="false">IF(AK1414=1,IF(OBJECTIVE=1,AI1414,AJ1414),1000000000000)+ROW()*0.000000001</f>
        <v>1000000000000</v>
      </c>
    </row>
    <row r="1415" customFormat="false" ht="15" hidden="false" customHeight="false" outlineLevel="0" collapsed="false">
      <c r="A1415" s="8" t="n">
        <v>1411</v>
      </c>
      <c r="B1415" s="23" t="n">
        <v>6</v>
      </c>
      <c r="C1415" s="23" t="n">
        <v>3</v>
      </c>
      <c r="D1415" s="8" t="n">
        <v>200</v>
      </c>
      <c r="E1415" s="8" t="n">
        <v>22</v>
      </c>
      <c r="F1415" s="8" t="n">
        <v>4</v>
      </c>
      <c r="G1415" s="28" t="n">
        <v>13.132078</v>
      </c>
      <c r="H1415" s="8" t="n">
        <v>46.350641</v>
      </c>
      <c r="I1415" s="8" t="n">
        <v>480.636321</v>
      </c>
      <c r="J1415" s="28" t="n">
        <v>10.369572</v>
      </c>
      <c r="K1415" s="39" t="n">
        <v>1.38712</v>
      </c>
      <c r="L1415" s="28" t="n">
        <v>2.937261</v>
      </c>
      <c r="M1415" s="8" t="n">
        <v>111</v>
      </c>
      <c r="N1415" s="8" t="n">
        <v>826</v>
      </c>
      <c r="O1415" s="28" t="n">
        <v>13.994337</v>
      </c>
      <c r="P1415" s="28" t="n">
        <v>7.028179</v>
      </c>
      <c r="Q1415" s="28" t="n">
        <v>9.542588</v>
      </c>
      <c r="R1415" s="8" t="n">
        <v>16</v>
      </c>
      <c r="S1415" s="8" t="n">
        <v>10</v>
      </c>
      <c r="T1415" s="23" t="n">
        <v>68.761059</v>
      </c>
      <c r="U1415" s="23" t="n">
        <v>57.074334</v>
      </c>
      <c r="V1415" s="28" t="n">
        <v>3.203917</v>
      </c>
      <c r="W1415" s="39" t="n">
        <v>0.494062</v>
      </c>
      <c r="X1415" s="24" t="n">
        <f aca="false">P1415*RHO_VANE/2700*(1+SCRAP)*PRICE_VANE</f>
        <v>84.12730263</v>
      </c>
      <c r="Y1415" s="24" t="n">
        <f aca="false">Q1415*RHO_PLATE/2700*(1+SCRAP)*PRICE_PLATE</f>
        <v>114.22477836</v>
      </c>
      <c r="Z1415" s="24" t="n">
        <f aca="false">T1415*CUT_M+(R1415+S1415)*CUT_SET</f>
        <v>129.1415885</v>
      </c>
      <c r="AA1415" s="24" t="n">
        <f aca="false">U1415*ROUND_M</f>
        <v>285.37167</v>
      </c>
      <c r="AB1415" s="24" t="n">
        <f aca="false">(R1415+S1415)*FINISH_PART</f>
        <v>208</v>
      </c>
      <c r="AC1415" s="24" t="n">
        <f aca="false">R1415*SPACER_VANE+(R1415+S1415)*ASM_H*LABOUR</f>
        <v>340.5</v>
      </c>
      <c r="AD1415" s="24" t="n">
        <f aca="false">V1415*G10_CAGE+W1415*G10_SLEEVE</f>
        <v>221.87874</v>
      </c>
      <c r="AE1415" s="24" t="n">
        <f aca="false">N1415/1000*SHAFT_M+SHAFT_SET</f>
        <v>179.12</v>
      </c>
      <c r="AF1415" s="24" t="n">
        <f aca="false">2*ROUNDUP(G1415*1000/V_ZENER,0)*PRICE_Z+5*ROUNDUP(G1415*DIODE_SAFETY/V_STICK,0)*PRICE_STICK</f>
        <v>91.7</v>
      </c>
      <c r="AG1415" s="24" t="n">
        <f aca="false">SUM(X1415:AF1415)</f>
        <v>1654.06407949</v>
      </c>
      <c r="AH1415" s="20" t="n">
        <f aca="false">FIXED_BOM</f>
        <v>3461</v>
      </c>
      <c r="AI1415" s="24" t="n">
        <f aca="false">(AG1415+AH1415)*(1+CONT)</f>
        <v>5882.3236914135</v>
      </c>
      <c r="AJ1415" s="24" t="n">
        <f aca="false">IF(L1415&gt;0,AI1415/L1415,1000000000000)</f>
        <v>2002.65611105499</v>
      </c>
      <c r="AK1415" s="8" t="n">
        <f aca="false">IF(AND(G1415&gt;=V_NEED,L1415&gt;=P_MIN,K1415&gt;=Z_MIN,F1415&lt;=N_CAP,D1415&lt;=R_MAX,OR(CORONA_REQ=0,O1415&gt;=G1415)),1,0)</f>
        <v>1</v>
      </c>
      <c r="AL1415" s="28" t="n">
        <f aca="false">IF(AK1415=1,IF(OBJECTIVE=1,AI1415,AJ1415),1000000000000)+ROW()*0.000000001</f>
        <v>5882.3236928285</v>
      </c>
    </row>
    <row r="1416" customFormat="false" ht="15" hidden="false" customHeight="false" outlineLevel="0" collapsed="false">
      <c r="A1416" s="8" t="n">
        <v>1412</v>
      </c>
      <c r="B1416" s="23" t="n">
        <v>6</v>
      </c>
      <c r="C1416" s="23" t="n">
        <v>3</v>
      </c>
      <c r="D1416" s="8" t="n">
        <v>200</v>
      </c>
      <c r="E1416" s="8" t="n">
        <v>22</v>
      </c>
      <c r="F1416" s="8" t="n">
        <v>6</v>
      </c>
      <c r="G1416" s="28" t="n">
        <v>13.132078</v>
      </c>
      <c r="H1416" s="8" t="n">
        <v>71.693864</v>
      </c>
      <c r="I1416" s="8" t="n">
        <v>755.285648</v>
      </c>
      <c r="J1416" s="28" t="n">
        <v>10.534872</v>
      </c>
      <c r="K1416" s="39" t="n">
        <v>1.425855</v>
      </c>
      <c r="L1416" s="28" t="n">
        <v>4.944077</v>
      </c>
      <c r="M1416" s="8" t="n">
        <v>156</v>
      </c>
      <c r="N1416" s="8" t="n">
        <v>916</v>
      </c>
      <c r="O1416" s="28" t="n">
        <v>13.994337</v>
      </c>
      <c r="P1416" s="28" t="n">
        <v>10.542269</v>
      </c>
      <c r="Q1416" s="28" t="n">
        <v>11.451105</v>
      </c>
      <c r="R1416" s="8" t="n">
        <v>24</v>
      </c>
      <c r="S1416" s="8" t="n">
        <v>12</v>
      </c>
      <c r="T1416" s="23" t="n">
        <v>98.429199</v>
      </c>
      <c r="U1416" s="23" t="n">
        <v>80.899112</v>
      </c>
      <c r="V1416" s="28" t="n">
        <v>4.099422</v>
      </c>
      <c r="W1416" s="39" t="n">
        <v>0.632154</v>
      </c>
      <c r="X1416" s="24" t="n">
        <f aca="false">P1416*RHO_VANE/2700*(1+SCRAP)*PRICE_VANE</f>
        <v>126.19095993</v>
      </c>
      <c r="Y1416" s="24" t="n">
        <f aca="false">Q1416*RHO_PLATE/2700*(1+SCRAP)*PRICE_PLATE</f>
        <v>137.06972685</v>
      </c>
      <c r="Z1416" s="24" t="n">
        <f aca="false">T1416*CUT_M+(R1416+S1416)*CUT_SET</f>
        <v>183.6437985</v>
      </c>
      <c r="AA1416" s="24" t="n">
        <f aca="false">U1416*ROUND_M</f>
        <v>404.49556</v>
      </c>
      <c r="AB1416" s="24" t="n">
        <f aca="false">(R1416+S1416)*FINISH_PART</f>
        <v>288</v>
      </c>
      <c r="AC1416" s="24" t="n">
        <f aca="false">R1416*SPACER_VANE+(R1416+S1416)*ASM_H*LABOUR</f>
        <v>477</v>
      </c>
      <c r="AD1416" s="24" t="n">
        <f aca="false">V1416*G10_CAGE+W1416*G10_SLEEVE</f>
        <v>283.89456</v>
      </c>
      <c r="AE1416" s="24" t="n">
        <f aca="false">N1416/1000*SHAFT_M+SHAFT_SET</f>
        <v>189.92</v>
      </c>
      <c r="AF1416" s="24" t="n">
        <f aca="false">2*ROUNDUP(G1416*1000/V_ZENER,0)*PRICE_Z+5*ROUNDUP(G1416*DIODE_SAFETY/V_STICK,0)*PRICE_STICK</f>
        <v>91.7</v>
      </c>
      <c r="AG1416" s="24" t="n">
        <f aca="false">SUM(X1416:AF1416)</f>
        <v>2181.91460528</v>
      </c>
      <c r="AH1416" s="20" t="n">
        <f aca="false">FIXED_BOM</f>
        <v>3461</v>
      </c>
      <c r="AI1416" s="24" t="n">
        <f aca="false">(AG1416+AH1416)*(1+CONT)</f>
        <v>6489.351796072</v>
      </c>
      <c r="AJ1416" s="24" t="n">
        <f aca="false">IF(L1416&gt;0,AI1416/L1416,1000000000000)</f>
        <v>1312.55071392941</v>
      </c>
      <c r="AK1416" s="8" t="n">
        <f aca="false">IF(AND(G1416&gt;=V_NEED,L1416&gt;=P_MIN,K1416&gt;=Z_MIN,F1416&lt;=N_CAP,D1416&lt;=R_MAX,OR(CORONA_REQ=0,O1416&gt;=G1416)),1,0)</f>
        <v>1</v>
      </c>
      <c r="AL1416" s="28" t="n">
        <f aca="false">IF(AK1416=1,IF(OBJECTIVE=1,AI1416,AJ1416),1000000000000)+ROW()*0.000000001</f>
        <v>6489.351797488</v>
      </c>
    </row>
    <row r="1417" customFormat="false" ht="15" hidden="false" customHeight="false" outlineLevel="0" collapsed="false">
      <c r="A1417" s="8" t="n">
        <v>1413</v>
      </c>
      <c r="B1417" s="23" t="n">
        <v>6</v>
      </c>
      <c r="C1417" s="23" t="n">
        <v>3</v>
      </c>
      <c r="D1417" s="8" t="n">
        <v>200</v>
      </c>
      <c r="E1417" s="8" t="n">
        <v>22</v>
      </c>
      <c r="F1417" s="8" t="n">
        <v>8</v>
      </c>
      <c r="G1417" s="28" t="n">
        <v>13.132078</v>
      </c>
      <c r="H1417" s="8" t="n">
        <v>97.037088</v>
      </c>
      <c r="I1417" s="8" t="n">
        <v>1029.934974</v>
      </c>
      <c r="J1417" s="28" t="n">
        <v>10.613828</v>
      </c>
      <c r="K1417" s="39" t="n">
        <v>1.444765</v>
      </c>
      <c r="L1417" s="28" t="n">
        <v>6.951388</v>
      </c>
      <c r="M1417" s="8" t="n">
        <v>210</v>
      </c>
      <c r="N1417" s="8" t="n">
        <v>1024</v>
      </c>
      <c r="O1417" s="28" t="n">
        <v>13.994337</v>
      </c>
      <c r="P1417" s="28" t="n">
        <v>14.056359</v>
      </c>
      <c r="Q1417" s="28" t="n">
        <v>15.26814</v>
      </c>
      <c r="R1417" s="8" t="n">
        <v>32</v>
      </c>
      <c r="S1417" s="8" t="n">
        <v>16</v>
      </c>
      <c r="T1417" s="23" t="n">
        <v>131.238932</v>
      </c>
      <c r="U1417" s="23" t="n">
        <v>107.865482</v>
      </c>
      <c r="V1417" s="28" t="n">
        <v>5.174027</v>
      </c>
      <c r="W1417" s="39" t="n">
        <v>0.797864</v>
      </c>
      <c r="X1417" s="24" t="n">
        <f aca="false">P1417*RHO_VANE/2700*(1+SCRAP)*PRICE_VANE</f>
        <v>168.25461723</v>
      </c>
      <c r="Y1417" s="24" t="n">
        <f aca="false">Q1417*RHO_PLATE/2700*(1+SCRAP)*PRICE_PLATE</f>
        <v>182.7596358</v>
      </c>
      <c r="Z1417" s="24" t="n">
        <f aca="false">T1417*CUT_M+(R1417+S1417)*CUT_SET</f>
        <v>244.858398</v>
      </c>
      <c r="AA1417" s="24" t="n">
        <f aca="false">U1417*ROUND_M</f>
        <v>539.32741</v>
      </c>
      <c r="AB1417" s="24" t="n">
        <f aca="false">(R1417+S1417)*FINISH_PART</f>
        <v>384</v>
      </c>
      <c r="AC1417" s="24" t="n">
        <f aca="false">R1417*SPACER_VANE+(R1417+S1417)*ASM_H*LABOUR</f>
        <v>636</v>
      </c>
      <c r="AD1417" s="24" t="n">
        <f aca="false">V1417*G10_CAGE+W1417*G10_SLEEVE</f>
        <v>358.31346</v>
      </c>
      <c r="AE1417" s="24" t="n">
        <f aca="false">N1417/1000*SHAFT_M+SHAFT_SET</f>
        <v>202.88</v>
      </c>
      <c r="AF1417" s="24" t="n">
        <f aca="false">2*ROUNDUP(G1417*1000/V_ZENER,0)*PRICE_Z+5*ROUNDUP(G1417*DIODE_SAFETY/V_STICK,0)*PRICE_STICK</f>
        <v>91.7</v>
      </c>
      <c r="AG1417" s="24" t="n">
        <f aca="false">SUM(X1417:AF1417)</f>
        <v>2808.09352103</v>
      </c>
      <c r="AH1417" s="20" t="n">
        <f aca="false">FIXED_BOM</f>
        <v>3461</v>
      </c>
      <c r="AI1417" s="24" t="n">
        <f aca="false">(AG1417+AH1417)*(1+CONT)</f>
        <v>7209.4575491845</v>
      </c>
      <c r="AJ1417" s="24" t="n">
        <f aca="false">IF(L1417&gt;0,AI1417/L1417,1000000000000)</f>
        <v>1037.12489493962</v>
      </c>
      <c r="AK1417" s="8" t="n">
        <f aca="false">IF(AND(G1417&gt;=V_NEED,L1417&gt;=P_MIN,K1417&gt;=Z_MIN,F1417&lt;=N_CAP,D1417&lt;=R_MAX,OR(CORONA_REQ=0,O1417&gt;=G1417)),1,0)</f>
        <v>0</v>
      </c>
      <c r="AL1417" s="28" t="n">
        <f aca="false">IF(AK1417=1,IF(OBJECTIVE=1,AI1417,AJ1417),1000000000000)+ROW()*0.000000001</f>
        <v>1000000000000</v>
      </c>
    </row>
    <row r="1418" customFormat="false" ht="15" hidden="false" customHeight="false" outlineLevel="0" collapsed="false">
      <c r="A1418" s="8" t="n">
        <v>1414</v>
      </c>
      <c r="B1418" s="23" t="n">
        <v>6</v>
      </c>
      <c r="C1418" s="23" t="n">
        <v>3</v>
      </c>
      <c r="D1418" s="8" t="n">
        <v>200</v>
      </c>
      <c r="E1418" s="8" t="n">
        <v>22</v>
      </c>
      <c r="F1418" s="8" t="n">
        <v>10</v>
      </c>
      <c r="G1418" s="28" t="n">
        <v>13.132078</v>
      </c>
      <c r="H1418" s="8" t="n">
        <v>122.380311</v>
      </c>
      <c r="I1418" s="8" t="n">
        <v>1304.5843</v>
      </c>
      <c r="J1418" s="28" t="n">
        <v>10.660083</v>
      </c>
      <c r="K1418" s="39" t="n">
        <v>1.455708</v>
      </c>
      <c r="L1418" s="28" t="n">
        <v>8.963685</v>
      </c>
      <c r="M1418" s="8" t="n">
        <v>264</v>
      </c>
      <c r="N1418" s="8" t="n">
        <v>1132</v>
      </c>
      <c r="O1418" s="28" t="n">
        <v>13.994337</v>
      </c>
      <c r="P1418" s="28" t="n">
        <v>17.570449</v>
      </c>
      <c r="Q1418" s="28" t="n">
        <v>19.085175</v>
      </c>
      <c r="R1418" s="8" t="n">
        <v>40</v>
      </c>
      <c r="S1418" s="8" t="n">
        <v>20</v>
      </c>
      <c r="T1418" s="23" t="n">
        <v>164.048665</v>
      </c>
      <c r="U1418" s="23" t="n">
        <v>134.831853</v>
      </c>
      <c r="V1418" s="28" t="n">
        <v>6.248633</v>
      </c>
      <c r="W1418" s="39" t="n">
        <v>0.963574</v>
      </c>
      <c r="X1418" s="24" t="n">
        <f aca="false">P1418*RHO_VANE/2700*(1+SCRAP)*PRICE_VANE</f>
        <v>210.31827453</v>
      </c>
      <c r="Y1418" s="24" t="n">
        <f aca="false">Q1418*RHO_PLATE/2700*(1+SCRAP)*PRICE_PLATE</f>
        <v>228.44954475</v>
      </c>
      <c r="Z1418" s="24" t="n">
        <f aca="false">T1418*CUT_M+(R1418+S1418)*CUT_SET</f>
        <v>306.0729975</v>
      </c>
      <c r="AA1418" s="24" t="n">
        <f aca="false">U1418*ROUND_M</f>
        <v>674.159265</v>
      </c>
      <c r="AB1418" s="24" t="n">
        <f aca="false">(R1418+S1418)*FINISH_PART</f>
        <v>480</v>
      </c>
      <c r="AC1418" s="24" t="n">
        <f aca="false">R1418*SPACER_VANE+(R1418+S1418)*ASM_H*LABOUR</f>
        <v>795</v>
      </c>
      <c r="AD1418" s="24" t="n">
        <f aca="false">V1418*G10_CAGE+W1418*G10_SLEEVE</f>
        <v>432.73242</v>
      </c>
      <c r="AE1418" s="24" t="n">
        <f aca="false">N1418/1000*SHAFT_M+SHAFT_SET</f>
        <v>215.84</v>
      </c>
      <c r="AF1418" s="24" t="n">
        <f aca="false">2*ROUNDUP(G1418*1000/V_ZENER,0)*PRICE_Z+5*ROUNDUP(G1418*DIODE_SAFETY/V_STICK,0)*PRICE_STICK</f>
        <v>91.7</v>
      </c>
      <c r="AG1418" s="24" t="n">
        <f aca="false">SUM(X1418:AF1418)</f>
        <v>3434.27250178</v>
      </c>
      <c r="AH1418" s="20" t="n">
        <f aca="false">FIXED_BOM</f>
        <v>3461</v>
      </c>
      <c r="AI1418" s="24" t="n">
        <f aca="false">(AG1418+AH1418)*(1+CONT)</f>
        <v>7929.563377047</v>
      </c>
      <c r="AJ1418" s="24" t="n">
        <f aca="false">IF(L1418&gt;0,AI1418/L1418,1000000000000)</f>
        <v>884.632087924442</v>
      </c>
      <c r="AK1418" s="8" t="n">
        <f aca="false">IF(AND(G1418&gt;=V_NEED,L1418&gt;=P_MIN,K1418&gt;=Z_MIN,F1418&lt;=N_CAP,D1418&lt;=R_MAX,OR(CORONA_REQ=0,O1418&gt;=G1418)),1,0)</f>
        <v>0</v>
      </c>
      <c r="AL1418" s="28" t="n">
        <f aca="false">IF(AK1418=1,IF(OBJECTIVE=1,AI1418,AJ1418),1000000000000)+ROW()*0.000000001</f>
        <v>1000000000000</v>
      </c>
    </row>
    <row r="1419" customFormat="false" ht="15" hidden="false" customHeight="false" outlineLevel="0" collapsed="false">
      <c r="A1419" s="8" t="n">
        <v>1415</v>
      </c>
      <c r="B1419" s="23" t="n">
        <v>6</v>
      </c>
      <c r="C1419" s="23" t="n">
        <v>3</v>
      </c>
      <c r="D1419" s="8" t="n">
        <v>200</v>
      </c>
      <c r="E1419" s="8" t="n">
        <v>22</v>
      </c>
      <c r="F1419" s="8" t="n">
        <v>12</v>
      </c>
      <c r="G1419" s="28" t="n">
        <v>13.132078</v>
      </c>
      <c r="H1419" s="8" t="n">
        <v>147.723534</v>
      </c>
      <c r="I1419" s="8" t="n">
        <v>1579.233627</v>
      </c>
      <c r="J1419" s="28" t="n">
        <v>10.690467</v>
      </c>
      <c r="K1419" s="39" t="n">
        <v>1.463362</v>
      </c>
      <c r="L1419" s="28" t="n">
        <v>10.979468</v>
      </c>
      <c r="M1419" s="8" t="n">
        <v>309</v>
      </c>
      <c r="N1419" s="8" t="n">
        <v>1222</v>
      </c>
      <c r="O1419" s="28" t="n">
        <v>13.994337</v>
      </c>
      <c r="P1419" s="28" t="n">
        <v>21.084538</v>
      </c>
      <c r="Q1419" s="28" t="n">
        <v>20.993693</v>
      </c>
      <c r="R1419" s="8" t="n">
        <v>48</v>
      </c>
      <c r="S1419" s="8" t="n">
        <v>22</v>
      </c>
      <c r="T1419" s="23" t="n">
        <v>193.716805</v>
      </c>
      <c r="U1419" s="23" t="n">
        <v>158.656631</v>
      </c>
      <c r="V1419" s="28" t="n">
        <v>7.144138</v>
      </c>
      <c r="W1419" s="39" t="n">
        <v>1.101666</v>
      </c>
      <c r="X1419" s="24" t="n">
        <f aca="false">P1419*RHO_VANE/2700*(1+SCRAP)*PRICE_VANE</f>
        <v>252.38191986</v>
      </c>
      <c r="Y1419" s="24" t="n">
        <f aca="false">Q1419*RHO_PLATE/2700*(1+SCRAP)*PRICE_PLATE</f>
        <v>251.29450521</v>
      </c>
      <c r="Z1419" s="24" t="n">
        <f aca="false">T1419*CUT_M+(R1419+S1419)*CUT_SET</f>
        <v>360.5752075</v>
      </c>
      <c r="AA1419" s="24" t="n">
        <f aca="false">U1419*ROUND_M</f>
        <v>793.283155</v>
      </c>
      <c r="AB1419" s="24" t="n">
        <f aca="false">(R1419+S1419)*FINISH_PART</f>
        <v>560</v>
      </c>
      <c r="AC1419" s="24" t="n">
        <f aca="false">R1419*SPACER_VANE+(R1419+S1419)*ASM_H*LABOUR</f>
        <v>931.5</v>
      </c>
      <c r="AD1419" s="24" t="n">
        <f aca="false">V1419*G10_CAGE+W1419*G10_SLEEVE</f>
        <v>494.74824</v>
      </c>
      <c r="AE1419" s="24" t="n">
        <f aca="false">N1419/1000*SHAFT_M+SHAFT_SET</f>
        <v>226.64</v>
      </c>
      <c r="AF1419" s="24" t="n">
        <f aca="false">2*ROUNDUP(G1419*1000/V_ZENER,0)*PRICE_Z+5*ROUNDUP(G1419*DIODE_SAFETY/V_STICK,0)*PRICE_STICK</f>
        <v>91.7</v>
      </c>
      <c r="AG1419" s="24" t="n">
        <f aca="false">SUM(X1419:AF1419)</f>
        <v>3962.12302757</v>
      </c>
      <c r="AH1419" s="20" t="n">
        <f aca="false">FIXED_BOM</f>
        <v>3461</v>
      </c>
      <c r="AI1419" s="24" t="n">
        <f aca="false">(AG1419+AH1419)*(1+CONT)</f>
        <v>8536.5914817055</v>
      </c>
      <c r="AJ1419" s="24" t="n">
        <f aca="false">IF(L1419&gt;0,AI1419/L1419,1000000000000)</f>
        <v>777.505019524216</v>
      </c>
      <c r="AK1419" s="8" t="n">
        <f aca="false">IF(AND(G1419&gt;=V_NEED,L1419&gt;=P_MIN,K1419&gt;=Z_MIN,F1419&lt;=N_CAP,D1419&lt;=R_MAX,OR(CORONA_REQ=0,O1419&gt;=G1419)),1,0)</f>
        <v>0</v>
      </c>
      <c r="AL1419" s="28" t="n">
        <f aca="false">IF(AK1419=1,IF(OBJECTIVE=1,AI1419,AJ1419),1000000000000)+ROW()*0.000000001</f>
        <v>1000000000000</v>
      </c>
    </row>
    <row r="1420" customFormat="false" ht="15" hidden="false" customHeight="false" outlineLevel="0" collapsed="false">
      <c r="A1420" s="8" t="n">
        <v>1416</v>
      </c>
      <c r="B1420" s="23" t="n">
        <v>6</v>
      </c>
      <c r="C1420" s="23" t="n">
        <v>3</v>
      </c>
      <c r="D1420" s="8" t="n">
        <v>200</v>
      </c>
      <c r="E1420" s="8" t="n">
        <v>22</v>
      </c>
      <c r="F1420" s="8" t="n">
        <v>16</v>
      </c>
      <c r="G1420" s="28" t="n">
        <v>13.132078</v>
      </c>
      <c r="H1420" s="8" t="n">
        <v>198.409981</v>
      </c>
      <c r="I1420" s="8" t="n">
        <v>2128.532279</v>
      </c>
      <c r="J1420" s="28" t="n">
        <v>10.72795</v>
      </c>
      <c r="K1420" s="39" t="n">
        <v>1.473531</v>
      </c>
      <c r="L1420" s="28" t="n">
        <v>15.026763</v>
      </c>
      <c r="M1420" s="8" t="n">
        <v>417</v>
      </c>
      <c r="N1420" s="8" t="n">
        <v>1438</v>
      </c>
      <c r="O1420" s="28" t="n">
        <v>13.994337</v>
      </c>
      <c r="P1420" s="28" t="n">
        <v>28.112718</v>
      </c>
      <c r="Q1420" s="28" t="n">
        <v>28.627763</v>
      </c>
      <c r="R1420" s="8" t="n">
        <v>64</v>
      </c>
      <c r="S1420" s="8" t="n">
        <v>30</v>
      </c>
      <c r="T1420" s="23" t="n">
        <v>259.336271</v>
      </c>
      <c r="U1420" s="23" t="n">
        <v>212.589372</v>
      </c>
      <c r="V1420" s="28" t="n">
        <v>9.293349</v>
      </c>
      <c r="W1420" s="39" t="n">
        <v>1.433086</v>
      </c>
      <c r="X1420" s="24" t="n">
        <f aca="false">P1420*RHO_VANE/2700*(1+SCRAP)*PRICE_VANE</f>
        <v>336.50923446</v>
      </c>
      <c r="Y1420" s="24" t="n">
        <f aca="false">Q1420*RHO_PLATE/2700*(1+SCRAP)*PRICE_PLATE</f>
        <v>342.67432311</v>
      </c>
      <c r="Z1420" s="24" t="n">
        <f aca="false">T1420*CUT_M+(R1420+S1420)*CUT_SET</f>
        <v>483.0044065</v>
      </c>
      <c r="AA1420" s="24" t="n">
        <f aca="false">U1420*ROUND_M</f>
        <v>1062.94686</v>
      </c>
      <c r="AB1420" s="24" t="n">
        <f aca="false">(R1420+S1420)*FINISH_PART</f>
        <v>752</v>
      </c>
      <c r="AC1420" s="24" t="n">
        <f aca="false">R1420*SPACER_VANE+(R1420+S1420)*ASM_H*LABOUR</f>
        <v>1249.5</v>
      </c>
      <c r="AD1420" s="24" t="n">
        <f aca="false">V1420*G10_CAGE+W1420*G10_SLEEVE</f>
        <v>643.5861</v>
      </c>
      <c r="AE1420" s="24" t="n">
        <f aca="false">N1420/1000*SHAFT_M+SHAFT_SET</f>
        <v>252.56</v>
      </c>
      <c r="AF1420" s="24" t="n">
        <f aca="false">2*ROUNDUP(G1420*1000/V_ZENER,0)*PRICE_Z+5*ROUNDUP(G1420*DIODE_SAFETY/V_STICK,0)*PRICE_STICK</f>
        <v>91.7</v>
      </c>
      <c r="AG1420" s="24" t="n">
        <f aca="false">SUM(X1420:AF1420)</f>
        <v>5214.48092407</v>
      </c>
      <c r="AH1420" s="20" t="n">
        <f aca="false">FIXED_BOM</f>
        <v>3461</v>
      </c>
      <c r="AI1420" s="24" t="n">
        <f aca="false">(AG1420+AH1420)*(1+CONT)</f>
        <v>9976.8030626805</v>
      </c>
      <c r="AJ1420" s="24" t="n">
        <f aca="false">IF(L1420&gt;0,AI1420/L1420,1000000000000)</f>
        <v>663.935610262869</v>
      </c>
      <c r="AK1420" s="8" t="n">
        <f aca="false">IF(AND(G1420&gt;=V_NEED,L1420&gt;=P_MIN,K1420&gt;=Z_MIN,F1420&lt;=N_CAP,D1420&lt;=R_MAX,OR(CORONA_REQ=0,O1420&gt;=G1420)),1,0)</f>
        <v>0</v>
      </c>
      <c r="AL1420" s="28" t="n">
        <f aca="false">IF(AK1420=1,IF(OBJECTIVE=1,AI1420,AJ1420),1000000000000)+ROW()*0.000000001</f>
        <v>1000000000000</v>
      </c>
    </row>
    <row r="1421" customFormat="false" ht="15" hidden="false" customHeight="false" outlineLevel="0" collapsed="false">
      <c r="A1421" s="8" t="n">
        <v>1417</v>
      </c>
      <c r="B1421" s="23" t="n">
        <v>6</v>
      </c>
      <c r="C1421" s="23" t="n">
        <v>3</v>
      </c>
      <c r="D1421" s="8" t="n">
        <v>200</v>
      </c>
      <c r="E1421" s="8" t="n">
        <v>26</v>
      </c>
      <c r="F1421" s="8" t="n">
        <v>4</v>
      </c>
      <c r="G1421" s="28" t="n">
        <v>13.132078</v>
      </c>
      <c r="H1421" s="8" t="n">
        <v>70.71141</v>
      </c>
      <c r="I1421" s="8" t="n">
        <v>562.180755</v>
      </c>
      <c r="J1421" s="28" t="n">
        <v>7.950354</v>
      </c>
      <c r="K1421" s="39" t="n">
        <v>1.348764</v>
      </c>
      <c r="L1421" s="28" t="n">
        <v>3.198923</v>
      </c>
      <c r="M1421" s="8" t="n">
        <v>111</v>
      </c>
      <c r="N1421" s="8" t="n">
        <v>826</v>
      </c>
      <c r="O1421" s="28" t="n">
        <v>13.994337</v>
      </c>
      <c r="P1421" s="28" t="n">
        <v>8.046055</v>
      </c>
      <c r="Q1421" s="28" t="n">
        <v>9.542588</v>
      </c>
      <c r="R1421" s="8" t="n">
        <v>16</v>
      </c>
      <c r="S1421" s="8" t="n">
        <v>10</v>
      </c>
      <c r="T1421" s="23" t="n">
        <v>68.761059</v>
      </c>
      <c r="U1421" s="23" t="n">
        <v>57.074334</v>
      </c>
      <c r="V1421" s="28" t="n">
        <v>3.203917</v>
      </c>
      <c r="W1421" s="39" t="n">
        <v>0.494062</v>
      </c>
      <c r="X1421" s="24" t="n">
        <f aca="false">P1421*RHO_VANE/2700*(1+SCRAP)*PRICE_VANE</f>
        <v>96.31127835</v>
      </c>
      <c r="Y1421" s="24" t="n">
        <f aca="false">Q1421*RHO_PLATE/2700*(1+SCRAP)*PRICE_PLATE</f>
        <v>114.22477836</v>
      </c>
      <c r="Z1421" s="24" t="n">
        <f aca="false">T1421*CUT_M+(R1421+S1421)*CUT_SET</f>
        <v>129.1415885</v>
      </c>
      <c r="AA1421" s="24" t="n">
        <f aca="false">U1421*ROUND_M</f>
        <v>285.37167</v>
      </c>
      <c r="AB1421" s="24" t="n">
        <f aca="false">(R1421+S1421)*FINISH_PART</f>
        <v>208</v>
      </c>
      <c r="AC1421" s="24" t="n">
        <f aca="false">R1421*SPACER_VANE+(R1421+S1421)*ASM_H*LABOUR</f>
        <v>340.5</v>
      </c>
      <c r="AD1421" s="24" t="n">
        <f aca="false">V1421*G10_CAGE+W1421*G10_SLEEVE</f>
        <v>221.87874</v>
      </c>
      <c r="AE1421" s="24" t="n">
        <f aca="false">N1421/1000*SHAFT_M+SHAFT_SET</f>
        <v>179.12</v>
      </c>
      <c r="AF1421" s="24" t="n">
        <f aca="false">2*ROUNDUP(G1421*1000/V_ZENER,0)*PRICE_Z+5*ROUNDUP(G1421*DIODE_SAFETY/V_STICK,0)*PRICE_STICK</f>
        <v>91.7</v>
      </c>
      <c r="AG1421" s="24" t="n">
        <f aca="false">SUM(X1421:AF1421)</f>
        <v>1666.24805521</v>
      </c>
      <c r="AH1421" s="20" t="n">
        <f aca="false">FIXED_BOM</f>
        <v>3461</v>
      </c>
      <c r="AI1421" s="24" t="n">
        <f aca="false">(AG1421+AH1421)*(1+CONT)</f>
        <v>5896.3352634915</v>
      </c>
      <c r="AJ1421" s="24" t="n">
        <f aca="false">IF(L1421&gt;0,AI1421/L1421,1000000000000)</f>
        <v>1843.22513029901</v>
      </c>
      <c r="AK1421" s="8" t="n">
        <f aca="false">IF(AND(G1421&gt;=V_NEED,L1421&gt;=P_MIN,K1421&gt;=Z_MIN,F1421&lt;=N_CAP,D1421&lt;=R_MAX,OR(CORONA_REQ=0,O1421&gt;=G1421)),1,0)</f>
        <v>1</v>
      </c>
      <c r="AL1421" s="28" t="n">
        <f aca="false">IF(AK1421=1,IF(OBJECTIVE=1,AI1421,AJ1421),1000000000000)+ROW()*0.000000001</f>
        <v>5896.3352649125</v>
      </c>
    </row>
    <row r="1422" customFormat="false" ht="15" hidden="false" customHeight="false" outlineLevel="0" collapsed="false">
      <c r="A1422" s="8" t="n">
        <v>1418</v>
      </c>
      <c r="B1422" s="23" t="n">
        <v>6</v>
      </c>
      <c r="C1422" s="23" t="n">
        <v>3</v>
      </c>
      <c r="D1422" s="8" t="n">
        <v>200</v>
      </c>
      <c r="E1422" s="8" t="n">
        <v>26</v>
      </c>
      <c r="F1422" s="8" t="n">
        <v>6</v>
      </c>
      <c r="G1422" s="28" t="n">
        <v>13.132078</v>
      </c>
      <c r="H1422" s="8" t="n">
        <v>109.975073</v>
      </c>
      <c r="I1422" s="8" t="n">
        <v>883.426901</v>
      </c>
      <c r="J1422" s="28" t="n">
        <v>8.032974</v>
      </c>
      <c r="K1422" s="39" t="n">
        <v>1.378635</v>
      </c>
      <c r="L1422" s="28" t="n">
        <v>5.336644</v>
      </c>
      <c r="M1422" s="8" t="n">
        <v>165</v>
      </c>
      <c r="N1422" s="8" t="n">
        <v>934</v>
      </c>
      <c r="O1422" s="28" t="n">
        <v>13.994337</v>
      </c>
      <c r="P1422" s="28" t="n">
        <v>12.069083</v>
      </c>
      <c r="Q1422" s="28" t="n">
        <v>13.359623</v>
      </c>
      <c r="R1422" s="8" t="n">
        <v>24</v>
      </c>
      <c r="S1422" s="8" t="n">
        <v>14</v>
      </c>
      <c r="T1422" s="23" t="n">
        <v>101.570792</v>
      </c>
      <c r="U1422" s="23" t="n">
        <v>84.040704</v>
      </c>
      <c r="V1422" s="28" t="n">
        <v>4.278522</v>
      </c>
      <c r="W1422" s="39" t="n">
        <v>0.659772</v>
      </c>
      <c r="X1422" s="24" t="n">
        <f aca="false">P1422*RHO_VANE/2700*(1+SCRAP)*PRICE_VANE</f>
        <v>144.46692351</v>
      </c>
      <c r="Y1422" s="24" t="n">
        <f aca="false">Q1422*RHO_PLATE/2700*(1+SCRAP)*PRICE_PLATE</f>
        <v>159.91468731</v>
      </c>
      <c r="Z1422" s="24" t="n">
        <f aca="false">T1422*CUT_M+(R1422+S1422)*CUT_SET</f>
        <v>190.356188</v>
      </c>
      <c r="AA1422" s="24" t="n">
        <f aca="false">U1422*ROUND_M</f>
        <v>420.20352</v>
      </c>
      <c r="AB1422" s="24" t="n">
        <f aca="false">(R1422+S1422)*FINISH_PART</f>
        <v>304</v>
      </c>
      <c r="AC1422" s="24" t="n">
        <f aca="false">R1422*SPACER_VANE+(R1422+S1422)*ASM_H*LABOUR</f>
        <v>499.5</v>
      </c>
      <c r="AD1422" s="24" t="n">
        <f aca="false">V1422*G10_CAGE+W1422*G10_SLEEVE</f>
        <v>296.29764</v>
      </c>
      <c r="AE1422" s="24" t="n">
        <f aca="false">N1422/1000*SHAFT_M+SHAFT_SET</f>
        <v>192.08</v>
      </c>
      <c r="AF1422" s="24" t="n">
        <f aca="false">2*ROUNDUP(G1422*1000/V_ZENER,0)*PRICE_Z+5*ROUNDUP(G1422*DIODE_SAFETY/V_STICK,0)*PRICE_STICK</f>
        <v>91.7</v>
      </c>
      <c r="AG1422" s="24" t="n">
        <f aca="false">SUM(X1422:AF1422)</f>
        <v>2298.51895882</v>
      </c>
      <c r="AH1422" s="20" t="n">
        <f aca="false">FIXED_BOM</f>
        <v>3461</v>
      </c>
      <c r="AI1422" s="24" t="n">
        <f aca="false">(AG1422+AH1422)*(1+CONT)</f>
        <v>6623.446802643</v>
      </c>
      <c r="AJ1422" s="24" t="n">
        <f aca="false">IF(L1422&gt;0,AI1422/L1422,1000000000000)</f>
        <v>1241.12584662627</v>
      </c>
      <c r="AK1422" s="8" t="n">
        <f aca="false">IF(AND(G1422&gt;=V_NEED,L1422&gt;=P_MIN,K1422&gt;=Z_MIN,F1422&lt;=N_CAP,D1422&lt;=R_MAX,OR(CORONA_REQ=0,O1422&gt;=G1422)),1,0)</f>
        <v>1</v>
      </c>
      <c r="AL1422" s="28" t="n">
        <f aca="false">IF(AK1422=1,IF(OBJECTIVE=1,AI1422,AJ1422),1000000000000)+ROW()*0.000000001</f>
        <v>6623.446804065</v>
      </c>
    </row>
    <row r="1423" customFormat="false" ht="15" hidden="false" customHeight="false" outlineLevel="0" collapsed="false">
      <c r="A1423" s="8" t="n">
        <v>1419</v>
      </c>
      <c r="B1423" s="23" t="n">
        <v>6</v>
      </c>
      <c r="C1423" s="23" t="n">
        <v>3</v>
      </c>
      <c r="D1423" s="8" t="n">
        <v>200</v>
      </c>
      <c r="E1423" s="8" t="n">
        <v>26</v>
      </c>
      <c r="F1423" s="8" t="n">
        <v>8</v>
      </c>
      <c r="G1423" s="28" t="n">
        <v>13.132078</v>
      </c>
      <c r="H1423" s="8" t="n">
        <v>149.238735</v>
      </c>
      <c r="I1423" s="8" t="n">
        <v>1204.673046</v>
      </c>
      <c r="J1423" s="28" t="n">
        <v>8.07212</v>
      </c>
      <c r="K1423" s="39" t="n">
        <v>1.394096</v>
      </c>
      <c r="L1423" s="28" t="n">
        <v>7.485901</v>
      </c>
      <c r="M1423" s="8" t="n">
        <v>219</v>
      </c>
      <c r="N1423" s="8" t="n">
        <v>1042</v>
      </c>
      <c r="O1423" s="28" t="n">
        <v>13.994337</v>
      </c>
      <c r="P1423" s="28" t="n">
        <v>16.092111</v>
      </c>
      <c r="Q1423" s="28" t="n">
        <v>17.176658</v>
      </c>
      <c r="R1423" s="8" t="n">
        <v>32</v>
      </c>
      <c r="S1423" s="8" t="n">
        <v>18</v>
      </c>
      <c r="T1423" s="23" t="n">
        <v>134.380524</v>
      </c>
      <c r="U1423" s="23" t="n">
        <v>111.007075</v>
      </c>
      <c r="V1423" s="28" t="n">
        <v>5.353128</v>
      </c>
      <c r="W1423" s="39" t="n">
        <v>0.825482</v>
      </c>
      <c r="X1423" s="24" t="n">
        <f aca="false">P1423*RHO_VANE/2700*(1+SCRAP)*PRICE_VANE</f>
        <v>192.62256867</v>
      </c>
      <c r="Y1423" s="24" t="n">
        <f aca="false">Q1423*RHO_PLATE/2700*(1+SCRAP)*PRICE_PLATE</f>
        <v>205.60459626</v>
      </c>
      <c r="Z1423" s="24" t="n">
        <f aca="false">T1423*CUT_M+(R1423+S1423)*CUT_SET</f>
        <v>251.570786</v>
      </c>
      <c r="AA1423" s="24" t="n">
        <f aca="false">U1423*ROUND_M</f>
        <v>555.035375</v>
      </c>
      <c r="AB1423" s="24" t="n">
        <f aca="false">(R1423+S1423)*FINISH_PART</f>
        <v>400</v>
      </c>
      <c r="AC1423" s="24" t="n">
        <f aca="false">R1423*SPACER_VANE+(R1423+S1423)*ASM_H*LABOUR</f>
        <v>658.5</v>
      </c>
      <c r="AD1423" s="24" t="n">
        <f aca="false">V1423*G10_CAGE+W1423*G10_SLEEVE</f>
        <v>370.7166</v>
      </c>
      <c r="AE1423" s="24" t="n">
        <f aca="false">N1423/1000*SHAFT_M+SHAFT_SET</f>
        <v>205.04</v>
      </c>
      <c r="AF1423" s="24" t="n">
        <f aca="false">2*ROUNDUP(G1423*1000/V_ZENER,0)*PRICE_Z+5*ROUNDUP(G1423*DIODE_SAFETY/V_STICK,0)*PRICE_STICK</f>
        <v>91.7</v>
      </c>
      <c r="AG1423" s="24" t="n">
        <f aca="false">SUM(X1423:AF1423)</f>
        <v>2930.78992593</v>
      </c>
      <c r="AH1423" s="20" t="n">
        <f aca="false">FIXED_BOM</f>
        <v>3461</v>
      </c>
      <c r="AI1423" s="24" t="n">
        <f aca="false">(AG1423+AH1423)*(1+CONT)</f>
        <v>7350.5584148195</v>
      </c>
      <c r="AJ1423" s="24" t="n">
        <f aca="false">IF(L1423&gt;0,AI1423/L1423,1000000000000)</f>
        <v>981.920334615633</v>
      </c>
      <c r="AK1423" s="8" t="n">
        <f aca="false">IF(AND(G1423&gt;=V_NEED,L1423&gt;=P_MIN,K1423&gt;=Z_MIN,F1423&lt;=N_CAP,D1423&lt;=R_MAX,OR(CORONA_REQ=0,O1423&gt;=G1423)),1,0)</f>
        <v>0</v>
      </c>
      <c r="AL1423" s="28" t="n">
        <f aca="false">IF(AK1423=1,IF(OBJECTIVE=1,AI1423,AJ1423),1000000000000)+ROW()*0.000000001</f>
        <v>1000000000000</v>
      </c>
    </row>
    <row r="1424" customFormat="false" ht="15" hidden="false" customHeight="false" outlineLevel="0" collapsed="false">
      <c r="A1424" s="8" t="n">
        <v>1420</v>
      </c>
      <c r="B1424" s="23" t="n">
        <v>6</v>
      </c>
      <c r="C1424" s="23" t="n">
        <v>3</v>
      </c>
      <c r="D1424" s="8" t="n">
        <v>200</v>
      </c>
      <c r="E1424" s="8" t="n">
        <v>26</v>
      </c>
      <c r="F1424" s="8" t="n">
        <v>10</v>
      </c>
      <c r="G1424" s="28" t="n">
        <v>13.132078</v>
      </c>
      <c r="H1424" s="8" t="n">
        <v>188.502398</v>
      </c>
      <c r="I1424" s="8" t="n">
        <v>1525.919192</v>
      </c>
      <c r="J1424" s="28" t="n">
        <v>8.094959</v>
      </c>
      <c r="K1424" s="39" t="n">
        <v>1.402545</v>
      </c>
      <c r="L1424" s="28" t="n">
        <v>9.635793</v>
      </c>
      <c r="M1424" s="8" t="n">
        <v>273</v>
      </c>
      <c r="N1424" s="8" t="n">
        <v>1150</v>
      </c>
      <c r="O1424" s="28" t="n">
        <v>13.994337</v>
      </c>
      <c r="P1424" s="28" t="n">
        <v>20.115139</v>
      </c>
      <c r="Q1424" s="28" t="n">
        <v>20.993693</v>
      </c>
      <c r="R1424" s="8" t="n">
        <v>40</v>
      </c>
      <c r="S1424" s="8" t="n">
        <v>22</v>
      </c>
      <c r="T1424" s="23" t="n">
        <v>167.190257</v>
      </c>
      <c r="U1424" s="23" t="n">
        <v>137.973446</v>
      </c>
      <c r="V1424" s="28" t="n">
        <v>6.427734</v>
      </c>
      <c r="W1424" s="39" t="n">
        <v>0.991193</v>
      </c>
      <c r="X1424" s="24" t="n">
        <f aca="false">P1424*RHO_VANE/2700*(1+SCRAP)*PRICE_VANE</f>
        <v>240.77821383</v>
      </c>
      <c r="Y1424" s="24" t="n">
        <f aca="false">Q1424*RHO_PLATE/2700*(1+SCRAP)*PRICE_PLATE</f>
        <v>251.29450521</v>
      </c>
      <c r="Z1424" s="24" t="n">
        <f aca="false">T1424*CUT_M+(R1424+S1424)*CUT_SET</f>
        <v>312.7853855</v>
      </c>
      <c r="AA1424" s="24" t="n">
        <f aca="false">U1424*ROUND_M</f>
        <v>689.86723</v>
      </c>
      <c r="AB1424" s="24" t="n">
        <f aca="false">(R1424+S1424)*FINISH_PART</f>
        <v>496</v>
      </c>
      <c r="AC1424" s="24" t="n">
        <f aca="false">R1424*SPACER_VANE+(R1424+S1424)*ASM_H*LABOUR</f>
        <v>817.5</v>
      </c>
      <c r="AD1424" s="24" t="n">
        <f aca="false">V1424*G10_CAGE+W1424*G10_SLEEVE</f>
        <v>445.13562</v>
      </c>
      <c r="AE1424" s="24" t="n">
        <f aca="false">N1424/1000*SHAFT_M+SHAFT_SET</f>
        <v>218</v>
      </c>
      <c r="AF1424" s="24" t="n">
        <f aca="false">2*ROUNDUP(G1424*1000/V_ZENER,0)*PRICE_Z+5*ROUNDUP(G1424*DIODE_SAFETY/V_STICK,0)*PRICE_STICK</f>
        <v>91.7</v>
      </c>
      <c r="AG1424" s="24" t="n">
        <f aca="false">SUM(X1424:AF1424)</f>
        <v>3563.06095454</v>
      </c>
      <c r="AH1424" s="20" t="n">
        <f aca="false">FIXED_BOM</f>
        <v>3461</v>
      </c>
      <c r="AI1424" s="24" t="n">
        <f aca="false">(AG1424+AH1424)*(1+CONT)</f>
        <v>8077.670097721</v>
      </c>
      <c r="AJ1424" s="24" t="n">
        <f aca="false">IF(L1424&gt;0,AI1424/L1424,1000000000000)</f>
        <v>838.298425227794</v>
      </c>
      <c r="AK1424" s="8" t="n">
        <f aca="false">IF(AND(G1424&gt;=V_NEED,L1424&gt;=P_MIN,K1424&gt;=Z_MIN,F1424&lt;=N_CAP,D1424&lt;=R_MAX,OR(CORONA_REQ=0,O1424&gt;=G1424)),1,0)</f>
        <v>0</v>
      </c>
      <c r="AL1424" s="28" t="n">
        <f aca="false">IF(AK1424=1,IF(OBJECTIVE=1,AI1424,AJ1424),1000000000000)+ROW()*0.000000001</f>
        <v>1000000000000</v>
      </c>
    </row>
    <row r="1425" customFormat="false" ht="15" hidden="false" customHeight="false" outlineLevel="0" collapsed="false">
      <c r="A1425" s="8" t="n">
        <v>1421</v>
      </c>
      <c r="B1425" s="23" t="n">
        <v>6</v>
      </c>
      <c r="C1425" s="23" t="n">
        <v>3</v>
      </c>
      <c r="D1425" s="8" t="n">
        <v>200</v>
      </c>
      <c r="E1425" s="8" t="n">
        <v>26</v>
      </c>
      <c r="F1425" s="8" t="n">
        <v>12</v>
      </c>
      <c r="G1425" s="28" t="n">
        <v>13.132078</v>
      </c>
      <c r="H1425" s="8" t="n">
        <v>227.766061</v>
      </c>
      <c r="I1425" s="8" t="n">
        <v>1847.165338</v>
      </c>
      <c r="J1425" s="28" t="n">
        <v>8.109924</v>
      </c>
      <c r="K1425" s="39" t="n">
        <v>1.408098</v>
      </c>
      <c r="L1425" s="28" t="n">
        <v>11.780234</v>
      </c>
      <c r="M1425" s="8" t="n">
        <v>327</v>
      </c>
      <c r="N1425" s="8" t="n">
        <v>1258</v>
      </c>
      <c r="O1425" s="28" t="n">
        <v>13.994337</v>
      </c>
      <c r="P1425" s="28" t="n">
        <v>24.138166</v>
      </c>
      <c r="Q1425" s="28" t="n">
        <v>24.810728</v>
      </c>
      <c r="R1425" s="8" t="n">
        <v>48</v>
      </c>
      <c r="S1425" s="8" t="n">
        <v>26</v>
      </c>
      <c r="T1425" s="23" t="n">
        <v>199.99999</v>
      </c>
      <c r="U1425" s="23" t="n">
        <v>164.939816</v>
      </c>
      <c r="V1425" s="28" t="n">
        <v>7.502339</v>
      </c>
      <c r="W1425" s="39" t="n">
        <v>1.156903</v>
      </c>
      <c r="X1425" s="24" t="n">
        <f aca="false">P1425*RHO_VANE/2700*(1+SCRAP)*PRICE_VANE</f>
        <v>288.93384702</v>
      </c>
      <c r="Y1425" s="24" t="n">
        <f aca="false">Q1425*RHO_PLATE/2700*(1+SCRAP)*PRICE_PLATE</f>
        <v>296.98441416</v>
      </c>
      <c r="Z1425" s="24" t="n">
        <f aca="false">T1425*CUT_M+(R1425+S1425)*CUT_SET</f>
        <v>373.999985</v>
      </c>
      <c r="AA1425" s="24" t="n">
        <f aca="false">U1425*ROUND_M</f>
        <v>824.69908</v>
      </c>
      <c r="AB1425" s="24" t="n">
        <f aca="false">(R1425+S1425)*FINISH_PART</f>
        <v>592</v>
      </c>
      <c r="AC1425" s="24" t="n">
        <f aca="false">R1425*SPACER_VANE+(R1425+S1425)*ASM_H*LABOUR</f>
        <v>976.5</v>
      </c>
      <c r="AD1425" s="24" t="n">
        <f aca="false">V1425*G10_CAGE+W1425*G10_SLEEVE</f>
        <v>519.55452</v>
      </c>
      <c r="AE1425" s="24" t="n">
        <f aca="false">N1425/1000*SHAFT_M+SHAFT_SET</f>
        <v>230.96</v>
      </c>
      <c r="AF1425" s="24" t="n">
        <f aca="false">2*ROUNDUP(G1425*1000/V_ZENER,0)*PRICE_Z+5*ROUNDUP(G1425*DIODE_SAFETY/V_STICK,0)*PRICE_STICK</f>
        <v>91.7</v>
      </c>
      <c r="AG1425" s="24" t="n">
        <f aca="false">SUM(X1425:AF1425)</f>
        <v>4195.33184618</v>
      </c>
      <c r="AH1425" s="20" t="n">
        <f aca="false">FIXED_BOM</f>
        <v>3461</v>
      </c>
      <c r="AI1425" s="24" t="n">
        <f aca="false">(AG1425+AH1425)*(1+CONT)</f>
        <v>8804.781623107</v>
      </c>
      <c r="AJ1425" s="24" t="n">
        <f aca="false">IF(L1425&gt;0,AI1425/L1425,1000000000000)</f>
        <v>747.419925878128</v>
      </c>
      <c r="AK1425" s="8" t="n">
        <f aca="false">IF(AND(G1425&gt;=V_NEED,L1425&gt;=P_MIN,K1425&gt;=Z_MIN,F1425&lt;=N_CAP,D1425&lt;=R_MAX,OR(CORONA_REQ=0,O1425&gt;=G1425)),1,0)</f>
        <v>0</v>
      </c>
      <c r="AL1425" s="28" t="n">
        <f aca="false">IF(AK1425=1,IF(OBJECTIVE=1,AI1425,AJ1425),1000000000000)+ROW()*0.000000001</f>
        <v>1000000000000</v>
      </c>
    </row>
    <row r="1426" customFormat="false" ht="15" hidden="false" customHeight="false" outlineLevel="0" collapsed="false">
      <c r="A1426" s="8" t="n">
        <v>1422</v>
      </c>
      <c r="B1426" s="23" t="n">
        <v>6</v>
      </c>
      <c r="C1426" s="23" t="n">
        <v>3</v>
      </c>
      <c r="D1426" s="8" t="n">
        <v>200</v>
      </c>
      <c r="E1426" s="8" t="n">
        <v>26</v>
      </c>
      <c r="F1426" s="8" t="n">
        <v>16</v>
      </c>
      <c r="G1426" s="28" t="n">
        <v>13.132078</v>
      </c>
      <c r="H1426" s="8" t="n">
        <v>306.293386</v>
      </c>
      <c r="I1426" s="8" t="n">
        <v>2489.657629</v>
      </c>
      <c r="J1426" s="28" t="n">
        <v>8.128343</v>
      </c>
      <c r="K1426" s="39" t="n">
        <v>1.415539</v>
      </c>
      <c r="L1426" s="28" t="n">
        <v>16.086338</v>
      </c>
      <c r="M1426" s="8" t="n">
        <v>435</v>
      </c>
      <c r="N1426" s="8" t="n">
        <v>1474</v>
      </c>
      <c r="O1426" s="28" t="n">
        <v>13.994337</v>
      </c>
      <c r="P1426" s="28" t="n">
        <v>32.184222</v>
      </c>
      <c r="Q1426" s="28" t="n">
        <v>32.444798</v>
      </c>
      <c r="R1426" s="8" t="n">
        <v>64</v>
      </c>
      <c r="S1426" s="8" t="n">
        <v>34</v>
      </c>
      <c r="T1426" s="23" t="n">
        <v>265.619456</v>
      </c>
      <c r="U1426" s="23" t="n">
        <v>218.872558</v>
      </c>
      <c r="V1426" s="28" t="n">
        <v>9.651551</v>
      </c>
      <c r="W1426" s="39" t="n">
        <v>1.488323</v>
      </c>
      <c r="X1426" s="24" t="n">
        <f aca="false">P1426*RHO_VANE/2700*(1+SCRAP)*PRICE_VANE</f>
        <v>385.24513734</v>
      </c>
      <c r="Y1426" s="24" t="n">
        <f aca="false">Q1426*RHO_PLATE/2700*(1+SCRAP)*PRICE_PLATE</f>
        <v>388.36423206</v>
      </c>
      <c r="Z1426" s="24" t="n">
        <f aca="false">T1426*CUT_M+(R1426+S1426)*CUT_SET</f>
        <v>496.429184</v>
      </c>
      <c r="AA1426" s="24" t="n">
        <f aca="false">U1426*ROUND_M</f>
        <v>1094.36279</v>
      </c>
      <c r="AB1426" s="24" t="n">
        <f aca="false">(R1426+S1426)*FINISH_PART</f>
        <v>784</v>
      </c>
      <c r="AC1426" s="24" t="n">
        <f aca="false">R1426*SPACER_VANE+(R1426+S1426)*ASM_H*LABOUR</f>
        <v>1294.5</v>
      </c>
      <c r="AD1426" s="24" t="n">
        <f aca="false">V1426*G10_CAGE+W1426*G10_SLEEVE</f>
        <v>668.39244</v>
      </c>
      <c r="AE1426" s="24" t="n">
        <f aca="false">N1426/1000*SHAFT_M+SHAFT_SET</f>
        <v>256.88</v>
      </c>
      <c r="AF1426" s="24" t="n">
        <f aca="false">2*ROUNDUP(G1426*1000/V_ZENER,0)*PRICE_Z+5*ROUNDUP(G1426*DIODE_SAFETY/V_STICK,0)*PRICE_STICK</f>
        <v>91.7</v>
      </c>
      <c r="AG1426" s="24" t="n">
        <f aca="false">SUM(X1426:AF1426)</f>
        <v>5459.8737834</v>
      </c>
      <c r="AH1426" s="20" t="n">
        <f aca="false">FIXED_BOM</f>
        <v>3461</v>
      </c>
      <c r="AI1426" s="24" t="n">
        <f aca="false">(AG1426+AH1426)*(1+CONT)</f>
        <v>10259.00485091</v>
      </c>
      <c r="AJ1426" s="24" t="n">
        <f aca="false">IF(L1426&gt;0,AI1426/L1426,1000000000000)</f>
        <v>637.746443653615</v>
      </c>
      <c r="AK1426" s="8" t="n">
        <f aca="false">IF(AND(G1426&gt;=V_NEED,L1426&gt;=P_MIN,K1426&gt;=Z_MIN,F1426&lt;=N_CAP,D1426&lt;=R_MAX,OR(CORONA_REQ=0,O1426&gt;=G1426)),1,0)</f>
        <v>0</v>
      </c>
      <c r="AL1426" s="28" t="n">
        <f aca="false">IF(AK1426=1,IF(OBJECTIVE=1,AI1426,AJ1426),1000000000000)+ROW()*0.000000001</f>
        <v>1000000000000</v>
      </c>
    </row>
    <row r="1427" customFormat="false" ht="15" hidden="false" customHeight="false" outlineLevel="0" collapsed="false">
      <c r="A1427" s="8" t="n">
        <v>1423</v>
      </c>
      <c r="B1427" s="23" t="n">
        <v>6</v>
      </c>
      <c r="C1427" s="23" t="n">
        <v>4</v>
      </c>
      <c r="D1427" s="8" t="n">
        <v>200</v>
      </c>
      <c r="E1427" s="8" t="n">
        <v>18</v>
      </c>
      <c r="F1427" s="8" t="n">
        <v>4</v>
      </c>
      <c r="G1427" s="28" t="n">
        <v>13.132078</v>
      </c>
      <c r="H1427" s="8" t="n">
        <v>39.032561</v>
      </c>
      <c r="I1427" s="8" t="n">
        <v>400.876183</v>
      </c>
      <c r="J1427" s="28" t="n">
        <v>10.270302</v>
      </c>
      <c r="K1427" s="39" t="n">
        <v>1.367102</v>
      </c>
      <c r="L1427" s="28" t="n">
        <v>2.357442</v>
      </c>
      <c r="M1427" s="8" t="n">
        <v>114</v>
      </c>
      <c r="N1427" s="8" t="n">
        <v>832</v>
      </c>
      <c r="O1427" s="28" t="n">
        <v>15.115474</v>
      </c>
      <c r="P1427" s="28" t="n">
        <v>8.013738</v>
      </c>
      <c r="Q1427" s="28" t="n">
        <v>10.17876</v>
      </c>
      <c r="R1427" s="8" t="n">
        <v>16</v>
      </c>
      <c r="S1427" s="8" t="n">
        <v>8</v>
      </c>
      <c r="T1427" s="23" t="n">
        <v>65.619466</v>
      </c>
      <c r="U1427" s="23" t="n">
        <v>53.932741</v>
      </c>
      <c r="V1427" s="28" t="n">
        <v>3.263617</v>
      </c>
      <c r="W1427" s="39" t="n">
        <v>0.503268</v>
      </c>
      <c r="X1427" s="24" t="n">
        <f aca="false">P1427*RHO_VANE/2700*(1+SCRAP)*PRICE_VANE</f>
        <v>95.92444386</v>
      </c>
      <c r="Y1427" s="24" t="n">
        <f aca="false">Q1427*RHO_PLATE/2700*(1+SCRAP)*PRICE_PLATE</f>
        <v>121.8397572</v>
      </c>
      <c r="Z1427" s="24" t="n">
        <f aca="false">T1427*CUT_M+(R1427+S1427)*CUT_SET</f>
        <v>122.429199</v>
      </c>
      <c r="AA1427" s="24" t="n">
        <f aca="false">U1427*ROUND_M</f>
        <v>269.663705</v>
      </c>
      <c r="AB1427" s="24" t="n">
        <f aca="false">(R1427+S1427)*FINISH_PART</f>
        <v>192</v>
      </c>
      <c r="AC1427" s="24" t="n">
        <f aca="false">R1427*SPACER_VANE+(R1427+S1427)*ASM_H*LABOUR</f>
        <v>318</v>
      </c>
      <c r="AD1427" s="24" t="n">
        <f aca="false">V1427*G10_CAGE+W1427*G10_SLEEVE</f>
        <v>226.0131</v>
      </c>
      <c r="AE1427" s="24" t="n">
        <f aca="false">N1427/1000*SHAFT_M+SHAFT_SET</f>
        <v>179.84</v>
      </c>
      <c r="AF1427" s="24" t="n">
        <f aca="false">2*ROUNDUP(G1427*1000/V_ZENER,0)*PRICE_Z+5*ROUNDUP(G1427*DIODE_SAFETY/V_STICK,0)*PRICE_STICK</f>
        <v>91.7</v>
      </c>
      <c r="AG1427" s="24" t="n">
        <f aca="false">SUM(X1427:AF1427)</f>
        <v>1617.41020506</v>
      </c>
      <c r="AH1427" s="20" t="n">
        <f aca="false">FIXED_BOM</f>
        <v>3461</v>
      </c>
      <c r="AI1427" s="24" t="n">
        <f aca="false">(AG1427+AH1427)*(1+CONT)</f>
        <v>5840.171735819</v>
      </c>
      <c r="AJ1427" s="24" t="n">
        <f aca="false">IF(L1427&gt;0,AI1427/L1427,1000000000000)</f>
        <v>2477.33421896233</v>
      </c>
      <c r="AK1427" s="8" t="n">
        <f aca="false">IF(AND(G1427&gt;=V_NEED,L1427&gt;=P_MIN,K1427&gt;=Z_MIN,F1427&lt;=N_CAP,D1427&lt;=R_MAX,OR(CORONA_REQ=0,O1427&gt;=G1427)),1,0)</f>
        <v>1</v>
      </c>
      <c r="AL1427" s="28" t="n">
        <f aca="false">IF(AK1427=1,IF(OBJECTIVE=1,AI1427,AJ1427),1000000000000)+ROW()*0.000000001</f>
        <v>5840.171737246</v>
      </c>
    </row>
    <row r="1428" customFormat="false" ht="15" hidden="false" customHeight="false" outlineLevel="0" collapsed="false">
      <c r="A1428" s="8" t="n">
        <v>1424</v>
      </c>
      <c r="B1428" s="23" t="n">
        <v>6</v>
      </c>
      <c r="C1428" s="23" t="n">
        <v>4</v>
      </c>
      <c r="D1428" s="8" t="n">
        <v>200</v>
      </c>
      <c r="E1428" s="8" t="n">
        <v>18</v>
      </c>
      <c r="F1428" s="8" t="n">
        <v>6</v>
      </c>
      <c r="G1428" s="28" t="n">
        <v>13.132078</v>
      </c>
      <c r="H1428" s="8" t="n">
        <v>60.194025</v>
      </c>
      <c r="I1428" s="8" t="n">
        <v>629.948287</v>
      </c>
      <c r="J1428" s="28" t="n">
        <v>10.465296</v>
      </c>
      <c r="K1428" s="39" t="n">
        <v>1.41191</v>
      </c>
      <c r="L1428" s="28" t="n">
        <v>4.026124</v>
      </c>
      <c r="M1428" s="8" t="n">
        <v>164</v>
      </c>
      <c r="N1428" s="8" t="n">
        <v>932</v>
      </c>
      <c r="O1428" s="28" t="n">
        <v>15.115474</v>
      </c>
      <c r="P1428" s="28" t="n">
        <v>12.020607</v>
      </c>
      <c r="Q1428" s="28" t="n">
        <v>12.72345</v>
      </c>
      <c r="R1428" s="8" t="n">
        <v>24</v>
      </c>
      <c r="S1428" s="8" t="n">
        <v>10</v>
      </c>
      <c r="T1428" s="23" t="n">
        <v>95.287606</v>
      </c>
      <c r="U1428" s="23" t="n">
        <v>77.757519</v>
      </c>
      <c r="V1428" s="28" t="n">
        <v>4.258622</v>
      </c>
      <c r="W1428" s="39" t="n">
        <v>0.656703</v>
      </c>
      <c r="X1428" s="24" t="n">
        <f aca="false">P1428*RHO_VANE/2700*(1+SCRAP)*PRICE_VANE</f>
        <v>143.88666579</v>
      </c>
      <c r="Y1428" s="24" t="n">
        <f aca="false">Q1428*RHO_PLATE/2700*(1+SCRAP)*PRICE_PLATE</f>
        <v>152.2996965</v>
      </c>
      <c r="Z1428" s="24" t="n">
        <f aca="false">T1428*CUT_M+(R1428+S1428)*CUT_SET</f>
        <v>176.931409</v>
      </c>
      <c r="AA1428" s="24" t="n">
        <f aca="false">U1428*ROUND_M</f>
        <v>388.787595</v>
      </c>
      <c r="AB1428" s="24" t="n">
        <f aca="false">(R1428+S1428)*FINISH_PART</f>
        <v>272</v>
      </c>
      <c r="AC1428" s="24" t="n">
        <f aca="false">R1428*SPACER_VANE+(R1428+S1428)*ASM_H*LABOUR</f>
        <v>454.5</v>
      </c>
      <c r="AD1428" s="24" t="n">
        <f aca="false">V1428*G10_CAGE+W1428*G10_SLEEVE</f>
        <v>294.9195</v>
      </c>
      <c r="AE1428" s="24" t="n">
        <f aca="false">N1428/1000*SHAFT_M+SHAFT_SET</f>
        <v>191.84</v>
      </c>
      <c r="AF1428" s="24" t="n">
        <f aca="false">2*ROUNDUP(G1428*1000/V_ZENER,0)*PRICE_Z+5*ROUNDUP(G1428*DIODE_SAFETY/V_STICK,0)*PRICE_STICK</f>
        <v>91.7</v>
      </c>
      <c r="AG1428" s="24" t="n">
        <f aca="false">SUM(X1428:AF1428)</f>
        <v>2166.86486629</v>
      </c>
      <c r="AH1428" s="20" t="n">
        <f aca="false">FIXED_BOM</f>
        <v>3461</v>
      </c>
      <c r="AI1428" s="24" t="n">
        <f aca="false">(AG1428+AH1428)*(1+CONT)</f>
        <v>6472.0445962335</v>
      </c>
      <c r="AJ1428" s="24" t="n">
        <f aca="false">IF(L1428&gt;0,AI1428/L1428,1000000000000)</f>
        <v>1607.51248501872</v>
      </c>
      <c r="AK1428" s="8" t="n">
        <f aca="false">IF(AND(G1428&gt;=V_NEED,L1428&gt;=P_MIN,K1428&gt;=Z_MIN,F1428&lt;=N_CAP,D1428&lt;=R_MAX,OR(CORONA_REQ=0,O1428&gt;=G1428)),1,0)</f>
        <v>1</v>
      </c>
      <c r="AL1428" s="28" t="n">
        <f aca="false">IF(AK1428=1,IF(OBJECTIVE=1,AI1428,AJ1428),1000000000000)+ROW()*0.000000001</f>
        <v>6472.0445976615</v>
      </c>
    </row>
    <row r="1429" customFormat="false" ht="15" hidden="false" customHeight="false" outlineLevel="0" collapsed="false">
      <c r="A1429" s="8" t="n">
        <v>1425</v>
      </c>
      <c r="B1429" s="23" t="n">
        <v>6</v>
      </c>
      <c r="C1429" s="23" t="n">
        <v>4</v>
      </c>
      <c r="D1429" s="8" t="n">
        <v>200</v>
      </c>
      <c r="E1429" s="8" t="n">
        <v>18</v>
      </c>
      <c r="F1429" s="8" t="n">
        <v>8</v>
      </c>
      <c r="G1429" s="28" t="n">
        <v>13.132078</v>
      </c>
      <c r="H1429" s="8" t="n">
        <v>81.355489</v>
      </c>
      <c r="I1429" s="8" t="n">
        <v>859.020391</v>
      </c>
      <c r="J1429" s="28" t="n">
        <v>10.55885</v>
      </c>
      <c r="K1429" s="39" t="n">
        <v>1.434048</v>
      </c>
      <c r="L1429" s="28" t="n">
        <v>5.703771</v>
      </c>
      <c r="M1429" s="8" t="n">
        <v>224</v>
      </c>
      <c r="N1429" s="8" t="n">
        <v>1052</v>
      </c>
      <c r="O1429" s="28" t="n">
        <v>15.115474</v>
      </c>
      <c r="P1429" s="28" t="n">
        <v>16.027476</v>
      </c>
      <c r="Q1429" s="28" t="n">
        <v>17.81283</v>
      </c>
      <c r="R1429" s="8" t="n">
        <v>32</v>
      </c>
      <c r="S1429" s="8" t="n">
        <v>14</v>
      </c>
      <c r="T1429" s="23" t="n">
        <v>128.097339</v>
      </c>
      <c r="U1429" s="23" t="n">
        <v>104.72389</v>
      </c>
      <c r="V1429" s="28" t="n">
        <v>5.452629</v>
      </c>
      <c r="W1429" s="39" t="n">
        <v>0.840826</v>
      </c>
      <c r="X1429" s="24" t="n">
        <f aca="false">P1429*RHO_VANE/2700*(1+SCRAP)*PRICE_VANE</f>
        <v>191.84888772</v>
      </c>
      <c r="Y1429" s="24" t="n">
        <f aca="false">Q1429*RHO_PLATE/2700*(1+SCRAP)*PRICE_PLATE</f>
        <v>213.2195751</v>
      </c>
      <c r="Z1429" s="24" t="n">
        <f aca="false">T1429*CUT_M+(R1429+S1429)*CUT_SET</f>
        <v>238.1460085</v>
      </c>
      <c r="AA1429" s="24" t="n">
        <f aca="false">U1429*ROUND_M</f>
        <v>523.61945</v>
      </c>
      <c r="AB1429" s="24" t="n">
        <f aca="false">(R1429+S1429)*FINISH_PART</f>
        <v>368</v>
      </c>
      <c r="AC1429" s="24" t="n">
        <f aca="false">R1429*SPACER_VANE+(R1429+S1429)*ASM_H*LABOUR</f>
        <v>613.5</v>
      </c>
      <c r="AD1429" s="24" t="n">
        <f aca="false">V1429*G10_CAGE+W1429*G10_SLEEVE</f>
        <v>377.6073</v>
      </c>
      <c r="AE1429" s="24" t="n">
        <f aca="false">N1429/1000*SHAFT_M+SHAFT_SET</f>
        <v>206.24</v>
      </c>
      <c r="AF1429" s="24" t="n">
        <f aca="false">2*ROUNDUP(G1429*1000/V_ZENER,0)*PRICE_Z+5*ROUNDUP(G1429*DIODE_SAFETY/V_STICK,0)*PRICE_STICK</f>
        <v>91.7</v>
      </c>
      <c r="AG1429" s="24" t="n">
        <f aca="false">SUM(X1429:AF1429)</f>
        <v>2823.88122132</v>
      </c>
      <c r="AH1429" s="20" t="n">
        <f aca="false">FIXED_BOM</f>
        <v>3461</v>
      </c>
      <c r="AI1429" s="24" t="n">
        <f aca="false">(AG1429+AH1429)*(1+CONT)</f>
        <v>7227.613404518</v>
      </c>
      <c r="AJ1429" s="24" t="n">
        <f aca="false">IF(L1429&gt;0,AI1429/L1429,1000000000000)</f>
        <v>1267.16402262959</v>
      </c>
      <c r="AK1429" s="8" t="n">
        <f aca="false">IF(AND(G1429&gt;=V_NEED,L1429&gt;=P_MIN,K1429&gt;=Z_MIN,F1429&lt;=N_CAP,D1429&lt;=R_MAX,OR(CORONA_REQ=0,O1429&gt;=G1429)),1,0)</f>
        <v>0</v>
      </c>
      <c r="AL1429" s="28" t="n">
        <f aca="false">IF(AK1429=1,IF(OBJECTIVE=1,AI1429,AJ1429),1000000000000)+ROW()*0.000000001</f>
        <v>1000000000000</v>
      </c>
    </row>
    <row r="1430" customFormat="false" ht="15" hidden="false" customHeight="false" outlineLevel="0" collapsed="false">
      <c r="A1430" s="8" t="n">
        <v>1426</v>
      </c>
      <c r="B1430" s="23" t="n">
        <v>6</v>
      </c>
      <c r="C1430" s="23" t="n">
        <v>4</v>
      </c>
      <c r="D1430" s="8" t="n">
        <v>200</v>
      </c>
      <c r="E1430" s="8" t="n">
        <v>18</v>
      </c>
      <c r="F1430" s="8" t="n">
        <v>10</v>
      </c>
      <c r="G1430" s="28" t="n">
        <v>13.132078</v>
      </c>
      <c r="H1430" s="8" t="n">
        <v>102.516952</v>
      </c>
      <c r="I1430" s="8" t="n">
        <v>1088.092496</v>
      </c>
      <c r="J1430" s="28" t="n">
        <v>10.613781</v>
      </c>
      <c r="K1430" s="39" t="n">
        <v>1.447737</v>
      </c>
      <c r="L1430" s="28" t="n">
        <v>7.383198</v>
      </c>
      <c r="M1430" s="8" t="n">
        <v>274</v>
      </c>
      <c r="N1430" s="8" t="n">
        <v>1152</v>
      </c>
      <c r="O1430" s="28" t="n">
        <v>15.115474</v>
      </c>
      <c r="P1430" s="28" t="n">
        <v>20.034345</v>
      </c>
      <c r="Q1430" s="28" t="n">
        <v>20.35752</v>
      </c>
      <c r="R1430" s="8" t="n">
        <v>40</v>
      </c>
      <c r="S1430" s="8" t="n">
        <v>16</v>
      </c>
      <c r="T1430" s="23" t="n">
        <v>157.765479</v>
      </c>
      <c r="U1430" s="23" t="n">
        <v>128.548668</v>
      </c>
      <c r="V1430" s="28" t="n">
        <v>6.447634</v>
      </c>
      <c r="W1430" s="39" t="n">
        <v>0.994261</v>
      </c>
      <c r="X1430" s="24" t="n">
        <f aca="false">P1430*RHO_VANE/2700*(1+SCRAP)*PRICE_VANE</f>
        <v>239.81110965</v>
      </c>
      <c r="Y1430" s="24" t="n">
        <f aca="false">Q1430*RHO_PLATE/2700*(1+SCRAP)*PRICE_PLATE</f>
        <v>243.6795144</v>
      </c>
      <c r="Z1430" s="24" t="n">
        <f aca="false">T1430*CUT_M+(R1430+S1430)*CUT_SET</f>
        <v>292.6482185</v>
      </c>
      <c r="AA1430" s="24" t="n">
        <f aca="false">U1430*ROUND_M</f>
        <v>642.74334</v>
      </c>
      <c r="AB1430" s="24" t="n">
        <f aca="false">(R1430+S1430)*FINISH_PART</f>
        <v>448</v>
      </c>
      <c r="AC1430" s="24" t="n">
        <f aca="false">R1430*SPACER_VANE+(R1430+S1430)*ASM_H*LABOUR</f>
        <v>750</v>
      </c>
      <c r="AD1430" s="24" t="n">
        <f aca="false">V1430*G10_CAGE+W1430*G10_SLEEVE</f>
        <v>446.5137</v>
      </c>
      <c r="AE1430" s="24" t="n">
        <f aca="false">N1430/1000*SHAFT_M+SHAFT_SET</f>
        <v>218.24</v>
      </c>
      <c r="AF1430" s="24" t="n">
        <f aca="false">2*ROUNDUP(G1430*1000/V_ZENER,0)*PRICE_Z+5*ROUNDUP(G1430*DIODE_SAFETY/V_STICK,0)*PRICE_STICK</f>
        <v>91.7</v>
      </c>
      <c r="AG1430" s="24" t="n">
        <f aca="false">SUM(X1430:AF1430)</f>
        <v>3373.33588255</v>
      </c>
      <c r="AH1430" s="20" t="n">
        <f aca="false">FIXED_BOM</f>
        <v>3461</v>
      </c>
      <c r="AI1430" s="24" t="n">
        <f aca="false">(AG1430+AH1430)*(1+CONT)</f>
        <v>7859.4862649325</v>
      </c>
      <c r="AJ1430" s="24" t="n">
        <f aca="false">IF(L1430&gt;0,AI1430/L1430,1000000000000)</f>
        <v>1064.50975104995</v>
      </c>
      <c r="AK1430" s="8" t="n">
        <f aca="false">IF(AND(G1430&gt;=V_NEED,L1430&gt;=P_MIN,K1430&gt;=Z_MIN,F1430&lt;=N_CAP,D1430&lt;=R_MAX,OR(CORONA_REQ=0,O1430&gt;=G1430)),1,0)</f>
        <v>0</v>
      </c>
      <c r="AL1430" s="28" t="n">
        <f aca="false">IF(AK1430=1,IF(OBJECTIVE=1,AI1430,AJ1430),1000000000000)+ROW()*0.000000001</f>
        <v>1000000000000</v>
      </c>
    </row>
    <row r="1431" customFormat="false" ht="15" hidden="false" customHeight="false" outlineLevel="0" collapsed="false">
      <c r="A1431" s="8" t="n">
        <v>1427</v>
      </c>
      <c r="B1431" s="23" t="n">
        <v>6</v>
      </c>
      <c r="C1431" s="23" t="n">
        <v>4</v>
      </c>
      <c r="D1431" s="8" t="n">
        <v>200</v>
      </c>
      <c r="E1431" s="8" t="n">
        <v>18</v>
      </c>
      <c r="F1431" s="8" t="n">
        <v>12</v>
      </c>
      <c r="G1431" s="28" t="n">
        <v>13.132078</v>
      </c>
      <c r="H1431" s="8" t="n">
        <v>123.678416</v>
      </c>
      <c r="I1431" s="8" t="n">
        <v>1317.1646</v>
      </c>
      <c r="J1431" s="28" t="n">
        <v>10.649915</v>
      </c>
      <c r="K1431" s="39" t="n">
        <v>1.455997</v>
      </c>
      <c r="L1431" s="28" t="n">
        <v>9.054381</v>
      </c>
      <c r="M1431" s="8" t="n">
        <v>334</v>
      </c>
      <c r="N1431" s="8" t="n">
        <v>1272</v>
      </c>
      <c r="O1431" s="28" t="n">
        <v>15.115474</v>
      </c>
      <c r="P1431" s="28" t="n">
        <v>24.041214</v>
      </c>
      <c r="Q1431" s="28" t="n">
        <v>25.4469</v>
      </c>
      <c r="R1431" s="8" t="n">
        <v>48</v>
      </c>
      <c r="S1431" s="8" t="n">
        <v>20</v>
      </c>
      <c r="T1431" s="23" t="n">
        <v>190.575212</v>
      </c>
      <c r="U1431" s="23" t="n">
        <v>155.515038</v>
      </c>
      <c r="V1431" s="28" t="n">
        <v>7.64164</v>
      </c>
      <c r="W1431" s="39" t="n">
        <v>1.178384</v>
      </c>
      <c r="X1431" s="24" t="n">
        <f aca="false">P1431*RHO_VANE/2700*(1+SCRAP)*PRICE_VANE</f>
        <v>287.77333158</v>
      </c>
      <c r="Y1431" s="24" t="n">
        <f aca="false">Q1431*RHO_PLATE/2700*(1+SCRAP)*PRICE_PLATE</f>
        <v>304.599393</v>
      </c>
      <c r="Z1431" s="24" t="n">
        <f aca="false">T1431*CUT_M+(R1431+S1431)*CUT_SET</f>
        <v>353.862818</v>
      </c>
      <c r="AA1431" s="24" t="n">
        <f aca="false">U1431*ROUND_M</f>
        <v>777.57519</v>
      </c>
      <c r="AB1431" s="24" t="n">
        <f aca="false">(R1431+S1431)*FINISH_PART</f>
        <v>544</v>
      </c>
      <c r="AC1431" s="24" t="n">
        <f aca="false">R1431*SPACER_VANE+(R1431+S1431)*ASM_H*LABOUR</f>
        <v>909</v>
      </c>
      <c r="AD1431" s="24" t="n">
        <f aca="false">V1431*G10_CAGE+W1431*G10_SLEEVE</f>
        <v>529.20144</v>
      </c>
      <c r="AE1431" s="24" t="n">
        <f aca="false">N1431/1000*SHAFT_M+SHAFT_SET</f>
        <v>232.64</v>
      </c>
      <c r="AF1431" s="24" t="n">
        <f aca="false">2*ROUNDUP(G1431*1000/V_ZENER,0)*PRICE_Z+5*ROUNDUP(G1431*DIODE_SAFETY/V_STICK,0)*PRICE_STICK</f>
        <v>91.7</v>
      </c>
      <c r="AG1431" s="24" t="n">
        <f aca="false">SUM(X1431:AF1431)</f>
        <v>4030.35217258</v>
      </c>
      <c r="AH1431" s="20" t="n">
        <f aca="false">FIXED_BOM</f>
        <v>3461</v>
      </c>
      <c r="AI1431" s="24" t="n">
        <f aca="false">(AG1431+AH1431)*(1+CONT)</f>
        <v>8615.054998467</v>
      </c>
      <c r="AJ1431" s="24" t="n">
        <f aca="false">IF(L1431&gt;0,AI1431/L1431,1000000000000)</f>
        <v>951.479178804934</v>
      </c>
      <c r="AK1431" s="8" t="n">
        <f aca="false">IF(AND(G1431&gt;=V_NEED,L1431&gt;=P_MIN,K1431&gt;=Z_MIN,F1431&lt;=N_CAP,D1431&lt;=R_MAX,OR(CORONA_REQ=0,O1431&gt;=G1431)),1,0)</f>
        <v>0</v>
      </c>
      <c r="AL1431" s="28" t="n">
        <f aca="false">IF(AK1431=1,IF(OBJECTIVE=1,AI1431,AJ1431),1000000000000)+ROW()*0.000000001</f>
        <v>1000000000000</v>
      </c>
    </row>
    <row r="1432" customFormat="false" ht="15" hidden="false" customHeight="false" outlineLevel="0" collapsed="false">
      <c r="A1432" s="8" t="n">
        <v>1428</v>
      </c>
      <c r="B1432" s="23" t="n">
        <v>6</v>
      </c>
      <c r="C1432" s="23" t="n">
        <v>4</v>
      </c>
      <c r="D1432" s="8" t="n">
        <v>200</v>
      </c>
      <c r="E1432" s="8" t="n">
        <v>18</v>
      </c>
      <c r="F1432" s="8" t="n">
        <v>16</v>
      </c>
      <c r="G1432" s="28" t="n">
        <v>13.132078</v>
      </c>
      <c r="H1432" s="8" t="n">
        <v>166.001343</v>
      </c>
      <c r="I1432" s="8" t="n">
        <v>1775.308809</v>
      </c>
      <c r="J1432" s="28" t="n">
        <v>10.694545</v>
      </c>
      <c r="K1432" s="39" t="n">
        <v>1.467223</v>
      </c>
      <c r="L1432" s="28" t="n">
        <v>12.415341</v>
      </c>
      <c r="M1432" s="8" t="n">
        <v>444</v>
      </c>
      <c r="N1432" s="8" t="n">
        <v>1492</v>
      </c>
      <c r="O1432" s="28" t="n">
        <v>15.115474</v>
      </c>
      <c r="P1432" s="28" t="n">
        <v>32.054952</v>
      </c>
      <c r="Q1432" s="28" t="n">
        <v>33.080971</v>
      </c>
      <c r="R1432" s="8" t="n">
        <v>64</v>
      </c>
      <c r="S1432" s="8" t="n">
        <v>26</v>
      </c>
      <c r="T1432" s="23" t="n">
        <v>253.053086</v>
      </c>
      <c r="U1432" s="23" t="n">
        <v>206.306187</v>
      </c>
      <c r="V1432" s="28" t="n">
        <v>9.830652</v>
      </c>
      <c r="W1432" s="39" t="n">
        <v>1.515942</v>
      </c>
      <c r="X1432" s="24" t="n">
        <f aca="false">P1432*RHO_VANE/2700*(1+SCRAP)*PRICE_VANE</f>
        <v>383.69777544</v>
      </c>
      <c r="Y1432" s="24" t="n">
        <f aca="false">Q1432*RHO_PLATE/2700*(1+SCRAP)*PRICE_PLATE</f>
        <v>395.97922287</v>
      </c>
      <c r="Z1432" s="24" t="n">
        <f aca="false">T1432*CUT_M+(R1432+S1432)*CUT_SET</f>
        <v>469.579629</v>
      </c>
      <c r="AA1432" s="24" t="n">
        <f aca="false">U1432*ROUND_M</f>
        <v>1031.530935</v>
      </c>
      <c r="AB1432" s="24" t="n">
        <f aca="false">(R1432+S1432)*FINISH_PART</f>
        <v>720</v>
      </c>
      <c r="AC1432" s="24" t="n">
        <f aca="false">R1432*SPACER_VANE+(R1432+S1432)*ASM_H*LABOUR</f>
        <v>1204.5</v>
      </c>
      <c r="AD1432" s="24" t="n">
        <f aca="false">V1432*G10_CAGE+W1432*G10_SLEEVE</f>
        <v>680.79564</v>
      </c>
      <c r="AE1432" s="24" t="n">
        <f aca="false">N1432/1000*SHAFT_M+SHAFT_SET</f>
        <v>259.04</v>
      </c>
      <c r="AF1432" s="24" t="n">
        <f aca="false">2*ROUNDUP(G1432*1000/V_ZENER,0)*PRICE_Z+5*ROUNDUP(G1432*DIODE_SAFETY/V_STICK,0)*PRICE_STICK</f>
        <v>91.7</v>
      </c>
      <c r="AG1432" s="24" t="n">
        <f aca="false">SUM(X1432:AF1432)</f>
        <v>5236.82320231</v>
      </c>
      <c r="AH1432" s="20" t="n">
        <f aca="false">FIXED_BOM</f>
        <v>3461</v>
      </c>
      <c r="AI1432" s="24" t="n">
        <f aca="false">(AG1432+AH1432)*(1+CONT)</f>
        <v>10002.4966826565</v>
      </c>
      <c r="AJ1432" s="24" t="n">
        <f aca="false">IF(L1432&gt;0,AI1432/L1432,1000000000000)</f>
        <v>805.656218597338</v>
      </c>
      <c r="AK1432" s="8" t="n">
        <f aca="false">IF(AND(G1432&gt;=V_NEED,L1432&gt;=P_MIN,K1432&gt;=Z_MIN,F1432&lt;=N_CAP,D1432&lt;=R_MAX,OR(CORONA_REQ=0,O1432&gt;=G1432)),1,0)</f>
        <v>0</v>
      </c>
      <c r="AL1432" s="28" t="n">
        <f aca="false">IF(AK1432=1,IF(OBJECTIVE=1,AI1432,AJ1432),1000000000000)+ROW()*0.000000001</f>
        <v>1000000000000</v>
      </c>
    </row>
    <row r="1433" customFormat="false" ht="15" hidden="false" customHeight="false" outlineLevel="0" collapsed="false">
      <c r="A1433" s="8" t="n">
        <v>1429</v>
      </c>
      <c r="B1433" s="23" t="n">
        <v>6</v>
      </c>
      <c r="C1433" s="23" t="n">
        <v>4</v>
      </c>
      <c r="D1433" s="8" t="n">
        <v>200</v>
      </c>
      <c r="E1433" s="8" t="n">
        <v>22</v>
      </c>
      <c r="F1433" s="8" t="n">
        <v>4</v>
      </c>
      <c r="G1433" s="28" t="n">
        <v>13.132078</v>
      </c>
      <c r="H1433" s="8" t="n">
        <v>51.870527</v>
      </c>
      <c r="I1433" s="8" t="n">
        <v>482.216983</v>
      </c>
      <c r="J1433" s="28" t="n">
        <v>9.296551</v>
      </c>
      <c r="K1433" s="39" t="n">
        <v>1.367398</v>
      </c>
      <c r="L1433" s="28" t="n">
        <v>2.842093</v>
      </c>
      <c r="M1433" s="8" t="n">
        <v>124</v>
      </c>
      <c r="N1433" s="8" t="n">
        <v>852</v>
      </c>
      <c r="O1433" s="28" t="n">
        <v>15.115474</v>
      </c>
      <c r="P1433" s="28" t="n">
        <v>9.370906</v>
      </c>
      <c r="Q1433" s="28" t="n">
        <v>12.72345</v>
      </c>
      <c r="R1433" s="8" t="n">
        <v>16</v>
      </c>
      <c r="S1433" s="8" t="n">
        <v>10</v>
      </c>
      <c r="T1433" s="23" t="n">
        <v>68.761059</v>
      </c>
      <c r="U1433" s="23" t="n">
        <v>57.074334</v>
      </c>
      <c r="V1433" s="28" t="n">
        <v>3.462618</v>
      </c>
      <c r="W1433" s="39" t="n">
        <v>0.533955</v>
      </c>
      <c r="X1433" s="24" t="n">
        <f aca="false">P1433*RHO_VANE/2700*(1+SCRAP)*PRICE_VANE</f>
        <v>112.16974482</v>
      </c>
      <c r="Y1433" s="24" t="n">
        <f aca="false">Q1433*RHO_PLATE/2700*(1+SCRAP)*PRICE_PLATE</f>
        <v>152.2996965</v>
      </c>
      <c r="Z1433" s="24" t="n">
        <f aca="false">T1433*CUT_M+(R1433+S1433)*CUT_SET</f>
        <v>129.1415885</v>
      </c>
      <c r="AA1433" s="24" t="n">
        <f aca="false">U1433*ROUND_M</f>
        <v>285.37167</v>
      </c>
      <c r="AB1433" s="24" t="n">
        <f aca="false">(R1433+S1433)*FINISH_PART</f>
        <v>208</v>
      </c>
      <c r="AC1433" s="24" t="n">
        <f aca="false">R1433*SPACER_VANE+(R1433+S1433)*ASM_H*LABOUR</f>
        <v>340.5</v>
      </c>
      <c r="AD1433" s="24" t="n">
        <f aca="false">V1433*G10_CAGE+W1433*G10_SLEEVE</f>
        <v>239.79438</v>
      </c>
      <c r="AE1433" s="24" t="n">
        <f aca="false">N1433/1000*SHAFT_M+SHAFT_SET</f>
        <v>182.24</v>
      </c>
      <c r="AF1433" s="24" t="n">
        <f aca="false">2*ROUNDUP(G1433*1000/V_ZENER,0)*PRICE_Z+5*ROUNDUP(G1433*DIODE_SAFETY/V_STICK,0)*PRICE_STICK</f>
        <v>91.7</v>
      </c>
      <c r="AG1433" s="24" t="n">
        <f aca="false">SUM(X1433:AF1433)</f>
        <v>1741.21707982</v>
      </c>
      <c r="AH1433" s="20" t="n">
        <f aca="false">FIXED_BOM</f>
        <v>3461</v>
      </c>
      <c r="AI1433" s="24" t="n">
        <f aca="false">(AG1433+AH1433)*(1+CONT)</f>
        <v>5982.549641793</v>
      </c>
      <c r="AJ1433" s="24" t="n">
        <f aca="false">IF(L1433&gt;0,AI1433/L1433,1000000000000)</f>
        <v>2104.98025286048</v>
      </c>
      <c r="AK1433" s="8" t="n">
        <f aca="false">IF(AND(G1433&gt;=V_NEED,L1433&gt;=P_MIN,K1433&gt;=Z_MIN,F1433&lt;=N_CAP,D1433&lt;=R_MAX,OR(CORONA_REQ=0,O1433&gt;=G1433)),1,0)</f>
        <v>1</v>
      </c>
      <c r="AL1433" s="28" t="n">
        <f aca="false">IF(AK1433=1,IF(OBJECTIVE=1,AI1433,AJ1433),1000000000000)+ROW()*0.000000001</f>
        <v>5982.549643226</v>
      </c>
    </row>
    <row r="1434" customFormat="false" ht="15" hidden="false" customHeight="false" outlineLevel="0" collapsed="false">
      <c r="A1434" s="8" t="n">
        <v>1430</v>
      </c>
      <c r="B1434" s="23" t="n">
        <v>6</v>
      </c>
      <c r="C1434" s="23" t="n">
        <v>4</v>
      </c>
      <c r="D1434" s="8" t="n">
        <v>200</v>
      </c>
      <c r="E1434" s="8" t="n">
        <v>22</v>
      </c>
      <c r="F1434" s="8" t="n">
        <v>6</v>
      </c>
      <c r="G1434" s="28" t="n">
        <v>13.132078</v>
      </c>
      <c r="H1434" s="8" t="n">
        <v>80.367971</v>
      </c>
      <c r="I1434" s="8" t="n">
        <v>757.769545</v>
      </c>
      <c r="J1434" s="28" t="n">
        <v>9.42875</v>
      </c>
      <c r="K1434" s="39" t="n">
        <v>1.404394</v>
      </c>
      <c r="L1434" s="28" t="n">
        <v>4.787283</v>
      </c>
      <c r="M1434" s="8" t="n">
        <v>174</v>
      </c>
      <c r="N1434" s="8" t="n">
        <v>952</v>
      </c>
      <c r="O1434" s="28" t="n">
        <v>15.115474</v>
      </c>
      <c r="P1434" s="28" t="n">
        <v>14.056359</v>
      </c>
      <c r="Q1434" s="28" t="n">
        <v>15.26814</v>
      </c>
      <c r="R1434" s="8" t="n">
        <v>24</v>
      </c>
      <c r="S1434" s="8" t="n">
        <v>12</v>
      </c>
      <c r="T1434" s="23" t="n">
        <v>98.429199</v>
      </c>
      <c r="U1434" s="23" t="n">
        <v>80.899112</v>
      </c>
      <c r="V1434" s="28" t="n">
        <v>4.457623</v>
      </c>
      <c r="W1434" s="39" t="n">
        <v>0.687391</v>
      </c>
      <c r="X1434" s="24" t="n">
        <f aca="false">P1434*RHO_VANE/2700*(1+SCRAP)*PRICE_VANE</f>
        <v>168.25461723</v>
      </c>
      <c r="Y1434" s="24" t="n">
        <f aca="false">Q1434*RHO_PLATE/2700*(1+SCRAP)*PRICE_PLATE</f>
        <v>182.7596358</v>
      </c>
      <c r="Z1434" s="24" t="n">
        <f aca="false">T1434*CUT_M+(R1434+S1434)*CUT_SET</f>
        <v>183.6437985</v>
      </c>
      <c r="AA1434" s="24" t="n">
        <f aca="false">U1434*ROUND_M</f>
        <v>404.49556</v>
      </c>
      <c r="AB1434" s="24" t="n">
        <f aca="false">(R1434+S1434)*FINISH_PART</f>
        <v>288</v>
      </c>
      <c r="AC1434" s="24" t="n">
        <f aca="false">R1434*SPACER_VANE+(R1434+S1434)*ASM_H*LABOUR</f>
        <v>477</v>
      </c>
      <c r="AD1434" s="24" t="n">
        <f aca="false">V1434*G10_CAGE+W1434*G10_SLEEVE</f>
        <v>308.70084</v>
      </c>
      <c r="AE1434" s="24" t="n">
        <f aca="false">N1434/1000*SHAFT_M+SHAFT_SET</f>
        <v>194.24</v>
      </c>
      <c r="AF1434" s="24" t="n">
        <f aca="false">2*ROUNDUP(G1434*1000/V_ZENER,0)*PRICE_Z+5*ROUNDUP(G1434*DIODE_SAFETY/V_STICK,0)*PRICE_STICK</f>
        <v>91.7</v>
      </c>
      <c r="AG1434" s="24" t="n">
        <f aca="false">SUM(X1434:AF1434)</f>
        <v>2298.79445153</v>
      </c>
      <c r="AH1434" s="20" t="n">
        <f aca="false">FIXED_BOM</f>
        <v>3461</v>
      </c>
      <c r="AI1434" s="24" t="n">
        <f aca="false">(AG1434+AH1434)*(1+CONT)</f>
        <v>6623.7636192595</v>
      </c>
      <c r="AJ1434" s="24" t="n">
        <f aca="false">IF(L1434&gt;0,AI1434/L1434,1000000000000)</f>
        <v>1383.6164729053</v>
      </c>
      <c r="AK1434" s="8" t="n">
        <f aca="false">IF(AND(G1434&gt;=V_NEED,L1434&gt;=P_MIN,K1434&gt;=Z_MIN,F1434&lt;=N_CAP,D1434&lt;=R_MAX,OR(CORONA_REQ=0,O1434&gt;=G1434)),1,0)</f>
        <v>1</v>
      </c>
      <c r="AL1434" s="28" t="n">
        <f aca="false">IF(AK1434=1,IF(OBJECTIVE=1,AI1434,AJ1434),1000000000000)+ROW()*0.000000001</f>
        <v>6623.7636206935</v>
      </c>
    </row>
    <row r="1435" customFormat="false" ht="15" hidden="false" customHeight="false" outlineLevel="0" collapsed="false">
      <c r="A1435" s="8" t="n">
        <v>1431</v>
      </c>
      <c r="B1435" s="23" t="n">
        <v>6</v>
      </c>
      <c r="C1435" s="23" t="n">
        <v>4</v>
      </c>
      <c r="D1435" s="8" t="n">
        <v>200</v>
      </c>
      <c r="E1435" s="8" t="n">
        <v>22</v>
      </c>
      <c r="F1435" s="8" t="n">
        <v>8</v>
      </c>
      <c r="G1435" s="28" t="n">
        <v>13.132078</v>
      </c>
      <c r="H1435" s="8" t="n">
        <v>108.865416</v>
      </c>
      <c r="I1435" s="8" t="n">
        <v>1033.322106</v>
      </c>
      <c r="J1435" s="28" t="n">
        <v>9.491739</v>
      </c>
      <c r="K1435" s="39" t="n">
        <v>1.422416</v>
      </c>
      <c r="L1435" s="28" t="n">
        <v>6.740452</v>
      </c>
      <c r="M1435" s="8" t="n">
        <v>234</v>
      </c>
      <c r="N1435" s="8" t="n">
        <v>1072</v>
      </c>
      <c r="O1435" s="28" t="n">
        <v>15.115474</v>
      </c>
      <c r="P1435" s="28" t="n">
        <v>18.741812</v>
      </c>
      <c r="Q1435" s="28" t="n">
        <v>20.35752</v>
      </c>
      <c r="R1435" s="8" t="n">
        <v>32</v>
      </c>
      <c r="S1435" s="8" t="n">
        <v>16</v>
      </c>
      <c r="T1435" s="23" t="n">
        <v>131.238932</v>
      </c>
      <c r="U1435" s="23" t="n">
        <v>107.865482</v>
      </c>
      <c r="V1435" s="28" t="n">
        <v>5.65163</v>
      </c>
      <c r="W1435" s="39" t="n">
        <v>0.871513</v>
      </c>
      <c r="X1435" s="24" t="n">
        <f aca="false">P1435*RHO_VANE/2700*(1+SCRAP)*PRICE_VANE</f>
        <v>224.33948964</v>
      </c>
      <c r="Y1435" s="24" t="n">
        <f aca="false">Q1435*RHO_PLATE/2700*(1+SCRAP)*PRICE_PLATE</f>
        <v>243.6795144</v>
      </c>
      <c r="Z1435" s="24" t="n">
        <f aca="false">T1435*CUT_M+(R1435+S1435)*CUT_SET</f>
        <v>244.858398</v>
      </c>
      <c r="AA1435" s="24" t="n">
        <f aca="false">U1435*ROUND_M</f>
        <v>539.32741</v>
      </c>
      <c r="AB1435" s="24" t="n">
        <f aca="false">(R1435+S1435)*FINISH_PART</f>
        <v>384</v>
      </c>
      <c r="AC1435" s="24" t="n">
        <f aca="false">R1435*SPACER_VANE+(R1435+S1435)*ASM_H*LABOUR</f>
        <v>636</v>
      </c>
      <c r="AD1435" s="24" t="n">
        <f aca="false">V1435*G10_CAGE+W1435*G10_SLEEVE</f>
        <v>391.38858</v>
      </c>
      <c r="AE1435" s="24" t="n">
        <f aca="false">N1435/1000*SHAFT_M+SHAFT_SET</f>
        <v>208.64</v>
      </c>
      <c r="AF1435" s="24" t="n">
        <f aca="false">2*ROUNDUP(G1435*1000/V_ZENER,0)*PRICE_Z+5*ROUNDUP(G1435*DIODE_SAFETY/V_STICK,0)*PRICE_STICK</f>
        <v>91.7</v>
      </c>
      <c r="AG1435" s="24" t="n">
        <f aca="false">SUM(X1435:AF1435)</f>
        <v>2963.93339204</v>
      </c>
      <c r="AH1435" s="20" t="n">
        <f aca="false">FIXED_BOM</f>
        <v>3461</v>
      </c>
      <c r="AI1435" s="24" t="n">
        <f aca="false">(AG1435+AH1435)*(1+CONT)</f>
        <v>7388.673400846</v>
      </c>
      <c r="AJ1435" s="24" t="n">
        <f aca="false">IF(L1435&gt;0,AI1435/L1435,1000000000000)</f>
        <v>1096.16883272012</v>
      </c>
      <c r="AK1435" s="8" t="n">
        <f aca="false">IF(AND(G1435&gt;=V_NEED,L1435&gt;=P_MIN,K1435&gt;=Z_MIN,F1435&lt;=N_CAP,D1435&lt;=R_MAX,OR(CORONA_REQ=0,O1435&gt;=G1435)),1,0)</f>
        <v>0</v>
      </c>
      <c r="AL1435" s="28" t="n">
        <f aca="false">IF(AK1435=1,IF(OBJECTIVE=1,AI1435,AJ1435),1000000000000)+ROW()*0.000000001</f>
        <v>1000000000000</v>
      </c>
    </row>
    <row r="1436" customFormat="false" ht="15" hidden="false" customHeight="false" outlineLevel="0" collapsed="false">
      <c r="A1436" s="8" t="n">
        <v>1432</v>
      </c>
      <c r="B1436" s="23" t="n">
        <v>6</v>
      </c>
      <c r="C1436" s="23" t="n">
        <v>4</v>
      </c>
      <c r="D1436" s="8" t="n">
        <v>200</v>
      </c>
      <c r="E1436" s="8" t="n">
        <v>22</v>
      </c>
      <c r="F1436" s="8" t="n">
        <v>10</v>
      </c>
      <c r="G1436" s="28" t="n">
        <v>13.132078</v>
      </c>
      <c r="H1436" s="8" t="n">
        <v>137.36286</v>
      </c>
      <c r="I1436" s="8" t="n">
        <v>1308.874668</v>
      </c>
      <c r="J1436" s="28" t="n">
        <v>9.528592</v>
      </c>
      <c r="K1436" s="39" t="n">
        <v>1.433436</v>
      </c>
      <c r="L1436" s="28" t="n">
        <v>8.687393</v>
      </c>
      <c r="M1436" s="8" t="n">
        <v>294</v>
      </c>
      <c r="N1436" s="8" t="n">
        <v>1192</v>
      </c>
      <c r="O1436" s="28" t="n">
        <v>15.115474</v>
      </c>
      <c r="P1436" s="28" t="n">
        <v>23.427265</v>
      </c>
      <c r="Q1436" s="28" t="n">
        <v>25.4469</v>
      </c>
      <c r="R1436" s="8" t="n">
        <v>40</v>
      </c>
      <c r="S1436" s="8" t="n">
        <v>20</v>
      </c>
      <c r="T1436" s="23" t="n">
        <v>164.048665</v>
      </c>
      <c r="U1436" s="23" t="n">
        <v>134.831853</v>
      </c>
      <c r="V1436" s="28" t="n">
        <v>6.845636</v>
      </c>
      <c r="W1436" s="39" t="n">
        <v>1.055635</v>
      </c>
      <c r="X1436" s="24" t="n">
        <f aca="false">P1436*RHO_VANE/2700*(1+SCRAP)*PRICE_VANE</f>
        <v>280.42436205</v>
      </c>
      <c r="Y1436" s="24" t="n">
        <f aca="false">Q1436*RHO_PLATE/2700*(1+SCRAP)*PRICE_PLATE</f>
        <v>304.599393</v>
      </c>
      <c r="Z1436" s="24" t="n">
        <f aca="false">T1436*CUT_M+(R1436+S1436)*CUT_SET</f>
        <v>306.0729975</v>
      </c>
      <c r="AA1436" s="24" t="n">
        <f aca="false">U1436*ROUND_M</f>
        <v>674.159265</v>
      </c>
      <c r="AB1436" s="24" t="n">
        <f aca="false">(R1436+S1436)*FINISH_PART</f>
        <v>480</v>
      </c>
      <c r="AC1436" s="24" t="n">
        <f aca="false">R1436*SPACER_VANE+(R1436+S1436)*ASM_H*LABOUR</f>
        <v>795</v>
      </c>
      <c r="AD1436" s="24" t="n">
        <f aca="false">V1436*G10_CAGE+W1436*G10_SLEEVE</f>
        <v>474.07626</v>
      </c>
      <c r="AE1436" s="24" t="n">
        <f aca="false">N1436/1000*SHAFT_M+SHAFT_SET</f>
        <v>223.04</v>
      </c>
      <c r="AF1436" s="24" t="n">
        <f aca="false">2*ROUNDUP(G1436*1000/V_ZENER,0)*PRICE_Z+5*ROUNDUP(G1436*DIODE_SAFETY/V_STICK,0)*PRICE_STICK</f>
        <v>91.7</v>
      </c>
      <c r="AG1436" s="24" t="n">
        <f aca="false">SUM(X1436:AF1436)</f>
        <v>3629.07227755</v>
      </c>
      <c r="AH1436" s="20" t="n">
        <f aca="false">FIXED_BOM</f>
        <v>3461</v>
      </c>
      <c r="AI1436" s="24" t="n">
        <f aca="false">(AG1436+AH1436)*(1+CONT)</f>
        <v>8153.5831191825</v>
      </c>
      <c r="AJ1436" s="24" t="n">
        <f aca="false">IF(L1436&gt;0,AI1436/L1436,1000000000000)</f>
        <v>938.553501514493</v>
      </c>
      <c r="AK1436" s="8" t="n">
        <f aca="false">IF(AND(G1436&gt;=V_NEED,L1436&gt;=P_MIN,K1436&gt;=Z_MIN,F1436&lt;=N_CAP,D1436&lt;=R_MAX,OR(CORONA_REQ=0,O1436&gt;=G1436)),1,0)</f>
        <v>0</v>
      </c>
      <c r="AL1436" s="28" t="n">
        <f aca="false">IF(AK1436=1,IF(OBJECTIVE=1,AI1436,AJ1436),1000000000000)+ROW()*0.000000001</f>
        <v>1000000000000</v>
      </c>
    </row>
    <row r="1437" customFormat="false" ht="15" hidden="false" customHeight="false" outlineLevel="0" collapsed="false">
      <c r="A1437" s="8" t="n">
        <v>1433</v>
      </c>
      <c r="B1437" s="23" t="n">
        <v>6</v>
      </c>
      <c r="C1437" s="23" t="n">
        <v>4</v>
      </c>
      <c r="D1437" s="8" t="n">
        <v>200</v>
      </c>
      <c r="E1437" s="8" t="n">
        <v>22</v>
      </c>
      <c r="F1437" s="8" t="n">
        <v>12</v>
      </c>
      <c r="G1437" s="28" t="n">
        <v>13.132078</v>
      </c>
      <c r="H1437" s="8" t="n">
        <v>165.860304</v>
      </c>
      <c r="I1437" s="8" t="n">
        <v>1584.427229</v>
      </c>
      <c r="J1437" s="28" t="n">
        <v>9.552781</v>
      </c>
      <c r="K1437" s="39" t="n">
        <v>1.440729</v>
      </c>
      <c r="L1437" s="28" t="n">
        <v>10.642586</v>
      </c>
      <c r="M1437" s="8" t="n">
        <v>354</v>
      </c>
      <c r="N1437" s="8" t="n">
        <v>1312</v>
      </c>
      <c r="O1437" s="28" t="n">
        <v>15.115474</v>
      </c>
      <c r="P1437" s="28" t="n">
        <v>28.112718</v>
      </c>
      <c r="Q1437" s="28" t="n">
        <v>30.536281</v>
      </c>
      <c r="R1437" s="8" t="n">
        <v>48</v>
      </c>
      <c r="S1437" s="8" t="n">
        <v>24</v>
      </c>
      <c r="T1437" s="23" t="n">
        <v>196.858398</v>
      </c>
      <c r="U1437" s="23" t="n">
        <v>161.798224</v>
      </c>
      <c r="V1437" s="28" t="n">
        <v>8.039642</v>
      </c>
      <c r="W1437" s="39" t="n">
        <v>1.239758</v>
      </c>
      <c r="X1437" s="24" t="n">
        <f aca="false">P1437*RHO_VANE/2700*(1+SCRAP)*PRICE_VANE</f>
        <v>336.50923446</v>
      </c>
      <c r="Y1437" s="24" t="n">
        <f aca="false">Q1437*RHO_PLATE/2700*(1+SCRAP)*PRICE_PLATE</f>
        <v>365.51928357</v>
      </c>
      <c r="Z1437" s="24" t="n">
        <f aca="false">T1437*CUT_M+(R1437+S1437)*CUT_SET</f>
        <v>367.287597</v>
      </c>
      <c r="AA1437" s="24" t="n">
        <f aca="false">U1437*ROUND_M</f>
        <v>808.99112</v>
      </c>
      <c r="AB1437" s="24" t="n">
        <f aca="false">(R1437+S1437)*FINISH_PART</f>
        <v>576</v>
      </c>
      <c r="AC1437" s="24" t="n">
        <f aca="false">R1437*SPACER_VANE+(R1437+S1437)*ASM_H*LABOUR</f>
        <v>954</v>
      </c>
      <c r="AD1437" s="24" t="n">
        <f aca="false">V1437*G10_CAGE+W1437*G10_SLEEVE</f>
        <v>556.764</v>
      </c>
      <c r="AE1437" s="24" t="n">
        <f aca="false">N1437/1000*SHAFT_M+SHAFT_SET</f>
        <v>237.44</v>
      </c>
      <c r="AF1437" s="24" t="n">
        <f aca="false">2*ROUNDUP(G1437*1000/V_ZENER,0)*PRICE_Z+5*ROUNDUP(G1437*DIODE_SAFETY/V_STICK,0)*PRICE_STICK</f>
        <v>91.7</v>
      </c>
      <c r="AG1437" s="24" t="n">
        <f aca="false">SUM(X1437:AF1437)</f>
        <v>4294.21123503</v>
      </c>
      <c r="AH1437" s="20" t="n">
        <f aca="false">FIXED_BOM</f>
        <v>3461</v>
      </c>
      <c r="AI1437" s="24" t="n">
        <f aca="false">(AG1437+AH1437)*(1+CONT)</f>
        <v>8918.4929202845</v>
      </c>
      <c r="AJ1437" s="24" t="n">
        <f aca="false">IF(L1437&gt;0,AI1437/L1437,1000000000000)</f>
        <v>838.00054989309</v>
      </c>
      <c r="AK1437" s="8" t="n">
        <f aca="false">IF(AND(G1437&gt;=V_NEED,L1437&gt;=P_MIN,K1437&gt;=Z_MIN,F1437&lt;=N_CAP,D1437&lt;=R_MAX,OR(CORONA_REQ=0,O1437&gt;=G1437)),1,0)</f>
        <v>0</v>
      </c>
      <c r="AL1437" s="28" t="n">
        <f aca="false">IF(AK1437=1,IF(OBJECTIVE=1,AI1437,AJ1437),1000000000000)+ROW()*0.000000001</f>
        <v>1000000000000</v>
      </c>
    </row>
    <row r="1438" customFormat="false" ht="15" hidden="false" customHeight="false" outlineLevel="0" collapsed="false">
      <c r="A1438" s="8" t="n">
        <v>1434</v>
      </c>
      <c r="B1438" s="23" t="n">
        <v>6</v>
      </c>
      <c r="C1438" s="23" t="n">
        <v>4</v>
      </c>
      <c r="D1438" s="8" t="n">
        <v>200</v>
      </c>
      <c r="E1438" s="8" t="n">
        <v>22</v>
      </c>
      <c r="F1438" s="8" t="n">
        <v>16</v>
      </c>
      <c r="G1438" s="28" t="n">
        <v>13.132078</v>
      </c>
      <c r="H1438" s="8" t="n">
        <v>222.855192</v>
      </c>
      <c r="I1438" s="8" t="n">
        <v>2135.532353</v>
      </c>
      <c r="J1438" s="28" t="n">
        <v>9.582601</v>
      </c>
      <c r="K1438" s="39" t="n">
        <v>1.449782</v>
      </c>
      <c r="L1438" s="28" t="n">
        <v>14.561588</v>
      </c>
      <c r="M1438" s="8" t="n">
        <v>464</v>
      </c>
      <c r="N1438" s="8" t="n">
        <v>1532</v>
      </c>
      <c r="O1438" s="28" t="n">
        <v>15.115474</v>
      </c>
      <c r="P1438" s="28" t="n">
        <v>37.483624</v>
      </c>
      <c r="Q1438" s="28" t="n">
        <v>38.170351</v>
      </c>
      <c r="R1438" s="8" t="n">
        <v>64</v>
      </c>
      <c r="S1438" s="8" t="n">
        <v>30</v>
      </c>
      <c r="T1438" s="23" t="n">
        <v>259.336271</v>
      </c>
      <c r="U1438" s="23" t="n">
        <v>212.589372</v>
      </c>
      <c r="V1438" s="28" t="n">
        <v>10.228654</v>
      </c>
      <c r="W1438" s="39" t="n">
        <v>1.577316</v>
      </c>
      <c r="X1438" s="24" t="n">
        <f aca="false">P1438*RHO_VANE/2700*(1+SCRAP)*PRICE_VANE</f>
        <v>448.67897928</v>
      </c>
      <c r="Y1438" s="24" t="n">
        <f aca="false">Q1438*RHO_PLATE/2700*(1+SCRAP)*PRICE_PLATE</f>
        <v>456.89910147</v>
      </c>
      <c r="Z1438" s="24" t="n">
        <f aca="false">T1438*CUT_M+(R1438+S1438)*CUT_SET</f>
        <v>483.0044065</v>
      </c>
      <c r="AA1438" s="24" t="n">
        <f aca="false">U1438*ROUND_M</f>
        <v>1062.94686</v>
      </c>
      <c r="AB1438" s="24" t="n">
        <f aca="false">(R1438+S1438)*FINISH_PART</f>
        <v>752</v>
      </c>
      <c r="AC1438" s="24" t="n">
        <f aca="false">R1438*SPACER_VANE+(R1438+S1438)*ASM_H*LABOUR</f>
        <v>1249.5</v>
      </c>
      <c r="AD1438" s="24" t="n">
        <f aca="false">V1438*G10_CAGE+W1438*G10_SLEEVE</f>
        <v>708.3582</v>
      </c>
      <c r="AE1438" s="24" t="n">
        <f aca="false">N1438/1000*SHAFT_M+SHAFT_SET</f>
        <v>263.84</v>
      </c>
      <c r="AF1438" s="24" t="n">
        <f aca="false">2*ROUNDUP(G1438*1000/V_ZENER,0)*PRICE_Z+5*ROUNDUP(G1438*DIODE_SAFETY/V_STICK,0)*PRICE_STICK</f>
        <v>91.7</v>
      </c>
      <c r="AG1438" s="24" t="n">
        <f aca="false">SUM(X1438:AF1438)</f>
        <v>5516.92754725</v>
      </c>
      <c r="AH1438" s="20" t="n">
        <f aca="false">FIXED_BOM</f>
        <v>3461</v>
      </c>
      <c r="AI1438" s="24" t="n">
        <f aca="false">(AG1438+AH1438)*(1+CONT)</f>
        <v>10324.6166793375</v>
      </c>
      <c r="AJ1438" s="24" t="n">
        <f aca="false">IF(L1438&gt;0,AI1438/L1438,1000000000000)</f>
        <v>709.030957292398</v>
      </c>
      <c r="AK1438" s="8" t="n">
        <f aca="false">IF(AND(G1438&gt;=V_NEED,L1438&gt;=P_MIN,K1438&gt;=Z_MIN,F1438&lt;=N_CAP,D1438&lt;=R_MAX,OR(CORONA_REQ=0,O1438&gt;=G1438)),1,0)</f>
        <v>0</v>
      </c>
      <c r="AL1438" s="28" t="n">
        <f aca="false">IF(AK1438=1,IF(OBJECTIVE=1,AI1438,AJ1438),1000000000000)+ROW()*0.000000001</f>
        <v>1000000000000</v>
      </c>
    </row>
    <row r="1439" customFormat="false" ht="15" hidden="false" customHeight="false" outlineLevel="0" collapsed="false">
      <c r="A1439" s="8" t="n">
        <v>1435</v>
      </c>
      <c r="B1439" s="23" t="n">
        <v>6</v>
      </c>
      <c r="C1439" s="23" t="n">
        <v>4</v>
      </c>
      <c r="D1439" s="8" t="n">
        <v>200</v>
      </c>
      <c r="E1439" s="8" t="n">
        <v>26</v>
      </c>
      <c r="F1439" s="8" t="n">
        <v>4</v>
      </c>
      <c r="G1439" s="28" t="n">
        <v>13.132078</v>
      </c>
      <c r="H1439" s="8" t="n">
        <v>78.250651</v>
      </c>
      <c r="I1439" s="8" t="n">
        <v>563.522407</v>
      </c>
      <c r="J1439" s="28" t="n">
        <v>7.201504</v>
      </c>
      <c r="K1439" s="39" t="n">
        <v>1.327325</v>
      </c>
      <c r="L1439" s="28" t="n">
        <v>3.066503</v>
      </c>
      <c r="M1439" s="8" t="n">
        <v>124</v>
      </c>
      <c r="N1439" s="8" t="n">
        <v>852</v>
      </c>
      <c r="O1439" s="28" t="n">
        <v>15.115474</v>
      </c>
      <c r="P1439" s="28" t="n">
        <v>10.728074</v>
      </c>
      <c r="Q1439" s="28" t="n">
        <v>12.72345</v>
      </c>
      <c r="R1439" s="8" t="n">
        <v>16</v>
      </c>
      <c r="S1439" s="8" t="n">
        <v>10</v>
      </c>
      <c r="T1439" s="23" t="n">
        <v>68.761059</v>
      </c>
      <c r="U1439" s="23" t="n">
        <v>57.074334</v>
      </c>
      <c r="V1439" s="28" t="n">
        <v>3.462618</v>
      </c>
      <c r="W1439" s="39" t="n">
        <v>0.533955</v>
      </c>
      <c r="X1439" s="24" t="n">
        <f aca="false">P1439*RHO_VANE/2700*(1+SCRAP)*PRICE_VANE</f>
        <v>128.41504578</v>
      </c>
      <c r="Y1439" s="24" t="n">
        <f aca="false">Q1439*RHO_PLATE/2700*(1+SCRAP)*PRICE_PLATE</f>
        <v>152.2996965</v>
      </c>
      <c r="Z1439" s="24" t="n">
        <f aca="false">T1439*CUT_M+(R1439+S1439)*CUT_SET</f>
        <v>129.1415885</v>
      </c>
      <c r="AA1439" s="24" t="n">
        <f aca="false">U1439*ROUND_M</f>
        <v>285.37167</v>
      </c>
      <c r="AB1439" s="24" t="n">
        <f aca="false">(R1439+S1439)*FINISH_PART</f>
        <v>208</v>
      </c>
      <c r="AC1439" s="24" t="n">
        <f aca="false">R1439*SPACER_VANE+(R1439+S1439)*ASM_H*LABOUR</f>
        <v>340.5</v>
      </c>
      <c r="AD1439" s="24" t="n">
        <f aca="false">V1439*G10_CAGE+W1439*G10_SLEEVE</f>
        <v>239.79438</v>
      </c>
      <c r="AE1439" s="24" t="n">
        <f aca="false">N1439/1000*SHAFT_M+SHAFT_SET</f>
        <v>182.24</v>
      </c>
      <c r="AF1439" s="24" t="n">
        <f aca="false">2*ROUNDUP(G1439*1000/V_ZENER,0)*PRICE_Z+5*ROUNDUP(G1439*DIODE_SAFETY/V_STICK,0)*PRICE_STICK</f>
        <v>91.7</v>
      </c>
      <c r="AG1439" s="24" t="n">
        <f aca="false">SUM(X1439:AF1439)</f>
        <v>1757.46238078</v>
      </c>
      <c r="AH1439" s="20" t="n">
        <f aca="false">FIXED_BOM</f>
        <v>3461</v>
      </c>
      <c r="AI1439" s="24" t="n">
        <f aca="false">(AG1439+AH1439)*(1+CONT)</f>
        <v>6001.231737897</v>
      </c>
      <c r="AJ1439" s="24" t="n">
        <f aca="false">IF(L1439&gt;0,AI1439/L1439,1000000000000)</f>
        <v>1957.02783851736</v>
      </c>
      <c r="AK1439" s="8" t="n">
        <f aca="false">IF(AND(G1439&gt;=V_NEED,L1439&gt;=P_MIN,K1439&gt;=Z_MIN,F1439&lt;=N_CAP,D1439&lt;=R_MAX,OR(CORONA_REQ=0,O1439&gt;=G1439)),1,0)</f>
        <v>1</v>
      </c>
      <c r="AL1439" s="28" t="n">
        <f aca="false">IF(AK1439=1,IF(OBJECTIVE=1,AI1439,AJ1439),1000000000000)+ROW()*0.000000001</f>
        <v>6001.231739336</v>
      </c>
    </row>
    <row r="1440" customFormat="false" ht="15" hidden="false" customHeight="false" outlineLevel="0" collapsed="false">
      <c r="A1440" s="8" t="n">
        <v>1436</v>
      </c>
      <c r="B1440" s="23" t="n">
        <v>6</v>
      </c>
      <c r="C1440" s="23" t="n">
        <v>4</v>
      </c>
      <c r="D1440" s="8" t="n">
        <v>200</v>
      </c>
      <c r="E1440" s="8" t="n">
        <v>26</v>
      </c>
      <c r="F1440" s="8" t="n">
        <v>6</v>
      </c>
      <c r="G1440" s="28" t="n">
        <v>13.132078</v>
      </c>
      <c r="H1440" s="8" t="n">
        <v>121.822452</v>
      </c>
      <c r="I1440" s="8" t="n">
        <v>885.535211</v>
      </c>
      <c r="J1440" s="28" t="n">
        <v>7.269064</v>
      </c>
      <c r="K1440" s="39" t="n">
        <v>1.355759</v>
      </c>
      <c r="L1440" s="28" t="n">
        <v>5.122028</v>
      </c>
      <c r="M1440" s="8" t="n">
        <v>184</v>
      </c>
      <c r="N1440" s="8" t="n">
        <v>972</v>
      </c>
      <c r="O1440" s="28" t="n">
        <v>15.115474</v>
      </c>
      <c r="P1440" s="28" t="n">
        <v>16.092111</v>
      </c>
      <c r="Q1440" s="28" t="n">
        <v>17.81283</v>
      </c>
      <c r="R1440" s="8" t="n">
        <v>24</v>
      </c>
      <c r="S1440" s="8" t="n">
        <v>14</v>
      </c>
      <c r="T1440" s="23" t="n">
        <v>101.570792</v>
      </c>
      <c r="U1440" s="23" t="n">
        <v>84.040704</v>
      </c>
      <c r="V1440" s="28" t="n">
        <v>4.656624</v>
      </c>
      <c r="W1440" s="39" t="n">
        <v>0.718078</v>
      </c>
      <c r="X1440" s="24" t="n">
        <f aca="false">P1440*RHO_VANE/2700*(1+SCRAP)*PRICE_VANE</f>
        <v>192.62256867</v>
      </c>
      <c r="Y1440" s="24" t="n">
        <f aca="false">Q1440*RHO_PLATE/2700*(1+SCRAP)*PRICE_PLATE</f>
        <v>213.2195751</v>
      </c>
      <c r="Z1440" s="24" t="n">
        <f aca="false">T1440*CUT_M+(R1440+S1440)*CUT_SET</f>
        <v>190.356188</v>
      </c>
      <c r="AA1440" s="24" t="n">
        <f aca="false">U1440*ROUND_M</f>
        <v>420.20352</v>
      </c>
      <c r="AB1440" s="24" t="n">
        <f aca="false">(R1440+S1440)*FINISH_PART</f>
        <v>304</v>
      </c>
      <c r="AC1440" s="24" t="n">
        <f aca="false">R1440*SPACER_VANE+(R1440+S1440)*ASM_H*LABOUR</f>
        <v>499.5</v>
      </c>
      <c r="AD1440" s="24" t="n">
        <f aca="false">V1440*G10_CAGE+W1440*G10_SLEEVE</f>
        <v>322.48212</v>
      </c>
      <c r="AE1440" s="24" t="n">
        <f aca="false">N1440/1000*SHAFT_M+SHAFT_SET</f>
        <v>196.64</v>
      </c>
      <c r="AF1440" s="24" t="n">
        <f aca="false">2*ROUNDUP(G1440*1000/V_ZENER,0)*PRICE_Z+5*ROUNDUP(G1440*DIODE_SAFETY/V_STICK,0)*PRICE_STICK</f>
        <v>91.7</v>
      </c>
      <c r="AG1440" s="24" t="n">
        <f aca="false">SUM(X1440:AF1440)</f>
        <v>2430.72397177</v>
      </c>
      <c r="AH1440" s="20" t="n">
        <f aca="false">FIXED_BOM</f>
        <v>3461</v>
      </c>
      <c r="AI1440" s="24" t="n">
        <f aca="false">(AG1440+AH1440)*(1+CONT)</f>
        <v>6775.4825675355</v>
      </c>
      <c r="AJ1440" s="24" t="n">
        <f aca="false">IF(L1440&gt;0,AI1440/L1440,1000000000000)</f>
        <v>1322.81248121555</v>
      </c>
      <c r="AK1440" s="8" t="n">
        <f aca="false">IF(AND(G1440&gt;=V_NEED,L1440&gt;=P_MIN,K1440&gt;=Z_MIN,F1440&lt;=N_CAP,D1440&lt;=R_MAX,OR(CORONA_REQ=0,O1440&gt;=G1440)),1,0)</f>
        <v>1</v>
      </c>
      <c r="AL1440" s="28" t="n">
        <f aca="false">IF(AK1440=1,IF(OBJECTIVE=1,AI1440,AJ1440),1000000000000)+ROW()*0.000000001</f>
        <v>6775.4825689755</v>
      </c>
    </row>
    <row r="1441" customFormat="false" ht="15" hidden="false" customHeight="false" outlineLevel="0" collapsed="false">
      <c r="A1441" s="8" t="n">
        <v>1437</v>
      </c>
      <c r="B1441" s="23" t="n">
        <v>6</v>
      </c>
      <c r="C1441" s="23" t="n">
        <v>4</v>
      </c>
      <c r="D1441" s="8" t="n">
        <v>200</v>
      </c>
      <c r="E1441" s="8" t="n">
        <v>26</v>
      </c>
      <c r="F1441" s="8" t="n">
        <v>8</v>
      </c>
      <c r="G1441" s="28" t="n">
        <v>13.132078</v>
      </c>
      <c r="H1441" s="8" t="n">
        <v>165.394253</v>
      </c>
      <c r="I1441" s="8" t="n">
        <v>1207.548015</v>
      </c>
      <c r="J1441" s="28" t="n">
        <v>7.301028</v>
      </c>
      <c r="K1441" s="39" t="n">
        <v>1.36992</v>
      </c>
      <c r="L1441" s="28" t="n">
        <v>7.187489</v>
      </c>
      <c r="M1441" s="8" t="n">
        <v>244</v>
      </c>
      <c r="N1441" s="8" t="n">
        <v>1092</v>
      </c>
      <c r="O1441" s="28" t="n">
        <v>15.115474</v>
      </c>
      <c r="P1441" s="28" t="n">
        <v>21.456148</v>
      </c>
      <c r="Q1441" s="28" t="n">
        <v>22.90221</v>
      </c>
      <c r="R1441" s="8" t="n">
        <v>32</v>
      </c>
      <c r="S1441" s="8" t="n">
        <v>18</v>
      </c>
      <c r="T1441" s="23" t="n">
        <v>134.380524</v>
      </c>
      <c r="U1441" s="23" t="n">
        <v>111.007075</v>
      </c>
      <c r="V1441" s="28" t="n">
        <v>5.850631</v>
      </c>
      <c r="W1441" s="39" t="n">
        <v>0.9022</v>
      </c>
      <c r="X1441" s="24" t="n">
        <f aca="false">P1441*RHO_VANE/2700*(1+SCRAP)*PRICE_VANE</f>
        <v>256.83009156</v>
      </c>
      <c r="Y1441" s="24" t="n">
        <f aca="false">Q1441*RHO_PLATE/2700*(1+SCRAP)*PRICE_PLATE</f>
        <v>274.1394537</v>
      </c>
      <c r="Z1441" s="24" t="n">
        <f aca="false">T1441*CUT_M+(R1441+S1441)*CUT_SET</f>
        <v>251.570786</v>
      </c>
      <c r="AA1441" s="24" t="n">
        <f aca="false">U1441*ROUND_M</f>
        <v>555.035375</v>
      </c>
      <c r="AB1441" s="24" t="n">
        <f aca="false">(R1441+S1441)*FINISH_PART</f>
        <v>400</v>
      </c>
      <c r="AC1441" s="24" t="n">
        <f aca="false">R1441*SPACER_VANE+(R1441+S1441)*ASM_H*LABOUR</f>
        <v>658.5</v>
      </c>
      <c r="AD1441" s="24" t="n">
        <f aca="false">V1441*G10_CAGE+W1441*G10_SLEEVE</f>
        <v>405.16986</v>
      </c>
      <c r="AE1441" s="24" t="n">
        <f aca="false">N1441/1000*SHAFT_M+SHAFT_SET</f>
        <v>211.04</v>
      </c>
      <c r="AF1441" s="24" t="n">
        <f aca="false">2*ROUNDUP(G1441*1000/V_ZENER,0)*PRICE_Z+5*ROUNDUP(G1441*DIODE_SAFETY/V_STICK,0)*PRICE_STICK</f>
        <v>91.7</v>
      </c>
      <c r="AG1441" s="24" t="n">
        <f aca="false">SUM(X1441:AF1441)</f>
        <v>3103.98556626</v>
      </c>
      <c r="AH1441" s="20" t="n">
        <f aca="false">FIXED_BOM</f>
        <v>3461</v>
      </c>
      <c r="AI1441" s="24" t="n">
        <f aca="false">(AG1441+AH1441)*(1+CONT)</f>
        <v>7549.733401199</v>
      </c>
      <c r="AJ1441" s="24" t="n">
        <f aca="false">IF(L1441&gt;0,AI1441/L1441,1000000000000)</f>
        <v>1050.39929816922</v>
      </c>
      <c r="AK1441" s="8" t="n">
        <f aca="false">IF(AND(G1441&gt;=V_NEED,L1441&gt;=P_MIN,K1441&gt;=Z_MIN,F1441&lt;=N_CAP,D1441&lt;=R_MAX,OR(CORONA_REQ=0,O1441&gt;=G1441)),1,0)</f>
        <v>0</v>
      </c>
      <c r="AL1441" s="28" t="n">
        <f aca="false">IF(AK1441=1,IF(OBJECTIVE=1,AI1441,AJ1441),1000000000000)+ROW()*0.000000001</f>
        <v>1000000000000</v>
      </c>
    </row>
    <row r="1442" customFormat="false" ht="15" hidden="false" customHeight="false" outlineLevel="0" collapsed="false">
      <c r="A1442" s="8" t="n">
        <v>1438</v>
      </c>
      <c r="B1442" s="23" t="n">
        <v>6</v>
      </c>
      <c r="C1442" s="23" t="n">
        <v>4</v>
      </c>
      <c r="D1442" s="8" t="n">
        <v>200</v>
      </c>
      <c r="E1442" s="8" t="n">
        <v>26</v>
      </c>
      <c r="F1442" s="8" t="n">
        <v>10</v>
      </c>
      <c r="G1442" s="28" t="n">
        <v>13.132078</v>
      </c>
      <c r="H1442" s="8" t="n">
        <v>208.966054</v>
      </c>
      <c r="I1442" s="8" t="n">
        <v>1529.560819</v>
      </c>
      <c r="J1442" s="28" t="n">
        <v>7.319662</v>
      </c>
      <c r="K1442" s="39" t="n">
        <v>1.378466</v>
      </c>
      <c r="L1442" s="28" t="n">
        <v>9.254776</v>
      </c>
      <c r="M1442" s="8" t="n">
        <v>304</v>
      </c>
      <c r="N1442" s="8" t="n">
        <v>1212</v>
      </c>
      <c r="O1442" s="28" t="n">
        <v>15.115474</v>
      </c>
      <c r="P1442" s="28" t="n">
        <v>26.820185</v>
      </c>
      <c r="Q1442" s="28" t="n">
        <v>27.991591</v>
      </c>
      <c r="R1442" s="8" t="n">
        <v>40</v>
      </c>
      <c r="S1442" s="8" t="n">
        <v>22</v>
      </c>
      <c r="T1442" s="23" t="n">
        <v>167.190257</v>
      </c>
      <c r="U1442" s="23" t="n">
        <v>137.973446</v>
      </c>
      <c r="V1442" s="28" t="n">
        <v>7.044637</v>
      </c>
      <c r="W1442" s="39" t="n">
        <v>1.086323</v>
      </c>
      <c r="X1442" s="24" t="n">
        <f aca="false">P1442*RHO_VANE/2700*(1+SCRAP)*PRICE_VANE</f>
        <v>321.03761445</v>
      </c>
      <c r="Y1442" s="24" t="n">
        <f aca="false">Q1442*RHO_PLATE/2700*(1+SCRAP)*PRICE_PLATE</f>
        <v>335.05934427</v>
      </c>
      <c r="Z1442" s="24" t="n">
        <f aca="false">T1442*CUT_M+(R1442+S1442)*CUT_SET</f>
        <v>312.7853855</v>
      </c>
      <c r="AA1442" s="24" t="n">
        <f aca="false">U1442*ROUND_M</f>
        <v>689.86723</v>
      </c>
      <c r="AB1442" s="24" t="n">
        <f aca="false">(R1442+S1442)*FINISH_PART</f>
        <v>496</v>
      </c>
      <c r="AC1442" s="24" t="n">
        <f aca="false">R1442*SPACER_VANE+(R1442+S1442)*ASM_H*LABOUR</f>
        <v>817.5</v>
      </c>
      <c r="AD1442" s="24" t="n">
        <f aca="false">V1442*G10_CAGE+W1442*G10_SLEEVE</f>
        <v>487.8576</v>
      </c>
      <c r="AE1442" s="24" t="n">
        <f aca="false">N1442/1000*SHAFT_M+SHAFT_SET</f>
        <v>225.44</v>
      </c>
      <c r="AF1442" s="24" t="n">
        <f aca="false">2*ROUNDUP(G1442*1000/V_ZENER,0)*PRICE_Z+5*ROUNDUP(G1442*DIODE_SAFETY/V_STICK,0)*PRICE_STICK</f>
        <v>91.7</v>
      </c>
      <c r="AG1442" s="24" t="n">
        <f aca="false">SUM(X1442:AF1442)</f>
        <v>3777.24717422</v>
      </c>
      <c r="AH1442" s="20" t="n">
        <f aca="false">FIXED_BOM</f>
        <v>3461</v>
      </c>
      <c r="AI1442" s="24" t="n">
        <f aca="false">(AG1442+AH1442)*(1+CONT)</f>
        <v>8323.984250353</v>
      </c>
      <c r="AJ1442" s="24" t="n">
        <f aca="false">IF(L1442&gt;0,AI1442/L1442,1000000000000)</f>
        <v>899.425793812081</v>
      </c>
      <c r="AK1442" s="8" t="n">
        <f aca="false">IF(AND(G1442&gt;=V_NEED,L1442&gt;=P_MIN,K1442&gt;=Z_MIN,F1442&lt;=N_CAP,D1442&lt;=R_MAX,OR(CORONA_REQ=0,O1442&gt;=G1442)),1,0)</f>
        <v>0</v>
      </c>
      <c r="AL1442" s="28" t="n">
        <f aca="false">IF(AK1442=1,IF(OBJECTIVE=1,AI1442,AJ1442),1000000000000)+ROW()*0.000000001</f>
        <v>1000000000000</v>
      </c>
    </row>
    <row r="1443" customFormat="false" ht="15" hidden="false" customHeight="false" outlineLevel="0" collapsed="false">
      <c r="A1443" s="8" t="n">
        <v>1439</v>
      </c>
      <c r="B1443" s="23" t="n">
        <v>6</v>
      </c>
      <c r="C1443" s="23" t="n">
        <v>4</v>
      </c>
      <c r="D1443" s="8" t="n">
        <v>200</v>
      </c>
      <c r="E1443" s="8" t="n">
        <v>26</v>
      </c>
      <c r="F1443" s="8" t="n">
        <v>12</v>
      </c>
      <c r="G1443" s="28" t="n">
        <v>13.132078</v>
      </c>
      <c r="H1443" s="8" t="n">
        <v>252.537854</v>
      </c>
      <c r="I1443" s="8" t="n">
        <v>1851.573623</v>
      </c>
      <c r="J1443" s="28" t="n">
        <v>7.331866</v>
      </c>
      <c r="K1443" s="39" t="n">
        <v>1.383733</v>
      </c>
      <c r="L1443" s="28" t="n">
        <v>11.315984</v>
      </c>
      <c r="M1443" s="8" t="n">
        <v>364</v>
      </c>
      <c r="N1443" s="8" t="n">
        <v>1332</v>
      </c>
      <c r="O1443" s="28" t="n">
        <v>15.115474</v>
      </c>
      <c r="P1443" s="28" t="n">
        <v>32.184222</v>
      </c>
      <c r="Q1443" s="28" t="n">
        <v>33.080971</v>
      </c>
      <c r="R1443" s="8" t="n">
        <v>48</v>
      </c>
      <c r="S1443" s="8" t="n">
        <v>26</v>
      </c>
      <c r="T1443" s="23" t="n">
        <v>199.99999</v>
      </c>
      <c r="U1443" s="23" t="n">
        <v>164.939816</v>
      </c>
      <c r="V1443" s="28" t="n">
        <v>8.238643</v>
      </c>
      <c r="W1443" s="39" t="n">
        <v>1.270445</v>
      </c>
      <c r="X1443" s="24" t="n">
        <f aca="false">P1443*RHO_VANE/2700*(1+SCRAP)*PRICE_VANE</f>
        <v>385.24513734</v>
      </c>
      <c r="Y1443" s="24" t="n">
        <f aca="false">Q1443*RHO_PLATE/2700*(1+SCRAP)*PRICE_PLATE</f>
        <v>395.97922287</v>
      </c>
      <c r="Z1443" s="24" t="n">
        <f aca="false">T1443*CUT_M+(R1443+S1443)*CUT_SET</f>
        <v>373.999985</v>
      </c>
      <c r="AA1443" s="24" t="n">
        <f aca="false">U1443*ROUND_M</f>
        <v>824.69908</v>
      </c>
      <c r="AB1443" s="24" t="n">
        <f aca="false">(R1443+S1443)*FINISH_PART</f>
        <v>592</v>
      </c>
      <c r="AC1443" s="24" t="n">
        <f aca="false">R1443*SPACER_VANE+(R1443+S1443)*ASM_H*LABOUR</f>
        <v>976.5</v>
      </c>
      <c r="AD1443" s="24" t="n">
        <f aca="false">V1443*G10_CAGE+W1443*G10_SLEEVE</f>
        <v>570.54528</v>
      </c>
      <c r="AE1443" s="24" t="n">
        <f aca="false">N1443/1000*SHAFT_M+SHAFT_SET</f>
        <v>239.84</v>
      </c>
      <c r="AF1443" s="24" t="n">
        <f aca="false">2*ROUNDUP(G1443*1000/V_ZENER,0)*PRICE_Z+5*ROUNDUP(G1443*DIODE_SAFETY/V_STICK,0)*PRICE_STICK</f>
        <v>91.7</v>
      </c>
      <c r="AG1443" s="24" t="n">
        <f aca="false">SUM(X1443:AF1443)</f>
        <v>4450.50870521</v>
      </c>
      <c r="AH1443" s="20" t="n">
        <f aca="false">FIXED_BOM</f>
        <v>3461</v>
      </c>
      <c r="AI1443" s="24" t="n">
        <f aca="false">(AG1443+AH1443)*(1+CONT)</f>
        <v>9098.2350109915</v>
      </c>
      <c r="AJ1443" s="24" t="n">
        <f aca="false">IF(L1443&gt;0,AI1443/L1443,1000000000000)</f>
        <v>804.016249138519</v>
      </c>
      <c r="AK1443" s="8" t="n">
        <f aca="false">IF(AND(G1443&gt;=V_NEED,L1443&gt;=P_MIN,K1443&gt;=Z_MIN,F1443&lt;=N_CAP,D1443&lt;=R_MAX,OR(CORONA_REQ=0,O1443&gt;=G1443)),1,0)</f>
        <v>0</v>
      </c>
      <c r="AL1443" s="28" t="n">
        <f aca="false">IF(AK1443=1,IF(OBJECTIVE=1,AI1443,AJ1443),1000000000000)+ROW()*0.000000001</f>
        <v>1000000000000</v>
      </c>
    </row>
    <row r="1444" customFormat="false" ht="15" hidden="false" customHeight="false" outlineLevel="0" collapsed="false">
      <c r="A1444" s="8" t="n">
        <v>1440</v>
      </c>
      <c r="B1444" s="23" t="n">
        <v>6</v>
      </c>
      <c r="C1444" s="23" t="n">
        <v>4</v>
      </c>
      <c r="D1444" s="8" t="n">
        <v>200</v>
      </c>
      <c r="E1444" s="8" t="n">
        <v>26</v>
      </c>
      <c r="F1444" s="8" t="n">
        <v>16</v>
      </c>
      <c r="G1444" s="28" t="n">
        <v>13.132078</v>
      </c>
      <c r="H1444" s="8" t="n">
        <v>339.681456</v>
      </c>
      <c r="I1444" s="8" t="n">
        <v>2495.599231</v>
      </c>
      <c r="J1444" s="28" t="n">
        <v>7.346881</v>
      </c>
      <c r="K1444" s="39" t="n">
        <v>1.390788</v>
      </c>
      <c r="L1444" s="28" t="n">
        <v>15.454858</v>
      </c>
      <c r="M1444" s="8" t="n">
        <v>484</v>
      </c>
      <c r="N1444" s="8" t="n">
        <v>1572</v>
      </c>
      <c r="O1444" s="28" t="n">
        <v>15.115474</v>
      </c>
      <c r="P1444" s="28" t="n">
        <v>42.912296</v>
      </c>
      <c r="Q1444" s="28" t="n">
        <v>43.259731</v>
      </c>
      <c r="R1444" s="8" t="n">
        <v>64</v>
      </c>
      <c r="S1444" s="8" t="n">
        <v>34</v>
      </c>
      <c r="T1444" s="23" t="n">
        <v>265.619456</v>
      </c>
      <c r="U1444" s="23" t="n">
        <v>218.872558</v>
      </c>
      <c r="V1444" s="28" t="n">
        <v>10.626656</v>
      </c>
      <c r="W1444" s="39" t="n">
        <v>1.63869</v>
      </c>
      <c r="X1444" s="24" t="n">
        <f aca="false">P1444*RHO_VANE/2700*(1+SCRAP)*PRICE_VANE</f>
        <v>513.66018312</v>
      </c>
      <c r="Y1444" s="24" t="n">
        <f aca="false">Q1444*RHO_PLATE/2700*(1+SCRAP)*PRICE_PLATE</f>
        <v>517.81898007</v>
      </c>
      <c r="Z1444" s="24" t="n">
        <f aca="false">T1444*CUT_M+(R1444+S1444)*CUT_SET</f>
        <v>496.429184</v>
      </c>
      <c r="AA1444" s="24" t="n">
        <f aca="false">U1444*ROUND_M</f>
        <v>1094.36279</v>
      </c>
      <c r="AB1444" s="24" t="n">
        <f aca="false">(R1444+S1444)*FINISH_PART</f>
        <v>784</v>
      </c>
      <c r="AC1444" s="24" t="n">
        <f aca="false">R1444*SPACER_VANE+(R1444+S1444)*ASM_H*LABOUR</f>
        <v>1294.5</v>
      </c>
      <c r="AD1444" s="24" t="n">
        <f aca="false">V1444*G10_CAGE+W1444*G10_SLEEVE</f>
        <v>735.92076</v>
      </c>
      <c r="AE1444" s="24" t="n">
        <f aca="false">N1444/1000*SHAFT_M+SHAFT_SET</f>
        <v>268.64</v>
      </c>
      <c r="AF1444" s="24" t="n">
        <f aca="false">2*ROUNDUP(G1444*1000/V_ZENER,0)*PRICE_Z+5*ROUNDUP(G1444*DIODE_SAFETY/V_STICK,0)*PRICE_STICK</f>
        <v>91.7</v>
      </c>
      <c r="AG1444" s="24" t="n">
        <f aca="false">SUM(X1444:AF1444)</f>
        <v>5797.03189719</v>
      </c>
      <c r="AH1444" s="20" t="n">
        <f aca="false">FIXED_BOM</f>
        <v>3461</v>
      </c>
      <c r="AI1444" s="24" t="n">
        <f aca="false">(AG1444+AH1444)*(1+CONT)</f>
        <v>10646.7366817685</v>
      </c>
      <c r="AJ1444" s="24" t="n">
        <f aca="false">IF(L1444&gt;0,AI1444/L1444,1000000000000)</f>
        <v>688.892559334321</v>
      </c>
      <c r="AK1444" s="8" t="n">
        <f aca="false">IF(AND(G1444&gt;=V_NEED,L1444&gt;=P_MIN,K1444&gt;=Z_MIN,F1444&lt;=N_CAP,D1444&lt;=R_MAX,OR(CORONA_REQ=0,O1444&gt;=G1444)),1,0)</f>
        <v>0</v>
      </c>
      <c r="AL1444" s="28" t="n">
        <f aca="false">IF(AK1444=1,IF(OBJECTIVE=1,AI1444,AJ1444),1000000000000)+ROW()*0.000000001</f>
        <v>1000000000000</v>
      </c>
    </row>
    <row r="1445" customFormat="false" ht="15" hidden="false" customHeight="false" outlineLevel="0" collapsed="false">
      <c r="A1445" s="8" t="n">
        <v>1441</v>
      </c>
      <c r="B1445" s="23" t="n">
        <v>8</v>
      </c>
      <c r="C1445" s="23" t="n">
        <v>1.5</v>
      </c>
      <c r="D1445" s="8" t="n">
        <v>200</v>
      </c>
      <c r="E1445" s="8" t="n">
        <v>18</v>
      </c>
      <c r="F1445" s="8" t="n">
        <v>4</v>
      </c>
      <c r="G1445" s="28" t="n">
        <v>16.907073</v>
      </c>
      <c r="H1445" s="8" t="n">
        <v>34.991331</v>
      </c>
      <c r="I1445" s="8" t="n">
        <v>303.375775</v>
      </c>
      <c r="J1445" s="28" t="n">
        <v>8.670027</v>
      </c>
      <c r="K1445" s="39" t="n">
        <v>1.305506</v>
      </c>
      <c r="L1445" s="28" t="n">
        <v>2.590727</v>
      </c>
      <c r="M1445" s="8" t="n">
        <v>106</v>
      </c>
      <c r="N1445" s="8" t="n">
        <v>824</v>
      </c>
      <c r="O1445" s="28" t="n">
        <v>13.139418</v>
      </c>
      <c r="P1445" s="28" t="n">
        <v>3.005152</v>
      </c>
      <c r="Q1445" s="28" t="n">
        <v>3.817035</v>
      </c>
      <c r="R1445" s="8" t="n">
        <v>16</v>
      </c>
      <c r="S1445" s="8" t="n">
        <v>8</v>
      </c>
      <c r="T1445" s="23" t="n">
        <v>65.619466</v>
      </c>
      <c r="U1445" s="23" t="n">
        <v>53.932741</v>
      </c>
      <c r="V1445" s="28" t="n">
        <v>3.104416</v>
      </c>
      <c r="W1445" s="39" t="n">
        <v>0.478718</v>
      </c>
      <c r="X1445" s="24" t="n">
        <f aca="false">P1445*RHO_VANE/2700*(1+SCRAP)*PRICE_VANE</f>
        <v>35.97166944</v>
      </c>
      <c r="Y1445" s="24" t="n">
        <f aca="false">Q1445*RHO_PLATE/2700*(1+SCRAP)*PRICE_PLATE</f>
        <v>45.68990895</v>
      </c>
      <c r="Z1445" s="24" t="n">
        <f aca="false">T1445*CUT_M+(R1445+S1445)*CUT_SET</f>
        <v>122.429199</v>
      </c>
      <c r="AA1445" s="24" t="n">
        <f aca="false">U1445*ROUND_M</f>
        <v>269.663705</v>
      </c>
      <c r="AB1445" s="24" t="n">
        <f aca="false">(R1445+S1445)*FINISH_PART</f>
        <v>192</v>
      </c>
      <c r="AC1445" s="24" t="n">
        <f aca="false">R1445*SPACER_VANE+(R1445+S1445)*ASM_H*LABOUR</f>
        <v>318</v>
      </c>
      <c r="AD1445" s="24" t="n">
        <f aca="false">V1445*G10_CAGE+W1445*G10_SLEEVE</f>
        <v>214.98804</v>
      </c>
      <c r="AE1445" s="24" t="n">
        <f aca="false">N1445/1000*SHAFT_M+SHAFT_SET</f>
        <v>178.88</v>
      </c>
      <c r="AF1445" s="24" t="n">
        <f aca="false">2*ROUNDUP(G1445*1000/V_ZENER,0)*PRICE_Z+5*ROUNDUP(G1445*DIODE_SAFETY/V_STICK,0)*PRICE_STICK</f>
        <v>127</v>
      </c>
      <c r="AG1445" s="24" t="n">
        <f aca="false">SUM(X1445:AF1445)</f>
        <v>1504.62252239</v>
      </c>
      <c r="AH1445" s="20" t="n">
        <f aca="false">FIXED_BOM</f>
        <v>3461</v>
      </c>
      <c r="AI1445" s="24" t="n">
        <f aca="false">(AG1445+AH1445)*(1+CONT)</f>
        <v>5710.4659007485</v>
      </c>
      <c r="AJ1445" s="24" t="n">
        <f aca="false">IF(L1445&gt;0,AI1445/L1445,1000000000000)</f>
        <v>2204.19438279236</v>
      </c>
      <c r="AK1445" s="8" t="n">
        <f aca="false">IF(AND(G1445&gt;=V_NEED,L1445&gt;=P_MIN,K1445&gt;=Z_MIN,F1445&lt;=N_CAP,D1445&lt;=R_MAX,OR(CORONA_REQ=0,O1445&gt;=G1445)),1,0)</f>
        <v>0</v>
      </c>
      <c r="AL1445" s="28" t="n">
        <f aca="false">IF(AK1445=1,IF(OBJECTIVE=1,AI1445,AJ1445),1000000000000)+ROW()*0.000000001</f>
        <v>1000000000000</v>
      </c>
    </row>
    <row r="1446" customFormat="false" ht="15" hidden="false" customHeight="false" outlineLevel="0" collapsed="false">
      <c r="A1446" s="8" t="n">
        <v>1442</v>
      </c>
      <c r="B1446" s="23" t="n">
        <v>8</v>
      </c>
      <c r="C1446" s="23" t="n">
        <v>1.5</v>
      </c>
      <c r="D1446" s="8" t="n">
        <v>200</v>
      </c>
      <c r="E1446" s="8" t="n">
        <v>18</v>
      </c>
      <c r="F1446" s="8" t="n">
        <v>6</v>
      </c>
      <c r="G1446" s="28" t="n">
        <v>16.907073</v>
      </c>
      <c r="H1446" s="8" t="n">
        <v>53.843521</v>
      </c>
      <c r="I1446" s="8" t="n">
        <v>476.733361</v>
      </c>
      <c r="J1446" s="28" t="n">
        <v>8.854053</v>
      </c>
      <c r="K1446" s="39" t="n">
        <v>1.357168</v>
      </c>
      <c r="L1446" s="28" t="n">
        <v>4.563787</v>
      </c>
      <c r="M1446" s="8" t="n">
        <v>163</v>
      </c>
      <c r="N1446" s="8" t="n">
        <v>938</v>
      </c>
      <c r="O1446" s="28" t="n">
        <v>13.139418</v>
      </c>
      <c r="P1446" s="28" t="n">
        <v>4.507728</v>
      </c>
      <c r="Q1446" s="28" t="n">
        <v>5.725553</v>
      </c>
      <c r="R1446" s="8" t="n">
        <v>24</v>
      </c>
      <c r="S1446" s="8" t="n">
        <v>12</v>
      </c>
      <c r="T1446" s="23" t="n">
        <v>98.429199</v>
      </c>
      <c r="U1446" s="23" t="n">
        <v>80.899112</v>
      </c>
      <c r="V1446" s="28" t="n">
        <v>4.238722</v>
      </c>
      <c r="W1446" s="39" t="n">
        <v>0.653635</v>
      </c>
      <c r="X1446" s="24" t="n">
        <f aca="false">P1446*RHO_VANE/2700*(1+SCRAP)*PRICE_VANE</f>
        <v>53.95750416</v>
      </c>
      <c r="Y1446" s="24" t="n">
        <f aca="false">Q1446*RHO_PLATE/2700*(1+SCRAP)*PRICE_PLATE</f>
        <v>68.53486941</v>
      </c>
      <c r="Z1446" s="24" t="n">
        <f aca="false">T1446*CUT_M+(R1446+S1446)*CUT_SET</f>
        <v>183.6437985</v>
      </c>
      <c r="AA1446" s="24" t="n">
        <f aca="false">U1446*ROUND_M</f>
        <v>404.49556</v>
      </c>
      <c r="AB1446" s="24" t="n">
        <f aca="false">(R1446+S1446)*FINISH_PART</f>
        <v>288</v>
      </c>
      <c r="AC1446" s="24" t="n">
        <f aca="false">R1446*SPACER_VANE+(R1446+S1446)*ASM_H*LABOUR</f>
        <v>477</v>
      </c>
      <c r="AD1446" s="24" t="n">
        <f aca="false">V1446*G10_CAGE+W1446*G10_SLEEVE</f>
        <v>293.54142</v>
      </c>
      <c r="AE1446" s="24" t="n">
        <f aca="false">N1446/1000*SHAFT_M+SHAFT_SET</f>
        <v>192.56</v>
      </c>
      <c r="AF1446" s="24" t="n">
        <f aca="false">2*ROUNDUP(G1446*1000/V_ZENER,0)*PRICE_Z+5*ROUNDUP(G1446*DIODE_SAFETY/V_STICK,0)*PRICE_STICK</f>
        <v>127</v>
      </c>
      <c r="AG1446" s="24" t="n">
        <f aca="false">SUM(X1446:AF1446)</f>
        <v>2088.73315207</v>
      </c>
      <c r="AH1446" s="20" t="n">
        <f aca="false">FIXED_BOM</f>
        <v>3461</v>
      </c>
      <c r="AI1446" s="24" t="n">
        <f aca="false">(AG1446+AH1446)*(1+CONT)</f>
        <v>6382.1931248805</v>
      </c>
      <c r="AJ1446" s="24" t="n">
        <f aca="false">IF(L1446&gt;0,AI1446/L1446,1000000000000)</f>
        <v>1398.44237359905</v>
      </c>
      <c r="AK1446" s="8" t="n">
        <f aca="false">IF(AND(G1446&gt;=V_NEED,L1446&gt;=P_MIN,K1446&gt;=Z_MIN,F1446&lt;=N_CAP,D1446&lt;=R_MAX,OR(CORONA_REQ=0,O1446&gt;=G1446)),1,0)</f>
        <v>0</v>
      </c>
      <c r="AL1446" s="28" t="n">
        <f aca="false">IF(AK1446=1,IF(OBJECTIVE=1,AI1446,AJ1446),1000000000000)+ROW()*0.000000001</f>
        <v>1000000000000</v>
      </c>
    </row>
    <row r="1447" customFormat="false" ht="15" hidden="false" customHeight="false" outlineLevel="0" collapsed="false">
      <c r="A1447" s="8" t="n">
        <v>1443</v>
      </c>
      <c r="B1447" s="23" t="n">
        <v>8</v>
      </c>
      <c r="C1447" s="23" t="n">
        <v>1.5</v>
      </c>
      <c r="D1447" s="8" t="n">
        <v>200</v>
      </c>
      <c r="E1447" s="8" t="n">
        <v>18</v>
      </c>
      <c r="F1447" s="8" t="n">
        <v>8</v>
      </c>
      <c r="G1447" s="28" t="n">
        <v>16.907073</v>
      </c>
      <c r="H1447" s="8" t="n">
        <v>72.69571</v>
      </c>
      <c r="I1447" s="8" t="n">
        <v>650.090946</v>
      </c>
      <c r="J1447" s="28" t="n">
        <v>8.942631</v>
      </c>
      <c r="K1447" s="39" t="n">
        <v>1.383342</v>
      </c>
      <c r="L1447" s="28" t="n">
        <v>6.554804</v>
      </c>
      <c r="M1447" s="8" t="n">
        <v>210.5</v>
      </c>
      <c r="N1447" s="8" t="n">
        <v>1033</v>
      </c>
      <c r="O1447" s="28" t="n">
        <v>13.139418</v>
      </c>
      <c r="P1447" s="28" t="n">
        <v>6.010303</v>
      </c>
      <c r="Q1447" s="28" t="n">
        <v>6.679811</v>
      </c>
      <c r="R1447" s="8" t="n">
        <v>32</v>
      </c>
      <c r="S1447" s="8" t="n">
        <v>14</v>
      </c>
      <c r="T1447" s="23" t="n">
        <v>128.097339</v>
      </c>
      <c r="U1447" s="23" t="n">
        <v>104.72389</v>
      </c>
      <c r="V1447" s="28" t="n">
        <v>5.183977</v>
      </c>
      <c r="W1447" s="39" t="n">
        <v>0.799398</v>
      </c>
      <c r="X1447" s="24" t="n">
        <f aca="false">P1447*RHO_VANE/2700*(1+SCRAP)*PRICE_VANE</f>
        <v>71.94332691</v>
      </c>
      <c r="Y1447" s="24" t="n">
        <f aca="false">Q1447*RHO_PLATE/2700*(1+SCRAP)*PRICE_PLATE</f>
        <v>79.95733767</v>
      </c>
      <c r="Z1447" s="24" t="n">
        <f aca="false">T1447*CUT_M+(R1447+S1447)*CUT_SET</f>
        <v>238.1460085</v>
      </c>
      <c r="AA1447" s="24" t="n">
        <f aca="false">U1447*ROUND_M</f>
        <v>523.61945</v>
      </c>
      <c r="AB1447" s="24" t="n">
        <f aca="false">(R1447+S1447)*FINISH_PART</f>
        <v>368</v>
      </c>
      <c r="AC1447" s="24" t="n">
        <f aca="false">R1447*SPACER_VANE+(R1447+S1447)*ASM_H*LABOUR</f>
        <v>613.5</v>
      </c>
      <c r="AD1447" s="24" t="n">
        <f aca="false">V1447*G10_CAGE+W1447*G10_SLEEVE</f>
        <v>359.0025</v>
      </c>
      <c r="AE1447" s="24" t="n">
        <f aca="false">N1447/1000*SHAFT_M+SHAFT_SET</f>
        <v>203.96</v>
      </c>
      <c r="AF1447" s="24" t="n">
        <f aca="false">2*ROUNDUP(G1447*1000/V_ZENER,0)*PRICE_Z+5*ROUNDUP(G1447*DIODE_SAFETY/V_STICK,0)*PRICE_STICK</f>
        <v>127</v>
      </c>
      <c r="AG1447" s="24" t="n">
        <f aca="false">SUM(X1447:AF1447)</f>
        <v>2585.12862308</v>
      </c>
      <c r="AH1447" s="20" t="n">
        <f aca="false">FIXED_BOM</f>
        <v>3461</v>
      </c>
      <c r="AI1447" s="24" t="n">
        <f aca="false">(AG1447+AH1447)*(1+CONT)</f>
        <v>6953.047916542</v>
      </c>
      <c r="AJ1447" s="24" t="n">
        <f aca="false">IF(L1447&gt;0,AI1447/L1447,1000000000000)</f>
        <v>1060.75603733414</v>
      </c>
      <c r="AK1447" s="8" t="n">
        <f aca="false">IF(AND(G1447&gt;=V_NEED,L1447&gt;=P_MIN,K1447&gt;=Z_MIN,F1447&lt;=N_CAP,D1447&lt;=R_MAX,OR(CORONA_REQ=0,O1447&gt;=G1447)),1,0)</f>
        <v>0</v>
      </c>
      <c r="AL1447" s="28" t="n">
        <f aca="false">IF(AK1447=1,IF(OBJECTIVE=1,AI1447,AJ1447),1000000000000)+ROW()*0.000000001</f>
        <v>1000000000000</v>
      </c>
    </row>
    <row r="1448" customFormat="false" ht="15" hidden="false" customHeight="false" outlineLevel="0" collapsed="false">
      <c r="A1448" s="8" t="n">
        <v>1444</v>
      </c>
      <c r="B1448" s="23" t="n">
        <v>8</v>
      </c>
      <c r="C1448" s="23" t="n">
        <v>1.5</v>
      </c>
      <c r="D1448" s="8" t="n">
        <v>200</v>
      </c>
      <c r="E1448" s="8" t="n">
        <v>18</v>
      </c>
      <c r="F1448" s="8" t="n">
        <v>10</v>
      </c>
      <c r="G1448" s="28" t="n">
        <v>16.907073</v>
      </c>
      <c r="H1448" s="8" t="n">
        <v>91.5479</v>
      </c>
      <c r="I1448" s="8" t="n">
        <v>823.448532</v>
      </c>
      <c r="J1448" s="28" t="n">
        <v>8.994729</v>
      </c>
      <c r="K1448" s="39" t="n">
        <v>1.399753</v>
      </c>
      <c r="L1448" s="28" t="n">
        <v>8.553305</v>
      </c>
      <c r="M1448" s="8" t="n">
        <v>258</v>
      </c>
      <c r="N1448" s="8" t="n">
        <v>1128</v>
      </c>
      <c r="O1448" s="28" t="n">
        <v>13.139418</v>
      </c>
      <c r="P1448" s="28" t="n">
        <v>7.512879</v>
      </c>
      <c r="Q1448" s="28" t="n">
        <v>7.63407</v>
      </c>
      <c r="R1448" s="8" t="n">
        <v>40</v>
      </c>
      <c r="S1448" s="8" t="n">
        <v>16</v>
      </c>
      <c r="T1448" s="23" t="n">
        <v>157.765479</v>
      </c>
      <c r="U1448" s="23" t="n">
        <v>128.548668</v>
      </c>
      <c r="V1448" s="28" t="n">
        <v>6.129232</v>
      </c>
      <c r="W1448" s="39" t="n">
        <v>0.945162</v>
      </c>
      <c r="X1448" s="24" t="n">
        <f aca="false">P1448*RHO_VANE/2700*(1+SCRAP)*PRICE_VANE</f>
        <v>89.92916163</v>
      </c>
      <c r="Y1448" s="24" t="n">
        <f aca="false">Q1448*RHO_PLATE/2700*(1+SCRAP)*PRICE_PLATE</f>
        <v>91.3798179</v>
      </c>
      <c r="Z1448" s="24" t="n">
        <f aca="false">T1448*CUT_M+(R1448+S1448)*CUT_SET</f>
        <v>292.6482185</v>
      </c>
      <c r="AA1448" s="24" t="n">
        <f aca="false">U1448*ROUND_M</f>
        <v>642.74334</v>
      </c>
      <c r="AB1448" s="24" t="n">
        <f aca="false">(R1448+S1448)*FINISH_PART</f>
        <v>448</v>
      </c>
      <c r="AC1448" s="24" t="n">
        <f aca="false">R1448*SPACER_VANE+(R1448+S1448)*ASM_H*LABOUR</f>
        <v>750</v>
      </c>
      <c r="AD1448" s="24" t="n">
        <f aca="false">V1448*G10_CAGE+W1448*G10_SLEEVE</f>
        <v>424.46364</v>
      </c>
      <c r="AE1448" s="24" t="n">
        <f aca="false">N1448/1000*SHAFT_M+SHAFT_SET</f>
        <v>215.36</v>
      </c>
      <c r="AF1448" s="24" t="n">
        <f aca="false">2*ROUNDUP(G1448*1000/V_ZENER,0)*PRICE_Z+5*ROUNDUP(G1448*DIODE_SAFETY/V_STICK,0)*PRICE_STICK</f>
        <v>127</v>
      </c>
      <c r="AG1448" s="24" t="n">
        <f aca="false">SUM(X1448:AF1448)</f>
        <v>3081.52417803</v>
      </c>
      <c r="AH1448" s="20" t="n">
        <f aca="false">FIXED_BOM</f>
        <v>3461</v>
      </c>
      <c r="AI1448" s="24" t="n">
        <f aca="false">(AG1448+AH1448)*(1+CONT)</f>
        <v>7523.9028047345</v>
      </c>
      <c r="AJ1448" s="24" t="n">
        <f aca="false">IF(L1448&gt;0,AI1448/L1448,1000000000000)</f>
        <v>879.648604221935</v>
      </c>
      <c r="AK1448" s="8" t="n">
        <f aca="false">IF(AND(G1448&gt;=V_NEED,L1448&gt;=P_MIN,K1448&gt;=Z_MIN,F1448&lt;=N_CAP,D1448&lt;=R_MAX,OR(CORONA_REQ=0,O1448&gt;=G1448)),1,0)</f>
        <v>0</v>
      </c>
      <c r="AL1448" s="28" t="n">
        <f aca="false">IF(AK1448=1,IF(OBJECTIVE=1,AI1448,AJ1448),1000000000000)+ROW()*0.000000001</f>
        <v>1000000000000</v>
      </c>
    </row>
    <row r="1449" customFormat="false" ht="15" hidden="false" customHeight="false" outlineLevel="0" collapsed="false">
      <c r="A1449" s="8" t="n">
        <v>1445</v>
      </c>
      <c r="B1449" s="23" t="n">
        <v>8</v>
      </c>
      <c r="C1449" s="23" t="n">
        <v>1.5</v>
      </c>
      <c r="D1449" s="8" t="n">
        <v>200</v>
      </c>
      <c r="E1449" s="8" t="n">
        <v>18</v>
      </c>
      <c r="F1449" s="8" t="n">
        <v>12</v>
      </c>
      <c r="G1449" s="28" t="n">
        <v>16.907073</v>
      </c>
      <c r="H1449" s="8" t="n">
        <v>110.400089</v>
      </c>
      <c r="I1449" s="8" t="n">
        <v>996.806118</v>
      </c>
      <c r="J1449" s="28" t="n">
        <v>9.029034</v>
      </c>
      <c r="K1449" s="39" t="n">
        <v>1.41017</v>
      </c>
      <c r="L1449" s="28" t="n">
        <v>10.554105</v>
      </c>
      <c r="M1449" s="8" t="n">
        <v>315</v>
      </c>
      <c r="N1449" s="8" t="n">
        <v>1242</v>
      </c>
      <c r="O1449" s="28" t="n">
        <v>13.139418</v>
      </c>
      <c r="P1449" s="28" t="n">
        <v>9.015455</v>
      </c>
      <c r="Q1449" s="28" t="n">
        <v>9.542588</v>
      </c>
      <c r="R1449" s="8" t="n">
        <v>48</v>
      </c>
      <c r="S1449" s="8" t="n">
        <v>20</v>
      </c>
      <c r="T1449" s="23" t="n">
        <v>190.575212</v>
      </c>
      <c r="U1449" s="23" t="n">
        <v>155.515038</v>
      </c>
      <c r="V1449" s="28" t="n">
        <v>7.263538</v>
      </c>
      <c r="W1449" s="39" t="n">
        <v>1.120078</v>
      </c>
      <c r="X1449" s="24" t="n">
        <f aca="false">P1449*RHO_VANE/2700*(1+SCRAP)*PRICE_VANE</f>
        <v>107.91499635</v>
      </c>
      <c r="Y1449" s="24" t="n">
        <f aca="false">Q1449*RHO_PLATE/2700*(1+SCRAP)*PRICE_PLATE</f>
        <v>114.22477836</v>
      </c>
      <c r="Z1449" s="24" t="n">
        <f aca="false">T1449*CUT_M+(R1449+S1449)*CUT_SET</f>
        <v>353.862818</v>
      </c>
      <c r="AA1449" s="24" t="n">
        <f aca="false">U1449*ROUND_M</f>
        <v>777.57519</v>
      </c>
      <c r="AB1449" s="24" t="n">
        <f aca="false">(R1449+S1449)*FINISH_PART</f>
        <v>544</v>
      </c>
      <c r="AC1449" s="24" t="n">
        <f aca="false">R1449*SPACER_VANE+(R1449+S1449)*ASM_H*LABOUR</f>
        <v>909</v>
      </c>
      <c r="AD1449" s="24" t="n">
        <f aca="false">V1449*G10_CAGE+W1449*G10_SLEEVE</f>
        <v>503.01696</v>
      </c>
      <c r="AE1449" s="24" t="n">
        <f aca="false">N1449/1000*SHAFT_M+SHAFT_SET</f>
        <v>229.04</v>
      </c>
      <c r="AF1449" s="24" t="n">
        <f aca="false">2*ROUNDUP(G1449*1000/V_ZENER,0)*PRICE_Z+5*ROUNDUP(G1449*DIODE_SAFETY/V_STICK,0)*PRICE_STICK</f>
        <v>127</v>
      </c>
      <c r="AG1449" s="24" t="n">
        <f aca="false">SUM(X1449:AF1449)</f>
        <v>3665.63474271</v>
      </c>
      <c r="AH1449" s="20" t="n">
        <f aca="false">FIXED_BOM</f>
        <v>3461</v>
      </c>
      <c r="AI1449" s="24" t="n">
        <f aca="false">(AG1449+AH1449)*(1+CONT)</f>
        <v>8195.6299541165</v>
      </c>
      <c r="AJ1449" s="24" t="n">
        <f aca="false">IF(L1449&gt;0,AI1449/L1449,1000000000000)</f>
        <v>776.534813147728</v>
      </c>
      <c r="AK1449" s="8" t="n">
        <f aca="false">IF(AND(G1449&gt;=V_NEED,L1449&gt;=P_MIN,K1449&gt;=Z_MIN,F1449&lt;=N_CAP,D1449&lt;=R_MAX,OR(CORONA_REQ=0,O1449&gt;=G1449)),1,0)</f>
        <v>0</v>
      </c>
      <c r="AL1449" s="28" t="n">
        <f aca="false">IF(AK1449=1,IF(OBJECTIVE=1,AI1449,AJ1449),1000000000000)+ROW()*0.000000001</f>
        <v>1000000000000</v>
      </c>
    </row>
    <row r="1450" customFormat="false" ht="15" hidden="false" customHeight="false" outlineLevel="0" collapsed="false">
      <c r="A1450" s="8" t="n">
        <v>1446</v>
      </c>
      <c r="B1450" s="23" t="n">
        <v>8</v>
      </c>
      <c r="C1450" s="23" t="n">
        <v>1.5</v>
      </c>
      <c r="D1450" s="8" t="n">
        <v>200</v>
      </c>
      <c r="E1450" s="8" t="n">
        <v>18</v>
      </c>
      <c r="F1450" s="8" t="n">
        <v>16</v>
      </c>
      <c r="G1450" s="28" t="n">
        <v>16.907073</v>
      </c>
      <c r="H1450" s="8" t="n">
        <v>148.104468</v>
      </c>
      <c r="I1450" s="8" t="n">
        <v>1343.521289</v>
      </c>
      <c r="J1450" s="28" t="n">
        <v>9.071443</v>
      </c>
      <c r="K1450" s="39" t="n">
        <v>1.423646</v>
      </c>
      <c r="L1450" s="28" t="n">
        <v>14.560265</v>
      </c>
      <c r="M1450" s="8" t="n">
        <v>419.5</v>
      </c>
      <c r="N1450" s="8" t="n">
        <v>1451</v>
      </c>
      <c r="O1450" s="28" t="n">
        <v>13.139418</v>
      </c>
      <c r="P1450" s="28" t="n">
        <v>12.020607</v>
      </c>
      <c r="Q1450" s="28" t="n">
        <v>12.405364</v>
      </c>
      <c r="R1450" s="8" t="n">
        <v>64</v>
      </c>
      <c r="S1450" s="8" t="n">
        <v>26</v>
      </c>
      <c r="T1450" s="23" t="n">
        <v>253.053086</v>
      </c>
      <c r="U1450" s="23" t="n">
        <v>206.306187</v>
      </c>
      <c r="V1450" s="28" t="n">
        <v>9.343099</v>
      </c>
      <c r="W1450" s="39" t="n">
        <v>1.440758</v>
      </c>
      <c r="X1450" s="24" t="n">
        <f aca="false">P1450*RHO_VANE/2700*(1+SCRAP)*PRICE_VANE</f>
        <v>143.88666579</v>
      </c>
      <c r="Y1450" s="24" t="n">
        <f aca="false">Q1450*RHO_PLATE/2700*(1+SCRAP)*PRICE_PLATE</f>
        <v>148.49220708</v>
      </c>
      <c r="Z1450" s="24" t="n">
        <f aca="false">T1450*CUT_M+(R1450+S1450)*CUT_SET</f>
        <v>469.579629</v>
      </c>
      <c r="AA1450" s="24" t="n">
        <f aca="false">U1450*ROUND_M</f>
        <v>1031.530935</v>
      </c>
      <c r="AB1450" s="24" t="n">
        <f aca="false">(R1450+S1450)*FINISH_PART</f>
        <v>720</v>
      </c>
      <c r="AC1450" s="24" t="n">
        <f aca="false">R1450*SPACER_VANE+(R1450+S1450)*ASM_H*LABOUR</f>
        <v>1204.5</v>
      </c>
      <c r="AD1450" s="24" t="n">
        <f aca="false">V1450*G10_CAGE+W1450*G10_SLEEVE</f>
        <v>647.03142</v>
      </c>
      <c r="AE1450" s="24" t="n">
        <f aca="false">N1450/1000*SHAFT_M+SHAFT_SET</f>
        <v>254.12</v>
      </c>
      <c r="AF1450" s="24" t="n">
        <f aca="false">2*ROUNDUP(G1450*1000/V_ZENER,0)*PRICE_Z+5*ROUNDUP(G1450*DIODE_SAFETY/V_STICK,0)*PRICE_STICK</f>
        <v>127</v>
      </c>
      <c r="AG1450" s="24" t="n">
        <f aca="false">SUM(X1450:AF1450)</f>
        <v>4746.14085687</v>
      </c>
      <c r="AH1450" s="20" t="n">
        <f aca="false">FIXED_BOM</f>
        <v>3461</v>
      </c>
      <c r="AI1450" s="24" t="n">
        <f aca="false">(AG1450+AH1450)*(1+CONT)</f>
        <v>9438.2119854005</v>
      </c>
      <c r="AJ1450" s="24" t="n">
        <f aca="false">IF(L1450&gt;0,AI1450/L1450,1000000000000)</f>
        <v>648.21704724471</v>
      </c>
      <c r="AK1450" s="8" t="n">
        <f aca="false">IF(AND(G1450&gt;=V_NEED,L1450&gt;=P_MIN,K1450&gt;=Z_MIN,F1450&lt;=N_CAP,D1450&lt;=R_MAX,OR(CORONA_REQ=0,O1450&gt;=G1450)),1,0)</f>
        <v>0</v>
      </c>
      <c r="AL1450" s="28" t="n">
        <f aca="false">IF(AK1450=1,IF(OBJECTIVE=1,AI1450,AJ1450),1000000000000)+ROW()*0.000000001</f>
        <v>1000000000000</v>
      </c>
    </row>
    <row r="1451" customFormat="false" ht="15" hidden="false" customHeight="false" outlineLevel="0" collapsed="false">
      <c r="A1451" s="8" t="n">
        <v>1447</v>
      </c>
      <c r="B1451" s="23" t="n">
        <v>8</v>
      </c>
      <c r="C1451" s="23" t="n">
        <v>1.5</v>
      </c>
      <c r="D1451" s="8" t="n">
        <v>200</v>
      </c>
      <c r="E1451" s="8" t="n">
        <v>22</v>
      </c>
      <c r="F1451" s="8" t="n">
        <v>4</v>
      </c>
      <c r="G1451" s="28" t="n">
        <v>16.907073</v>
      </c>
      <c r="H1451" s="8" t="n">
        <v>45.921533</v>
      </c>
      <c r="I1451" s="8" t="n">
        <v>364.106394</v>
      </c>
      <c r="J1451" s="28" t="n">
        <v>7.928882</v>
      </c>
      <c r="K1451" s="39" t="n">
        <v>1.309533</v>
      </c>
      <c r="L1451" s="28" t="n">
        <v>3.14557</v>
      </c>
      <c r="M1451" s="8" t="n">
        <v>115.5</v>
      </c>
      <c r="N1451" s="8" t="n">
        <v>843</v>
      </c>
      <c r="O1451" s="28" t="n">
        <v>13.139418</v>
      </c>
      <c r="P1451" s="28" t="n">
        <v>3.51409</v>
      </c>
      <c r="Q1451" s="28" t="n">
        <v>4.771294</v>
      </c>
      <c r="R1451" s="8" t="n">
        <v>16</v>
      </c>
      <c r="S1451" s="8" t="n">
        <v>10</v>
      </c>
      <c r="T1451" s="23" t="n">
        <v>68.761059</v>
      </c>
      <c r="U1451" s="23" t="n">
        <v>57.074334</v>
      </c>
      <c r="V1451" s="28" t="n">
        <v>3.293467</v>
      </c>
      <c r="W1451" s="39" t="n">
        <v>0.507871</v>
      </c>
      <c r="X1451" s="24" t="n">
        <f aca="false">P1451*RHO_VANE/2700*(1+SCRAP)*PRICE_VANE</f>
        <v>42.0636573</v>
      </c>
      <c r="Y1451" s="24" t="n">
        <f aca="false">Q1451*RHO_PLATE/2700*(1+SCRAP)*PRICE_PLATE</f>
        <v>57.11238918</v>
      </c>
      <c r="Z1451" s="24" t="n">
        <f aca="false">T1451*CUT_M+(R1451+S1451)*CUT_SET</f>
        <v>129.1415885</v>
      </c>
      <c r="AA1451" s="24" t="n">
        <f aca="false">U1451*ROUND_M</f>
        <v>285.37167</v>
      </c>
      <c r="AB1451" s="24" t="n">
        <f aca="false">(R1451+S1451)*FINISH_PART</f>
        <v>208</v>
      </c>
      <c r="AC1451" s="24" t="n">
        <f aca="false">R1451*SPACER_VANE+(R1451+S1451)*ASM_H*LABOUR</f>
        <v>340.5</v>
      </c>
      <c r="AD1451" s="24" t="n">
        <f aca="false">V1451*G10_CAGE+W1451*G10_SLEEVE</f>
        <v>228.08028</v>
      </c>
      <c r="AE1451" s="24" t="n">
        <f aca="false">N1451/1000*SHAFT_M+SHAFT_SET</f>
        <v>181.16</v>
      </c>
      <c r="AF1451" s="24" t="n">
        <f aca="false">2*ROUNDUP(G1451*1000/V_ZENER,0)*PRICE_Z+5*ROUNDUP(G1451*DIODE_SAFETY/V_STICK,0)*PRICE_STICK</f>
        <v>127</v>
      </c>
      <c r="AG1451" s="24" t="n">
        <f aca="false">SUM(X1451:AF1451)</f>
        <v>1598.42958498</v>
      </c>
      <c r="AH1451" s="20" t="n">
        <f aca="false">FIXED_BOM</f>
        <v>3461</v>
      </c>
      <c r="AI1451" s="24" t="n">
        <f aca="false">(AG1451+AH1451)*(1+CONT)</f>
        <v>5818.344022727</v>
      </c>
      <c r="AJ1451" s="24" t="n">
        <f aca="false">IF(L1451&gt;0,AI1451/L1451,1000000000000)</f>
        <v>1849.69465716134</v>
      </c>
      <c r="AK1451" s="8" t="n">
        <f aca="false">IF(AND(G1451&gt;=V_NEED,L1451&gt;=P_MIN,K1451&gt;=Z_MIN,F1451&lt;=N_CAP,D1451&lt;=R_MAX,OR(CORONA_REQ=0,O1451&gt;=G1451)),1,0)</f>
        <v>0</v>
      </c>
      <c r="AL1451" s="28" t="n">
        <f aca="false">IF(AK1451=1,IF(OBJECTIVE=1,AI1451,AJ1451),1000000000000)+ROW()*0.000000001</f>
        <v>1000000000000</v>
      </c>
    </row>
    <row r="1452" customFormat="false" ht="15" hidden="false" customHeight="false" outlineLevel="0" collapsed="false">
      <c r="A1452" s="8" t="n">
        <v>1448</v>
      </c>
      <c r="B1452" s="23" t="n">
        <v>8</v>
      </c>
      <c r="C1452" s="23" t="n">
        <v>1.5</v>
      </c>
      <c r="D1452" s="8" t="n">
        <v>200</v>
      </c>
      <c r="E1452" s="8" t="n">
        <v>22</v>
      </c>
      <c r="F1452" s="8" t="n">
        <v>6</v>
      </c>
      <c r="G1452" s="28" t="n">
        <v>16.907073</v>
      </c>
      <c r="H1452" s="8" t="n">
        <v>71.019551</v>
      </c>
      <c r="I1452" s="8" t="n">
        <v>572.16719</v>
      </c>
      <c r="J1452" s="28" t="n">
        <v>8.056474</v>
      </c>
      <c r="K1452" s="39" t="n">
        <v>1.35295</v>
      </c>
      <c r="L1452" s="28" t="n">
        <v>5.442608</v>
      </c>
      <c r="M1452" s="8" t="n">
        <v>163</v>
      </c>
      <c r="N1452" s="8" t="n">
        <v>938</v>
      </c>
      <c r="O1452" s="28" t="n">
        <v>13.139418</v>
      </c>
      <c r="P1452" s="28" t="n">
        <v>5.271135</v>
      </c>
      <c r="Q1452" s="28" t="n">
        <v>5.725553</v>
      </c>
      <c r="R1452" s="8" t="n">
        <v>24</v>
      </c>
      <c r="S1452" s="8" t="n">
        <v>12</v>
      </c>
      <c r="T1452" s="23" t="n">
        <v>98.429199</v>
      </c>
      <c r="U1452" s="23" t="n">
        <v>80.899112</v>
      </c>
      <c r="V1452" s="28" t="n">
        <v>4.238722</v>
      </c>
      <c r="W1452" s="39" t="n">
        <v>0.653635</v>
      </c>
      <c r="X1452" s="24" t="n">
        <f aca="false">P1452*RHO_VANE/2700*(1+SCRAP)*PRICE_VANE</f>
        <v>63.09548595</v>
      </c>
      <c r="Y1452" s="24" t="n">
        <f aca="false">Q1452*RHO_PLATE/2700*(1+SCRAP)*PRICE_PLATE</f>
        <v>68.53486941</v>
      </c>
      <c r="Z1452" s="24" t="n">
        <f aca="false">T1452*CUT_M+(R1452+S1452)*CUT_SET</f>
        <v>183.6437985</v>
      </c>
      <c r="AA1452" s="24" t="n">
        <f aca="false">U1452*ROUND_M</f>
        <v>404.49556</v>
      </c>
      <c r="AB1452" s="24" t="n">
        <f aca="false">(R1452+S1452)*FINISH_PART</f>
        <v>288</v>
      </c>
      <c r="AC1452" s="24" t="n">
        <f aca="false">R1452*SPACER_VANE+(R1452+S1452)*ASM_H*LABOUR</f>
        <v>477</v>
      </c>
      <c r="AD1452" s="24" t="n">
        <f aca="false">V1452*G10_CAGE+W1452*G10_SLEEVE</f>
        <v>293.54142</v>
      </c>
      <c r="AE1452" s="24" t="n">
        <f aca="false">N1452/1000*SHAFT_M+SHAFT_SET</f>
        <v>192.56</v>
      </c>
      <c r="AF1452" s="24" t="n">
        <f aca="false">2*ROUNDUP(G1452*1000/V_ZENER,0)*PRICE_Z+5*ROUNDUP(G1452*DIODE_SAFETY/V_STICK,0)*PRICE_STICK</f>
        <v>127</v>
      </c>
      <c r="AG1452" s="24" t="n">
        <f aca="false">SUM(X1452:AF1452)</f>
        <v>2097.87113386</v>
      </c>
      <c r="AH1452" s="20" t="n">
        <f aca="false">FIXED_BOM</f>
        <v>3461</v>
      </c>
      <c r="AI1452" s="24" t="n">
        <f aca="false">(AG1452+AH1452)*(1+CONT)</f>
        <v>6392.701803939</v>
      </c>
      <c r="AJ1452" s="24" t="n">
        <f aca="false">IF(L1452&gt;0,AI1452/L1452,1000000000000)</f>
        <v>1174.56590736261</v>
      </c>
      <c r="AK1452" s="8" t="n">
        <f aca="false">IF(AND(G1452&gt;=V_NEED,L1452&gt;=P_MIN,K1452&gt;=Z_MIN,F1452&lt;=N_CAP,D1452&lt;=R_MAX,OR(CORONA_REQ=0,O1452&gt;=G1452)),1,0)</f>
        <v>0</v>
      </c>
      <c r="AL1452" s="28" t="n">
        <f aca="false">IF(AK1452=1,IF(OBJECTIVE=1,AI1452,AJ1452),1000000000000)+ROW()*0.000000001</f>
        <v>1000000000000</v>
      </c>
    </row>
    <row r="1453" customFormat="false" ht="15" hidden="false" customHeight="false" outlineLevel="0" collapsed="false">
      <c r="A1453" s="8" t="n">
        <v>1449</v>
      </c>
      <c r="B1453" s="23" t="n">
        <v>8</v>
      </c>
      <c r="C1453" s="23" t="n">
        <v>1.5</v>
      </c>
      <c r="D1453" s="8" t="n">
        <v>200</v>
      </c>
      <c r="E1453" s="8" t="n">
        <v>22</v>
      </c>
      <c r="F1453" s="8" t="n">
        <v>8</v>
      </c>
      <c r="G1453" s="28" t="n">
        <v>16.907073</v>
      </c>
      <c r="H1453" s="8" t="n">
        <v>96.11757</v>
      </c>
      <c r="I1453" s="8" t="n">
        <v>780.227986</v>
      </c>
      <c r="J1453" s="28" t="n">
        <v>8.117434</v>
      </c>
      <c r="K1453" s="39" t="n">
        <v>1.374671</v>
      </c>
      <c r="L1453" s="28" t="n">
        <v>7.751393</v>
      </c>
      <c r="M1453" s="8" t="n">
        <v>220</v>
      </c>
      <c r="N1453" s="8" t="n">
        <v>1052</v>
      </c>
      <c r="O1453" s="28" t="n">
        <v>13.139418</v>
      </c>
      <c r="P1453" s="28" t="n">
        <v>7.028179</v>
      </c>
      <c r="Q1453" s="28" t="n">
        <v>7.63407</v>
      </c>
      <c r="R1453" s="8" t="n">
        <v>32</v>
      </c>
      <c r="S1453" s="8" t="n">
        <v>16</v>
      </c>
      <c r="T1453" s="23" t="n">
        <v>131.238932</v>
      </c>
      <c r="U1453" s="23" t="n">
        <v>107.865482</v>
      </c>
      <c r="V1453" s="28" t="n">
        <v>5.373028</v>
      </c>
      <c r="W1453" s="39" t="n">
        <v>0.828551</v>
      </c>
      <c r="X1453" s="24" t="n">
        <f aca="false">P1453*RHO_VANE/2700*(1+SCRAP)*PRICE_VANE</f>
        <v>84.12730263</v>
      </c>
      <c r="Y1453" s="24" t="n">
        <f aca="false">Q1453*RHO_PLATE/2700*(1+SCRAP)*PRICE_PLATE</f>
        <v>91.3798179</v>
      </c>
      <c r="Z1453" s="24" t="n">
        <f aca="false">T1453*CUT_M+(R1453+S1453)*CUT_SET</f>
        <v>244.858398</v>
      </c>
      <c r="AA1453" s="24" t="n">
        <f aca="false">U1453*ROUND_M</f>
        <v>539.32741</v>
      </c>
      <c r="AB1453" s="24" t="n">
        <f aca="false">(R1453+S1453)*FINISH_PART</f>
        <v>384</v>
      </c>
      <c r="AC1453" s="24" t="n">
        <f aca="false">R1453*SPACER_VANE+(R1453+S1453)*ASM_H*LABOUR</f>
        <v>636</v>
      </c>
      <c r="AD1453" s="24" t="n">
        <f aca="false">V1453*G10_CAGE+W1453*G10_SLEEVE</f>
        <v>372.09474</v>
      </c>
      <c r="AE1453" s="24" t="n">
        <f aca="false">N1453/1000*SHAFT_M+SHAFT_SET</f>
        <v>206.24</v>
      </c>
      <c r="AF1453" s="24" t="n">
        <f aca="false">2*ROUNDUP(G1453*1000/V_ZENER,0)*PRICE_Z+5*ROUNDUP(G1453*DIODE_SAFETY/V_STICK,0)*PRICE_STICK</f>
        <v>127</v>
      </c>
      <c r="AG1453" s="24" t="n">
        <f aca="false">SUM(X1453:AF1453)</f>
        <v>2685.02766853</v>
      </c>
      <c r="AH1453" s="20" t="n">
        <f aca="false">FIXED_BOM</f>
        <v>3461</v>
      </c>
      <c r="AI1453" s="24" t="n">
        <f aca="false">(AG1453+AH1453)*(1+CONT)</f>
        <v>7067.9318188095</v>
      </c>
      <c r="AJ1453" s="24" t="n">
        <f aca="false">IF(L1453&gt;0,AI1453/L1453,1000000000000)</f>
        <v>911.827308821717</v>
      </c>
      <c r="AK1453" s="8" t="n">
        <f aca="false">IF(AND(G1453&gt;=V_NEED,L1453&gt;=P_MIN,K1453&gt;=Z_MIN,F1453&lt;=N_CAP,D1453&lt;=R_MAX,OR(CORONA_REQ=0,O1453&gt;=G1453)),1,0)</f>
        <v>0</v>
      </c>
      <c r="AL1453" s="28" t="n">
        <f aca="false">IF(AK1453=1,IF(OBJECTIVE=1,AI1453,AJ1453),1000000000000)+ROW()*0.000000001</f>
        <v>1000000000000</v>
      </c>
    </row>
    <row r="1454" customFormat="false" ht="15" hidden="false" customHeight="false" outlineLevel="0" collapsed="false">
      <c r="A1454" s="8" t="n">
        <v>1450</v>
      </c>
      <c r="B1454" s="23" t="n">
        <v>8</v>
      </c>
      <c r="C1454" s="23" t="n">
        <v>1.5</v>
      </c>
      <c r="D1454" s="8" t="n">
        <v>200</v>
      </c>
      <c r="E1454" s="8" t="n">
        <v>22</v>
      </c>
      <c r="F1454" s="8" t="n">
        <v>10</v>
      </c>
      <c r="G1454" s="28" t="n">
        <v>16.907073</v>
      </c>
      <c r="H1454" s="8" t="n">
        <v>121.215588</v>
      </c>
      <c r="I1454" s="8" t="n">
        <v>988.288783</v>
      </c>
      <c r="J1454" s="28" t="n">
        <v>8.153149</v>
      </c>
      <c r="K1454" s="39" t="n">
        <v>1.387851</v>
      </c>
      <c r="L1454" s="28" t="n">
        <v>10.067672</v>
      </c>
      <c r="M1454" s="8" t="n">
        <v>277</v>
      </c>
      <c r="N1454" s="8" t="n">
        <v>1166</v>
      </c>
      <c r="O1454" s="28" t="n">
        <v>13.139418</v>
      </c>
      <c r="P1454" s="28" t="n">
        <v>8.785224</v>
      </c>
      <c r="Q1454" s="28" t="n">
        <v>9.542588</v>
      </c>
      <c r="R1454" s="8" t="n">
        <v>40</v>
      </c>
      <c r="S1454" s="8" t="n">
        <v>20</v>
      </c>
      <c r="T1454" s="23" t="n">
        <v>164.048665</v>
      </c>
      <c r="U1454" s="23" t="n">
        <v>134.831853</v>
      </c>
      <c r="V1454" s="28" t="n">
        <v>6.507334</v>
      </c>
      <c r="W1454" s="39" t="n">
        <v>1.003467</v>
      </c>
      <c r="X1454" s="24" t="n">
        <f aca="false">P1454*RHO_VANE/2700*(1+SCRAP)*PRICE_VANE</f>
        <v>105.15913128</v>
      </c>
      <c r="Y1454" s="24" t="n">
        <f aca="false">Q1454*RHO_PLATE/2700*(1+SCRAP)*PRICE_PLATE</f>
        <v>114.22477836</v>
      </c>
      <c r="Z1454" s="24" t="n">
        <f aca="false">T1454*CUT_M+(R1454+S1454)*CUT_SET</f>
        <v>306.0729975</v>
      </c>
      <c r="AA1454" s="24" t="n">
        <f aca="false">U1454*ROUND_M</f>
        <v>674.159265</v>
      </c>
      <c r="AB1454" s="24" t="n">
        <f aca="false">(R1454+S1454)*FINISH_PART</f>
        <v>480</v>
      </c>
      <c r="AC1454" s="24" t="n">
        <f aca="false">R1454*SPACER_VANE+(R1454+S1454)*ASM_H*LABOUR</f>
        <v>795</v>
      </c>
      <c r="AD1454" s="24" t="n">
        <f aca="false">V1454*G10_CAGE+W1454*G10_SLEEVE</f>
        <v>450.64806</v>
      </c>
      <c r="AE1454" s="24" t="n">
        <f aca="false">N1454/1000*SHAFT_M+SHAFT_SET</f>
        <v>219.92</v>
      </c>
      <c r="AF1454" s="24" t="n">
        <f aca="false">2*ROUNDUP(G1454*1000/V_ZENER,0)*PRICE_Z+5*ROUNDUP(G1454*DIODE_SAFETY/V_STICK,0)*PRICE_STICK</f>
        <v>127</v>
      </c>
      <c r="AG1454" s="24" t="n">
        <f aca="false">SUM(X1454:AF1454)</f>
        <v>3272.18423214</v>
      </c>
      <c r="AH1454" s="20" t="n">
        <f aca="false">FIXED_BOM</f>
        <v>3461</v>
      </c>
      <c r="AI1454" s="24" t="n">
        <f aca="false">(AG1454+AH1454)*(1+CONT)</f>
        <v>7743.161866961</v>
      </c>
      <c r="AJ1454" s="24" t="n">
        <f aca="false">IF(L1454&gt;0,AI1454/L1454,1000000000000)</f>
        <v>769.111455653402</v>
      </c>
      <c r="AK1454" s="8" t="n">
        <f aca="false">IF(AND(G1454&gt;=V_NEED,L1454&gt;=P_MIN,K1454&gt;=Z_MIN,F1454&lt;=N_CAP,D1454&lt;=R_MAX,OR(CORONA_REQ=0,O1454&gt;=G1454)),1,0)</f>
        <v>0</v>
      </c>
      <c r="AL1454" s="28" t="n">
        <f aca="false">IF(AK1454=1,IF(OBJECTIVE=1,AI1454,AJ1454),1000000000000)+ROW()*0.000000001</f>
        <v>1000000000000</v>
      </c>
    </row>
    <row r="1455" customFormat="false" ht="15" hidden="false" customHeight="false" outlineLevel="0" collapsed="false">
      <c r="A1455" s="8" t="n">
        <v>1451</v>
      </c>
      <c r="B1455" s="23" t="n">
        <v>8</v>
      </c>
      <c r="C1455" s="23" t="n">
        <v>1.5</v>
      </c>
      <c r="D1455" s="8" t="n">
        <v>200</v>
      </c>
      <c r="E1455" s="8" t="n">
        <v>22</v>
      </c>
      <c r="F1455" s="8" t="n">
        <v>12</v>
      </c>
      <c r="G1455" s="28" t="n">
        <v>16.907073</v>
      </c>
      <c r="H1455" s="8" t="n">
        <v>146.313607</v>
      </c>
      <c r="I1455" s="8" t="n">
        <v>1196.349579</v>
      </c>
      <c r="J1455" s="28" t="n">
        <v>8.176612</v>
      </c>
      <c r="K1455" s="39" t="n">
        <v>1.396243</v>
      </c>
      <c r="L1455" s="28" t="n">
        <v>12.377187</v>
      </c>
      <c r="M1455" s="8" t="n">
        <v>334</v>
      </c>
      <c r="N1455" s="8" t="n">
        <v>1280</v>
      </c>
      <c r="O1455" s="28" t="n">
        <v>13.139418</v>
      </c>
      <c r="P1455" s="28" t="n">
        <v>10.542269</v>
      </c>
      <c r="Q1455" s="28" t="n">
        <v>11.451105</v>
      </c>
      <c r="R1455" s="8" t="n">
        <v>48</v>
      </c>
      <c r="S1455" s="8" t="n">
        <v>24</v>
      </c>
      <c r="T1455" s="23" t="n">
        <v>196.858398</v>
      </c>
      <c r="U1455" s="23" t="n">
        <v>161.798224</v>
      </c>
      <c r="V1455" s="28" t="n">
        <v>7.64164</v>
      </c>
      <c r="W1455" s="39" t="n">
        <v>1.178384</v>
      </c>
      <c r="X1455" s="24" t="n">
        <f aca="false">P1455*RHO_VANE/2700*(1+SCRAP)*PRICE_VANE</f>
        <v>126.19095993</v>
      </c>
      <c r="Y1455" s="24" t="n">
        <f aca="false">Q1455*RHO_PLATE/2700*(1+SCRAP)*PRICE_PLATE</f>
        <v>137.06972685</v>
      </c>
      <c r="Z1455" s="24" t="n">
        <f aca="false">T1455*CUT_M+(R1455+S1455)*CUT_SET</f>
        <v>367.287597</v>
      </c>
      <c r="AA1455" s="24" t="n">
        <f aca="false">U1455*ROUND_M</f>
        <v>808.99112</v>
      </c>
      <c r="AB1455" s="24" t="n">
        <f aca="false">(R1455+S1455)*FINISH_PART</f>
        <v>576</v>
      </c>
      <c r="AC1455" s="24" t="n">
        <f aca="false">R1455*SPACER_VANE+(R1455+S1455)*ASM_H*LABOUR</f>
        <v>954</v>
      </c>
      <c r="AD1455" s="24" t="n">
        <f aca="false">V1455*G10_CAGE+W1455*G10_SLEEVE</f>
        <v>529.20144</v>
      </c>
      <c r="AE1455" s="24" t="n">
        <f aca="false">N1455/1000*SHAFT_M+SHAFT_SET</f>
        <v>233.6</v>
      </c>
      <c r="AF1455" s="24" t="n">
        <f aca="false">2*ROUNDUP(G1455*1000/V_ZENER,0)*PRICE_Z+5*ROUNDUP(G1455*DIODE_SAFETY/V_STICK,0)*PRICE_STICK</f>
        <v>127</v>
      </c>
      <c r="AG1455" s="24" t="n">
        <f aca="false">SUM(X1455:AF1455)</f>
        <v>3859.34084378</v>
      </c>
      <c r="AH1455" s="20" t="n">
        <f aca="false">FIXED_BOM</f>
        <v>3461</v>
      </c>
      <c r="AI1455" s="24" t="n">
        <f aca="false">(AG1455+AH1455)*(1+CONT)</f>
        <v>8418.391970347</v>
      </c>
      <c r="AJ1455" s="24" t="n">
        <f aca="false">IF(L1455&gt;0,AI1455/L1455,1000000000000)</f>
        <v>680.15389687067</v>
      </c>
      <c r="AK1455" s="8" t="n">
        <f aca="false">IF(AND(G1455&gt;=V_NEED,L1455&gt;=P_MIN,K1455&gt;=Z_MIN,F1455&lt;=N_CAP,D1455&lt;=R_MAX,OR(CORONA_REQ=0,O1455&gt;=G1455)),1,0)</f>
        <v>0</v>
      </c>
      <c r="AL1455" s="28" t="n">
        <f aca="false">IF(AK1455=1,IF(OBJECTIVE=1,AI1455,AJ1455),1000000000000)+ROW()*0.000000001</f>
        <v>1000000000000</v>
      </c>
    </row>
    <row r="1456" customFormat="false" ht="15" hidden="false" customHeight="false" outlineLevel="0" collapsed="false">
      <c r="A1456" s="8" t="n">
        <v>1452</v>
      </c>
      <c r="B1456" s="23" t="n">
        <v>8</v>
      </c>
      <c r="C1456" s="23" t="n">
        <v>1.5</v>
      </c>
      <c r="D1456" s="8" t="n">
        <v>200</v>
      </c>
      <c r="E1456" s="8" t="n">
        <v>22</v>
      </c>
      <c r="F1456" s="8" t="n">
        <v>16</v>
      </c>
      <c r="G1456" s="28" t="n">
        <v>16.907073</v>
      </c>
      <c r="H1456" s="8" t="n">
        <v>196.509644</v>
      </c>
      <c r="I1456" s="8" t="n">
        <v>1612.471172</v>
      </c>
      <c r="J1456" s="28" t="n">
        <v>8.205557</v>
      </c>
      <c r="K1456" s="39" t="n">
        <v>1.407545</v>
      </c>
      <c r="L1456" s="28" t="n">
        <v>17.025111</v>
      </c>
      <c r="M1456" s="8" t="n">
        <v>438.5</v>
      </c>
      <c r="N1456" s="8" t="n">
        <v>1489</v>
      </c>
      <c r="O1456" s="28" t="n">
        <v>13.139418</v>
      </c>
      <c r="P1456" s="28" t="n">
        <v>14.056359</v>
      </c>
      <c r="Q1456" s="28" t="n">
        <v>14.313882</v>
      </c>
      <c r="R1456" s="8" t="n">
        <v>64</v>
      </c>
      <c r="S1456" s="8" t="n">
        <v>30</v>
      </c>
      <c r="T1456" s="23" t="n">
        <v>259.336271</v>
      </c>
      <c r="U1456" s="23" t="n">
        <v>212.589372</v>
      </c>
      <c r="V1456" s="28" t="n">
        <v>9.721201</v>
      </c>
      <c r="W1456" s="39" t="n">
        <v>1.499064</v>
      </c>
      <c r="X1456" s="24" t="n">
        <f aca="false">P1456*RHO_VANE/2700*(1+SCRAP)*PRICE_VANE</f>
        <v>168.25461723</v>
      </c>
      <c r="Y1456" s="24" t="n">
        <f aca="false">Q1456*RHO_PLATE/2700*(1+SCRAP)*PRICE_PLATE</f>
        <v>171.33716754</v>
      </c>
      <c r="Z1456" s="24" t="n">
        <f aca="false">T1456*CUT_M+(R1456+S1456)*CUT_SET</f>
        <v>483.0044065</v>
      </c>
      <c r="AA1456" s="24" t="n">
        <f aca="false">U1456*ROUND_M</f>
        <v>1062.94686</v>
      </c>
      <c r="AB1456" s="24" t="n">
        <f aca="false">(R1456+S1456)*FINISH_PART</f>
        <v>752</v>
      </c>
      <c r="AC1456" s="24" t="n">
        <f aca="false">R1456*SPACER_VANE+(R1456+S1456)*ASM_H*LABOUR</f>
        <v>1249.5</v>
      </c>
      <c r="AD1456" s="24" t="n">
        <f aca="false">V1456*G10_CAGE+W1456*G10_SLEEVE</f>
        <v>673.2159</v>
      </c>
      <c r="AE1456" s="24" t="n">
        <f aca="false">N1456/1000*SHAFT_M+SHAFT_SET</f>
        <v>258.68</v>
      </c>
      <c r="AF1456" s="24" t="n">
        <f aca="false">2*ROUNDUP(G1456*1000/V_ZENER,0)*PRICE_Z+5*ROUNDUP(G1456*DIODE_SAFETY/V_STICK,0)*PRICE_STICK</f>
        <v>127</v>
      </c>
      <c r="AG1456" s="24" t="n">
        <f aca="false">SUM(X1456:AF1456)</f>
        <v>4945.93895127</v>
      </c>
      <c r="AH1456" s="20" t="n">
        <f aca="false">FIXED_BOM</f>
        <v>3461</v>
      </c>
      <c r="AI1456" s="24" t="n">
        <f aca="false">(AG1456+AH1456)*(1+CONT)</f>
        <v>9667.9797939605</v>
      </c>
      <c r="AJ1456" s="24" t="n">
        <f aca="false">IF(L1456&gt;0,AI1456/L1456,1000000000000)</f>
        <v>567.865889036524</v>
      </c>
      <c r="AK1456" s="8" t="n">
        <f aca="false">IF(AND(G1456&gt;=V_NEED,L1456&gt;=P_MIN,K1456&gt;=Z_MIN,F1456&lt;=N_CAP,D1456&lt;=R_MAX,OR(CORONA_REQ=0,O1456&gt;=G1456)),1,0)</f>
        <v>0</v>
      </c>
      <c r="AL1456" s="28" t="n">
        <f aca="false">IF(AK1456=1,IF(OBJECTIVE=1,AI1456,AJ1456),1000000000000)+ROW()*0.000000001</f>
        <v>1000000000000</v>
      </c>
    </row>
    <row r="1457" customFormat="false" ht="15" hidden="false" customHeight="false" outlineLevel="0" collapsed="false">
      <c r="A1457" s="8" t="n">
        <v>1453</v>
      </c>
      <c r="B1457" s="23" t="n">
        <v>8</v>
      </c>
      <c r="C1457" s="23" t="n">
        <v>1.5</v>
      </c>
      <c r="D1457" s="8" t="n">
        <v>200</v>
      </c>
      <c r="E1457" s="8" t="n">
        <v>26</v>
      </c>
      <c r="F1457" s="8" t="n">
        <v>4</v>
      </c>
      <c r="G1457" s="28" t="n">
        <v>16.907073</v>
      </c>
      <c r="H1457" s="8" t="n">
        <v>67.702647</v>
      </c>
      <c r="I1457" s="8" t="n">
        <v>425.2197</v>
      </c>
      <c r="J1457" s="28" t="n">
        <v>6.280695</v>
      </c>
      <c r="K1457" s="39" t="n">
        <v>1.2745</v>
      </c>
      <c r="L1457" s="28" t="n">
        <v>3.375992</v>
      </c>
      <c r="M1457" s="8" t="n">
        <v>115.5</v>
      </c>
      <c r="N1457" s="8" t="n">
        <v>843</v>
      </c>
      <c r="O1457" s="28" t="n">
        <v>13.139418</v>
      </c>
      <c r="P1457" s="28" t="n">
        <v>4.023028</v>
      </c>
      <c r="Q1457" s="28" t="n">
        <v>4.771294</v>
      </c>
      <c r="R1457" s="8" t="n">
        <v>16</v>
      </c>
      <c r="S1457" s="8" t="n">
        <v>10</v>
      </c>
      <c r="T1457" s="23" t="n">
        <v>68.761059</v>
      </c>
      <c r="U1457" s="23" t="n">
        <v>57.074334</v>
      </c>
      <c r="V1457" s="28" t="n">
        <v>3.293467</v>
      </c>
      <c r="W1457" s="39" t="n">
        <v>0.507871</v>
      </c>
      <c r="X1457" s="24" t="n">
        <f aca="false">P1457*RHO_VANE/2700*(1+SCRAP)*PRICE_VANE</f>
        <v>48.15564516</v>
      </c>
      <c r="Y1457" s="24" t="n">
        <f aca="false">Q1457*RHO_PLATE/2700*(1+SCRAP)*PRICE_PLATE</f>
        <v>57.11238918</v>
      </c>
      <c r="Z1457" s="24" t="n">
        <f aca="false">T1457*CUT_M+(R1457+S1457)*CUT_SET</f>
        <v>129.1415885</v>
      </c>
      <c r="AA1457" s="24" t="n">
        <f aca="false">U1457*ROUND_M</f>
        <v>285.37167</v>
      </c>
      <c r="AB1457" s="24" t="n">
        <f aca="false">(R1457+S1457)*FINISH_PART</f>
        <v>208</v>
      </c>
      <c r="AC1457" s="24" t="n">
        <f aca="false">R1457*SPACER_VANE+(R1457+S1457)*ASM_H*LABOUR</f>
        <v>340.5</v>
      </c>
      <c r="AD1457" s="24" t="n">
        <f aca="false">V1457*G10_CAGE+W1457*G10_SLEEVE</f>
        <v>228.08028</v>
      </c>
      <c r="AE1457" s="24" t="n">
        <f aca="false">N1457/1000*SHAFT_M+SHAFT_SET</f>
        <v>181.16</v>
      </c>
      <c r="AF1457" s="24" t="n">
        <f aca="false">2*ROUNDUP(G1457*1000/V_ZENER,0)*PRICE_Z+5*ROUNDUP(G1457*DIODE_SAFETY/V_STICK,0)*PRICE_STICK</f>
        <v>127</v>
      </c>
      <c r="AG1457" s="24" t="n">
        <f aca="false">SUM(X1457:AF1457)</f>
        <v>1604.52157284</v>
      </c>
      <c r="AH1457" s="20" t="n">
        <f aca="false">FIXED_BOM</f>
        <v>3461</v>
      </c>
      <c r="AI1457" s="24" t="n">
        <f aca="false">(AG1457+AH1457)*(1+CONT)</f>
        <v>5825.349808766</v>
      </c>
      <c r="AJ1457" s="24" t="n">
        <f aca="false">IF(L1457&gt;0,AI1457/L1457,1000000000000)</f>
        <v>1725.5223971994</v>
      </c>
      <c r="AK1457" s="8" t="n">
        <f aca="false">IF(AND(G1457&gt;=V_NEED,L1457&gt;=P_MIN,K1457&gt;=Z_MIN,F1457&lt;=N_CAP,D1457&lt;=R_MAX,OR(CORONA_REQ=0,O1457&gt;=G1457)),1,0)</f>
        <v>0</v>
      </c>
      <c r="AL1457" s="28" t="n">
        <f aca="false">IF(AK1457=1,IF(OBJECTIVE=1,AI1457,AJ1457),1000000000000)+ROW()*0.000000001</f>
        <v>1000000000000</v>
      </c>
    </row>
    <row r="1458" customFormat="false" ht="15" hidden="false" customHeight="false" outlineLevel="0" collapsed="false">
      <c r="A1458" s="8" t="n">
        <v>1454</v>
      </c>
      <c r="B1458" s="23" t="n">
        <v>8</v>
      </c>
      <c r="C1458" s="23" t="n">
        <v>1.5</v>
      </c>
      <c r="D1458" s="8" t="n">
        <v>200</v>
      </c>
      <c r="E1458" s="8" t="n">
        <v>26</v>
      </c>
      <c r="F1458" s="8" t="n">
        <v>6</v>
      </c>
      <c r="G1458" s="28" t="n">
        <v>16.907073</v>
      </c>
      <c r="H1458" s="8" t="n">
        <v>105.247016</v>
      </c>
      <c r="I1458" s="8" t="n">
        <v>668.202386</v>
      </c>
      <c r="J1458" s="28" t="n">
        <v>6.348896</v>
      </c>
      <c r="K1458" s="39" t="n">
        <v>1.308766</v>
      </c>
      <c r="L1458" s="28" t="n">
        <v>5.784783</v>
      </c>
      <c r="M1458" s="8" t="n">
        <v>172.5</v>
      </c>
      <c r="N1458" s="8" t="n">
        <v>957</v>
      </c>
      <c r="O1458" s="28" t="n">
        <v>13.139418</v>
      </c>
      <c r="P1458" s="28" t="n">
        <v>6.034542</v>
      </c>
      <c r="Q1458" s="28" t="n">
        <v>6.679811</v>
      </c>
      <c r="R1458" s="8" t="n">
        <v>24</v>
      </c>
      <c r="S1458" s="8" t="n">
        <v>14</v>
      </c>
      <c r="T1458" s="23" t="n">
        <v>101.570792</v>
      </c>
      <c r="U1458" s="23" t="n">
        <v>84.040704</v>
      </c>
      <c r="V1458" s="28" t="n">
        <v>4.427773</v>
      </c>
      <c r="W1458" s="39" t="n">
        <v>0.682787</v>
      </c>
      <c r="X1458" s="24" t="n">
        <f aca="false">P1458*RHO_VANE/2700*(1+SCRAP)*PRICE_VANE</f>
        <v>72.23346774</v>
      </c>
      <c r="Y1458" s="24" t="n">
        <f aca="false">Q1458*RHO_PLATE/2700*(1+SCRAP)*PRICE_PLATE</f>
        <v>79.95733767</v>
      </c>
      <c r="Z1458" s="24" t="n">
        <f aca="false">T1458*CUT_M+(R1458+S1458)*CUT_SET</f>
        <v>190.356188</v>
      </c>
      <c r="AA1458" s="24" t="n">
        <f aca="false">U1458*ROUND_M</f>
        <v>420.20352</v>
      </c>
      <c r="AB1458" s="24" t="n">
        <f aca="false">(R1458+S1458)*FINISH_PART</f>
        <v>304</v>
      </c>
      <c r="AC1458" s="24" t="n">
        <f aca="false">R1458*SPACER_VANE+(R1458+S1458)*ASM_H*LABOUR</f>
        <v>499.5</v>
      </c>
      <c r="AD1458" s="24" t="n">
        <f aca="false">V1458*G10_CAGE+W1458*G10_SLEEVE</f>
        <v>306.6336</v>
      </c>
      <c r="AE1458" s="24" t="n">
        <f aca="false">N1458/1000*SHAFT_M+SHAFT_SET</f>
        <v>194.84</v>
      </c>
      <c r="AF1458" s="24" t="n">
        <f aca="false">2*ROUNDUP(G1458*1000/V_ZENER,0)*PRICE_Z+5*ROUNDUP(G1458*DIODE_SAFETY/V_STICK,0)*PRICE_STICK</f>
        <v>127</v>
      </c>
      <c r="AG1458" s="24" t="n">
        <f aca="false">SUM(X1458:AF1458)</f>
        <v>2194.72411341</v>
      </c>
      <c r="AH1458" s="20" t="n">
        <f aca="false">FIXED_BOM</f>
        <v>3461</v>
      </c>
      <c r="AI1458" s="24" t="n">
        <f aca="false">(AG1458+AH1458)*(1+CONT)</f>
        <v>6504.0827304215</v>
      </c>
      <c r="AJ1458" s="24" t="n">
        <f aca="false">IF(L1458&gt;0,AI1458/L1458,1000000000000)</f>
        <v>1124.3434248824</v>
      </c>
      <c r="AK1458" s="8" t="n">
        <f aca="false">IF(AND(G1458&gt;=V_NEED,L1458&gt;=P_MIN,K1458&gt;=Z_MIN,F1458&lt;=N_CAP,D1458&lt;=R_MAX,OR(CORONA_REQ=0,O1458&gt;=G1458)),1,0)</f>
        <v>0</v>
      </c>
      <c r="AL1458" s="28" t="n">
        <f aca="false">IF(AK1458=1,IF(OBJECTIVE=1,AI1458,AJ1458),1000000000000)+ROW()*0.000000001</f>
        <v>1000000000000</v>
      </c>
    </row>
    <row r="1459" customFormat="false" ht="15" hidden="false" customHeight="false" outlineLevel="0" collapsed="false">
      <c r="A1459" s="8" t="n">
        <v>1455</v>
      </c>
      <c r="B1459" s="23" t="n">
        <v>8</v>
      </c>
      <c r="C1459" s="23" t="n">
        <v>1.5</v>
      </c>
      <c r="D1459" s="8" t="n">
        <v>200</v>
      </c>
      <c r="E1459" s="8" t="n">
        <v>26</v>
      </c>
      <c r="F1459" s="8" t="n">
        <v>8</v>
      </c>
      <c r="G1459" s="28" t="n">
        <v>16.907073</v>
      </c>
      <c r="H1459" s="8" t="n">
        <v>142.791386</v>
      </c>
      <c r="I1459" s="8" t="n">
        <v>911.185072</v>
      </c>
      <c r="J1459" s="28" t="n">
        <v>6.381233</v>
      </c>
      <c r="K1459" s="39" t="n">
        <v>1.325218</v>
      </c>
      <c r="L1459" s="28" t="n">
        <v>8.20166</v>
      </c>
      <c r="M1459" s="8" t="n">
        <v>229.5</v>
      </c>
      <c r="N1459" s="8" t="n">
        <v>1071</v>
      </c>
      <c r="O1459" s="28" t="n">
        <v>13.139418</v>
      </c>
      <c r="P1459" s="28" t="n">
        <v>8.046055</v>
      </c>
      <c r="Q1459" s="28" t="n">
        <v>8.588329</v>
      </c>
      <c r="R1459" s="8" t="n">
        <v>32</v>
      </c>
      <c r="S1459" s="8" t="n">
        <v>18</v>
      </c>
      <c r="T1459" s="23" t="n">
        <v>134.380524</v>
      </c>
      <c r="U1459" s="23" t="n">
        <v>111.007075</v>
      </c>
      <c r="V1459" s="28" t="n">
        <v>5.562079</v>
      </c>
      <c r="W1459" s="39" t="n">
        <v>0.857704</v>
      </c>
      <c r="X1459" s="24" t="n">
        <f aca="false">P1459*RHO_VANE/2700*(1+SCRAP)*PRICE_VANE</f>
        <v>96.31127835</v>
      </c>
      <c r="Y1459" s="24" t="n">
        <f aca="false">Q1459*RHO_PLATE/2700*(1+SCRAP)*PRICE_PLATE</f>
        <v>102.80229813</v>
      </c>
      <c r="Z1459" s="24" t="n">
        <f aca="false">T1459*CUT_M+(R1459+S1459)*CUT_SET</f>
        <v>251.570786</v>
      </c>
      <c r="AA1459" s="24" t="n">
        <f aca="false">U1459*ROUND_M</f>
        <v>555.035375</v>
      </c>
      <c r="AB1459" s="24" t="n">
        <f aca="false">(R1459+S1459)*FINISH_PART</f>
        <v>400</v>
      </c>
      <c r="AC1459" s="24" t="n">
        <f aca="false">R1459*SPACER_VANE+(R1459+S1459)*ASM_H*LABOUR</f>
        <v>658.5</v>
      </c>
      <c r="AD1459" s="24" t="n">
        <f aca="false">V1459*G10_CAGE+W1459*G10_SLEEVE</f>
        <v>385.18698</v>
      </c>
      <c r="AE1459" s="24" t="n">
        <f aca="false">N1459/1000*SHAFT_M+SHAFT_SET</f>
        <v>208.52</v>
      </c>
      <c r="AF1459" s="24" t="n">
        <f aca="false">2*ROUNDUP(G1459*1000/V_ZENER,0)*PRICE_Z+5*ROUNDUP(G1459*DIODE_SAFETY/V_STICK,0)*PRICE_STICK</f>
        <v>127</v>
      </c>
      <c r="AG1459" s="24" t="n">
        <f aca="false">SUM(X1459:AF1459)</f>
        <v>2784.92671748</v>
      </c>
      <c r="AH1459" s="20" t="n">
        <f aca="false">FIXED_BOM</f>
        <v>3461</v>
      </c>
      <c r="AI1459" s="24" t="n">
        <f aca="false">(AG1459+AH1459)*(1+CONT)</f>
        <v>7182.815725102</v>
      </c>
      <c r="AJ1459" s="24" t="n">
        <f aca="false">IF(L1459&gt;0,AI1459/L1459,1000000000000)</f>
        <v>875.775845999712</v>
      </c>
      <c r="AK1459" s="8" t="n">
        <f aca="false">IF(AND(G1459&gt;=V_NEED,L1459&gt;=P_MIN,K1459&gt;=Z_MIN,F1459&lt;=N_CAP,D1459&lt;=R_MAX,OR(CORONA_REQ=0,O1459&gt;=G1459)),1,0)</f>
        <v>0</v>
      </c>
      <c r="AL1459" s="28" t="n">
        <f aca="false">IF(AK1459=1,IF(OBJECTIVE=1,AI1459,AJ1459),1000000000000)+ROW()*0.000000001</f>
        <v>1000000000000</v>
      </c>
    </row>
    <row r="1460" customFormat="false" ht="15" hidden="false" customHeight="false" outlineLevel="0" collapsed="false">
      <c r="A1460" s="8" t="n">
        <v>1456</v>
      </c>
      <c r="B1460" s="23" t="n">
        <v>8</v>
      </c>
      <c r="C1460" s="23" t="n">
        <v>1.5</v>
      </c>
      <c r="D1460" s="8" t="n">
        <v>200</v>
      </c>
      <c r="E1460" s="8" t="n">
        <v>26</v>
      </c>
      <c r="F1460" s="8" t="n">
        <v>10</v>
      </c>
      <c r="G1460" s="28" t="n">
        <v>16.907073</v>
      </c>
      <c r="H1460" s="8" t="n">
        <v>180.335755</v>
      </c>
      <c r="I1460" s="8" t="n">
        <v>1154.167758</v>
      </c>
      <c r="J1460" s="28" t="n">
        <v>6.400105</v>
      </c>
      <c r="K1460" s="39" t="n">
        <v>1.3358</v>
      </c>
      <c r="L1460" s="28" t="n">
        <v>10.636596</v>
      </c>
      <c r="M1460" s="8" t="n">
        <v>286.5</v>
      </c>
      <c r="N1460" s="8" t="n">
        <v>1185</v>
      </c>
      <c r="O1460" s="28" t="n">
        <v>13.139418</v>
      </c>
      <c r="P1460" s="28" t="n">
        <v>10.057569</v>
      </c>
      <c r="Q1460" s="28" t="n">
        <v>10.496846</v>
      </c>
      <c r="R1460" s="8" t="n">
        <v>40</v>
      </c>
      <c r="S1460" s="8" t="n">
        <v>22</v>
      </c>
      <c r="T1460" s="23" t="n">
        <v>167.190257</v>
      </c>
      <c r="U1460" s="23" t="n">
        <v>137.973446</v>
      </c>
      <c r="V1460" s="28" t="n">
        <v>6.696385</v>
      </c>
      <c r="W1460" s="39" t="n">
        <v>1.03262</v>
      </c>
      <c r="X1460" s="24" t="n">
        <f aca="false">P1460*RHO_VANE/2700*(1+SCRAP)*PRICE_VANE</f>
        <v>120.38910093</v>
      </c>
      <c r="Y1460" s="24" t="n">
        <f aca="false">Q1460*RHO_PLATE/2700*(1+SCRAP)*PRICE_PLATE</f>
        <v>125.64724662</v>
      </c>
      <c r="Z1460" s="24" t="n">
        <f aca="false">T1460*CUT_M+(R1460+S1460)*CUT_SET</f>
        <v>312.7853855</v>
      </c>
      <c r="AA1460" s="24" t="n">
        <f aca="false">U1460*ROUND_M</f>
        <v>689.86723</v>
      </c>
      <c r="AB1460" s="24" t="n">
        <f aca="false">(R1460+S1460)*FINISH_PART</f>
        <v>496</v>
      </c>
      <c r="AC1460" s="24" t="n">
        <f aca="false">R1460*SPACER_VANE+(R1460+S1460)*ASM_H*LABOUR</f>
        <v>817.5</v>
      </c>
      <c r="AD1460" s="24" t="n">
        <f aca="false">V1460*G10_CAGE+W1460*G10_SLEEVE</f>
        <v>463.7403</v>
      </c>
      <c r="AE1460" s="24" t="n">
        <f aca="false">N1460/1000*SHAFT_M+SHAFT_SET</f>
        <v>222.2</v>
      </c>
      <c r="AF1460" s="24" t="n">
        <f aca="false">2*ROUNDUP(G1460*1000/V_ZENER,0)*PRICE_Z+5*ROUNDUP(G1460*DIODE_SAFETY/V_STICK,0)*PRICE_STICK</f>
        <v>127</v>
      </c>
      <c r="AG1460" s="24" t="n">
        <f aca="false">SUM(X1460:AF1460)</f>
        <v>3375.12926305</v>
      </c>
      <c r="AH1460" s="20" t="n">
        <f aca="false">FIXED_BOM</f>
        <v>3461</v>
      </c>
      <c r="AI1460" s="24" t="n">
        <f aca="false">(AG1460+AH1460)*(1+CONT)</f>
        <v>7861.5486525075</v>
      </c>
      <c r="AJ1460" s="24" t="n">
        <f aca="false">IF(L1460&gt;0,AI1460/L1460,1000000000000)</f>
        <v>739.103812207167</v>
      </c>
      <c r="AK1460" s="8" t="n">
        <f aca="false">IF(AND(G1460&gt;=V_NEED,L1460&gt;=P_MIN,K1460&gt;=Z_MIN,F1460&lt;=N_CAP,D1460&lt;=R_MAX,OR(CORONA_REQ=0,O1460&gt;=G1460)),1,0)</f>
        <v>0</v>
      </c>
      <c r="AL1460" s="28" t="n">
        <f aca="false">IF(AK1460=1,IF(OBJECTIVE=1,AI1460,AJ1460),1000000000000)+ROW()*0.000000001</f>
        <v>1000000000000</v>
      </c>
    </row>
    <row r="1461" customFormat="false" ht="15" hidden="false" customHeight="false" outlineLevel="0" collapsed="false">
      <c r="A1461" s="8" t="n">
        <v>1457</v>
      </c>
      <c r="B1461" s="23" t="n">
        <v>8</v>
      </c>
      <c r="C1461" s="23" t="n">
        <v>1.5</v>
      </c>
      <c r="D1461" s="8" t="n">
        <v>200</v>
      </c>
      <c r="E1461" s="8" t="n">
        <v>26</v>
      </c>
      <c r="F1461" s="8" t="n">
        <v>12</v>
      </c>
      <c r="G1461" s="28" t="n">
        <v>16.907073</v>
      </c>
      <c r="H1461" s="8" t="n">
        <v>217.880124</v>
      </c>
      <c r="I1461" s="8" t="n">
        <v>1397.150444</v>
      </c>
      <c r="J1461" s="28" t="n">
        <v>6.412473</v>
      </c>
      <c r="K1461" s="39" t="n">
        <v>1.342323</v>
      </c>
      <c r="L1461" s="28" t="n">
        <v>13.051063</v>
      </c>
      <c r="M1461" s="8" t="n">
        <v>343.5</v>
      </c>
      <c r="N1461" s="8" t="n">
        <v>1299</v>
      </c>
      <c r="O1461" s="28" t="n">
        <v>13.139418</v>
      </c>
      <c r="P1461" s="28" t="n">
        <v>12.069083</v>
      </c>
      <c r="Q1461" s="28" t="n">
        <v>12.405364</v>
      </c>
      <c r="R1461" s="8" t="n">
        <v>48</v>
      </c>
      <c r="S1461" s="8" t="n">
        <v>26</v>
      </c>
      <c r="T1461" s="23" t="n">
        <v>199.99999</v>
      </c>
      <c r="U1461" s="23" t="n">
        <v>164.939816</v>
      </c>
      <c r="V1461" s="28" t="n">
        <v>7.830691</v>
      </c>
      <c r="W1461" s="39" t="n">
        <v>1.207536</v>
      </c>
      <c r="X1461" s="24" t="n">
        <f aca="false">P1461*RHO_VANE/2700*(1+SCRAP)*PRICE_VANE</f>
        <v>144.46692351</v>
      </c>
      <c r="Y1461" s="24" t="n">
        <f aca="false">Q1461*RHO_PLATE/2700*(1+SCRAP)*PRICE_PLATE</f>
        <v>148.49220708</v>
      </c>
      <c r="Z1461" s="24" t="n">
        <f aca="false">T1461*CUT_M+(R1461+S1461)*CUT_SET</f>
        <v>373.999985</v>
      </c>
      <c r="AA1461" s="24" t="n">
        <f aca="false">U1461*ROUND_M</f>
        <v>824.69908</v>
      </c>
      <c r="AB1461" s="24" t="n">
        <f aca="false">(R1461+S1461)*FINISH_PART</f>
        <v>592</v>
      </c>
      <c r="AC1461" s="24" t="n">
        <f aca="false">R1461*SPACER_VANE+(R1461+S1461)*ASM_H*LABOUR</f>
        <v>976.5</v>
      </c>
      <c r="AD1461" s="24" t="n">
        <f aca="false">V1461*G10_CAGE+W1461*G10_SLEEVE</f>
        <v>542.29362</v>
      </c>
      <c r="AE1461" s="24" t="n">
        <f aca="false">N1461/1000*SHAFT_M+SHAFT_SET</f>
        <v>235.88</v>
      </c>
      <c r="AF1461" s="24" t="n">
        <f aca="false">2*ROUNDUP(G1461*1000/V_ZENER,0)*PRICE_Z+5*ROUNDUP(G1461*DIODE_SAFETY/V_STICK,0)*PRICE_STICK</f>
        <v>127</v>
      </c>
      <c r="AG1461" s="24" t="n">
        <f aca="false">SUM(X1461:AF1461)</f>
        <v>3965.33181559</v>
      </c>
      <c r="AH1461" s="20" t="n">
        <f aca="false">FIXED_BOM</f>
        <v>3461</v>
      </c>
      <c r="AI1461" s="24" t="n">
        <f aca="false">(AG1461+AH1461)*(1+CONT)</f>
        <v>8540.2815879285</v>
      </c>
      <c r="AJ1461" s="24" t="n">
        <f aca="false">IF(L1461&gt;0,AI1461/L1461,1000000000000)</f>
        <v>654.374405205806</v>
      </c>
      <c r="AK1461" s="8" t="n">
        <f aca="false">IF(AND(G1461&gt;=V_NEED,L1461&gt;=P_MIN,K1461&gt;=Z_MIN,F1461&lt;=N_CAP,D1461&lt;=R_MAX,OR(CORONA_REQ=0,O1461&gt;=G1461)),1,0)</f>
        <v>0</v>
      </c>
      <c r="AL1461" s="28" t="n">
        <f aca="false">IF(AK1461=1,IF(OBJECTIVE=1,AI1461,AJ1461),1000000000000)+ROW()*0.000000001</f>
        <v>1000000000000</v>
      </c>
    </row>
    <row r="1462" customFormat="false" ht="15" hidden="false" customHeight="false" outlineLevel="0" collapsed="false">
      <c r="A1462" s="8" t="n">
        <v>1458</v>
      </c>
      <c r="B1462" s="23" t="n">
        <v>8</v>
      </c>
      <c r="C1462" s="23" t="n">
        <v>1.5</v>
      </c>
      <c r="D1462" s="8" t="n">
        <v>200</v>
      </c>
      <c r="E1462" s="8" t="n">
        <v>26</v>
      </c>
      <c r="F1462" s="8" t="n">
        <v>16</v>
      </c>
      <c r="G1462" s="28" t="n">
        <v>16.907073</v>
      </c>
      <c r="H1462" s="8" t="n">
        <v>292.968863</v>
      </c>
      <c r="I1462" s="8" t="n">
        <v>1883.115816</v>
      </c>
      <c r="J1462" s="28" t="n">
        <v>6.427699</v>
      </c>
      <c r="K1462" s="39" t="n">
        <v>1.350531</v>
      </c>
      <c r="L1462" s="28" t="n">
        <v>17.912174</v>
      </c>
      <c r="M1462" s="8" t="n">
        <v>457.5</v>
      </c>
      <c r="N1462" s="8" t="n">
        <v>1527</v>
      </c>
      <c r="O1462" s="28" t="n">
        <v>13.139418</v>
      </c>
      <c r="P1462" s="28" t="n">
        <v>16.092111</v>
      </c>
      <c r="Q1462" s="28" t="n">
        <v>16.222399</v>
      </c>
      <c r="R1462" s="8" t="n">
        <v>64</v>
      </c>
      <c r="S1462" s="8" t="n">
        <v>34</v>
      </c>
      <c r="T1462" s="23" t="n">
        <v>265.619456</v>
      </c>
      <c r="U1462" s="23" t="n">
        <v>218.872558</v>
      </c>
      <c r="V1462" s="28" t="n">
        <v>10.099303</v>
      </c>
      <c r="W1462" s="39" t="n">
        <v>1.557369</v>
      </c>
      <c r="X1462" s="24" t="n">
        <f aca="false">P1462*RHO_VANE/2700*(1+SCRAP)*PRICE_VANE</f>
        <v>192.62256867</v>
      </c>
      <c r="Y1462" s="24" t="n">
        <f aca="false">Q1462*RHO_PLATE/2700*(1+SCRAP)*PRICE_PLATE</f>
        <v>194.18211603</v>
      </c>
      <c r="Z1462" s="24" t="n">
        <f aca="false">T1462*CUT_M+(R1462+S1462)*CUT_SET</f>
        <v>496.429184</v>
      </c>
      <c r="AA1462" s="24" t="n">
        <f aca="false">U1462*ROUND_M</f>
        <v>1094.36279</v>
      </c>
      <c r="AB1462" s="24" t="n">
        <f aca="false">(R1462+S1462)*FINISH_PART</f>
        <v>784</v>
      </c>
      <c r="AC1462" s="24" t="n">
        <f aca="false">R1462*SPACER_VANE+(R1462+S1462)*ASM_H*LABOUR</f>
        <v>1294.5</v>
      </c>
      <c r="AD1462" s="24" t="n">
        <f aca="false">V1462*G10_CAGE+W1462*G10_SLEEVE</f>
        <v>699.40032</v>
      </c>
      <c r="AE1462" s="24" t="n">
        <f aca="false">N1462/1000*SHAFT_M+SHAFT_SET</f>
        <v>263.24</v>
      </c>
      <c r="AF1462" s="24" t="n">
        <f aca="false">2*ROUNDUP(G1462*1000/V_ZENER,0)*PRICE_Z+5*ROUNDUP(G1462*DIODE_SAFETY/V_STICK,0)*PRICE_STICK</f>
        <v>127</v>
      </c>
      <c r="AG1462" s="24" t="n">
        <f aca="false">SUM(X1462:AF1462)</f>
        <v>5145.7369787</v>
      </c>
      <c r="AH1462" s="20" t="n">
        <f aca="false">FIXED_BOM</f>
        <v>3461</v>
      </c>
      <c r="AI1462" s="24" t="n">
        <f aca="false">(AG1462+AH1462)*(1+CONT)</f>
        <v>9897.747525505</v>
      </c>
      <c r="AJ1462" s="24" t="n">
        <f aca="false">IF(L1462&gt;0,AI1462/L1462,1000000000000)</f>
        <v>552.570979128776</v>
      </c>
      <c r="AK1462" s="8" t="n">
        <f aca="false">IF(AND(G1462&gt;=V_NEED,L1462&gt;=P_MIN,K1462&gt;=Z_MIN,F1462&lt;=N_CAP,D1462&lt;=R_MAX,OR(CORONA_REQ=0,O1462&gt;=G1462)),1,0)</f>
        <v>0</v>
      </c>
      <c r="AL1462" s="28" t="n">
        <f aca="false">IF(AK1462=1,IF(OBJECTIVE=1,AI1462,AJ1462),1000000000000)+ROW()*0.000000001</f>
        <v>1000000000000</v>
      </c>
    </row>
    <row r="1463" customFormat="false" ht="15" hidden="false" customHeight="false" outlineLevel="0" collapsed="false">
      <c r="A1463" s="8" t="n">
        <v>1459</v>
      </c>
      <c r="B1463" s="23" t="n">
        <v>8</v>
      </c>
      <c r="C1463" s="23" t="n">
        <v>2</v>
      </c>
      <c r="D1463" s="8" t="n">
        <v>200</v>
      </c>
      <c r="E1463" s="8" t="n">
        <v>18</v>
      </c>
      <c r="F1463" s="8" t="n">
        <v>4</v>
      </c>
      <c r="G1463" s="28" t="n">
        <v>16.907073</v>
      </c>
      <c r="H1463" s="8" t="n">
        <v>36.731984</v>
      </c>
      <c r="I1463" s="8" t="n">
        <v>305.215827</v>
      </c>
      <c r="J1463" s="28" t="n">
        <v>8.309266</v>
      </c>
      <c r="K1463" s="39" t="n">
        <v>1.298466</v>
      </c>
      <c r="L1463" s="28" t="n">
        <v>2.564039</v>
      </c>
      <c r="M1463" s="8" t="n">
        <v>112</v>
      </c>
      <c r="N1463" s="8" t="n">
        <v>836</v>
      </c>
      <c r="O1463" s="28" t="n">
        <v>14.275455</v>
      </c>
      <c r="P1463" s="28" t="n">
        <v>4.006869</v>
      </c>
      <c r="Q1463" s="28" t="n">
        <v>5.08938</v>
      </c>
      <c r="R1463" s="8" t="n">
        <v>16</v>
      </c>
      <c r="S1463" s="8" t="n">
        <v>8</v>
      </c>
      <c r="T1463" s="23" t="n">
        <v>65.619466</v>
      </c>
      <c r="U1463" s="23" t="n">
        <v>53.932741</v>
      </c>
      <c r="V1463" s="28" t="n">
        <v>3.223817</v>
      </c>
      <c r="W1463" s="39" t="n">
        <v>0.497131</v>
      </c>
      <c r="X1463" s="24" t="n">
        <f aca="false">P1463*RHO_VANE/2700*(1+SCRAP)*PRICE_VANE</f>
        <v>47.96222193</v>
      </c>
      <c r="Y1463" s="24" t="n">
        <f aca="false">Q1463*RHO_PLATE/2700*(1+SCRAP)*PRICE_PLATE</f>
        <v>60.9198786</v>
      </c>
      <c r="Z1463" s="24" t="n">
        <f aca="false">T1463*CUT_M+(R1463+S1463)*CUT_SET</f>
        <v>122.429199</v>
      </c>
      <c r="AA1463" s="24" t="n">
        <f aca="false">U1463*ROUND_M</f>
        <v>269.663705</v>
      </c>
      <c r="AB1463" s="24" t="n">
        <f aca="false">(R1463+S1463)*FINISH_PART</f>
        <v>192</v>
      </c>
      <c r="AC1463" s="24" t="n">
        <f aca="false">R1463*SPACER_VANE+(R1463+S1463)*ASM_H*LABOUR</f>
        <v>318</v>
      </c>
      <c r="AD1463" s="24" t="n">
        <f aca="false">V1463*G10_CAGE+W1463*G10_SLEEVE</f>
        <v>223.25688</v>
      </c>
      <c r="AE1463" s="24" t="n">
        <f aca="false">N1463/1000*SHAFT_M+SHAFT_SET</f>
        <v>180.32</v>
      </c>
      <c r="AF1463" s="24" t="n">
        <f aca="false">2*ROUNDUP(G1463*1000/V_ZENER,0)*PRICE_Z+5*ROUNDUP(G1463*DIODE_SAFETY/V_STICK,0)*PRICE_STICK</f>
        <v>127</v>
      </c>
      <c r="AG1463" s="24" t="n">
        <f aca="false">SUM(X1463:AF1463)</f>
        <v>1541.55188453</v>
      </c>
      <c r="AH1463" s="20" t="n">
        <f aca="false">FIXED_BOM</f>
        <v>3461</v>
      </c>
      <c r="AI1463" s="24" t="n">
        <f aca="false">(AG1463+AH1463)*(1+CONT)</f>
        <v>5752.9346672095</v>
      </c>
      <c r="AJ1463" s="24" t="n">
        <f aca="false">IF(L1463&gt;0,AI1463/L1463,1000000000000)</f>
        <v>2243.70014153821</v>
      </c>
      <c r="AK1463" s="8" t="n">
        <f aca="false">IF(AND(G1463&gt;=V_NEED,L1463&gt;=P_MIN,K1463&gt;=Z_MIN,F1463&lt;=N_CAP,D1463&lt;=R_MAX,OR(CORONA_REQ=0,O1463&gt;=G1463)),1,0)</f>
        <v>0</v>
      </c>
      <c r="AL1463" s="28" t="n">
        <f aca="false">IF(AK1463=1,IF(OBJECTIVE=1,AI1463,AJ1463),1000000000000)+ROW()*0.000000001</f>
        <v>1000000000000</v>
      </c>
    </row>
    <row r="1464" customFormat="false" ht="15" hidden="false" customHeight="false" outlineLevel="0" collapsed="false">
      <c r="A1464" s="8" t="n">
        <v>1460</v>
      </c>
      <c r="B1464" s="23" t="n">
        <v>8</v>
      </c>
      <c r="C1464" s="23" t="n">
        <v>2</v>
      </c>
      <c r="D1464" s="8" t="n">
        <v>200</v>
      </c>
      <c r="E1464" s="8" t="n">
        <v>18</v>
      </c>
      <c r="F1464" s="8" t="n">
        <v>6</v>
      </c>
      <c r="G1464" s="28" t="n">
        <v>16.907073</v>
      </c>
      <c r="H1464" s="8" t="n">
        <v>56.578832</v>
      </c>
      <c r="I1464" s="8" t="n">
        <v>479.624871</v>
      </c>
      <c r="J1464" s="28" t="n">
        <v>8.477108</v>
      </c>
      <c r="K1464" s="39" t="n">
        <v>1.34891</v>
      </c>
      <c r="L1464" s="28" t="n">
        <v>4.519542</v>
      </c>
      <c r="M1464" s="8" t="n">
        <v>172</v>
      </c>
      <c r="N1464" s="8" t="n">
        <v>956</v>
      </c>
      <c r="O1464" s="28" t="n">
        <v>14.275455</v>
      </c>
      <c r="P1464" s="28" t="n">
        <v>6.010303</v>
      </c>
      <c r="Q1464" s="28" t="n">
        <v>7.63407</v>
      </c>
      <c r="R1464" s="8" t="n">
        <v>24</v>
      </c>
      <c r="S1464" s="8" t="n">
        <v>12</v>
      </c>
      <c r="T1464" s="23" t="n">
        <v>98.429199</v>
      </c>
      <c r="U1464" s="23" t="n">
        <v>80.899112</v>
      </c>
      <c r="V1464" s="28" t="n">
        <v>4.417823</v>
      </c>
      <c r="W1464" s="39" t="n">
        <v>0.681253</v>
      </c>
      <c r="X1464" s="24" t="n">
        <f aca="false">P1464*RHO_VANE/2700*(1+SCRAP)*PRICE_VANE</f>
        <v>71.94332691</v>
      </c>
      <c r="Y1464" s="24" t="n">
        <f aca="false">Q1464*RHO_PLATE/2700*(1+SCRAP)*PRICE_PLATE</f>
        <v>91.3798179</v>
      </c>
      <c r="Z1464" s="24" t="n">
        <f aca="false">T1464*CUT_M+(R1464+S1464)*CUT_SET</f>
        <v>183.6437985</v>
      </c>
      <c r="AA1464" s="24" t="n">
        <f aca="false">U1464*ROUND_M</f>
        <v>404.49556</v>
      </c>
      <c r="AB1464" s="24" t="n">
        <f aca="false">(R1464+S1464)*FINISH_PART</f>
        <v>288</v>
      </c>
      <c r="AC1464" s="24" t="n">
        <f aca="false">R1464*SPACER_VANE+(R1464+S1464)*ASM_H*LABOUR</f>
        <v>477</v>
      </c>
      <c r="AD1464" s="24" t="n">
        <f aca="false">V1464*G10_CAGE+W1464*G10_SLEEVE</f>
        <v>305.94456</v>
      </c>
      <c r="AE1464" s="24" t="n">
        <f aca="false">N1464/1000*SHAFT_M+SHAFT_SET</f>
        <v>194.72</v>
      </c>
      <c r="AF1464" s="24" t="n">
        <f aca="false">2*ROUNDUP(G1464*1000/V_ZENER,0)*PRICE_Z+5*ROUNDUP(G1464*DIODE_SAFETY/V_STICK,0)*PRICE_STICK</f>
        <v>127</v>
      </c>
      <c r="AG1464" s="24" t="n">
        <f aca="false">SUM(X1464:AF1464)</f>
        <v>2144.12706331</v>
      </c>
      <c r="AH1464" s="20" t="n">
        <f aca="false">FIXED_BOM</f>
        <v>3461</v>
      </c>
      <c r="AI1464" s="24" t="n">
        <f aca="false">(AG1464+AH1464)*(1+CONT)</f>
        <v>6445.8961228065</v>
      </c>
      <c r="AJ1464" s="24" t="n">
        <f aca="false">IF(L1464&gt;0,AI1464/L1464,1000000000000)</f>
        <v>1426.22772900584</v>
      </c>
      <c r="AK1464" s="8" t="n">
        <f aca="false">IF(AND(G1464&gt;=V_NEED,L1464&gt;=P_MIN,K1464&gt;=Z_MIN,F1464&lt;=N_CAP,D1464&lt;=R_MAX,OR(CORONA_REQ=0,O1464&gt;=G1464)),1,0)</f>
        <v>0</v>
      </c>
      <c r="AL1464" s="28" t="n">
        <f aca="false">IF(AK1464=1,IF(OBJECTIVE=1,AI1464,AJ1464),1000000000000)+ROW()*0.000000001</f>
        <v>1000000000000</v>
      </c>
    </row>
    <row r="1465" customFormat="false" ht="15" hidden="false" customHeight="false" outlineLevel="0" collapsed="false">
      <c r="A1465" s="8" t="n">
        <v>1461</v>
      </c>
      <c r="B1465" s="23" t="n">
        <v>8</v>
      </c>
      <c r="C1465" s="23" t="n">
        <v>2</v>
      </c>
      <c r="D1465" s="8" t="n">
        <v>200</v>
      </c>
      <c r="E1465" s="8" t="n">
        <v>18</v>
      </c>
      <c r="F1465" s="8" t="n">
        <v>8</v>
      </c>
      <c r="G1465" s="28" t="n">
        <v>16.907073</v>
      </c>
      <c r="H1465" s="8" t="n">
        <v>76.42568</v>
      </c>
      <c r="I1465" s="8" t="n">
        <v>654.033914</v>
      </c>
      <c r="J1465" s="28" t="n">
        <v>8.557777</v>
      </c>
      <c r="K1465" s="39" t="n">
        <v>1.37494</v>
      </c>
      <c r="L1465" s="28" t="n">
        <v>6.49447</v>
      </c>
      <c r="M1465" s="8" t="n">
        <v>222</v>
      </c>
      <c r="N1465" s="8" t="n">
        <v>1056</v>
      </c>
      <c r="O1465" s="28" t="n">
        <v>14.275455</v>
      </c>
      <c r="P1465" s="28" t="n">
        <v>8.013738</v>
      </c>
      <c r="Q1465" s="28" t="n">
        <v>8.906415</v>
      </c>
      <c r="R1465" s="8" t="n">
        <v>32</v>
      </c>
      <c r="S1465" s="8" t="n">
        <v>14</v>
      </c>
      <c r="T1465" s="23" t="n">
        <v>128.097339</v>
      </c>
      <c r="U1465" s="23" t="n">
        <v>104.72389</v>
      </c>
      <c r="V1465" s="28" t="n">
        <v>5.412828</v>
      </c>
      <c r="W1465" s="39" t="n">
        <v>0.834688</v>
      </c>
      <c r="X1465" s="24" t="n">
        <f aca="false">P1465*RHO_VANE/2700*(1+SCRAP)*PRICE_VANE</f>
        <v>95.92444386</v>
      </c>
      <c r="Y1465" s="24" t="n">
        <f aca="false">Q1465*RHO_PLATE/2700*(1+SCRAP)*PRICE_PLATE</f>
        <v>106.60978755</v>
      </c>
      <c r="Z1465" s="24" t="n">
        <f aca="false">T1465*CUT_M+(R1465+S1465)*CUT_SET</f>
        <v>238.1460085</v>
      </c>
      <c r="AA1465" s="24" t="n">
        <f aca="false">U1465*ROUND_M</f>
        <v>523.61945</v>
      </c>
      <c r="AB1465" s="24" t="n">
        <f aca="false">(R1465+S1465)*FINISH_PART</f>
        <v>368</v>
      </c>
      <c r="AC1465" s="24" t="n">
        <f aca="false">R1465*SPACER_VANE+(R1465+S1465)*ASM_H*LABOUR</f>
        <v>613.5</v>
      </c>
      <c r="AD1465" s="24" t="n">
        <f aca="false">V1465*G10_CAGE+W1465*G10_SLEEVE</f>
        <v>374.85096</v>
      </c>
      <c r="AE1465" s="24" t="n">
        <f aca="false">N1465/1000*SHAFT_M+SHAFT_SET</f>
        <v>206.72</v>
      </c>
      <c r="AF1465" s="24" t="n">
        <f aca="false">2*ROUNDUP(G1465*1000/V_ZENER,0)*PRICE_Z+5*ROUNDUP(G1465*DIODE_SAFETY/V_STICK,0)*PRICE_STICK</f>
        <v>127</v>
      </c>
      <c r="AG1465" s="24" t="n">
        <f aca="false">SUM(X1465:AF1465)</f>
        <v>2654.37064991</v>
      </c>
      <c r="AH1465" s="20" t="n">
        <f aca="false">FIXED_BOM</f>
        <v>3461</v>
      </c>
      <c r="AI1465" s="24" t="n">
        <f aca="false">(AG1465+AH1465)*(1+CONT)</f>
        <v>7032.6762473965</v>
      </c>
      <c r="AJ1465" s="24" t="n">
        <f aca="false">IF(L1465&gt;0,AI1465/L1465,1000000000000)</f>
        <v>1082.87146563099</v>
      </c>
      <c r="AK1465" s="8" t="n">
        <f aca="false">IF(AND(G1465&gt;=V_NEED,L1465&gt;=P_MIN,K1465&gt;=Z_MIN,F1465&lt;=N_CAP,D1465&lt;=R_MAX,OR(CORONA_REQ=0,O1465&gt;=G1465)),1,0)</f>
        <v>0</v>
      </c>
      <c r="AL1465" s="28" t="n">
        <f aca="false">IF(AK1465=1,IF(OBJECTIVE=1,AI1465,AJ1465),1000000000000)+ROW()*0.000000001</f>
        <v>1000000000000</v>
      </c>
    </row>
    <row r="1466" customFormat="false" ht="15" hidden="false" customHeight="false" outlineLevel="0" collapsed="false">
      <c r="A1466" s="8" t="n">
        <v>1462</v>
      </c>
      <c r="B1466" s="23" t="n">
        <v>8</v>
      </c>
      <c r="C1466" s="23" t="n">
        <v>2</v>
      </c>
      <c r="D1466" s="8" t="n">
        <v>200</v>
      </c>
      <c r="E1466" s="8" t="n">
        <v>18</v>
      </c>
      <c r="F1466" s="8" t="n">
        <v>10</v>
      </c>
      <c r="G1466" s="28" t="n">
        <v>16.907073</v>
      </c>
      <c r="H1466" s="8" t="n">
        <v>96.272528</v>
      </c>
      <c r="I1466" s="8" t="n">
        <v>828.442958</v>
      </c>
      <c r="J1466" s="28" t="n">
        <v>8.605185</v>
      </c>
      <c r="K1466" s="39" t="n">
        <v>1.390398</v>
      </c>
      <c r="L1466" s="28" t="n">
        <v>8.470538</v>
      </c>
      <c r="M1466" s="8" t="n">
        <v>272</v>
      </c>
      <c r="N1466" s="8" t="n">
        <v>1156</v>
      </c>
      <c r="O1466" s="28" t="n">
        <v>14.275455</v>
      </c>
      <c r="P1466" s="28" t="n">
        <v>10.017172</v>
      </c>
      <c r="Q1466" s="28" t="n">
        <v>10.17876</v>
      </c>
      <c r="R1466" s="8" t="n">
        <v>40</v>
      </c>
      <c r="S1466" s="8" t="n">
        <v>16</v>
      </c>
      <c r="T1466" s="23" t="n">
        <v>157.765479</v>
      </c>
      <c r="U1466" s="23" t="n">
        <v>128.548668</v>
      </c>
      <c r="V1466" s="28" t="n">
        <v>6.407834</v>
      </c>
      <c r="W1466" s="39" t="n">
        <v>0.988124</v>
      </c>
      <c r="X1466" s="24" t="n">
        <f aca="false">P1466*RHO_VANE/2700*(1+SCRAP)*PRICE_VANE</f>
        <v>119.90554884</v>
      </c>
      <c r="Y1466" s="24" t="n">
        <f aca="false">Q1466*RHO_PLATE/2700*(1+SCRAP)*PRICE_PLATE</f>
        <v>121.8397572</v>
      </c>
      <c r="Z1466" s="24" t="n">
        <f aca="false">T1466*CUT_M+(R1466+S1466)*CUT_SET</f>
        <v>292.6482185</v>
      </c>
      <c r="AA1466" s="24" t="n">
        <f aca="false">U1466*ROUND_M</f>
        <v>642.74334</v>
      </c>
      <c r="AB1466" s="24" t="n">
        <f aca="false">(R1466+S1466)*FINISH_PART</f>
        <v>448</v>
      </c>
      <c r="AC1466" s="24" t="n">
        <f aca="false">R1466*SPACER_VANE+(R1466+S1466)*ASM_H*LABOUR</f>
        <v>750</v>
      </c>
      <c r="AD1466" s="24" t="n">
        <f aca="false">V1466*G10_CAGE+W1466*G10_SLEEVE</f>
        <v>443.75748</v>
      </c>
      <c r="AE1466" s="24" t="n">
        <f aca="false">N1466/1000*SHAFT_M+SHAFT_SET</f>
        <v>218.72</v>
      </c>
      <c r="AF1466" s="24" t="n">
        <f aca="false">2*ROUNDUP(G1466*1000/V_ZENER,0)*PRICE_Z+5*ROUNDUP(G1466*DIODE_SAFETY/V_STICK,0)*PRICE_STICK</f>
        <v>127</v>
      </c>
      <c r="AG1466" s="24" t="n">
        <f aca="false">SUM(X1466:AF1466)</f>
        <v>3164.61434454</v>
      </c>
      <c r="AH1466" s="20" t="n">
        <f aca="false">FIXED_BOM</f>
        <v>3461</v>
      </c>
      <c r="AI1466" s="24" t="n">
        <f aca="false">(AG1466+AH1466)*(1+CONT)</f>
        <v>7619.456496221</v>
      </c>
      <c r="AJ1466" s="24" t="n">
        <f aca="false">IF(L1466&gt;0,AI1466/L1466,1000000000000)</f>
        <v>899.524504372804</v>
      </c>
      <c r="AK1466" s="8" t="n">
        <f aca="false">IF(AND(G1466&gt;=V_NEED,L1466&gt;=P_MIN,K1466&gt;=Z_MIN,F1466&lt;=N_CAP,D1466&lt;=R_MAX,OR(CORONA_REQ=0,O1466&gt;=G1466)),1,0)</f>
        <v>0</v>
      </c>
      <c r="AL1466" s="28" t="n">
        <f aca="false">IF(AK1466=1,IF(OBJECTIVE=1,AI1466,AJ1466),1000000000000)+ROW()*0.000000001</f>
        <v>1000000000000</v>
      </c>
    </row>
    <row r="1467" customFormat="false" ht="15" hidden="false" customHeight="false" outlineLevel="0" collapsed="false">
      <c r="A1467" s="8" t="n">
        <v>1463</v>
      </c>
      <c r="B1467" s="23" t="n">
        <v>8</v>
      </c>
      <c r="C1467" s="23" t="n">
        <v>2</v>
      </c>
      <c r="D1467" s="8" t="n">
        <v>200</v>
      </c>
      <c r="E1467" s="8" t="n">
        <v>18</v>
      </c>
      <c r="F1467" s="8" t="n">
        <v>12</v>
      </c>
      <c r="G1467" s="28" t="n">
        <v>16.907073</v>
      </c>
      <c r="H1467" s="8" t="n">
        <v>116.119376</v>
      </c>
      <c r="I1467" s="8" t="n">
        <v>1002.852002</v>
      </c>
      <c r="J1467" s="28" t="n">
        <v>8.636388</v>
      </c>
      <c r="K1467" s="39" t="n">
        <v>1.401091</v>
      </c>
      <c r="L1467" s="28" t="n">
        <v>10.456183</v>
      </c>
      <c r="M1467" s="8" t="n">
        <v>332</v>
      </c>
      <c r="N1467" s="8" t="n">
        <v>1276</v>
      </c>
      <c r="O1467" s="28" t="n">
        <v>14.275455</v>
      </c>
      <c r="P1467" s="28" t="n">
        <v>12.020607</v>
      </c>
      <c r="Q1467" s="28" t="n">
        <v>12.72345</v>
      </c>
      <c r="R1467" s="8" t="n">
        <v>48</v>
      </c>
      <c r="S1467" s="8" t="n">
        <v>20</v>
      </c>
      <c r="T1467" s="23" t="n">
        <v>190.575212</v>
      </c>
      <c r="U1467" s="23" t="n">
        <v>155.515038</v>
      </c>
      <c r="V1467" s="28" t="n">
        <v>7.60184</v>
      </c>
      <c r="W1467" s="39" t="n">
        <v>1.172246</v>
      </c>
      <c r="X1467" s="24" t="n">
        <f aca="false">P1467*RHO_VANE/2700*(1+SCRAP)*PRICE_VANE</f>
        <v>143.88666579</v>
      </c>
      <c r="Y1467" s="24" t="n">
        <f aca="false">Q1467*RHO_PLATE/2700*(1+SCRAP)*PRICE_PLATE</f>
        <v>152.2996965</v>
      </c>
      <c r="Z1467" s="24" t="n">
        <f aca="false">T1467*CUT_M+(R1467+S1467)*CUT_SET</f>
        <v>353.862818</v>
      </c>
      <c r="AA1467" s="24" t="n">
        <f aca="false">U1467*ROUND_M</f>
        <v>777.57519</v>
      </c>
      <c r="AB1467" s="24" t="n">
        <f aca="false">(R1467+S1467)*FINISH_PART</f>
        <v>544</v>
      </c>
      <c r="AC1467" s="24" t="n">
        <f aca="false">R1467*SPACER_VANE+(R1467+S1467)*ASM_H*LABOUR</f>
        <v>909</v>
      </c>
      <c r="AD1467" s="24" t="n">
        <f aca="false">V1467*G10_CAGE+W1467*G10_SLEEVE</f>
        <v>526.44516</v>
      </c>
      <c r="AE1467" s="24" t="n">
        <f aca="false">N1467/1000*SHAFT_M+SHAFT_SET</f>
        <v>233.12</v>
      </c>
      <c r="AF1467" s="24" t="n">
        <f aca="false">2*ROUNDUP(G1467*1000/V_ZENER,0)*PRICE_Z+5*ROUNDUP(G1467*DIODE_SAFETY/V_STICK,0)*PRICE_STICK</f>
        <v>127</v>
      </c>
      <c r="AG1467" s="24" t="n">
        <f aca="false">SUM(X1467:AF1467)</f>
        <v>3767.18953029</v>
      </c>
      <c r="AH1467" s="20" t="n">
        <f aca="false">FIXED_BOM</f>
        <v>3461</v>
      </c>
      <c r="AI1467" s="24" t="n">
        <f aca="false">(AG1467+AH1467)*(1+CONT)</f>
        <v>8312.4179598335</v>
      </c>
      <c r="AJ1467" s="24" t="n">
        <f aca="false">IF(L1467&gt;0,AI1467/L1467,1000000000000)</f>
        <v>794.976327387681</v>
      </c>
      <c r="AK1467" s="8" t="n">
        <f aca="false">IF(AND(G1467&gt;=V_NEED,L1467&gt;=P_MIN,K1467&gt;=Z_MIN,F1467&lt;=N_CAP,D1467&lt;=R_MAX,OR(CORONA_REQ=0,O1467&gt;=G1467)),1,0)</f>
        <v>0</v>
      </c>
      <c r="AL1467" s="28" t="n">
        <f aca="false">IF(AK1467=1,IF(OBJECTIVE=1,AI1467,AJ1467),1000000000000)+ROW()*0.000000001</f>
        <v>1000000000000</v>
      </c>
    </row>
    <row r="1468" customFormat="false" ht="15" hidden="false" customHeight="false" outlineLevel="0" collapsed="false">
      <c r="A1468" s="8" t="n">
        <v>1464</v>
      </c>
      <c r="B1468" s="23" t="n">
        <v>8</v>
      </c>
      <c r="C1468" s="23" t="n">
        <v>2</v>
      </c>
      <c r="D1468" s="8" t="n">
        <v>200</v>
      </c>
      <c r="E1468" s="8" t="n">
        <v>18</v>
      </c>
      <c r="F1468" s="8" t="n">
        <v>16</v>
      </c>
      <c r="G1468" s="28" t="n">
        <v>16.907073</v>
      </c>
      <c r="H1468" s="8" t="n">
        <v>155.813071</v>
      </c>
      <c r="I1468" s="8" t="n">
        <v>1351.67009</v>
      </c>
      <c r="J1468" s="28" t="n">
        <v>8.674947</v>
      </c>
      <c r="K1468" s="39" t="n">
        <v>1.414213</v>
      </c>
      <c r="L1468" s="28" t="n">
        <v>14.424262</v>
      </c>
      <c r="M1468" s="8" t="n">
        <v>442</v>
      </c>
      <c r="N1468" s="8" t="n">
        <v>1496</v>
      </c>
      <c r="O1468" s="28" t="n">
        <v>14.275455</v>
      </c>
      <c r="P1468" s="28" t="n">
        <v>16.027476</v>
      </c>
      <c r="Q1468" s="28" t="n">
        <v>16.540485</v>
      </c>
      <c r="R1468" s="8" t="n">
        <v>64</v>
      </c>
      <c r="S1468" s="8" t="n">
        <v>26</v>
      </c>
      <c r="T1468" s="23" t="n">
        <v>253.053086</v>
      </c>
      <c r="U1468" s="23" t="n">
        <v>206.306187</v>
      </c>
      <c r="V1468" s="28" t="n">
        <v>9.790851</v>
      </c>
      <c r="W1468" s="39" t="n">
        <v>1.509804</v>
      </c>
      <c r="X1468" s="24" t="n">
        <f aca="false">P1468*RHO_VANE/2700*(1+SCRAP)*PRICE_VANE</f>
        <v>191.84888772</v>
      </c>
      <c r="Y1468" s="24" t="n">
        <f aca="false">Q1468*RHO_PLATE/2700*(1+SCRAP)*PRICE_PLATE</f>
        <v>197.98960545</v>
      </c>
      <c r="Z1468" s="24" t="n">
        <f aca="false">T1468*CUT_M+(R1468+S1468)*CUT_SET</f>
        <v>469.579629</v>
      </c>
      <c r="AA1468" s="24" t="n">
        <f aca="false">U1468*ROUND_M</f>
        <v>1031.530935</v>
      </c>
      <c r="AB1468" s="24" t="n">
        <f aca="false">(R1468+S1468)*FINISH_PART</f>
        <v>720</v>
      </c>
      <c r="AC1468" s="24" t="n">
        <f aca="false">R1468*SPACER_VANE+(R1468+S1468)*ASM_H*LABOUR</f>
        <v>1204.5</v>
      </c>
      <c r="AD1468" s="24" t="n">
        <f aca="false">V1468*G10_CAGE+W1468*G10_SLEEVE</f>
        <v>678.0393</v>
      </c>
      <c r="AE1468" s="24" t="n">
        <f aca="false">N1468/1000*SHAFT_M+SHAFT_SET</f>
        <v>259.52</v>
      </c>
      <c r="AF1468" s="24" t="n">
        <f aca="false">2*ROUNDUP(G1468*1000/V_ZENER,0)*PRICE_Z+5*ROUNDUP(G1468*DIODE_SAFETY/V_STICK,0)*PRICE_STICK</f>
        <v>127</v>
      </c>
      <c r="AG1468" s="24" t="n">
        <f aca="false">SUM(X1468:AF1468)</f>
        <v>4880.00835717</v>
      </c>
      <c r="AH1468" s="20" t="n">
        <f aca="false">FIXED_BOM</f>
        <v>3461</v>
      </c>
      <c r="AI1468" s="24" t="n">
        <f aca="false">(AG1468+AH1468)*(1+CONT)</f>
        <v>9592.1596107455</v>
      </c>
      <c r="AJ1468" s="24" t="n">
        <f aca="false">IF(L1468&gt;0,AI1468/L1468,1000000000000)</f>
        <v>665.001759587111</v>
      </c>
      <c r="AK1468" s="8" t="n">
        <f aca="false">IF(AND(G1468&gt;=V_NEED,L1468&gt;=P_MIN,K1468&gt;=Z_MIN,F1468&lt;=N_CAP,D1468&lt;=R_MAX,OR(CORONA_REQ=0,O1468&gt;=G1468)),1,0)</f>
        <v>0</v>
      </c>
      <c r="AL1468" s="28" t="n">
        <f aca="false">IF(AK1468=1,IF(OBJECTIVE=1,AI1468,AJ1468),1000000000000)+ROW()*0.000000001</f>
        <v>1000000000000</v>
      </c>
    </row>
    <row r="1469" customFormat="false" ht="15" hidden="false" customHeight="false" outlineLevel="0" collapsed="false">
      <c r="A1469" s="8" t="n">
        <v>1465</v>
      </c>
      <c r="B1469" s="23" t="n">
        <v>8</v>
      </c>
      <c r="C1469" s="23" t="n">
        <v>2</v>
      </c>
      <c r="D1469" s="8" t="n">
        <v>200</v>
      </c>
      <c r="E1469" s="8" t="n">
        <v>22</v>
      </c>
      <c r="F1469" s="8" t="n">
        <v>4</v>
      </c>
      <c r="G1469" s="28" t="n">
        <v>16.907073</v>
      </c>
      <c r="H1469" s="8" t="n">
        <v>48.228592</v>
      </c>
      <c r="I1469" s="8" t="n">
        <v>365.771891</v>
      </c>
      <c r="J1469" s="28" t="n">
        <v>7.58413</v>
      </c>
      <c r="K1469" s="39" t="n">
        <v>1.301562</v>
      </c>
      <c r="L1469" s="28" t="n">
        <v>3.101326</v>
      </c>
      <c r="M1469" s="8" t="n">
        <v>122</v>
      </c>
      <c r="N1469" s="8" t="n">
        <v>856</v>
      </c>
      <c r="O1469" s="28" t="n">
        <v>14.275455</v>
      </c>
      <c r="P1469" s="28" t="n">
        <v>4.685453</v>
      </c>
      <c r="Q1469" s="28" t="n">
        <v>6.361725</v>
      </c>
      <c r="R1469" s="8" t="n">
        <v>16</v>
      </c>
      <c r="S1469" s="8" t="n">
        <v>10</v>
      </c>
      <c r="T1469" s="23" t="n">
        <v>68.761059</v>
      </c>
      <c r="U1469" s="23" t="n">
        <v>57.074334</v>
      </c>
      <c r="V1469" s="28" t="n">
        <v>3.422818</v>
      </c>
      <c r="W1469" s="39" t="n">
        <v>0.527818</v>
      </c>
      <c r="X1469" s="24" t="n">
        <f aca="false">P1469*RHO_VANE/2700*(1+SCRAP)*PRICE_VANE</f>
        <v>56.08487241</v>
      </c>
      <c r="Y1469" s="24" t="n">
        <f aca="false">Q1469*RHO_PLATE/2700*(1+SCRAP)*PRICE_PLATE</f>
        <v>76.14984825</v>
      </c>
      <c r="Z1469" s="24" t="n">
        <f aca="false">T1469*CUT_M+(R1469+S1469)*CUT_SET</f>
        <v>129.1415885</v>
      </c>
      <c r="AA1469" s="24" t="n">
        <f aca="false">U1469*ROUND_M</f>
        <v>285.37167</v>
      </c>
      <c r="AB1469" s="24" t="n">
        <f aca="false">(R1469+S1469)*FINISH_PART</f>
        <v>208</v>
      </c>
      <c r="AC1469" s="24" t="n">
        <f aca="false">R1469*SPACER_VANE+(R1469+S1469)*ASM_H*LABOUR</f>
        <v>340.5</v>
      </c>
      <c r="AD1469" s="24" t="n">
        <f aca="false">V1469*G10_CAGE+W1469*G10_SLEEVE</f>
        <v>237.03816</v>
      </c>
      <c r="AE1469" s="24" t="n">
        <f aca="false">N1469/1000*SHAFT_M+SHAFT_SET</f>
        <v>182.72</v>
      </c>
      <c r="AF1469" s="24" t="n">
        <f aca="false">2*ROUNDUP(G1469*1000/V_ZENER,0)*PRICE_Z+5*ROUNDUP(G1469*DIODE_SAFETY/V_STICK,0)*PRICE_STICK</f>
        <v>127</v>
      </c>
      <c r="AG1469" s="24" t="n">
        <f aca="false">SUM(X1469:AF1469)</f>
        <v>1642.00613916</v>
      </c>
      <c r="AH1469" s="20" t="n">
        <f aca="false">FIXED_BOM</f>
        <v>3461</v>
      </c>
      <c r="AI1469" s="24" t="n">
        <f aca="false">(AG1469+AH1469)*(1+CONT)</f>
        <v>5868.457060034</v>
      </c>
      <c r="AJ1469" s="24" t="n">
        <f aca="false">IF(L1469&gt;0,AI1469/L1469,1000000000000)</f>
        <v>1892.24127358233</v>
      </c>
      <c r="AK1469" s="8" t="n">
        <f aca="false">IF(AND(G1469&gt;=V_NEED,L1469&gt;=P_MIN,K1469&gt;=Z_MIN,F1469&lt;=N_CAP,D1469&lt;=R_MAX,OR(CORONA_REQ=0,O1469&gt;=G1469)),1,0)</f>
        <v>0</v>
      </c>
      <c r="AL1469" s="28" t="n">
        <f aca="false">IF(AK1469=1,IF(OBJECTIVE=1,AI1469,AJ1469),1000000000000)+ROW()*0.000000001</f>
        <v>1000000000000</v>
      </c>
    </row>
    <row r="1470" customFormat="false" ht="15" hidden="false" customHeight="false" outlineLevel="0" collapsed="false">
      <c r="A1470" s="8" t="n">
        <v>1466</v>
      </c>
      <c r="B1470" s="23" t="n">
        <v>8</v>
      </c>
      <c r="C1470" s="23" t="n">
        <v>2</v>
      </c>
      <c r="D1470" s="8" t="n">
        <v>200</v>
      </c>
      <c r="E1470" s="8" t="n">
        <v>22</v>
      </c>
      <c r="F1470" s="8" t="n">
        <v>6</v>
      </c>
      <c r="G1470" s="28" t="n">
        <v>16.907073</v>
      </c>
      <c r="H1470" s="8" t="n">
        <v>74.644931</v>
      </c>
      <c r="I1470" s="8" t="n">
        <v>574.7844</v>
      </c>
      <c r="J1470" s="28" t="n">
        <v>7.700247</v>
      </c>
      <c r="K1470" s="39" t="n">
        <v>1.343494</v>
      </c>
      <c r="L1470" s="28" t="n">
        <v>5.364464</v>
      </c>
      <c r="M1470" s="8" t="n">
        <v>172</v>
      </c>
      <c r="N1470" s="8" t="n">
        <v>956</v>
      </c>
      <c r="O1470" s="28" t="n">
        <v>14.275455</v>
      </c>
      <c r="P1470" s="28" t="n">
        <v>7.028179</v>
      </c>
      <c r="Q1470" s="28" t="n">
        <v>7.63407</v>
      </c>
      <c r="R1470" s="8" t="n">
        <v>24</v>
      </c>
      <c r="S1470" s="8" t="n">
        <v>12</v>
      </c>
      <c r="T1470" s="23" t="n">
        <v>98.429199</v>
      </c>
      <c r="U1470" s="23" t="n">
        <v>80.899112</v>
      </c>
      <c r="V1470" s="28" t="n">
        <v>4.417823</v>
      </c>
      <c r="W1470" s="39" t="n">
        <v>0.681253</v>
      </c>
      <c r="X1470" s="24" t="n">
        <f aca="false">P1470*RHO_VANE/2700*(1+SCRAP)*PRICE_VANE</f>
        <v>84.12730263</v>
      </c>
      <c r="Y1470" s="24" t="n">
        <f aca="false">Q1470*RHO_PLATE/2700*(1+SCRAP)*PRICE_PLATE</f>
        <v>91.3798179</v>
      </c>
      <c r="Z1470" s="24" t="n">
        <f aca="false">T1470*CUT_M+(R1470+S1470)*CUT_SET</f>
        <v>183.6437985</v>
      </c>
      <c r="AA1470" s="24" t="n">
        <f aca="false">U1470*ROUND_M</f>
        <v>404.49556</v>
      </c>
      <c r="AB1470" s="24" t="n">
        <f aca="false">(R1470+S1470)*FINISH_PART</f>
        <v>288</v>
      </c>
      <c r="AC1470" s="24" t="n">
        <f aca="false">R1470*SPACER_VANE+(R1470+S1470)*ASM_H*LABOUR</f>
        <v>477</v>
      </c>
      <c r="AD1470" s="24" t="n">
        <f aca="false">V1470*G10_CAGE+W1470*G10_SLEEVE</f>
        <v>305.94456</v>
      </c>
      <c r="AE1470" s="24" t="n">
        <f aca="false">N1470/1000*SHAFT_M+SHAFT_SET</f>
        <v>194.72</v>
      </c>
      <c r="AF1470" s="24" t="n">
        <f aca="false">2*ROUNDUP(G1470*1000/V_ZENER,0)*PRICE_Z+5*ROUNDUP(G1470*DIODE_SAFETY/V_STICK,0)*PRICE_STICK</f>
        <v>127</v>
      </c>
      <c r="AG1470" s="24" t="n">
        <f aca="false">SUM(X1470:AF1470)</f>
        <v>2156.31103903</v>
      </c>
      <c r="AH1470" s="20" t="n">
        <f aca="false">FIXED_BOM</f>
        <v>3461</v>
      </c>
      <c r="AI1470" s="24" t="n">
        <f aca="false">(AG1470+AH1470)*(1+CONT)</f>
        <v>6459.9076948845</v>
      </c>
      <c r="AJ1470" s="24" t="n">
        <f aca="false">IF(L1470&gt;0,AI1470/L1470,1000000000000)</f>
        <v>1204.20375547016</v>
      </c>
      <c r="AK1470" s="8" t="n">
        <f aca="false">IF(AND(G1470&gt;=V_NEED,L1470&gt;=P_MIN,K1470&gt;=Z_MIN,F1470&lt;=N_CAP,D1470&lt;=R_MAX,OR(CORONA_REQ=0,O1470&gt;=G1470)),1,0)</f>
        <v>0</v>
      </c>
      <c r="AL1470" s="28" t="n">
        <f aca="false">IF(AK1470=1,IF(OBJECTIVE=1,AI1470,AJ1470),1000000000000)+ROW()*0.000000001</f>
        <v>1000000000000</v>
      </c>
    </row>
    <row r="1471" customFormat="false" ht="15" hidden="false" customHeight="false" outlineLevel="0" collapsed="false">
      <c r="A1471" s="8" t="n">
        <v>1467</v>
      </c>
      <c r="B1471" s="23" t="n">
        <v>8</v>
      </c>
      <c r="C1471" s="23" t="n">
        <v>2</v>
      </c>
      <c r="D1471" s="8" t="n">
        <v>200</v>
      </c>
      <c r="E1471" s="8" t="n">
        <v>22</v>
      </c>
      <c r="F1471" s="8" t="n">
        <v>8</v>
      </c>
      <c r="G1471" s="28" t="n">
        <v>16.907073</v>
      </c>
      <c r="H1471" s="8" t="n">
        <v>101.061269</v>
      </c>
      <c r="I1471" s="8" t="n">
        <v>783.796909</v>
      </c>
      <c r="J1471" s="28" t="n">
        <v>7.755661</v>
      </c>
      <c r="K1471" s="39" t="n">
        <v>1.364652</v>
      </c>
      <c r="L1471" s="28" t="n">
        <v>7.641319</v>
      </c>
      <c r="M1471" s="8" t="n">
        <v>232</v>
      </c>
      <c r="N1471" s="8" t="n">
        <v>1076</v>
      </c>
      <c r="O1471" s="28" t="n">
        <v>14.275455</v>
      </c>
      <c r="P1471" s="28" t="n">
        <v>9.370906</v>
      </c>
      <c r="Q1471" s="28" t="n">
        <v>10.17876</v>
      </c>
      <c r="R1471" s="8" t="n">
        <v>32</v>
      </c>
      <c r="S1471" s="8" t="n">
        <v>16</v>
      </c>
      <c r="T1471" s="23" t="n">
        <v>131.238932</v>
      </c>
      <c r="U1471" s="23" t="n">
        <v>107.865482</v>
      </c>
      <c r="V1471" s="28" t="n">
        <v>5.611829</v>
      </c>
      <c r="W1471" s="39" t="n">
        <v>0.865376</v>
      </c>
      <c r="X1471" s="24" t="n">
        <f aca="false">P1471*RHO_VANE/2700*(1+SCRAP)*PRICE_VANE</f>
        <v>112.16974482</v>
      </c>
      <c r="Y1471" s="24" t="n">
        <f aca="false">Q1471*RHO_PLATE/2700*(1+SCRAP)*PRICE_PLATE</f>
        <v>121.8397572</v>
      </c>
      <c r="Z1471" s="24" t="n">
        <f aca="false">T1471*CUT_M+(R1471+S1471)*CUT_SET</f>
        <v>244.858398</v>
      </c>
      <c r="AA1471" s="24" t="n">
        <f aca="false">U1471*ROUND_M</f>
        <v>539.32741</v>
      </c>
      <c r="AB1471" s="24" t="n">
        <f aca="false">(R1471+S1471)*FINISH_PART</f>
        <v>384</v>
      </c>
      <c r="AC1471" s="24" t="n">
        <f aca="false">R1471*SPACER_VANE+(R1471+S1471)*ASM_H*LABOUR</f>
        <v>636</v>
      </c>
      <c r="AD1471" s="24" t="n">
        <f aca="false">V1471*G10_CAGE+W1471*G10_SLEEVE</f>
        <v>388.6323</v>
      </c>
      <c r="AE1471" s="24" t="n">
        <f aca="false">N1471/1000*SHAFT_M+SHAFT_SET</f>
        <v>209.12</v>
      </c>
      <c r="AF1471" s="24" t="n">
        <f aca="false">2*ROUNDUP(G1471*1000/V_ZENER,0)*PRICE_Z+5*ROUNDUP(G1471*DIODE_SAFETY/V_STICK,0)*PRICE_STICK</f>
        <v>127</v>
      </c>
      <c r="AG1471" s="24" t="n">
        <f aca="false">SUM(X1471:AF1471)</f>
        <v>2762.94761002</v>
      </c>
      <c r="AH1471" s="20" t="n">
        <f aca="false">FIXED_BOM</f>
        <v>3461</v>
      </c>
      <c r="AI1471" s="24" t="n">
        <f aca="false">(AG1471+AH1471)*(1+CONT)</f>
        <v>7157.539751523</v>
      </c>
      <c r="AJ1471" s="24" t="n">
        <f aca="false">IF(L1471&gt;0,AI1471/L1471,1000000000000)</f>
        <v>936.689039094298</v>
      </c>
      <c r="AK1471" s="8" t="n">
        <f aca="false">IF(AND(G1471&gt;=V_NEED,L1471&gt;=P_MIN,K1471&gt;=Z_MIN,F1471&lt;=N_CAP,D1471&lt;=R_MAX,OR(CORONA_REQ=0,O1471&gt;=G1471)),1,0)</f>
        <v>0</v>
      </c>
      <c r="AL1471" s="28" t="n">
        <f aca="false">IF(AK1471=1,IF(OBJECTIVE=1,AI1471,AJ1471),1000000000000)+ROW()*0.000000001</f>
        <v>1000000000000</v>
      </c>
    </row>
    <row r="1472" customFormat="false" ht="15" hidden="false" customHeight="false" outlineLevel="0" collapsed="false">
      <c r="A1472" s="8" t="n">
        <v>1468</v>
      </c>
      <c r="B1472" s="23" t="n">
        <v>8</v>
      </c>
      <c r="C1472" s="23" t="n">
        <v>2</v>
      </c>
      <c r="D1472" s="8" t="n">
        <v>200</v>
      </c>
      <c r="E1472" s="8" t="n">
        <v>22</v>
      </c>
      <c r="F1472" s="8" t="n">
        <v>10</v>
      </c>
      <c r="G1472" s="28" t="n">
        <v>16.907073</v>
      </c>
      <c r="H1472" s="8" t="n">
        <v>127.477608</v>
      </c>
      <c r="I1472" s="8" t="n">
        <v>992.809418</v>
      </c>
      <c r="J1472" s="28" t="n">
        <v>7.788108</v>
      </c>
      <c r="K1472" s="39" t="n">
        <v>1.377479</v>
      </c>
      <c r="L1472" s="28" t="n">
        <v>9.925314</v>
      </c>
      <c r="M1472" s="8" t="n">
        <v>292</v>
      </c>
      <c r="N1472" s="8" t="n">
        <v>1196</v>
      </c>
      <c r="O1472" s="28" t="n">
        <v>14.275455</v>
      </c>
      <c r="P1472" s="28" t="n">
        <v>11.713632</v>
      </c>
      <c r="Q1472" s="28" t="n">
        <v>12.72345</v>
      </c>
      <c r="R1472" s="8" t="n">
        <v>40</v>
      </c>
      <c r="S1472" s="8" t="n">
        <v>20</v>
      </c>
      <c r="T1472" s="23" t="n">
        <v>164.048665</v>
      </c>
      <c r="U1472" s="23" t="n">
        <v>134.831853</v>
      </c>
      <c r="V1472" s="28" t="n">
        <v>6.805836</v>
      </c>
      <c r="W1472" s="39" t="n">
        <v>1.049498</v>
      </c>
      <c r="X1472" s="24" t="n">
        <f aca="false">P1472*RHO_VANE/2700*(1+SCRAP)*PRICE_VANE</f>
        <v>140.21217504</v>
      </c>
      <c r="Y1472" s="24" t="n">
        <f aca="false">Q1472*RHO_PLATE/2700*(1+SCRAP)*PRICE_PLATE</f>
        <v>152.2996965</v>
      </c>
      <c r="Z1472" s="24" t="n">
        <f aca="false">T1472*CUT_M+(R1472+S1472)*CUT_SET</f>
        <v>306.0729975</v>
      </c>
      <c r="AA1472" s="24" t="n">
        <f aca="false">U1472*ROUND_M</f>
        <v>674.159265</v>
      </c>
      <c r="AB1472" s="24" t="n">
        <f aca="false">(R1472+S1472)*FINISH_PART</f>
        <v>480</v>
      </c>
      <c r="AC1472" s="24" t="n">
        <f aca="false">R1472*SPACER_VANE+(R1472+S1472)*ASM_H*LABOUR</f>
        <v>795</v>
      </c>
      <c r="AD1472" s="24" t="n">
        <f aca="false">V1472*G10_CAGE+W1472*G10_SLEEVE</f>
        <v>471.32004</v>
      </c>
      <c r="AE1472" s="24" t="n">
        <f aca="false">N1472/1000*SHAFT_M+SHAFT_SET</f>
        <v>223.52</v>
      </c>
      <c r="AF1472" s="24" t="n">
        <f aca="false">2*ROUNDUP(G1472*1000/V_ZENER,0)*PRICE_Z+5*ROUNDUP(G1472*DIODE_SAFETY/V_STICK,0)*PRICE_STICK</f>
        <v>127</v>
      </c>
      <c r="AG1472" s="24" t="n">
        <f aca="false">SUM(X1472:AF1472)</f>
        <v>3369.58417404</v>
      </c>
      <c r="AH1472" s="20" t="n">
        <f aca="false">FIXED_BOM</f>
        <v>3461</v>
      </c>
      <c r="AI1472" s="24" t="n">
        <f aca="false">(AG1472+AH1472)*(1+CONT)</f>
        <v>7855.171800146</v>
      </c>
      <c r="AJ1472" s="24" t="n">
        <f aca="false">IF(L1472&gt;0,AI1472/L1472,1000000000000)</f>
        <v>791.428039470187</v>
      </c>
      <c r="AK1472" s="8" t="n">
        <f aca="false">IF(AND(G1472&gt;=V_NEED,L1472&gt;=P_MIN,K1472&gt;=Z_MIN,F1472&lt;=N_CAP,D1472&lt;=R_MAX,OR(CORONA_REQ=0,O1472&gt;=G1472)),1,0)</f>
        <v>0</v>
      </c>
      <c r="AL1472" s="28" t="n">
        <f aca="false">IF(AK1472=1,IF(OBJECTIVE=1,AI1472,AJ1472),1000000000000)+ROW()*0.000000001</f>
        <v>1000000000000</v>
      </c>
    </row>
    <row r="1473" customFormat="false" ht="15" hidden="false" customHeight="false" outlineLevel="0" collapsed="false">
      <c r="A1473" s="8" t="n">
        <v>1469</v>
      </c>
      <c r="B1473" s="23" t="n">
        <v>8</v>
      </c>
      <c r="C1473" s="23" t="n">
        <v>2</v>
      </c>
      <c r="D1473" s="8" t="n">
        <v>200</v>
      </c>
      <c r="E1473" s="8" t="n">
        <v>22</v>
      </c>
      <c r="F1473" s="8" t="n">
        <v>12</v>
      </c>
      <c r="G1473" s="28" t="n">
        <v>16.907073</v>
      </c>
      <c r="H1473" s="8" t="n">
        <v>153.893946</v>
      </c>
      <c r="I1473" s="8" t="n">
        <v>1201.821927</v>
      </c>
      <c r="J1473" s="28" t="n">
        <v>7.809417</v>
      </c>
      <c r="K1473" s="39" t="n">
        <v>1.385641</v>
      </c>
      <c r="L1473" s="28" t="n">
        <v>12.202473</v>
      </c>
      <c r="M1473" s="8" t="n">
        <v>352</v>
      </c>
      <c r="N1473" s="8" t="n">
        <v>1316</v>
      </c>
      <c r="O1473" s="28" t="n">
        <v>14.275455</v>
      </c>
      <c r="P1473" s="28" t="n">
        <v>14.056359</v>
      </c>
      <c r="Q1473" s="28" t="n">
        <v>15.26814</v>
      </c>
      <c r="R1473" s="8" t="n">
        <v>48</v>
      </c>
      <c r="S1473" s="8" t="n">
        <v>24</v>
      </c>
      <c r="T1473" s="23" t="n">
        <v>196.858398</v>
      </c>
      <c r="U1473" s="23" t="n">
        <v>161.798224</v>
      </c>
      <c r="V1473" s="28" t="n">
        <v>7.999842</v>
      </c>
      <c r="W1473" s="39" t="n">
        <v>1.23362</v>
      </c>
      <c r="X1473" s="24" t="n">
        <f aca="false">P1473*RHO_VANE/2700*(1+SCRAP)*PRICE_VANE</f>
        <v>168.25461723</v>
      </c>
      <c r="Y1473" s="24" t="n">
        <f aca="false">Q1473*RHO_PLATE/2700*(1+SCRAP)*PRICE_PLATE</f>
        <v>182.7596358</v>
      </c>
      <c r="Z1473" s="24" t="n">
        <f aca="false">T1473*CUT_M+(R1473+S1473)*CUT_SET</f>
        <v>367.287597</v>
      </c>
      <c r="AA1473" s="24" t="n">
        <f aca="false">U1473*ROUND_M</f>
        <v>808.99112</v>
      </c>
      <c r="AB1473" s="24" t="n">
        <f aca="false">(R1473+S1473)*FINISH_PART</f>
        <v>576</v>
      </c>
      <c r="AC1473" s="24" t="n">
        <f aca="false">R1473*SPACER_VANE+(R1473+S1473)*ASM_H*LABOUR</f>
        <v>954</v>
      </c>
      <c r="AD1473" s="24" t="n">
        <f aca="false">V1473*G10_CAGE+W1473*G10_SLEEVE</f>
        <v>554.00772</v>
      </c>
      <c r="AE1473" s="24" t="n">
        <f aca="false">N1473/1000*SHAFT_M+SHAFT_SET</f>
        <v>237.92</v>
      </c>
      <c r="AF1473" s="24" t="n">
        <f aca="false">2*ROUNDUP(G1473*1000/V_ZENER,0)*PRICE_Z+5*ROUNDUP(G1473*DIODE_SAFETY/V_STICK,0)*PRICE_STICK</f>
        <v>127</v>
      </c>
      <c r="AG1473" s="24" t="n">
        <f aca="false">SUM(X1473:AF1473)</f>
        <v>3976.22069003</v>
      </c>
      <c r="AH1473" s="20" t="n">
        <f aca="false">FIXED_BOM</f>
        <v>3461</v>
      </c>
      <c r="AI1473" s="24" t="n">
        <f aca="false">(AG1473+AH1473)*(1+CONT)</f>
        <v>8552.8037935345</v>
      </c>
      <c r="AJ1473" s="24" t="n">
        <f aca="false">IF(L1473&gt;0,AI1473/L1473,1000000000000)</f>
        <v>700.907413893438</v>
      </c>
      <c r="AK1473" s="8" t="n">
        <f aca="false">IF(AND(G1473&gt;=V_NEED,L1473&gt;=P_MIN,K1473&gt;=Z_MIN,F1473&lt;=N_CAP,D1473&lt;=R_MAX,OR(CORONA_REQ=0,O1473&gt;=G1473)),1,0)</f>
        <v>0</v>
      </c>
      <c r="AL1473" s="28" t="n">
        <f aca="false">IF(AK1473=1,IF(OBJECTIVE=1,AI1473,AJ1473),1000000000000)+ROW()*0.000000001</f>
        <v>1000000000000</v>
      </c>
    </row>
    <row r="1474" customFormat="false" ht="15" hidden="false" customHeight="false" outlineLevel="0" collapsed="false">
      <c r="A1474" s="8" t="n">
        <v>1470</v>
      </c>
      <c r="B1474" s="23" t="n">
        <v>8</v>
      </c>
      <c r="C1474" s="23" t="n">
        <v>2</v>
      </c>
      <c r="D1474" s="8" t="n">
        <v>200</v>
      </c>
      <c r="E1474" s="8" t="n">
        <v>22</v>
      </c>
      <c r="F1474" s="8" t="n">
        <v>16</v>
      </c>
      <c r="G1474" s="28" t="n">
        <v>16.907073</v>
      </c>
      <c r="H1474" s="8" t="n">
        <v>206.726623</v>
      </c>
      <c r="I1474" s="8" t="n">
        <v>1619.846945</v>
      </c>
      <c r="J1474" s="28" t="n">
        <v>7.835696</v>
      </c>
      <c r="K1474" s="39" t="n">
        <v>1.396631</v>
      </c>
      <c r="L1474" s="28" t="n">
        <v>16.785135</v>
      </c>
      <c r="M1474" s="8" t="n">
        <v>462</v>
      </c>
      <c r="N1474" s="8" t="n">
        <v>1536</v>
      </c>
      <c r="O1474" s="28" t="n">
        <v>14.275455</v>
      </c>
      <c r="P1474" s="28" t="n">
        <v>18.741812</v>
      </c>
      <c r="Q1474" s="28" t="n">
        <v>19.085175</v>
      </c>
      <c r="R1474" s="8" t="n">
        <v>64</v>
      </c>
      <c r="S1474" s="8" t="n">
        <v>30</v>
      </c>
      <c r="T1474" s="23" t="n">
        <v>259.336271</v>
      </c>
      <c r="U1474" s="23" t="n">
        <v>212.589372</v>
      </c>
      <c r="V1474" s="28" t="n">
        <v>10.188854</v>
      </c>
      <c r="W1474" s="39" t="n">
        <v>1.571178</v>
      </c>
      <c r="X1474" s="24" t="n">
        <f aca="false">P1474*RHO_VANE/2700*(1+SCRAP)*PRICE_VANE</f>
        <v>224.33948964</v>
      </c>
      <c r="Y1474" s="24" t="n">
        <f aca="false">Q1474*RHO_PLATE/2700*(1+SCRAP)*PRICE_PLATE</f>
        <v>228.44954475</v>
      </c>
      <c r="Z1474" s="24" t="n">
        <f aca="false">T1474*CUT_M+(R1474+S1474)*CUT_SET</f>
        <v>483.0044065</v>
      </c>
      <c r="AA1474" s="24" t="n">
        <f aca="false">U1474*ROUND_M</f>
        <v>1062.94686</v>
      </c>
      <c r="AB1474" s="24" t="n">
        <f aca="false">(R1474+S1474)*FINISH_PART</f>
        <v>752</v>
      </c>
      <c r="AC1474" s="24" t="n">
        <f aca="false">R1474*SPACER_VANE+(R1474+S1474)*ASM_H*LABOUR</f>
        <v>1249.5</v>
      </c>
      <c r="AD1474" s="24" t="n">
        <f aca="false">V1474*G10_CAGE+W1474*G10_SLEEVE</f>
        <v>705.60192</v>
      </c>
      <c r="AE1474" s="24" t="n">
        <f aca="false">N1474/1000*SHAFT_M+SHAFT_SET</f>
        <v>264.32</v>
      </c>
      <c r="AF1474" s="24" t="n">
        <f aca="false">2*ROUNDUP(G1474*1000/V_ZENER,0)*PRICE_Z+5*ROUNDUP(G1474*DIODE_SAFETY/V_STICK,0)*PRICE_STICK</f>
        <v>127</v>
      </c>
      <c r="AG1474" s="24" t="n">
        <f aca="false">SUM(X1474:AF1474)</f>
        <v>5097.16222089</v>
      </c>
      <c r="AH1474" s="20" t="n">
        <f aca="false">FIXED_BOM</f>
        <v>3461</v>
      </c>
      <c r="AI1474" s="24" t="n">
        <f aca="false">(AG1474+AH1474)*(1+CONT)</f>
        <v>9841.8865540235</v>
      </c>
      <c r="AJ1474" s="24" t="n">
        <f aca="false">IF(L1474&gt;0,AI1474/L1474,1000000000000)</f>
        <v>586.345391563637</v>
      </c>
      <c r="AK1474" s="8" t="n">
        <f aca="false">IF(AND(G1474&gt;=V_NEED,L1474&gt;=P_MIN,K1474&gt;=Z_MIN,F1474&lt;=N_CAP,D1474&lt;=R_MAX,OR(CORONA_REQ=0,O1474&gt;=G1474)),1,0)</f>
        <v>0</v>
      </c>
      <c r="AL1474" s="28" t="n">
        <f aca="false">IF(AK1474=1,IF(OBJECTIVE=1,AI1474,AJ1474),1000000000000)+ROW()*0.000000001</f>
        <v>1000000000000</v>
      </c>
    </row>
    <row r="1475" customFormat="false" ht="15" hidden="false" customHeight="false" outlineLevel="0" collapsed="false">
      <c r="A1475" s="8" t="n">
        <v>1471</v>
      </c>
      <c r="B1475" s="23" t="n">
        <v>8</v>
      </c>
      <c r="C1475" s="23" t="n">
        <v>2</v>
      </c>
      <c r="D1475" s="8" t="n">
        <v>200</v>
      </c>
      <c r="E1475" s="8" t="n">
        <v>26</v>
      </c>
      <c r="F1475" s="8" t="n">
        <v>4</v>
      </c>
      <c r="G1475" s="28" t="n">
        <v>16.907073</v>
      </c>
      <c r="H1475" s="8" t="n">
        <v>70.96571</v>
      </c>
      <c r="I1475" s="8" t="n">
        <v>426.703905</v>
      </c>
      <c r="J1475" s="28" t="n">
        <v>6.012818</v>
      </c>
      <c r="K1475" s="39" t="n">
        <v>1.264893</v>
      </c>
      <c r="L1475" s="28" t="n">
        <v>3.298398</v>
      </c>
      <c r="M1475" s="8" t="n">
        <v>122</v>
      </c>
      <c r="N1475" s="8" t="n">
        <v>856</v>
      </c>
      <c r="O1475" s="28" t="n">
        <v>14.275455</v>
      </c>
      <c r="P1475" s="28" t="n">
        <v>5.364037</v>
      </c>
      <c r="Q1475" s="28" t="n">
        <v>6.361725</v>
      </c>
      <c r="R1475" s="8" t="n">
        <v>16</v>
      </c>
      <c r="S1475" s="8" t="n">
        <v>10</v>
      </c>
      <c r="T1475" s="23" t="n">
        <v>68.761059</v>
      </c>
      <c r="U1475" s="23" t="n">
        <v>57.074334</v>
      </c>
      <c r="V1475" s="28" t="n">
        <v>3.422818</v>
      </c>
      <c r="W1475" s="39" t="n">
        <v>0.527818</v>
      </c>
      <c r="X1475" s="24" t="n">
        <f aca="false">P1475*RHO_VANE/2700*(1+SCRAP)*PRICE_VANE</f>
        <v>64.20752289</v>
      </c>
      <c r="Y1475" s="24" t="n">
        <f aca="false">Q1475*RHO_PLATE/2700*(1+SCRAP)*PRICE_PLATE</f>
        <v>76.14984825</v>
      </c>
      <c r="Z1475" s="24" t="n">
        <f aca="false">T1475*CUT_M+(R1475+S1475)*CUT_SET</f>
        <v>129.1415885</v>
      </c>
      <c r="AA1475" s="24" t="n">
        <f aca="false">U1475*ROUND_M</f>
        <v>285.37167</v>
      </c>
      <c r="AB1475" s="24" t="n">
        <f aca="false">(R1475+S1475)*FINISH_PART</f>
        <v>208</v>
      </c>
      <c r="AC1475" s="24" t="n">
        <f aca="false">R1475*SPACER_VANE+(R1475+S1475)*ASM_H*LABOUR</f>
        <v>340.5</v>
      </c>
      <c r="AD1475" s="24" t="n">
        <f aca="false">V1475*G10_CAGE+W1475*G10_SLEEVE</f>
        <v>237.03816</v>
      </c>
      <c r="AE1475" s="24" t="n">
        <f aca="false">N1475/1000*SHAFT_M+SHAFT_SET</f>
        <v>182.72</v>
      </c>
      <c r="AF1475" s="24" t="n">
        <f aca="false">2*ROUNDUP(G1475*1000/V_ZENER,0)*PRICE_Z+5*ROUNDUP(G1475*DIODE_SAFETY/V_STICK,0)*PRICE_STICK</f>
        <v>127</v>
      </c>
      <c r="AG1475" s="24" t="n">
        <f aca="false">SUM(X1475:AF1475)</f>
        <v>1650.12878964</v>
      </c>
      <c r="AH1475" s="20" t="n">
        <f aca="false">FIXED_BOM</f>
        <v>3461</v>
      </c>
      <c r="AI1475" s="24" t="n">
        <f aca="false">(AG1475+AH1475)*(1+CONT)</f>
        <v>5877.798108086</v>
      </c>
      <c r="AJ1475" s="24" t="n">
        <f aca="false">IF(L1475&gt;0,AI1475/L1475,1000000000000)</f>
        <v>1782.0160296259</v>
      </c>
      <c r="AK1475" s="8" t="n">
        <f aca="false">IF(AND(G1475&gt;=V_NEED,L1475&gt;=P_MIN,K1475&gt;=Z_MIN,F1475&lt;=N_CAP,D1475&lt;=R_MAX,OR(CORONA_REQ=0,O1475&gt;=G1475)),1,0)</f>
        <v>0</v>
      </c>
      <c r="AL1475" s="28" t="n">
        <f aca="false">IF(AK1475=1,IF(OBJECTIVE=1,AI1475,AJ1475),1000000000000)+ROW()*0.000000001</f>
        <v>1000000000000</v>
      </c>
    </row>
    <row r="1476" customFormat="false" ht="15" hidden="false" customHeight="false" outlineLevel="0" collapsed="false">
      <c r="A1476" s="8" t="n">
        <v>1472</v>
      </c>
      <c r="B1476" s="23" t="n">
        <v>8</v>
      </c>
      <c r="C1476" s="23" t="n">
        <v>2</v>
      </c>
      <c r="D1476" s="8" t="n">
        <v>200</v>
      </c>
      <c r="E1476" s="8" t="n">
        <v>26</v>
      </c>
      <c r="F1476" s="8" t="n">
        <v>6</v>
      </c>
      <c r="G1476" s="28" t="n">
        <v>16.907073</v>
      </c>
      <c r="H1476" s="8" t="n">
        <v>110.374687</v>
      </c>
      <c r="I1476" s="8" t="n">
        <v>670.534707</v>
      </c>
      <c r="J1476" s="28" t="n">
        <v>6.075077</v>
      </c>
      <c r="K1476" s="39" t="n">
        <v>1.297846</v>
      </c>
      <c r="L1476" s="28" t="n">
        <v>5.660378</v>
      </c>
      <c r="M1476" s="8" t="n">
        <v>182</v>
      </c>
      <c r="N1476" s="8" t="n">
        <v>976</v>
      </c>
      <c r="O1476" s="28" t="n">
        <v>14.275455</v>
      </c>
      <c r="P1476" s="28" t="n">
        <v>8.046055</v>
      </c>
      <c r="Q1476" s="28" t="n">
        <v>8.906415</v>
      </c>
      <c r="R1476" s="8" t="n">
        <v>24</v>
      </c>
      <c r="S1476" s="8" t="n">
        <v>14</v>
      </c>
      <c r="T1476" s="23" t="n">
        <v>101.570792</v>
      </c>
      <c r="U1476" s="23" t="n">
        <v>84.040704</v>
      </c>
      <c r="V1476" s="28" t="n">
        <v>4.616824</v>
      </c>
      <c r="W1476" s="39" t="n">
        <v>0.71194</v>
      </c>
      <c r="X1476" s="24" t="n">
        <f aca="false">P1476*RHO_VANE/2700*(1+SCRAP)*PRICE_VANE</f>
        <v>96.31127835</v>
      </c>
      <c r="Y1476" s="24" t="n">
        <f aca="false">Q1476*RHO_PLATE/2700*(1+SCRAP)*PRICE_PLATE</f>
        <v>106.60978755</v>
      </c>
      <c r="Z1476" s="24" t="n">
        <f aca="false">T1476*CUT_M+(R1476+S1476)*CUT_SET</f>
        <v>190.356188</v>
      </c>
      <c r="AA1476" s="24" t="n">
        <f aca="false">U1476*ROUND_M</f>
        <v>420.20352</v>
      </c>
      <c r="AB1476" s="24" t="n">
        <f aca="false">(R1476+S1476)*FINISH_PART</f>
        <v>304</v>
      </c>
      <c r="AC1476" s="24" t="n">
        <f aca="false">R1476*SPACER_VANE+(R1476+S1476)*ASM_H*LABOUR</f>
        <v>499.5</v>
      </c>
      <c r="AD1476" s="24" t="n">
        <f aca="false">V1476*G10_CAGE+W1476*G10_SLEEVE</f>
        <v>319.72584</v>
      </c>
      <c r="AE1476" s="24" t="n">
        <f aca="false">N1476/1000*SHAFT_M+SHAFT_SET</f>
        <v>197.12</v>
      </c>
      <c r="AF1476" s="24" t="n">
        <f aca="false">2*ROUNDUP(G1476*1000/V_ZENER,0)*PRICE_Z+5*ROUNDUP(G1476*DIODE_SAFETY/V_STICK,0)*PRICE_STICK</f>
        <v>127</v>
      </c>
      <c r="AG1476" s="24" t="n">
        <f aca="false">SUM(X1476:AF1476)</f>
        <v>2260.8266139</v>
      </c>
      <c r="AH1476" s="20" t="n">
        <f aca="false">FIXED_BOM</f>
        <v>3461</v>
      </c>
      <c r="AI1476" s="24" t="n">
        <f aca="false">(AG1476+AH1476)*(1+CONT)</f>
        <v>6580.100605985</v>
      </c>
      <c r="AJ1476" s="24" t="n">
        <f aca="false">IF(L1476&gt;0,AI1476/L1476,1000000000000)</f>
        <v>1162.48430864246</v>
      </c>
      <c r="AK1476" s="8" t="n">
        <f aca="false">IF(AND(G1476&gt;=V_NEED,L1476&gt;=P_MIN,K1476&gt;=Z_MIN,F1476&lt;=N_CAP,D1476&lt;=R_MAX,OR(CORONA_REQ=0,O1476&gt;=G1476)),1,0)</f>
        <v>0</v>
      </c>
      <c r="AL1476" s="28" t="n">
        <f aca="false">IF(AK1476=1,IF(OBJECTIVE=1,AI1476,AJ1476),1000000000000)+ROW()*0.000000001</f>
        <v>1000000000000</v>
      </c>
    </row>
    <row r="1477" customFormat="false" ht="15" hidden="false" customHeight="false" outlineLevel="0" collapsed="false">
      <c r="A1477" s="8" t="n">
        <v>1473</v>
      </c>
      <c r="B1477" s="23" t="n">
        <v>8</v>
      </c>
      <c r="C1477" s="23" t="n">
        <v>2</v>
      </c>
      <c r="D1477" s="8" t="n">
        <v>200</v>
      </c>
      <c r="E1477" s="8" t="n">
        <v>26</v>
      </c>
      <c r="F1477" s="8" t="n">
        <v>8</v>
      </c>
      <c r="G1477" s="28" t="n">
        <v>16.907073</v>
      </c>
      <c r="H1477" s="8" t="n">
        <v>149.783664</v>
      </c>
      <c r="I1477" s="8" t="n">
        <v>914.36551</v>
      </c>
      <c r="J1477" s="28" t="n">
        <v>6.104574</v>
      </c>
      <c r="K1477" s="39" t="n">
        <v>1.314288</v>
      </c>
      <c r="L1477" s="28" t="n">
        <v>8.032956</v>
      </c>
      <c r="M1477" s="8" t="n">
        <v>242</v>
      </c>
      <c r="N1477" s="8" t="n">
        <v>1096</v>
      </c>
      <c r="O1477" s="28" t="n">
        <v>14.275455</v>
      </c>
      <c r="P1477" s="28" t="n">
        <v>10.728074</v>
      </c>
      <c r="Q1477" s="28" t="n">
        <v>11.451105</v>
      </c>
      <c r="R1477" s="8" t="n">
        <v>32</v>
      </c>
      <c r="S1477" s="8" t="n">
        <v>18</v>
      </c>
      <c r="T1477" s="23" t="n">
        <v>134.380524</v>
      </c>
      <c r="U1477" s="23" t="n">
        <v>111.007075</v>
      </c>
      <c r="V1477" s="28" t="n">
        <v>5.810831</v>
      </c>
      <c r="W1477" s="39" t="n">
        <v>0.896063</v>
      </c>
      <c r="X1477" s="24" t="n">
        <f aca="false">P1477*RHO_VANE/2700*(1+SCRAP)*PRICE_VANE</f>
        <v>128.41504578</v>
      </c>
      <c r="Y1477" s="24" t="n">
        <f aca="false">Q1477*RHO_PLATE/2700*(1+SCRAP)*PRICE_PLATE</f>
        <v>137.06972685</v>
      </c>
      <c r="Z1477" s="24" t="n">
        <f aca="false">T1477*CUT_M+(R1477+S1477)*CUT_SET</f>
        <v>251.570786</v>
      </c>
      <c r="AA1477" s="24" t="n">
        <f aca="false">U1477*ROUND_M</f>
        <v>555.035375</v>
      </c>
      <c r="AB1477" s="24" t="n">
        <f aca="false">(R1477+S1477)*FINISH_PART</f>
        <v>400</v>
      </c>
      <c r="AC1477" s="24" t="n">
        <f aca="false">R1477*SPACER_VANE+(R1477+S1477)*ASM_H*LABOUR</f>
        <v>658.5</v>
      </c>
      <c r="AD1477" s="24" t="n">
        <f aca="false">V1477*G10_CAGE+W1477*G10_SLEEVE</f>
        <v>402.41364</v>
      </c>
      <c r="AE1477" s="24" t="n">
        <f aca="false">N1477/1000*SHAFT_M+SHAFT_SET</f>
        <v>211.52</v>
      </c>
      <c r="AF1477" s="24" t="n">
        <f aca="false">2*ROUNDUP(G1477*1000/V_ZENER,0)*PRICE_Z+5*ROUNDUP(G1477*DIODE_SAFETY/V_STICK,0)*PRICE_STICK</f>
        <v>127</v>
      </c>
      <c r="AG1477" s="24" t="n">
        <f aca="false">SUM(X1477:AF1477)</f>
        <v>2871.52457363</v>
      </c>
      <c r="AH1477" s="20" t="n">
        <f aca="false">FIXED_BOM</f>
        <v>3461</v>
      </c>
      <c r="AI1477" s="24" t="n">
        <f aca="false">(AG1477+AH1477)*(1+CONT)</f>
        <v>7282.4032596745</v>
      </c>
      <c r="AJ1477" s="24" t="n">
        <f aca="false">IF(L1477&gt;0,AI1477/L1477,1000000000000)</f>
        <v>906.565809606638</v>
      </c>
      <c r="AK1477" s="8" t="n">
        <f aca="false">IF(AND(G1477&gt;=V_NEED,L1477&gt;=P_MIN,K1477&gt;=Z_MIN,F1477&lt;=N_CAP,D1477&lt;=R_MAX,OR(CORONA_REQ=0,O1477&gt;=G1477)),1,0)</f>
        <v>0</v>
      </c>
      <c r="AL1477" s="28" t="n">
        <f aca="false">IF(AK1477=1,IF(OBJECTIVE=1,AI1477,AJ1477),1000000000000)+ROW()*0.000000001</f>
        <v>1000000000000</v>
      </c>
    </row>
    <row r="1478" customFormat="false" ht="15" hidden="false" customHeight="false" outlineLevel="0" collapsed="false">
      <c r="A1478" s="8" t="n">
        <v>1474</v>
      </c>
      <c r="B1478" s="23" t="n">
        <v>8</v>
      </c>
      <c r="C1478" s="23" t="n">
        <v>2</v>
      </c>
      <c r="D1478" s="8" t="n">
        <v>200</v>
      </c>
      <c r="E1478" s="8" t="n">
        <v>26</v>
      </c>
      <c r="F1478" s="8" t="n">
        <v>10</v>
      </c>
      <c r="G1478" s="28" t="n">
        <v>16.907073</v>
      </c>
      <c r="H1478" s="8" t="n">
        <v>189.192642</v>
      </c>
      <c r="I1478" s="8" t="n">
        <v>1158.196313</v>
      </c>
      <c r="J1478" s="28" t="n">
        <v>6.121783</v>
      </c>
      <c r="K1478" s="39" t="n">
        <v>1.324107</v>
      </c>
      <c r="L1478" s="28" t="n">
        <v>10.403021</v>
      </c>
      <c r="M1478" s="8" t="n">
        <v>302</v>
      </c>
      <c r="N1478" s="8" t="n">
        <v>1216</v>
      </c>
      <c r="O1478" s="28" t="n">
        <v>14.275455</v>
      </c>
      <c r="P1478" s="28" t="n">
        <v>13.410092</v>
      </c>
      <c r="Q1478" s="28" t="n">
        <v>13.995795</v>
      </c>
      <c r="R1478" s="8" t="n">
        <v>40</v>
      </c>
      <c r="S1478" s="8" t="n">
        <v>22</v>
      </c>
      <c r="T1478" s="23" t="n">
        <v>167.190257</v>
      </c>
      <c r="U1478" s="23" t="n">
        <v>137.973446</v>
      </c>
      <c r="V1478" s="28" t="n">
        <v>7.004837</v>
      </c>
      <c r="W1478" s="39" t="n">
        <v>1.080185</v>
      </c>
      <c r="X1478" s="24" t="n">
        <f aca="false">P1478*RHO_VANE/2700*(1+SCRAP)*PRICE_VANE</f>
        <v>160.51880124</v>
      </c>
      <c r="Y1478" s="24" t="n">
        <f aca="false">Q1478*RHO_PLATE/2700*(1+SCRAP)*PRICE_PLATE</f>
        <v>167.52966615</v>
      </c>
      <c r="Z1478" s="24" t="n">
        <f aca="false">T1478*CUT_M+(R1478+S1478)*CUT_SET</f>
        <v>312.7853855</v>
      </c>
      <c r="AA1478" s="24" t="n">
        <f aca="false">U1478*ROUND_M</f>
        <v>689.86723</v>
      </c>
      <c r="AB1478" s="24" t="n">
        <f aca="false">(R1478+S1478)*FINISH_PART</f>
        <v>496</v>
      </c>
      <c r="AC1478" s="24" t="n">
        <f aca="false">R1478*SPACER_VANE+(R1478+S1478)*ASM_H*LABOUR</f>
        <v>817.5</v>
      </c>
      <c r="AD1478" s="24" t="n">
        <f aca="false">V1478*G10_CAGE+W1478*G10_SLEEVE</f>
        <v>485.10132</v>
      </c>
      <c r="AE1478" s="24" t="n">
        <f aca="false">N1478/1000*SHAFT_M+SHAFT_SET</f>
        <v>225.92</v>
      </c>
      <c r="AF1478" s="24" t="n">
        <f aca="false">2*ROUNDUP(G1478*1000/V_ZENER,0)*PRICE_Z+5*ROUNDUP(G1478*DIODE_SAFETY/V_STICK,0)*PRICE_STICK</f>
        <v>127</v>
      </c>
      <c r="AG1478" s="24" t="n">
        <f aca="false">SUM(X1478:AF1478)</f>
        <v>3482.22240289</v>
      </c>
      <c r="AH1478" s="20" t="n">
        <f aca="false">FIXED_BOM</f>
        <v>3461</v>
      </c>
      <c r="AI1478" s="24" t="n">
        <f aca="false">(AG1478+AH1478)*(1+CONT)</f>
        <v>7984.7057633235</v>
      </c>
      <c r="AJ1478" s="24" t="n">
        <f aca="false">IF(L1478&gt;0,AI1478/L1478,1000000000000)</f>
        <v>767.537214749783</v>
      </c>
      <c r="AK1478" s="8" t="n">
        <f aca="false">IF(AND(G1478&gt;=V_NEED,L1478&gt;=P_MIN,K1478&gt;=Z_MIN,F1478&lt;=N_CAP,D1478&lt;=R_MAX,OR(CORONA_REQ=0,O1478&gt;=G1478)),1,0)</f>
        <v>0</v>
      </c>
      <c r="AL1478" s="28" t="n">
        <f aca="false">IF(AK1478=1,IF(OBJECTIVE=1,AI1478,AJ1478),1000000000000)+ROW()*0.000000001</f>
        <v>1000000000000</v>
      </c>
    </row>
    <row r="1479" customFormat="false" ht="15" hidden="false" customHeight="false" outlineLevel="0" collapsed="false">
      <c r="A1479" s="8" t="n">
        <v>1475</v>
      </c>
      <c r="B1479" s="23" t="n">
        <v>8</v>
      </c>
      <c r="C1479" s="23" t="n">
        <v>2</v>
      </c>
      <c r="D1479" s="8" t="n">
        <v>200</v>
      </c>
      <c r="E1479" s="8" t="n">
        <v>26</v>
      </c>
      <c r="F1479" s="8" t="n">
        <v>12</v>
      </c>
      <c r="G1479" s="28" t="n">
        <v>16.907073</v>
      </c>
      <c r="H1479" s="8" t="n">
        <v>228.601619</v>
      </c>
      <c r="I1479" s="8" t="n">
        <v>1402.027116</v>
      </c>
      <c r="J1479" s="28" t="n">
        <v>6.133059</v>
      </c>
      <c r="K1479" s="39" t="n">
        <v>1.330438</v>
      </c>
      <c r="L1479" s="28" t="n">
        <v>12.781266</v>
      </c>
      <c r="M1479" s="8" t="n">
        <v>362</v>
      </c>
      <c r="N1479" s="8" t="n">
        <v>1336</v>
      </c>
      <c r="O1479" s="28" t="n">
        <v>14.275455</v>
      </c>
      <c r="P1479" s="28" t="n">
        <v>16.092111</v>
      </c>
      <c r="Q1479" s="28" t="n">
        <v>16.540485</v>
      </c>
      <c r="R1479" s="8" t="n">
        <v>48</v>
      </c>
      <c r="S1479" s="8" t="n">
        <v>26</v>
      </c>
      <c r="T1479" s="23" t="n">
        <v>199.99999</v>
      </c>
      <c r="U1479" s="23" t="n">
        <v>164.939816</v>
      </c>
      <c r="V1479" s="28" t="n">
        <v>8.198843</v>
      </c>
      <c r="W1479" s="39" t="n">
        <v>1.264308</v>
      </c>
      <c r="X1479" s="24" t="n">
        <f aca="false">P1479*RHO_VANE/2700*(1+SCRAP)*PRICE_VANE</f>
        <v>192.62256867</v>
      </c>
      <c r="Y1479" s="24" t="n">
        <f aca="false">Q1479*RHO_PLATE/2700*(1+SCRAP)*PRICE_PLATE</f>
        <v>197.98960545</v>
      </c>
      <c r="Z1479" s="24" t="n">
        <f aca="false">T1479*CUT_M+(R1479+S1479)*CUT_SET</f>
        <v>373.999985</v>
      </c>
      <c r="AA1479" s="24" t="n">
        <f aca="false">U1479*ROUND_M</f>
        <v>824.69908</v>
      </c>
      <c r="AB1479" s="24" t="n">
        <f aca="false">(R1479+S1479)*FINISH_PART</f>
        <v>592</v>
      </c>
      <c r="AC1479" s="24" t="n">
        <f aca="false">R1479*SPACER_VANE+(R1479+S1479)*ASM_H*LABOUR</f>
        <v>976.5</v>
      </c>
      <c r="AD1479" s="24" t="n">
        <f aca="false">V1479*G10_CAGE+W1479*G10_SLEEVE</f>
        <v>567.78906</v>
      </c>
      <c r="AE1479" s="24" t="n">
        <f aca="false">N1479/1000*SHAFT_M+SHAFT_SET</f>
        <v>240.32</v>
      </c>
      <c r="AF1479" s="24" t="n">
        <f aca="false">2*ROUNDUP(G1479*1000/V_ZENER,0)*PRICE_Z+5*ROUNDUP(G1479*DIODE_SAFETY/V_STICK,0)*PRICE_STICK</f>
        <v>127</v>
      </c>
      <c r="AG1479" s="24" t="n">
        <f aca="false">SUM(X1479:AF1479)</f>
        <v>4092.92029912</v>
      </c>
      <c r="AH1479" s="20" t="n">
        <f aca="false">FIXED_BOM</f>
        <v>3461</v>
      </c>
      <c r="AI1479" s="24" t="n">
        <f aca="false">(AG1479+AH1479)*(1+CONT)</f>
        <v>8687.008343988</v>
      </c>
      <c r="AJ1479" s="24" t="n">
        <f aca="false">IF(L1479&gt;0,AI1479/L1479,1000000000000)</f>
        <v>679.66728366251</v>
      </c>
      <c r="AK1479" s="8" t="n">
        <f aca="false">IF(AND(G1479&gt;=V_NEED,L1479&gt;=P_MIN,K1479&gt;=Z_MIN,F1479&lt;=N_CAP,D1479&lt;=R_MAX,OR(CORONA_REQ=0,O1479&gt;=G1479)),1,0)</f>
        <v>0</v>
      </c>
      <c r="AL1479" s="28" t="n">
        <f aca="false">IF(AK1479=1,IF(OBJECTIVE=1,AI1479,AJ1479),1000000000000)+ROW()*0.000000001</f>
        <v>1000000000000</v>
      </c>
    </row>
    <row r="1480" customFormat="false" ht="15" hidden="false" customHeight="false" outlineLevel="0" collapsed="false">
      <c r="A1480" s="8" t="n">
        <v>1476</v>
      </c>
      <c r="B1480" s="23" t="n">
        <v>8</v>
      </c>
      <c r="C1480" s="23" t="n">
        <v>2</v>
      </c>
      <c r="D1480" s="8" t="n">
        <v>200</v>
      </c>
      <c r="E1480" s="8" t="n">
        <v>26</v>
      </c>
      <c r="F1480" s="8" t="n">
        <v>16</v>
      </c>
      <c r="G1480" s="28" t="n">
        <v>16.907073</v>
      </c>
      <c r="H1480" s="8" t="n">
        <v>307.419573</v>
      </c>
      <c r="I1480" s="8" t="n">
        <v>1889.688721</v>
      </c>
      <c r="J1480" s="28" t="n">
        <v>6.146937</v>
      </c>
      <c r="K1480" s="39" t="n">
        <v>1.338893</v>
      </c>
      <c r="L1480" s="28" t="n">
        <v>17.539362</v>
      </c>
      <c r="M1480" s="8" t="n">
        <v>482</v>
      </c>
      <c r="N1480" s="8" t="n">
        <v>1576</v>
      </c>
      <c r="O1480" s="28" t="n">
        <v>14.275455</v>
      </c>
      <c r="P1480" s="28" t="n">
        <v>21.456148</v>
      </c>
      <c r="Q1480" s="28" t="n">
        <v>21.629865</v>
      </c>
      <c r="R1480" s="8" t="n">
        <v>64</v>
      </c>
      <c r="S1480" s="8" t="n">
        <v>34</v>
      </c>
      <c r="T1480" s="23" t="n">
        <v>265.619456</v>
      </c>
      <c r="U1480" s="23" t="n">
        <v>218.872558</v>
      </c>
      <c r="V1480" s="28" t="n">
        <v>10.586856</v>
      </c>
      <c r="W1480" s="39" t="n">
        <v>1.632552</v>
      </c>
      <c r="X1480" s="24" t="n">
        <f aca="false">P1480*RHO_VANE/2700*(1+SCRAP)*PRICE_VANE</f>
        <v>256.83009156</v>
      </c>
      <c r="Y1480" s="24" t="n">
        <f aca="false">Q1480*RHO_PLATE/2700*(1+SCRAP)*PRICE_PLATE</f>
        <v>258.90948405</v>
      </c>
      <c r="Z1480" s="24" t="n">
        <f aca="false">T1480*CUT_M+(R1480+S1480)*CUT_SET</f>
        <v>496.429184</v>
      </c>
      <c r="AA1480" s="24" t="n">
        <f aca="false">U1480*ROUND_M</f>
        <v>1094.36279</v>
      </c>
      <c r="AB1480" s="24" t="n">
        <f aca="false">(R1480+S1480)*FINISH_PART</f>
        <v>784</v>
      </c>
      <c r="AC1480" s="24" t="n">
        <f aca="false">R1480*SPACER_VANE+(R1480+S1480)*ASM_H*LABOUR</f>
        <v>1294.5</v>
      </c>
      <c r="AD1480" s="24" t="n">
        <f aca="false">V1480*G10_CAGE+W1480*G10_SLEEVE</f>
        <v>733.16448</v>
      </c>
      <c r="AE1480" s="24" t="n">
        <f aca="false">N1480/1000*SHAFT_M+SHAFT_SET</f>
        <v>269.12</v>
      </c>
      <c r="AF1480" s="24" t="n">
        <f aca="false">2*ROUNDUP(G1480*1000/V_ZENER,0)*PRICE_Z+5*ROUNDUP(G1480*DIODE_SAFETY/V_STICK,0)*PRICE_STICK</f>
        <v>127</v>
      </c>
      <c r="AG1480" s="24" t="n">
        <f aca="false">SUM(X1480:AF1480)</f>
        <v>5314.31602961</v>
      </c>
      <c r="AH1480" s="20" t="n">
        <f aca="false">FIXED_BOM</f>
        <v>3461</v>
      </c>
      <c r="AI1480" s="24" t="n">
        <f aca="false">(AG1480+AH1480)*(1+CONT)</f>
        <v>10091.6134340515</v>
      </c>
      <c r="AJ1480" s="24" t="n">
        <f aca="false">IF(L1480&gt;0,AI1480/L1480,1000000000000)</f>
        <v>575.369470910715</v>
      </c>
      <c r="AK1480" s="8" t="n">
        <f aca="false">IF(AND(G1480&gt;=V_NEED,L1480&gt;=P_MIN,K1480&gt;=Z_MIN,F1480&lt;=N_CAP,D1480&lt;=R_MAX,OR(CORONA_REQ=0,O1480&gt;=G1480)),1,0)</f>
        <v>0</v>
      </c>
      <c r="AL1480" s="28" t="n">
        <f aca="false">IF(AK1480=1,IF(OBJECTIVE=1,AI1480,AJ1480),1000000000000)+ROW()*0.000000001</f>
        <v>1000000000000</v>
      </c>
    </row>
    <row r="1481" customFormat="false" ht="15" hidden="false" customHeight="false" outlineLevel="0" collapsed="false">
      <c r="A1481" s="8" t="n">
        <v>1477</v>
      </c>
      <c r="B1481" s="23" t="n">
        <v>8</v>
      </c>
      <c r="C1481" s="23" t="n">
        <v>2.5</v>
      </c>
      <c r="D1481" s="8" t="n">
        <v>200</v>
      </c>
      <c r="E1481" s="8" t="n">
        <v>18</v>
      </c>
      <c r="F1481" s="8" t="n">
        <v>4</v>
      </c>
      <c r="G1481" s="28" t="n">
        <v>16.907073</v>
      </c>
      <c r="H1481" s="8" t="n">
        <v>38.421593</v>
      </c>
      <c r="I1481" s="8" t="n">
        <v>306.373013</v>
      </c>
      <c r="J1481" s="28" t="n">
        <v>7.97398</v>
      </c>
      <c r="K1481" s="39" t="n">
        <v>1.291483</v>
      </c>
      <c r="L1481" s="28" t="n">
        <v>2.528635</v>
      </c>
      <c r="M1481" s="8" t="n">
        <v>118</v>
      </c>
      <c r="N1481" s="8" t="n">
        <v>848</v>
      </c>
      <c r="O1481" s="28" t="n">
        <v>15.22784</v>
      </c>
      <c r="P1481" s="28" t="n">
        <v>5.008586</v>
      </c>
      <c r="Q1481" s="28" t="n">
        <v>6.361725</v>
      </c>
      <c r="R1481" s="8" t="n">
        <v>16</v>
      </c>
      <c r="S1481" s="8" t="n">
        <v>8</v>
      </c>
      <c r="T1481" s="23" t="n">
        <v>65.619466</v>
      </c>
      <c r="U1481" s="23" t="n">
        <v>53.932741</v>
      </c>
      <c r="V1481" s="28" t="n">
        <v>3.343218</v>
      </c>
      <c r="W1481" s="39" t="n">
        <v>0.515543</v>
      </c>
      <c r="X1481" s="24" t="n">
        <f aca="false">P1481*RHO_VANE/2700*(1+SCRAP)*PRICE_VANE</f>
        <v>59.95277442</v>
      </c>
      <c r="Y1481" s="24" t="n">
        <f aca="false">Q1481*RHO_PLATE/2700*(1+SCRAP)*PRICE_PLATE</f>
        <v>76.14984825</v>
      </c>
      <c r="Z1481" s="24" t="n">
        <f aca="false">T1481*CUT_M+(R1481+S1481)*CUT_SET</f>
        <v>122.429199</v>
      </c>
      <c r="AA1481" s="24" t="n">
        <f aca="false">U1481*ROUND_M</f>
        <v>269.663705</v>
      </c>
      <c r="AB1481" s="24" t="n">
        <f aca="false">(R1481+S1481)*FINISH_PART</f>
        <v>192</v>
      </c>
      <c r="AC1481" s="24" t="n">
        <f aca="false">R1481*SPACER_VANE+(R1481+S1481)*ASM_H*LABOUR</f>
        <v>318</v>
      </c>
      <c r="AD1481" s="24" t="n">
        <f aca="false">V1481*G10_CAGE+W1481*G10_SLEEVE</f>
        <v>231.52566</v>
      </c>
      <c r="AE1481" s="24" t="n">
        <f aca="false">N1481/1000*SHAFT_M+SHAFT_SET</f>
        <v>181.76</v>
      </c>
      <c r="AF1481" s="24" t="n">
        <f aca="false">2*ROUNDUP(G1481*1000/V_ZENER,0)*PRICE_Z+5*ROUNDUP(G1481*DIODE_SAFETY/V_STICK,0)*PRICE_STICK</f>
        <v>127</v>
      </c>
      <c r="AG1481" s="24" t="n">
        <f aca="false">SUM(X1481:AF1481)</f>
        <v>1578.48118667</v>
      </c>
      <c r="AH1481" s="20" t="n">
        <f aca="false">FIXED_BOM</f>
        <v>3461</v>
      </c>
      <c r="AI1481" s="24" t="n">
        <f aca="false">(AG1481+AH1481)*(1+CONT)</f>
        <v>5795.4033646705</v>
      </c>
      <c r="AJ1481" s="24" t="n">
        <f aca="false">IF(L1481&gt;0,AI1481/L1481,1000000000000)</f>
        <v>2291.90981089422</v>
      </c>
      <c r="AK1481" s="8" t="n">
        <f aca="false">IF(AND(G1481&gt;=V_NEED,L1481&gt;=P_MIN,K1481&gt;=Z_MIN,F1481&lt;=N_CAP,D1481&lt;=R_MAX,OR(CORONA_REQ=0,O1481&gt;=G1481)),1,0)</f>
        <v>0</v>
      </c>
      <c r="AL1481" s="28" t="n">
        <f aca="false">IF(AK1481=1,IF(OBJECTIVE=1,AI1481,AJ1481),1000000000000)+ROW()*0.000000001</f>
        <v>1000000000000</v>
      </c>
    </row>
    <row r="1482" customFormat="false" ht="15" hidden="false" customHeight="false" outlineLevel="0" collapsed="false">
      <c r="A1482" s="8" t="n">
        <v>1478</v>
      </c>
      <c r="B1482" s="23" t="n">
        <v>8</v>
      </c>
      <c r="C1482" s="23" t="n">
        <v>2.5</v>
      </c>
      <c r="D1482" s="8" t="n">
        <v>200</v>
      </c>
      <c r="E1482" s="8" t="n">
        <v>18</v>
      </c>
      <c r="F1482" s="8" t="n">
        <v>6</v>
      </c>
      <c r="G1482" s="28" t="n">
        <v>16.907073</v>
      </c>
      <c r="H1482" s="8" t="n">
        <v>59.233932</v>
      </c>
      <c r="I1482" s="8" t="n">
        <v>481.443306</v>
      </c>
      <c r="J1482" s="28" t="n">
        <v>8.12783</v>
      </c>
      <c r="K1482" s="39" t="n">
        <v>1.340905</v>
      </c>
      <c r="L1482" s="28" t="n">
        <v>4.463654</v>
      </c>
      <c r="M1482" s="8" t="n">
        <v>181</v>
      </c>
      <c r="N1482" s="8" t="n">
        <v>974</v>
      </c>
      <c r="O1482" s="28" t="n">
        <v>15.22784</v>
      </c>
      <c r="P1482" s="28" t="n">
        <v>7.512879</v>
      </c>
      <c r="Q1482" s="28" t="n">
        <v>9.542588</v>
      </c>
      <c r="R1482" s="8" t="n">
        <v>24</v>
      </c>
      <c r="S1482" s="8" t="n">
        <v>12</v>
      </c>
      <c r="T1482" s="23" t="n">
        <v>98.429199</v>
      </c>
      <c r="U1482" s="23" t="n">
        <v>80.899112</v>
      </c>
      <c r="V1482" s="28" t="n">
        <v>4.596924</v>
      </c>
      <c r="W1482" s="39" t="n">
        <v>0.708871</v>
      </c>
      <c r="X1482" s="24" t="n">
        <f aca="false">P1482*RHO_VANE/2700*(1+SCRAP)*PRICE_VANE</f>
        <v>89.92916163</v>
      </c>
      <c r="Y1482" s="24" t="n">
        <f aca="false">Q1482*RHO_PLATE/2700*(1+SCRAP)*PRICE_PLATE</f>
        <v>114.22477836</v>
      </c>
      <c r="Z1482" s="24" t="n">
        <f aca="false">T1482*CUT_M+(R1482+S1482)*CUT_SET</f>
        <v>183.6437985</v>
      </c>
      <c r="AA1482" s="24" t="n">
        <f aca="false">U1482*ROUND_M</f>
        <v>404.49556</v>
      </c>
      <c r="AB1482" s="24" t="n">
        <f aca="false">(R1482+S1482)*FINISH_PART</f>
        <v>288</v>
      </c>
      <c r="AC1482" s="24" t="n">
        <f aca="false">R1482*SPACER_VANE+(R1482+S1482)*ASM_H*LABOUR</f>
        <v>477</v>
      </c>
      <c r="AD1482" s="24" t="n">
        <f aca="false">V1482*G10_CAGE+W1482*G10_SLEEVE</f>
        <v>318.3477</v>
      </c>
      <c r="AE1482" s="24" t="n">
        <f aca="false">N1482/1000*SHAFT_M+SHAFT_SET</f>
        <v>196.88</v>
      </c>
      <c r="AF1482" s="24" t="n">
        <f aca="false">2*ROUNDUP(G1482*1000/V_ZENER,0)*PRICE_Z+5*ROUNDUP(G1482*DIODE_SAFETY/V_STICK,0)*PRICE_STICK</f>
        <v>127</v>
      </c>
      <c r="AG1482" s="24" t="n">
        <f aca="false">SUM(X1482:AF1482)</f>
        <v>2199.52099849</v>
      </c>
      <c r="AH1482" s="20" t="n">
        <f aca="false">FIXED_BOM</f>
        <v>3461</v>
      </c>
      <c r="AI1482" s="24" t="n">
        <f aca="false">(AG1482+AH1482)*(1+CONT)</f>
        <v>6509.5991482635</v>
      </c>
      <c r="AJ1482" s="24" t="n">
        <f aca="false">IF(L1482&gt;0,AI1482/L1482,1000000000000)</f>
        <v>1458.35657249946</v>
      </c>
      <c r="AK1482" s="8" t="n">
        <f aca="false">IF(AND(G1482&gt;=V_NEED,L1482&gt;=P_MIN,K1482&gt;=Z_MIN,F1482&lt;=N_CAP,D1482&lt;=R_MAX,OR(CORONA_REQ=0,O1482&gt;=G1482)),1,0)</f>
        <v>0</v>
      </c>
      <c r="AL1482" s="28" t="n">
        <f aca="false">IF(AK1482=1,IF(OBJECTIVE=1,AI1482,AJ1482),1000000000000)+ROW()*0.000000001</f>
        <v>1000000000000</v>
      </c>
    </row>
    <row r="1483" customFormat="false" ht="15" hidden="false" customHeight="false" outlineLevel="0" collapsed="false">
      <c r="A1483" s="8" t="n">
        <v>1479</v>
      </c>
      <c r="B1483" s="23" t="n">
        <v>8</v>
      </c>
      <c r="C1483" s="23" t="n">
        <v>2.5</v>
      </c>
      <c r="D1483" s="8" t="n">
        <v>200</v>
      </c>
      <c r="E1483" s="8" t="n">
        <v>18</v>
      </c>
      <c r="F1483" s="8" t="n">
        <v>8</v>
      </c>
      <c r="G1483" s="28" t="n">
        <v>16.907073</v>
      </c>
      <c r="H1483" s="8" t="n">
        <v>80.046271</v>
      </c>
      <c r="I1483" s="8" t="n">
        <v>656.513598</v>
      </c>
      <c r="J1483" s="28" t="n">
        <v>8.201676</v>
      </c>
      <c r="K1483" s="39" t="n">
        <v>1.36637</v>
      </c>
      <c r="L1483" s="28" t="n">
        <v>6.415385</v>
      </c>
      <c r="M1483" s="8" t="n">
        <v>233.5</v>
      </c>
      <c r="N1483" s="8" t="n">
        <v>1079</v>
      </c>
      <c r="O1483" s="28" t="n">
        <v>15.22784</v>
      </c>
      <c r="P1483" s="28" t="n">
        <v>10.017172</v>
      </c>
      <c r="Q1483" s="28" t="n">
        <v>11.133019</v>
      </c>
      <c r="R1483" s="8" t="n">
        <v>32</v>
      </c>
      <c r="S1483" s="8" t="n">
        <v>14</v>
      </c>
      <c r="T1483" s="23" t="n">
        <v>128.097339</v>
      </c>
      <c r="U1483" s="23" t="n">
        <v>104.72389</v>
      </c>
      <c r="V1483" s="28" t="n">
        <v>5.64168</v>
      </c>
      <c r="W1483" s="39" t="n">
        <v>0.869979</v>
      </c>
      <c r="X1483" s="24" t="n">
        <f aca="false">P1483*RHO_VANE/2700*(1+SCRAP)*PRICE_VANE</f>
        <v>119.90554884</v>
      </c>
      <c r="Y1483" s="24" t="n">
        <f aca="false">Q1483*RHO_PLATE/2700*(1+SCRAP)*PRICE_PLATE</f>
        <v>133.26223743</v>
      </c>
      <c r="Z1483" s="24" t="n">
        <f aca="false">T1483*CUT_M+(R1483+S1483)*CUT_SET</f>
        <v>238.1460085</v>
      </c>
      <c r="AA1483" s="24" t="n">
        <f aca="false">U1483*ROUND_M</f>
        <v>523.61945</v>
      </c>
      <c r="AB1483" s="24" t="n">
        <f aca="false">(R1483+S1483)*FINISH_PART</f>
        <v>368</v>
      </c>
      <c r="AC1483" s="24" t="n">
        <f aca="false">R1483*SPACER_VANE+(R1483+S1483)*ASM_H*LABOUR</f>
        <v>613.5</v>
      </c>
      <c r="AD1483" s="24" t="n">
        <f aca="false">V1483*G10_CAGE+W1483*G10_SLEEVE</f>
        <v>390.69954</v>
      </c>
      <c r="AE1483" s="24" t="n">
        <f aca="false">N1483/1000*SHAFT_M+SHAFT_SET</f>
        <v>209.48</v>
      </c>
      <c r="AF1483" s="24" t="n">
        <f aca="false">2*ROUNDUP(G1483*1000/V_ZENER,0)*PRICE_Z+5*ROUNDUP(G1483*DIODE_SAFETY/V_STICK,0)*PRICE_STICK</f>
        <v>127</v>
      </c>
      <c r="AG1483" s="24" t="n">
        <f aca="false">SUM(X1483:AF1483)</f>
        <v>2723.61278477</v>
      </c>
      <c r="AH1483" s="20" t="n">
        <f aca="false">FIXED_BOM</f>
        <v>3461</v>
      </c>
      <c r="AI1483" s="24" t="n">
        <f aca="false">(AG1483+AH1483)*(1+CONT)</f>
        <v>7112.3047024855</v>
      </c>
      <c r="AJ1483" s="24" t="n">
        <f aca="false">IF(L1483&gt;0,AI1483/L1483,1000000000000)</f>
        <v>1108.63256102097</v>
      </c>
      <c r="AK1483" s="8" t="n">
        <f aca="false">IF(AND(G1483&gt;=V_NEED,L1483&gt;=P_MIN,K1483&gt;=Z_MIN,F1483&lt;=N_CAP,D1483&lt;=R_MAX,OR(CORONA_REQ=0,O1483&gt;=G1483)),1,0)</f>
        <v>0</v>
      </c>
      <c r="AL1483" s="28" t="n">
        <f aca="false">IF(AK1483=1,IF(OBJECTIVE=1,AI1483,AJ1483),1000000000000)+ROW()*0.000000001</f>
        <v>1000000000000</v>
      </c>
    </row>
    <row r="1484" customFormat="false" ht="15" hidden="false" customHeight="false" outlineLevel="0" collapsed="false">
      <c r="A1484" s="8" t="n">
        <v>1480</v>
      </c>
      <c r="B1484" s="23" t="n">
        <v>8</v>
      </c>
      <c r="C1484" s="23" t="n">
        <v>2.5</v>
      </c>
      <c r="D1484" s="8" t="n">
        <v>200</v>
      </c>
      <c r="E1484" s="8" t="n">
        <v>18</v>
      </c>
      <c r="F1484" s="8" t="n">
        <v>10</v>
      </c>
      <c r="G1484" s="28" t="n">
        <v>16.907073</v>
      </c>
      <c r="H1484" s="8" t="n">
        <v>100.85861</v>
      </c>
      <c r="I1484" s="8" t="n">
        <v>831.583891</v>
      </c>
      <c r="J1484" s="28" t="n">
        <v>8.245046</v>
      </c>
      <c r="K1484" s="39" t="n">
        <v>1.381479</v>
      </c>
      <c r="L1484" s="28" t="n">
        <v>8.367979</v>
      </c>
      <c r="M1484" s="8" t="n">
        <v>296.5</v>
      </c>
      <c r="N1484" s="8" t="n">
        <v>1205</v>
      </c>
      <c r="O1484" s="28" t="n">
        <v>15.22784</v>
      </c>
      <c r="P1484" s="28" t="n">
        <v>12.521465</v>
      </c>
      <c r="Q1484" s="28" t="n">
        <v>14.313882</v>
      </c>
      <c r="R1484" s="8" t="n">
        <v>40</v>
      </c>
      <c r="S1484" s="8" t="n">
        <v>18</v>
      </c>
      <c r="T1484" s="23" t="n">
        <v>160.907072</v>
      </c>
      <c r="U1484" s="23" t="n">
        <v>131.69026</v>
      </c>
      <c r="V1484" s="28" t="n">
        <v>6.895386</v>
      </c>
      <c r="W1484" s="39" t="n">
        <v>1.063307</v>
      </c>
      <c r="X1484" s="24" t="n">
        <f aca="false">P1484*RHO_VANE/2700*(1+SCRAP)*PRICE_VANE</f>
        <v>149.88193605</v>
      </c>
      <c r="Y1484" s="24" t="n">
        <f aca="false">Q1484*RHO_PLATE/2700*(1+SCRAP)*PRICE_PLATE</f>
        <v>171.33716754</v>
      </c>
      <c r="Z1484" s="24" t="n">
        <f aca="false">T1484*CUT_M+(R1484+S1484)*CUT_SET</f>
        <v>299.360608</v>
      </c>
      <c r="AA1484" s="24" t="n">
        <f aca="false">U1484*ROUND_M</f>
        <v>658.4513</v>
      </c>
      <c r="AB1484" s="24" t="n">
        <f aca="false">(R1484+S1484)*FINISH_PART</f>
        <v>464</v>
      </c>
      <c r="AC1484" s="24" t="n">
        <f aca="false">R1484*SPACER_VANE+(R1484+S1484)*ASM_H*LABOUR</f>
        <v>772.5</v>
      </c>
      <c r="AD1484" s="24" t="n">
        <f aca="false">V1484*G10_CAGE+W1484*G10_SLEEVE</f>
        <v>477.52158</v>
      </c>
      <c r="AE1484" s="24" t="n">
        <f aca="false">N1484/1000*SHAFT_M+SHAFT_SET</f>
        <v>224.6</v>
      </c>
      <c r="AF1484" s="24" t="n">
        <f aca="false">2*ROUNDUP(G1484*1000/V_ZENER,0)*PRICE_Z+5*ROUNDUP(G1484*DIODE_SAFETY/V_STICK,0)*PRICE_STICK</f>
        <v>127</v>
      </c>
      <c r="AG1484" s="24" t="n">
        <f aca="false">SUM(X1484:AF1484)</f>
        <v>3344.65259159</v>
      </c>
      <c r="AH1484" s="20" t="n">
        <f aca="false">FIXED_BOM</f>
        <v>3461</v>
      </c>
      <c r="AI1484" s="24" t="n">
        <f aca="false">(AG1484+AH1484)*(1+CONT)</f>
        <v>7826.5004803285</v>
      </c>
      <c r="AJ1484" s="24" t="n">
        <f aca="false">IF(L1484&gt;0,AI1484/L1484,1000000000000)</f>
        <v>935.291601511966</v>
      </c>
      <c r="AK1484" s="8" t="n">
        <f aca="false">IF(AND(G1484&gt;=V_NEED,L1484&gt;=P_MIN,K1484&gt;=Z_MIN,F1484&lt;=N_CAP,D1484&lt;=R_MAX,OR(CORONA_REQ=0,O1484&gt;=G1484)),1,0)</f>
        <v>0</v>
      </c>
      <c r="AL1484" s="28" t="n">
        <f aca="false">IF(AK1484=1,IF(OBJECTIVE=1,AI1484,AJ1484),1000000000000)+ROW()*0.000000001</f>
        <v>1000000000000</v>
      </c>
    </row>
    <row r="1485" customFormat="false" ht="15" hidden="false" customHeight="false" outlineLevel="0" collapsed="false">
      <c r="A1485" s="8" t="n">
        <v>1481</v>
      </c>
      <c r="B1485" s="23" t="n">
        <v>8</v>
      </c>
      <c r="C1485" s="23" t="n">
        <v>2.5</v>
      </c>
      <c r="D1485" s="8" t="n">
        <v>200</v>
      </c>
      <c r="E1485" s="8" t="n">
        <v>18</v>
      </c>
      <c r="F1485" s="8" t="n">
        <v>12</v>
      </c>
      <c r="G1485" s="28" t="n">
        <v>16.907073</v>
      </c>
      <c r="H1485" s="8" t="n">
        <v>121.670949</v>
      </c>
      <c r="I1485" s="8" t="n">
        <v>1006.654184</v>
      </c>
      <c r="J1485" s="28" t="n">
        <v>8.273579</v>
      </c>
      <c r="K1485" s="39" t="n">
        <v>1.391927</v>
      </c>
      <c r="L1485" s="28" t="n">
        <v>10.329909</v>
      </c>
      <c r="M1485" s="8" t="n">
        <v>349</v>
      </c>
      <c r="N1485" s="8" t="n">
        <v>1310</v>
      </c>
      <c r="O1485" s="28" t="n">
        <v>15.22784</v>
      </c>
      <c r="P1485" s="28" t="n">
        <v>15.025759</v>
      </c>
      <c r="Q1485" s="28" t="n">
        <v>15.904313</v>
      </c>
      <c r="R1485" s="8" t="n">
        <v>48</v>
      </c>
      <c r="S1485" s="8" t="n">
        <v>20</v>
      </c>
      <c r="T1485" s="23" t="n">
        <v>190.575212</v>
      </c>
      <c r="U1485" s="23" t="n">
        <v>155.515038</v>
      </c>
      <c r="V1485" s="28" t="n">
        <v>7.940142</v>
      </c>
      <c r="W1485" s="39" t="n">
        <v>1.224414</v>
      </c>
      <c r="X1485" s="24" t="n">
        <f aca="false">P1485*RHO_VANE/2700*(1+SCRAP)*PRICE_VANE</f>
        <v>179.85833523</v>
      </c>
      <c r="Y1485" s="24" t="n">
        <f aca="false">Q1485*RHO_PLATE/2700*(1+SCRAP)*PRICE_PLATE</f>
        <v>190.37462661</v>
      </c>
      <c r="Z1485" s="24" t="n">
        <f aca="false">T1485*CUT_M+(R1485+S1485)*CUT_SET</f>
        <v>353.862818</v>
      </c>
      <c r="AA1485" s="24" t="n">
        <f aca="false">U1485*ROUND_M</f>
        <v>777.57519</v>
      </c>
      <c r="AB1485" s="24" t="n">
        <f aca="false">(R1485+S1485)*FINISH_PART</f>
        <v>544</v>
      </c>
      <c r="AC1485" s="24" t="n">
        <f aca="false">R1485*SPACER_VANE+(R1485+S1485)*ASM_H*LABOUR</f>
        <v>909</v>
      </c>
      <c r="AD1485" s="24" t="n">
        <f aca="false">V1485*G10_CAGE+W1485*G10_SLEEVE</f>
        <v>549.87336</v>
      </c>
      <c r="AE1485" s="24" t="n">
        <f aca="false">N1485/1000*SHAFT_M+SHAFT_SET</f>
        <v>237.2</v>
      </c>
      <c r="AF1485" s="24" t="n">
        <f aca="false">2*ROUNDUP(G1485*1000/V_ZENER,0)*PRICE_Z+5*ROUNDUP(G1485*DIODE_SAFETY/V_STICK,0)*PRICE_STICK</f>
        <v>127</v>
      </c>
      <c r="AG1485" s="24" t="n">
        <f aca="false">SUM(X1485:AF1485)</f>
        <v>3868.74432984</v>
      </c>
      <c r="AH1485" s="20" t="n">
        <f aca="false">FIXED_BOM</f>
        <v>3461</v>
      </c>
      <c r="AI1485" s="24" t="n">
        <f aca="false">(AG1485+AH1485)*(1+CONT)</f>
        <v>8429.205979316</v>
      </c>
      <c r="AJ1485" s="24" t="n">
        <f aca="false">IF(L1485&gt;0,AI1485/L1485,1000000000000)</f>
        <v>816.000022780065</v>
      </c>
      <c r="AK1485" s="8" t="n">
        <f aca="false">IF(AND(G1485&gt;=V_NEED,L1485&gt;=P_MIN,K1485&gt;=Z_MIN,F1485&lt;=N_CAP,D1485&lt;=R_MAX,OR(CORONA_REQ=0,O1485&gt;=G1485)),1,0)</f>
        <v>0</v>
      </c>
      <c r="AL1485" s="28" t="n">
        <f aca="false">IF(AK1485=1,IF(OBJECTIVE=1,AI1485,AJ1485),1000000000000)+ROW()*0.000000001</f>
        <v>1000000000000</v>
      </c>
    </row>
    <row r="1486" customFormat="false" ht="15" hidden="false" customHeight="false" outlineLevel="0" collapsed="false">
      <c r="A1486" s="8" t="n">
        <v>1482</v>
      </c>
      <c r="B1486" s="23" t="n">
        <v>8</v>
      </c>
      <c r="C1486" s="23" t="n">
        <v>2.5</v>
      </c>
      <c r="D1486" s="8" t="n">
        <v>200</v>
      </c>
      <c r="E1486" s="8" t="n">
        <v>18</v>
      </c>
      <c r="F1486" s="8" t="n">
        <v>16</v>
      </c>
      <c r="G1486" s="28" t="n">
        <v>16.907073</v>
      </c>
      <c r="H1486" s="8" t="n">
        <v>163.295626</v>
      </c>
      <c r="I1486" s="8" t="n">
        <v>1356.79477</v>
      </c>
      <c r="J1486" s="28" t="n">
        <v>8.308825</v>
      </c>
      <c r="K1486" s="39" t="n">
        <v>1.404739</v>
      </c>
      <c r="L1486" s="28" t="n">
        <v>14.250365</v>
      </c>
      <c r="M1486" s="8" t="n">
        <v>464.5</v>
      </c>
      <c r="N1486" s="8" t="n">
        <v>1541</v>
      </c>
      <c r="O1486" s="28" t="n">
        <v>15.22784</v>
      </c>
      <c r="P1486" s="28" t="n">
        <v>20.034345</v>
      </c>
      <c r="Q1486" s="28" t="n">
        <v>20.675607</v>
      </c>
      <c r="R1486" s="8" t="n">
        <v>64</v>
      </c>
      <c r="S1486" s="8" t="n">
        <v>26</v>
      </c>
      <c r="T1486" s="23" t="n">
        <v>253.053086</v>
      </c>
      <c r="U1486" s="23" t="n">
        <v>206.306187</v>
      </c>
      <c r="V1486" s="28" t="n">
        <v>10.238604</v>
      </c>
      <c r="W1486" s="39" t="n">
        <v>1.57885</v>
      </c>
      <c r="X1486" s="24" t="n">
        <f aca="false">P1486*RHO_VANE/2700*(1+SCRAP)*PRICE_VANE</f>
        <v>239.81110965</v>
      </c>
      <c r="Y1486" s="24" t="n">
        <f aca="false">Q1486*RHO_PLATE/2700*(1+SCRAP)*PRICE_PLATE</f>
        <v>247.48701579</v>
      </c>
      <c r="Z1486" s="24" t="n">
        <f aca="false">T1486*CUT_M+(R1486+S1486)*CUT_SET</f>
        <v>469.579629</v>
      </c>
      <c r="AA1486" s="24" t="n">
        <f aca="false">U1486*ROUND_M</f>
        <v>1031.530935</v>
      </c>
      <c r="AB1486" s="24" t="n">
        <f aca="false">(R1486+S1486)*FINISH_PART</f>
        <v>720</v>
      </c>
      <c r="AC1486" s="24" t="n">
        <f aca="false">R1486*SPACER_VANE+(R1486+S1486)*ASM_H*LABOUR</f>
        <v>1204.5</v>
      </c>
      <c r="AD1486" s="24" t="n">
        <f aca="false">V1486*G10_CAGE+W1486*G10_SLEEVE</f>
        <v>709.04724</v>
      </c>
      <c r="AE1486" s="24" t="n">
        <f aca="false">N1486/1000*SHAFT_M+SHAFT_SET</f>
        <v>264.92</v>
      </c>
      <c r="AF1486" s="24" t="n">
        <f aca="false">2*ROUNDUP(G1486*1000/V_ZENER,0)*PRICE_Z+5*ROUNDUP(G1486*DIODE_SAFETY/V_STICK,0)*PRICE_STICK</f>
        <v>127</v>
      </c>
      <c r="AG1486" s="24" t="n">
        <f aca="false">SUM(X1486:AF1486)</f>
        <v>5013.87592944</v>
      </c>
      <c r="AH1486" s="20" t="n">
        <f aca="false">FIXED_BOM</f>
        <v>3461</v>
      </c>
      <c r="AI1486" s="24" t="n">
        <f aca="false">(AG1486+AH1486)*(1+CONT)</f>
        <v>9746.107318856</v>
      </c>
      <c r="AJ1486" s="24" t="n">
        <f aca="false">IF(L1486&gt;0,AI1486/L1486,1000000000000)</f>
        <v>683.919837762471</v>
      </c>
      <c r="AK1486" s="8" t="n">
        <f aca="false">IF(AND(G1486&gt;=V_NEED,L1486&gt;=P_MIN,K1486&gt;=Z_MIN,F1486&lt;=N_CAP,D1486&lt;=R_MAX,OR(CORONA_REQ=0,O1486&gt;=G1486)),1,0)</f>
        <v>0</v>
      </c>
      <c r="AL1486" s="28" t="n">
        <f aca="false">IF(AK1486=1,IF(OBJECTIVE=1,AI1486,AJ1486),1000000000000)+ROW()*0.000000001</f>
        <v>1000000000000</v>
      </c>
    </row>
    <row r="1487" customFormat="false" ht="15" hidden="false" customHeight="false" outlineLevel="0" collapsed="false">
      <c r="A1487" s="8" t="n">
        <v>1483</v>
      </c>
      <c r="B1487" s="23" t="n">
        <v>8</v>
      </c>
      <c r="C1487" s="23" t="n">
        <v>2.5</v>
      </c>
      <c r="D1487" s="8" t="n">
        <v>200</v>
      </c>
      <c r="E1487" s="8" t="n">
        <v>22</v>
      </c>
      <c r="F1487" s="8" t="n">
        <v>4</v>
      </c>
      <c r="G1487" s="28" t="n">
        <v>16.907073</v>
      </c>
      <c r="H1487" s="8" t="n">
        <v>50.448382</v>
      </c>
      <c r="I1487" s="8" t="n">
        <v>367.231604</v>
      </c>
      <c r="J1487" s="28" t="n">
        <v>7.279353</v>
      </c>
      <c r="K1487" s="39" t="n">
        <v>1.293604</v>
      </c>
      <c r="L1487" s="28" t="n">
        <v>3.054646</v>
      </c>
      <c r="M1487" s="8" t="n">
        <v>128.5</v>
      </c>
      <c r="N1487" s="8" t="n">
        <v>869</v>
      </c>
      <c r="O1487" s="28" t="n">
        <v>15.22784</v>
      </c>
      <c r="P1487" s="28" t="n">
        <v>5.856816</v>
      </c>
      <c r="Q1487" s="28" t="n">
        <v>7.952156</v>
      </c>
      <c r="R1487" s="8" t="n">
        <v>16</v>
      </c>
      <c r="S1487" s="8" t="n">
        <v>10</v>
      </c>
      <c r="T1487" s="23" t="n">
        <v>68.761059</v>
      </c>
      <c r="U1487" s="23" t="n">
        <v>57.074334</v>
      </c>
      <c r="V1487" s="28" t="n">
        <v>3.552169</v>
      </c>
      <c r="W1487" s="39" t="n">
        <v>0.547764</v>
      </c>
      <c r="X1487" s="24" t="n">
        <f aca="false">P1487*RHO_VANE/2700*(1+SCRAP)*PRICE_VANE</f>
        <v>70.10608752</v>
      </c>
      <c r="Y1487" s="24" t="n">
        <f aca="false">Q1487*RHO_PLATE/2700*(1+SCRAP)*PRICE_PLATE</f>
        <v>95.18730732</v>
      </c>
      <c r="Z1487" s="24" t="n">
        <f aca="false">T1487*CUT_M+(R1487+S1487)*CUT_SET</f>
        <v>129.1415885</v>
      </c>
      <c r="AA1487" s="24" t="n">
        <f aca="false">U1487*ROUND_M</f>
        <v>285.37167</v>
      </c>
      <c r="AB1487" s="24" t="n">
        <f aca="false">(R1487+S1487)*FINISH_PART</f>
        <v>208</v>
      </c>
      <c r="AC1487" s="24" t="n">
        <f aca="false">R1487*SPACER_VANE+(R1487+S1487)*ASM_H*LABOUR</f>
        <v>340.5</v>
      </c>
      <c r="AD1487" s="24" t="n">
        <f aca="false">V1487*G10_CAGE+W1487*G10_SLEEVE</f>
        <v>245.99598</v>
      </c>
      <c r="AE1487" s="24" t="n">
        <f aca="false">N1487/1000*SHAFT_M+SHAFT_SET</f>
        <v>184.28</v>
      </c>
      <c r="AF1487" s="24" t="n">
        <f aca="false">2*ROUNDUP(G1487*1000/V_ZENER,0)*PRICE_Z+5*ROUNDUP(G1487*DIODE_SAFETY/V_STICK,0)*PRICE_STICK</f>
        <v>127</v>
      </c>
      <c r="AG1487" s="24" t="n">
        <f aca="false">SUM(X1487:AF1487)</f>
        <v>1685.58263334</v>
      </c>
      <c r="AH1487" s="20" t="n">
        <f aca="false">FIXED_BOM</f>
        <v>3461</v>
      </c>
      <c r="AI1487" s="24" t="n">
        <f aca="false">(AG1487+AH1487)*(1+CONT)</f>
        <v>5918.570028341</v>
      </c>
      <c r="AJ1487" s="24" t="n">
        <f aca="false">IF(L1487&gt;0,AI1487/L1487,1000000000000)</f>
        <v>1937.56331448587</v>
      </c>
      <c r="AK1487" s="8" t="n">
        <f aca="false">IF(AND(G1487&gt;=V_NEED,L1487&gt;=P_MIN,K1487&gt;=Z_MIN,F1487&lt;=N_CAP,D1487&lt;=R_MAX,OR(CORONA_REQ=0,O1487&gt;=G1487)),1,0)</f>
        <v>0</v>
      </c>
      <c r="AL1487" s="28" t="n">
        <f aca="false">IF(AK1487=1,IF(OBJECTIVE=1,AI1487,AJ1487),1000000000000)+ROW()*0.000000001</f>
        <v>1000000000000</v>
      </c>
    </row>
    <row r="1488" customFormat="false" ht="15" hidden="false" customHeight="false" outlineLevel="0" collapsed="false">
      <c r="A1488" s="8" t="n">
        <v>1484</v>
      </c>
      <c r="B1488" s="23" t="n">
        <v>8</v>
      </c>
      <c r="C1488" s="23" t="n">
        <v>2.5</v>
      </c>
      <c r="D1488" s="8" t="n">
        <v>200</v>
      </c>
      <c r="E1488" s="8" t="n">
        <v>22</v>
      </c>
      <c r="F1488" s="8" t="n">
        <v>6</v>
      </c>
      <c r="G1488" s="28" t="n">
        <v>16.907073</v>
      </c>
      <c r="H1488" s="8" t="n">
        <v>78.133172</v>
      </c>
      <c r="I1488" s="8" t="n">
        <v>577.078235</v>
      </c>
      <c r="J1488" s="28" t="n">
        <v>7.385829</v>
      </c>
      <c r="K1488" s="39" t="n">
        <v>1.334582</v>
      </c>
      <c r="L1488" s="28" t="n">
        <v>5.287239</v>
      </c>
      <c r="M1488" s="8" t="n">
        <v>181</v>
      </c>
      <c r="N1488" s="8" t="n">
        <v>974</v>
      </c>
      <c r="O1488" s="28" t="n">
        <v>15.22784</v>
      </c>
      <c r="P1488" s="28" t="n">
        <v>8.785224</v>
      </c>
      <c r="Q1488" s="28" t="n">
        <v>9.542588</v>
      </c>
      <c r="R1488" s="8" t="n">
        <v>24</v>
      </c>
      <c r="S1488" s="8" t="n">
        <v>12</v>
      </c>
      <c r="T1488" s="23" t="n">
        <v>98.429199</v>
      </c>
      <c r="U1488" s="23" t="n">
        <v>80.899112</v>
      </c>
      <c r="V1488" s="28" t="n">
        <v>4.596924</v>
      </c>
      <c r="W1488" s="39" t="n">
        <v>0.708871</v>
      </c>
      <c r="X1488" s="24" t="n">
        <f aca="false">P1488*RHO_VANE/2700*(1+SCRAP)*PRICE_VANE</f>
        <v>105.15913128</v>
      </c>
      <c r="Y1488" s="24" t="n">
        <f aca="false">Q1488*RHO_PLATE/2700*(1+SCRAP)*PRICE_PLATE</f>
        <v>114.22477836</v>
      </c>
      <c r="Z1488" s="24" t="n">
        <f aca="false">T1488*CUT_M+(R1488+S1488)*CUT_SET</f>
        <v>183.6437985</v>
      </c>
      <c r="AA1488" s="24" t="n">
        <f aca="false">U1488*ROUND_M</f>
        <v>404.49556</v>
      </c>
      <c r="AB1488" s="24" t="n">
        <f aca="false">(R1488+S1488)*FINISH_PART</f>
        <v>288</v>
      </c>
      <c r="AC1488" s="24" t="n">
        <f aca="false">R1488*SPACER_VANE+(R1488+S1488)*ASM_H*LABOUR</f>
        <v>477</v>
      </c>
      <c r="AD1488" s="24" t="n">
        <f aca="false">V1488*G10_CAGE+W1488*G10_SLEEVE</f>
        <v>318.3477</v>
      </c>
      <c r="AE1488" s="24" t="n">
        <f aca="false">N1488/1000*SHAFT_M+SHAFT_SET</f>
        <v>196.88</v>
      </c>
      <c r="AF1488" s="24" t="n">
        <f aca="false">2*ROUNDUP(G1488*1000/V_ZENER,0)*PRICE_Z+5*ROUNDUP(G1488*DIODE_SAFETY/V_STICK,0)*PRICE_STICK</f>
        <v>127</v>
      </c>
      <c r="AG1488" s="24" t="n">
        <f aca="false">SUM(X1488:AF1488)</f>
        <v>2214.75096814</v>
      </c>
      <c r="AH1488" s="20" t="n">
        <f aca="false">FIXED_BOM</f>
        <v>3461</v>
      </c>
      <c r="AI1488" s="24" t="n">
        <f aca="false">(AG1488+AH1488)*(1+CONT)</f>
        <v>6527.113613361</v>
      </c>
      <c r="AJ1488" s="24" t="n">
        <f aca="false">IF(L1488&gt;0,AI1488/L1488,1000000000000)</f>
        <v>1234.5032281236</v>
      </c>
      <c r="AK1488" s="8" t="n">
        <f aca="false">IF(AND(G1488&gt;=V_NEED,L1488&gt;=P_MIN,K1488&gt;=Z_MIN,F1488&lt;=N_CAP,D1488&lt;=R_MAX,OR(CORONA_REQ=0,O1488&gt;=G1488)),1,0)</f>
        <v>0</v>
      </c>
      <c r="AL1488" s="28" t="n">
        <f aca="false">IF(AK1488=1,IF(OBJECTIVE=1,AI1488,AJ1488),1000000000000)+ROW()*0.000000001</f>
        <v>1000000000000</v>
      </c>
    </row>
    <row r="1489" customFormat="false" ht="15" hidden="false" customHeight="false" outlineLevel="0" collapsed="false">
      <c r="A1489" s="8" t="n">
        <v>1485</v>
      </c>
      <c r="B1489" s="23" t="n">
        <v>8</v>
      </c>
      <c r="C1489" s="23" t="n">
        <v>2.5</v>
      </c>
      <c r="D1489" s="8" t="n">
        <v>200</v>
      </c>
      <c r="E1489" s="8" t="n">
        <v>22</v>
      </c>
      <c r="F1489" s="8" t="n">
        <v>8</v>
      </c>
      <c r="G1489" s="28" t="n">
        <v>16.907073</v>
      </c>
      <c r="H1489" s="8" t="n">
        <v>105.817962</v>
      </c>
      <c r="I1489" s="8" t="n">
        <v>786.924866</v>
      </c>
      <c r="J1489" s="28" t="n">
        <v>7.436591</v>
      </c>
      <c r="K1489" s="39" t="n">
        <v>1.35523</v>
      </c>
      <c r="L1489" s="28" t="n">
        <v>7.532862</v>
      </c>
      <c r="M1489" s="8" t="n">
        <v>244</v>
      </c>
      <c r="N1489" s="8" t="n">
        <v>1100</v>
      </c>
      <c r="O1489" s="28" t="n">
        <v>15.22784</v>
      </c>
      <c r="P1489" s="28" t="n">
        <v>11.713632</v>
      </c>
      <c r="Q1489" s="28" t="n">
        <v>12.72345</v>
      </c>
      <c r="R1489" s="8" t="n">
        <v>32</v>
      </c>
      <c r="S1489" s="8" t="n">
        <v>16</v>
      </c>
      <c r="T1489" s="23" t="n">
        <v>131.238932</v>
      </c>
      <c r="U1489" s="23" t="n">
        <v>107.865482</v>
      </c>
      <c r="V1489" s="28" t="n">
        <v>5.850631</v>
      </c>
      <c r="W1489" s="39" t="n">
        <v>0.9022</v>
      </c>
      <c r="X1489" s="24" t="n">
        <f aca="false">P1489*RHO_VANE/2700*(1+SCRAP)*PRICE_VANE</f>
        <v>140.21217504</v>
      </c>
      <c r="Y1489" s="24" t="n">
        <f aca="false">Q1489*RHO_PLATE/2700*(1+SCRAP)*PRICE_PLATE</f>
        <v>152.2996965</v>
      </c>
      <c r="Z1489" s="24" t="n">
        <f aca="false">T1489*CUT_M+(R1489+S1489)*CUT_SET</f>
        <v>244.858398</v>
      </c>
      <c r="AA1489" s="24" t="n">
        <f aca="false">U1489*ROUND_M</f>
        <v>539.32741</v>
      </c>
      <c r="AB1489" s="24" t="n">
        <f aca="false">(R1489+S1489)*FINISH_PART</f>
        <v>384</v>
      </c>
      <c r="AC1489" s="24" t="n">
        <f aca="false">R1489*SPACER_VANE+(R1489+S1489)*ASM_H*LABOUR</f>
        <v>636</v>
      </c>
      <c r="AD1489" s="24" t="n">
        <f aca="false">V1489*G10_CAGE+W1489*G10_SLEEVE</f>
        <v>405.16986</v>
      </c>
      <c r="AE1489" s="24" t="n">
        <f aca="false">N1489/1000*SHAFT_M+SHAFT_SET</f>
        <v>212</v>
      </c>
      <c r="AF1489" s="24" t="n">
        <f aca="false">2*ROUNDUP(G1489*1000/V_ZENER,0)*PRICE_Z+5*ROUNDUP(G1489*DIODE_SAFETY/V_STICK,0)*PRICE_STICK</f>
        <v>127</v>
      </c>
      <c r="AG1489" s="24" t="n">
        <f aca="false">SUM(X1489:AF1489)</f>
        <v>2840.86753954</v>
      </c>
      <c r="AH1489" s="20" t="n">
        <f aca="false">FIXED_BOM</f>
        <v>3461</v>
      </c>
      <c r="AI1489" s="24" t="n">
        <f aca="false">(AG1489+AH1489)*(1+CONT)</f>
        <v>7247.147670471</v>
      </c>
      <c r="AJ1489" s="24" t="n">
        <f aca="false">IF(L1489&gt;0,AI1489/L1489,1000000000000)</f>
        <v>962.070946005781</v>
      </c>
      <c r="AK1489" s="8" t="n">
        <f aca="false">IF(AND(G1489&gt;=V_NEED,L1489&gt;=P_MIN,K1489&gt;=Z_MIN,F1489&lt;=N_CAP,D1489&lt;=R_MAX,OR(CORONA_REQ=0,O1489&gt;=G1489)),1,0)</f>
        <v>0</v>
      </c>
      <c r="AL1489" s="28" t="n">
        <f aca="false">IF(AK1489=1,IF(OBJECTIVE=1,AI1489,AJ1489),1000000000000)+ROW()*0.000000001</f>
        <v>1000000000000</v>
      </c>
    </row>
    <row r="1490" customFormat="false" ht="15" hidden="false" customHeight="false" outlineLevel="0" collapsed="false">
      <c r="A1490" s="8" t="n">
        <v>1486</v>
      </c>
      <c r="B1490" s="23" t="n">
        <v>8</v>
      </c>
      <c r="C1490" s="23" t="n">
        <v>2.5</v>
      </c>
      <c r="D1490" s="8" t="n">
        <v>200</v>
      </c>
      <c r="E1490" s="8" t="n">
        <v>22</v>
      </c>
      <c r="F1490" s="8" t="n">
        <v>10</v>
      </c>
      <c r="G1490" s="28" t="n">
        <v>16.907073</v>
      </c>
      <c r="H1490" s="8" t="n">
        <v>133.502751</v>
      </c>
      <c r="I1490" s="8" t="n">
        <v>996.771497</v>
      </c>
      <c r="J1490" s="28" t="n">
        <v>7.466299</v>
      </c>
      <c r="K1490" s="39" t="n">
        <v>1.367739</v>
      </c>
      <c r="L1490" s="28" t="n">
        <v>9.785303</v>
      </c>
      <c r="M1490" s="8" t="n">
        <v>307</v>
      </c>
      <c r="N1490" s="8" t="n">
        <v>1226</v>
      </c>
      <c r="O1490" s="28" t="n">
        <v>15.22784</v>
      </c>
      <c r="P1490" s="28" t="n">
        <v>14.642041</v>
      </c>
      <c r="Q1490" s="28" t="n">
        <v>15.904313</v>
      </c>
      <c r="R1490" s="8" t="n">
        <v>40</v>
      </c>
      <c r="S1490" s="8" t="n">
        <v>20</v>
      </c>
      <c r="T1490" s="23" t="n">
        <v>164.048665</v>
      </c>
      <c r="U1490" s="23" t="n">
        <v>134.831853</v>
      </c>
      <c r="V1490" s="28" t="n">
        <v>7.104337</v>
      </c>
      <c r="W1490" s="39" t="n">
        <v>1.095529</v>
      </c>
      <c r="X1490" s="24" t="n">
        <f aca="false">P1490*RHO_VANE/2700*(1+SCRAP)*PRICE_VANE</f>
        <v>175.26523077</v>
      </c>
      <c r="Y1490" s="24" t="n">
        <f aca="false">Q1490*RHO_PLATE/2700*(1+SCRAP)*PRICE_PLATE</f>
        <v>190.37462661</v>
      </c>
      <c r="Z1490" s="24" t="n">
        <f aca="false">T1490*CUT_M+(R1490+S1490)*CUT_SET</f>
        <v>306.0729975</v>
      </c>
      <c r="AA1490" s="24" t="n">
        <f aca="false">U1490*ROUND_M</f>
        <v>674.159265</v>
      </c>
      <c r="AB1490" s="24" t="n">
        <f aca="false">(R1490+S1490)*FINISH_PART</f>
        <v>480</v>
      </c>
      <c r="AC1490" s="24" t="n">
        <f aca="false">R1490*SPACER_VANE+(R1490+S1490)*ASM_H*LABOUR</f>
        <v>795</v>
      </c>
      <c r="AD1490" s="24" t="n">
        <f aca="false">V1490*G10_CAGE+W1490*G10_SLEEVE</f>
        <v>491.99196</v>
      </c>
      <c r="AE1490" s="24" t="n">
        <f aca="false">N1490/1000*SHAFT_M+SHAFT_SET</f>
        <v>227.12</v>
      </c>
      <c r="AF1490" s="24" t="n">
        <f aca="false">2*ROUNDUP(G1490*1000/V_ZENER,0)*PRICE_Z+5*ROUNDUP(G1490*DIODE_SAFETY/V_STICK,0)*PRICE_STICK</f>
        <v>127</v>
      </c>
      <c r="AG1490" s="24" t="n">
        <f aca="false">SUM(X1490:AF1490)</f>
        <v>3466.98407988</v>
      </c>
      <c r="AH1490" s="20" t="n">
        <f aca="false">FIXED_BOM</f>
        <v>3461</v>
      </c>
      <c r="AI1490" s="24" t="n">
        <f aca="false">(AG1490+AH1490)*(1+CONT)</f>
        <v>7967.181691862</v>
      </c>
      <c r="AJ1490" s="24" t="n">
        <f aca="false">IF(L1490&gt;0,AI1490/L1490,1000000000000)</f>
        <v>814.198772573726</v>
      </c>
      <c r="AK1490" s="8" t="n">
        <f aca="false">IF(AND(G1490&gt;=V_NEED,L1490&gt;=P_MIN,K1490&gt;=Z_MIN,F1490&lt;=N_CAP,D1490&lt;=R_MAX,OR(CORONA_REQ=0,O1490&gt;=G1490)),1,0)</f>
        <v>0</v>
      </c>
      <c r="AL1490" s="28" t="n">
        <f aca="false">IF(AK1490=1,IF(OBJECTIVE=1,AI1490,AJ1490),1000000000000)+ROW()*0.000000001</f>
        <v>1000000000000</v>
      </c>
    </row>
    <row r="1491" customFormat="false" ht="15" hidden="false" customHeight="false" outlineLevel="0" collapsed="false">
      <c r="A1491" s="8" t="n">
        <v>1487</v>
      </c>
      <c r="B1491" s="23" t="n">
        <v>8</v>
      </c>
      <c r="C1491" s="23" t="n">
        <v>2.5</v>
      </c>
      <c r="D1491" s="8" t="n">
        <v>200</v>
      </c>
      <c r="E1491" s="8" t="n">
        <v>22</v>
      </c>
      <c r="F1491" s="8" t="n">
        <v>12</v>
      </c>
      <c r="G1491" s="28" t="n">
        <v>16.907073</v>
      </c>
      <c r="H1491" s="8" t="n">
        <v>161.187541</v>
      </c>
      <c r="I1491" s="8" t="n">
        <v>1206.618128</v>
      </c>
      <c r="J1491" s="28" t="n">
        <v>7.485803</v>
      </c>
      <c r="K1491" s="39" t="n">
        <v>1.376226</v>
      </c>
      <c r="L1491" s="28" t="n">
        <v>12.036256</v>
      </c>
      <c r="M1491" s="8" t="n">
        <v>370</v>
      </c>
      <c r="N1491" s="8" t="n">
        <v>1352</v>
      </c>
      <c r="O1491" s="28" t="n">
        <v>15.22784</v>
      </c>
      <c r="P1491" s="28" t="n">
        <v>17.570449</v>
      </c>
      <c r="Q1491" s="28" t="n">
        <v>19.085175</v>
      </c>
      <c r="R1491" s="8" t="n">
        <v>48</v>
      </c>
      <c r="S1491" s="8" t="n">
        <v>24</v>
      </c>
      <c r="T1491" s="23" t="n">
        <v>196.858398</v>
      </c>
      <c r="U1491" s="23" t="n">
        <v>161.798224</v>
      </c>
      <c r="V1491" s="28" t="n">
        <v>8.358044</v>
      </c>
      <c r="W1491" s="39" t="n">
        <v>1.288857</v>
      </c>
      <c r="X1491" s="24" t="n">
        <f aca="false">P1491*RHO_VANE/2700*(1+SCRAP)*PRICE_VANE</f>
        <v>210.31827453</v>
      </c>
      <c r="Y1491" s="24" t="n">
        <f aca="false">Q1491*RHO_PLATE/2700*(1+SCRAP)*PRICE_PLATE</f>
        <v>228.44954475</v>
      </c>
      <c r="Z1491" s="24" t="n">
        <f aca="false">T1491*CUT_M+(R1491+S1491)*CUT_SET</f>
        <v>367.287597</v>
      </c>
      <c r="AA1491" s="24" t="n">
        <f aca="false">U1491*ROUND_M</f>
        <v>808.99112</v>
      </c>
      <c r="AB1491" s="24" t="n">
        <f aca="false">(R1491+S1491)*FINISH_PART</f>
        <v>576</v>
      </c>
      <c r="AC1491" s="24" t="n">
        <f aca="false">R1491*SPACER_VANE+(R1491+S1491)*ASM_H*LABOUR</f>
        <v>954</v>
      </c>
      <c r="AD1491" s="24" t="n">
        <f aca="false">V1491*G10_CAGE+W1491*G10_SLEEVE</f>
        <v>578.81406</v>
      </c>
      <c r="AE1491" s="24" t="n">
        <f aca="false">N1491/1000*SHAFT_M+SHAFT_SET</f>
        <v>242.24</v>
      </c>
      <c r="AF1491" s="24" t="n">
        <f aca="false">2*ROUNDUP(G1491*1000/V_ZENER,0)*PRICE_Z+5*ROUNDUP(G1491*DIODE_SAFETY/V_STICK,0)*PRICE_STICK</f>
        <v>127</v>
      </c>
      <c r="AG1491" s="24" t="n">
        <f aca="false">SUM(X1491:AF1491)</f>
        <v>4093.10059628</v>
      </c>
      <c r="AH1491" s="20" t="n">
        <f aca="false">FIXED_BOM</f>
        <v>3461</v>
      </c>
      <c r="AI1491" s="24" t="n">
        <f aca="false">(AG1491+AH1491)*(1+CONT)</f>
        <v>8687.215685722</v>
      </c>
      <c r="AJ1491" s="24" t="n">
        <f aca="false">IF(L1491&gt;0,AI1491/L1491,1000000000000)</f>
        <v>721.753981115224</v>
      </c>
      <c r="AK1491" s="8" t="n">
        <f aca="false">IF(AND(G1491&gt;=V_NEED,L1491&gt;=P_MIN,K1491&gt;=Z_MIN,F1491&lt;=N_CAP,D1491&lt;=R_MAX,OR(CORONA_REQ=0,O1491&gt;=G1491)),1,0)</f>
        <v>0</v>
      </c>
      <c r="AL1491" s="28" t="n">
        <f aca="false">IF(AK1491=1,IF(OBJECTIVE=1,AI1491,AJ1491),1000000000000)+ROW()*0.000000001</f>
        <v>1000000000000</v>
      </c>
    </row>
    <row r="1492" customFormat="false" ht="15" hidden="false" customHeight="false" outlineLevel="0" collapsed="false">
      <c r="A1492" s="8" t="n">
        <v>1488</v>
      </c>
      <c r="B1492" s="23" t="n">
        <v>8</v>
      </c>
      <c r="C1492" s="23" t="n">
        <v>2.5</v>
      </c>
      <c r="D1492" s="8" t="n">
        <v>200</v>
      </c>
      <c r="E1492" s="8" t="n">
        <v>22</v>
      </c>
      <c r="F1492" s="8" t="n">
        <v>16</v>
      </c>
      <c r="G1492" s="28" t="n">
        <v>16.907073</v>
      </c>
      <c r="H1492" s="8" t="n">
        <v>216.557121</v>
      </c>
      <c r="I1492" s="8" t="n">
        <v>1626.311389</v>
      </c>
      <c r="J1492" s="28" t="n">
        <v>7.50985</v>
      </c>
      <c r="K1492" s="39" t="n">
        <v>1.386401</v>
      </c>
      <c r="L1492" s="28" t="n">
        <v>16.549789</v>
      </c>
      <c r="M1492" s="8" t="n">
        <v>485.5</v>
      </c>
      <c r="N1492" s="8" t="n">
        <v>1583</v>
      </c>
      <c r="O1492" s="28" t="n">
        <v>15.22784</v>
      </c>
      <c r="P1492" s="28" t="n">
        <v>23.427265</v>
      </c>
      <c r="Q1492" s="28" t="n">
        <v>23.856469</v>
      </c>
      <c r="R1492" s="8" t="n">
        <v>64</v>
      </c>
      <c r="S1492" s="8" t="n">
        <v>30</v>
      </c>
      <c r="T1492" s="23" t="n">
        <v>259.336271</v>
      </c>
      <c r="U1492" s="23" t="n">
        <v>212.589372</v>
      </c>
      <c r="V1492" s="28" t="n">
        <v>10.656506</v>
      </c>
      <c r="W1492" s="39" t="n">
        <v>1.643293</v>
      </c>
      <c r="X1492" s="24" t="n">
        <f aca="false">P1492*RHO_VANE/2700*(1+SCRAP)*PRICE_VANE</f>
        <v>280.42436205</v>
      </c>
      <c r="Y1492" s="24" t="n">
        <f aca="false">Q1492*RHO_PLATE/2700*(1+SCRAP)*PRICE_PLATE</f>
        <v>285.56193393</v>
      </c>
      <c r="Z1492" s="24" t="n">
        <f aca="false">T1492*CUT_M+(R1492+S1492)*CUT_SET</f>
        <v>483.0044065</v>
      </c>
      <c r="AA1492" s="24" t="n">
        <f aca="false">U1492*ROUND_M</f>
        <v>1062.94686</v>
      </c>
      <c r="AB1492" s="24" t="n">
        <f aca="false">(R1492+S1492)*FINISH_PART</f>
        <v>752</v>
      </c>
      <c r="AC1492" s="24" t="n">
        <f aca="false">R1492*SPACER_VANE+(R1492+S1492)*ASM_H*LABOUR</f>
        <v>1249.5</v>
      </c>
      <c r="AD1492" s="24" t="n">
        <f aca="false">V1492*G10_CAGE+W1492*G10_SLEEVE</f>
        <v>737.98794</v>
      </c>
      <c r="AE1492" s="24" t="n">
        <f aca="false">N1492/1000*SHAFT_M+SHAFT_SET</f>
        <v>269.96</v>
      </c>
      <c r="AF1492" s="24" t="n">
        <f aca="false">2*ROUNDUP(G1492*1000/V_ZENER,0)*PRICE_Z+5*ROUNDUP(G1492*DIODE_SAFETY/V_STICK,0)*PRICE_STICK</f>
        <v>127</v>
      </c>
      <c r="AG1492" s="24" t="n">
        <f aca="false">SUM(X1492:AF1492)</f>
        <v>5248.38550248</v>
      </c>
      <c r="AH1492" s="20" t="n">
        <f aca="false">FIXED_BOM</f>
        <v>3461</v>
      </c>
      <c r="AI1492" s="24" t="n">
        <f aca="false">(AG1492+AH1492)*(1+CONT)</f>
        <v>10015.793327852</v>
      </c>
      <c r="AJ1492" s="24" t="n">
        <f aca="false">IF(L1492&gt;0,AI1492/L1492,1000000000000)</f>
        <v>605.191602615115</v>
      </c>
      <c r="AK1492" s="8" t="n">
        <f aca="false">IF(AND(G1492&gt;=V_NEED,L1492&gt;=P_MIN,K1492&gt;=Z_MIN,F1492&lt;=N_CAP,D1492&lt;=R_MAX,OR(CORONA_REQ=0,O1492&gt;=G1492)),1,0)</f>
        <v>0</v>
      </c>
      <c r="AL1492" s="28" t="n">
        <f aca="false">IF(AK1492=1,IF(OBJECTIVE=1,AI1492,AJ1492),1000000000000)+ROW()*0.000000001</f>
        <v>1000000000000</v>
      </c>
    </row>
    <row r="1493" customFormat="false" ht="15" hidden="false" customHeight="false" outlineLevel="0" collapsed="false">
      <c r="A1493" s="8" t="n">
        <v>1489</v>
      </c>
      <c r="B1493" s="23" t="n">
        <v>8</v>
      </c>
      <c r="C1493" s="23" t="n">
        <v>2.5</v>
      </c>
      <c r="D1493" s="8" t="n">
        <v>200</v>
      </c>
      <c r="E1493" s="8" t="n">
        <v>26</v>
      </c>
      <c r="F1493" s="8" t="n">
        <v>4</v>
      </c>
      <c r="G1493" s="28" t="n">
        <v>16.907073</v>
      </c>
      <c r="H1493" s="8" t="n">
        <v>73.911331</v>
      </c>
      <c r="I1493" s="8" t="n">
        <v>428.127006</v>
      </c>
      <c r="J1493" s="28" t="n">
        <v>5.792441</v>
      </c>
      <c r="K1493" s="39" t="n">
        <v>1.256744</v>
      </c>
      <c r="L1493" s="28" t="n">
        <v>3.234603</v>
      </c>
      <c r="M1493" s="8" t="n">
        <v>128.5</v>
      </c>
      <c r="N1493" s="8" t="n">
        <v>869</v>
      </c>
      <c r="O1493" s="28" t="n">
        <v>15.22784</v>
      </c>
      <c r="P1493" s="28" t="n">
        <v>6.705046</v>
      </c>
      <c r="Q1493" s="28" t="n">
        <v>7.952156</v>
      </c>
      <c r="R1493" s="8" t="n">
        <v>16</v>
      </c>
      <c r="S1493" s="8" t="n">
        <v>10</v>
      </c>
      <c r="T1493" s="23" t="n">
        <v>68.761059</v>
      </c>
      <c r="U1493" s="23" t="n">
        <v>57.074334</v>
      </c>
      <c r="V1493" s="28" t="n">
        <v>3.552169</v>
      </c>
      <c r="W1493" s="39" t="n">
        <v>0.547764</v>
      </c>
      <c r="X1493" s="24" t="n">
        <f aca="false">P1493*RHO_VANE/2700*(1+SCRAP)*PRICE_VANE</f>
        <v>80.25940062</v>
      </c>
      <c r="Y1493" s="24" t="n">
        <f aca="false">Q1493*RHO_PLATE/2700*(1+SCRAP)*PRICE_PLATE</f>
        <v>95.18730732</v>
      </c>
      <c r="Z1493" s="24" t="n">
        <f aca="false">T1493*CUT_M+(R1493+S1493)*CUT_SET</f>
        <v>129.1415885</v>
      </c>
      <c r="AA1493" s="24" t="n">
        <f aca="false">U1493*ROUND_M</f>
        <v>285.37167</v>
      </c>
      <c r="AB1493" s="24" t="n">
        <f aca="false">(R1493+S1493)*FINISH_PART</f>
        <v>208</v>
      </c>
      <c r="AC1493" s="24" t="n">
        <f aca="false">R1493*SPACER_VANE+(R1493+S1493)*ASM_H*LABOUR</f>
        <v>340.5</v>
      </c>
      <c r="AD1493" s="24" t="n">
        <f aca="false">V1493*G10_CAGE+W1493*G10_SLEEVE</f>
        <v>245.99598</v>
      </c>
      <c r="AE1493" s="24" t="n">
        <f aca="false">N1493/1000*SHAFT_M+SHAFT_SET</f>
        <v>184.28</v>
      </c>
      <c r="AF1493" s="24" t="n">
        <f aca="false">2*ROUNDUP(G1493*1000/V_ZENER,0)*PRICE_Z+5*ROUNDUP(G1493*DIODE_SAFETY/V_STICK,0)*PRICE_STICK</f>
        <v>127</v>
      </c>
      <c r="AG1493" s="24" t="n">
        <f aca="false">SUM(X1493:AF1493)</f>
        <v>1695.73594644</v>
      </c>
      <c r="AH1493" s="20" t="n">
        <f aca="false">FIXED_BOM</f>
        <v>3461</v>
      </c>
      <c r="AI1493" s="24" t="n">
        <f aca="false">(AG1493+AH1493)*(1+CONT)</f>
        <v>5930.246338406</v>
      </c>
      <c r="AJ1493" s="24" t="n">
        <f aca="false">IF(L1493&gt;0,AI1493/L1493,1000000000000)</f>
        <v>1833.37687450546</v>
      </c>
      <c r="AK1493" s="8" t="n">
        <f aca="false">IF(AND(G1493&gt;=V_NEED,L1493&gt;=P_MIN,K1493&gt;=Z_MIN,F1493&lt;=N_CAP,D1493&lt;=R_MAX,OR(CORONA_REQ=0,O1493&gt;=G1493)),1,0)</f>
        <v>0</v>
      </c>
      <c r="AL1493" s="28" t="n">
        <f aca="false">IF(AK1493=1,IF(OBJECTIVE=1,AI1493,AJ1493),1000000000000)+ROW()*0.000000001</f>
        <v>1000000000000</v>
      </c>
    </row>
    <row r="1494" customFormat="false" ht="15" hidden="false" customHeight="false" outlineLevel="0" collapsed="false">
      <c r="A1494" s="8" t="n">
        <v>1490</v>
      </c>
      <c r="B1494" s="23" t="n">
        <v>8</v>
      </c>
      <c r="C1494" s="23" t="n">
        <v>2.5</v>
      </c>
      <c r="D1494" s="8" t="n">
        <v>200</v>
      </c>
      <c r="E1494" s="8" t="n">
        <v>26</v>
      </c>
      <c r="F1494" s="8" t="n">
        <v>6</v>
      </c>
      <c r="G1494" s="28" t="n">
        <v>16.907073</v>
      </c>
      <c r="H1494" s="8" t="n">
        <v>115.00352</v>
      </c>
      <c r="I1494" s="8" t="n">
        <v>672.771009</v>
      </c>
      <c r="J1494" s="28" t="n">
        <v>5.850004</v>
      </c>
      <c r="K1494" s="39" t="n">
        <v>1.288548</v>
      </c>
      <c r="L1494" s="28" t="n">
        <v>5.552276</v>
      </c>
      <c r="M1494" s="8" t="n">
        <v>191.5</v>
      </c>
      <c r="N1494" s="8" t="n">
        <v>995</v>
      </c>
      <c r="O1494" s="28" t="n">
        <v>15.22784</v>
      </c>
      <c r="P1494" s="28" t="n">
        <v>10.057569</v>
      </c>
      <c r="Q1494" s="28" t="n">
        <v>11.133019</v>
      </c>
      <c r="R1494" s="8" t="n">
        <v>24</v>
      </c>
      <c r="S1494" s="8" t="n">
        <v>14</v>
      </c>
      <c r="T1494" s="23" t="n">
        <v>101.570792</v>
      </c>
      <c r="U1494" s="23" t="n">
        <v>84.040704</v>
      </c>
      <c r="V1494" s="28" t="n">
        <v>4.805875</v>
      </c>
      <c r="W1494" s="39" t="n">
        <v>0.741093</v>
      </c>
      <c r="X1494" s="24" t="n">
        <f aca="false">P1494*RHO_VANE/2700*(1+SCRAP)*PRICE_VANE</f>
        <v>120.38910093</v>
      </c>
      <c r="Y1494" s="24" t="n">
        <f aca="false">Q1494*RHO_PLATE/2700*(1+SCRAP)*PRICE_PLATE</f>
        <v>133.26223743</v>
      </c>
      <c r="Z1494" s="24" t="n">
        <f aca="false">T1494*CUT_M+(R1494+S1494)*CUT_SET</f>
        <v>190.356188</v>
      </c>
      <c r="AA1494" s="24" t="n">
        <f aca="false">U1494*ROUND_M</f>
        <v>420.20352</v>
      </c>
      <c r="AB1494" s="24" t="n">
        <f aca="false">(R1494+S1494)*FINISH_PART</f>
        <v>304</v>
      </c>
      <c r="AC1494" s="24" t="n">
        <f aca="false">R1494*SPACER_VANE+(R1494+S1494)*ASM_H*LABOUR</f>
        <v>499.5</v>
      </c>
      <c r="AD1494" s="24" t="n">
        <f aca="false">V1494*G10_CAGE+W1494*G10_SLEEVE</f>
        <v>332.81808</v>
      </c>
      <c r="AE1494" s="24" t="n">
        <f aca="false">N1494/1000*SHAFT_M+SHAFT_SET</f>
        <v>199.4</v>
      </c>
      <c r="AF1494" s="24" t="n">
        <f aca="false">2*ROUNDUP(G1494*1000/V_ZENER,0)*PRICE_Z+5*ROUNDUP(G1494*DIODE_SAFETY/V_STICK,0)*PRICE_STICK</f>
        <v>127</v>
      </c>
      <c r="AG1494" s="24" t="n">
        <f aca="false">SUM(X1494:AF1494)</f>
        <v>2326.92912636</v>
      </c>
      <c r="AH1494" s="20" t="n">
        <f aca="false">FIXED_BOM</f>
        <v>3461</v>
      </c>
      <c r="AI1494" s="24" t="n">
        <f aca="false">(AG1494+AH1494)*(1+CONT)</f>
        <v>6656.118495314</v>
      </c>
      <c r="AJ1494" s="24" t="n">
        <f aca="false">IF(L1494&gt;0,AI1494/L1494,1000000000000)</f>
        <v>1198.80901009136</v>
      </c>
      <c r="AK1494" s="8" t="n">
        <f aca="false">IF(AND(G1494&gt;=V_NEED,L1494&gt;=P_MIN,K1494&gt;=Z_MIN,F1494&lt;=N_CAP,D1494&lt;=R_MAX,OR(CORONA_REQ=0,O1494&gt;=G1494)),1,0)</f>
        <v>0</v>
      </c>
      <c r="AL1494" s="28" t="n">
        <f aca="false">IF(AK1494=1,IF(OBJECTIVE=1,AI1494,AJ1494),1000000000000)+ROW()*0.000000001</f>
        <v>1000000000000</v>
      </c>
    </row>
    <row r="1495" customFormat="false" ht="15" hidden="false" customHeight="false" outlineLevel="0" collapsed="false">
      <c r="A1495" s="8" t="n">
        <v>1491</v>
      </c>
      <c r="B1495" s="23" t="n">
        <v>8</v>
      </c>
      <c r="C1495" s="23" t="n">
        <v>2.5</v>
      </c>
      <c r="D1495" s="8" t="n">
        <v>200</v>
      </c>
      <c r="E1495" s="8" t="n">
        <v>26</v>
      </c>
      <c r="F1495" s="8" t="n">
        <v>8</v>
      </c>
      <c r="G1495" s="28" t="n">
        <v>16.907073</v>
      </c>
      <c r="H1495" s="8" t="n">
        <v>156.095709</v>
      </c>
      <c r="I1495" s="8" t="n">
        <v>917.415012</v>
      </c>
      <c r="J1495" s="28" t="n">
        <v>5.87726</v>
      </c>
      <c r="K1495" s="39" t="n">
        <v>1.305031</v>
      </c>
      <c r="L1495" s="28" t="n">
        <v>7.88367</v>
      </c>
      <c r="M1495" s="8" t="n">
        <v>254.5</v>
      </c>
      <c r="N1495" s="8" t="n">
        <v>1121</v>
      </c>
      <c r="O1495" s="28" t="n">
        <v>15.22784</v>
      </c>
      <c r="P1495" s="28" t="n">
        <v>13.410092</v>
      </c>
      <c r="Q1495" s="28" t="n">
        <v>14.313882</v>
      </c>
      <c r="R1495" s="8" t="n">
        <v>32</v>
      </c>
      <c r="S1495" s="8" t="n">
        <v>18</v>
      </c>
      <c r="T1495" s="23" t="n">
        <v>134.380524</v>
      </c>
      <c r="U1495" s="23" t="n">
        <v>111.007075</v>
      </c>
      <c r="V1495" s="28" t="n">
        <v>6.059582</v>
      </c>
      <c r="W1495" s="39" t="n">
        <v>0.934421</v>
      </c>
      <c r="X1495" s="24" t="n">
        <f aca="false">P1495*RHO_VANE/2700*(1+SCRAP)*PRICE_VANE</f>
        <v>160.51880124</v>
      </c>
      <c r="Y1495" s="24" t="n">
        <f aca="false">Q1495*RHO_PLATE/2700*(1+SCRAP)*PRICE_PLATE</f>
        <v>171.33716754</v>
      </c>
      <c r="Z1495" s="24" t="n">
        <f aca="false">T1495*CUT_M+(R1495+S1495)*CUT_SET</f>
        <v>251.570786</v>
      </c>
      <c r="AA1495" s="24" t="n">
        <f aca="false">U1495*ROUND_M</f>
        <v>555.035375</v>
      </c>
      <c r="AB1495" s="24" t="n">
        <f aca="false">(R1495+S1495)*FINISH_PART</f>
        <v>400</v>
      </c>
      <c r="AC1495" s="24" t="n">
        <f aca="false">R1495*SPACER_VANE+(R1495+S1495)*ASM_H*LABOUR</f>
        <v>658.5</v>
      </c>
      <c r="AD1495" s="24" t="n">
        <f aca="false">V1495*G10_CAGE+W1495*G10_SLEEVE</f>
        <v>419.64018</v>
      </c>
      <c r="AE1495" s="24" t="n">
        <f aca="false">N1495/1000*SHAFT_M+SHAFT_SET</f>
        <v>214.52</v>
      </c>
      <c r="AF1495" s="24" t="n">
        <f aca="false">2*ROUNDUP(G1495*1000/V_ZENER,0)*PRICE_Z+5*ROUNDUP(G1495*DIODE_SAFETY/V_STICK,0)*PRICE_STICK</f>
        <v>127</v>
      </c>
      <c r="AG1495" s="24" t="n">
        <f aca="false">SUM(X1495:AF1495)</f>
        <v>2958.12230978</v>
      </c>
      <c r="AH1495" s="20" t="n">
        <f aca="false">FIXED_BOM</f>
        <v>3461</v>
      </c>
      <c r="AI1495" s="24" t="n">
        <f aca="false">(AG1495+AH1495)*(1+CONT)</f>
        <v>7381.990656247</v>
      </c>
      <c r="AJ1495" s="24" t="n">
        <f aca="false">IF(L1495&gt;0,AI1495/L1495,1000000000000)</f>
        <v>936.364745892078</v>
      </c>
      <c r="AK1495" s="8" t="n">
        <f aca="false">IF(AND(G1495&gt;=V_NEED,L1495&gt;=P_MIN,K1495&gt;=Z_MIN,F1495&lt;=N_CAP,D1495&lt;=R_MAX,OR(CORONA_REQ=0,O1495&gt;=G1495)),1,0)</f>
        <v>0</v>
      </c>
      <c r="AL1495" s="28" t="n">
        <f aca="false">IF(AK1495=1,IF(OBJECTIVE=1,AI1495,AJ1495),1000000000000)+ROW()*0.000000001</f>
        <v>1000000000000</v>
      </c>
    </row>
    <row r="1496" customFormat="false" ht="15" hidden="false" customHeight="false" outlineLevel="0" collapsed="false">
      <c r="A1496" s="8" t="n">
        <v>1492</v>
      </c>
      <c r="B1496" s="23" t="n">
        <v>8</v>
      </c>
      <c r="C1496" s="23" t="n">
        <v>2.5</v>
      </c>
      <c r="D1496" s="8" t="n">
        <v>200</v>
      </c>
      <c r="E1496" s="8" t="n">
        <v>26</v>
      </c>
      <c r="F1496" s="8" t="n">
        <v>10</v>
      </c>
      <c r="G1496" s="28" t="n">
        <v>16.907073</v>
      </c>
      <c r="H1496" s="8" t="n">
        <v>197.187898</v>
      </c>
      <c r="I1496" s="8" t="n">
        <v>1162.059016</v>
      </c>
      <c r="J1496" s="28" t="n">
        <v>5.893156</v>
      </c>
      <c r="K1496" s="39" t="n">
        <v>1.31416</v>
      </c>
      <c r="L1496" s="28" t="n">
        <v>10.214759</v>
      </c>
      <c r="M1496" s="8" t="n">
        <v>317.5</v>
      </c>
      <c r="N1496" s="8" t="n">
        <v>1247</v>
      </c>
      <c r="O1496" s="28" t="n">
        <v>15.22784</v>
      </c>
      <c r="P1496" s="28" t="n">
        <v>16.762616</v>
      </c>
      <c r="Q1496" s="28" t="n">
        <v>17.494744</v>
      </c>
      <c r="R1496" s="8" t="n">
        <v>40</v>
      </c>
      <c r="S1496" s="8" t="n">
        <v>22</v>
      </c>
      <c r="T1496" s="23" t="n">
        <v>167.190257</v>
      </c>
      <c r="U1496" s="23" t="n">
        <v>137.973446</v>
      </c>
      <c r="V1496" s="28" t="n">
        <v>7.313288</v>
      </c>
      <c r="W1496" s="39" t="n">
        <v>1.12775</v>
      </c>
      <c r="X1496" s="24" t="n">
        <f aca="false">P1496*RHO_VANE/2700*(1+SCRAP)*PRICE_VANE</f>
        <v>200.64851352</v>
      </c>
      <c r="Y1496" s="24" t="n">
        <f aca="false">Q1496*RHO_PLATE/2700*(1+SCRAP)*PRICE_PLATE</f>
        <v>209.41208568</v>
      </c>
      <c r="Z1496" s="24" t="n">
        <f aca="false">T1496*CUT_M+(R1496+S1496)*CUT_SET</f>
        <v>312.7853855</v>
      </c>
      <c r="AA1496" s="24" t="n">
        <f aca="false">U1496*ROUND_M</f>
        <v>689.86723</v>
      </c>
      <c r="AB1496" s="24" t="n">
        <f aca="false">(R1496+S1496)*FINISH_PART</f>
        <v>496</v>
      </c>
      <c r="AC1496" s="24" t="n">
        <f aca="false">R1496*SPACER_VANE+(R1496+S1496)*ASM_H*LABOUR</f>
        <v>817.5</v>
      </c>
      <c r="AD1496" s="24" t="n">
        <f aca="false">V1496*G10_CAGE+W1496*G10_SLEEVE</f>
        <v>506.46228</v>
      </c>
      <c r="AE1496" s="24" t="n">
        <f aca="false">N1496/1000*SHAFT_M+SHAFT_SET</f>
        <v>229.64</v>
      </c>
      <c r="AF1496" s="24" t="n">
        <f aca="false">2*ROUNDUP(G1496*1000/V_ZENER,0)*PRICE_Z+5*ROUNDUP(G1496*DIODE_SAFETY/V_STICK,0)*PRICE_STICK</f>
        <v>127</v>
      </c>
      <c r="AG1496" s="24" t="n">
        <f aca="false">SUM(X1496:AF1496)</f>
        <v>3589.3154947</v>
      </c>
      <c r="AH1496" s="20" t="n">
        <f aca="false">FIXED_BOM</f>
        <v>3461</v>
      </c>
      <c r="AI1496" s="24" t="n">
        <f aca="false">(AG1496+AH1496)*(1+CONT)</f>
        <v>8107.862818905</v>
      </c>
      <c r="AJ1496" s="24" t="n">
        <f aca="false">IF(L1496&gt;0,AI1496/L1496,1000000000000)</f>
        <v>793.74000100296</v>
      </c>
      <c r="AK1496" s="8" t="n">
        <f aca="false">IF(AND(G1496&gt;=V_NEED,L1496&gt;=P_MIN,K1496&gt;=Z_MIN,F1496&lt;=N_CAP,D1496&lt;=R_MAX,OR(CORONA_REQ=0,O1496&gt;=G1496)),1,0)</f>
        <v>0</v>
      </c>
      <c r="AL1496" s="28" t="n">
        <f aca="false">IF(AK1496=1,IF(OBJECTIVE=1,AI1496,AJ1496),1000000000000)+ROW()*0.000000001</f>
        <v>1000000000000</v>
      </c>
    </row>
    <row r="1497" customFormat="false" ht="15" hidden="false" customHeight="false" outlineLevel="0" collapsed="false">
      <c r="A1497" s="8" t="n">
        <v>1493</v>
      </c>
      <c r="B1497" s="23" t="n">
        <v>8</v>
      </c>
      <c r="C1497" s="23" t="n">
        <v>2.5</v>
      </c>
      <c r="D1497" s="8" t="n">
        <v>200</v>
      </c>
      <c r="E1497" s="8" t="n">
        <v>26</v>
      </c>
      <c r="F1497" s="8" t="n">
        <v>12</v>
      </c>
      <c r="G1497" s="28" t="n">
        <v>16.907073</v>
      </c>
      <c r="H1497" s="8" t="n">
        <v>238.280087</v>
      </c>
      <c r="I1497" s="8" t="n">
        <v>1406.703019</v>
      </c>
      <c r="J1497" s="28" t="n">
        <v>5.903569</v>
      </c>
      <c r="K1497" s="39" t="n">
        <v>1.320796</v>
      </c>
      <c r="L1497" s="28" t="n">
        <v>12.557893</v>
      </c>
      <c r="M1497" s="8" t="n">
        <v>380.5</v>
      </c>
      <c r="N1497" s="8" t="n">
        <v>1373</v>
      </c>
      <c r="O1497" s="28" t="n">
        <v>15.22784</v>
      </c>
      <c r="P1497" s="28" t="n">
        <v>20.115139</v>
      </c>
      <c r="Q1497" s="28" t="n">
        <v>20.675607</v>
      </c>
      <c r="R1497" s="8" t="n">
        <v>48</v>
      </c>
      <c r="S1497" s="8" t="n">
        <v>26</v>
      </c>
      <c r="T1497" s="23" t="n">
        <v>199.99999</v>
      </c>
      <c r="U1497" s="23" t="n">
        <v>164.939816</v>
      </c>
      <c r="V1497" s="28" t="n">
        <v>8.566995</v>
      </c>
      <c r="W1497" s="39" t="n">
        <v>1.321079</v>
      </c>
      <c r="X1497" s="24" t="n">
        <f aca="false">P1497*RHO_VANE/2700*(1+SCRAP)*PRICE_VANE</f>
        <v>240.77821383</v>
      </c>
      <c r="Y1497" s="24" t="n">
        <f aca="false">Q1497*RHO_PLATE/2700*(1+SCRAP)*PRICE_PLATE</f>
        <v>247.48701579</v>
      </c>
      <c r="Z1497" s="24" t="n">
        <f aca="false">T1497*CUT_M+(R1497+S1497)*CUT_SET</f>
        <v>373.999985</v>
      </c>
      <c r="AA1497" s="24" t="n">
        <f aca="false">U1497*ROUND_M</f>
        <v>824.69908</v>
      </c>
      <c r="AB1497" s="24" t="n">
        <f aca="false">(R1497+S1497)*FINISH_PART</f>
        <v>592</v>
      </c>
      <c r="AC1497" s="24" t="n">
        <f aca="false">R1497*SPACER_VANE+(R1497+S1497)*ASM_H*LABOUR</f>
        <v>976.5</v>
      </c>
      <c r="AD1497" s="24" t="n">
        <f aca="false">V1497*G10_CAGE+W1497*G10_SLEEVE</f>
        <v>593.28444</v>
      </c>
      <c r="AE1497" s="24" t="n">
        <f aca="false">N1497/1000*SHAFT_M+SHAFT_SET</f>
        <v>244.76</v>
      </c>
      <c r="AF1497" s="24" t="n">
        <f aca="false">2*ROUNDUP(G1497*1000/V_ZENER,0)*PRICE_Z+5*ROUNDUP(G1497*DIODE_SAFETY/V_STICK,0)*PRICE_STICK</f>
        <v>127</v>
      </c>
      <c r="AG1497" s="24" t="n">
        <f aca="false">SUM(X1497:AF1497)</f>
        <v>4220.50873462</v>
      </c>
      <c r="AH1497" s="20" t="n">
        <f aca="false">FIXED_BOM</f>
        <v>3461</v>
      </c>
      <c r="AI1497" s="24" t="n">
        <f aca="false">(AG1497+AH1497)*(1+CONT)</f>
        <v>8833.735044813</v>
      </c>
      <c r="AJ1497" s="24" t="n">
        <f aca="false">IF(L1497&gt;0,AI1497/L1497,1000000000000)</f>
        <v>703.440859450944</v>
      </c>
      <c r="AK1497" s="8" t="n">
        <f aca="false">IF(AND(G1497&gt;=V_NEED,L1497&gt;=P_MIN,K1497&gt;=Z_MIN,F1497&lt;=N_CAP,D1497&lt;=R_MAX,OR(CORONA_REQ=0,O1497&gt;=G1497)),1,0)</f>
        <v>0</v>
      </c>
      <c r="AL1497" s="28" t="n">
        <f aca="false">IF(AK1497=1,IF(OBJECTIVE=1,AI1497,AJ1497),1000000000000)+ROW()*0.000000001</f>
        <v>1000000000000</v>
      </c>
    </row>
    <row r="1498" customFormat="false" ht="15" hidden="false" customHeight="false" outlineLevel="0" collapsed="false">
      <c r="A1498" s="8" t="n">
        <v>1494</v>
      </c>
      <c r="B1498" s="23" t="n">
        <v>8</v>
      </c>
      <c r="C1498" s="23" t="n">
        <v>2.5</v>
      </c>
      <c r="D1498" s="8" t="n">
        <v>200</v>
      </c>
      <c r="E1498" s="8" t="n">
        <v>26</v>
      </c>
      <c r="F1498" s="8" t="n">
        <v>16</v>
      </c>
      <c r="G1498" s="28" t="n">
        <v>16.907073</v>
      </c>
      <c r="H1498" s="8" t="n">
        <v>320.464465</v>
      </c>
      <c r="I1498" s="8" t="n">
        <v>1895.991025</v>
      </c>
      <c r="J1498" s="28" t="n">
        <v>5.916385</v>
      </c>
      <c r="K1498" s="39" t="n">
        <v>1.328565</v>
      </c>
      <c r="L1498" s="28" t="n">
        <v>17.227248</v>
      </c>
      <c r="M1498" s="8" t="n">
        <v>506.5</v>
      </c>
      <c r="N1498" s="8" t="n">
        <v>1625</v>
      </c>
      <c r="O1498" s="28" t="n">
        <v>15.22784</v>
      </c>
      <c r="P1498" s="28" t="n">
        <v>26.820185</v>
      </c>
      <c r="Q1498" s="28" t="n">
        <v>27.037332</v>
      </c>
      <c r="R1498" s="8" t="n">
        <v>64</v>
      </c>
      <c r="S1498" s="8" t="n">
        <v>34</v>
      </c>
      <c r="T1498" s="23" t="n">
        <v>265.619456</v>
      </c>
      <c r="U1498" s="23" t="n">
        <v>218.872558</v>
      </c>
      <c r="V1498" s="28" t="n">
        <v>11.074408</v>
      </c>
      <c r="W1498" s="39" t="n">
        <v>1.707736</v>
      </c>
      <c r="X1498" s="24" t="n">
        <f aca="false">P1498*RHO_VANE/2700*(1+SCRAP)*PRICE_VANE</f>
        <v>321.03761445</v>
      </c>
      <c r="Y1498" s="24" t="n">
        <f aca="false">Q1498*RHO_PLATE/2700*(1+SCRAP)*PRICE_PLATE</f>
        <v>323.63686404</v>
      </c>
      <c r="Z1498" s="24" t="n">
        <f aca="false">T1498*CUT_M+(R1498+S1498)*CUT_SET</f>
        <v>496.429184</v>
      </c>
      <c r="AA1498" s="24" t="n">
        <f aca="false">U1498*ROUND_M</f>
        <v>1094.36279</v>
      </c>
      <c r="AB1498" s="24" t="n">
        <f aca="false">(R1498+S1498)*FINISH_PART</f>
        <v>784</v>
      </c>
      <c r="AC1498" s="24" t="n">
        <f aca="false">R1498*SPACER_VANE+(R1498+S1498)*ASM_H*LABOUR</f>
        <v>1294.5</v>
      </c>
      <c r="AD1498" s="24" t="n">
        <f aca="false">V1498*G10_CAGE+W1498*G10_SLEEVE</f>
        <v>766.92864</v>
      </c>
      <c r="AE1498" s="24" t="n">
        <f aca="false">N1498/1000*SHAFT_M+SHAFT_SET</f>
        <v>275</v>
      </c>
      <c r="AF1498" s="24" t="n">
        <f aca="false">2*ROUNDUP(G1498*1000/V_ZENER,0)*PRICE_Z+5*ROUNDUP(G1498*DIODE_SAFETY/V_STICK,0)*PRICE_STICK</f>
        <v>127</v>
      </c>
      <c r="AG1498" s="24" t="n">
        <f aca="false">SUM(X1498:AF1498)</f>
        <v>5482.89509249</v>
      </c>
      <c r="AH1498" s="20" t="n">
        <f aca="false">FIXED_BOM</f>
        <v>3461</v>
      </c>
      <c r="AI1498" s="24" t="n">
        <f aca="false">(AG1498+AH1498)*(1+CONT)</f>
        <v>10285.4793563635</v>
      </c>
      <c r="AJ1498" s="24" t="n">
        <f aca="false">IF(L1498&gt;0,AI1498/L1498,1000000000000)</f>
        <v>597.047152067672</v>
      </c>
      <c r="AK1498" s="8" t="n">
        <f aca="false">IF(AND(G1498&gt;=V_NEED,L1498&gt;=P_MIN,K1498&gt;=Z_MIN,F1498&lt;=N_CAP,D1498&lt;=R_MAX,OR(CORONA_REQ=0,O1498&gt;=G1498)),1,0)</f>
        <v>0</v>
      </c>
      <c r="AL1498" s="28" t="n">
        <f aca="false">IF(AK1498=1,IF(OBJECTIVE=1,AI1498,AJ1498),1000000000000)+ROW()*0.000000001</f>
        <v>1000000000000</v>
      </c>
    </row>
    <row r="1499" customFormat="false" ht="15" hidden="false" customHeight="false" outlineLevel="0" collapsed="false">
      <c r="A1499" s="8" t="n">
        <v>1495</v>
      </c>
      <c r="B1499" s="23" t="n">
        <v>8</v>
      </c>
      <c r="C1499" s="23" t="n">
        <v>3</v>
      </c>
      <c r="D1499" s="8" t="n">
        <v>200</v>
      </c>
      <c r="E1499" s="8" t="n">
        <v>18</v>
      </c>
      <c r="F1499" s="8" t="n">
        <v>4</v>
      </c>
      <c r="G1499" s="28" t="n">
        <v>16.907073</v>
      </c>
      <c r="H1499" s="8" t="n">
        <v>40.095072</v>
      </c>
      <c r="I1499" s="8" t="n">
        <v>308.099346</v>
      </c>
      <c r="J1499" s="28" t="n">
        <v>7.68422</v>
      </c>
      <c r="K1499" s="39" t="n">
        <v>1.285062</v>
      </c>
      <c r="L1499" s="28" t="n">
        <v>2.503895</v>
      </c>
      <c r="M1499" s="8" t="n">
        <v>124</v>
      </c>
      <c r="N1499" s="8" t="n">
        <v>860</v>
      </c>
      <c r="O1499" s="28" t="n">
        <v>16.128223</v>
      </c>
      <c r="P1499" s="28" t="n">
        <v>6.010303</v>
      </c>
      <c r="Q1499" s="28" t="n">
        <v>7.63407</v>
      </c>
      <c r="R1499" s="8" t="n">
        <v>16</v>
      </c>
      <c r="S1499" s="8" t="n">
        <v>8</v>
      </c>
      <c r="T1499" s="23" t="n">
        <v>65.619466</v>
      </c>
      <c r="U1499" s="23" t="n">
        <v>53.932741</v>
      </c>
      <c r="V1499" s="28" t="n">
        <v>3.462618</v>
      </c>
      <c r="W1499" s="39" t="n">
        <v>0.533955</v>
      </c>
      <c r="X1499" s="24" t="n">
        <f aca="false">P1499*RHO_VANE/2700*(1+SCRAP)*PRICE_VANE</f>
        <v>71.94332691</v>
      </c>
      <c r="Y1499" s="24" t="n">
        <f aca="false">Q1499*RHO_PLATE/2700*(1+SCRAP)*PRICE_PLATE</f>
        <v>91.3798179</v>
      </c>
      <c r="Z1499" s="24" t="n">
        <f aca="false">T1499*CUT_M+(R1499+S1499)*CUT_SET</f>
        <v>122.429199</v>
      </c>
      <c r="AA1499" s="24" t="n">
        <f aca="false">U1499*ROUND_M</f>
        <v>269.663705</v>
      </c>
      <c r="AB1499" s="24" t="n">
        <f aca="false">(R1499+S1499)*FINISH_PART</f>
        <v>192</v>
      </c>
      <c r="AC1499" s="24" t="n">
        <f aca="false">R1499*SPACER_VANE+(R1499+S1499)*ASM_H*LABOUR</f>
        <v>318</v>
      </c>
      <c r="AD1499" s="24" t="n">
        <f aca="false">V1499*G10_CAGE+W1499*G10_SLEEVE</f>
        <v>239.79438</v>
      </c>
      <c r="AE1499" s="24" t="n">
        <f aca="false">N1499/1000*SHAFT_M+SHAFT_SET</f>
        <v>183.2</v>
      </c>
      <c r="AF1499" s="24" t="n">
        <f aca="false">2*ROUNDUP(G1499*1000/V_ZENER,0)*PRICE_Z+5*ROUNDUP(G1499*DIODE_SAFETY/V_STICK,0)*PRICE_STICK</f>
        <v>127</v>
      </c>
      <c r="AG1499" s="24" t="n">
        <f aca="false">SUM(X1499:AF1499)</f>
        <v>1615.41042881</v>
      </c>
      <c r="AH1499" s="20" t="n">
        <f aca="false">FIXED_BOM</f>
        <v>3461</v>
      </c>
      <c r="AI1499" s="24" t="n">
        <f aca="false">(AG1499+AH1499)*(1+CONT)</f>
        <v>5837.8719931315</v>
      </c>
      <c r="AJ1499" s="24" t="n">
        <f aca="false">IF(L1499&gt;0,AI1499/L1499,1000000000000)</f>
        <v>2331.5162948652</v>
      </c>
      <c r="AK1499" s="8" t="n">
        <f aca="false">IF(AND(G1499&gt;=V_NEED,L1499&gt;=P_MIN,K1499&gt;=Z_MIN,F1499&lt;=N_CAP,D1499&lt;=R_MAX,OR(CORONA_REQ=0,O1499&gt;=G1499)),1,0)</f>
        <v>0</v>
      </c>
      <c r="AL1499" s="28" t="n">
        <f aca="false">IF(AK1499=1,IF(OBJECTIVE=1,AI1499,AJ1499),1000000000000)+ROW()*0.000000001</f>
        <v>1000000000000</v>
      </c>
    </row>
    <row r="1500" customFormat="false" ht="15" hidden="false" customHeight="false" outlineLevel="0" collapsed="false">
      <c r="A1500" s="8" t="n">
        <v>1496</v>
      </c>
      <c r="B1500" s="23" t="n">
        <v>8</v>
      </c>
      <c r="C1500" s="23" t="n">
        <v>3</v>
      </c>
      <c r="D1500" s="8" t="n">
        <v>200</v>
      </c>
      <c r="E1500" s="8" t="n">
        <v>18</v>
      </c>
      <c r="F1500" s="8" t="n">
        <v>6</v>
      </c>
      <c r="G1500" s="28" t="n">
        <v>16.907073</v>
      </c>
      <c r="H1500" s="8" t="n">
        <v>61.863684</v>
      </c>
      <c r="I1500" s="8" t="n">
        <v>484.156116</v>
      </c>
      <c r="J1500" s="28" t="n">
        <v>7.826177</v>
      </c>
      <c r="K1500" s="39" t="n">
        <v>1.333875</v>
      </c>
      <c r="L1500" s="28" t="n">
        <v>4.423868</v>
      </c>
      <c r="M1500" s="8" t="n">
        <v>190</v>
      </c>
      <c r="N1500" s="8" t="n">
        <v>992</v>
      </c>
      <c r="O1500" s="28" t="n">
        <v>16.128223</v>
      </c>
      <c r="P1500" s="28" t="n">
        <v>9.015455</v>
      </c>
      <c r="Q1500" s="28" t="n">
        <v>11.451105</v>
      </c>
      <c r="R1500" s="8" t="n">
        <v>24</v>
      </c>
      <c r="S1500" s="8" t="n">
        <v>12</v>
      </c>
      <c r="T1500" s="23" t="n">
        <v>98.429199</v>
      </c>
      <c r="U1500" s="23" t="n">
        <v>80.899112</v>
      </c>
      <c r="V1500" s="28" t="n">
        <v>4.776025</v>
      </c>
      <c r="W1500" s="39" t="n">
        <v>0.73649</v>
      </c>
      <c r="X1500" s="24" t="n">
        <f aca="false">P1500*RHO_VANE/2700*(1+SCRAP)*PRICE_VANE</f>
        <v>107.91499635</v>
      </c>
      <c r="Y1500" s="24" t="n">
        <f aca="false">Q1500*RHO_PLATE/2700*(1+SCRAP)*PRICE_PLATE</f>
        <v>137.06972685</v>
      </c>
      <c r="Z1500" s="24" t="n">
        <f aca="false">T1500*CUT_M+(R1500+S1500)*CUT_SET</f>
        <v>183.6437985</v>
      </c>
      <c r="AA1500" s="24" t="n">
        <f aca="false">U1500*ROUND_M</f>
        <v>404.49556</v>
      </c>
      <c r="AB1500" s="24" t="n">
        <f aca="false">(R1500+S1500)*FINISH_PART</f>
        <v>288</v>
      </c>
      <c r="AC1500" s="24" t="n">
        <f aca="false">R1500*SPACER_VANE+(R1500+S1500)*ASM_H*LABOUR</f>
        <v>477</v>
      </c>
      <c r="AD1500" s="24" t="n">
        <f aca="false">V1500*G10_CAGE+W1500*G10_SLEEVE</f>
        <v>330.7509</v>
      </c>
      <c r="AE1500" s="24" t="n">
        <f aca="false">N1500/1000*SHAFT_M+SHAFT_SET</f>
        <v>199.04</v>
      </c>
      <c r="AF1500" s="24" t="n">
        <f aca="false">2*ROUNDUP(G1500*1000/V_ZENER,0)*PRICE_Z+5*ROUNDUP(G1500*DIODE_SAFETY/V_STICK,0)*PRICE_STICK</f>
        <v>127</v>
      </c>
      <c r="AG1500" s="24" t="n">
        <f aca="false">SUM(X1500:AF1500)</f>
        <v>2254.9149817</v>
      </c>
      <c r="AH1500" s="20" t="n">
        <f aca="false">FIXED_BOM</f>
        <v>3461</v>
      </c>
      <c r="AI1500" s="24" t="n">
        <f aca="false">(AG1500+AH1500)*(1+CONT)</f>
        <v>6573.302228955</v>
      </c>
      <c r="AJ1500" s="24" t="n">
        <f aca="false">IF(L1500&gt;0,AI1500/L1500,1000000000000)</f>
        <v>1485.87214377893</v>
      </c>
      <c r="AK1500" s="8" t="n">
        <f aca="false">IF(AND(G1500&gt;=V_NEED,L1500&gt;=P_MIN,K1500&gt;=Z_MIN,F1500&lt;=N_CAP,D1500&lt;=R_MAX,OR(CORONA_REQ=0,O1500&gt;=G1500)),1,0)</f>
        <v>0</v>
      </c>
      <c r="AL1500" s="28" t="n">
        <f aca="false">IF(AK1500=1,IF(OBJECTIVE=1,AI1500,AJ1500),1000000000000)+ROW()*0.000000001</f>
        <v>1000000000000</v>
      </c>
    </row>
    <row r="1501" customFormat="false" ht="15" hidden="false" customHeight="false" outlineLevel="0" collapsed="false">
      <c r="A1501" s="8" t="n">
        <v>1497</v>
      </c>
      <c r="B1501" s="23" t="n">
        <v>8</v>
      </c>
      <c r="C1501" s="23" t="n">
        <v>3</v>
      </c>
      <c r="D1501" s="8" t="n">
        <v>200</v>
      </c>
      <c r="E1501" s="8" t="n">
        <v>18</v>
      </c>
      <c r="F1501" s="8" t="n">
        <v>8</v>
      </c>
      <c r="G1501" s="28" t="n">
        <v>16.907073</v>
      </c>
      <c r="H1501" s="8" t="n">
        <v>83.632296</v>
      </c>
      <c r="I1501" s="8" t="n">
        <v>660.212885</v>
      </c>
      <c r="J1501" s="28" t="n">
        <v>7.894234</v>
      </c>
      <c r="K1501" s="39" t="n">
        <v>1.358277</v>
      </c>
      <c r="L1501" s="28" t="n">
        <v>6.348234</v>
      </c>
      <c r="M1501" s="8" t="n">
        <v>245</v>
      </c>
      <c r="N1501" s="8" t="n">
        <v>1102</v>
      </c>
      <c r="O1501" s="28" t="n">
        <v>16.128223</v>
      </c>
      <c r="P1501" s="28" t="n">
        <v>12.020607</v>
      </c>
      <c r="Q1501" s="28" t="n">
        <v>13.359623</v>
      </c>
      <c r="R1501" s="8" t="n">
        <v>32</v>
      </c>
      <c r="S1501" s="8" t="n">
        <v>14</v>
      </c>
      <c r="T1501" s="23" t="n">
        <v>128.097339</v>
      </c>
      <c r="U1501" s="23" t="n">
        <v>104.72389</v>
      </c>
      <c r="V1501" s="28" t="n">
        <v>5.870531</v>
      </c>
      <c r="W1501" s="39" t="n">
        <v>0.905269</v>
      </c>
      <c r="X1501" s="24" t="n">
        <f aca="false">P1501*RHO_VANE/2700*(1+SCRAP)*PRICE_VANE</f>
        <v>143.88666579</v>
      </c>
      <c r="Y1501" s="24" t="n">
        <f aca="false">Q1501*RHO_PLATE/2700*(1+SCRAP)*PRICE_PLATE</f>
        <v>159.91468731</v>
      </c>
      <c r="Z1501" s="24" t="n">
        <f aca="false">T1501*CUT_M+(R1501+S1501)*CUT_SET</f>
        <v>238.1460085</v>
      </c>
      <c r="AA1501" s="24" t="n">
        <f aca="false">U1501*ROUND_M</f>
        <v>523.61945</v>
      </c>
      <c r="AB1501" s="24" t="n">
        <f aca="false">(R1501+S1501)*FINISH_PART</f>
        <v>368</v>
      </c>
      <c r="AC1501" s="24" t="n">
        <f aca="false">R1501*SPACER_VANE+(R1501+S1501)*ASM_H*LABOUR</f>
        <v>613.5</v>
      </c>
      <c r="AD1501" s="24" t="n">
        <f aca="false">V1501*G10_CAGE+W1501*G10_SLEEVE</f>
        <v>406.548</v>
      </c>
      <c r="AE1501" s="24" t="n">
        <f aca="false">N1501/1000*SHAFT_M+SHAFT_SET</f>
        <v>212.24</v>
      </c>
      <c r="AF1501" s="24" t="n">
        <f aca="false">2*ROUNDUP(G1501*1000/V_ZENER,0)*PRICE_Z+5*ROUNDUP(G1501*DIODE_SAFETY/V_STICK,0)*PRICE_STICK</f>
        <v>127</v>
      </c>
      <c r="AG1501" s="24" t="n">
        <f aca="false">SUM(X1501:AF1501)</f>
        <v>2792.8548116</v>
      </c>
      <c r="AH1501" s="20" t="n">
        <f aca="false">FIXED_BOM</f>
        <v>3461</v>
      </c>
      <c r="AI1501" s="24" t="n">
        <f aca="false">(AG1501+AH1501)*(1+CONT)</f>
        <v>7191.93303334</v>
      </c>
      <c r="AJ1501" s="24" t="n">
        <f aca="false">IF(L1501&gt;0,AI1501/L1501,1000000000000)</f>
        <v>1132.90295117351</v>
      </c>
      <c r="AK1501" s="8" t="n">
        <f aca="false">IF(AND(G1501&gt;=V_NEED,L1501&gt;=P_MIN,K1501&gt;=Z_MIN,F1501&lt;=N_CAP,D1501&lt;=R_MAX,OR(CORONA_REQ=0,O1501&gt;=G1501)),1,0)</f>
        <v>0</v>
      </c>
      <c r="AL1501" s="28" t="n">
        <f aca="false">IF(AK1501=1,IF(OBJECTIVE=1,AI1501,AJ1501),1000000000000)+ROW()*0.000000001</f>
        <v>1000000000000</v>
      </c>
    </row>
    <row r="1502" customFormat="false" ht="15" hidden="false" customHeight="false" outlineLevel="0" collapsed="false">
      <c r="A1502" s="8" t="n">
        <v>1498</v>
      </c>
      <c r="B1502" s="23" t="n">
        <v>8</v>
      </c>
      <c r="C1502" s="23" t="n">
        <v>3</v>
      </c>
      <c r="D1502" s="8" t="n">
        <v>200</v>
      </c>
      <c r="E1502" s="8" t="n">
        <v>18</v>
      </c>
      <c r="F1502" s="8" t="n">
        <v>10</v>
      </c>
      <c r="G1502" s="28" t="n">
        <v>16.907073</v>
      </c>
      <c r="H1502" s="8" t="n">
        <v>105.400909</v>
      </c>
      <c r="I1502" s="8" t="n">
        <v>836.269654</v>
      </c>
      <c r="J1502" s="28" t="n">
        <v>7.934179</v>
      </c>
      <c r="K1502" s="39" t="n">
        <v>1.373544</v>
      </c>
      <c r="L1502" s="28" t="n">
        <v>8.29374</v>
      </c>
      <c r="M1502" s="8" t="n">
        <v>311</v>
      </c>
      <c r="N1502" s="8" t="n">
        <v>1234</v>
      </c>
      <c r="O1502" s="28" t="n">
        <v>16.128223</v>
      </c>
      <c r="P1502" s="28" t="n">
        <v>15.025759</v>
      </c>
      <c r="Q1502" s="28" t="n">
        <v>17.176658</v>
      </c>
      <c r="R1502" s="8" t="n">
        <v>40</v>
      </c>
      <c r="S1502" s="8" t="n">
        <v>18</v>
      </c>
      <c r="T1502" s="23" t="n">
        <v>160.907072</v>
      </c>
      <c r="U1502" s="23" t="n">
        <v>131.69026</v>
      </c>
      <c r="V1502" s="28" t="n">
        <v>7.183938</v>
      </c>
      <c r="W1502" s="39" t="n">
        <v>1.107803</v>
      </c>
      <c r="X1502" s="24" t="n">
        <f aca="false">P1502*RHO_VANE/2700*(1+SCRAP)*PRICE_VANE</f>
        <v>179.85833523</v>
      </c>
      <c r="Y1502" s="24" t="n">
        <f aca="false">Q1502*RHO_PLATE/2700*(1+SCRAP)*PRICE_PLATE</f>
        <v>205.60459626</v>
      </c>
      <c r="Z1502" s="24" t="n">
        <f aca="false">T1502*CUT_M+(R1502+S1502)*CUT_SET</f>
        <v>299.360608</v>
      </c>
      <c r="AA1502" s="24" t="n">
        <f aca="false">U1502*ROUND_M</f>
        <v>658.4513</v>
      </c>
      <c r="AB1502" s="24" t="n">
        <f aca="false">(R1502+S1502)*FINISH_PART</f>
        <v>464</v>
      </c>
      <c r="AC1502" s="24" t="n">
        <f aca="false">R1502*SPACER_VANE+(R1502+S1502)*ASM_H*LABOUR</f>
        <v>772.5</v>
      </c>
      <c r="AD1502" s="24" t="n">
        <f aca="false">V1502*G10_CAGE+W1502*G10_SLEEVE</f>
        <v>497.50446</v>
      </c>
      <c r="AE1502" s="24" t="n">
        <f aca="false">N1502/1000*SHAFT_M+SHAFT_SET</f>
        <v>228.08</v>
      </c>
      <c r="AF1502" s="24" t="n">
        <f aca="false">2*ROUNDUP(G1502*1000/V_ZENER,0)*PRICE_Z+5*ROUNDUP(G1502*DIODE_SAFETY/V_STICK,0)*PRICE_STICK</f>
        <v>127</v>
      </c>
      <c r="AG1502" s="24" t="n">
        <f aca="false">SUM(X1502:AF1502)</f>
        <v>3432.35929949</v>
      </c>
      <c r="AH1502" s="20" t="n">
        <f aca="false">FIXED_BOM</f>
        <v>3461</v>
      </c>
      <c r="AI1502" s="24" t="n">
        <f aca="false">(AG1502+AH1502)*(1+CONT)</f>
        <v>7927.3631944135</v>
      </c>
      <c r="AJ1502" s="24" t="n">
        <f aca="false">IF(L1502&gt;0,AI1502/L1502,1000000000000)</f>
        <v>955.82489858779</v>
      </c>
      <c r="AK1502" s="8" t="n">
        <f aca="false">IF(AND(G1502&gt;=V_NEED,L1502&gt;=P_MIN,K1502&gt;=Z_MIN,F1502&lt;=N_CAP,D1502&lt;=R_MAX,OR(CORONA_REQ=0,O1502&gt;=G1502)),1,0)</f>
        <v>0</v>
      </c>
      <c r="AL1502" s="28" t="n">
        <f aca="false">IF(AK1502=1,IF(OBJECTIVE=1,AI1502,AJ1502),1000000000000)+ROW()*0.000000001</f>
        <v>1000000000000</v>
      </c>
    </row>
    <row r="1503" customFormat="false" ht="15" hidden="false" customHeight="false" outlineLevel="0" collapsed="false">
      <c r="A1503" s="8" t="n">
        <v>1499</v>
      </c>
      <c r="B1503" s="23" t="n">
        <v>8</v>
      </c>
      <c r="C1503" s="23" t="n">
        <v>3</v>
      </c>
      <c r="D1503" s="8" t="n">
        <v>200</v>
      </c>
      <c r="E1503" s="8" t="n">
        <v>18</v>
      </c>
      <c r="F1503" s="8" t="n">
        <v>12</v>
      </c>
      <c r="G1503" s="28" t="n">
        <v>16.907073</v>
      </c>
      <c r="H1503" s="8" t="n">
        <v>127.169521</v>
      </c>
      <c r="I1503" s="8" t="n">
        <v>1012.326424</v>
      </c>
      <c r="J1503" s="28" t="n">
        <v>7.960448</v>
      </c>
      <c r="K1503" s="39" t="n">
        <v>1.383206</v>
      </c>
      <c r="L1503" s="28" t="n">
        <v>10.228912</v>
      </c>
      <c r="M1503" s="8" t="n">
        <v>366</v>
      </c>
      <c r="N1503" s="8" t="n">
        <v>1344</v>
      </c>
      <c r="O1503" s="28" t="n">
        <v>16.128223</v>
      </c>
      <c r="P1503" s="28" t="n">
        <v>18.03091</v>
      </c>
      <c r="Q1503" s="28" t="n">
        <v>19.085175</v>
      </c>
      <c r="R1503" s="8" t="n">
        <v>48</v>
      </c>
      <c r="S1503" s="8" t="n">
        <v>20</v>
      </c>
      <c r="T1503" s="23" t="n">
        <v>190.575212</v>
      </c>
      <c r="U1503" s="23" t="n">
        <v>155.515038</v>
      </c>
      <c r="V1503" s="28" t="n">
        <v>8.278443</v>
      </c>
      <c r="W1503" s="39" t="n">
        <v>1.276582</v>
      </c>
      <c r="X1503" s="24" t="n">
        <f aca="false">P1503*RHO_VANE/2700*(1+SCRAP)*PRICE_VANE</f>
        <v>215.8299927</v>
      </c>
      <c r="Y1503" s="24" t="n">
        <f aca="false">Q1503*RHO_PLATE/2700*(1+SCRAP)*PRICE_PLATE</f>
        <v>228.44954475</v>
      </c>
      <c r="Z1503" s="24" t="n">
        <f aca="false">T1503*CUT_M+(R1503+S1503)*CUT_SET</f>
        <v>353.862818</v>
      </c>
      <c r="AA1503" s="24" t="n">
        <f aca="false">U1503*ROUND_M</f>
        <v>777.57519</v>
      </c>
      <c r="AB1503" s="24" t="n">
        <f aca="false">(R1503+S1503)*FINISH_PART</f>
        <v>544</v>
      </c>
      <c r="AC1503" s="24" t="n">
        <f aca="false">R1503*SPACER_VANE+(R1503+S1503)*ASM_H*LABOUR</f>
        <v>909</v>
      </c>
      <c r="AD1503" s="24" t="n">
        <f aca="false">V1503*G10_CAGE+W1503*G10_SLEEVE</f>
        <v>573.3015</v>
      </c>
      <c r="AE1503" s="24" t="n">
        <f aca="false">N1503/1000*SHAFT_M+SHAFT_SET</f>
        <v>241.28</v>
      </c>
      <c r="AF1503" s="24" t="n">
        <f aca="false">2*ROUNDUP(G1503*1000/V_ZENER,0)*PRICE_Z+5*ROUNDUP(G1503*DIODE_SAFETY/V_STICK,0)*PRICE_STICK</f>
        <v>127</v>
      </c>
      <c r="AG1503" s="24" t="n">
        <f aca="false">SUM(X1503:AF1503)</f>
        <v>3970.29904545</v>
      </c>
      <c r="AH1503" s="20" t="n">
        <f aca="false">FIXED_BOM</f>
        <v>3461</v>
      </c>
      <c r="AI1503" s="24" t="n">
        <f aca="false">(AG1503+AH1503)*(1+CONT)</f>
        <v>8545.9939022675</v>
      </c>
      <c r="AJ1503" s="24" t="n">
        <f aca="false">IF(L1503&gt;0,AI1503/L1503,1000000000000)</f>
        <v>835.474379119451</v>
      </c>
      <c r="AK1503" s="8" t="n">
        <f aca="false">IF(AND(G1503&gt;=V_NEED,L1503&gt;=P_MIN,K1503&gt;=Z_MIN,F1503&lt;=N_CAP,D1503&lt;=R_MAX,OR(CORONA_REQ=0,O1503&gt;=G1503)),1,0)</f>
        <v>0</v>
      </c>
      <c r="AL1503" s="28" t="n">
        <f aca="false">IF(AK1503=1,IF(OBJECTIVE=1,AI1503,AJ1503),1000000000000)+ROW()*0.000000001</f>
        <v>1000000000000</v>
      </c>
    </row>
    <row r="1504" customFormat="false" ht="15" hidden="false" customHeight="false" outlineLevel="0" collapsed="false">
      <c r="A1504" s="8" t="n">
        <v>1500</v>
      </c>
      <c r="B1504" s="23" t="n">
        <v>8</v>
      </c>
      <c r="C1504" s="23" t="n">
        <v>3</v>
      </c>
      <c r="D1504" s="8" t="n">
        <v>200</v>
      </c>
      <c r="E1504" s="8" t="n">
        <v>18</v>
      </c>
      <c r="F1504" s="8" t="n">
        <v>16</v>
      </c>
      <c r="G1504" s="28" t="n">
        <v>16.907073</v>
      </c>
      <c r="H1504" s="8" t="n">
        <v>170.706746</v>
      </c>
      <c r="I1504" s="8" t="n">
        <v>1364.439963</v>
      </c>
      <c r="J1504" s="28" t="n">
        <v>7.992888</v>
      </c>
      <c r="K1504" s="39" t="n">
        <v>1.396252</v>
      </c>
      <c r="L1504" s="28" t="n">
        <v>14.123194</v>
      </c>
      <c r="M1504" s="8" t="n">
        <v>487</v>
      </c>
      <c r="N1504" s="8" t="n">
        <v>1586</v>
      </c>
      <c r="O1504" s="28" t="n">
        <v>16.128223</v>
      </c>
      <c r="P1504" s="28" t="n">
        <v>24.041214</v>
      </c>
      <c r="Q1504" s="28" t="n">
        <v>24.810728</v>
      </c>
      <c r="R1504" s="8" t="n">
        <v>64</v>
      </c>
      <c r="S1504" s="8" t="n">
        <v>26</v>
      </c>
      <c r="T1504" s="23" t="n">
        <v>253.053086</v>
      </c>
      <c r="U1504" s="23" t="n">
        <v>206.306187</v>
      </c>
      <c r="V1504" s="28" t="n">
        <v>10.686356</v>
      </c>
      <c r="W1504" s="39" t="n">
        <v>1.647896</v>
      </c>
      <c r="X1504" s="24" t="n">
        <f aca="false">P1504*RHO_VANE/2700*(1+SCRAP)*PRICE_VANE</f>
        <v>287.77333158</v>
      </c>
      <c r="Y1504" s="24" t="n">
        <f aca="false">Q1504*RHO_PLATE/2700*(1+SCRAP)*PRICE_PLATE</f>
        <v>296.98441416</v>
      </c>
      <c r="Z1504" s="24" t="n">
        <f aca="false">T1504*CUT_M+(R1504+S1504)*CUT_SET</f>
        <v>469.579629</v>
      </c>
      <c r="AA1504" s="24" t="n">
        <f aca="false">U1504*ROUND_M</f>
        <v>1031.530935</v>
      </c>
      <c r="AB1504" s="24" t="n">
        <f aca="false">(R1504+S1504)*FINISH_PART</f>
        <v>720</v>
      </c>
      <c r="AC1504" s="24" t="n">
        <f aca="false">R1504*SPACER_VANE+(R1504+S1504)*ASM_H*LABOUR</f>
        <v>1204.5</v>
      </c>
      <c r="AD1504" s="24" t="n">
        <f aca="false">V1504*G10_CAGE+W1504*G10_SLEEVE</f>
        <v>740.05512</v>
      </c>
      <c r="AE1504" s="24" t="n">
        <f aca="false">N1504/1000*SHAFT_M+SHAFT_SET</f>
        <v>270.32</v>
      </c>
      <c r="AF1504" s="24" t="n">
        <f aca="false">2*ROUNDUP(G1504*1000/V_ZENER,0)*PRICE_Z+5*ROUNDUP(G1504*DIODE_SAFETY/V_STICK,0)*PRICE_STICK</f>
        <v>127</v>
      </c>
      <c r="AG1504" s="24" t="n">
        <f aca="false">SUM(X1504:AF1504)</f>
        <v>5147.74342974</v>
      </c>
      <c r="AH1504" s="20" t="n">
        <f aca="false">FIXED_BOM</f>
        <v>3461</v>
      </c>
      <c r="AI1504" s="24" t="n">
        <f aca="false">(AG1504+AH1504)*(1+CONT)</f>
        <v>9900.054944201</v>
      </c>
      <c r="AJ1504" s="24" t="n">
        <f aca="false">IF(L1504&gt;0,AI1504/L1504,1000000000000)</f>
        <v>700.978471597926</v>
      </c>
      <c r="AK1504" s="8" t="n">
        <f aca="false">IF(AND(G1504&gt;=V_NEED,L1504&gt;=P_MIN,K1504&gt;=Z_MIN,F1504&lt;=N_CAP,D1504&lt;=R_MAX,OR(CORONA_REQ=0,O1504&gt;=G1504)),1,0)</f>
        <v>0</v>
      </c>
      <c r="AL1504" s="28" t="n">
        <f aca="false">IF(AK1504=1,IF(OBJECTIVE=1,AI1504,AJ1504),1000000000000)+ROW()*0.000000001</f>
        <v>1000000000000</v>
      </c>
    </row>
    <row r="1505" customFormat="false" ht="15" hidden="false" customHeight="false" outlineLevel="0" collapsed="false">
      <c r="A1505" s="8" t="n">
        <v>1501</v>
      </c>
      <c r="B1505" s="23" t="n">
        <v>8</v>
      </c>
      <c r="C1505" s="23" t="n">
        <v>3</v>
      </c>
      <c r="D1505" s="8" t="n">
        <v>200</v>
      </c>
      <c r="E1505" s="8" t="n">
        <v>22</v>
      </c>
      <c r="F1505" s="8" t="n">
        <v>4</v>
      </c>
      <c r="G1505" s="28" t="n">
        <v>16.907073</v>
      </c>
      <c r="H1505" s="8" t="n">
        <v>52.488645</v>
      </c>
      <c r="I1505" s="8" t="n">
        <v>368.232711</v>
      </c>
      <c r="J1505" s="28" t="n">
        <v>7.015474</v>
      </c>
      <c r="K1505" s="39" t="n">
        <v>1.286242</v>
      </c>
      <c r="L1505" s="28" t="n">
        <v>3.007537</v>
      </c>
      <c r="M1505" s="8" t="n">
        <v>135</v>
      </c>
      <c r="N1505" s="8" t="n">
        <v>882</v>
      </c>
      <c r="O1505" s="28" t="n">
        <v>16.128223</v>
      </c>
      <c r="P1505" s="28" t="n">
        <v>7.028179</v>
      </c>
      <c r="Q1505" s="28" t="n">
        <v>9.542588</v>
      </c>
      <c r="R1505" s="8" t="n">
        <v>16</v>
      </c>
      <c r="S1505" s="8" t="n">
        <v>10</v>
      </c>
      <c r="T1505" s="23" t="n">
        <v>68.761059</v>
      </c>
      <c r="U1505" s="23" t="n">
        <v>57.074334</v>
      </c>
      <c r="V1505" s="28" t="n">
        <v>3.681519</v>
      </c>
      <c r="W1505" s="39" t="n">
        <v>0.567711</v>
      </c>
      <c r="X1505" s="24" t="n">
        <f aca="false">P1505*RHO_VANE/2700*(1+SCRAP)*PRICE_VANE</f>
        <v>84.12730263</v>
      </c>
      <c r="Y1505" s="24" t="n">
        <f aca="false">Q1505*RHO_PLATE/2700*(1+SCRAP)*PRICE_PLATE</f>
        <v>114.22477836</v>
      </c>
      <c r="Z1505" s="24" t="n">
        <f aca="false">T1505*CUT_M+(R1505+S1505)*CUT_SET</f>
        <v>129.1415885</v>
      </c>
      <c r="AA1505" s="24" t="n">
        <f aca="false">U1505*ROUND_M</f>
        <v>285.37167</v>
      </c>
      <c r="AB1505" s="24" t="n">
        <f aca="false">(R1505+S1505)*FINISH_PART</f>
        <v>208</v>
      </c>
      <c r="AC1505" s="24" t="n">
        <f aca="false">R1505*SPACER_VANE+(R1505+S1505)*ASM_H*LABOUR</f>
        <v>340.5</v>
      </c>
      <c r="AD1505" s="24" t="n">
        <f aca="false">V1505*G10_CAGE+W1505*G10_SLEEVE</f>
        <v>254.9538</v>
      </c>
      <c r="AE1505" s="24" t="n">
        <f aca="false">N1505/1000*SHAFT_M+SHAFT_SET</f>
        <v>185.84</v>
      </c>
      <c r="AF1505" s="24" t="n">
        <f aca="false">2*ROUNDUP(G1505*1000/V_ZENER,0)*PRICE_Z+5*ROUNDUP(G1505*DIODE_SAFETY/V_STICK,0)*PRICE_STICK</f>
        <v>127</v>
      </c>
      <c r="AG1505" s="24" t="n">
        <f aca="false">SUM(X1505:AF1505)</f>
        <v>1729.15913949</v>
      </c>
      <c r="AH1505" s="20" t="n">
        <f aca="false">FIXED_BOM</f>
        <v>3461</v>
      </c>
      <c r="AI1505" s="24" t="n">
        <f aca="false">(AG1505+AH1505)*(1+CONT)</f>
        <v>5968.6830104135</v>
      </c>
      <c r="AJ1505" s="24" t="n">
        <f aca="false">IF(L1505&gt;0,AI1505/L1505,1000000000000)</f>
        <v>1984.57508932176</v>
      </c>
      <c r="AK1505" s="8" t="n">
        <f aca="false">IF(AND(G1505&gt;=V_NEED,L1505&gt;=P_MIN,K1505&gt;=Z_MIN,F1505&lt;=N_CAP,D1505&lt;=R_MAX,OR(CORONA_REQ=0,O1505&gt;=G1505)),1,0)</f>
        <v>0</v>
      </c>
      <c r="AL1505" s="28" t="n">
        <f aca="false">IF(AK1505=1,IF(OBJECTIVE=1,AI1505,AJ1505),1000000000000)+ROW()*0.000000001</f>
        <v>1000000000000</v>
      </c>
    </row>
    <row r="1506" customFormat="false" ht="15" hidden="false" customHeight="false" outlineLevel="0" collapsed="false">
      <c r="A1506" s="8" t="n">
        <v>1502</v>
      </c>
      <c r="B1506" s="23" t="n">
        <v>8</v>
      </c>
      <c r="C1506" s="23" t="n">
        <v>3</v>
      </c>
      <c r="D1506" s="8" t="n">
        <v>200</v>
      </c>
      <c r="E1506" s="8" t="n">
        <v>22</v>
      </c>
      <c r="F1506" s="8" t="n">
        <v>6</v>
      </c>
      <c r="G1506" s="28" t="n">
        <v>16.907073</v>
      </c>
      <c r="H1506" s="8" t="n">
        <v>81.339299</v>
      </c>
      <c r="I1506" s="8" t="n">
        <v>578.651403</v>
      </c>
      <c r="J1506" s="28" t="n">
        <v>7.114045</v>
      </c>
      <c r="K1506" s="39" t="n">
        <v>1.326409</v>
      </c>
      <c r="L1506" s="28" t="n">
        <v>5.209941</v>
      </c>
      <c r="M1506" s="8" t="n">
        <v>190</v>
      </c>
      <c r="N1506" s="8" t="n">
        <v>992</v>
      </c>
      <c r="O1506" s="28" t="n">
        <v>16.128223</v>
      </c>
      <c r="P1506" s="28" t="n">
        <v>10.542269</v>
      </c>
      <c r="Q1506" s="28" t="n">
        <v>11.451105</v>
      </c>
      <c r="R1506" s="8" t="n">
        <v>24</v>
      </c>
      <c r="S1506" s="8" t="n">
        <v>12</v>
      </c>
      <c r="T1506" s="23" t="n">
        <v>98.429199</v>
      </c>
      <c r="U1506" s="23" t="n">
        <v>80.899112</v>
      </c>
      <c r="V1506" s="28" t="n">
        <v>4.776025</v>
      </c>
      <c r="W1506" s="39" t="n">
        <v>0.73649</v>
      </c>
      <c r="X1506" s="24" t="n">
        <f aca="false">P1506*RHO_VANE/2700*(1+SCRAP)*PRICE_VANE</f>
        <v>126.19095993</v>
      </c>
      <c r="Y1506" s="24" t="n">
        <f aca="false">Q1506*RHO_PLATE/2700*(1+SCRAP)*PRICE_PLATE</f>
        <v>137.06972685</v>
      </c>
      <c r="Z1506" s="24" t="n">
        <f aca="false">T1506*CUT_M+(R1506+S1506)*CUT_SET</f>
        <v>183.6437985</v>
      </c>
      <c r="AA1506" s="24" t="n">
        <f aca="false">U1506*ROUND_M</f>
        <v>404.49556</v>
      </c>
      <c r="AB1506" s="24" t="n">
        <f aca="false">(R1506+S1506)*FINISH_PART</f>
        <v>288</v>
      </c>
      <c r="AC1506" s="24" t="n">
        <f aca="false">R1506*SPACER_VANE+(R1506+S1506)*ASM_H*LABOUR</f>
        <v>477</v>
      </c>
      <c r="AD1506" s="24" t="n">
        <f aca="false">V1506*G10_CAGE+W1506*G10_SLEEVE</f>
        <v>330.7509</v>
      </c>
      <c r="AE1506" s="24" t="n">
        <f aca="false">N1506/1000*SHAFT_M+SHAFT_SET</f>
        <v>199.04</v>
      </c>
      <c r="AF1506" s="24" t="n">
        <f aca="false">2*ROUNDUP(G1506*1000/V_ZENER,0)*PRICE_Z+5*ROUNDUP(G1506*DIODE_SAFETY/V_STICK,0)*PRICE_STICK</f>
        <v>127</v>
      </c>
      <c r="AG1506" s="24" t="n">
        <f aca="false">SUM(X1506:AF1506)</f>
        <v>2273.19094528</v>
      </c>
      <c r="AH1506" s="20" t="n">
        <f aca="false">FIXED_BOM</f>
        <v>3461</v>
      </c>
      <c r="AI1506" s="24" t="n">
        <f aca="false">(AG1506+AH1506)*(1+CONT)</f>
        <v>6594.319587072</v>
      </c>
      <c r="AJ1506" s="24" t="n">
        <f aca="false">IF(L1506&gt;0,AI1506/L1506,1000000000000)</f>
        <v>1265.71866880489</v>
      </c>
      <c r="AK1506" s="8" t="n">
        <f aca="false">IF(AND(G1506&gt;=V_NEED,L1506&gt;=P_MIN,K1506&gt;=Z_MIN,F1506&lt;=N_CAP,D1506&lt;=R_MAX,OR(CORONA_REQ=0,O1506&gt;=G1506)),1,0)</f>
        <v>0</v>
      </c>
      <c r="AL1506" s="28" t="n">
        <f aca="false">IF(AK1506=1,IF(OBJECTIVE=1,AI1506,AJ1506),1000000000000)+ROW()*0.000000001</f>
        <v>1000000000000</v>
      </c>
    </row>
    <row r="1507" customFormat="false" ht="15" hidden="false" customHeight="false" outlineLevel="0" collapsed="false">
      <c r="A1507" s="8" t="n">
        <v>1503</v>
      </c>
      <c r="B1507" s="23" t="n">
        <v>8</v>
      </c>
      <c r="C1507" s="23" t="n">
        <v>3</v>
      </c>
      <c r="D1507" s="8" t="n">
        <v>200</v>
      </c>
      <c r="E1507" s="8" t="n">
        <v>22</v>
      </c>
      <c r="F1507" s="8" t="n">
        <v>8</v>
      </c>
      <c r="G1507" s="28" t="n">
        <v>16.907073</v>
      </c>
      <c r="H1507" s="8" t="n">
        <v>110.189953</v>
      </c>
      <c r="I1507" s="8" t="n">
        <v>789.070095</v>
      </c>
      <c r="J1507" s="28" t="n">
        <v>7.160999</v>
      </c>
      <c r="K1507" s="39" t="n">
        <v>1.346625</v>
      </c>
      <c r="L1507" s="28" t="n">
        <v>7.424784</v>
      </c>
      <c r="M1507" s="8" t="n">
        <v>256</v>
      </c>
      <c r="N1507" s="8" t="n">
        <v>1124</v>
      </c>
      <c r="O1507" s="28" t="n">
        <v>16.128223</v>
      </c>
      <c r="P1507" s="28" t="n">
        <v>14.056359</v>
      </c>
      <c r="Q1507" s="28" t="n">
        <v>15.26814</v>
      </c>
      <c r="R1507" s="8" t="n">
        <v>32</v>
      </c>
      <c r="S1507" s="8" t="n">
        <v>16</v>
      </c>
      <c r="T1507" s="23" t="n">
        <v>131.238932</v>
      </c>
      <c r="U1507" s="23" t="n">
        <v>107.865482</v>
      </c>
      <c r="V1507" s="28" t="n">
        <v>6.089432</v>
      </c>
      <c r="W1507" s="39" t="n">
        <v>0.939025</v>
      </c>
      <c r="X1507" s="24" t="n">
        <f aca="false">P1507*RHO_VANE/2700*(1+SCRAP)*PRICE_VANE</f>
        <v>168.25461723</v>
      </c>
      <c r="Y1507" s="24" t="n">
        <f aca="false">Q1507*RHO_PLATE/2700*(1+SCRAP)*PRICE_PLATE</f>
        <v>182.7596358</v>
      </c>
      <c r="Z1507" s="24" t="n">
        <f aca="false">T1507*CUT_M+(R1507+S1507)*CUT_SET</f>
        <v>244.858398</v>
      </c>
      <c r="AA1507" s="24" t="n">
        <f aca="false">U1507*ROUND_M</f>
        <v>539.32741</v>
      </c>
      <c r="AB1507" s="24" t="n">
        <f aca="false">(R1507+S1507)*FINISH_PART</f>
        <v>384</v>
      </c>
      <c r="AC1507" s="24" t="n">
        <f aca="false">R1507*SPACER_VANE+(R1507+S1507)*ASM_H*LABOUR</f>
        <v>636</v>
      </c>
      <c r="AD1507" s="24" t="n">
        <f aca="false">V1507*G10_CAGE+W1507*G10_SLEEVE</f>
        <v>421.70742</v>
      </c>
      <c r="AE1507" s="24" t="n">
        <f aca="false">N1507/1000*SHAFT_M+SHAFT_SET</f>
        <v>214.88</v>
      </c>
      <c r="AF1507" s="24" t="n">
        <f aca="false">2*ROUNDUP(G1507*1000/V_ZENER,0)*PRICE_Z+5*ROUNDUP(G1507*DIODE_SAFETY/V_STICK,0)*PRICE_STICK</f>
        <v>127</v>
      </c>
      <c r="AG1507" s="24" t="n">
        <f aca="false">SUM(X1507:AF1507)</f>
        <v>2918.78748103</v>
      </c>
      <c r="AH1507" s="20" t="n">
        <f aca="false">FIXED_BOM</f>
        <v>3461</v>
      </c>
      <c r="AI1507" s="24" t="n">
        <f aca="false">(AG1507+AH1507)*(1+CONT)</f>
        <v>7336.7556031845</v>
      </c>
      <c r="AJ1507" s="24" t="n">
        <f aca="false">IF(L1507&gt;0,AI1507/L1507,1000000000000)</f>
        <v>988.143978758776</v>
      </c>
      <c r="AK1507" s="8" t="n">
        <f aca="false">IF(AND(G1507&gt;=V_NEED,L1507&gt;=P_MIN,K1507&gt;=Z_MIN,F1507&lt;=N_CAP,D1507&lt;=R_MAX,OR(CORONA_REQ=0,O1507&gt;=G1507)),1,0)</f>
        <v>0</v>
      </c>
      <c r="AL1507" s="28" t="n">
        <f aca="false">IF(AK1507=1,IF(OBJECTIVE=1,AI1507,AJ1507),1000000000000)+ROW()*0.000000001</f>
        <v>1000000000000</v>
      </c>
    </row>
    <row r="1508" customFormat="false" ht="15" hidden="false" customHeight="false" outlineLevel="0" collapsed="false">
      <c r="A1508" s="8" t="n">
        <v>1504</v>
      </c>
      <c r="B1508" s="23" t="n">
        <v>8</v>
      </c>
      <c r="C1508" s="23" t="n">
        <v>3</v>
      </c>
      <c r="D1508" s="8" t="n">
        <v>200</v>
      </c>
      <c r="E1508" s="8" t="n">
        <v>22</v>
      </c>
      <c r="F1508" s="8" t="n">
        <v>10</v>
      </c>
      <c r="G1508" s="28" t="n">
        <v>16.907073</v>
      </c>
      <c r="H1508" s="8" t="n">
        <v>139.040607</v>
      </c>
      <c r="I1508" s="8" t="n">
        <v>999.488787</v>
      </c>
      <c r="J1508" s="28" t="n">
        <v>7.188467</v>
      </c>
      <c r="K1508" s="39" t="n">
        <v>1.358864</v>
      </c>
      <c r="L1508" s="28" t="n">
        <v>9.64617</v>
      </c>
      <c r="M1508" s="8" t="n">
        <v>322</v>
      </c>
      <c r="N1508" s="8" t="n">
        <v>1256</v>
      </c>
      <c r="O1508" s="28" t="n">
        <v>16.128223</v>
      </c>
      <c r="P1508" s="28" t="n">
        <v>17.570449</v>
      </c>
      <c r="Q1508" s="28" t="n">
        <v>19.085175</v>
      </c>
      <c r="R1508" s="8" t="n">
        <v>40</v>
      </c>
      <c r="S1508" s="8" t="n">
        <v>20</v>
      </c>
      <c r="T1508" s="23" t="n">
        <v>164.048665</v>
      </c>
      <c r="U1508" s="23" t="n">
        <v>134.831853</v>
      </c>
      <c r="V1508" s="28" t="n">
        <v>7.402839</v>
      </c>
      <c r="W1508" s="39" t="n">
        <v>1.141559</v>
      </c>
      <c r="X1508" s="24" t="n">
        <f aca="false">P1508*RHO_VANE/2700*(1+SCRAP)*PRICE_VANE</f>
        <v>210.31827453</v>
      </c>
      <c r="Y1508" s="24" t="n">
        <f aca="false">Q1508*RHO_PLATE/2700*(1+SCRAP)*PRICE_PLATE</f>
        <v>228.44954475</v>
      </c>
      <c r="Z1508" s="24" t="n">
        <f aca="false">T1508*CUT_M+(R1508+S1508)*CUT_SET</f>
        <v>306.0729975</v>
      </c>
      <c r="AA1508" s="24" t="n">
        <f aca="false">U1508*ROUND_M</f>
        <v>674.159265</v>
      </c>
      <c r="AB1508" s="24" t="n">
        <f aca="false">(R1508+S1508)*FINISH_PART</f>
        <v>480</v>
      </c>
      <c r="AC1508" s="24" t="n">
        <f aca="false">R1508*SPACER_VANE+(R1508+S1508)*ASM_H*LABOUR</f>
        <v>795</v>
      </c>
      <c r="AD1508" s="24" t="n">
        <f aca="false">V1508*G10_CAGE+W1508*G10_SLEEVE</f>
        <v>512.66388</v>
      </c>
      <c r="AE1508" s="24" t="n">
        <f aca="false">N1508/1000*SHAFT_M+SHAFT_SET</f>
        <v>230.72</v>
      </c>
      <c r="AF1508" s="24" t="n">
        <f aca="false">2*ROUNDUP(G1508*1000/V_ZENER,0)*PRICE_Z+5*ROUNDUP(G1508*DIODE_SAFETY/V_STICK,0)*PRICE_STICK</f>
        <v>127</v>
      </c>
      <c r="AG1508" s="24" t="n">
        <f aca="false">SUM(X1508:AF1508)</f>
        <v>3564.38396178</v>
      </c>
      <c r="AH1508" s="20" t="n">
        <f aca="false">FIXED_BOM</f>
        <v>3461</v>
      </c>
      <c r="AI1508" s="24" t="n">
        <f aca="false">(AG1508+AH1508)*(1+CONT)</f>
        <v>8079.191556047</v>
      </c>
      <c r="AJ1508" s="24" t="n">
        <f aca="false">IF(L1508&gt;0,AI1508/L1508,1000000000000)</f>
        <v>837.554340846885</v>
      </c>
      <c r="AK1508" s="8" t="n">
        <f aca="false">IF(AND(G1508&gt;=V_NEED,L1508&gt;=P_MIN,K1508&gt;=Z_MIN,F1508&lt;=N_CAP,D1508&lt;=R_MAX,OR(CORONA_REQ=0,O1508&gt;=G1508)),1,0)</f>
        <v>0</v>
      </c>
      <c r="AL1508" s="28" t="n">
        <f aca="false">IF(AK1508=1,IF(OBJECTIVE=1,AI1508,AJ1508),1000000000000)+ROW()*0.000000001</f>
        <v>1000000000000</v>
      </c>
    </row>
    <row r="1509" customFormat="false" ht="15" hidden="false" customHeight="false" outlineLevel="0" collapsed="false">
      <c r="A1509" s="8" t="n">
        <v>1505</v>
      </c>
      <c r="B1509" s="23" t="n">
        <v>8</v>
      </c>
      <c r="C1509" s="23" t="n">
        <v>3</v>
      </c>
      <c r="D1509" s="8" t="n">
        <v>200</v>
      </c>
      <c r="E1509" s="8" t="n">
        <v>22</v>
      </c>
      <c r="F1509" s="8" t="n">
        <v>12</v>
      </c>
      <c r="G1509" s="28" t="n">
        <v>16.907073</v>
      </c>
      <c r="H1509" s="8" t="n">
        <v>167.891261</v>
      </c>
      <c r="I1509" s="8" t="n">
        <v>1209.907479</v>
      </c>
      <c r="J1509" s="28" t="n">
        <v>7.206495</v>
      </c>
      <c r="K1509" s="39" t="n">
        <v>1.366643</v>
      </c>
      <c r="L1509" s="28" t="n">
        <v>11.869706</v>
      </c>
      <c r="M1509" s="8" t="n">
        <v>388</v>
      </c>
      <c r="N1509" s="8" t="n">
        <v>1388</v>
      </c>
      <c r="O1509" s="28" t="n">
        <v>16.128223</v>
      </c>
      <c r="P1509" s="28" t="n">
        <v>21.084538</v>
      </c>
      <c r="Q1509" s="28" t="n">
        <v>22.90221</v>
      </c>
      <c r="R1509" s="8" t="n">
        <v>48</v>
      </c>
      <c r="S1509" s="8" t="n">
        <v>24</v>
      </c>
      <c r="T1509" s="23" t="n">
        <v>196.858398</v>
      </c>
      <c r="U1509" s="23" t="n">
        <v>161.798224</v>
      </c>
      <c r="V1509" s="28" t="n">
        <v>8.716246</v>
      </c>
      <c r="W1509" s="39" t="n">
        <v>1.344094</v>
      </c>
      <c r="X1509" s="24" t="n">
        <f aca="false">P1509*RHO_VANE/2700*(1+SCRAP)*PRICE_VANE</f>
        <v>252.38191986</v>
      </c>
      <c r="Y1509" s="24" t="n">
        <f aca="false">Q1509*RHO_PLATE/2700*(1+SCRAP)*PRICE_PLATE</f>
        <v>274.1394537</v>
      </c>
      <c r="Z1509" s="24" t="n">
        <f aca="false">T1509*CUT_M+(R1509+S1509)*CUT_SET</f>
        <v>367.287597</v>
      </c>
      <c r="AA1509" s="24" t="n">
        <f aca="false">U1509*ROUND_M</f>
        <v>808.99112</v>
      </c>
      <c r="AB1509" s="24" t="n">
        <f aca="false">(R1509+S1509)*FINISH_PART</f>
        <v>576</v>
      </c>
      <c r="AC1509" s="24" t="n">
        <f aca="false">R1509*SPACER_VANE+(R1509+S1509)*ASM_H*LABOUR</f>
        <v>954</v>
      </c>
      <c r="AD1509" s="24" t="n">
        <f aca="false">V1509*G10_CAGE+W1509*G10_SLEEVE</f>
        <v>603.6204</v>
      </c>
      <c r="AE1509" s="24" t="n">
        <f aca="false">N1509/1000*SHAFT_M+SHAFT_SET</f>
        <v>246.56</v>
      </c>
      <c r="AF1509" s="24" t="n">
        <f aca="false">2*ROUNDUP(G1509*1000/V_ZENER,0)*PRICE_Z+5*ROUNDUP(G1509*DIODE_SAFETY/V_STICK,0)*PRICE_STICK</f>
        <v>127</v>
      </c>
      <c r="AG1509" s="24" t="n">
        <f aca="false">SUM(X1509:AF1509)</f>
        <v>4209.98049056</v>
      </c>
      <c r="AH1509" s="20" t="n">
        <f aca="false">FIXED_BOM</f>
        <v>3461</v>
      </c>
      <c r="AI1509" s="24" t="n">
        <f aca="false">(AG1509+AH1509)*(1+CONT)</f>
        <v>8821.627564144</v>
      </c>
      <c r="AJ1509" s="24" t="n">
        <f aca="false">IF(L1509&gt;0,AI1509/L1509,1000000000000)</f>
        <v>743.205228852678</v>
      </c>
      <c r="AK1509" s="8" t="n">
        <f aca="false">IF(AND(G1509&gt;=V_NEED,L1509&gt;=P_MIN,K1509&gt;=Z_MIN,F1509&lt;=N_CAP,D1509&lt;=R_MAX,OR(CORONA_REQ=0,O1509&gt;=G1509)),1,0)</f>
        <v>0</v>
      </c>
      <c r="AL1509" s="28" t="n">
        <f aca="false">IF(AK1509=1,IF(OBJECTIVE=1,AI1509,AJ1509),1000000000000)+ROW()*0.000000001</f>
        <v>1000000000000</v>
      </c>
    </row>
    <row r="1510" customFormat="false" ht="15" hidden="false" customHeight="false" outlineLevel="0" collapsed="false">
      <c r="A1510" s="8" t="n">
        <v>1506</v>
      </c>
      <c r="B1510" s="23" t="n">
        <v>8</v>
      </c>
      <c r="C1510" s="23" t="n">
        <v>3</v>
      </c>
      <c r="D1510" s="8" t="n">
        <v>200</v>
      </c>
      <c r="E1510" s="8" t="n">
        <v>22</v>
      </c>
      <c r="F1510" s="8" t="n">
        <v>16</v>
      </c>
      <c r="G1510" s="28" t="n">
        <v>16.907073</v>
      </c>
      <c r="H1510" s="8" t="n">
        <v>225.59257</v>
      </c>
      <c r="I1510" s="8" t="n">
        <v>1630.744862</v>
      </c>
      <c r="J1510" s="28" t="n">
        <v>7.228717</v>
      </c>
      <c r="K1510" s="39" t="n">
        <v>1.377112</v>
      </c>
      <c r="L1510" s="28" t="n">
        <v>16.316926</v>
      </c>
      <c r="M1510" s="8" t="n">
        <v>509</v>
      </c>
      <c r="N1510" s="8" t="n">
        <v>1630</v>
      </c>
      <c r="O1510" s="28" t="n">
        <v>16.128223</v>
      </c>
      <c r="P1510" s="28" t="n">
        <v>28.112718</v>
      </c>
      <c r="Q1510" s="28" t="n">
        <v>28.627763</v>
      </c>
      <c r="R1510" s="8" t="n">
        <v>64</v>
      </c>
      <c r="S1510" s="8" t="n">
        <v>30</v>
      </c>
      <c r="T1510" s="23" t="n">
        <v>259.336271</v>
      </c>
      <c r="U1510" s="23" t="n">
        <v>212.589372</v>
      </c>
      <c r="V1510" s="28" t="n">
        <v>11.124158</v>
      </c>
      <c r="W1510" s="39" t="n">
        <v>1.715408</v>
      </c>
      <c r="X1510" s="24" t="n">
        <f aca="false">P1510*RHO_VANE/2700*(1+SCRAP)*PRICE_VANE</f>
        <v>336.50923446</v>
      </c>
      <c r="Y1510" s="24" t="n">
        <f aca="false">Q1510*RHO_PLATE/2700*(1+SCRAP)*PRICE_PLATE</f>
        <v>342.67432311</v>
      </c>
      <c r="Z1510" s="24" t="n">
        <f aca="false">T1510*CUT_M+(R1510+S1510)*CUT_SET</f>
        <v>483.0044065</v>
      </c>
      <c r="AA1510" s="24" t="n">
        <f aca="false">U1510*ROUND_M</f>
        <v>1062.94686</v>
      </c>
      <c r="AB1510" s="24" t="n">
        <f aca="false">(R1510+S1510)*FINISH_PART</f>
        <v>752</v>
      </c>
      <c r="AC1510" s="24" t="n">
        <f aca="false">R1510*SPACER_VANE+(R1510+S1510)*ASM_H*LABOUR</f>
        <v>1249.5</v>
      </c>
      <c r="AD1510" s="24" t="n">
        <f aca="false">V1510*G10_CAGE+W1510*G10_SLEEVE</f>
        <v>770.37396</v>
      </c>
      <c r="AE1510" s="24" t="n">
        <f aca="false">N1510/1000*SHAFT_M+SHAFT_SET</f>
        <v>275.6</v>
      </c>
      <c r="AF1510" s="24" t="n">
        <f aca="false">2*ROUNDUP(G1510*1000/V_ZENER,0)*PRICE_Z+5*ROUNDUP(G1510*DIODE_SAFETY/V_STICK,0)*PRICE_STICK</f>
        <v>127</v>
      </c>
      <c r="AG1510" s="24" t="n">
        <f aca="false">SUM(X1510:AF1510)</f>
        <v>5399.60878407</v>
      </c>
      <c r="AH1510" s="20" t="n">
        <f aca="false">FIXED_BOM</f>
        <v>3461</v>
      </c>
      <c r="AI1510" s="24" t="n">
        <f aca="false">(AG1510+AH1510)*(1+CONT)</f>
        <v>10189.7001016805</v>
      </c>
      <c r="AJ1510" s="24" t="n">
        <f aca="false">IF(L1510&gt;0,AI1510/L1510,1000000000000)</f>
        <v>624.486505710726</v>
      </c>
      <c r="AK1510" s="8" t="n">
        <f aca="false">IF(AND(G1510&gt;=V_NEED,L1510&gt;=P_MIN,K1510&gt;=Z_MIN,F1510&lt;=N_CAP,D1510&lt;=R_MAX,OR(CORONA_REQ=0,O1510&gt;=G1510)),1,0)</f>
        <v>0</v>
      </c>
      <c r="AL1510" s="28" t="n">
        <f aca="false">IF(AK1510=1,IF(OBJECTIVE=1,AI1510,AJ1510),1000000000000)+ROW()*0.000000001</f>
        <v>1000000000000</v>
      </c>
    </row>
    <row r="1511" customFormat="false" ht="15" hidden="false" customHeight="false" outlineLevel="0" collapsed="false">
      <c r="A1511" s="8" t="n">
        <v>1507</v>
      </c>
      <c r="B1511" s="23" t="n">
        <v>8</v>
      </c>
      <c r="C1511" s="23" t="n">
        <v>3</v>
      </c>
      <c r="D1511" s="8" t="n">
        <v>200</v>
      </c>
      <c r="E1511" s="8" t="n">
        <v>26</v>
      </c>
      <c r="F1511" s="8" t="n">
        <v>4</v>
      </c>
      <c r="G1511" s="28" t="n">
        <v>16.907073</v>
      </c>
      <c r="H1511" s="8" t="n">
        <v>77.073433</v>
      </c>
      <c r="I1511" s="8" t="n">
        <v>429.496595</v>
      </c>
      <c r="J1511" s="28" t="n">
        <v>5.572563</v>
      </c>
      <c r="K1511" s="39" t="n">
        <v>1.247536</v>
      </c>
      <c r="L1511" s="28" t="n">
        <v>3.156816</v>
      </c>
      <c r="M1511" s="8" t="n">
        <v>135</v>
      </c>
      <c r="N1511" s="8" t="n">
        <v>882</v>
      </c>
      <c r="O1511" s="28" t="n">
        <v>16.128223</v>
      </c>
      <c r="P1511" s="28" t="n">
        <v>8.046055</v>
      </c>
      <c r="Q1511" s="28" t="n">
        <v>9.542588</v>
      </c>
      <c r="R1511" s="8" t="n">
        <v>16</v>
      </c>
      <c r="S1511" s="8" t="n">
        <v>10</v>
      </c>
      <c r="T1511" s="23" t="n">
        <v>68.761059</v>
      </c>
      <c r="U1511" s="23" t="n">
        <v>57.074334</v>
      </c>
      <c r="V1511" s="28" t="n">
        <v>3.681519</v>
      </c>
      <c r="W1511" s="39" t="n">
        <v>0.567711</v>
      </c>
      <c r="X1511" s="24" t="n">
        <f aca="false">P1511*RHO_VANE/2700*(1+SCRAP)*PRICE_VANE</f>
        <v>96.31127835</v>
      </c>
      <c r="Y1511" s="24" t="n">
        <f aca="false">Q1511*RHO_PLATE/2700*(1+SCRAP)*PRICE_PLATE</f>
        <v>114.22477836</v>
      </c>
      <c r="Z1511" s="24" t="n">
        <f aca="false">T1511*CUT_M+(R1511+S1511)*CUT_SET</f>
        <v>129.1415885</v>
      </c>
      <c r="AA1511" s="24" t="n">
        <f aca="false">U1511*ROUND_M</f>
        <v>285.37167</v>
      </c>
      <c r="AB1511" s="24" t="n">
        <f aca="false">(R1511+S1511)*FINISH_PART</f>
        <v>208</v>
      </c>
      <c r="AC1511" s="24" t="n">
        <f aca="false">R1511*SPACER_VANE+(R1511+S1511)*ASM_H*LABOUR</f>
        <v>340.5</v>
      </c>
      <c r="AD1511" s="24" t="n">
        <f aca="false">V1511*G10_CAGE+W1511*G10_SLEEVE</f>
        <v>254.9538</v>
      </c>
      <c r="AE1511" s="24" t="n">
        <f aca="false">N1511/1000*SHAFT_M+SHAFT_SET</f>
        <v>185.84</v>
      </c>
      <c r="AF1511" s="24" t="n">
        <f aca="false">2*ROUNDUP(G1511*1000/V_ZENER,0)*PRICE_Z+5*ROUNDUP(G1511*DIODE_SAFETY/V_STICK,0)*PRICE_STICK</f>
        <v>127</v>
      </c>
      <c r="AG1511" s="24" t="n">
        <f aca="false">SUM(X1511:AF1511)</f>
        <v>1741.34311521</v>
      </c>
      <c r="AH1511" s="20" t="n">
        <f aca="false">FIXED_BOM</f>
        <v>3461</v>
      </c>
      <c r="AI1511" s="24" t="n">
        <f aca="false">(AG1511+AH1511)*(1+CONT)</f>
        <v>5982.6945824915</v>
      </c>
      <c r="AJ1511" s="24" t="n">
        <f aca="false">IF(L1511&gt;0,AI1511/L1511,1000000000000)</f>
        <v>1895.16734028575</v>
      </c>
      <c r="AK1511" s="8" t="n">
        <f aca="false">IF(AND(G1511&gt;=V_NEED,L1511&gt;=P_MIN,K1511&gt;=Z_MIN,F1511&lt;=N_CAP,D1511&lt;=R_MAX,OR(CORONA_REQ=0,O1511&gt;=G1511)),1,0)</f>
        <v>0</v>
      </c>
      <c r="AL1511" s="28" t="n">
        <f aca="false">IF(AK1511=1,IF(OBJECTIVE=1,AI1511,AJ1511),1000000000000)+ROW()*0.000000001</f>
        <v>1000000000000</v>
      </c>
    </row>
    <row r="1512" customFormat="false" ht="15" hidden="false" customHeight="false" outlineLevel="0" collapsed="false">
      <c r="A1512" s="8" t="n">
        <v>1508</v>
      </c>
      <c r="B1512" s="23" t="n">
        <v>8</v>
      </c>
      <c r="C1512" s="23" t="n">
        <v>3</v>
      </c>
      <c r="D1512" s="8" t="n">
        <v>200</v>
      </c>
      <c r="E1512" s="8" t="n">
        <v>26</v>
      </c>
      <c r="F1512" s="8" t="n">
        <v>6</v>
      </c>
      <c r="G1512" s="28" t="n">
        <v>16.907073</v>
      </c>
      <c r="H1512" s="8" t="n">
        <v>119.972538</v>
      </c>
      <c r="I1512" s="8" t="n">
        <v>674.92322</v>
      </c>
      <c r="J1512" s="28" t="n">
        <v>5.625648</v>
      </c>
      <c r="K1512" s="39" t="n">
        <v>1.278956</v>
      </c>
      <c r="L1512" s="28" t="n">
        <v>5.431243</v>
      </c>
      <c r="M1512" s="8" t="n">
        <v>201</v>
      </c>
      <c r="N1512" s="8" t="n">
        <v>1014</v>
      </c>
      <c r="O1512" s="28" t="n">
        <v>16.128223</v>
      </c>
      <c r="P1512" s="28" t="n">
        <v>12.069083</v>
      </c>
      <c r="Q1512" s="28" t="n">
        <v>13.359623</v>
      </c>
      <c r="R1512" s="8" t="n">
        <v>24</v>
      </c>
      <c r="S1512" s="8" t="n">
        <v>14</v>
      </c>
      <c r="T1512" s="23" t="n">
        <v>101.570792</v>
      </c>
      <c r="U1512" s="23" t="n">
        <v>84.040704</v>
      </c>
      <c r="V1512" s="28" t="n">
        <v>4.994926</v>
      </c>
      <c r="W1512" s="39" t="n">
        <v>0.770246</v>
      </c>
      <c r="X1512" s="24" t="n">
        <f aca="false">P1512*RHO_VANE/2700*(1+SCRAP)*PRICE_VANE</f>
        <v>144.46692351</v>
      </c>
      <c r="Y1512" s="24" t="n">
        <f aca="false">Q1512*RHO_PLATE/2700*(1+SCRAP)*PRICE_PLATE</f>
        <v>159.91468731</v>
      </c>
      <c r="Z1512" s="24" t="n">
        <f aca="false">T1512*CUT_M+(R1512+S1512)*CUT_SET</f>
        <v>190.356188</v>
      </c>
      <c r="AA1512" s="24" t="n">
        <f aca="false">U1512*ROUND_M</f>
        <v>420.20352</v>
      </c>
      <c r="AB1512" s="24" t="n">
        <f aca="false">(R1512+S1512)*FINISH_PART</f>
        <v>304</v>
      </c>
      <c r="AC1512" s="24" t="n">
        <f aca="false">R1512*SPACER_VANE+(R1512+S1512)*ASM_H*LABOUR</f>
        <v>499.5</v>
      </c>
      <c r="AD1512" s="24" t="n">
        <f aca="false">V1512*G10_CAGE+W1512*G10_SLEEVE</f>
        <v>345.91032</v>
      </c>
      <c r="AE1512" s="24" t="n">
        <f aca="false">N1512/1000*SHAFT_M+SHAFT_SET</f>
        <v>201.68</v>
      </c>
      <c r="AF1512" s="24" t="n">
        <f aca="false">2*ROUNDUP(G1512*1000/V_ZENER,0)*PRICE_Z+5*ROUNDUP(G1512*DIODE_SAFETY/V_STICK,0)*PRICE_STICK</f>
        <v>127</v>
      </c>
      <c r="AG1512" s="24" t="n">
        <f aca="false">SUM(X1512:AF1512)</f>
        <v>2393.03163882</v>
      </c>
      <c r="AH1512" s="20" t="n">
        <f aca="false">FIXED_BOM</f>
        <v>3461</v>
      </c>
      <c r="AI1512" s="24" t="n">
        <f aca="false">(AG1512+AH1512)*(1+CONT)</f>
        <v>6732.136384643</v>
      </c>
      <c r="AJ1512" s="24" t="n">
        <f aca="false">IF(L1512&gt;0,AI1512/L1512,1000000000000)</f>
        <v>1239.52037952325</v>
      </c>
      <c r="AK1512" s="8" t="n">
        <f aca="false">IF(AND(G1512&gt;=V_NEED,L1512&gt;=P_MIN,K1512&gt;=Z_MIN,F1512&lt;=N_CAP,D1512&lt;=R_MAX,OR(CORONA_REQ=0,O1512&gt;=G1512)),1,0)</f>
        <v>0</v>
      </c>
      <c r="AL1512" s="28" t="n">
        <f aca="false">IF(AK1512=1,IF(OBJECTIVE=1,AI1512,AJ1512),1000000000000)+ROW()*0.000000001</f>
        <v>1000000000000</v>
      </c>
    </row>
    <row r="1513" customFormat="false" ht="15" hidden="false" customHeight="false" outlineLevel="0" collapsed="false">
      <c r="A1513" s="8" t="n">
        <v>1509</v>
      </c>
      <c r="B1513" s="23" t="n">
        <v>8</v>
      </c>
      <c r="C1513" s="23" t="n">
        <v>3</v>
      </c>
      <c r="D1513" s="8" t="n">
        <v>200</v>
      </c>
      <c r="E1513" s="8" t="n">
        <v>26</v>
      </c>
      <c r="F1513" s="8" t="n">
        <v>8</v>
      </c>
      <c r="G1513" s="28" t="n">
        <v>16.907073</v>
      </c>
      <c r="H1513" s="8" t="n">
        <v>162.871642</v>
      </c>
      <c r="I1513" s="8" t="n">
        <v>920.349846</v>
      </c>
      <c r="J1513" s="28" t="n">
        <v>5.650768</v>
      </c>
      <c r="K1513" s="39" t="n">
        <v>1.294165</v>
      </c>
      <c r="L1513" s="28" t="n">
        <v>7.711142</v>
      </c>
      <c r="M1513" s="8" t="n">
        <v>267</v>
      </c>
      <c r="N1513" s="8" t="n">
        <v>1146</v>
      </c>
      <c r="O1513" s="28" t="n">
        <v>16.128223</v>
      </c>
      <c r="P1513" s="28" t="n">
        <v>16.092111</v>
      </c>
      <c r="Q1513" s="28" t="n">
        <v>17.176658</v>
      </c>
      <c r="R1513" s="8" t="n">
        <v>32</v>
      </c>
      <c r="S1513" s="8" t="n">
        <v>18</v>
      </c>
      <c r="T1513" s="23" t="n">
        <v>134.380524</v>
      </c>
      <c r="U1513" s="23" t="n">
        <v>111.007075</v>
      </c>
      <c r="V1513" s="28" t="n">
        <v>6.308333</v>
      </c>
      <c r="W1513" s="39" t="n">
        <v>0.97278</v>
      </c>
      <c r="X1513" s="24" t="n">
        <f aca="false">P1513*RHO_VANE/2700*(1+SCRAP)*PRICE_VANE</f>
        <v>192.62256867</v>
      </c>
      <c r="Y1513" s="24" t="n">
        <f aca="false">Q1513*RHO_PLATE/2700*(1+SCRAP)*PRICE_PLATE</f>
        <v>205.60459626</v>
      </c>
      <c r="Z1513" s="24" t="n">
        <f aca="false">T1513*CUT_M+(R1513+S1513)*CUT_SET</f>
        <v>251.570786</v>
      </c>
      <c r="AA1513" s="24" t="n">
        <f aca="false">U1513*ROUND_M</f>
        <v>555.035375</v>
      </c>
      <c r="AB1513" s="24" t="n">
        <f aca="false">(R1513+S1513)*FINISH_PART</f>
        <v>400</v>
      </c>
      <c r="AC1513" s="24" t="n">
        <f aca="false">R1513*SPACER_VANE+(R1513+S1513)*ASM_H*LABOUR</f>
        <v>658.5</v>
      </c>
      <c r="AD1513" s="24" t="n">
        <f aca="false">V1513*G10_CAGE+W1513*G10_SLEEVE</f>
        <v>436.86678</v>
      </c>
      <c r="AE1513" s="24" t="n">
        <f aca="false">N1513/1000*SHAFT_M+SHAFT_SET</f>
        <v>217.52</v>
      </c>
      <c r="AF1513" s="24" t="n">
        <f aca="false">2*ROUNDUP(G1513*1000/V_ZENER,0)*PRICE_Z+5*ROUNDUP(G1513*DIODE_SAFETY/V_STICK,0)*PRICE_STICK</f>
        <v>127</v>
      </c>
      <c r="AG1513" s="24" t="n">
        <f aca="false">SUM(X1513:AF1513)</f>
        <v>3044.72010593</v>
      </c>
      <c r="AH1513" s="20" t="n">
        <f aca="false">FIXED_BOM</f>
        <v>3461</v>
      </c>
      <c r="AI1513" s="24" t="n">
        <f aca="false">(AG1513+AH1513)*(1+CONT)</f>
        <v>7481.5781218195</v>
      </c>
      <c r="AJ1513" s="24" t="n">
        <f aca="false">IF(L1513&gt;0,AI1513/L1513,1000000000000)</f>
        <v>970.229587500723</v>
      </c>
      <c r="AK1513" s="8" t="n">
        <f aca="false">IF(AND(G1513&gt;=V_NEED,L1513&gt;=P_MIN,K1513&gt;=Z_MIN,F1513&lt;=N_CAP,D1513&lt;=R_MAX,OR(CORONA_REQ=0,O1513&gt;=G1513)),1,0)</f>
        <v>0</v>
      </c>
      <c r="AL1513" s="28" t="n">
        <f aca="false">IF(AK1513=1,IF(OBJECTIVE=1,AI1513,AJ1513),1000000000000)+ROW()*0.000000001</f>
        <v>1000000000000</v>
      </c>
    </row>
    <row r="1514" customFormat="false" ht="15" hidden="false" customHeight="false" outlineLevel="0" collapsed="false">
      <c r="A1514" s="8" t="n">
        <v>1510</v>
      </c>
      <c r="B1514" s="23" t="n">
        <v>8</v>
      </c>
      <c r="C1514" s="23" t="n">
        <v>3</v>
      </c>
      <c r="D1514" s="8" t="n">
        <v>200</v>
      </c>
      <c r="E1514" s="8" t="n">
        <v>26</v>
      </c>
      <c r="F1514" s="8" t="n">
        <v>10</v>
      </c>
      <c r="G1514" s="28" t="n">
        <v>16.907073</v>
      </c>
      <c r="H1514" s="8" t="n">
        <v>205.770747</v>
      </c>
      <c r="I1514" s="8" t="n">
        <v>1165.776472</v>
      </c>
      <c r="J1514" s="28" t="n">
        <v>5.665414</v>
      </c>
      <c r="K1514" s="39" t="n">
        <v>1.303927</v>
      </c>
      <c r="L1514" s="28" t="n">
        <v>10.007939</v>
      </c>
      <c r="M1514" s="8" t="n">
        <v>333</v>
      </c>
      <c r="N1514" s="8" t="n">
        <v>1278</v>
      </c>
      <c r="O1514" s="28" t="n">
        <v>16.128223</v>
      </c>
      <c r="P1514" s="28" t="n">
        <v>20.115139</v>
      </c>
      <c r="Q1514" s="28" t="n">
        <v>20.993693</v>
      </c>
      <c r="R1514" s="8" t="n">
        <v>40</v>
      </c>
      <c r="S1514" s="8" t="n">
        <v>22</v>
      </c>
      <c r="T1514" s="23" t="n">
        <v>167.190257</v>
      </c>
      <c r="U1514" s="23" t="n">
        <v>137.973446</v>
      </c>
      <c r="V1514" s="28" t="n">
        <v>7.62174</v>
      </c>
      <c r="W1514" s="39" t="n">
        <v>1.175315</v>
      </c>
      <c r="X1514" s="24" t="n">
        <f aca="false">P1514*RHO_VANE/2700*(1+SCRAP)*PRICE_VANE</f>
        <v>240.77821383</v>
      </c>
      <c r="Y1514" s="24" t="n">
        <f aca="false">Q1514*RHO_PLATE/2700*(1+SCRAP)*PRICE_PLATE</f>
        <v>251.29450521</v>
      </c>
      <c r="Z1514" s="24" t="n">
        <f aca="false">T1514*CUT_M+(R1514+S1514)*CUT_SET</f>
        <v>312.7853855</v>
      </c>
      <c r="AA1514" s="24" t="n">
        <f aca="false">U1514*ROUND_M</f>
        <v>689.86723</v>
      </c>
      <c r="AB1514" s="24" t="n">
        <f aca="false">(R1514+S1514)*FINISH_PART</f>
        <v>496</v>
      </c>
      <c r="AC1514" s="24" t="n">
        <f aca="false">R1514*SPACER_VANE+(R1514+S1514)*ASM_H*LABOUR</f>
        <v>817.5</v>
      </c>
      <c r="AD1514" s="24" t="n">
        <f aca="false">V1514*G10_CAGE+W1514*G10_SLEEVE</f>
        <v>527.8233</v>
      </c>
      <c r="AE1514" s="24" t="n">
        <f aca="false">N1514/1000*SHAFT_M+SHAFT_SET</f>
        <v>233.36</v>
      </c>
      <c r="AF1514" s="24" t="n">
        <f aca="false">2*ROUNDUP(G1514*1000/V_ZENER,0)*PRICE_Z+5*ROUNDUP(G1514*DIODE_SAFETY/V_STICK,0)*PRICE_STICK</f>
        <v>127</v>
      </c>
      <c r="AG1514" s="24" t="n">
        <f aca="false">SUM(X1514:AF1514)</f>
        <v>3696.40863454</v>
      </c>
      <c r="AH1514" s="20" t="n">
        <f aca="false">FIXED_BOM</f>
        <v>3461</v>
      </c>
      <c r="AI1514" s="24" t="n">
        <f aca="false">(AG1514+AH1514)*(1+CONT)</f>
        <v>8231.019929721</v>
      </c>
      <c r="AJ1514" s="24" t="n">
        <f aca="false">IF(L1514&gt;0,AI1514/L1514,1000000000000)</f>
        <v>822.449050670772</v>
      </c>
      <c r="AK1514" s="8" t="n">
        <f aca="false">IF(AND(G1514&gt;=V_NEED,L1514&gt;=P_MIN,K1514&gt;=Z_MIN,F1514&lt;=N_CAP,D1514&lt;=R_MAX,OR(CORONA_REQ=0,O1514&gt;=G1514)),1,0)</f>
        <v>0</v>
      </c>
      <c r="AL1514" s="28" t="n">
        <f aca="false">IF(AK1514=1,IF(OBJECTIVE=1,AI1514,AJ1514),1000000000000)+ROW()*0.000000001</f>
        <v>1000000000000</v>
      </c>
    </row>
    <row r="1515" customFormat="false" ht="15" hidden="false" customHeight="false" outlineLevel="0" collapsed="false">
      <c r="A1515" s="8" t="n">
        <v>1511</v>
      </c>
      <c r="B1515" s="23" t="n">
        <v>8</v>
      </c>
      <c r="C1515" s="23" t="n">
        <v>3</v>
      </c>
      <c r="D1515" s="8" t="n">
        <v>200</v>
      </c>
      <c r="E1515" s="8" t="n">
        <v>26</v>
      </c>
      <c r="F1515" s="8" t="n">
        <v>12</v>
      </c>
      <c r="G1515" s="28" t="n">
        <v>16.907073</v>
      </c>
      <c r="H1515" s="8" t="n">
        <v>248.669851</v>
      </c>
      <c r="I1515" s="8" t="n">
        <v>1411.203097</v>
      </c>
      <c r="J1515" s="28" t="n">
        <v>5.675007</v>
      </c>
      <c r="K1515" s="39" t="n">
        <v>1.309937</v>
      </c>
      <c r="L1515" s="28" t="n">
        <v>12.289937</v>
      </c>
      <c r="M1515" s="8" t="n">
        <v>399</v>
      </c>
      <c r="N1515" s="8" t="n">
        <v>1410</v>
      </c>
      <c r="O1515" s="28" t="n">
        <v>16.128223</v>
      </c>
      <c r="P1515" s="28" t="n">
        <v>24.138166</v>
      </c>
      <c r="Q1515" s="28" t="n">
        <v>24.810728</v>
      </c>
      <c r="R1515" s="8" t="n">
        <v>48</v>
      </c>
      <c r="S1515" s="8" t="n">
        <v>26</v>
      </c>
      <c r="T1515" s="23" t="n">
        <v>199.99999</v>
      </c>
      <c r="U1515" s="23" t="n">
        <v>164.939816</v>
      </c>
      <c r="V1515" s="28" t="n">
        <v>8.935147</v>
      </c>
      <c r="W1515" s="39" t="n">
        <v>1.37785</v>
      </c>
      <c r="X1515" s="24" t="n">
        <f aca="false">P1515*RHO_VANE/2700*(1+SCRAP)*PRICE_VANE</f>
        <v>288.93384702</v>
      </c>
      <c r="Y1515" s="24" t="n">
        <f aca="false">Q1515*RHO_PLATE/2700*(1+SCRAP)*PRICE_PLATE</f>
        <v>296.98441416</v>
      </c>
      <c r="Z1515" s="24" t="n">
        <f aca="false">T1515*CUT_M+(R1515+S1515)*CUT_SET</f>
        <v>373.999985</v>
      </c>
      <c r="AA1515" s="24" t="n">
        <f aca="false">U1515*ROUND_M</f>
        <v>824.69908</v>
      </c>
      <c r="AB1515" s="24" t="n">
        <f aca="false">(R1515+S1515)*FINISH_PART</f>
        <v>592</v>
      </c>
      <c r="AC1515" s="24" t="n">
        <f aca="false">R1515*SPACER_VANE+(R1515+S1515)*ASM_H*LABOUR</f>
        <v>976.5</v>
      </c>
      <c r="AD1515" s="24" t="n">
        <f aca="false">V1515*G10_CAGE+W1515*G10_SLEEVE</f>
        <v>618.77982</v>
      </c>
      <c r="AE1515" s="24" t="n">
        <f aca="false">N1515/1000*SHAFT_M+SHAFT_SET</f>
        <v>249.2</v>
      </c>
      <c r="AF1515" s="24" t="n">
        <f aca="false">2*ROUNDUP(G1515*1000/V_ZENER,0)*PRICE_Z+5*ROUNDUP(G1515*DIODE_SAFETY/V_STICK,0)*PRICE_STICK</f>
        <v>127</v>
      </c>
      <c r="AG1515" s="24" t="n">
        <f aca="false">SUM(X1515:AF1515)</f>
        <v>4348.09714618</v>
      </c>
      <c r="AH1515" s="20" t="n">
        <f aca="false">FIXED_BOM</f>
        <v>3461</v>
      </c>
      <c r="AI1515" s="24" t="n">
        <f aca="false">(AG1515+AH1515)*(1+CONT)</f>
        <v>8980.461718107</v>
      </c>
      <c r="AJ1515" s="24" t="n">
        <f aca="false">IF(L1515&gt;0,AI1515/L1515,1000000000000)</f>
        <v>730.716660151065</v>
      </c>
      <c r="AK1515" s="8" t="n">
        <f aca="false">IF(AND(G1515&gt;=V_NEED,L1515&gt;=P_MIN,K1515&gt;=Z_MIN,F1515&lt;=N_CAP,D1515&lt;=R_MAX,OR(CORONA_REQ=0,O1515&gt;=G1515)),1,0)</f>
        <v>0</v>
      </c>
      <c r="AL1515" s="28" t="n">
        <f aca="false">IF(AK1515=1,IF(OBJECTIVE=1,AI1515,AJ1515),1000000000000)+ROW()*0.000000001</f>
        <v>1000000000000</v>
      </c>
    </row>
    <row r="1516" customFormat="false" ht="15" hidden="false" customHeight="false" outlineLevel="0" collapsed="false">
      <c r="A1516" s="8" t="n">
        <v>1512</v>
      </c>
      <c r="B1516" s="23" t="n">
        <v>8</v>
      </c>
      <c r="C1516" s="23" t="n">
        <v>3</v>
      </c>
      <c r="D1516" s="8" t="n">
        <v>200</v>
      </c>
      <c r="E1516" s="8" t="n">
        <v>26</v>
      </c>
      <c r="F1516" s="8" t="n">
        <v>16</v>
      </c>
      <c r="G1516" s="28" t="n">
        <v>16.907073</v>
      </c>
      <c r="H1516" s="8" t="n">
        <v>334.46806</v>
      </c>
      <c r="I1516" s="8" t="n">
        <v>1902.056348</v>
      </c>
      <c r="J1516" s="28" t="n">
        <v>5.68681</v>
      </c>
      <c r="K1516" s="39" t="n">
        <v>1.317957</v>
      </c>
      <c r="L1516" s="28" t="n">
        <v>16.87115</v>
      </c>
      <c r="M1516" s="8" t="n">
        <v>542</v>
      </c>
      <c r="N1516" s="8" t="n">
        <v>1696</v>
      </c>
      <c r="O1516" s="28" t="n">
        <v>16.128223</v>
      </c>
      <c r="P1516" s="28" t="n">
        <v>32.184222</v>
      </c>
      <c r="Q1516" s="28" t="n">
        <v>34.353316</v>
      </c>
      <c r="R1516" s="8" t="n">
        <v>64</v>
      </c>
      <c r="S1516" s="8" t="n">
        <v>36</v>
      </c>
      <c r="T1516" s="23" t="n">
        <v>268.761049</v>
      </c>
      <c r="U1516" s="23" t="n">
        <v>222.01415</v>
      </c>
      <c r="V1516" s="28" t="n">
        <v>11.780862</v>
      </c>
      <c r="W1516" s="39" t="n">
        <v>1.816675</v>
      </c>
      <c r="X1516" s="24" t="n">
        <f aca="false">P1516*RHO_VANE/2700*(1+SCRAP)*PRICE_VANE</f>
        <v>385.24513734</v>
      </c>
      <c r="Y1516" s="24" t="n">
        <f aca="false">Q1516*RHO_PLATE/2700*(1+SCRAP)*PRICE_PLATE</f>
        <v>411.20919252</v>
      </c>
      <c r="Z1516" s="24" t="n">
        <f aca="false">T1516*CUT_M+(R1516+S1516)*CUT_SET</f>
        <v>503.1415735</v>
      </c>
      <c r="AA1516" s="24" t="n">
        <f aca="false">U1516*ROUND_M</f>
        <v>1110.07075</v>
      </c>
      <c r="AB1516" s="24" t="n">
        <f aca="false">(R1516+S1516)*FINISH_PART</f>
        <v>800</v>
      </c>
      <c r="AC1516" s="24" t="n">
        <f aca="false">R1516*SPACER_VANE+(R1516+S1516)*ASM_H*LABOUR</f>
        <v>1317</v>
      </c>
      <c r="AD1516" s="24" t="n">
        <f aca="false">V1516*G10_CAGE+W1516*G10_SLEEVE</f>
        <v>815.85222</v>
      </c>
      <c r="AE1516" s="24" t="n">
        <f aca="false">N1516/1000*SHAFT_M+SHAFT_SET</f>
        <v>283.52</v>
      </c>
      <c r="AF1516" s="24" t="n">
        <f aca="false">2*ROUNDUP(G1516*1000/V_ZENER,0)*PRICE_Z+5*ROUNDUP(G1516*DIODE_SAFETY/V_STICK,0)*PRICE_STICK</f>
        <v>127</v>
      </c>
      <c r="AG1516" s="24" t="n">
        <f aca="false">SUM(X1516:AF1516)</f>
        <v>5753.03887336</v>
      </c>
      <c r="AH1516" s="20" t="n">
        <f aca="false">FIXED_BOM</f>
        <v>3461</v>
      </c>
      <c r="AI1516" s="24" t="n">
        <f aca="false">(AG1516+AH1516)*(1+CONT)</f>
        <v>10596.144704364</v>
      </c>
      <c r="AJ1516" s="24" t="n">
        <f aca="false">IF(L1516&gt;0,AI1516/L1516,1000000000000)</f>
        <v>628.062977589791</v>
      </c>
      <c r="AK1516" s="8" t="n">
        <f aca="false">IF(AND(G1516&gt;=V_NEED,L1516&gt;=P_MIN,K1516&gt;=Z_MIN,F1516&lt;=N_CAP,D1516&lt;=R_MAX,OR(CORONA_REQ=0,O1516&gt;=G1516)),1,0)</f>
        <v>0</v>
      </c>
      <c r="AL1516" s="28" t="n">
        <f aca="false">IF(AK1516=1,IF(OBJECTIVE=1,AI1516,AJ1516),1000000000000)+ROW()*0.000000001</f>
        <v>1000000000000</v>
      </c>
    </row>
    <row r="1517" customFormat="false" ht="15" hidden="false" customHeight="false" outlineLevel="0" collapsed="false">
      <c r="A1517" s="8" t="n">
        <v>1513</v>
      </c>
      <c r="B1517" s="23" t="n">
        <v>8</v>
      </c>
      <c r="C1517" s="23" t="n">
        <v>4</v>
      </c>
      <c r="D1517" s="8" t="n">
        <v>200</v>
      </c>
      <c r="E1517" s="8" t="n">
        <v>18</v>
      </c>
      <c r="F1517" s="8" t="n">
        <v>4</v>
      </c>
      <c r="G1517" s="28" t="n">
        <v>16.907073</v>
      </c>
      <c r="H1517" s="8" t="n">
        <v>43.2467</v>
      </c>
      <c r="I1517" s="8" t="n">
        <v>309.288573</v>
      </c>
      <c r="J1517" s="28" t="n">
        <v>7.151727</v>
      </c>
      <c r="K1517" s="39" t="n">
        <v>1.27174</v>
      </c>
      <c r="L1517" s="28" t="n">
        <v>2.428049</v>
      </c>
      <c r="M1517" s="8" t="n">
        <v>136</v>
      </c>
      <c r="N1517" s="8" t="n">
        <v>884</v>
      </c>
      <c r="O1517" s="28" t="n">
        <v>17.542188</v>
      </c>
      <c r="P1517" s="28" t="n">
        <v>8.013738</v>
      </c>
      <c r="Q1517" s="28" t="n">
        <v>10.17876</v>
      </c>
      <c r="R1517" s="8" t="n">
        <v>16</v>
      </c>
      <c r="S1517" s="8" t="n">
        <v>8</v>
      </c>
      <c r="T1517" s="23" t="n">
        <v>65.619466</v>
      </c>
      <c r="U1517" s="23" t="n">
        <v>53.932741</v>
      </c>
      <c r="V1517" s="28" t="n">
        <v>3.701419</v>
      </c>
      <c r="W1517" s="39" t="n">
        <v>0.57078</v>
      </c>
      <c r="X1517" s="24" t="n">
        <f aca="false">P1517*RHO_VANE/2700*(1+SCRAP)*PRICE_VANE</f>
        <v>95.92444386</v>
      </c>
      <c r="Y1517" s="24" t="n">
        <f aca="false">Q1517*RHO_PLATE/2700*(1+SCRAP)*PRICE_PLATE</f>
        <v>121.8397572</v>
      </c>
      <c r="Z1517" s="24" t="n">
        <f aca="false">T1517*CUT_M+(R1517+S1517)*CUT_SET</f>
        <v>122.429199</v>
      </c>
      <c r="AA1517" s="24" t="n">
        <f aca="false">U1517*ROUND_M</f>
        <v>269.663705</v>
      </c>
      <c r="AB1517" s="24" t="n">
        <f aca="false">(R1517+S1517)*FINISH_PART</f>
        <v>192</v>
      </c>
      <c r="AC1517" s="24" t="n">
        <f aca="false">R1517*SPACER_VANE+(R1517+S1517)*ASM_H*LABOUR</f>
        <v>318</v>
      </c>
      <c r="AD1517" s="24" t="n">
        <f aca="false">V1517*G10_CAGE+W1517*G10_SLEEVE</f>
        <v>256.33194</v>
      </c>
      <c r="AE1517" s="24" t="n">
        <f aca="false">N1517/1000*SHAFT_M+SHAFT_SET</f>
        <v>186.08</v>
      </c>
      <c r="AF1517" s="24" t="n">
        <f aca="false">2*ROUNDUP(G1517*1000/V_ZENER,0)*PRICE_Z+5*ROUNDUP(G1517*DIODE_SAFETY/V_STICK,0)*PRICE_STICK</f>
        <v>127</v>
      </c>
      <c r="AG1517" s="24" t="n">
        <f aca="false">SUM(X1517:AF1517)</f>
        <v>1689.26904506</v>
      </c>
      <c r="AH1517" s="20" t="n">
        <f aca="false">FIXED_BOM</f>
        <v>3461</v>
      </c>
      <c r="AI1517" s="24" t="n">
        <f aca="false">(AG1517+AH1517)*(1+CONT)</f>
        <v>5922.809401819</v>
      </c>
      <c r="AJ1517" s="24" t="n">
        <f aca="false">IF(L1517&gt;0,AI1517/L1517,1000000000000)</f>
        <v>2439.32861396908</v>
      </c>
      <c r="AK1517" s="8" t="n">
        <f aca="false">IF(AND(G1517&gt;=V_NEED,L1517&gt;=P_MIN,K1517&gt;=Z_MIN,F1517&lt;=N_CAP,D1517&lt;=R_MAX,OR(CORONA_REQ=0,O1517&gt;=G1517)),1,0)</f>
        <v>0</v>
      </c>
      <c r="AL1517" s="28" t="n">
        <f aca="false">IF(AK1517=1,IF(OBJECTIVE=1,AI1517,AJ1517),1000000000000)+ROW()*0.000000001</f>
        <v>1000000000000</v>
      </c>
    </row>
    <row r="1518" customFormat="false" ht="15" hidden="false" customHeight="false" outlineLevel="0" collapsed="false">
      <c r="A1518" s="8" t="n">
        <v>1514</v>
      </c>
      <c r="B1518" s="23" t="n">
        <v>8</v>
      </c>
      <c r="C1518" s="23" t="n">
        <v>4</v>
      </c>
      <c r="D1518" s="8" t="n">
        <v>200</v>
      </c>
      <c r="E1518" s="8" t="n">
        <v>18</v>
      </c>
      <c r="F1518" s="8" t="n">
        <v>6</v>
      </c>
      <c r="G1518" s="28" t="n">
        <v>16.907073</v>
      </c>
      <c r="H1518" s="8" t="n">
        <v>66.816243</v>
      </c>
      <c r="I1518" s="8" t="n">
        <v>486.0249</v>
      </c>
      <c r="J1518" s="28" t="n">
        <v>7.274053</v>
      </c>
      <c r="K1518" s="39" t="n">
        <v>1.318431</v>
      </c>
      <c r="L1518" s="28" t="n">
        <v>4.293764</v>
      </c>
      <c r="M1518" s="8" t="n">
        <v>208</v>
      </c>
      <c r="N1518" s="8" t="n">
        <v>1028</v>
      </c>
      <c r="O1518" s="28" t="n">
        <v>17.542188</v>
      </c>
      <c r="P1518" s="28" t="n">
        <v>12.020607</v>
      </c>
      <c r="Q1518" s="28" t="n">
        <v>15.26814</v>
      </c>
      <c r="R1518" s="8" t="n">
        <v>24</v>
      </c>
      <c r="S1518" s="8" t="n">
        <v>12</v>
      </c>
      <c r="T1518" s="23" t="n">
        <v>98.429199</v>
      </c>
      <c r="U1518" s="23" t="n">
        <v>80.899112</v>
      </c>
      <c r="V1518" s="28" t="n">
        <v>5.134227</v>
      </c>
      <c r="W1518" s="39" t="n">
        <v>0.791727</v>
      </c>
      <c r="X1518" s="24" t="n">
        <f aca="false">P1518*RHO_VANE/2700*(1+SCRAP)*PRICE_VANE</f>
        <v>143.88666579</v>
      </c>
      <c r="Y1518" s="24" t="n">
        <f aca="false">Q1518*RHO_PLATE/2700*(1+SCRAP)*PRICE_PLATE</f>
        <v>182.7596358</v>
      </c>
      <c r="Z1518" s="24" t="n">
        <f aca="false">T1518*CUT_M+(R1518+S1518)*CUT_SET</f>
        <v>183.6437985</v>
      </c>
      <c r="AA1518" s="24" t="n">
        <f aca="false">U1518*ROUND_M</f>
        <v>404.49556</v>
      </c>
      <c r="AB1518" s="24" t="n">
        <f aca="false">(R1518+S1518)*FINISH_PART</f>
        <v>288</v>
      </c>
      <c r="AC1518" s="24" t="n">
        <f aca="false">R1518*SPACER_VANE+(R1518+S1518)*ASM_H*LABOUR</f>
        <v>477</v>
      </c>
      <c r="AD1518" s="24" t="n">
        <f aca="false">V1518*G10_CAGE+W1518*G10_SLEEVE</f>
        <v>355.55724</v>
      </c>
      <c r="AE1518" s="24" t="n">
        <f aca="false">N1518/1000*SHAFT_M+SHAFT_SET</f>
        <v>203.36</v>
      </c>
      <c r="AF1518" s="24" t="n">
        <f aca="false">2*ROUNDUP(G1518*1000/V_ZENER,0)*PRICE_Z+5*ROUNDUP(G1518*DIODE_SAFETY/V_STICK,0)*PRICE_STICK</f>
        <v>127</v>
      </c>
      <c r="AG1518" s="24" t="n">
        <f aca="false">SUM(X1518:AF1518)</f>
        <v>2365.70290009</v>
      </c>
      <c r="AH1518" s="20" t="n">
        <f aca="false">FIXED_BOM</f>
        <v>3461</v>
      </c>
      <c r="AI1518" s="24" t="n">
        <f aca="false">(AG1518+AH1518)*(1+CONT)</f>
        <v>6700.7083351035</v>
      </c>
      <c r="AJ1518" s="24" t="n">
        <f aca="false">IF(L1518&gt;0,AI1518/L1518,1000000000000)</f>
        <v>1560.56744970229</v>
      </c>
      <c r="AK1518" s="8" t="n">
        <f aca="false">IF(AND(G1518&gt;=V_NEED,L1518&gt;=P_MIN,K1518&gt;=Z_MIN,F1518&lt;=N_CAP,D1518&lt;=R_MAX,OR(CORONA_REQ=0,O1518&gt;=G1518)),1,0)</f>
        <v>1</v>
      </c>
      <c r="AL1518" s="28" t="n">
        <f aca="false">IF(AK1518=1,IF(OBJECTIVE=1,AI1518,AJ1518),1000000000000)+ROW()*0.000000001</f>
        <v>6700.7083366215</v>
      </c>
    </row>
    <row r="1519" customFormat="false" ht="15" hidden="false" customHeight="false" outlineLevel="0" collapsed="false">
      <c r="A1519" s="8" t="n">
        <v>1515</v>
      </c>
      <c r="B1519" s="23" t="n">
        <v>8</v>
      </c>
      <c r="C1519" s="23" t="n">
        <v>4</v>
      </c>
      <c r="D1519" s="8" t="n">
        <v>200</v>
      </c>
      <c r="E1519" s="8" t="n">
        <v>18</v>
      </c>
      <c r="F1519" s="8" t="n">
        <v>8</v>
      </c>
      <c r="G1519" s="28" t="n">
        <v>16.907073</v>
      </c>
      <c r="H1519" s="8" t="n">
        <v>90.385786</v>
      </c>
      <c r="I1519" s="8" t="n">
        <v>662.761227</v>
      </c>
      <c r="J1519" s="28" t="n">
        <v>7.332582</v>
      </c>
      <c r="K1519" s="39" t="n">
        <v>1.341912</v>
      </c>
      <c r="L1519" s="28" t="n">
        <v>6.17074</v>
      </c>
      <c r="M1519" s="8" t="n">
        <v>268</v>
      </c>
      <c r="N1519" s="8" t="n">
        <v>1148</v>
      </c>
      <c r="O1519" s="28" t="n">
        <v>17.542188</v>
      </c>
      <c r="P1519" s="28" t="n">
        <v>16.027476</v>
      </c>
      <c r="Q1519" s="28" t="n">
        <v>17.81283</v>
      </c>
      <c r="R1519" s="8" t="n">
        <v>32</v>
      </c>
      <c r="S1519" s="8" t="n">
        <v>14</v>
      </c>
      <c r="T1519" s="23" t="n">
        <v>128.097339</v>
      </c>
      <c r="U1519" s="23" t="n">
        <v>104.72389</v>
      </c>
      <c r="V1519" s="28" t="n">
        <v>6.328233</v>
      </c>
      <c r="W1519" s="39" t="n">
        <v>0.975849</v>
      </c>
      <c r="X1519" s="24" t="n">
        <f aca="false">P1519*RHO_VANE/2700*(1+SCRAP)*PRICE_VANE</f>
        <v>191.84888772</v>
      </c>
      <c r="Y1519" s="24" t="n">
        <f aca="false">Q1519*RHO_PLATE/2700*(1+SCRAP)*PRICE_PLATE</f>
        <v>213.2195751</v>
      </c>
      <c r="Z1519" s="24" t="n">
        <f aca="false">T1519*CUT_M+(R1519+S1519)*CUT_SET</f>
        <v>238.1460085</v>
      </c>
      <c r="AA1519" s="24" t="n">
        <f aca="false">U1519*ROUND_M</f>
        <v>523.61945</v>
      </c>
      <c r="AB1519" s="24" t="n">
        <f aca="false">(R1519+S1519)*FINISH_PART</f>
        <v>368</v>
      </c>
      <c r="AC1519" s="24" t="n">
        <f aca="false">R1519*SPACER_VANE+(R1519+S1519)*ASM_H*LABOUR</f>
        <v>613.5</v>
      </c>
      <c r="AD1519" s="24" t="n">
        <f aca="false">V1519*G10_CAGE+W1519*G10_SLEEVE</f>
        <v>438.24492</v>
      </c>
      <c r="AE1519" s="24" t="n">
        <f aca="false">N1519/1000*SHAFT_M+SHAFT_SET</f>
        <v>217.76</v>
      </c>
      <c r="AF1519" s="24" t="n">
        <f aca="false">2*ROUNDUP(G1519*1000/V_ZENER,0)*PRICE_Z+5*ROUNDUP(G1519*DIODE_SAFETY/V_STICK,0)*PRICE_STICK</f>
        <v>127</v>
      </c>
      <c r="AG1519" s="24" t="n">
        <f aca="false">SUM(X1519:AF1519)</f>
        <v>2931.33884132</v>
      </c>
      <c r="AH1519" s="20" t="n">
        <f aca="false">FIXED_BOM</f>
        <v>3461</v>
      </c>
      <c r="AI1519" s="24" t="n">
        <f aca="false">(AG1519+AH1519)*(1+CONT)</f>
        <v>7351.189667518</v>
      </c>
      <c r="AJ1519" s="24" t="n">
        <f aca="false">IF(L1519&gt;0,AI1519/L1519,1000000000000)</f>
        <v>1191.2979103832</v>
      </c>
      <c r="AK1519" s="8" t="n">
        <f aca="false">IF(AND(G1519&gt;=V_NEED,L1519&gt;=P_MIN,K1519&gt;=Z_MIN,F1519&lt;=N_CAP,D1519&lt;=R_MAX,OR(CORONA_REQ=0,O1519&gt;=G1519)),1,0)</f>
        <v>0</v>
      </c>
      <c r="AL1519" s="28" t="n">
        <f aca="false">IF(AK1519=1,IF(OBJECTIVE=1,AI1519,AJ1519),1000000000000)+ROW()*0.000000001</f>
        <v>1000000000000</v>
      </c>
    </row>
    <row r="1520" customFormat="false" ht="15" hidden="false" customHeight="false" outlineLevel="0" collapsed="false">
      <c r="A1520" s="8" t="n">
        <v>1516</v>
      </c>
      <c r="B1520" s="23" t="n">
        <v>8</v>
      </c>
      <c r="C1520" s="23" t="n">
        <v>4</v>
      </c>
      <c r="D1520" s="8" t="n">
        <v>200</v>
      </c>
      <c r="E1520" s="8" t="n">
        <v>18</v>
      </c>
      <c r="F1520" s="8" t="n">
        <v>10</v>
      </c>
      <c r="G1520" s="28" t="n">
        <v>16.907073</v>
      </c>
      <c r="H1520" s="8" t="n">
        <v>113.955329</v>
      </c>
      <c r="I1520" s="8" t="n">
        <v>839.497554</v>
      </c>
      <c r="J1520" s="28" t="n">
        <v>7.3669</v>
      </c>
      <c r="K1520" s="39" t="n">
        <v>1.356581</v>
      </c>
      <c r="L1520" s="28" t="n">
        <v>8.058767</v>
      </c>
      <c r="M1520" s="8" t="n">
        <v>340</v>
      </c>
      <c r="N1520" s="8" t="n">
        <v>1292</v>
      </c>
      <c r="O1520" s="28" t="n">
        <v>17.542188</v>
      </c>
      <c r="P1520" s="28" t="n">
        <v>20.034345</v>
      </c>
      <c r="Q1520" s="28" t="n">
        <v>22.90221</v>
      </c>
      <c r="R1520" s="8" t="n">
        <v>40</v>
      </c>
      <c r="S1520" s="8" t="n">
        <v>18</v>
      </c>
      <c r="T1520" s="23" t="n">
        <v>160.907072</v>
      </c>
      <c r="U1520" s="23" t="n">
        <v>131.69026</v>
      </c>
      <c r="V1520" s="28" t="n">
        <v>7.761041</v>
      </c>
      <c r="W1520" s="39" t="n">
        <v>1.196796</v>
      </c>
      <c r="X1520" s="24" t="n">
        <f aca="false">P1520*RHO_VANE/2700*(1+SCRAP)*PRICE_VANE</f>
        <v>239.81110965</v>
      </c>
      <c r="Y1520" s="24" t="n">
        <f aca="false">Q1520*RHO_PLATE/2700*(1+SCRAP)*PRICE_PLATE</f>
        <v>274.1394537</v>
      </c>
      <c r="Z1520" s="24" t="n">
        <f aca="false">T1520*CUT_M+(R1520+S1520)*CUT_SET</f>
        <v>299.360608</v>
      </c>
      <c r="AA1520" s="24" t="n">
        <f aca="false">U1520*ROUND_M</f>
        <v>658.4513</v>
      </c>
      <c r="AB1520" s="24" t="n">
        <f aca="false">(R1520+S1520)*FINISH_PART</f>
        <v>464</v>
      </c>
      <c r="AC1520" s="24" t="n">
        <f aca="false">R1520*SPACER_VANE+(R1520+S1520)*ASM_H*LABOUR</f>
        <v>772.5</v>
      </c>
      <c r="AD1520" s="24" t="n">
        <f aca="false">V1520*G10_CAGE+W1520*G10_SLEEVE</f>
        <v>537.47022</v>
      </c>
      <c r="AE1520" s="24" t="n">
        <f aca="false">N1520/1000*SHAFT_M+SHAFT_SET</f>
        <v>235.04</v>
      </c>
      <c r="AF1520" s="24" t="n">
        <f aca="false">2*ROUNDUP(G1520*1000/V_ZENER,0)*PRICE_Z+5*ROUNDUP(G1520*DIODE_SAFETY/V_STICK,0)*PRICE_STICK</f>
        <v>127</v>
      </c>
      <c r="AG1520" s="24" t="n">
        <f aca="false">SUM(X1520:AF1520)</f>
        <v>3607.77269135</v>
      </c>
      <c r="AH1520" s="20" t="n">
        <f aca="false">FIXED_BOM</f>
        <v>3461</v>
      </c>
      <c r="AI1520" s="24" t="n">
        <f aca="false">(AG1520+AH1520)*(1+CONT)</f>
        <v>8129.0885950525</v>
      </c>
      <c r="AJ1520" s="24" t="n">
        <f aca="false">IF(L1520&gt;0,AI1520/L1520,1000000000000)</f>
        <v>1008.72609855236</v>
      </c>
      <c r="AK1520" s="8" t="n">
        <f aca="false">IF(AND(G1520&gt;=V_NEED,L1520&gt;=P_MIN,K1520&gt;=Z_MIN,F1520&lt;=N_CAP,D1520&lt;=R_MAX,OR(CORONA_REQ=0,O1520&gt;=G1520)),1,0)</f>
        <v>0</v>
      </c>
      <c r="AL1520" s="28" t="n">
        <f aca="false">IF(AK1520=1,IF(OBJECTIVE=1,AI1520,AJ1520),1000000000000)+ROW()*0.000000001</f>
        <v>1000000000000</v>
      </c>
    </row>
    <row r="1521" customFormat="false" ht="15" hidden="false" customHeight="false" outlineLevel="0" collapsed="false">
      <c r="A1521" s="8" t="n">
        <v>1517</v>
      </c>
      <c r="B1521" s="23" t="n">
        <v>8</v>
      </c>
      <c r="C1521" s="23" t="n">
        <v>4</v>
      </c>
      <c r="D1521" s="8" t="n">
        <v>200</v>
      </c>
      <c r="E1521" s="8" t="n">
        <v>18</v>
      </c>
      <c r="F1521" s="8" t="n">
        <v>12</v>
      </c>
      <c r="G1521" s="28" t="n">
        <v>16.907073</v>
      </c>
      <c r="H1521" s="8" t="n">
        <v>137.524872</v>
      </c>
      <c r="I1521" s="8" t="n">
        <v>1016.233882</v>
      </c>
      <c r="J1521" s="28" t="n">
        <v>7.389455</v>
      </c>
      <c r="K1521" s="39" t="n">
        <v>1.365858</v>
      </c>
      <c r="L1521" s="28" t="n">
        <v>9.941158</v>
      </c>
      <c r="M1521" s="8" t="n">
        <v>400</v>
      </c>
      <c r="N1521" s="8" t="n">
        <v>1412</v>
      </c>
      <c r="O1521" s="28" t="n">
        <v>17.542188</v>
      </c>
      <c r="P1521" s="28" t="n">
        <v>24.041214</v>
      </c>
      <c r="Q1521" s="28" t="n">
        <v>25.4469</v>
      </c>
      <c r="R1521" s="8" t="n">
        <v>48</v>
      </c>
      <c r="S1521" s="8" t="n">
        <v>20</v>
      </c>
      <c r="T1521" s="23" t="n">
        <v>190.575212</v>
      </c>
      <c r="U1521" s="23" t="n">
        <v>155.515038</v>
      </c>
      <c r="V1521" s="28" t="n">
        <v>8.955047</v>
      </c>
      <c r="W1521" s="39" t="n">
        <v>1.380918</v>
      </c>
      <c r="X1521" s="24" t="n">
        <f aca="false">P1521*RHO_VANE/2700*(1+SCRAP)*PRICE_VANE</f>
        <v>287.77333158</v>
      </c>
      <c r="Y1521" s="24" t="n">
        <f aca="false">Q1521*RHO_PLATE/2700*(1+SCRAP)*PRICE_PLATE</f>
        <v>304.599393</v>
      </c>
      <c r="Z1521" s="24" t="n">
        <f aca="false">T1521*CUT_M+(R1521+S1521)*CUT_SET</f>
        <v>353.862818</v>
      </c>
      <c r="AA1521" s="24" t="n">
        <f aca="false">U1521*ROUND_M</f>
        <v>777.57519</v>
      </c>
      <c r="AB1521" s="24" t="n">
        <f aca="false">(R1521+S1521)*FINISH_PART</f>
        <v>544</v>
      </c>
      <c r="AC1521" s="24" t="n">
        <f aca="false">R1521*SPACER_VANE+(R1521+S1521)*ASM_H*LABOUR</f>
        <v>909</v>
      </c>
      <c r="AD1521" s="24" t="n">
        <f aca="false">V1521*G10_CAGE+W1521*G10_SLEEVE</f>
        <v>620.1579</v>
      </c>
      <c r="AE1521" s="24" t="n">
        <f aca="false">N1521/1000*SHAFT_M+SHAFT_SET</f>
        <v>249.44</v>
      </c>
      <c r="AF1521" s="24" t="n">
        <f aca="false">2*ROUNDUP(G1521*1000/V_ZENER,0)*PRICE_Z+5*ROUNDUP(G1521*DIODE_SAFETY/V_STICK,0)*PRICE_STICK</f>
        <v>127</v>
      </c>
      <c r="AG1521" s="24" t="n">
        <f aca="false">SUM(X1521:AF1521)</f>
        <v>4173.40863258</v>
      </c>
      <c r="AH1521" s="20" t="n">
        <f aca="false">FIXED_BOM</f>
        <v>3461</v>
      </c>
      <c r="AI1521" s="24" t="n">
        <f aca="false">(AG1521+AH1521)*(1+CONT)</f>
        <v>8779.569927467</v>
      </c>
      <c r="AJ1521" s="24" t="n">
        <f aca="false">IF(L1521&gt;0,AI1521/L1521,1000000000000)</f>
        <v>883.153645427122</v>
      </c>
      <c r="AK1521" s="8" t="n">
        <f aca="false">IF(AND(G1521&gt;=V_NEED,L1521&gt;=P_MIN,K1521&gt;=Z_MIN,F1521&lt;=N_CAP,D1521&lt;=R_MAX,OR(CORONA_REQ=0,O1521&gt;=G1521)),1,0)</f>
        <v>0</v>
      </c>
      <c r="AL1521" s="28" t="n">
        <f aca="false">IF(AK1521=1,IF(OBJECTIVE=1,AI1521,AJ1521),1000000000000)+ROW()*0.000000001</f>
        <v>1000000000000</v>
      </c>
    </row>
    <row r="1522" customFormat="false" ht="15" hidden="false" customHeight="false" outlineLevel="0" collapsed="false">
      <c r="A1522" s="8" t="n">
        <v>1518</v>
      </c>
      <c r="B1522" s="23" t="n">
        <v>8</v>
      </c>
      <c r="C1522" s="23" t="n">
        <v>4</v>
      </c>
      <c r="D1522" s="8" t="n">
        <v>200</v>
      </c>
      <c r="E1522" s="8" t="n">
        <v>18</v>
      </c>
      <c r="F1522" s="8" t="n">
        <v>16</v>
      </c>
      <c r="G1522" s="28" t="n">
        <v>16.907073</v>
      </c>
      <c r="H1522" s="8" t="n">
        <v>184.663958</v>
      </c>
      <c r="I1522" s="8" t="n">
        <v>1369.706536</v>
      </c>
      <c r="J1522" s="28" t="n">
        <v>7.417292</v>
      </c>
      <c r="K1522" s="39" t="n">
        <v>1.378373</v>
      </c>
      <c r="L1522" s="28" t="n">
        <v>13.728713</v>
      </c>
      <c r="M1522" s="8" t="n">
        <v>532</v>
      </c>
      <c r="N1522" s="8" t="n">
        <v>1676</v>
      </c>
      <c r="O1522" s="28" t="n">
        <v>17.542188</v>
      </c>
      <c r="P1522" s="28" t="n">
        <v>32.054952</v>
      </c>
      <c r="Q1522" s="28" t="n">
        <v>33.080971</v>
      </c>
      <c r="R1522" s="8" t="n">
        <v>64</v>
      </c>
      <c r="S1522" s="8" t="n">
        <v>26</v>
      </c>
      <c r="T1522" s="23" t="n">
        <v>253.053086</v>
      </c>
      <c r="U1522" s="23" t="n">
        <v>206.306187</v>
      </c>
      <c r="V1522" s="28" t="n">
        <v>11.581861</v>
      </c>
      <c r="W1522" s="39" t="n">
        <v>1.785988</v>
      </c>
      <c r="X1522" s="24" t="n">
        <f aca="false">P1522*RHO_VANE/2700*(1+SCRAP)*PRICE_VANE</f>
        <v>383.69777544</v>
      </c>
      <c r="Y1522" s="24" t="n">
        <f aca="false">Q1522*RHO_PLATE/2700*(1+SCRAP)*PRICE_PLATE</f>
        <v>395.97922287</v>
      </c>
      <c r="Z1522" s="24" t="n">
        <f aca="false">T1522*CUT_M+(R1522+S1522)*CUT_SET</f>
        <v>469.579629</v>
      </c>
      <c r="AA1522" s="24" t="n">
        <f aca="false">U1522*ROUND_M</f>
        <v>1031.530935</v>
      </c>
      <c r="AB1522" s="24" t="n">
        <f aca="false">(R1522+S1522)*FINISH_PART</f>
        <v>720</v>
      </c>
      <c r="AC1522" s="24" t="n">
        <f aca="false">R1522*SPACER_VANE+(R1522+S1522)*ASM_H*LABOUR</f>
        <v>1204.5</v>
      </c>
      <c r="AD1522" s="24" t="n">
        <f aca="false">V1522*G10_CAGE+W1522*G10_SLEEVE</f>
        <v>802.07094</v>
      </c>
      <c r="AE1522" s="24" t="n">
        <f aca="false">N1522/1000*SHAFT_M+SHAFT_SET</f>
        <v>281.12</v>
      </c>
      <c r="AF1522" s="24" t="n">
        <f aca="false">2*ROUNDUP(G1522*1000/V_ZENER,0)*PRICE_Z+5*ROUNDUP(G1522*DIODE_SAFETY/V_STICK,0)*PRICE_STICK</f>
        <v>127</v>
      </c>
      <c r="AG1522" s="24" t="n">
        <f aca="false">SUM(X1522:AF1522)</f>
        <v>5415.47850231</v>
      </c>
      <c r="AH1522" s="20" t="n">
        <f aca="false">FIXED_BOM</f>
        <v>3461</v>
      </c>
      <c r="AI1522" s="24" t="n">
        <f aca="false">(AG1522+AH1522)*(1+CONT)</f>
        <v>10207.9502776565</v>
      </c>
      <c r="AJ1522" s="24" t="n">
        <f aca="false">IF(L1522&gt;0,AI1522/L1522,1000000000000)</f>
        <v>743.547503517373</v>
      </c>
      <c r="AK1522" s="8" t="n">
        <f aca="false">IF(AND(G1522&gt;=V_NEED,L1522&gt;=P_MIN,K1522&gt;=Z_MIN,F1522&lt;=N_CAP,D1522&lt;=R_MAX,OR(CORONA_REQ=0,O1522&gt;=G1522)),1,0)</f>
        <v>0</v>
      </c>
      <c r="AL1522" s="28" t="n">
        <f aca="false">IF(AK1522=1,IF(OBJECTIVE=1,AI1522,AJ1522),1000000000000)+ROW()*0.000000001</f>
        <v>1000000000000</v>
      </c>
    </row>
    <row r="1523" customFormat="false" ht="15" hidden="false" customHeight="false" outlineLevel="0" collapsed="false">
      <c r="A1523" s="8" t="n">
        <v>1519</v>
      </c>
      <c r="B1523" s="23" t="n">
        <v>8</v>
      </c>
      <c r="C1523" s="23" t="n">
        <v>4</v>
      </c>
      <c r="D1523" s="8" t="n">
        <v>200</v>
      </c>
      <c r="E1523" s="8" t="n">
        <v>22</v>
      </c>
      <c r="F1523" s="8" t="n">
        <v>4</v>
      </c>
      <c r="G1523" s="28" t="n">
        <v>16.907073</v>
      </c>
      <c r="H1523" s="8" t="n">
        <v>56.683845</v>
      </c>
      <c r="I1523" s="8" t="n">
        <v>370.146697</v>
      </c>
      <c r="J1523" s="28" t="n">
        <v>6.530021</v>
      </c>
      <c r="K1523" s="39" t="n">
        <v>1.271344</v>
      </c>
      <c r="L1523" s="28" t="n">
        <v>2.908317</v>
      </c>
      <c r="M1523" s="8" t="n">
        <v>148</v>
      </c>
      <c r="N1523" s="8" t="n">
        <v>908</v>
      </c>
      <c r="O1523" s="28" t="n">
        <v>17.542188</v>
      </c>
      <c r="P1523" s="28" t="n">
        <v>9.370906</v>
      </c>
      <c r="Q1523" s="28" t="n">
        <v>12.72345</v>
      </c>
      <c r="R1523" s="8" t="n">
        <v>16</v>
      </c>
      <c r="S1523" s="8" t="n">
        <v>10</v>
      </c>
      <c r="T1523" s="23" t="n">
        <v>68.761059</v>
      </c>
      <c r="U1523" s="23" t="n">
        <v>57.074334</v>
      </c>
      <c r="V1523" s="28" t="n">
        <v>3.940221</v>
      </c>
      <c r="W1523" s="39" t="n">
        <v>0.607604</v>
      </c>
      <c r="X1523" s="24" t="n">
        <f aca="false">P1523*RHO_VANE/2700*(1+SCRAP)*PRICE_VANE</f>
        <v>112.16974482</v>
      </c>
      <c r="Y1523" s="24" t="n">
        <f aca="false">Q1523*RHO_PLATE/2700*(1+SCRAP)*PRICE_PLATE</f>
        <v>152.2996965</v>
      </c>
      <c r="Z1523" s="24" t="n">
        <f aca="false">T1523*CUT_M+(R1523+S1523)*CUT_SET</f>
        <v>129.1415885</v>
      </c>
      <c r="AA1523" s="24" t="n">
        <f aca="false">U1523*ROUND_M</f>
        <v>285.37167</v>
      </c>
      <c r="AB1523" s="24" t="n">
        <f aca="false">(R1523+S1523)*FINISH_PART</f>
        <v>208</v>
      </c>
      <c r="AC1523" s="24" t="n">
        <f aca="false">R1523*SPACER_VANE+(R1523+S1523)*ASM_H*LABOUR</f>
        <v>340.5</v>
      </c>
      <c r="AD1523" s="24" t="n">
        <f aca="false">V1523*G10_CAGE+W1523*G10_SLEEVE</f>
        <v>272.8695</v>
      </c>
      <c r="AE1523" s="24" t="n">
        <f aca="false">N1523/1000*SHAFT_M+SHAFT_SET</f>
        <v>188.96</v>
      </c>
      <c r="AF1523" s="24" t="n">
        <f aca="false">2*ROUNDUP(G1523*1000/V_ZENER,0)*PRICE_Z+5*ROUNDUP(G1523*DIODE_SAFETY/V_STICK,0)*PRICE_STICK</f>
        <v>127</v>
      </c>
      <c r="AG1523" s="24" t="n">
        <f aca="false">SUM(X1523:AF1523)</f>
        <v>1816.31219982</v>
      </c>
      <c r="AH1523" s="20" t="n">
        <f aca="false">FIXED_BOM</f>
        <v>3461</v>
      </c>
      <c r="AI1523" s="24" t="n">
        <f aca="false">(AG1523+AH1523)*(1+CONT)</f>
        <v>6068.909029793</v>
      </c>
      <c r="AJ1523" s="24" t="n">
        <f aca="false">IF(L1523&gt;0,AI1523/L1523,1000000000000)</f>
        <v>2086.74261773837</v>
      </c>
      <c r="AK1523" s="8" t="n">
        <f aca="false">IF(AND(G1523&gt;=V_NEED,L1523&gt;=P_MIN,K1523&gt;=Z_MIN,F1523&lt;=N_CAP,D1523&lt;=R_MAX,OR(CORONA_REQ=0,O1523&gt;=G1523)),1,0)</f>
        <v>0</v>
      </c>
      <c r="AL1523" s="28" t="n">
        <f aca="false">IF(AK1523=1,IF(OBJECTIVE=1,AI1523,AJ1523),1000000000000)+ROW()*0.000000001</f>
        <v>1000000000000</v>
      </c>
    </row>
    <row r="1524" customFormat="false" ht="15" hidden="false" customHeight="false" outlineLevel="0" collapsed="false">
      <c r="A1524" s="8" t="n">
        <v>1520</v>
      </c>
      <c r="B1524" s="23" t="n">
        <v>8</v>
      </c>
      <c r="C1524" s="23" t="n">
        <v>4</v>
      </c>
      <c r="D1524" s="8" t="n">
        <v>200</v>
      </c>
      <c r="E1524" s="8" t="n">
        <v>22</v>
      </c>
      <c r="F1524" s="8" t="n">
        <v>6</v>
      </c>
      <c r="G1524" s="28" t="n">
        <v>16.907073</v>
      </c>
      <c r="H1524" s="8" t="n">
        <v>87.931756</v>
      </c>
      <c r="I1524" s="8" t="n">
        <v>581.659095</v>
      </c>
      <c r="J1524" s="28" t="n">
        <v>6.614892</v>
      </c>
      <c r="K1524" s="39" t="n">
        <v>1.309923</v>
      </c>
      <c r="L1524" s="28" t="n">
        <v>5.04775</v>
      </c>
      <c r="M1524" s="8" t="n">
        <v>208</v>
      </c>
      <c r="N1524" s="8" t="n">
        <v>1028</v>
      </c>
      <c r="O1524" s="28" t="n">
        <v>17.542188</v>
      </c>
      <c r="P1524" s="28" t="n">
        <v>14.056359</v>
      </c>
      <c r="Q1524" s="28" t="n">
        <v>15.26814</v>
      </c>
      <c r="R1524" s="8" t="n">
        <v>24</v>
      </c>
      <c r="S1524" s="8" t="n">
        <v>12</v>
      </c>
      <c r="T1524" s="23" t="n">
        <v>98.429199</v>
      </c>
      <c r="U1524" s="23" t="n">
        <v>80.899112</v>
      </c>
      <c r="V1524" s="28" t="n">
        <v>5.134227</v>
      </c>
      <c r="W1524" s="39" t="n">
        <v>0.791727</v>
      </c>
      <c r="X1524" s="24" t="n">
        <f aca="false">P1524*RHO_VANE/2700*(1+SCRAP)*PRICE_VANE</f>
        <v>168.25461723</v>
      </c>
      <c r="Y1524" s="24" t="n">
        <f aca="false">Q1524*RHO_PLATE/2700*(1+SCRAP)*PRICE_PLATE</f>
        <v>182.7596358</v>
      </c>
      <c r="Z1524" s="24" t="n">
        <f aca="false">T1524*CUT_M+(R1524+S1524)*CUT_SET</f>
        <v>183.6437985</v>
      </c>
      <c r="AA1524" s="24" t="n">
        <f aca="false">U1524*ROUND_M</f>
        <v>404.49556</v>
      </c>
      <c r="AB1524" s="24" t="n">
        <f aca="false">(R1524+S1524)*FINISH_PART</f>
        <v>288</v>
      </c>
      <c r="AC1524" s="24" t="n">
        <f aca="false">R1524*SPACER_VANE+(R1524+S1524)*ASM_H*LABOUR</f>
        <v>477</v>
      </c>
      <c r="AD1524" s="24" t="n">
        <f aca="false">V1524*G10_CAGE+W1524*G10_SLEEVE</f>
        <v>355.55724</v>
      </c>
      <c r="AE1524" s="24" t="n">
        <f aca="false">N1524/1000*SHAFT_M+SHAFT_SET</f>
        <v>203.36</v>
      </c>
      <c r="AF1524" s="24" t="n">
        <f aca="false">2*ROUNDUP(G1524*1000/V_ZENER,0)*PRICE_Z+5*ROUNDUP(G1524*DIODE_SAFETY/V_STICK,0)*PRICE_STICK</f>
        <v>127</v>
      </c>
      <c r="AG1524" s="24" t="n">
        <f aca="false">SUM(X1524:AF1524)</f>
        <v>2390.07085153</v>
      </c>
      <c r="AH1524" s="20" t="n">
        <f aca="false">FIXED_BOM</f>
        <v>3461</v>
      </c>
      <c r="AI1524" s="24" t="n">
        <f aca="false">(AG1524+AH1524)*(1+CONT)</f>
        <v>6728.7314792595</v>
      </c>
      <c r="AJ1524" s="24" t="n">
        <f aca="false">IF(L1524&gt;0,AI1524/L1524,1000000000000)</f>
        <v>1333.01599311763</v>
      </c>
      <c r="AK1524" s="8" t="n">
        <f aca="false">IF(AND(G1524&gt;=V_NEED,L1524&gt;=P_MIN,K1524&gt;=Z_MIN,F1524&lt;=N_CAP,D1524&lt;=R_MAX,OR(CORONA_REQ=0,O1524&gt;=G1524)),1,0)</f>
        <v>1</v>
      </c>
      <c r="AL1524" s="28" t="n">
        <f aca="false">IF(AK1524=1,IF(OBJECTIVE=1,AI1524,AJ1524),1000000000000)+ROW()*0.000000001</f>
        <v>6728.7314807835</v>
      </c>
    </row>
    <row r="1525" customFormat="false" ht="15" hidden="false" customHeight="false" outlineLevel="0" collapsed="false">
      <c r="A1525" s="8" t="n">
        <v>1521</v>
      </c>
      <c r="B1525" s="23" t="n">
        <v>8</v>
      </c>
      <c r="C1525" s="23" t="n">
        <v>4</v>
      </c>
      <c r="D1525" s="8" t="n">
        <v>200</v>
      </c>
      <c r="E1525" s="8" t="n">
        <v>22</v>
      </c>
      <c r="F1525" s="8" t="n">
        <v>8</v>
      </c>
      <c r="G1525" s="28" t="n">
        <v>16.907073</v>
      </c>
      <c r="H1525" s="8" t="n">
        <v>119.179668</v>
      </c>
      <c r="I1525" s="8" t="n">
        <v>793.171493</v>
      </c>
      <c r="J1525" s="28" t="n">
        <v>6.655258</v>
      </c>
      <c r="K1525" s="39" t="n">
        <v>1.329295</v>
      </c>
      <c r="L1525" s="28" t="n">
        <v>7.198485</v>
      </c>
      <c r="M1525" s="8" t="n">
        <v>280</v>
      </c>
      <c r="N1525" s="8" t="n">
        <v>1172</v>
      </c>
      <c r="O1525" s="28" t="n">
        <v>17.542188</v>
      </c>
      <c r="P1525" s="28" t="n">
        <v>18.741812</v>
      </c>
      <c r="Q1525" s="28" t="n">
        <v>20.35752</v>
      </c>
      <c r="R1525" s="8" t="n">
        <v>32</v>
      </c>
      <c r="S1525" s="8" t="n">
        <v>16</v>
      </c>
      <c r="T1525" s="23" t="n">
        <v>131.238932</v>
      </c>
      <c r="U1525" s="23" t="n">
        <v>107.865482</v>
      </c>
      <c r="V1525" s="28" t="n">
        <v>6.567034</v>
      </c>
      <c r="W1525" s="39" t="n">
        <v>1.012674</v>
      </c>
      <c r="X1525" s="24" t="n">
        <f aca="false">P1525*RHO_VANE/2700*(1+SCRAP)*PRICE_VANE</f>
        <v>224.33948964</v>
      </c>
      <c r="Y1525" s="24" t="n">
        <f aca="false">Q1525*RHO_PLATE/2700*(1+SCRAP)*PRICE_PLATE</f>
        <v>243.6795144</v>
      </c>
      <c r="Z1525" s="24" t="n">
        <f aca="false">T1525*CUT_M+(R1525+S1525)*CUT_SET</f>
        <v>244.858398</v>
      </c>
      <c r="AA1525" s="24" t="n">
        <f aca="false">U1525*ROUND_M</f>
        <v>539.32741</v>
      </c>
      <c r="AB1525" s="24" t="n">
        <f aca="false">(R1525+S1525)*FINISH_PART</f>
        <v>384</v>
      </c>
      <c r="AC1525" s="24" t="n">
        <f aca="false">R1525*SPACER_VANE+(R1525+S1525)*ASM_H*LABOUR</f>
        <v>636</v>
      </c>
      <c r="AD1525" s="24" t="n">
        <f aca="false">V1525*G10_CAGE+W1525*G10_SLEEVE</f>
        <v>454.78248</v>
      </c>
      <c r="AE1525" s="24" t="n">
        <f aca="false">N1525/1000*SHAFT_M+SHAFT_SET</f>
        <v>220.64</v>
      </c>
      <c r="AF1525" s="24" t="n">
        <f aca="false">2*ROUNDUP(G1525*1000/V_ZENER,0)*PRICE_Z+5*ROUNDUP(G1525*DIODE_SAFETY/V_STICK,0)*PRICE_STICK</f>
        <v>127</v>
      </c>
      <c r="AG1525" s="24" t="n">
        <f aca="false">SUM(X1525:AF1525)</f>
        <v>3074.62729204</v>
      </c>
      <c r="AH1525" s="20" t="n">
        <f aca="false">FIXED_BOM</f>
        <v>3461</v>
      </c>
      <c r="AI1525" s="24" t="n">
        <f aca="false">(AG1525+AH1525)*(1+CONT)</f>
        <v>7515.971385846</v>
      </c>
      <c r="AJ1525" s="24" t="n">
        <f aca="false">IF(L1525&gt;0,AI1525/L1525,1000000000000)</f>
        <v>1044.10461171288</v>
      </c>
      <c r="AK1525" s="8" t="n">
        <f aca="false">IF(AND(G1525&gt;=V_NEED,L1525&gt;=P_MIN,K1525&gt;=Z_MIN,F1525&lt;=N_CAP,D1525&lt;=R_MAX,OR(CORONA_REQ=0,O1525&gt;=G1525)),1,0)</f>
        <v>0</v>
      </c>
      <c r="AL1525" s="28" t="n">
        <f aca="false">IF(AK1525=1,IF(OBJECTIVE=1,AI1525,AJ1525),1000000000000)+ROW()*0.000000001</f>
        <v>1000000000000</v>
      </c>
    </row>
    <row r="1526" customFormat="false" ht="15" hidden="false" customHeight="false" outlineLevel="0" collapsed="false">
      <c r="A1526" s="8" t="n">
        <v>1522</v>
      </c>
      <c r="B1526" s="23" t="n">
        <v>8</v>
      </c>
      <c r="C1526" s="23" t="n">
        <v>4</v>
      </c>
      <c r="D1526" s="8" t="n">
        <v>200</v>
      </c>
      <c r="E1526" s="8" t="n">
        <v>22</v>
      </c>
      <c r="F1526" s="8" t="n">
        <v>10</v>
      </c>
      <c r="G1526" s="28" t="n">
        <v>16.907073</v>
      </c>
      <c r="H1526" s="8" t="n">
        <v>150.427579</v>
      </c>
      <c r="I1526" s="8" t="n">
        <v>1004.683892</v>
      </c>
      <c r="J1526" s="28" t="n">
        <v>6.678854</v>
      </c>
      <c r="K1526" s="39" t="n">
        <v>1.341009</v>
      </c>
      <c r="L1526" s="28" t="n">
        <v>9.355235</v>
      </c>
      <c r="M1526" s="8" t="n">
        <v>352</v>
      </c>
      <c r="N1526" s="8" t="n">
        <v>1316</v>
      </c>
      <c r="O1526" s="28" t="n">
        <v>17.542188</v>
      </c>
      <c r="P1526" s="28" t="n">
        <v>23.427265</v>
      </c>
      <c r="Q1526" s="28" t="n">
        <v>25.4469</v>
      </c>
      <c r="R1526" s="8" t="n">
        <v>40</v>
      </c>
      <c r="S1526" s="8" t="n">
        <v>20</v>
      </c>
      <c r="T1526" s="23" t="n">
        <v>164.048665</v>
      </c>
      <c r="U1526" s="23" t="n">
        <v>134.831853</v>
      </c>
      <c r="V1526" s="28" t="n">
        <v>7.999842</v>
      </c>
      <c r="W1526" s="39" t="n">
        <v>1.23362</v>
      </c>
      <c r="X1526" s="24" t="n">
        <f aca="false">P1526*RHO_VANE/2700*(1+SCRAP)*PRICE_VANE</f>
        <v>280.42436205</v>
      </c>
      <c r="Y1526" s="24" t="n">
        <f aca="false">Q1526*RHO_PLATE/2700*(1+SCRAP)*PRICE_PLATE</f>
        <v>304.599393</v>
      </c>
      <c r="Z1526" s="24" t="n">
        <f aca="false">T1526*CUT_M+(R1526+S1526)*CUT_SET</f>
        <v>306.0729975</v>
      </c>
      <c r="AA1526" s="24" t="n">
        <f aca="false">U1526*ROUND_M</f>
        <v>674.159265</v>
      </c>
      <c r="AB1526" s="24" t="n">
        <f aca="false">(R1526+S1526)*FINISH_PART</f>
        <v>480</v>
      </c>
      <c r="AC1526" s="24" t="n">
        <f aca="false">R1526*SPACER_VANE+(R1526+S1526)*ASM_H*LABOUR</f>
        <v>795</v>
      </c>
      <c r="AD1526" s="24" t="n">
        <f aca="false">V1526*G10_CAGE+W1526*G10_SLEEVE</f>
        <v>554.00772</v>
      </c>
      <c r="AE1526" s="24" t="n">
        <f aca="false">N1526/1000*SHAFT_M+SHAFT_SET</f>
        <v>237.92</v>
      </c>
      <c r="AF1526" s="24" t="n">
        <f aca="false">2*ROUNDUP(G1526*1000/V_ZENER,0)*PRICE_Z+5*ROUNDUP(G1526*DIODE_SAFETY/V_STICK,0)*PRICE_STICK</f>
        <v>127</v>
      </c>
      <c r="AG1526" s="24" t="n">
        <f aca="false">SUM(X1526:AF1526)</f>
        <v>3759.18373755</v>
      </c>
      <c r="AH1526" s="20" t="n">
        <f aca="false">FIXED_BOM</f>
        <v>3461</v>
      </c>
      <c r="AI1526" s="24" t="n">
        <f aca="false">(AG1526+AH1526)*(1+CONT)</f>
        <v>8303.2112981825</v>
      </c>
      <c r="AJ1526" s="24" t="n">
        <f aca="false">IF(L1526&gt;0,AI1526/L1526,1000000000000)</f>
        <v>887.547057682944</v>
      </c>
      <c r="AK1526" s="8" t="n">
        <f aca="false">IF(AND(G1526&gt;=V_NEED,L1526&gt;=P_MIN,K1526&gt;=Z_MIN,F1526&lt;=N_CAP,D1526&lt;=R_MAX,OR(CORONA_REQ=0,O1526&gt;=G1526)),1,0)</f>
        <v>0</v>
      </c>
      <c r="AL1526" s="28" t="n">
        <f aca="false">IF(AK1526=1,IF(OBJECTIVE=1,AI1526,AJ1526),1000000000000)+ROW()*0.000000001</f>
        <v>1000000000000</v>
      </c>
    </row>
    <row r="1527" customFormat="false" ht="15" hidden="false" customHeight="false" outlineLevel="0" collapsed="false">
      <c r="A1527" s="8" t="n">
        <v>1523</v>
      </c>
      <c r="B1527" s="23" t="n">
        <v>8</v>
      </c>
      <c r="C1527" s="23" t="n">
        <v>4</v>
      </c>
      <c r="D1527" s="8" t="n">
        <v>200</v>
      </c>
      <c r="E1527" s="8" t="n">
        <v>22</v>
      </c>
      <c r="F1527" s="8" t="n">
        <v>12</v>
      </c>
      <c r="G1527" s="28" t="n">
        <v>16.907073</v>
      </c>
      <c r="H1527" s="8" t="n">
        <v>181.67549</v>
      </c>
      <c r="I1527" s="8" t="n">
        <v>1216.19629</v>
      </c>
      <c r="J1527" s="28" t="n">
        <v>6.694333</v>
      </c>
      <c r="K1527" s="39" t="n">
        <v>1.348447</v>
      </c>
      <c r="L1527" s="28" t="n">
        <v>11.513889</v>
      </c>
      <c r="M1527" s="8" t="n">
        <v>424</v>
      </c>
      <c r="N1527" s="8" t="n">
        <v>1460</v>
      </c>
      <c r="O1527" s="28" t="n">
        <v>17.542188</v>
      </c>
      <c r="P1527" s="28" t="n">
        <v>28.112718</v>
      </c>
      <c r="Q1527" s="28" t="n">
        <v>30.536281</v>
      </c>
      <c r="R1527" s="8" t="n">
        <v>48</v>
      </c>
      <c r="S1527" s="8" t="n">
        <v>24</v>
      </c>
      <c r="T1527" s="23" t="n">
        <v>196.858398</v>
      </c>
      <c r="U1527" s="23" t="n">
        <v>161.798224</v>
      </c>
      <c r="V1527" s="28" t="n">
        <v>9.43265</v>
      </c>
      <c r="W1527" s="39" t="n">
        <v>1.454567</v>
      </c>
      <c r="X1527" s="24" t="n">
        <f aca="false">P1527*RHO_VANE/2700*(1+SCRAP)*PRICE_VANE</f>
        <v>336.50923446</v>
      </c>
      <c r="Y1527" s="24" t="n">
        <f aca="false">Q1527*RHO_PLATE/2700*(1+SCRAP)*PRICE_PLATE</f>
        <v>365.51928357</v>
      </c>
      <c r="Z1527" s="24" t="n">
        <f aca="false">T1527*CUT_M+(R1527+S1527)*CUT_SET</f>
        <v>367.287597</v>
      </c>
      <c r="AA1527" s="24" t="n">
        <f aca="false">U1527*ROUND_M</f>
        <v>808.99112</v>
      </c>
      <c r="AB1527" s="24" t="n">
        <f aca="false">(R1527+S1527)*FINISH_PART</f>
        <v>576</v>
      </c>
      <c r="AC1527" s="24" t="n">
        <f aca="false">R1527*SPACER_VANE+(R1527+S1527)*ASM_H*LABOUR</f>
        <v>954</v>
      </c>
      <c r="AD1527" s="24" t="n">
        <f aca="false">V1527*G10_CAGE+W1527*G10_SLEEVE</f>
        <v>653.23302</v>
      </c>
      <c r="AE1527" s="24" t="n">
        <f aca="false">N1527/1000*SHAFT_M+SHAFT_SET</f>
        <v>255.2</v>
      </c>
      <c r="AF1527" s="24" t="n">
        <f aca="false">2*ROUNDUP(G1527*1000/V_ZENER,0)*PRICE_Z+5*ROUNDUP(G1527*DIODE_SAFETY/V_STICK,0)*PRICE_STICK</f>
        <v>127</v>
      </c>
      <c r="AG1527" s="24" t="n">
        <f aca="false">SUM(X1527:AF1527)</f>
        <v>4443.74025503</v>
      </c>
      <c r="AH1527" s="20" t="n">
        <f aca="false">FIXED_BOM</f>
        <v>3461</v>
      </c>
      <c r="AI1527" s="24" t="n">
        <f aca="false">(AG1527+AH1527)*(1+CONT)</f>
        <v>9090.4512932845</v>
      </c>
      <c r="AJ1527" s="24" t="n">
        <f aca="false">IF(L1527&gt;0,AI1527/L1527,1000000000000)</f>
        <v>789.520490712087</v>
      </c>
      <c r="AK1527" s="8" t="n">
        <f aca="false">IF(AND(G1527&gt;=V_NEED,L1527&gt;=P_MIN,K1527&gt;=Z_MIN,F1527&lt;=N_CAP,D1527&lt;=R_MAX,OR(CORONA_REQ=0,O1527&gt;=G1527)),1,0)</f>
        <v>0</v>
      </c>
      <c r="AL1527" s="28" t="n">
        <f aca="false">IF(AK1527=1,IF(OBJECTIVE=1,AI1527,AJ1527),1000000000000)+ROW()*0.000000001</f>
        <v>1000000000000</v>
      </c>
    </row>
    <row r="1528" customFormat="false" ht="15" hidden="false" customHeight="false" outlineLevel="0" collapsed="false">
      <c r="A1528" s="8" t="n">
        <v>1524</v>
      </c>
      <c r="B1528" s="23" t="n">
        <v>8</v>
      </c>
      <c r="C1528" s="23" t="n">
        <v>4</v>
      </c>
      <c r="D1528" s="8" t="n">
        <v>200</v>
      </c>
      <c r="E1528" s="8" t="n">
        <v>22</v>
      </c>
      <c r="F1528" s="8" t="n">
        <v>16</v>
      </c>
      <c r="G1528" s="28" t="n">
        <v>16.907073</v>
      </c>
      <c r="H1528" s="8" t="n">
        <v>244.171313</v>
      </c>
      <c r="I1528" s="8" t="n">
        <v>1639.221086</v>
      </c>
      <c r="J1528" s="28" t="n">
        <v>6.713406</v>
      </c>
      <c r="K1528" s="39" t="n">
        <v>1.358452</v>
      </c>
      <c r="L1528" s="28" t="n">
        <v>15.831011</v>
      </c>
      <c r="M1528" s="8" t="n">
        <v>556</v>
      </c>
      <c r="N1528" s="8" t="n">
        <v>1724</v>
      </c>
      <c r="O1528" s="28" t="n">
        <v>17.542188</v>
      </c>
      <c r="P1528" s="28" t="n">
        <v>37.483624</v>
      </c>
      <c r="Q1528" s="28" t="n">
        <v>38.170351</v>
      </c>
      <c r="R1528" s="8" t="n">
        <v>64</v>
      </c>
      <c r="S1528" s="8" t="n">
        <v>30</v>
      </c>
      <c r="T1528" s="23" t="n">
        <v>259.336271</v>
      </c>
      <c r="U1528" s="23" t="n">
        <v>212.589372</v>
      </c>
      <c r="V1528" s="28" t="n">
        <v>12.059463</v>
      </c>
      <c r="W1528" s="39" t="n">
        <v>1.859637</v>
      </c>
      <c r="X1528" s="24" t="n">
        <f aca="false">P1528*RHO_VANE/2700*(1+SCRAP)*PRICE_VANE</f>
        <v>448.67897928</v>
      </c>
      <c r="Y1528" s="24" t="n">
        <f aca="false">Q1528*RHO_PLATE/2700*(1+SCRAP)*PRICE_PLATE</f>
        <v>456.89910147</v>
      </c>
      <c r="Z1528" s="24" t="n">
        <f aca="false">T1528*CUT_M+(R1528+S1528)*CUT_SET</f>
        <v>483.0044065</v>
      </c>
      <c r="AA1528" s="24" t="n">
        <f aca="false">U1528*ROUND_M</f>
        <v>1062.94686</v>
      </c>
      <c r="AB1528" s="24" t="n">
        <f aca="false">(R1528+S1528)*FINISH_PART</f>
        <v>752</v>
      </c>
      <c r="AC1528" s="24" t="n">
        <f aca="false">R1528*SPACER_VANE+(R1528+S1528)*ASM_H*LABOUR</f>
        <v>1249.5</v>
      </c>
      <c r="AD1528" s="24" t="n">
        <f aca="false">V1528*G10_CAGE+W1528*G10_SLEEVE</f>
        <v>835.146</v>
      </c>
      <c r="AE1528" s="24" t="n">
        <f aca="false">N1528/1000*SHAFT_M+SHAFT_SET</f>
        <v>286.88</v>
      </c>
      <c r="AF1528" s="24" t="n">
        <f aca="false">2*ROUNDUP(G1528*1000/V_ZENER,0)*PRICE_Z+5*ROUNDUP(G1528*DIODE_SAFETY/V_STICK,0)*PRICE_STICK</f>
        <v>127</v>
      </c>
      <c r="AG1528" s="24" t="n">
        <f aca="false">SUM(X1528:AF1528)</f>
        <v>5702.05534725</v>
      </c>
      <c r="AH1528" s="20" t="n">
        <f aca="false">FIXED_BOM</f>
        <v>3461</v>
      </c>
      <c r="AI1528" s="24" t="n">
        <f aca="false">(AG1528+AH1528)*(1+CONT)</f>
        <v>10537.5136493375</v>
      </c>
      <c r="AJ1528" s="24" t="n">
        <f aca="false">IF(L1528&gt;0,AI1528/L1528,1000000000000)</f>
        <v>665.624807495712</v>
      </c>
      <c r="AK1528" s="8" t="n">
        <f aca="false">IF(AND(G1528&gt;=V_NEED,L1528&gt;=P_MIN,K1528&gt;=Z_MIN,F1528&lt;=N_CAP,D1528&lt;=R_MAX,OR(CORONA_REQ=0,O1528&gt;=G1528)),1,0)</f>
        <v>0</v>
      </c>
      <c r="AL1528" s="28" t="n">
        <f aca="false">IF(AK1528=1,IF(OBJECTIVE=1,AI1528,AJ1528),1000000000000)+ROW()*0.000000001</f>
        <v>1000000000000</v>
      </c>
    </row>
    <row r="1529" customFormat="false" ht="15" hidden="false" customHeight="false" outlineLevel="0" collapsed="false">
      <c r="A1529" s="8" t="n">
        <v>1525</v>
      </c>
      <c r="B1529" s="23" t="n">
        <v>8</v>
      </c>
      <c r="C1529" s="23" t="n">
        <v>4</v>
      </c>
      <c r="D1529" s="8" t="n">
        <v>200</v>
      </c>
      <c r="E1529" s="8" t="n">
        <v>26</v>
      </c>
      <c r="F1529" s="8" t="n">
        <v>4</v>
      </c>
      <c r="G1529" s="28" t="n">
        <v>16.907073</v>
      </c>
      <c r="H1529" s="8" t="n">
        <v>82.293983</v>
      </c>
      <c r="I1529" s="8" t="n">
        <v>430.846003</v>
      </c>
      <c r="J1529" s="28" t="n">
        <v>5.23545</v>
      </c>
      <c r="K1529" s="39" t="n">
        <v>1.232269</v>
      </c>
      <c r="L1529" s="28" t="n">
        <v>3.024223</v>
      </c>
      <c r="M1529" s="8" t="n">
        <v>148</v>
      </c>
      <c r="N1529" s="8" t="n">
        <v>908</v>
      </c>
      <c r="O1529" s="28" t="n">
        <v>17.542188</v>
      </c>
      <c r="P1529" s="28" t="n">
        <v>10.728074</v>
      </c>
      <c r="Q1529" s="28" t="n">
        <v>12.72345</v>
      </c>
      <c r="R1529" s="8" t="n">
        <v>16</v>
      </c>
      <c r="S1529" s="8" t="n">
        <v>10</v>
      </c>
      <c r="T1529" s="23" t="n">
        <v>68.761059</v>
      </c>
      <c r="U1529" s="23" t="n">
        <v>57.074334</v>
      </c>
      <c r="V1529" s="28" t="n">
        <v>3.940221</v>
      </c>
      <c r="W1529" s="39" t="n">
        <v>0.607604</v>
      </c>
      <c r="X1529" s="24" t="n">
        <f aca="false">P1529*RHO_VANE/2700*(1+SCRAP)*PRICE_VANE</f>
        <v>128.41504578</v>
      </c>
      <c r="Y1529" s="24" t="n">
        <f aca="false">Q1529*RHO_PLATE/2700*(1+SCRAP)*PRICE_PLATE</f>
        <v>152.2996965</v>
      </c>
      <c r="Z1529" s="24" t="n">
        <f aca="false">T1529*CUT_M+(R1529+S1529)*CUT_SET</f>
        <v>129.1415885</v>
      </c>
      <c r="AA1529" s="24" t="n">
        <f aca="false">U1529*ROUND_M</f>
        <v>285.37167</v>
      </c>
      <c r="AB1529" s="24" t="n">
        <f aca="false">(R1529+S1529)*FINISH_PART</f>
        <v>208</v>
      </c>
      <c r="AC1529" s="24" t="n">
        <f aca="false">R1529*SPACER_VANE+(R1529+S1529)*ASM_H*LABOUR</f>
        <v>340.5</v>
      </c>
      <c r="AD1529" s="24" t="n">
        <f aca="false">V1529*G10_CAGE+W1529*G10_SLEEVE</f>
        <v>272.8695</v>
      </c>
      <c r="AE1529" s="24" t="n">
        <f aca="false">N1529/1000*SHAFT_M+SHAFT_SET</f>
        <v>188.96</v>
      </c>
      <c r="AF1529" s="24" t="n">
        <f aca="false">2*ROUNDUP(G1529*1000/V_ZENER,0)*PRICE_Z+5*ROUNDUP(G1529*DIODE_SAFETY/V_STICK,0)*PRICE_STICK</f>
        <v>127</v>
      </c>
      <c r="AG1529" s="24" t="n">
        <f aca="false">SUM(X1529:AF1529)</f>
        <v>1832.55750078</v>
      </c>
      <c r="AH1529" s="20" t="n">
        <f aca="false">FIXED_BOM</f>
        <v>3461</v>
      </c>
      <c r="AI1529" s="24" t="n">
        <f aca="false">(AG1529+AH1529)*(1+CONT)</f>
        <v>6087.591125897</v>
      </c>
      <c r="AJ1529" s="24" t="n">
        <f aca="false">IF(L1529&gt;0,AI1529/L1529,1000000000000)</f>
        <v>2012.94386224065</v>
      </c>
      <c r="AK1529" s="8" t="n">
        <f aca="false">IF(AND(G1529&gt;=V_NEED,L1529&gt;=P_MIN,K1529&gt;=Z_MIN,F1529&lt;=N_CAP,D1529&lt;=R_MAX,OR(CORONA_REQ=0,O1529&gt;=G1529)),1,0)</f>
        <v>0</v>
      </c>
      <c r="AL1529" s="28" t="n">
        <f aca="false">IF(AK1529=1,IF(OBJECTIVE=1,AI1529,AJ1529),1000000000000)+ROW()*0.000000001</f>
        <v>1000000000000</v>
      </c>
    </row>
    <row r="1530" customFormat="false" ht="15" hidden="false" customHeight="false" outlineLevel="0" collapsed="false">
      <c r="A1530" s="8" t="n">
        <v>1526</v>
      </c>
      <c r="B1530" s="23" t="n">
        <v>8</v>
      </c>
      <c r="C1530" s="23" t="n">
        <v>4</v>
      </c>
      <c r="D1530" s="8" t="n">
        <v>200</v>
      </c>
      <c r="E1530" s="8" t="n">
        <v>26</v>
      </c>
      <c r="F1530" s="8" t="n">
        <v>6</v>
      </c>
      <c r="G1530" s="28" t="n">
        <v>16.907073</v>
      </c>
      <c r="H1530" s="8" t="n">
        <v>128.176259</v>
      </c>
      <c r="I1530" s="8" t="n">
        <v>677.043719</v>
      </c>
      <c r="J1530" s="28" t="n">
        <v>5.28213</v>
      </c>
      <c r="K1530" s="39" t="n">
        <v>1.262484</v>
      </c>
      <c r="L1530" s="28" t="n">
        <v>5.214442</v>
      </c>
      <c r="M1530" s="8" t="n">
        <v>220</v>
      </c>
      <c r="N1530" s="8" t="n">
        <v>1052</v>
      </c>
      <c r="O1530" s="28" t="n">
        <v>17.542188</v>
      </c>
      <c r="P1530" s="28" t="n">
        <v>16.092111</v>
      </c>
      <c r="Q1530" s="28" t="n">
        <v>17.81283</v>
      </c>
      <c r="R1530" s="8" t="n">
        <v>24</v>
      </c>
      <c r="S1530" s="8" t="n">
        <v>14</v>
      </c>
      <c r="T1530" s="23" t="n">
        <v>101.570792</v>
      </c>
      <c r="U1530" s="23" t="n">
        <v>84.040704</v>
      </c>
      <c r="V1530" s="28" t="n">
        <v>5.373028</v>
      </c>
      <c r="W1530" s="39" t="n">
        <v>0.828551</v>
      </c>
      <c r="X1530" s="24" t="n">
        <f aca="false">P1530*RHO_VANE/2700*(1+SCRAP)*PRICE_VANE</f>
        <v>192.62256867</v>
      </c>
      <c r="Y1530" s="24" t="n">
        <f aca="false">Q1530*RHO_PLATE/2700*(1+SCRAP)*PRICE_PLATE</f>
        <v>213.2195751</v>
      </c>
      <c r="Z1530" s="24" t="n">
        <f aca="false">T1530*CUT_M+(R1530+S1530)*CUT_SET</f>
        <v>190.356188</v>
      </c>
      <c r="AA1530" s="24" t="n">
        <f aca="false">U1530*ROUND_M</f>
        <v>420.20352</v>
      </c>
      <c r="AB1530" s="24" t="n">
        <f aca="false">(R1530+S1530)*FINISH_PART</f>
        <v>304</v>
      </c>
      <c r="AC1530" s="24" t="n">
        <f aca="false">R1530*SPACER_VANE+(R1530+S1530)*ASM_H*LABOUR</f>
        <v>499.5</v>
      </c>
      <c r="AD1530" s="24" t="n">
        <f aca="false">V1530*G10_CAGE+W1530*G10_SLEEVE</f>
        <v>372.09474</v>
      </c>
      <c r="AE1530" s="24" t="n">
        <f aca="false">N1530/1000*SHAFT_M+SHAFT_SET</f>
        <v>206.24</v>
      </c>
      <c r="AF1530" s="24" t="n">
        <f aca="false">2*ROUNDUP(G1530*1000/V_ZENER,0)*PRICE_Z+5*ROUNDUP(G1530*DIODE_SAFETY/V_STICK,0)*PRICE_STICK</f>
        <v>127</v>
      </c>
      <c r="AG1530" s="24" t="n">
        <f aca="false">SUM(X1530:AF1530)</f>
        <v>2525.23659177</v>
      </c>
      <c r="AH1530" s="20" t="n">
        <f aca="false">FIXED_BOM</f>
        <v>3461</v>
      </c>
      <c r="AI1530" s="24" t="n">
        <f aca="false">(AG1530+AH1530)*(1+CONT)</f>
        <v>6884.1720805355</v>
      </c>
      <c r="AJ1530" s="24" t="n">
        <f aca="false">IF(L1530&gt;0,AI1530/L1530,1000000000000)</f>
        <v>1320.21260962065</v>
      </c>
      <c r="AK1530" s="8" t="n">
        <f aca="false">IF(AND(G1530&gt;=V_NEED,L1530&gt;=P_MIN,K1530&gt;=Z_MIN,F1530&lt;=N_CAP,D1530&lt;=R_MAX,OR(CORONA_REQ=0,O1530&gt;=G1530)),1,0)</f>
        <v>0</v>
      </c>
      <c r="AL1530" s="28" t="n">
        <f aca="false">IF(AK1530=1,IF(OBJECTIVE=1,AI1530,AJ1530),1000000000000)+ROW()*0.000000001</f>
        <v>1000000000000</v>
      </c>
    </row>
    <row r="1531" customFormat="false" ht="15" hidden="false" customHeight="false" outlineLevel="0" collapsed="false">
      <c r="A1531" s="8" t="n">
        <v>1527</v>
      </c>
      <c r="B1531" s="23" t="n">
        <v>8</v>
      </c>
      <c r="C1531" s="23" t="n">
        <v>4</v>
      </c>
      <c r="D1531" s="8" t="n">
        <v>200</v>
      </c>
      <c r="E1531" s="8" t="n">
        <v>26</v>
      </c>
      <c r="F1531" s="8" t="n">
        <v>8</v>
      </c>
      <c r="G1531" s="28" t="n">
        <v>16.907073</v>
      </c>
      <c r="H1531" s="8" t="n">
        <v>174.058535</v>
      </c>
      <c r="I1531" s="8" t="n">
        <v>923.241435</v>
      </c>
      <c r="J1531" s="28" t="n">
        <v>5.304201</v>
      </c>
      <c r="K1531" s="39" t="n">
        <v>1.277497</v>
      </c>
      <c r="L1531" s="28" t="n">
        <v>7.415781</v>
      </c>
      <c r="M1531" s="8" t="n">
        <v>292</v>
      </c>
      <c r="N1531" s="8" t="n">
        <v>1196</v>
      </c>
      <c r="O1531" s="28" t="n">
        <v>17.542188</v>
      </c>
      <c r="P1531" s="28" t="n">
        <v>21.456148</v>
      </c>
      <c r="Q1531" s="28" t="n">
        <v>22.90221</v>
      </c>
      <c r="R1531" s="8" t="n">
        <v>32</v>
      </c>
      <c r="S1531" s="8" t="n">
        <v>18</v>
      </c>
      <c r="T1531" s="23" t="n">
        <v>134.380524</v>
      </c>
      <c r="U1531" s="23" t="n">
        <v>111.007075</v>
      </c>
      <c r="V1531" s="28" t="n">
        <v>6.805836</v>
      </c>
      <c r="W1531" s="39" t="n">
        <v>1.049498</v>
      </c>
      <c r="X1531" s="24" t="n">
        <f aca="false">P1531*RHO_VANE/2700*(1+SCRAP)*PRICE_VANE</f>
        <v>256.83009156</v>
      </c>
      <c r="Y1531" s="24" t="n">
        <f aca="false">Q1531*RHO_PLATE/2700*(1+SCRAP)*PRICE_PLATE</f>
        <v>274.1394537</v>
      </c>
      <c r="Z1531" s="24" t="n">
        <f aca="false">T1531*CUT_M+(R1531+S1531)*CUT_SET</f>
        <v>251.570786</v>
      </c>
      <c r="AA1531" s="24" t="n">
        <f aca="false">U1531*ROUND_M</f>
        <v>555.035375</v>
      </c>
      <c r="AB1531" s="24" t="n">
        <f aca="false">(R1531+S1531)*FINISH_PART</f>
        <v>400</v>
      </c>
      <c r="AC1531" s="24" t="n">
        <f aca="false">R1531*SPACER_VANE+(R1531+S1531)*ASM_H*LABOUR</f>
        <v>658.5</v>
      </c>
      <c r="AD1531" s="24" t="n">
        <f aca="false">V1531*G10_CAGE+W1531*G10_SLEEVE</f>
        <v>471.32004</v>
      </c>
      <c r="AE1531" s="24" t="n">
        <f aca="false">N1531/1000*SHAFT_M+SHAFT_SET</f>
        <v>223.52</v>
      </c>
      <c r="AF1531" s="24" t="n">
        <f aca="false">2*ROUNDUP(G1531*1000/V_ZENER,0)*PRICE_Z+5*ROUNDUP(G1531*DIODE_SAFETY/V_STICK,0)*PRICE_STICK</f>
        <v>127</v>
      </c>
      <c r="AG1531" s="24" t="n">
        <f aca="false">SUM(X1531:AF1531)</f>
        <v>3217.91574626</v>
      </c>
      <c r="AH1531" s="20" t="n">
        <f aca="false">FIXED_BOM</f>
        <v>3461</v>
      </c>
      <c r="AI1531" s="24" t="n">
        <f aca="false">(AG1531+AH1531)*(1+CONT)</f>
        <v>7680.753108199</v>
      </c>
      <c r="AJ1531" s="24" t="n">
        <f aca="false">IF(L1531&gt;0,AI1531/L1531,1000000000000)</f>
        <v>1035.73084321112</v>
      </c>
      <c r="AK1531" s="8" t="n">
        <f aca="false">IF(AND(G1531&gt;=V_NEED,L1531&gt;=P_MIN,K1531&gt;=Z_MIN,F1531&lt;=N_CAP,D1531&lt;=R_MAX,OR(CORONA_REQ=0,O1531&gt;=G1531)),1,0)</f>
        <v>0</v>
      </c>
      <c r="AL1531" s="28" t="n">
        <f aca="false">IF(AK1531=1,IF(OBJECTIVE=1,AI1531,AJ1531),1000000000000)+ROW()*0.000000001</f>
        <v>1000000000000</v>
      </c>
    </row>
    <row r="1532" customFormat="false" ht="15" hidden="false" customHeight="false" outlineLevel="0" collapsed="false">
      <c r="A1532" s="8" t="n">
        <v>1528</v>
      </c>
      <c r="B1532" s="23" t="n">
        <v>8</v>
      </c>
      <c r="C1532" s="23" t="n">
        <v>4</v>
      </c>
      <c r="D1532" s="8" t="n">
        <v>200</v>
      </c>
      <c r="E1532" s="8" t="n">
        <v>26</v>
      </c>
      <c r="F1532" s="8" t="n">
        <v>10</v>
      </c>
      <c r="G1532" s="28" t="n">
        <v>16.907073</v>
      </c>
      <c r="H1532" s="8" t="n">
        <v>219.940811</v>
      </c>
      <c r="I1532" s="8" t="n">
        <v>1169.439151</v>
      </c>
      <c r="J1532" s="28" t="n">
        <v>5.317063</v>
      </c>
      <c r="K1532" s="39" t="n">
        <v>1.286443</v>
      </c>
      <c r="L1532" s="28" t="n">
        <v>9.617786</v>
      </c>
      <c r="M1532" s="8" t="n">
        <v>364</v>
      </c>
      <c r="N1532" s="8" t="n">
        <v>1340</v>
      </c>
      <c r="O1532" s="28" t="n">
        <v>17.542188</v>
      </c>
      <c r="P1532" s="28" t="n">
        <v>26.820185</v>
      </c>
      <c r="Q1532" s="28" t="n">
        <v>27.991591</v>
      </c>
      <c r="R1532" s="8" t="n">
        <v>40</v>
      </c>
      <c r="S1532" s="8" t="n">
        <v>22</v>
      </c>
      <c r="T1532" s="23" t="n">
        <v>167.190257</v>
      </c>
      <c r="U1532" s="23" t="n">
        <v>137.973446</v>
      </c>
      <c r="V1532" s="28" t="n">
        <v>8.238643</v>
      </c>
      <c r="W1532" s="39" t="n">
        <v>1.270445</v>
      </c>
      <c r="X1532" s="24" t="n">
        <f aca="false">P1532*RHO_VANE/2700*(1+SCRAP)*PRICE_VANE</f>
        <v>321.03761445</v>
      </c>
      <c r="Y1532" s="24" t="n">
        <f aca="false">Q1532*RHO_PLATE/2700*(1+SCRAP)*PRICE_PLATE</f>
        <v>335.05934427</v>
      </c>
      <c r="Z1532" s="24" t="n">
        <f aca="false">T1532*CUT_M+(R1532+S1532)*CUT_SET</f>
        <v>312.7853855</v>
      </c>
      <c r="AA1532" s="24" t="n">
        <f aca="false">U1532*ROUND_M</f>
        <v>689.86723</v>
      </c>
      <c r="AB1532" s="24" t="n">
        <f aca="false">(R1532+S1532)*FINISH_PART</f>
        <v>496</v>
      </c>
      <c r="AC1532" s="24" t="n">
        <f aca="false">R1532*SPACER_VANE+(R1532+S1532)*ASM_H*LABOUR</f>
        <v>817.5</v>
      </c>
      <c r="AD1532" s="24" t="n">
        <f aca="false">V1532*G10_CAGE+W1532*G10_SLEEVE</f>
        <v>570.54528</v>
      </c>
      <c r="AE1532" s="24" t="n">
        <f aca="false">N1532/1000*SHAFT_M+SHAFT_SET</f>
        <v>240.8</v>
      </c>
      <c r="AF1532" s="24" t="n">
        <f aca="false">2*ROUNDUP(G1532*1000/V_ZENER,0)*PRICE_Z+5*ROUNDUP(G1532*DIODE_SAFETY/V_STICK,0)*PRICE_STICK</f>
        <v>127</v>
      </c>
      <c r="AG1532" s="24" t="n">
        <f aca="false">SUM(X1532:AF1532)</f>
        <v>3910.59485422</v>
      </c>
      <c r="AH1532" s="20" t="n">
        <f aca="false">FIXED_BOM</f>
        <v>3461</v>
      </c>
      <c r="AI1532" s="24" t="n">
        <f aca="false">(AG1532+AH1532)*(1+CONT)</f>
        <v>8477.334082353</v>
      </c>
      <c r="AJ1532" s="24" t="n">
        <f aca="false">IF(L1532&gt;0,AI1532/L1532,1000000000000)</f>
        <v>881.422614555262</v>
      </c>
      <c r="AK1532" s="8" t="n">
        <f aca="false">IF(AND(G1532&gt;=V_NEED,L1532&gt;=P_MIN,K1532&gt;=Z_MIN,F1532&lt;=N_CAP,D1532&lt;=R_MAX,OR(CORONA_REQ=0,O1532&gt;=G1532)),1,0)</f>
        <v>0</v>
      </c>
      <c r="AL1532" s="28" t="n">
        <f aca="false">IF(AK1532=1,IF(OBJECTIVE=1,AI1532,AJ1532),1000000000000)+ROW()*0.000000001</f>
        <v>1000000000000</v>
      </c>
    </row>
    <row r="1533" customFormat="false" ht="15" hidden="false" customHeight="false" outlineLevel="0" collapsed="false">
      <c r="A1533" s="8" t="n">
        <v>1529</v>
      </c>
      <c r="B1533" s="23" t="n">
        <v>8</v>
      </c>
      <c r="C1533" s="23" t="n">
        <v>4</v>
      </c>
      <c r="D1533" s="8" t="n">
        <v>200</v>
      </c>
      <c r="E1533" s="8" t="n">
        <v>26</v>
      </c>
      <c r="F1533" s="8" t="n">
        <v>12</v>
      </c>
      <c r="G1533" s="28" t="n">
        <v>16.907073</v>
      </c>
      <c r="H1533" s="8" t="n">
        <v>265.823087</v>
      </c>
      <c r="I1533" s="8" t="n">
        <v>1415.636867</v>
      </c>
      <c r="J1533" s="28" t="n">
        <v>5.325485</v>
      </c>
      <c r="K1533" s="39" t="n">
        <v>1.292204</v>
      </c>
      <c r="L1533" s="28" t="n">
        <v>11.819926</v>
      </c>
      <c r="M1533" s="8" t="n">
        <v>436</v>
      </c>
      <c r="N1533" s="8" t="n">
        <v>1484</v>
      </c>
      <c r="O1533" s="28" t="n">
        <v>17.542188</v>
      </c>
      <c r="P1533" s="28" t="n">
        <v>32.184222</v>
      </c>
      <c r="Q1533" s="28" t="n">
        <v>33.080971</v>
      </c>
      <c r="R1533" s="8" t="n">
        <v>48</v>
      </c>
      <c r="S1533" s="8" t="n">
        <v>26</v>
      </c>
      <c r="T1533" s="23" t="n">
        <v>199.99999</v>
      </c>
      <c r="U1533" s="23" t="n">
        <v>164.939816</v>
      </c>
      <c r="V1533" s="28" t="n">
        <v>9.671451</v>
      </c>
      <c r="W1533" s="39" t="n">
        <v>1.491392</v>
      </c>
      <c r="X1533" s="24" t="n">
        <f aca="false">P1533*RHO_VANE/2700*(1+SCRAP)*PRICE_VANE</f>
        <v>385.24513734</v>
      </c>
      <c r="Y1533" s="24" t="n">
        <f aca="false">Q1533*RHO_PLATE/2700*(1+SCRAP)*PRICE_PLATE</f>
        <v>395.97922287</v>
      </c>
      <c r="Z1533" s="24" t="n">
        <f aca="false">T1533*CUT_M+(R1533+S1533)*CUT_SET</f>
        <v>373.999985</v>
      </c>
      <c r="AA1533" s="24" t="n">
        <f aca="false">U1533*ROUND_M</f>
        <v>824.69908</v>
      </c>
      <c r="AB1533" s="24" t="n">
        <f aca="false">(R1533+S1533)*FINISH_PART</f>
        <v>592</v>
      </c>
      <c r="AC1533" s="24" t="n">
        <f aca="false">R1533*SPACER_VANE+(R1533+S1533)*ASM_H*LABOUR</f>
        <v>976.5</v>
      </c>
      <c r="AD1533" s="24" t="n">
        <f aca="false">V1533*G10_CAGE+W1533*G10_SLEEVE</f>
        <v>669.77058</v>
      </c>
      <c r="AE1533" s="24" t="n">
        <f aca="false">N1533/1000*SHAFT_M+SHAFT_SET</f>
        <v>258.08</v>
      </c>
      <c r="AF1533" s="24" t="n">
        <f aca="false">2*ROUNDUP(G1533*1000/V_ZENER,0)*PRICE_Z+5*ROUNDUP(G1533*DIODE_SAFETY/V_STICK,0)*PRICE_STICK</f>
        <v>127</v>
      </c>
      <c r="AG1533" s="24" t="n">
        <f aca="false">SUM(X1533:AF1533)</f>
        <v>4603.27400521</v>
      </c>
      <c r="AH1533" s="20" t="n">
        <f aca="false">FIXED_BOM</f>
        <v>3461</v>
      </c>
      <c r="AI1533" s="24" t="n">
        <f aca="false">(AG1533+AH1533)*(1+CONT)</f>
        <v>9273.9151059915</v>
      </c>
      <c r="AJ1533" s="24" t="n">
        <f aca="false">IF(L1533&gt;0,AI1533/L1533,1000000000000)</f>
        <v>784.600098680102</v>
      </c>
      <c r="AK1533" s="8" t="n">
        <f aca="false">IF(AND(G1533&gt;=V_NEED,L1533&gt;=P_MIN,K1533&gt;=Z_MIN,F1533&lt;=N_CAP,D1533&lt;=R_MAX,OR(CORONA_REQ=0,O1533&gt;=G1533)),1,0)</f>
        <v>0</v>
      </c>
      <c r="AL1533" s="28" t="n">
        <f aca="false">IF(AK1533=1,IF(OBJECTIVE=1,AI1533,AJ1533),1000000000000)+ROW()*0.000000001</f>
        <v>1000000000000</v>
      </c>
    </row>
    <row r="1534" customFormat="false" ht="15" hidden="false" customHeight="false" outlineLevel="0" collapsed="false">
      <c r="A1534" s="8" t="n">
        <v>1530</v>
      </c>
      <c r="B1534" s="23" t="n">
        <v>8</v>
      </c>
      <c r="C1534" s="23" t="n">
        <v>4</v>
      </c>
      <c r="D1534" s="8" t="n">
        <v>200</v>
      </c>
      <c r="E1534" s="8" t="n">
        <v>26</v>
      </c>
      <c r="F1534" s="8" t="n">
        <v>16</v>
      </c>
      <c r="G1534" s="28" t="n">
        <v>16.907073</v>
      </c>
      <c r="H1534" s="8" t="n">
        <v>357.587639</v>
      </c>
      <c r="I1534" s="8" t="n">
        <v>1908.032298</v>
      </c>
      <c r="J1534" s="28" t="n">
        <v>5.335845</v>
      </c>
      <c r="K1534" s="39" t="n">
        <v>1.299441</v>
      </c>
      <c r="L1534" s="28" t="n">
        <v>16.224764</v>
      </c>
      <c r="M1534" s="8" t="n">
        <v>592</v>
      </c>
      <c r="N1534" s="8" t="n">
        <v>1796</v>
      </c>
      <c r="O1534" s="28" t="n">
        <v>17.542188</v>
      </c>
      <c r="P1534" s="28" t="n">
        <v>42.912296</v>
      </c>
      <c r="Q1534" s="28" t="n">
        <v>45.804421</v>
      </c>
      <c r="R1534" s="8" t="n">
        <v>64</v>
      </c>
      <c r="S1534" s="8" t="n">
        <v>36</v>
      </c>
      <c r="T1534" s="23" t="n">
        <v>268.761049</v>
      </c>
      <c r="U1534" s="23" t="n">
        <v>222.01415</v>
      </c>
      <c r="V1534" s="28" t="n">
        <v>12.775867</v>
      </c>
      <c r="W1534" s="39" t="n">
        <v>1.97011</v>
      </c>
      <c r="X1534" s="24" t="n">
        <f aca="false">P1534*RHO_VANE/2700*(1+SCRAP)*PRICE_VANE</f>
        <v>513.66018312</v>
      </c>
      <c r="Y1534" s="24" t="n">
        <f aca="false">Q1534*RHO_PLATE/2700*(1+SCRAP)*PRICE_PLATE</f>
        <v>548.27891937</v>
      </c>
      <c r="Z1534" s="24" t="n">
        <f aca="false">T1534*CUT_M+(R1534+S1534)*CUT_SET</f>
        <v>503.1415735</v>
      </c>
      <c r="AA1534" s="24" t="n">
        <f aca="false">U1534*ROUND_M</f>
        <v>1110.07075</v>
      </c>
      <c r="AB1534" s="24" t="n">
        <f aca="false">(R1534+S1534)*FINISH_PART</f>
        <v>800</v>
      </c>
      <c r="AC1534" s="24" t="n">
        <f aca="false">R1534*SPACER_VANE+(R1534+S1534)*ASM_H*LABOUR</f>
        <v>1317</v>
      </c>
      <c r="AD1534" s="24" t="n">
        <f aca="false">V1534*G10_CAGE+W1534*G10_SLEEVE</f>
        <v>884.75862</v>
      </c>
      <c r="AE1534" s="24" t="n">
        <f aca="false">N1534/1000*SHAFT_M+SHAFT_SET</f>
        <v>295.52</v>
      </c>
      <c r="AF1534" s="24" t="n">
        <f aca="false">2*ROUNDUP(G1534*1000/V_ZENER,0)*PRICE_Z+5*ROUNDUP(G1534*DIODE_SAFETY/V_STICK,0)*PRICE_STICK</f>
        <v>127</v>
      </c>
      <c r="AG1534" s="24" t="n">
        <f aca="false">SUM(X1534:AF1534)</f>
        <v>6099.43004599</v>
      </c>
      <c r="AH1534" s="20" t="n">
        <f aca="false">FIXED_BOM</f>
        <v>3461</v>
      </c>
      <c r="AI1534" s="24" t="n">
        <f aca="false">(AG1534+AH1534)*(1+CONT)</f>
        <v>10994.4945528885</v>
      </c>
      <c r="AJ1534" s="24" t="n">
        <f aca="false">IF(L1534&gt;0,AI1534/L1534,1000000000000)</f>
        <v>677.636639453646</v>
      </c>
      <c r="AK1534" s="8" t="n">
        <f aca="false">IF(AND(G1534&gt;=V_NEED,L1534&gt;=P_MIN,K1534&gt;=Z_MIN,F1534&lt;=N_CAP,D1534&lt;=R_MAX,OR(CORONA_REQ=0,O1534&gt;=G1534)),1,0)</f>
        <v>0</v>
      </c>
      <c r="AL1534" s="28" t="n">
        <f aca="false">IF(AK1534=1,IF(OBJECTIVE=1,AI1534,AJ1534),1000000000000)+ROW()*0.000000001</f>
        <v>1000000000000</v>
      </c>
    </row>
    <row r="1535" customFormat="false" ht="15" hidden="false" customHeight="false" outlineLevel="0" collapsed="false">
      <c r="A1535" s="8" t="n">
        <v>1531</v>
      </c>
      <c r="B1535" s="23" t="n">
        <v>10</v>
      </c>
      <c r="C1535" s="23" t="n">
        <v>1.5</v>
      </c>
      <c r="D1535" s="8" t="n">
        <v>200</v>
      </c>
      <c r="E1535" s="8" t="n">
        <v>18</v>
      </c>
      <c r="F1535" s="8" t="n">
        <v>4</v>
      </c>
      <c r="G1535" s="28" t="n">
        <v>20.62</v>
      </c>
      <c r="H1535" s="8" t="n">
        <v>39.676992</v>
      </c>
      <c r="I1535" s="8" t="n">
        <v>248.046307</v>
      </c>
      <c r="J1535" s="28" t="n">
        <v>6.251641</v>
      </c>
      <c r="K1535" s="39" t="n">
        <v>1.218835</v>
      </c>
      <c r="L1535" s="28" t="n">
        <v>2.460212</v>
      </c>
      <c r="M1535" s="8" t="n">
        <v>128</v>
      </c>
      <c r="N1535" s="8" t="n">
        <v>876</v>
      </c>
      <c r="O1535" s="28" t="n">
        <v>14.585527</v>
      </c>
      <c r="P1535" s="28" t="n">
        <v>3.005152</v>
      </c>
      <c r="Q1535" s="28" t="n">
        <v>3.817035</v>
      </c>
      <c r="R1535" s="8" t="n">
        <v>16</v>
      </c>
      <c r="S1535" s="8" t="n">
        <v>8</v>
      </c>
      <c r="T1535" s="23" t="n">
        <v>65.619466</v>
      </c>
      <c r="U1535" s="23" t="n">
        <v>53.932741</v>
      </c>
      <c r="V1535" s="28" t="n">
        <v>3.542219</v>
      </c>
      <c r="W1535" s="39" t="n">
        <v>0.54623</v>
      </c>
      <c r="X1535" s="24" t="n">
        <f aca="false">P1535*RHO_VANE/2700*(1+SCRAP)*PRICE_VANE</f>
        <v>35.97166944</v>
      </c>
      <c r="Y1535" s="24" t="n">
        <f aca="false">Q1535*RHO_PLATE/2700*(1+SCRAP)*PRICE_PLATE</f>
        <v>45.68990895</v>
      </c>
      <c r="Z1535" s="24" t="n">
        <f aca="false">T1535*CUT_M+(R1535+S1535)*CUT_SET</f>
        <v>122.429199</v>
      </c>
      <c r="AA1535" s="24" t="n">
        <f aca="false">U1535*ROUND_M</f>
        <v>269.663705</v>
      </c>
      <c r="AB1535" s="24" t="n">
        <f aca="false">(R1535+S1535)*FINISH_PART</f>
        <v>192</v>
      </c>
      <c r="AC1535" s="24" t="n">
        <f aca="false">R1535*SPACER_VANE+(R1535+S1535)*ASM_H*LABOUR</f>
        <v>318</v>
      </c>
      <c r="AD1535" s="24" t="n">
        <f aca="false">V1535*G10_CAGE+W1535*G10_SLEEVE</f>
        <v>245.30694</v>
      </c>
      <c r="AE1535" s="24" t="n">
        <f aca="false">N1535/1000*SHAFT_M+SHAFT_SET</f>
        <v>185.12</v>
      </c>
      <c r="AF1535" s="24" t="n">
        <f aca="false">2*ROUNDUP(G1535*1000/V_ZENER,0)*PRICE_Z+5*ROUNDUP(G1535*DIODE_SAFETY/V_STICK,0)*PRICE_STICK</f>
        <v>149.8</v>
      </c>
      <c r="AG1535" s="24" t="n">
        <f aca="false">SUM(X1535:AF1535)</f>
        <v>1563.98142239</v>
      </c>
      <c r="AH1535" s="20" t="n">
        <f aca="false">FIXED_BOM</f>
        <v>3461</v>
      </c>
      <c r="AI1535" s="24" t="n">
        <f aca="false">(AG1535+AH1535)*(1+CONT)</f>
        <v>5778.7286357485</v>
      </c>
      <c r="AJ1535" s="24" t="n">
        <f aca="false">IF(L1535&gt;0,AI1535/L1535,1000000000000)</f>
        <v>2348.87425788855</v>
      </c>
      <c r="AK1535" s="8" t="n">
        <f aca="false">IF(AND(G1535&gt;=V_NEED,L1535&gt;=P_MIN,K1535&gt;=Z_MIN,F1535&lt;=N_CAP,D1535&lt;=R_MAX,OR(CORONA_REQ=0,O1535&gt;=G1535)),1,0)</f>
        <v>0</v>
      </c>
      <c r="AL1535" s="28" t="n">
        <f aca="false">IF(AK1535=1,IF(OBJECTIVE=1,AI1535,AJ1535),1000000000000)+ROW()*0.000000001</f>
        <v>1000000000000</v>
      </c>
    </row>
    <row r="1536" customFormat="false" ht="15" hidden="false" customHeight="false" outlineLevel="0" collapsed="false">
      <c r="A1536" s="8" t="n">
        <v>1532</v>
      </c>
      <c r="B1536" s="23" t="n">
        <v>10</v>
      </c>
      <c r="C1536" s="23" t="n">
        <v>1.5</v>
      </c>
      <c r="D1536" s="8" t="n">
        <v>200</v>
      </c>
      <c r="E1536" s="8" t="n">
        <v>18</v>
      </c>
      <c r="F1536" s="8" t="n">
        <v>6</v>
      </c>
      <c r="G1536" s="28" t="n">
        <v>20.62</v>
      </c>
      <c r="H1536" s="8" t="n">
        <v>61.206701</v>
      </c>
      <c r="I1536" s="8" t="n">
        <v>389.787053</v>
      </c>
      <c r="J1536" s="28" t="n">
        <v>6.368372</v>
      </c>
      <c r="K1536" s="39" t="n">
        <v>1.270433</v>
      </c>
      <c r="L1536" s="28" t="n">
        <v>4.543933</v>
      </c>
      <c r="M1536" s="8" t="n">
        <v>197</v>
      </c>
      <c r="N1536" s="8" t="n">
        <v>1014</v>
      </c>
      <c r="O1536" s="28" t="n">
        <v>14.585527</v>
      </c>
      <c r="P1536" s="28" t="n">
        <v>4.507728</v>
      </c>
      <c r="Q1536" s="28" t="n">
        <v>5.725553</v>
      </c>
      <c r="R1536" s="8" t="n">
        <v>24</v>
      </c>
      <c r="S1536" s="8" t="n">
        <v>12</v>
      </c>
      <c r="T1536" s="23" t="n">
        <v>98.429199</v>
      </c>
      <c r="U1536" s="23" t="n">
        <v>80.899112</v>
      </c>
      <c r="V1536" s="28" t="n">
        <v>4.915326</v>
      </c>
      <c r="W1536" s="39" t="n">
        <v>0.757971</v>
      </c>
      <c r="X1536" s="24" t="n">
        <f aca="false">P1536*RHO_VANE/2700*(1+SCRAP)*PRICE_VANE</f>
        <v>53.95750416</v>
      </c>
      <c r="Y1536" s="24" t="n">
        <f aca="false">Q1536*RHO_PLATE/2700*(1+SCRAP)*PRICE_PLATE</f>
        <v>68.53486941</v>
      </c>
      <c r="Z1536" s="24" t="n">
        <f aca="false">T1536*CUT_M+(R1536+S1536)*CUT_SET</f>
        <v>183.6437985</v>
      </c>
      <c r="AA1536" s="24" t="n">
        <f aca="false">U1536*ROUND_M</f>
        <v>404.49556</v>
      </c>
      <c r="AB1536" s="24" t="n">
        <f aca="false">(R1536+S1536)*FINISH_PART</f>
        <v>288</v>
      </c>
      <c r="AC1536" s="24" t="n">
        <f aca="false">R1536*SPACER_VANE+(R1536+S1536)*ASM_H*LABOUR</f>
        <v>477</v>
      </c>
      <c r="AD1536" s="24" t="n">
        <f aca="false">V1536*G10_CAGE+W1536*G10_SLEEVE</f>
        <v>340.39782</v>
      </c>
      <c r="AE1536" s="24" t="n">
        <f aca="false">N1536/1000*SHAFT_M+SHAFT_SET</f>
        <v>201.68</v>
      </c>
      <c r="AF1536" s="24" t="n">
        <f aca="false">2*ROUNDUP(G1536*1000/V_ZENER,0)*PRICE_Z+5*ROUNDUP(G1536*DIODE_SAFETY/V_STICK,0)*PRICE_STICK</f>
        <v>149.8</v>
      </c>
      <c r="AG1536" s="24" t="n">
        <f aca="false">SUM(X1536:AF1536)</f>
        <v>2167.50955207</v>
      </c>
      <c r="AH1536" s="20" t="n">
        <f aca="false">FIXED_BOM</f>
        <v>3461</v>
      </c>
      <c r="AI1536" s="24" t="n">
        <f aca="false">(AG1536+AH1536)*(1+CONT)</f>
        <v>6472.7859848805</v>
      </c>
      <c r="AJ1536" s="24" t="n">
        <f aca="false">IF(L1536&gt;0,AI1536/L1536,1000000000000)</f>
        <v>1424.48975037275</v>
      </c>
      <c r="AK1536" s="8" t="n">
        <f aca="false">IF(AND(G1536&gt;=V_NEED,L1536&gt;=P_MIN,K1536&gt;=Z_MIN,F1536&lt;=N_CAP,D1536&lt;=R_MAX,OR(CORONA_REQ=0,O1536&gt;=G1536)),1,0)</f>
        <v>0</v>
      </c>
      <c r="AL1536" s="28" t="n">
        <f aca="false">IF(AK1536=1,IF(OBJECTIVE=1,AI1536,AJ1536),1000000000000)+ROW()*0.000000001</f>
        <v>1000000000000</v>
      </c>
    </row>
    <row r="1537" customFormat="false" ht="15" hidden="false" customHeight="false" outlineLevel="0" collapsed="false">
      <c r="A1537" s="8" t="n">
        <v>1533</v>
      </c>
      <c r="B1537" s="23" t="n">
        <v>10</v>
      </c>
      <c r="C1537" s="23" t="n">
        <v>1.5</v>
      </c>
      <c r="D1537" s="8" t="n">
        <v>200</v>
      </c>
      <c r="E1537" s="8" t="n">
        <v>18</v>
      </c>
      <c r="F1537" s="8" t="n">
        <v>8</v>
      </c>
      <c r="G1537" s="28" t="n">
        <v>20.62</v>
      </c>
      <c r="H1537" s="8" t="n">
        <v>82.73641</v>
      </c>
      <c r="I1537" s="8" t="n">
        <v>531.5278</v>
      </c>
      <c r="J1537" s="28" t="n">
        <v>6.424352</v>
      </c>
      <c r="K1537" s="39" t="n">
        <v>1.296849</v>
      </c>
      <c r="L1537" s="28" t="n">
        <v>6.648601</v>
      </c>
      <c r="M1537" s="8" t="n">
        <v>254.5</v>
      </c>
      <c r="N1537" s="8" t="n">
        <v>1129</v>
      </c>
      <c r="O1537" s="28" t="n">
        <v>14.585527</v>
      </c>
      <c r="P1537" s="28" t="n">
        <v>6.010303</v>
      </c>
      <c r="Q1537" s="28" t="n">
        <v>6.679811</v>
      </c>
      <c r="R1537" s="8" t="n">
        <v>32</v>
      </c>
      <c r="S1537" s="8" t="n">
        <v>14</v>
      </c>
      <c r="T1537" s="23" t="n">
        <v>128.097339</v>
      </c>
      <c r="U1537" s="23" t="n">
        <v>104.72389</v>
      </c>
      <c r="V1537" s="28" t="n">
        <v>6.059582</v>
      </c>
      <c r="W1537" s="39" t="n">
        <v>0.934421</v>
      </c>
      <c r="X1537" s="24" t="n">
        <f aca="false">P1537*RHO_VANE/2700*(1+SCRAP)*PRICE_VANE</f>
        <v>71.94332691</v>
      </c>
      <c r="Y1537" s="24" t="n">
        <f aca="false">Q1537*RHO_PLATE/2700*(1+SCRAP)*PRICE_PLATE</f>
        <v>79.95733767</v>
      </c>
      <c r="Z1537" s="24" t="n">
        <f aca="false">T1537*CUT_M+(R1537+S1537)*CUT_SET</f>
        <v>238.1460085</v>
      </c>
      <c r="AA1537" s="24" t="n">
        <f aca="false">U1537*ROUND_M</f>
        <v>523.61945</v>
      </c>
      <c r="AB1537" s="24" t="n">
        <f aca="false">(R1537+S1537)*FINISH_PART</f>
        <v>368</v>
      </c>
      <c r="AC1537" s="24" t="n">
        <f aca="false">R1537*SPACER_VANE+(R1537+S1537)*ASM_H*LABOUR</f>
        <v>613.5</v>
      </c>
      <c r="AD1537" s="24" t="n">
        <f aca="false">V1537*G10_CAGE+W1537*G10_SLEEVE</f>
        <v>419.64018</v>
      </c>
      <c r="AE1537" s="24" t="n">
        <f aca="false">N1537/1000*SHAFT_M+SHAFT_SET</f>
        <v>215.48</v>
      </c>
      <c r="AF1537" s="24" t="n">
        <f aca="false">2*ROUNDUP(G1537*1000/V_ZENER,0)*PRICE_Z+5*ROUNDUP(G1537*DIODE_SAFETY/V_STICK,0)*PRICE_STICK</f>
        <v>149.8</v>
      </c>
      <c r="AG1537" s="24" t="n">
        <f aca="false">SUM(X1537:AF1537)</f>
        <v>2680.08630308</v>
      </c>
      <c r="AH1537" s="20" t="n">
        <f aca="false">FIXED_BOM</f>
        <v>3461</v>
      </c>
      <c r="AI1537" s="24" t="n">
        <f aca="false">(AG1537+AH1537)*(1+CONT)</f>
        <v>7062.249248542</v>
      </c>
      <c r="AJ1537" s="24" t="n">
        <f aca="false">IF(L1537&gt;0,AI1537/L1537,1000000000000)</f>
        <v>1062.21583285596</v>
      </c>
      <c r="AK1537" s="8" t="n">
        <f aca="false">IF(AND(G1537&gt;=V_NEED,L1537&gt;=P_MIN,K1537&gt;=Z_MIN,F1537&lt;=N_CAP,D1537&lt;=R_MAX,OR(CORONA_REQ=0,O1537&gt;=G1537)),1,0)</f>
        <v>0</v>
      </c>
      <c r="AL1537" s="28" t="n">
        <f aca="false">IF(AK1537=1,IF(OBJECTIVE=1,AI1537,AJ1537),1000000000000)+ROW()*0.000000001</f>
        <v>1000000000000</v>
      </c>
    </row>
    <row r="1538" customFormat="false" ht="15" hidden="false" customHeight="false" outlineLevel="0" collapsed="false">
      <c r="A1538" s="8" t="n">
        <v>1534</v>
      </c>
      <c r="B1538" s="23" t="n">
        <v>10</v>
      </c>
      <c r="C1538" s="23" t="n">
        <v>1.5</v>
      </c>
      <c r="D1538" s="8" t="n">
        <v>200</v>
      </c>
      <c r="E1538" s="8" t="n">
        <v>18</v>
      </c>
      <c r="F1538" s="8" t="n">
        <v>10</v>
      </c>
      <c r="G1538" s="28" t="n">
        <v>20.62</v>
      </c>
      <c r="H1538" s="8" t="n">
        <v>104.26612</v>
      </c>
      <c r="I1538" s="8" t="n">
        <v>673.268546</v>
      </c>
      <c r="J1538" s="28" t="n">
        <v>6.457213</v>
      </c>
      <c r="K1538" s="39" t="n">
        <v>1.31306</v>
      </c>
      <c r="L1538" s="28" t="n">
        <v>8.760833</v>
      </c>
      <c r="M1538" s="8" t="n">
        <v>323.5</v>
      </c>
      <c r="N1538" s="8" t="n">
        <v>1267</v>
      </c>
      <c r="O1538" s="28" t="n">
        <v>14.585527</v>
      </c>
      <c r="P1538" s="28" t="n">
        <v>7.512879</v>
      </c>
      <c r="Q1538" s="28" t="n">
        <v>8.588329</v>
      </c>
      <c r="R1538" s="8" t="n">
        <v>40</v>
      </c>
      <c r="S1538" s="8" t="n">
        <v>18</v>
      </c>
      <c r="T1538" s="23" t="n">
        <v>160.907072</v>
      </c>
      <c r="U1538" s="23" t="n">
        <v>131.69026</v>
      </c>
      <c r="V1538" s="28" t="n">
        <v>7.432689</v>
      </c>
      <c r="W1538" s="39" t="n">
        <v>1.146162</v>
      </c>
      <c r="X1538" s="24" t="n">
        <f aca="false">P1538*RHO_VANE/2700*(1+SCRAP)*PRICE_VANE</f>
        <v>89.92916163</v>
      </c>
      <c r="Y1538" s="24" t="n">
        <f aca="false">Q1538*RHO_PLATE/2700*(1+SCRAP)*PRICE_PLATE</f>
        <v>102.80229813</v>
      </c>
      <c r="Z1538" s="24" t="n">
        <f aca="false">T1538*CUT_M+(R1538+S1538)*CUT_SET</f>
        <v>299.360608</v>
      </c>
      <c r="AA1538" s="24" t="n">
        <f aca="false">U1538*ROUND_M</f>
        <v>658.4513</v>
      </c>
      <c r="AB1538" s="24" t="n">
        <f aca="false">(R1538+S1538)*FINISH_PART</f>
        <v>464</v>
      </c>
      <c r="AC1538" s="24" t="n">
        <f aca="false">R1538*SPACER_VANE+(R1538+S1538)*ASM_H*LABOUR</f>
        <v>772.5</v>
      </c>
      <c r="AD1538" s="24" t="n">
        <f aca="false">V1538*G10_CAGE+W1538*G10_SLEEVE</f>
        <v>514.73106</v>
      </c>
      <c r="AE1538" s="24" t="n">
        <f aca="false">N1538/1000*SHAFT_M+SHAFT_SET</f>
        <v>232.04</v>
      </c>
      <c r="AF1538" s="24" t="n">
        <f aca="false">2*ROUNDUP(G1538*1000/V_ZENER,0)*PRICE_Z+5*ROUNDUP(G1538*DIODE_SAFETY/V_STICK,0)*PRICE_STICK</f>
        <v>149.8</v>
      </c>
      <c r="AG1538" s="24" t="n">
        <f aca="false">SUM(X1538:AF1538)</f>
        <v>3283.61442776</v>
      </c>
      <c r="AH1538" s="20" t="n">
        <f aca="false">FIXED_BOM</f>
        <v>3461</v>
      </c>
      <c r="AI1538" s="24" t="n">
        <f aca="false">(AG1538+AH1538)*(1+CONT)</f>
        <v>7756.306591924</v>
      </c>
      <c r="AJ1538" s="24" t="n">
        <f aca="false">IF(L1538&gt;0,AI1538/L1538,1000000000000)</f>
        <v>885.338938879899</v>
      </c>
      <c r="AK1538" s="8" t="n">
        <f aca="false">IF(AND(G1538&gt;=V_NEED,L1538&gt;=P_MIN,K1538&gt;=Z_MIN,F1538&lt;=N_CAP,D1538&lt;=R_MAX,OR(CORONA_REQ=0,O1538&gt;=G1538)),1,0)</f>
        <v>0</v>
      </c>
      <c r="AL1538" s="28" t="n">
        <f aca="false">IF(AK1538=1,IF(OBJECTIVE=1,AI1538,AJ1538),1000000000000)+ROW()*0.000000001</f>
        <v>1000000000000</v>
      </c>
    </row>
    <row r="1539" customFormat="false" ht="15" hidden="false" customHeight="false" outlineLevel="0" collapsed="false">
      <c r="A1539" s="8" t="n">
        <v>1535</v>
      </c>
      <c r="B1539" s="23" t="n">
        <v>10</v>
      </c>
      <c r="C1539" s="23" t="n">
        <v>1.5</v>
      </c>
      <c r="D1539" s="8" t="n">
        <v>200</v>
      </c>
      <c r="E1539" s="8" t="n">
        <v>18</v>
      </c>
      <c r="F1539" s="8" t="n">
        <v>12</v>
      </c>
      <c r="G1539" s="28" t="n">
        <v>20.62</v>
      </c>
      <c r="H1539" s="8" t="n">
        <v>125.795829</v>
      </c>
      <c r="I1539" s="8" t="n">
        <v>815.009293</v>
      </c>
      <c r="J1539" s="28" t="n">
        <v>6.478826</v>
      </c>
      <c r="K1539" s="39" t="n">
        <v>1.323921</v>
      </c>
      <c r="L1539" s="28" t="n">
        <v>10.87583</v>
      </c>
      <c r="M1539" s="8" t="n">
        <v>381</v>
      </c>
      <c r="N1539" s="8" t="n">
        <v>1382</v>
      </c>
      <c r="O1539" s="28" t="n">
        <v>14.585527</v>
      </c>
      <c r="P1539" s="28" t="n">
        <v>9.015455</v>
      </c>
      <c r="Q1539" s="28" t="n">
        <v>9.542588</v>
      </c>
      <c r="R1539" s="8" t="n">
        <v>48</v>
      </c>
      <c r="S1539" s="8" t="n">
        <v>20</v>
      </c>
      <c r="T1539" s="23" t="n">
        <v>190.575212</v>
      </c>
      <c r="U1539" s="23" t="n">
        <v>155.515038</v>
      </c>
      <c r="V1539" s="28" t="n">
        <v>8.576945</v>
      </c>
      <c r="W1539" s="39" t="n">
        <v>1.322613</v>
      </c>
      <c r="X1539" s="24" t="n">
        <f aca="false">P1539*RHO_VANE/2700*(1+SCRAP)*PRICE_VANE</f>
        <v>107.91499635</v>
      </c>
      <c r="Y1539" s="24" t="n">
        <f aca="false">Q1539*RHO_PLATE/2700*(1+SCRAP)*PRICE_PLATE</f>
        <v>114.22477836</v>
      </c>
      <c r="Z1539" s="24" t="n">
        <f aca="false">T1539*CUT_M+(R1539+S1539)*CUT_SET</f>
        <v>353.862818</v>
      </c>
      <c r="AA1539" s="24" t="n">
        <f aca="false">U1539*ROUND_M</f>
        <v>777.57519</v>
      </c>
      <c r="AB1539" s="24" t="n">
        <f aca="false">(R1539+S1539)*FINISH_PART</f>
        <v>544</v>
      </c>
      <c r="AC1539" s="24" t="n">
        <f aca="false">R1539*SPACER_VANE+(R1539+S1539)*ASM_H*LABOUR</f>
        <v>909</v>
      </c>
      <c r="AD1539" s="24" t="n">
        <f aca="false">V1539*G10_CAGE+W1539*G10_SLEEVE</f>
        <v>593.97348</v>
      </c>
      <c r="AE1539" s="24" t="n">
        <f aca="false">N1539/1000*SHAFT_M+SHAFT_SET</f>
        <v>245.84</v>
      </c>
      <c r="AF1539" s="24" t="n">
        <f aca="false">2*ROUNDUP(G1539*1000/V_ZENER,0)*PRICE_Z+5*ROUNDUP(G1539*DIODE_SAFETY/V_STICK,0)*PRICE_STICK</f>
        <v>149.8</v>
      </c>
      <c r="AG1539" s="24" t="n">
        <f aca="false">SUM(X1539:AF1539)</f>
        <v>3796.19126271</v>
      </c>
      <c r="AH1539" s="20" t="n">
        <f aca="false">FIXED_BOM</f>
        <v>3461</v>
      </c>
      <c r="AI1539" s="24" t="n">
        <f aca="false">(AG1539+AH1539)*(1+CONT)</f>
        <v>8345.7699521165</v>
      </c>
      <c r="AJ1539" s="24" t="n">
        <f aca="false">IF(L1539&gt;0,AI1539/L1539,1000000000000)</f>
        <v>767.368555054327</v>
      </c>
      <c r="AK1539" s="8" t="n">
        <f aca="false">IF(AND(G1539&gt;=V_NEED,L1539&gt;=P_MIN,K1539&gt;=Z_MIN,F1539&lt;=N_CAP,D1539&lt;=R_MAX,OR(CORONA_REQ=0,O1539&gt;=G1539)),1,0)</f>
        <v>0</v>
      </c>
      <c r="AL1539" s="28" t="n">
        <f aca="false">IF(AK1539=1,IF(OBJECTIVE=1,AI1539,AJ1539),1000000000000)+ROW()*0.000000001</f>
        <v>1000000000000</v>
      </c>
    </row>
    <row r="1540" customFormat="false" ht="15" hidden="false" customHeight="false" outlineLevel="0" collapsed="false">
      <c r="A1540" s="8" t="n">
        <v>1536</v>
      </c>
      <c r="B1540" s="23" t="n">
        <v>10</v>
      </c>
      <c r="C1540" s="23" t="n">
        <v>1.5</v>
      </c>
      <c r="D1540" s="8" t="n">
        <v>200</v>
      </c>
      <c r="E1540" s="8" t="n">
        <v>18</v>
      </c>
      <c r="F1540" s="8" t="n">
        <v>16</v>
      </c>
      <c r="G1540" s="28" t="n">
        <v>20.62</v>
      </c>
      <c r="H1540" s="8" t="n">
        <v>168.855248</v>
      </c>
      <c r="I1540" s="8" t="n">
        <v>1098.490786</v>
      </c>
      <c r="J1540" s="28" t="n">
        <v>6.505518</v>
      </c>
      <c r="K1540" s="39" t="n">
        <v>1.338045</v>
      </c>
      <c r="L1540" s="28" t="n">
        <v>15.117401</v>
      </c>
      <c r="M1540" s="8" t="n">
        <v>507.5</v>
      </c>
      <c r="N1540" s="8" t="n">
        <v>1635</v>
      </c>
      <c r="O1540" s="28" t="n">
        <v>14.585527</v>
      </c>
      <c r="P1540" s="28" t="n">
        <v>12.020607</v>
      </c>
      <c r="Q1540" s="28" t="n">
        <v>12.405364</v>
      </c>
      <c r="R1540" s="8" t="n">
        <v>64</v>
      </c>
      <c r="S1540" s="8" t="n">
        <v>26</v>
      </c>
      <c r="T1540" s="23" t="n">
        <v>253.053086</v>
      </c>
      <c r="U1540" s="23" t="n">
        <v>206.306187</v>
      </c>
      <c r="V1540" s="28" t="n">
        <v>11.094308</v>
      </c>
      <c r="W1540" s="39" t="n">
        <v>1.710805</v>
      </c>
      <c r="X1540" s="24" t="n">
        <f aca="false">P1540*RHO_VANE/2700*(1+SCRAP)*PRICE_VANE</f>
        <v>143.88666579</v>
      </c>
      <c r="Y1540" s="24" t="n">
        <f aca="false">Q1540*RHO_PLATE/2700*(1+SCRAP)*PRICE_PLATE</f>
        <v>148.49220708</v>
      </c>
      <c r="Z1540" s="24" t="n">
        <f aca="false">T1540*CUT_M+(R1540+S1540)*CUT_SET</f>
        <v>469.579629</v>
      </c>
      <c r="AA1540" s="24" t="n">
        <f aca="false">U1540*ROUND_M</f>
        <v>1031.530935</v>
      </c>
      <c r="AB1540" s="24" t="n">
        <f aca="false">(R1540+S1540)*FINISH_PART</f>
        <v>720</v>
      </c>
      <c r="AC1540" s="24" t="n">
        <f aca="false">R1540*SPACER_VANE+(R1540+S1540)*ASM_H*LABOUR</f>
        <v>1204.5</v>
      </c>
      <c r="AD1540" s="24" t="n">
        <f aca="false">V1540*G10_CAGE+W1540*G10_SLEEVE</f>
        <v>768.30678</v>
      </c>
      <c r="AE1540" s="24" t="n">
        <f aca="false">N1540/1000*SHAFT_M+SHAFT_SET</f>
        <v>276.2</v>
      </c>
      <c r="AF1540" s="24" t="n">
        <f aca="false">2*ROUNDUP(G1540*1000/V_ZENER,0)*PRICE_Z+5*ROUNDUP(G1540*DIODE_SAFETY/V_STICK,0)*PRICE_STICK</f>
        <v>149.8</v>
      </c>
      <c r="AG1540" s="24" t="n">
        <f aca="false">SUM(X1540:AF1540)</f>
        <v>4912.29621687</v>
      </c>
      <c r="AH1540" s="20" t="n">
        <f aca="false">FIXED_BOM</f>
        <v>3461</v>
      </c>
      <c r="AI1540" s="24" t="n">
        <f aca="false">(AG1540+AH1540)*(1+CONT)</f>
        <v>9629.2906494005</v>
      </c>
      <c r="AJ1540" s="24" t="n">
        <f aca="false">IF(L1540&gt;0,AI1540/L1540,1000000000000)</f>
        <v>636.967336475397</v>
      </c>
      <c r="AK1540" s="8" t="n">
        <f aca="false">IF(AND(G1540&gt;=V_NEED,L1540&gt;=P_MIN,K1540&gt;=Z_MIN,F1540&lt;=N_CAP,D1540&lt;=R_MAX,OR(CORONA_REQ=0,O1540&gt;=G1540)),1,0)</f>
        <v>0</v>
      </c>
      <c r="AL1540" s="28" t="n">
        <f aca="false">IF(AK1540=1,IF(OBJECTIVE=1,AI1540,AJ1540),1000000000000)+ROW()*0.000000001</f>
        <v>1000000000000</v>
      </c>
    </row>
    <row r="1541" customFormat="false" ht="15" hidden="false" customHeight="false" outlineLevel="0" collapsed="false">
      <c r="A1541" s="8" t="n">
        <v>1537</v>
      </c>
      <c r="B1541" s="23" t="n">
        <v>10</v>
      </c>
      <c r="C1541" s="23" t="n">
        <v>1.5</v>
      </c>
      <c r="D1541" s="8" t="n">
        <v>200</v>
      </c>
      <c r="E1541" s="8" t="n">
        <v>22</v>
      </c>
      <c r="F1541" s="8" t="n">
        <v>4</v>
      </c>
      <c r="G1541" s="28" t="n">
        <v>20.62</v>
      </c>
      <c r="H1541" s="8" t="n">
        <v>51.345603</v>
      </c>
      <c r="I1541" s="8" t="n">
        <v>296.633995</v>
      </c>
      <c r="J1541" s="28" t="n">
        <v>5.777203</v>
      </c>
      <c r="K1541" s="39" t="n">
        <v>1.222699</v>
      </c>
      <c r="L1541" s="28" t="n">
        <v>2.987432</v>
      </c>
      <c r="M1541" s="8" t="n">
        <v>139.5</v>
      </c>
      <c r="N1541" s="8" t="n">
        <v>899</v>
      </c>
      <c r="O1541" s="28" t="n">
        <v>14.585527</v>
      </c>
      <c r="P1541" s="28" t="n">
        <v>3.51409</v>
      </c>
      <c r="Q1541" s="28" t="n">
        <v>4.771294</v>
      </c>
      <c r="R1541" s="8" t="n">
        <v>16</v>
      </c>
      <c r="S1541" s="8" t="n">
        <v>10</v>
      </c>
      <c r="T1541" s="23" t="n">
        <v>68.761059</v>
      </c>
      <c r="U1541" s="23" t="n">
        <v>57.074334</v>
      </c>
      <c r="V1541" s="28" t="n">
        <v>3.77107</v>
      </c>
      <c r="W1541" s="39" t="n">
        <v>0.58152</v>
      </c>
      <c r="X1541" s="24" t="n">
        <f aca="false">P1541*RHO_VANE/2700*(1+SCRAP)*PRICE_VANE</f>
        <v>42.0636573</v>
      </c>
      <c r="Y1541" s="24" t="n">
        <f aca="false">Q1541*RHO_PLATE/2700*(1+SCRAP)*PRICE_PLATE</f>
        <v>57.11238918</v>
      </c>
      <c r="Z1541" s="24" t="n">
        <f aca="false">T1541*CUT_M+(R1541+S1541)*CUT_SET</f>
        <v>129.1415885</v>
      </c>
      <c r="AA1541" s="24" t="n">
        <f aca="false">U1541*ROUND_M</f>
        <v>285.37167</v>
      </c>
      <c r="AB1541" s="24" t="n">
        <f aca="false">(R1541+S1541)*FINISH_PART</f>
        <v>208</v>
      </c>
      <c r="AC1541" s="24" t="n">
        <f aca="false">R1541*SPACER_VANE+(R1541+S1541)*ASM_H*LABOUR</f>
        <v>340.5</v>
      </c>
      <c r="AD1541" s="24" t="n">
        <f aca="false">V1541*G10_CAGE+W1541*G10_SLEEVE</f>
        <v>261.1554</v>
      </c>
      <c r="AE1541" s="24" t="n">
        <f aca="false">N1541/1000*SHAFT_M+SHAFT_SET</f>
        <v>187.88</v>
      </c>
      <c r="AF1541" s="24" t="n">
        <f aca="false">2*ROUNDUP(G1541*1000/V_ZENER,0)*PRICE_Z+5*ROUNDUP(G1541*DIODE_SAFETY/V_STICK,0)*PRICE_STICK</f>
        <v>149.8</v>
      </c>
      <c r="AG1541" s="24" t="n">
        <f aca="false">SUM(X1541:AF1541)</f>
        <v>1661.02470498</v>
      </c>
      <c r="AH1541" s="20" t="n">
        <f aca="false">FIXED_BOM</f>
        <v>3461</v>
      </c>
      <c r="AI1541" s="24" t="n">
        <f aca="false">(AG1541+AH1541)*(1+CONT)</f>
        <v>5890.328410727</v>
      </c>
      <c r="AJ1541" s="24" t="n">
        <f aca="false">IF(L1541&gt;0,AI1541/L1541,1000000000000)</f>
        <v>1971.70292436012</v>
      </c>
      <c r="AK1541" s="8" t="n">
        <f aca="false">IF(AND(G1541&gt;=V_NEED,L1541&gt;=P_MIN,K1541&gt;=Z_MIN,F1541&lt;=N_CAP,D1541&lt;=R_MAX,OR(CORONA_REQ=0,O1541&gt;=G1541)),1,0)</f>
        <v>0</v>
      </c>
      <c r="AL1541" s="28" t="n">
        <f aca="false">IF(AK1541=1,IF(OBJECTIVE=1,AI1541,AJ1541),1000000000000)+ROW()*0.000000001</f>
        <v>1000000000000</v>
      </c>
    </row>
    <row r="1542" customFormat="false" ht="15" hidden="false" customHeight="false" outlineLevel="0" collapsed="false">
      <c r="A1542" s="8" t="n">
        <v>1538</v>
      </c>
      <c r="B1542" s="23" t="n">
        <v>10</v>
      </c>
      <c r="C1542" s="23" t="n">
        <v>1.5</v>
      </c>
      <c r="D1542" s="8" t="n">
        <v>200</v>
      </c>
      <c r="E1542" s="8" t="n">
        <v>22</v>
      </c>
      <c r="F1542" s="8" t="n">
        <v>6</v>
      </c>
      <c r="G1542" s="28" t="n">
        <v>20.62</v>
      </c>
      <c r="H1542" s="8" t="n">
        <v>79.543091</v>
      </c>
      <c r="I1542" s="8" t="n">
        <v>466.139135</v>
      </c>
      <c r="J1542" s="28" t="n">
        <v>5.860209</v>
      </c>
      <c r="K1542" s="39" t="n">
        <v>1.265684</v>
      </c>
      <c r="L1542" s="28" t="n">
        <v>5.37512</v>
      </c>
      <c r="M1542" s="8" t="n">
        <v>197</v>
      </c>
      <c r="N1542" s="8" t="n">
        <v>1014</v>
      </c>
      <c r="O1542" s="28" t="n">
        <v>14.585527</v>
      </c>
      <c r="P1542" s="28" t="n">
        <v>5.271135</v>
      </c>
      <c r="Q1542" s="28" t="n">
        <v>5.725553</v>
      </c>
      <c r="R1542" s="8" t="n">
        <v>24</v>
      </c>
      <c r="S1542" s="8" t="n">
        <v>12</v>
      </c>
      <c r="T1542" s="23" t="n">
        <v>98.429199</v>
      </c>
      <c r="U1542" s="23" t="n">
        <v>80.899112</v>
      </c>
      <c r="V1542" s="28" t="n">
        <v>4.915326</v>
      </c>
      <c r="W1542" s="39" t="n">
        <v>0.757971</v>
      </c>
      <c r="X1542" s="24" t="n">
        <f aca="false">P1542*RHO_VANE/2700*(1+SCRAP)*PRICE_VANE</f>
        <v>63.09548595</v>
      </c>
      <c r="Y1542" s="24" t="n">
        <f aca="false">Q1542*RHO_PLATE/2700*(1+SCRAP)*PRICE_PLATE</f>
        <v>68.53486941</v>
      </c>
      <c r="Z1542" s="24" t="n">
        <f aca="false">T1542*CUT_M+(R1542+S1542)*CUT_SET</f>
        <v>183.6437985</v>
      </c>
      <c r="AA1542" s="24" t="n">
        <f aca="false">U1542*ROUND_M</f>
        <v>404.49556</v>
      </c>
      <c r="AB1542" s="24" t="n">
        <f aca="false">(R1542+S1542)*FINISH_PART</f>
        <v>288</v>
      </c>
      <c r="AC1542" s="24" t="n">
        <f aca="false">R1542*SPACER_VANE+(R1542+S1542)*ASM_H*LABOUR</f>
        <v>477</v>
      </c>
      <c r="AD1542" s="24" t="n">
        <f aca="false">V1542*G10_CAGE+W1542*G10_SLEEVE</f>
        <v>340.39782</v>
      </c>
      <c r="AE1542" s="24" t="n">
        <f aca="false">N1542/1000*SHAFT_M+SHAFT_SET</f>
        <v>201.68</v>
      </c>
      <c r="AF1542" s="24" t="n">
        <f aca="false">2*ROUNDUP(G1542*1000/V_ZENER,0)*PRICE_Z+5*ROUNDUP(G1542*DIODE_SAFETY/V_STICK,0)*PRICE_STICK</f>
        <v>149.8</v>
      </c>
      <c r="AG1542" s="24" t="n">
        <f aca="false">SUM(X1542:AF1542)</f>
        <v>2176.64753386</v>
      </c>
      <c r="AH1542" s="20" t="n">
        <f aca="false">FIXED_BOM</f>
        <v>3461</v>
      </c>
      <c r="AI1542" s="24" t="n">
        <f aca="false">(AG1542+AH1542)*(1+CONT)</f>
        <v>6483.294663939</v>
      </c>
      <c r="AJ1542" s="24" t="n">
        <f aca="false">IF(L1542&gt;0,AI1542/L1542,1000000000000)</f>
        <v>1206.16742769259</v>
      </c>
      <c r="AK1542" s="8" t="n">
        <f aca="false">IF(AND(G1542&gt;=V_NEED,L1542&gt;=P_MIN,K1542&gt;=Z_MIN,F1542&lt;=N_CAP,D1542&lt;=R_MAX,OR(CORONA_REQ=0,O1542&gt;=G1542)),1,0)</f>
        <v>0</v>
      </c>
      <c r="AL1542" s="28" t="n">
        <f aca="false">IF(AK1542=1,IF(OBJECTIVE=1,AI1542,AJ1542),1000000000000)+ROW()*0.000000001</f>
        <v>1000000000000</v>
      </c>
    </row>
    <row r="1543" customFormat="false" ht="15" hidden="false" customHeight="false" outlineLevel="0" collapsed="false">
      <c r="A1543" s="8" t="n">
        <v>1539</v>
      </c>
      <c r="B1543" s="23" t="n">
        <v>10</v>
      </c>
      <c r="C1543" s="23" t="n">
        <v>1.5</v>
      </c>
      <c r="D1543" s="8" t="n">
        <v>200</v>
      </c>
      <c r="E1543" s="8" t="n">
        <v>22</v>
      </c>
      <c r="F1543" s="8" t="n">
        <v>8</v>
      </c>
      <c r="G1543" s="28" t="n">
        <v>20.62</v>
      </c>
      <c r="H1543" s="8" t="n">
        <v>107.740578</v>
      </c>
      <c r="I1543" s="8" t="n">
        <v>635.644275</v>
      </c>
      <c r="J1543" s="28" t="n">
        <v>5.899767</v>
      </c>
      <c r="K1543" s="39" t="n">
        <v>1.287373</v>
      </c>
      <c r="L1543" s="28" t="n">
        <v>7.781894</v>
      </c>
      <c r="M1543" s="8" t="n">
        <v>266</v>
      </c>
      <c r="N1543" s="8" t="n">
        <v>1152</v>
      </c>
      <c r="O1543" s="28" t="n">
        <v>14.585527</v>
      </c>
      <c r="P1543" s="28" t="n">
        <v>7.028179</v>
      </c>
      <c r="Q1543" s="28" t="n">
        <v>7.63407</v>
      </c>
      <c r="R1543" s="8" t="n">
        <v>32</v>
      </c>
      <c r="S1543" s="8" t="n">
        <v>16</v>
      </c>
      <c r="T1543" s="23" t="n">
        <v>131.238932</v>
      </c>
      <c r="U1543" s="23" t="n">
        <v>107.865482</v>
      </c>
      <c r="V1543" s="28" t="n">
        <v>6.288433</v>
      </c>
      <c r="W1543" s="39" t="n">
        <v>0.969712</v>
      </c>
      <c r="X1543" s="24" t="n">
        <f aca="false">P1543*RHO_VANE/2700*(1+SCRAP)*PRICE_VANE</f>
        <v>84.12730263</v>
      </c>
      <c r="Y1543" s="24" t="n">
        <f aca="false">Q1543*RHO_PLATE/2700*(1+SCRAP)*PRICE_PLATE</f>
        <v>91.3798179</v>
      </c>
      <c r="Z1543" s="24" t="n">
        <f aca="false">T1543*CUT_M+(R1543+S1543)*CUT_SET</f>
        <v>244.858398</v>
      </c>
      <c r="AA1543" s="24" t="n">
        <f aca="false">U1543*ROUND_M</f>
        <v>539.32741</v>
      </c>
      <c r="AB1543" s="24" t="n">
        <f aca="false">(R1543+S1543)*FINISH_PART</f>
        <v>384</v>
      </c>
      <c r="AC1543" s="24" t="n">
        <f aca="false">R1543*SPACER_VANE+(R1543+S1543)*ASM_H*LABOUR</f>
        <v>636</v>
      </c>
      <c r="AD1543" s="24" t="n">
        <f aca="false">V1543*G10_CAGE+W1543*G10_SLEEVE</f>
        <v>435.4887</v>
      </c>
      <c r="AE1543" s="24" t="n">
        <f aca="false">N1543/1000*SHAFT_M+SHAFT_SET</f>
        <v>218.24</v>
      </c>
      <c r="AF1543" s="24" t="n">
        <f aca="false">2*ROUNDUP(G1543*1000/V_ZENER,0)*PRICE_Z+5*ROUNDUP(G1543*DIODE_SAFETY/V_STICK,0)*PRICE_STICK</f>
        <v>149.8</v>
      </c>
      <c r="AG1543" s="24" t="n">
        <f aca="false">SUM(X1543:AF1543)</f>
        <v>2783.22162853</v>
      </c>
      <c r="AH1543" s="20" t="n">
        <f aca="false">FIXED_BOM</f>
        <v>3461</v>
      </c>
      <c r="AI1543" s="24" t="n">
        <f aca="false">(AG1543+AH1543)*(1+CONT)</f>
        <v>7180.8548728095</v>
      </c>
      <c r="AJ1543" s="24" t="n">
        <f aca="false">IF(L1543&gt;0,AI1543/L1543,1000000000000)</f>
        <v>922.764416067541</v>
      </c>
      <c r="AK1543" s="8" t="n">
        <f aca="false">IF(AND(G1543&gt;=V_NEED,L1543&gt;=P_MIN,K1543&gt;=Z_MIN,F1543&lt;=N_CAP,D1543&lt;=R_MAX,OR(CORONA_REQ=0,O1543&gt;=G1543)),1,0)</f>
        <v>0</v>
      </c>
      <c r="AL1543" s="28" t="n">
        <f aca="false">IF(AK1543=1,IF(OBJECTIVE=1,AI1543,AJ1543),1000000000000)+ROW()*0.000000001</f>
        <v>1000000000000</v>
      </c>
    </row>
    <row r="1544" customFormat="false" ht="15" hidden="false" customHeight="false" outlineLevel="0" collapsed="false">
      <c r="A1544" s="8" t="n">
        <v>1540</v>
      </c>
      <c r="B1544" s="23" t="n">
        <v>10</v>
      </c>
      <c r="C1544" s="23" t="n">
        <v>1.5</v>
      </c>
      <c r="D1544" s="8" t="n">
        <v>200</v>
      </c>
      <c r="E1544" s="8" t="n">
        <v>22</v>
      </c>
      <c r="F1544" s="8" t="n">
        <v>10</v>
      </c>
      <c r="G1544" s="28" t="n">
        <v>20.62</v>
      </c>
      <c r="H1544" s="8" t="n">
        <v>135.938066</v>
      </c>
      <c r="I1544" s="8" t="n">
        <v>805.149415</v>
      </c>
      <c r="J1544" s="28" t="n">
        <v>5.922914</v>
      </c>
      <c r="K1544" s="39" t="n">
        <v>1.300685</v>
      </c>
      <c r="L1544" s="28" t="n">
        <v>10.187957</v>
      </c>
      <c r="M1544" s="8" t="n">
        <v>335</v>
      </c>
      <c r="N1544" s="8" t="n">
        <v>1290</v>
      </c>
      <c r="O1544" s="28" t="n">
        <v>14.585527</v>
      </c>
      <c r="P1544" s="28" t="n">
        <v>8.785224</v>
      </c>
      <c r="Q1544" s="28" t="n">
        <v>9.542588</v>
      </c>
      <c r="R1544" s="8" t="n">
        <v>40</v>
      </c>
      <c r="S1544" s="8" t="n">
        <v>20</v>
      </c>
      <c r="T1544" s="23" t="n">
        <v>164.048665</v>
      </c>
      <c r="U1544" s="23" t="n">
        <v>134.831853</v>
      </c>
      <c r="V1544" s="28" t="n">
        <v>7.66154</v>
      </c>
      <c r="W1544" s="39" t="n">
        <v>1.181452</v>
      </c>
      <c r="X1544" s="24" t="n">
        <f aca="false">P1544*RHO_VANE/2700*(1+SCRAP)*PRICE_VANE</f>
        <v>105.15913128</v>
      </c>
      <c r="Y1544" s="24" t="n">
        <f aca="false">Q1544*RHO_PLATE/2700*(1+SCRAP)*PRICE_PLATE</f>
        <v>114.22477836</v>
      </c>
      <c r="Z1544" s="24" t="n">
        <f aca="false">T1544*CUT_M+(R1544+S1544)*CUT_SET</f>
        <v>306.0729975</v>
      </c>
      <c r="AA1544" s="24" t="n">
        <f aca="false">U1544*ROUND_M</f>
        <v>674.159265</v>
      </c>
      <c r="AB1544" s="24" t="n">
        <f aca="false">(R1544+S1544)*FINISH_PART</f>
        <v>480</v>
      </c>
      <c r="AC1544" s="24" t="n">
        <f aca="false">R1544*SPACER_VANE+(R1544+S1544)*ASM_H*LABOUR</f>
        <v>795</v>
      </c>
      <c r="AD1544" s="24" t="n">
        <f aca="false">V1544*G10_CAGE+W1544*G10_SLEEVE</f>
        <v>530.57952</v>
      </c>
      <c r="AE1544" s="24" t="n">
        <f aca="false">N1544/1000*SHAFT_M+SHAFT_SET</f>
        <v>234.8</v>
      </c>
      <c r="AF1544" s="24" t="n">
        <f aca="false">2*ROUNDUP(G1544*1000/V_ZENER,0)*PRICE_Z+5*ROUNDUP(G1544*DIODE_SAFETY/V_STICK,0)*PRICE_STICK</f>
        <v>149.8</v>
      </c>
      <c r="AG1544" s="24" t="n">
        <f aca="false">SUM(X1544:AF1544)</f>
        <v>3389.79569214</v>
      </c>
      <c r="AH1544" s="20" t="n">
        <f aca="false">FIXED_BOM</f>
        <v>3461</v>
      </c>
      <c r="AI1544" s="24" t="n">
        <f aca="false">(AG1544+AH1544)*(1+CONT)</f>
        <v>7878.415045961</v>
      </c>
      <c r="AJ1544" s="24" t="n">
        <f aca="false">IF(L1544&gt;0,AI1544/L1544,1000000000000)</f>
        <v>773.306664521748</v>
      </c>
      <c r="AK1544" s="8" t="n">
        <f aca="false">IF(AND(G1544&gt;=V_NEED,L1544&gt;=P_MIN,K1544&gt;=Z_MIN,F1544&lt;=N_CAP,D1544&lt;=R_MAX,OR(CORONA_REQ=0,O1544&gt;=G1544)),1,0)</f>
        <v>0</v>
      </c>
      <c r="AL1544" s="28" t="n">
        <f aca="false">IF(AK1544=1,IF(OBJECTIVE=1,AI1544,AJ1544),1000000000000)+ROW()*0.000000001</f>
        <v>1000000000000</v>
      </c>
    </row>
    <row r="1545" customFormat="false" ht="15" hidden="false" customHeight="false" outlineLevel="0" collapsed="false">
      <c r="A1545" s="8" t="n">
        <v>1541</v>
      </c>
      <c r="B1545" s="23" t="n">
        <v>10</v>
      </c>
      <c r="C1545" s="23" t="n">
        <v>1.5</v>
      </c>
      <c r="D1545" s="8" t="n">
        <v>200</v>
      </c>
      <c r="E1545" s="8" t="n">
        <v>22</v>
      </c>
      <c r="F1545" s="8" t="n">
        <v>12</v>
      </c>
      <c r="G1545" s="28" t="n">
        <v>20.62</v>
      </c>
      <c r="H1545" s="8" t="n">
        <v>164.135553</v>
      </c>
      <c r="I1545" s="8" t="n">
        <v>974.654555</v>
      </c>
      <c r="J1545" s="28" t="n">
        <v>5.938107</v>
      </c>
      <c r="K1545" s="39" t="n">
        <v>1.309854</v>
      </c>
      <c r="L1545" s="28" t="n">
        <v>12.611172</v>
      </c>
      <c r="M1545" s="8" t="n">
        <v>404</v>
      </c>
      <c r="N1545" s="8" t="n">
        <v>1428</v>
      </c>
      <c r="O1545" s="28" t="n">
        <v>14.585527</v>
      </c>
      <c r="P1545" s="28" t="n">
        <v>10.542269</v>
      </c>
      <c r="Q1545" s="28" t="n">
        <v>11.451105</v>
      </c>
      <c r="R1545" s="8" t="n">
        <v>48</v>
      </c>
      <c r="S1545" s="8" t="n">
        <v>24</v>
      </c>
      <c r="T1545" s="23" t="n">
        <v>196.858398</v>
      </c>
      <c r="U1545" s="23" t="n">
        <v>161.798224</v>
      </c>
      <c r="V1545" s="28" t="n">
        <v>9.034647</v>
      </c>
      <c r="W1545" s="39" t="n">
        <v>1.393193</v>
      </c>
      <c r="X1545" s="24" t="n">
        <f aca="false">P1545*RHO_VANE/2700*(1+SCRAP)*PRICE_VANE</f>
        <v>126.19095993</v>
      </c>
      <c r="Y1545" s="24" t="n">
        <f aca="false">Q1545*RHO_PLATE/2700*(1+SCRAP)*PRICE_PLATE</f>
        <v>137.06972685</v>
      </c>
      <c r="Z1545" s="24" t="n">
        <f aca="false">T1545*CUT_M+(R1545+S1545)*CUT_SET</f>
        <v>367.287597</v>
      </c>
      <c r="AA1545" s="24" t="n">
        <f aca="false">U1545*ROUND_M</f>
        <v>808.99112</v>
      </c>
      <c r="AB1545" s="24" t="n">
        <f aca="false">(R1545+S1545)*FINISH_PART</f>
        <v>576</v>
      </c>
      <c r="AC1545" s="24" t="n">
        <f aca="false">R1545*SPACER_VANE+(R1545+S1545)*ASM_H*LABOUR</f>
        <v>954</v>
      </c>
      <c r="AD1545" s="24" t="n">
        <f aca="false">V1545*G10_CAGE+W1545*G10_SLEEVE</f>
        <v>625.6704</v>
      </c>
      <c r="AE1545" s="24" t="n">
        <f aca="false">N1545/1000*SHAFT_M+SHAFT_SET</f>
        <v>251.36</v>
      </c>
      <c r="AF1545" s="24" t="n">
        <f aca="false">2*ROUNDUP(G1545*1000/V_ZENER,0)*PRICE_Z+5*ROUNDUP(G1545*DIODE_SAFETY/V_STICK,0)*PRICE_STICK</f>
        <v>149.8</v>
      </c>
      <c r="AG1545" s="24" t="n">
        <f aca="false">SUM(X1545:AF1545)</f>
        <v>3996.36980378</v>
      </c>
      <c r="AH1545" s="20" t="n">
        <f aca="false">FIXED_BOM</f>
        <v>3461</v>
      </c>
      <c r="AI1545" s="24" t="n">
        <f aca="false">(AG1545+AH1545)*(1+CONT)</f>
        <v>8575.975274347</v>
      </c>
      <c r="AJ1545" s="24" t="n">
        <f aca="false">IF(L1545&gt;0,AI1545/L1545,1000000000000)</f>
        <v>680.029998349638</v>
      </c>
      <c r="AK1545" s="8" t="n">
        <f aca="false">IF(AND(G1545&gt;=V_NEED,L1545&gt;=P_MIN,K1545&gt;=Z_MIN,F1545&lt;=N_CAP,D1545&lt;=R_MAX,OR(CORONA_REQ=0,O1545&gt;=G1545)),1,0)</f>
        <v>0</v>
      </c>
      <c r="AL1545" s="28" t="n">
        <f aca="false">IF(AK1545=1,IF(OBJECTIVE=1,AI1545,AJ1545),1000000000000)+ROW()*0.000000001</f>
        <v>1000000000000</v>
      </c>
    </row>
    <row r="1546" customFormat="false" ht="15" hidden="false" customHeight="false" outlineLevel="0" collapsed="false">
      <c r="A1546" s="8" t="n">
        <v>1542</v>
      </c>
      <c r="B1546" s="23" t="n">
        <v>10</v>
      </c>
      <c r="C1546" s="23" t="n">
        <v>1.5</v>
      </c>
      <c r="D1546" s="8" t="n">
        <v>200</v>
      </c>
      <c r="E1546" s="8" t="n">
        <v>22</v>
      </c>
      <c r="F1546" s="8" t="n">
        <v>16</v>
      </c>
      <c r="G1546" s="28" t="n">
        <v>20.62</v>
      </c>
      <c r="H1546" s="8" t="n">
        <v>220.530528</v>
      </c>
      <c r="I1546" s="8" t="n">
        <v>1313.664835</v>
      </c>
      <c r="J1546" s="28" t="n">
        <v>5.956839</v>
      </c>
      <c r="K1546" s="39" t="n">
        <v>1.321098</v>
      </c>
      <c r="L1546" s="28" t="n">
        <v>17.451993</v>
      </c>
      <c r="M1546" s="8" t="n">
        <v>530.5</v>
      </c>
      <c r="N1546" s="8" t="n">
        <v>1681</v>
      </c>
      <c r="O1546" s="28" t="n">
        <v>14.585527</v>
      </c>
      <c r="P1546" s="28" t="n">
        <v>14.056359</v>
      </c>
      <c r="Q1546" s="28" t="n">
        <v>14.313882</v>
      </c>
      <c r="R1546" s="8" t="n">
        <v>64</v>
      </c>
      <c r="S1546" s="8" t="n">
        <v>30</v>
      </c>
      <c r="T1546" s="23" t="n">
        <v>259.336271</v>
      </c>
      <c r="U1546" s="23" t="n">
        <v>212.589372</v>
      </c>
      <c r="V1546" s="28" t="n">
        <v>11.552011</v>
      </c>
      <c r="W1546" s="39" t="n">
        <v>1.781385</v>
      </c>
      <c r="X1546" s="24" t="n">
        <f aca="false">P1546*RHO_VANE/2700*(1+SCRAP)*PRICE_VANE</f>
        <v>168.25461723</v>
      </c>
      <c r="Y1546" s="24" t="n">
        <f aca="false">Q1546*RHO_PLATE/2700*(1+SCRAP)*PRICE_PLATE</f>
        <v>171.33716754</v>
      </c>
      <c r="Z1546" s="24" t="n">
        <f aca="false">T1546*CUT_M+(R1546+S1546)*CUT_SET</f>
        <v>483.0044065</v>
      </c>
      <c r="AA1546" s="24" t="n">
        <f aca="false">U1546*ROUND_M</f>
        <v>1062.94686</v>
      </c>
      <c r="AB1546" s="24" t="n">
        <f aca="false">(R1546+S1546)*FINISH_PART</f>
        <v>752</v>
      </c>
      <c r="AC1546" s="24" t="n">
        <f aca="false">R1546*SPACER_VANE+(R1546+S1546)*ASM_H*LABOUR</f>
        <v>1249.5</v>
      </c>
      <c r="AD1546" s="24" t="n">
        <f aca="false">V1546*G10_CAGE+W1546*G10_SLEEVE</f>
        <v>800.00376</v>
      </c>
      <c r="AE1546" s="24" t="n">
        <f aca="false">N1546/1000*SHAFT_M+SHAFT_SET</f>
        <v>281.72</v>
      </c>
      <c r="AF1546" s="24" t="n">
        <f aca="false">2*ROUNDUP(G1546*1000/V_ZENER,0)*PRICE_Z+5*ROUNDUP(G1546*DIODE_SAFETY/V_STICK,0)*PRICE_STICK</f>
        <v>149.8</v>
      </c>
      <c r="AG1546" s="24" t="n">
        <f aca="false">SUM(X1546:AF1546)</f>
        <v>5118.56681127</v>
      </c>
      <c r="AH1546" s="20" t="n">
        <f aca="false">FIXED_BOM</f>
        <v>3461</v>
      </c>
      <c r="AI1546" s="24" t="n">
        <f aca="false">(AG1546+AH1546)*(1+CONT)</f>
        <v>9866.5018329605</v>
      </c>
      <c r="AJ1546" s="24" t="n">
        <f aca="false">IF(L1546&gt;0,AI1546/L1546,1000000000000)</f>
        <v>565.351007931329</v>
      </c>
      <c r="AK1546" s="8" t="n">
        <f aca="false">IF(AND(G1546&gt;=V_NEED,L1546&gt;=P_MIN,K1546&gt;=Z_MIN,F1546&lt;=N_CAP,D1546&lt;=R_MAX,OR(CORONA_REQ=0,O1546&gt;=G1546)),1,0)</f>
        <v>0</v>
      </c>
      <c r="AL1546" s="28" t="n">
        <f aca="false">IF(AK1546=1,IF(OBJECTIVE=1,AI1546,AJ1546),1000000000000)+ROW()*0.000000001</f>
        <v>1000000000000</v>
      </c>
    </row>
    <row r="1547" customFormat="false" ht="15" hidden="false" customHeight="false" outlineLevel="0" collapsed="false">
      <c r="A1547" s="8" t="n">
        <v>1543</v>
      </c>
      <c r="B1547" s="23" t="n">
        <v>10</v>
      </c>
      <c r="C1547" s="23" t="n">
        <v>1.5</v>
      </c>
      <c r="D1547" s="8" t="n">
        <v>200</v>
      </c>
      <c r="E1547" s="8" t="n">
        <v>26</v>
      </c>
      <c r="F1547" s="8" t="n">
        <v>4</v>
      </c>
      <c r="G1547" s="28" t="n">
        <v>20.62</v>
      </c>
      <c r="H1547" s="8" t="n">
        <v>73.226472</v>
      </c>
      <c r="I1547" s="8" t="n">
        <v>345.522855</v>
      </c>
      <c r="J1547" s="28" t="n">
        <v>4.718551</v>
      </c>
      <c r="K1547" s="39" t="n">
        <v>1.189434</v>
      </c>
      <c r="L1547" s="28" t="n">
        <v>3.082096</v>
      </c>
      <c r="M1547" s="8" t="n">
        <v>139.5</v>
      </c>
      <c r="N1547" s="8" t="n">
        <v>899</v>
      </c>
      <c r="O1547" s="28" t="n">
        <v>14.585527</v>
      </c>
      <c r="P1547" s="28" t="n">
        <v>4.023028</v>
      </c>
      <c r="Q1547" s="28" t="n">
        <v>4.771294</v>
      </c>
      <c r="R1547" s="8" t="n">
        <v>16</v>
      </c>
      <c r="S1547" s="8" t="n">
        <v>10</v>
      </c>
      <c r="T1547" s="23" t="n">
        <v>68.761059</v>
      </c>
      <c r="U1547" s="23" t="n">
        <v>57.074334</v>
      </c>
      <c r="V1547" s="28" t="n">
        <v>3.77107</v>
      </c>
      <c r="W1547" s="39" t="n">
        <v>0.58152</v>
      </c>
      <c r="X1547" s="24" t="n">
        <f aca="false">P1547*RHO_VANE/2700*(1+SCRAP)*PRICE_VANE</f>
        <v>48.15564516</v>
      </c>
      <c r="Y1547" s="24" t="n">
        <f aca="false">Q1547*RHO_PLATE/2700*(1+SCRAP)*PRICE_PLATE</f>
        <v>57.11238918</v>
      </c>
      <c r="Z1547" s="24" t="n">
        <f aca="false">T1547*CUT_M+(R1547+S1547)*CUT_SET</f>
        <v>129.1415885</v>
      </c>
      <c r="AA1547" s="24" t="n">
        <f aca="false">U1547*ROUND_M</f>
        <v>285.37167</v>
      </c>
      <c r="AB1547" s="24" t="n">
        <f aca="false">(R1547+S1547)*FINISH_PART</f>
        <v>208</v>
      </c>
      <c r="AC1547" s="24" t="n">
        <f aca="false">R1547*SPACER_VANE+(R1547+S1547)*ASM_H*LABOUR</f>
        <v>340.5</v>
      </c>
      <c r="AD1547" s="24" t="n">
        <f aca="false">V1547*G10_CAGE+W1547*G10_SLEEVE</f>
        <v>261.1554</v>
      </c>
      <c r="AE1547" s="24" t="n">
        <f aca="false">N1547/1000*SHAFT_M+SHAFT_SET</f>
        <v>187.88</v>
      </c>
      <c r="AF1547" s="24" t="n">
        <f aca="false">2*ROUNDUP(G1547*1000/V_ZENER,0)*PRICE_Z+5*ROUNDUP(G1547*DIODE_SAFETY/V_STICK,0)*PRICE_STICK</f>
        <v>149.8</v>
      </c>
      <c r="AG1547" s="24" t="n">
        <f aca="false">SUM(X1547:AF1547)</f>
        <v>1667.11669284</v>
      </c>
      <c r="AH1547" s="20" t="n">
        <f aca="false">FIXED_BOM</f>
        <v>3461</v>
      </c>
      <c r="AI1547" s="24" t="n">
        <f aca="false">(AG1547+AH1547)*(1+CONT)</f>
        <v>5897.334196766</v>
      </c>
      <c r="AJ1547" s="24" t="n">
        <f aca="false">IF(L1547&gt;0,AI1547/L1547,1000000000000)</f>
        <v>1913.41677766234</v>
      </c>
      <c r="AK1547" s="8" t="n">
        <f aca="false">IF(AND(G1547&gt;=V_NEED,L1547&gt;=P_MIN,K1547&gt;=Z_MIN,F1547&lt;=N_CAP,D1547&lt;=R_MAX,OR(CORONA_REQ=0,O1547&gt;=G1547)),1,0)</f>
        <v>0</v>
      </c>
      <c r="AL1547" s="28" t="n">
        <f aca="false">IF(AK1547=1,IF(OBJECTIVE=1,AI1547,AJ1547),1000000000000)+ROW()*0.000000001</f>
        <v>1000000000000</v>
      </c>
    </row>
    <row r="1548" customFormat="false" ht="15" hidden="false" customHeight="false" outlineLevel="0" collapsed="false">
      <c r="A1548" s="8" t="n">
        <v>1544</v>
      </c>
      <c r="B1548" s="23" t="n">
        <v>10</v>
      </c>
      <c r="C1548" s="23" t="n">
        <v>1.5</v>
      </c>
      <c r="D1548" s="8" t="n">
        <v>200</v>
      </c>
      <c r="E1548" s="8" t="n">
        <v>26</v>
      </c>
      <c r="F1548" s="8" t="n">
        <v>6</v>
      </c>
      <c r="G1548" s="28" t="n">
        <v>20.62</v>
      </c>
      <c r="H1548" s="8" t="n">
        <v>113.927313</v>
      </c>
      <c r="I1548" s="8" t="n">
        <v>542.964487</v>
      </c>
      <c r="J1548" s="28" t="n">
        <v>4.765885</v>
      </c>
      <c r="K1548" s="39" t="n">
        <v>1.223447</v>
      </c>
      <c r="L1548" s="28" t="n">
        <v>5.507808</v>
      </c>
      <c r="M1548" s="8" t="n">
        <v>208.5</v>
      </c>
      <c r="N1548" s="8" t="n">
        <v>1037</v>
      </c>
      <c r="O1548" s="28" t="n">
        <v>14.585527</v>
      </c>
      <c r="P1548" s="28" t="n">
        <v>6.034542</v>
      </c>
      <c r="Q1548" s="28" t="n">
        <v>6.679811</v>
      </c>
      <c r="R1548" s="8" t="n">
        <v>24</v>
      </c>
      <c r="S1548" s="8" t="n">
        <v>14</v>
      </c>
      <c r="T1548" s="23" t="n">
        <v>101.570792</v>
      </c>
      <c r="U1548" s="23" t="n">
        <v>84.040704</v>
      </c>
      <c r="V1548" s="28" t="n">
        <v>5.144177</v>
      </c>
      <c r="W1548" s="39" t="n">
        <v>0.793261</v>
      </c>
      <c r="X1548" s="24" t="n">
        <f aca="false">P1548*RHO_VANE/2700*(1+SCRAP)*PRICE_VANE</f>
        <v>72.23346774</v>
      </c>
      <c r="Y1548" s="24" t="n">
        <f aca="false">Q1548*RHO_PLATE/2700*(1+SCRAP)*PRICE_PLATE</f>
        <v>79.95733767</v>
      </c>
      <c r="Z1548" s="24" t="n">
        <f aca="false">T1548*CUT_M+(R1548+S1548)*CUT_SET</f>
        <v>190.356188</v>
      </c>
      <c r="AA1548" s="24" t="n">
        <f aca="false">U1548*ROUND_M</f>
        <v>420.20352</v>
      </c>
      <c r="AB1548" s="24" t="n">
        <f aca="false">(R1548+S1548)*FINISH_PART</f>
        <v>304</v>
      </c>
      <c r="AC1548" s="24" t="n">
        <f aca="false">R1548*SPACER_VANE+(R1548+S1548)*ASM_H*LABOUR</f>
        <v>499.5</v>
      </c>
      <c r="AD1548" s="24" t="n">
        <f aca="false">V1548*G10_CAGE+W1548*G10_SLEEVE</f>
        <v>356.24628</v>
      </c>
      <c r="AE1548" s="24" t="n">
        <f aca="false">N1548/1000*SHAFT_M+SHAFT_SET</f>
        <v>204.44</v>
      </c>
      <c r="AF1548" s="24" t="n">
        <f aca="false">2*ROUNDUP(G1548*1000/V_ZENER,0)*PRICE_Z+5*ROUNDUP(G1548*DIODE_SAFETY/V_STICK,0)*PRICE_STICK</f>
        <v>149.8</v>
      </c>
      <c r="AG1548" s="24" t="n">
        <f aca="false">SUM(X1548:AF1548)</f>
        <v>2276.73679341</v>
      </c>
      <c r="AH1548" s="20" t="n">
        <f aca="false">FIXED_BOM</f>
        <v>3461</v>
      </c>
      <c r="AI1548" s="24" t="n">
        <f aca="false">(AG1548+AH1548)*(1+CONT)</f>
        <v>6598.3973124215</v>
      </c>
      <c r="AJ1548" s="24" t="n">
        <f aca="false">IF(L1548&gt;0,AI1548/L1548,1000000000000)</f>
        <v>1198.00786672693</v>
      </c>
      <c r="AK1548" s="8" t="n">
        <f aca="false">IF(AND(G1548&gt;=V_NEED,L1548&gt;=P_MIN,K1548&gt;=Z_MIN,F1548&lt;=N_CAP,D1548&lt;=R_MAX,OR(CORONA_REQ=0,O1548&gt;=G1548)),1,0)</f>
        <v>0</v>
      </c>
      <c r="AL1548" s="28" t="n">
        <f aca="false">IF(AK1548=1,IF(OBJECTIVE=1,AI1548,AJ1548),1000000000000)+ROW()*0.000000001</f>
        <v>1000000000000</v>
      </c>
    </row>
    <row r="1549" customFormat="false" ht="15" hidden="false" customHeight="false" outlineLevel="0" collapsed="false">
      <c r="A1549" s="8" t="n">
        <v>1545</v>
      </c>
      <c r="B1549" s="23" t="n">
        <v>10</v>
      </c>
      <c r="C1549" s="23" t="n">
        <v>1.5</v>
      </c>
      <c r="D1549" s="8" t="n">
        <v>200</v>
      </c>
      <c r="E1549" s="8" t="n">
        <v>26</v>
      </c>
      <c r="F1549" s="8" t="n">
        <v>8</v>
      </c>
      <c r="G1549" s="28" t="n">
        <v>20.62</v>
      </c>
      <c r="H1549" s="8" t="n">
        <v>154.628154</v>
      </c>
      <c r="I1549" s="8" t="n">
        <v>740.406118</v>
      </c>
      <c r="J1549" s="28" t="n">
        <v>4.788301</v>
      </c>
      <c r="K1549" s="39" t="n">
        <v>1.240573</v>
      </c>
      <c r="L1549" s="28" t="n">
        <v>7.949689</v>
      </c>
      <c r="M1549" s="8" t="n">
        <v>277.5</v>
      </c>
      <c r="N1549" s="8" t="n">
        <v>1175</v>
      </c>
      <c r="O1549" s="28" t="n">
        <v>14.585527</v>
      </c>
      <c r="P1549" s="28" t="n">
        <v>8.046055</v>
      </c>
      <c r="Q1549" s="28" t="n">
        <v>8.588329</v>
      </c>
      <c r="R1549" s="8" t="n">
        <v>32</v>
      </c>
      <c r="S1549" s="8" t="n">
        <v>18</v>
      </c>
      <c r="T1549" s="23" t="n">
        <v>134.380524</v>
      </c>
      <c r="U1549" s="23" t="n">
        <v>111.007075</v>
      </c>
      <c r="V1549" s="28" t="n">
        <v>6.517284</v>
      </c>
      <c r="W1549" s="39" t="n">
        <v>1.005002</v>
      </c>
      <c r="X1549" s="24" t="n">
        <f aca="false">P1549*RHO_VANE/2700*(1+SCRAP)*PRICE_VANE</f>
        <v>96.31127835</v>
      </c>
      <c r="Y1549" s="24" t="n">
        <f aca="false">Q1549*RHO_PLATE/2700*(1+SCRAP)*PRICE_PLATE</f>
        <v>102.80229813</v>
      </c>
      <c r="Z1549" s="24" t="n">
        <f aca="false">T1549*CUT_M+(R1549+S1549)*CUT_SET</f>
        <v>251.570786</v>
      </c>
      <c r="AA1549" s="24" t="n">
        <f aca="false">U1549*ROUND_M</f>
        <v>555.035375</v>
      </c>
      <c r="AB1549" s="24" t="n">
        <f aca="false">(R1549+S1549)*FINISH_PART</f>
        <v>400</v>
      </c>
      <c r="AC1549" s="24" t="n">
        <f aca="false">R1549*SPACER_VANE+(R1549+S1549)*ASM_H*LABOUR</f>
        <v>658.5</v>
      </c>
      <c r="AD1549" s="24" t="n">
        <f aca="false">V1549*G10_CAGE+W1549*G10_SLEEVE</f>
        <v>451.33716</v>
      </c>
      <c r="AE1549" s="24" t="n">
        <f aca="false">N1549/1000*SHAFT_M+SHAFT_SET</f>
        <v>221</v>
      </c>
      <c r="AF1549" s="24" t="n">
        <f aca="false">2*ROUNDUP(G1549*1000/V_ZENER,0)*PRICE_Z+5*ROUNDUP(G1549*DIODE_SAFETY/V_STICK,0)*PRICE_STICK</f>
        <v>149.8</v>
      </c>
      <c r="AG1549" s="24" t="n">
        <f aca="false">SUM(X1549:AF1549)</f>
        <v>2886.35689748</v>
      </c>
      <c r="AH1549" s="20" t="n">
        <f aca="false">FIXED_BOM</f>
        <v>3461</v>
      </c>
      <c r="AI1549" s="24" t="n">
        <f aca="false">(AG1549+AH1549)*(1+CONT)</f>
        <v>7299.460432102</v>
      </c>
      <c r="AJ1549" s="24" t="n">
        <f aca="false">IF(L1549&gt;0,AI1549/L1549,1000000000000)</f>
        <v>918.207043332387</v>
      </c>
      <c r="AK1549" s="8" t="n">
        <f aca="false">IF(AND(G1549&gt;=V_NEED,L1549&gt;=P_MIN,K1549&gt;=Z_MIN,F1549&lt;=N_CAP,D1549&lt;=R_MAX,OR(CORONA_REQ=0,O1549&gt;=G1549)),1,0)</f>
        <v>0</v>
      </c>
      <c r="AL1549" s="28" t="n">
        <f aca="false">IF(AK1549=1,IF(OBJECTIVE=1,AI1549,AJ1549),1000000000000)+ROW()*0.000000001</f>
        <v>1000000000000</v>
      </c>
    </row>
    <row r="1550" customFormat="false" ht="15" hidden="false" customHeight="false" outlineLevel="0" collapsed="false">
      <c r="A1550" s="8" t="n">
        <v>1546</v>
      </c>
      <c r="B1550" s="23" t="n">
        <v>10</v>
      </c>
      <c r="C1550" s="23" t="n">
        <v>1.5</v>
      </c>
      <c r="D1550" s="8" t="n">
        <v>200</v>
      </c>
      <c r="E1550" s="8" t="n">
        <v>26</v>
      </c>
      <c r="F1550" s="8" t="n">
        <v>10</v>
      </c>
      <c r="G1550" s="28" t="n">
        <v>20.62</v>
      </c>
      <c r="H1550" s="8" t="n">
        <v>195.328995</v>
      </c>
      <c r="I1550" s="8" t="n">
        <v>937.84775</v>
      </c>
      <c r="J1550" s="28" t="n">
        <v>4.801375</v>
      </c>
      <c r="K1550" s="39" t="n">
        <v>1.250356</v>
      </c>
      <c r="L1550" s="28" t="n">
        <v>10.390478</v>
      </c>
      <c r="M1550" s="8" t="n">
        <v>346.5</v>
      </c>
      <c r="N1550" s="8" t="n">
        <v>1313</v>
      </c>
      <c r="O1550" s="28" t="n">
        <v>14.585527</v>
      </c>
      <c r="P1550" s="28" t="n">
        <v>10.057569</v>
      </c>
      <c r="Q1550" s="28" t="n">
        <v>10.496846</v>
      </c>
      <c r="R1550" s="8" t="n">
        <v>40</v>
      </c>
      <c r="S1550" s="8" t="n">
        <v>22</v>
      </c>
      <c r="T1550" s="23" t="n">
        <v>167.190257</v>
      </c>
      <c r="U1550" s="23" t="n">
        <v>137.973446</v>
      </c>
      <c r="V1550" s="28" t="n">
        <v>7.890391</v>
      </c>
      <c r="W1550" s="39" t="n">
        <v>1.216743</v>
      </c>
      <c r="X1550" s="24" t="n">
        <f aca="false">P1550*RHO_VANE/2700*(1+SCRAP)*PRICE_VANE</f>
        <v>120.38910093</v>
      </c>
      <c r="Y1550" s="24" t="n">
        <f aca="false">Q1550*RHO_PLATE/2700*(1+SCRAP)*PRICE_PLATE</f>
        <v>125.64724662</v>
      </c>
      <c r="Z1550" s="24" t="n">
        <f aca="false">T1550*CUT_M+(R1550+S1550)*CUT_SET</f>
        <v>312.7853855</v>
      </c>
      <c r="AA1550" s="24" t="n">
        <f aca="false">U1550*ROUND_M</f>
        <v>689.86723</v>
      </c>
      <c r="AB1550" s="24" t="n">
        <f aca="false">(R1550+S1550)*FINISH_PART</f>
        <v>496</v>
      </c>
      <c r="AC1550" s="24" t="n">
        <f aca="false">R1550*SPACER_VANE+(R1550+S1550)*ASM_H*LABOUR</f>
        <v>817.5</v>
      </c>
      <c r="AD1550" s="24" t="n">
        <f aca="false">V1550*G10_CAGE+W1550*G10_SLEEVE</f>
        <v>546.42804</v>
      </c>
      <c r="AE1550" s="24" t="n">
        <f aca="false">N1550/1000*SHAFT_M+SHAFT_SET</f>
        <v>237.56</v>
      </c>
      <c r="AF1550" s="24" t="n">
        <f aca="false">2*ROUNDUP(G1550*1000/V_ZENER,0)*PRICE_Z+5*ROUNDUP(G1550*DIODE_SAFETY/V_STICK,0)*PRICE_STICK</f>
        <v>149.8</v>
      </c>
      <c r="AG1550" s="24" t="n">
        <f aca="false">SUM(X1550:AF1550)</f>
        <v>3495.97700305</v>
      </c>
      <c r="AH1550" s="20" t="n">
        <f aca="false">FIXED_BOM</f>
        <v>3461</v>
      </c>
      <c r="AI1550" s="24" t="n">
        <f aca="false">(AG1550+AH1550)*(1+CONT)</f>
        <v>8000.5235535075</v>
      </c>
      <c r="AJ1550" s="24" t="n">
        <f aca="false">IF(L1550&gt;0,AI1550/L1550,1000000000000)</f>
        <v>769.986092411485</v>
      </c>
      <c r="AK1550" s="8" t="n">
        <f aca="false">IF(AND(G1550&gt;=V_NEED,L1550&gt;=P_MIN,K1550&gt;=Z_MIN,F1550&lt;=N_CAP,D1550&lt;=R_MAX,OR(CORONA_REQ=0,O1550&gt;=G1550)),1,0)</f>
        <v>0</v>
      </c>
      <c r="AL1550" s="28" t="n">
        <f aca="false">IF(AK1550=1,IF(OBJECTIVE=1,AI1550,AJ1550),1000000000000)+ROW()*0.000000001</f>
        <v>1000000000000</v>
      </c>
    </row>
    <row r="1551" customFormat="false" ht="15" hidden="false" customHeight="false" outlineLevel="0" collapsed="false">
      <c r="A1551" s="8" t="n">
        <v>1547</v>
      </c>
      <c r="B1551" s="23" t="n">
        <v>10</v>
      </c>
      <c r="C1551" s="23" t="n">
        <v>1.5</v>
      </c>
      <c r="D1551" s="8" t="n">
        <v>200</v>
      </c>
      <c r="E1551" s="8" t="n">
        <v>26</v>
      </c>
      <c r="F1551" s="8" t="n">
        <v>12</v>
      </c>
      <c r="G1551" s="28" t="n">
        <v>20.62</v>
      </c>
      <c r="H1551" s="8" t="n">
        <v>236.029836</v>
      </c>
      <c r="I1551" s="8" t="n">
        <v>1135.289382</v>
      </c>
      <c r="J1551" s="28" t="n">
        <v>4.80994</v>
      </c>
      <c r="K1551" s="39" t="n">
        <v>1.257073</v>
      </c>
      <c r="L1551" s="28" t="n">
        <v>12.834451</v>
      </c>
      <c r="M1551" s="8" t="n">
        <v>415.5</v>
      </c>
      <c r="N1551" s="8" t="n">
        <v>1451</v>
      </c>
      <c r="O1551" s="28" t="n">
        <v>14.585527</v>
      </c>
      <c r="P1551" s="28" t="n">
        <v>12.069083</v>
      </c>
      <c r="Q1551" s="28" t="n">
        <v>12.405364</v>
      </c>
      <c r="R1551" s="8" t="n">
        <v>48</v>
      </c>
      <c r="S1551" s="8" t="n">
        <v>26</v>
      </c>
      <c r="T1551" s="23" t="n">
        <v>199.99999</v>
      </c>
      <c r="U1551" s="23" t="n">
        <v>164.939816</v>
      </c>
      <c r="V1551" s="28" t="n">
        <v>9.263499</v>
      </c>
      <c r="W1551" s="39" t="n">
        <v>1.428483</v>
      </c>
      <c r="X1551" s="24" t="n">
        <f aca="false">P1551*RHO_VANE/2700*(1+SCRAP)*PRICE_VANE</f>
        <v>144.46692351</v>
      </c>
      <c r="Y1551" s="24" t="n">
        <f aca="false">Q1551*RHO_PLATE/2700*(1+SCRAP)*PRICE_PLATE</f>
        <v>148.49220708</v>
      </c>
      <c r="Z1551" s="24" t="n">
        <f aca="false">T1551*CUT_M+(R1551+S1551)*CUT_SET</f>
        <v>373.999985</v>
      </c>
      <c r="AA1551" s="24" t="n">
        <f aca="false">U1551*ROUND_M</f>
        <v>824.69908</v>
      </c>
      <c r="AB1551" s="24" t="n">
        <f aca="false">(R1551+S1551)*FINISH_PART</f>
        <v>592</v>
      </c>
      <c r="AC1551" s="24" t="n">
        <f aca="false">R1551*SPACER_VANE+(R1551+S1551)*ASM_H*LABOUR</f>
        <v>976.5</v>
      </c>
      <c r="AD1551" s="24" t="n">
        <f aca="false">V1551*G10_CAGE+W1551*G10_SLEEVE</f>
        <v>641.51892</v>
      </c>
      <c r="AE1551" s="24" t="n">
        <f aca="false">N1551/1000*SHAFT_M+SHAFT_SET</f>
        <v>254.12</v>
      </c>
      <c r="AF1551" s="24" t="n">
        <f aca="false">2*ROUNDUP(G1551*1000/V_ZENER,0)*PRICE_Z+5*ROUNDUP(G1551*DIODE_SAFETY/V_STICK,0)*PRICE_STICK</f>
        <v>149.8</v>
      </c>
      <c r="AG1551" s="24" t="n">
        <f aca="false">SUM(X1551:AF1551)</f>
        <v>4105.59711559</v>
      </c>
      <c r="AH1551" s="20" t="n">
        <f aca="false">FIXED_BOM</f>
        <v>3461</v>
      </c>
      <c r="AI1551" s="24" t="n">
        <f aca="false">(AG1551+AH1551)*(1+CONT)</f>
        <v>8701.5866829285</v>
      </c>
      <c r="AJ1551" s="24" t="n">
        <f aca="false">IF(L1551&gt;0,AI1551/L1551,1000000000000)</f>
        <v>677.986669077509</v>
      </c>
      <c r="AK1551" s="8" t="n">
        <f aca="false">IF(AND(G1551&gt;=V_NEED,L1551&gt;=P_MIN,K1551&gt;=Z_MIN,F1551&lt;=N_CAP,D1551&lt;=R_MAX,OR(CORONA_REQ=0,O1551&gt;=G1551)),1,0)</f>
        <v>0</v>
      </c>
      <c r="AL1551" s="28" t="n">
        <f aca="false">IF(AK1551=1,IF(OBJECTIVE=1,AI1551,AJ1551),1000000000000)+ROW()*0.000000001</f>
        <v>1000000000000</v>
      </c>
    </row>
    <row r="1552" customFormat="false" ht="15" hidden="false" customHeight="false" outlineLevel="0" collapsed="false">
      <c r="A1552" s="8" t="n">
        <v>1548</v>
      </c>
      <c r="B1552" s="23" t="n">
        <v>10</v>
      </c>
      <c r="C1552" s="23" t="n">
        <v>1.5</v>
      </c>
      <c r="D1552" s="8" t="n">
        <v>200</v>
      </c>
      <c r="E1552" s="8" t="n">
        <v>26</v>
      </c>
      <c r="F1552" s="8" t="n">
        <v>16</v>
      </c>
      <c r="G1552" s="28" t="n">
        <v>20.62</v>
      </c>
      <c r="H1552" s="8" t="n">
        <v>317.431519</v>
      </c>
      <c r="I1552" s="8" t="n">
        <v>1530.172645</v>
      </c>
      <c r="J1552" s="28" t="n">
        <v>4.820481</v>
      </c>
      <c r="K1552" s="39" t="n">
        <v>1.265614</v>
      </c>
      <c r="L1552" s="28" t="n">
        <v>17.722722</v>
      </c>
      <c r="M1552" s="8" t="n">
        <v>565</v>
      </c>
      <c r="N1552" s="8" t="n">
        <v>1750</v>
      </c>
      <c r="O1552" s="28" t="n">
        <v>14.585527</v>
      </c>
      <c r="P1552" s="28" t="n">
        <v>16.092111</v>
      </c>
      <c r="Q1552" s="28" t="n">
        <v>17.176658</v>
      </c>
      <c r="R1552" s="8" t="n">
        <v>64</v>
      </c>
      <c r="S1552" s="8" t="n">
        <v>36</v>
      </c>
      <c r="T1552" s="23" t="n">
        <v>268.761049</v>
      </c>
      <c r="U1552" s="23" t="n">
        <v>222.01415</v>
      </c>
      <c r="V1552" s="28" t="n">
        <v>12.238564</v>
      </c>
      <c r="W1552" s="39" t="n">
        <v>1.887255</v>
      </c>
      <c r="X1552" s="24" t="n">
        <f aca="false">P1552*RHO_VANE/2700*(1+SCRAP)*PRICE_VANE</f>
        <v>192.62256867</v>
      </c>
      <c r="Y1552" s="24" t="n">
        <f aca="false">Q1552*RHO_PLATE/2700*(1+SCRAP)*PRICE_PLATE</f>
        <v>205.60459626</v>
      </c>
      <c r="Z1552" s="24" t="n">
        <f aca="false">T1552*CUT_M+(R1552+S1552)*CUT_SET</f>
        <v>503.1415735</v>
      </c>
      <c r="AA1552" s="24" t="n">
        <f aca="false">U1552*ROUND_M</f>
        <v>1110.07075</v>
      </c>
      <c r="AB1552" s="24" t="n">
        <f aca="false">(R1552+S1552)*FINISH_PART</f>
        <v>800</v>
      </c>
      <c r="AC1552" s="24" t="n">
        <f aca="false">R1552*SPACER_VANE+(R1552+S1552)*ASM_H*LABOUR</f>
        <v>1317</v>
      </c>
      <c r="AD1552" s="24" t="n">
        <f aca="false">V1552*G10_CAGE+W1552*G10_SLEEVE</f>
        <v>847.54914</v>
      </c>
      <c r="AE1552" s="24" t="n">
        <f aca="false">N1552/1000*SHAFT_M+SHAFT_SET</f>
        <v>290</v>
      </c>
      <c r="AF1552" s="24" t="n">
        <f aca="false">2*ROUNDUP(G1552*1000/V_ZENER,0)*PRICE_Z+5*ROUNDUP(G1552*DIODE_SAFETY/V_STICK,0)*PRICE_STICK</f>
        <v>149.8</v>
      </c>
      <c r="AG1552" s="24" t="n">
        <f aca="false">SUM(X1552:AF1552)</f>
        <v>5415.78862843</v>
      </c>
      <c r="AH1552" s="20" t="n">
        <f aca="false">FIXED_BOM</f>
        <v>3461</v>
      </c>
      <c r="AI1552" s="24" t="n">
        <f aca="false">(AG1552+AH1552)*(1+CONT)</f>
        <v>10208.3069226945</v>
      </c>
      <c r="AJ1552" s="24" t="n">
        <f aca="false">IF(L1552&gt;0,AI1552/L1552,1000000000000)</f>
        <v>576.001074930504</v>
      </c>
      <c r="AK1552" s="8" t="n">
        <f aca="false">IF(AND(G1552&gt;=V_NEED,L1552&gt;=P_MIN,K1552&gt;=Z_MIN,F1552&lt;=N_CAP,D1552&lt;=R_MAX,OR(CORONA_REQ=0,O1552&gt;=G1552)),1,0)</f>
        <v>0</v>
      </c>
      <c r="AL1552" s="28" t="n">
        <f aca="false">IF(AK1552=1,IF(OBJECTIVE=1,AI1552,AJ1552),1000000000000)+ROW()*0.000000001</f>
        <v>1000000000000</v>
      </c>
    </row>
    <row r="1553" customFormat="false" ht="15" hidden="false" customHeight="false" outlineLevel="0" collapsed="false">
      <c r="A1553" s="8" t="n">
        <v>1549</v>
      </c>
      <c r="B1553" s="23" t="n">
        <v>10</v>
      </c>
      <c r="C1553" s="23" t="n">
        <v>2</v>
      </c>
      <c r="D1553" s="8" t="n">
        <v>200</v>
      </c>
      <c r="E1553" s="8" t="n">
        <v>18</v>
      </c>
      <c r="F1553" s="8" t="n">
        <v>4</v>
      </c>
      <c r="G1553" s="28" t="n">
        <v>20.62</v>
      </c>
      <c r="H1553" s="8" t="n">
        <v>41.327396</v>
      </c>
      <c r="I1553" s="8" t="n">
        <v>249.727935</v>
      </c>
      <c r="J1553" s="28" t="n">
        <v>6.042673</v>
      </c>
      <c r="K1553" s="39" t="n">
        <v>1.21309</v>
      </c>
      <c r="L1553" s="28" t="n">
        <v>2.427119</v>
      </c>
      <c r="M1553" s="8" t="n">
        <v>134</v>
      </c>
      <c r="N1553" s="8" t="n">
        <v>888</v>
      </c>
      <c r="O1553" s="28" t="n">
        <v>15.86467</v>
      </c>
      <c r="P1553" s="28" t="n">
        <v>4.006869</v>
      </c>
      <c r="Q1553" s="28" t="n">
        <v>5.08938</v>
      </c>
      <c r="R1553" s="8" t="n">
        <v>16</v>
      </c>
      <c r="S1553" s="8" t="n">
        <v>8</v>
      </c>
      <c r="T1553" s="23" t="n">
        <v>65.619466</v>
      </c>
      <c r="U1553" s="23" t="n">
        <v>53.932741</v>
      </c>
      <c r="V1553" s="28" t="n">
        <v>3.661619</v>
      </c>
      <c r="W1553" s="39" t="n">
        <v>0.564642</v>
      </c>
      <c r="X1553" s="24" t="n">
        <f aca="false">P1553*RHO_VANE/2700*(1+SCRAP)*PRICE_VANE</f>
        <v>47.96222193</v>
      </c>
      <c r="Y1553" s="24" t="n">
        <f aca="false">Q1553*RHO_PLATE/2700*(1+SCRAP)*PRICE_PLATE</f>
        <v>60.9198786</v>
      </c>
      <c r="Z1553" s="24" t="n">
        <f aca="false">T1553*CUT_M+(R1553+S1553)*CUT_SET</f>
        <v>122.429199</v>
      </c>
      <c r="AA1553" s="24" t="n">
        <f aca="false">U1553*ROUND_M</f>
        <v>269.663705</v>
      </c>
      <c r="AB1553" s="24" t="n">
        <f aca="false">(R1553+S1553)*FINISH_PART</f>
        <v>192</v>
      </c>
      <c r="AC1553" s="24" t="n">
        <f aca="false">R1553*SPACER_VANE+(R1553+S1553)*ASM_H*LABOUR</f>
        <v>318</v>
      </c>
      <c r="AD1553" s="24" t="n">
        <f aca="false">V1553*G10_CAGE+W1553*G10_SLEEVE</f>
        <v>253.57566</v>
      </c>
      <c r="AE1553" s="24" t="n">
        <f aca="false">N1553/1000*SHAFT_M+SHAFT_SET</f>
        <v>186.56</v>
      </c>
      <c r="AF1553" s="24" t="n">
        <f aca="false">2*ROUNDUP(G1553*1000/V_ZENER,0)*PRICE_Z+5*ROUNDUP(G1553*DIODE_SAFETY/V_STICK,0)*PRICE_STICK</f>
        <v>149.8</v>
      </c>
      <c r="AG1553" s="24" t="n">
        <f aca="false">SUM(X1553:AF1553)</f>
        <v>1600.91066453</v>
      </c>
      <c r="AH1553" s="20" t="n">
        <f aca="false">FIXED_BOM</f>
        <v>3461</v>
      </c>
      <c r="AI1553" s="24" t="n">
        <f aca="false">(AG1553+AH1553)*(1+CONT)</f>
        <v>5821.1972642095</v>
      </c>
      <c r="AJ1553" s="24" t="n">
        <f aca="false">IF(L1553&gt;0,AI1553/L1553,1000000000000)</f>
        <v>2398.39796244416</v>
      </c>
      <c r="AK1553" s="8" t="n">
        <f aca="false">IF(AND(G1553&gt;=V_NEED,L1553&gt;=P_MIN,K1553&gt;=Z_MIN,F1553&lt;=N_CAP,D1553&lt;=R_MAX,OR(CORONA_REQ=0,O1553&gt;=G1553)),1,0)</f>
        <v>0</v>
      </c>
      <c r="AL1553" s="28" t="n">
        <f aca="false">IF(AK1553=1,IF(OBJECTIVE=1,AI1553,AJ1553),1000000000000)+ROW()*0.000000001</f>
        <v>1000000000000</v>
      </c>
    </row>
    <row r="1554" customFormat="false" ht="15" hidden="false" customHeight="false" outlineLevel="0" collapsed="false">
      <c r="A1554" s="8" t="n">
        <v>1550</v>
      </c>
      <c r="B1554" s="23" t="n">
        <v>10</v>
      </c>
      <c r="C1554" s="23" t="n">
        <v>2</v>
      </c>
      <c r="D1554" s="8" t="n">
        <v>200</v>
      </c>
      <c r="E1554" s="8" t="n">
        <v>18</v>
      </c>
      <c r="F1554" s="8" t="n">
        <v>6</v>
      </c>
      <c r="G1554" s="28" t="n">
        <v>20.62</v>
      </c>
      <c r="H1554" s="8" t="n">
        <v>63.800194</v>
      </c>
      <c r="I1554" s="8" t="n">
        <v>392.429612</v>
      </c>
      <c r="J1554" s="28" t="n">
        <v>6.150916</v>
      </c>
      <c r="K1554" s="39" t="n">
        <v>1.263189</v>
      </c>
      <c r="L1554" s="28" t="n">
        <v>4.488711</v>
      </c>
      <c r="M1554" s="8" t="n">
        <v>206</v>
      </c>
      <c r="N1554" s="8" t="n">
        <v>1032</v>
      </c>
      <c r="O1554" s="28" t="n">
        <v>15.86467</v>
      </c>
      <c r="P1554" s="28" t="n">
        <v>6.010303</v>
      </c>
      <c r="Q1554" s="28" t="n">
        <v>7.63407</v>
      </c>
      <c r="R1554" s="8" t="n">
        <v>24</v>
      </c>
      <c r="S1554" s="8" t="n">
        <v>12</v>
      </c>
      <c r="T1554" s="23" t="n">
        <v>98.429199</v>
      </c>
      <c r="U1554" s="23" t="n">
        <v>80.899112</v>
      </c>
      <c r="V1554" s="28" t="n">
        <v>5.094427</v>
      </c>
      <c r="W1554" s="39" t="n">
        <v>0.785589</v>
      </c>
      <c r="X1554" s="24" t="n">
        <f aca="false">P1554*RHO_VANE/2700*(1+SCRAP)*PRICE_VANE</f>
        <v>71.94332691</v>
      </c>
      <c r="Y1554" s="24" t="n">
        <f aca="false">Q1554*RHO_PLATE/2700*(1+SCRAP)*PRICE_PLATE</f>
        <v>91.3798179</v>
      </c>
      <c r="Z1554" s="24" t="n">
        <f aca="false">T1554*CUT_M+(R1554+S1554)*CUT_SET</f>
        <v>183.6437985</v>
      </c>
      <c r="AA1554" s="24" t="n">
        <f aca="false">U1554*ROUND_M</f>
        <v>404.49556</v>
      </c>
      <c r="AB1554" s="24" t="n">
        <f aca="false">(R1554+S1554)*FINISH_PART</f>
        <v>288</v>
      </c>
      <c r="AC1554" s="24" t="n">
        <f aca="false">R1554*SPACER_VANE+(R1554+S1554)*ASM_H*LABOUR</f>
        <v>477</v>
      </c>
      <c r="AD1554" s="24" t="n">
        <f aca="false">V1554*G10_CAGE+W1554*G10_SLEEVE</f>
        <v>352.80096</v>
      </c>
      <c r="AE1554" s="24" t="n">
        <f aca="false">N1554/1000*SHAFT_M+SHAFT_SET</f>
        <v>203.84</v>
      </c>
      <c r="AF1554" s="24" t="n">
        <f aca="false">2*ROUNDUP(G1554*1000/V_ZENER,0)*PRICE_Z+5*ROUNDUP(G1554*DIODE_SAFETY/V_STICK,0)*PRICE_STICK</f>
        <v>149.8</v>
      </c>
      <c r="AG1554" s="24" t="n">
        <f aca="false">SUM(X1554:AF1554)</f>
        <v>2222.90346331</v>
      </c>
      <c r="AH1554" s="20" t="n">
        <f aca="false">FIXED_BOM</f>
        <v>3461</v>
      </c>
      <c r="AI1554" s="24" t="n">
        <f aca="false">(AG1554+AH1554)*(1+CONT)</f>
        <v>6536.4889828065</v>
      </c>
      <c r="AJ1554" s="24" t="n">
        <f aca="false">IF(L1554&gt;0,AI1554/L1554,1000000000000)</f>
        <v>1456.20624335282</v>
      </c>
      <c r="AK1554" s="8" t="n">
        <f aca="false">IF(AND(G1554&gt;=V_NEED,L1554&gt;=P_MIN,K1554&gt;=Z_MIN,F1554&lt;=N_CAP,D1554&lt;=R_MAX,OR(CORONA_REQ=0,O1554&gt;=G1554)),1,0)</f>
        <v>0</v>
      </c>
      <c r="AL1554" s="28" t="n">
        <f aca="false">IF(AK1554=1,IF(OBJECTIVE=1,AI1554,AJ1554),1000000000000)+ROW()*0.000000001</f>
        <v>1000000000000</v>
      </c>
    </row>
    <row r="1555" customFormat="false" ht="15" hidden="false" customHeight="false" outlineLevel="0" collapsed="false">
      <c r="A1555" s="8" t="n">
        <v>1551</v>
      </c>
      <c r="B1555" s="23" t="n">
        <v>10</v>
      </c>
      <c r="C1555" s="23" t="n">
        <v>2</v>
      </c>
      <c r="D1555" s="8" t="n">
        <v>200</v>
      </c>
      <c r="E1555" s="8" t="n">
        <v>18</v>
      </c>
      <c r="F1555" s="8" t="n">
        <v>8</v>
      </c>
      <c r="G1555" s="28" t="n">
        <v>20.62</v>
      </c>
      <c r="H1555" s="8" t="n">
        <v>86.272992</v>
      </c>
      <c r="I1555" s="8" t="n">
        <v>535.131288</v>
      </c>
      <c r="J1555" s="28" t="n">
        <v>6.202767</v>
      </c>
      <c r="K1555" s="39" t="n">
        <v>1.288949</v>
      </c>
      <c r="L1555" s="28" t="n">
        <v>6.565181</v>
      </c>
      <c r="M1555" s="8" t="n">
        <v>266</v>
      </c>
      <c r="N1555" s="8" t="n">
        <v>1152</v>
      </c>
      <c r="O1555" s="28" t="n">
        <v>15.86467</v>
      </c>
      <c r="P1555" s="28" t="n">
        <v>8.013738</v>
      </c>
      <c r="Q1555" s="28" t="n">
        <v>8.906415</v>
      </c>
      <c r="R1555" s="8" t="n">
        <v>32</v>
      </c>
      <c r="S1555" s="8" t="n">
        <v>14</v>
      </c>
      <c r="T1555" s="23" t="n">
        <v>128.097339</v>
      </c>
      <c r="U1555" s="23" t="n">
        <v>104.72389</v>
      </c>
      <c r="V1555" s="28" t="n">
        <v>6.288433</v>
      </c>
      <c r="W1555" s="39" t="n">
        <v>0.969712</v>
      </c>
      <c r="X1555" s="24" t="n">
        <f aca="false">P1555*RHO_VANE/2700*(1+SCRAP)*PRICE_VANE</f>
        <v>95.92444386</v>
      </c>
      <c r="Y1555" s="24" t="n">
        <f aca="false">Q1555*RHO_PLATE/2700*(1+SCRAP)*PRICE_PLATE</f>
        <v>106.60978755</v>
      </c>
      <c r="Z1555" s="24" t="n">
        <f aca="false">T1555*CUT_M+(R1555+S1555)*CUT_SET</f>
        <v>238.1460085</v>
      </c>
      <c r="AA1555" s="24" t="n">
        <f aca="false">U1555*ROUND_M</f>
        <v>523.61945</v>
      </c>
      <c r="AB1555" s="24" t="n">
        <f aca="false">(R1555+S1555)*FINISH_PART</f>
        <v>368</v>
      </c>
      <c r="AC1555" s="24" t="n">
        <f aca="false">R1555*SPACER_VANE+(R1555+S1555)*ASM_H*LABOUR</f>
        <v>613.5</v>
      </c>
      <c r="AD1555" s="24" t="n">
        <f aca="false">V1555*G10_CAGE+W1555*G10_SLEEVE</f>
        <v>435.4887</v>
      </c>
      <c r="AE1555" s="24" t="n">
        <f aca="false">N1555/1000*SHAFT_M+SHAFT_SET</f>
        <v>218.24</v>
      </c>
      <c r="AF1555" s="24" t="n">
        <f aca="false">2*ROUNDUP(G1555*1000/V_ZENER,0)*PRICE_Z+5*ROUNDUP(G1555*DIODE_SAFETY/V_STICK,0)*PRICE_STICK</f>
        <v>149.8</v>
      </c>
      <c r="AG1555" s="24" t="n">
        <f aca="false">SUM(X1555:AF1555)</f>
        <v>2749.32838991</v>
      </c>
      <c r="AH1555" s="20" t="n">
        <f aca="false">FIXED_BOM</f>
        <v>3461</v>
      </c>
      <c r="AI1555" s="24" t="n">
        <f aca="false">(AG1555+AH1555)*(1+CONT)</f>
        <v>7141.8776483965</v>
      </c>
      <c r="AJ1555" s="24" t="n">
        <f aca="false">IF(L1555&gt;0,AI1555/L1555,1000000000000)</f>
        <v>1087.84169825577</v>
      </c>
      <c r="AK1555" s="8" t="n">
        <f aca="false">IF(AND(G1555&gt;=V_NEED,L1555&gt;=P_MIN,K1555&gt;=Z_MIN,F1555&lt;=N_CAP,D1555&lt;=R_MAX,OR(CORONA_REQ=0,O1555&gt;=G1555)),1,0)</f>
        <v>0</v>
      </c>
      <c r="AL1555" s="28" t="n">
        <f aca="false">IF(AK1555=1,IF(OBJECTIVE=1,AI1555,AJ1555),1000000000000)+ROW()*0.000000001</f>
        <v>1000000000000</v>
      </c>
    </row>
    <row r="1556" customFormat="false" ht="15" hidden="false" customHeight="false" outlineLevel="0" collapsed="false">
      <c r="A1556" s="8" t="n">
        <v>1552</v>
      </c>
      <c r="B1556" s="23" t="n">
        <v>10</v>
      </c>
      <c r="C1556" s="23" t="n">
        <v>2</v>
      </c>
      <c r="D1556" s="8" t="n">
        <v>200</v>
      </c>
      <c r="E1556" s="8" t="n">
        <v>18</v>
      </c>
      <c r="F1556" s="8" t="n">
        <v>10</v>
      </c>
      <c r="G1556" s="28" t="n">
        <v>20.62</v>
      </c>
      <c r="H1556" s="8" t="n">
        <v>108.74579</v>
      </c>
      <c r="I1556" s="8" t="n">
        <v>677.832965</v>
      </c>
      <c r="J1556" s="28" t="n">
        <v>6.233188</v>
      </c>
      <c r="K1556" s="39" t="n">
        <v>1.30474</v>
      </c>
      <c r="L1556" s="28" t="n">
        <v>8.652377</v>
      </c>
      <c r="M1556" s="8" t="n">
        <v>338</v>
      </c>
      <c r="N1556" s="8" t="n">
        <v>1296</v>
      </c>
      <c r="O1556" s="28" t="n">
        <v>15.86467</v>
      </c>
      <c r="P1556" s="28" t="n">
        <v>10.017172</v>
      </c>
      <c r="Q1556" s="28" t="n">
        <v>11.451105</v>
      </c>
      <c r="R1556" s="8" t="n">
        <v>40</v>
      </c>
      <c r="S1556" s="8" t="n">
        <v>18</v>
      </c>
      <c r="T1556" s="23" t="n">
        <v>160.907072</v>
      </c>
      <c r="U1556" s="23" t="n">
        <v>131.69026</v>
      </c>
      <c r="V1556" s="28" t="n">
        <v>7.721241</v>
      </c>
      <c r="W1556" s="39" t="n">
        <v>1.190659</v>
      </c>
      <c r="X1556" s="24" t="n">
        <f aca="false">P1556*RHO_VANE/2700*(1+SCRAP)*PRICE_VANE</f>
        <v>119.90554884</v>
      </c>
      <c r="Y1556" s="24" t="n">
        <f aca="false">Q1556*RHO_PLATE/2700*(1+SCRAP)*PRICE_PLATE</f>
        <v>137.06972685</v>
      </c>
      <c r="Z1556" s="24" t="n">
        <f aca="false">T1556*CUT_M+(R1556+S1556)*CUT_SET</f>
        <v>299.360608</v>
      </c>
      <c r="AA1556" s="24" t="n">
        <f aca="false">U1556*ROUND_M</f>
        <v>658.4513</v>
      </c>
      <c r="AB1556" s="24" t="n">
        <f aca="false">(R1556+S1556)*FINISH_PART</f>
        <v>464</v>
      </c>
      <c r="AC1556" s="24" t="n">
        <f aca="false">R1556*SPACER_VANE+(R1556+S1556)*ASM_H*LABOUR</f>
        <v>772.5</v>
      </c>
      <c r="AD1556" s="24" t="n">
        <f aca="false">V1556*G10_CAGE+W1556*G10_SLEEVE</f>
        <v>534.714</v>
      </c>
      <c r="AE1556" s="24" t="n">
        <f aca="false">N1556/1000*SHAFT_M+SHAFT_SET</f>
        <v>235.52</v>
      </c>
      <c r="AF1556" s="24" t="n">
        <f aca="false">2*ROUNDUP(G1556*1000/V_ZENER,0)*PRICE_Z+5*ROUNDUP(G1556*DIODE_SAFETY/V_STICK,0)*PRICE_STICK</f>
        <v>149.8</v>
      </c>
      <c r="AG1556" s="24" t="n">
        <f aca="false">SUM(X1556:AF1556)</f>
        <v>3371.32118369</v>
      </c>
      <c r="AH1556" s="20" t="n">
        <f aca="false">FIXED_BOM</f>
        <v>3461</v>
      </c>
      <c r="AI1556" s="24" t="n">
        <f aca="false">(AG1556+AH1556)*(1+CONT)</f>
        <v>7857.1693612435</v>
      </c>
      <c r="AJ1556" s="24" t="n">
        <f aca="false">IF(L1556&gt;0,AI1556/L1556,1000000000000)</f>
        <v>908.093736697268</v>
      </c>
      <c r="AK1556" s="8" t="n">
        <f aca="false">IF(AND(G1556&gt;=V_NEED,L1556&gt;=P_MIN,K1556&gt;=Z_MIN,F1556&lt;=N_CAP,D1556&lt;=R_MAX,OR(CORONA_REQ=0,O1556&gt;=G1556)),1,0)</f>
        <v>0</v>
      </c>
      <c r="AL1556" s="28" t="n">
        <f aca="false">IF(AK1556=1,IF(OBJECTIVE=1,AI1556,AJ1556),1000000000000)+ROW()*0.000000001</f>
        <v>1000000000000</v>
      </c>
    </row>
    <row r="1557" customFormat="false" ht="15" hidden="false" customHeight="false" outlineLevel="0" collapsed="false">
      <c r="A1557" s="8" t="n">
        <v>1553</v>
      </c>
      <c r="B1557" s="23" t="n">
        <v>10</v>
      </c>
      <c r="C1557" s="23" t="n">
        <v>2</v>
      </c>
      <c r="D1557" s="8" t="n">
        <v>200</v>
      </c>
      <c r="E1557" s="8" t="n">
        <v>18</v>
      </c>
      <c r="F1557" s="8" t="n">
        <v>12</v>
      </c>
      <c r="G1557" s="28" t="n">
        <v>20.62</v>
      </c>
      <c r="H1557" s="8" t="n">
        <v>131.218588</v>
      </c>
      <c r="I1557" s="8" t="n">
        <v>820.534642</v>
      </c>
      <c r="J1557" s="28" t="n">
        <v>6.253189</v>
      </c>
      <c r="K1557" s="39" t="n">
        <v>1.315767</v>
      </c>
      <c r="L1557" s="28" t="n">
        <v>10.751492</v>
      </c>
      <c r="M1557" s="8" t="n">
        <v>398</v>
      </c>
      <c r="N1557" s="8" t="n">
        <v>1416</v>
      </c>
      <c r="O1557" s="28" t="n">
        <v>15.86467</v>
      </c>
      <c r="P1557" s="28" t="n">
        <v>12.020607</v>
      </c>
      <c r="Q1557" s="28" t="n">
        <v>12.72345</v>
      </c>
      <c r="R1557" s="8" t="n">
        <v>48</v>
      </c>
      <c r="S1557" s="8" t="n">
        <v>20</v>
      </c>
      <c r="T1557" s="23" t="n">
        <v>190.575212</v>
      </c>
      <c r="U1557" s="23" t="n">
        <v>155.515038</v>
      </c>
      <c r="V1557" s="28" t="n">
        <v>8.915247</v>
      </c>
      <c r="W1557" s="39" t="n">
        <v>1.374781</v>
      </c>
      <c r="X1557" s="24" t="n">
        <f aca="false">P1557*RHO_VANE/2700*(1+SCRAP)*PRICE_VANE</f>
        <v>143.88666579</v>
      </c>
      <c r="Y1557" s="24" t="n">
        <f aca="false">Q1557*RHO_PLATE/2700*(1+SCRAP)*PRICE_PLATE</f>
        <v>152.2996965</v>
      </c>
      <c r="Z1557" s="24" t="n">
        <f aca="false">T1557*CUT_M+(R1557+S1557)*CUT_SET</f>
        <v>353.862818</v>
      </c>
      <c r="AA1557" s="24" t="n">
        <f aca="false">U1557*ROUND_M</f>
        <v>777.57519</v>
      </c>
      <c r="AB1557" s="24" t="n">
        <f aca="false">(R1557+S1557)*FINISH_PART</f>
        <v>544</v>
      </c>
      <c r="AC1557" s="24" t="n">
        <f aca="false">R1557*SPACER_VANE+(R1557+S1557)*ASM_H*LABOUR</f>
        <v>909</v>
      </c>
      <c r="AD1557" s="24" t="n">
        <f aca="false">V1557*G10_CAGE+W1557*G10_SLEEVE</f>
        <v>617.40168</v>
      </c>
      <c r="AE1557" s="24" t="n">
        <f aca="false">N1557/1000*SHAFT_M+SHAFT_SET</f>
        <v>249.92</v>
      </c>
      <c r="AF1557" s="24" t="n">
        <f aca="false">2*ROUNDUP(G1557*1000/V_ZENER,0)*PRICE_Z+5*ROUNDUP(G1557*DIODE_SAFETY/V_STICK,0)*PRICE_STICK</f>
        <v>149.8</v>
      </c>
      <c r="AG1557" s="24" t="n">
        <f aca="false">SUM(X1557:AF1557)</f>
        <v>3897.74605029</v>
      </c>
      <c r="AH1557" s="20" t="n">
        <f aca="false">FIXED_BOM</f>
        <v>3461</v>
      </c>
      <c r="AI1557" s="24" t="n">
        <f aca="false">(AG1557+AH1557)*(1+CONT)</f>
        <v>8462.5579578335</v>
      </c>
      <c r="AJ1557" s="24" t="n">
        <f aca="false">IF(L1557&gt;0,AI1557/L1557,1000000000000)</f>
        <v>787.105450837288</v>
      </c>
      <c r="AK1557" s="8" t="n">
        <f aca="false">IF(AND(G1557&gt;=V_NEED,L1557&gt;=P_MIN,K1557&gt;=Z_MIN,F1557&lt;=N_CAP,D1557&lt;=R_MAX,OR(CORONA_REQ=0,O1557&gt;=G1557)),1,0)</f>
        <v>0</v>
      </c>
      <c r="AL1557" s="28" t="n">
        <f aca="false">IF(AK1557=1,IF(OBJECTIVE=1,AI1557,AJ1557),1000000000000)+ROW()*0.000000001</f>
        <v>1000000000000</v>
      </c>
    </row>
    <row r="1558" customFormat="false" ht="15" hidden="false" customHeight="false" outlineLevel="0" collapsed="false">
      <c r="A1558" s="8" t="n">
        <v>1554</v>
      </c>
      <c r="B1558" s="23" t="n">
        <v>10</v>
      </c>
      <c r="C1558" s="23" t="n">
        <v>2</v>
      </c>
      <c r="D1558" s="8" t="n">
        <v>200</v>
      </c>
      <c r="E1558" s="8" t="n">
        <v>18</v>
      </c>
      <c r="F1558" s="8" t="n">
        <v>16</v>
      </c>
      <c r="G1558" s="28" t="n">
        <v>20.62</v>
      </c>
      <c r="H1558" s="8" t="n">
        <v>176.164183</v>
      </c>
      <c r="I1558" s="8" t="n">
        <v>1105.937996</v>
      </c>
      <c r="J1558" s="28" t="n">
        <v>6.277882</v>
      </c>
      <c r="K1558" s="39" t="n">
        <v>1.329051</v>
      </c>
      <c r="L1558" s="28" t="n">
        <v>14.932974</v>
      </c>
      <c r="M1558" s="8" t="n">
        <v>530</v>
      </c>
      <c r="N1558" s="8" t="n">
        <v>1680</v>
      </c>
      <c r="O1558" s="28" t="n">
        <v>15.86467</v>
      </c>
      <c r="P1558" s="28" t="n">
        <v>16.027476</v>
      </c>
      <c r="Q1558" s="28" t="n">
        <v>16.540485</v>
      </c>
      <c r="R1558" s="8" t="n">
        <v>64</v>
      </c>
      <c r="S1558" s="8" t="n">
        <v>26</v>
      </c>
      <c r="T1558" s="23" t="n">
        <v>253.053086</v>
      </c>
      <c r="U1558" s="23" t="n">
        <v>206.306187</v>
      </c>
      <c r="V1558" s="28" t="n">
        <v>11.542061</v>
      </c>
      <c r="W1558" s="39" t="n">
        <v>1.77985</v>
      </c>
      <c r="X1558" s="24" t="n">
        <f aca="false">P1558*RHO_VANE/2700*(1+SCRAP)*PRICE_VANE</f>
        <v>191.84888772</v>
      </c>
      <c r="Y1558" s="24" t="n">
        <f aca="false">Q1558*RHO_PLATE/2700*(1+SCRAP)*PRICE_PLATE</f>
        <v>197.98960545</v>
      </c>
      <c r="Z1558" s="24" t="n">
        <f aca="false">T1558*CUT_M+(R1558+S1558)*CUT_SET</f>
        <v>469.579629</v>
      </c>
      <c r="AA1558" s="24" t="n">
        <f aca="false">U1558*ROUND_M</f>
        <v>1031.530935</v>
      </c>
      <c r="AB1558" s="24" t="n">
        <f aca="false">(R1558+S1558)*FINISH_PART</f>
        <v>720</v>
      </c>
      <c r="AC1558" s="24" t="n">
        <f aca="false">R1558*SPACER_VANE+(R1558+S1558)*ASM_H*LABOUR</f>
        <v>1204.5</v>
      </c>
      <c r="AD1558" s="24" t="n">
        <f aca="false">V1558*G10_CAGE+W1558*G10_SLEEVE</f>
        <v>799.31466</v>
      </c>
      <c r="AE1558" s="24" t="n">
        <f aca="false">N1558/1000*SHAFT_M+SHAFT_SET</f>
        <v>281.6</v>
      </c>
      <c r="AF1558" s="24" t="n">
        <f aca="false">2*ROUNDUP(G1558*1000/V_ZENER,0)*PRICE_Z+5*ROUNDUP(G1558*DIODE_SAFETY/V_STICK,0)*PRICE_STICK</f>
        <v>149.8</v>
      </c>
      <c r="AG1558" s="24" t="n">
        <f aca="false">SUM(X1558:AF1558)</f>
        <v>5046.16371717</v>
      </c>
      <c r="AH1558" s="20" t="n">
        <f aca="false">FIXED_BOM</f>
        <v>3461</v>
      </c>
      <c r="AI1558" s="24" t="n">
        <f aca="false">(AG1558+AH1558)*(1+CONT)</f>
        <v>9783.2382747455</v>
      </c>
      <c r="AJ1558" s="24" t="n">
        <f aca="false">IF(L1558&gt;0,AI1558/L1558,1000000000000)</f>
        <v>655.14332742731</v>
      </c>
      <c r="AK1558" s="8" t="n">
        <f aca="false">IF(AND(G1558&gt;=V_NEED,L1558&gt;=P_MIN,K1558&gt;=Z_MIN,F1558&lt;=N_CAP,D1558&lt;=R_MAX,OR(CORONA_REQ=0,O1558&gt;=G1558)),1,0)</f>
        <v>0</v>
      </c>
      <c r="AL1558" s="28" t="n">
        <f aca="false">IF(AK1558=1,IF(OBJECTIVE=1,AI1558,AJ1558),1000000000000)+ROW()*0.000000001</f>
        <v>1000000000000</v>
      </c>
    </row>
    <row r="1559" customFormat="false" ht="15" hidden="false" customHeight="false" outlineLevel="0" collapsed="false">
      <c r="A1559" s="8" t="n">
        <v>1555</v>
      </c>
      <c r="B1559" s="23" t="n">
        <v>10</v>
      </c>
      <c r="C1559" s="23" t="n">
        <v>2</v>
      </c>
      <c r="D1559" s="8" t="n">
        <v>200</v>
      </c>
      <c r="E1559" s="8" t="n">
        <v>22</v>
      </c>
      <c r="F1559" s="8" t="n">
        <v>4</v>
      </c>
      <c r="G1559" s="28" t="n">
        <v>20.62</v>
      </c>
      <c r="H1559" s="8" t="n">
        <v>53.500371</v>
      </c>
      <c r="I1559" s="8" t="n">
        <v>298.177035</v>
      </c>
      <c r="J1559" s="28" t="n">
        <v>5.573364</v>
      </c>
      <c r="K1559" s="39" t="n">
        <v>1.215289</v>
      </c>
      <c r="L1559" s="28" t="n">
        <v>2.925697</v>
      </c>
      <c r="M1559" s="8" t="n">
        <v>146</v>
      </c>
      <c r="N1559" s="8" t="n">
        <v>912</v>
      </c>
      <c r="O1559" s="28" t="n">
        <v>15.86467</v>
      </c>
      <c r="P1559" s="28" t="n">
        <v>4.685453</v>
      </c>
      <c r="Q1559" s="28" t="n">
        <v>6.361725</v>
      </c>
      <c r="R1559" s="8" t="n">
        <v>16</v>
      </c>
      <c r="S1559" s="8" t="n">
        <v>10</v>
      </c>
      <c r="T1559" s="23" t="n">
        <v>68.761059</v>
      </c>
      <c r="U1559" s="23" t="n">
        <v>57.074334</v>
      </c>
      <c r="V1559" s="28" t="n">
        <v>3.90042</v>
      </c>
      <c r="W1559" s="39" t="n">
        <v>0.601467</v>
      </c>
      <c r="X1559" s="24" t="n">
        <f aca="false">P1559*RHO_VANE/2700*(1+SCRAP)*PRICE_VANE</f>
        <v>56.08487241</v>
      </c>
      <c r="Y1559" s="24" t="n">
        <f aca="false">Q1559*RHO_PLATE/2700*(1+SCRAP)*PRICE_PLATE</f>
        <v>76.14984825</v>
      </c>
      <c r="Z1559" s="24" t="n">
        <f aca="false">T1559*CUT_M+(R1559+S1559)*CUT_SET</f>
        <v>129.1415885</v>
      </c>
      <c r="AA1559" s="24" t="n">
        <f aca="false">U1559*ROUND_M</f>
        <v>285.37167</v>
      </c>
      <c r="AB1559" s="24" t="n">
        <f aca="false">(R1559+S1559)*FINISH_PART</f>
        <v>208</v>
      </c>
      <c r="AC1559" s="24" t="n">
        <f aca="false">R1559*SPACER_VANE+(R1559+S1559)*ASM_H*LABOUR</f>
        <v>340.5</v>
      </c>
      <c r="AD1559" s="24" t="n">
        <f aca="false">V1559*G10_CAGE+W1559*G10_SLEEVE</f>
        <v>270.11322</v>
      </c>
      <c r="AE1559" s="24" t="n">
        <f aca="false">N1559/1000*SHAFT_M+SHAFT_SET</f>
        <v>189.44</v>
      </c>
      <c r="AF1559" s="24" t="n">
        <f aca="false">2*ROUNDUP(G1559*1000/V_ZENER,0)*PRICE_Z+5*ROUNDUP(G1559*DIODE_SAFETY/V_STICK,0)*PRICE_STICK</f>
        <v>149.8</v>
      </c>
      <c r="AG1559" s="24" t="n">
        <f aca="false">SUM(X1559:AF1559)</f>
        <v>1704.60119916</v>
      </c>
      <c r="AH1559" s="20" t="n">
        <f aca="false">FIXED_BOM</f>
        <v>3461</v>
      </c>
      <c r="AI1559" s="24" t="n">
        <f aca="false">(AG1559+AH1559)*(1+CONT)</f>
        <v>5940.441379034</v>
      </c>
      <c r="AJ1559" s="24" t="n">
        <f aca="false">IF(L1559&gt;0,AI1559/L1559,1000000000000)</f>
        <v>2030.43629570458</v>
      </c>
      <c r="AK1559" s="8" t="n">
        <f aca="false">IF(AND(G1559&gt;=V_NEED,L1559&gt;=P_MIN,K1559&gt;=Z_MIN,F1559&lt;=N_CAP,D1559&lt;=R_MAX,OR(CORONA_REQ=0,O1559&gt;=G1559)),1,0)</f>
        <v>0</v>
      </c>
      <c r="AL1559" s="28" t="n">
        <f aca="false">IF(AK1559=1,IF(OBJECTIVE=1,AI1559,AJ1559),1000000000000)+ROW()*0.000000001</f>
        <v>1000000000000</v>
      </c>
    </row>
    <row r="1560" customFormat="false" ht="15" hidden="false" customHeight="false" outlineLevel="0" collapsed="false">
      <c r="A1560" s="8" t="n">
        <v>1556</v>
      </c>
      <c r="B1560" s="23" t="n">
        <v>10</v>
      </c>
      <c r="C1560" s="23" t="n">
        <v>2</v>
      </c>
      <c r="D1560" s="8" t="n">
        <v>200</v>
      </c>
      <c r="E1560" s="8" t="n">
        <v>22</v>
      </c>
      <c r="F1560" s="8" t="n">
        <v>6</v>
      </c>
      <c r="G1560" s="28" t="n">
        <v>20.62</v>
      </c>
      <c r="H1560" s="8" t="n">
        <v>82.929154</v>
      </c>
      <c r="I1560" s="8" t="n">
        <v>468.563913</v>
      </c>
      <c r="J1560" s="28" t="n">
        <v>5.650171</v>
      </c>
      <c r="K1560" s="39" t="n">
        <v>1.257256</v>
      </c>
      <c r="L1560" s="28" t="n">
        <v>5.278277</v>
      </c>
      <c r="M1560" s="8" t="n">
        <v>206</v>
      </c>
      <c r="N1560" s="8" t="n">
        <v>1032</v>
      </c>
      <c r="O1560" s="28" t="n">
        <v>15.86467</v>
      </c>
      <c r="P1560" s="28" t="n">
        <v>7.028179</v>
      </c>
      <c r="Q1560" s="28" t="n">
        <v>7.63407</v>
      </c>
      <c r="R1560" s="8" t="n">
        <v>24</v>
      </c>
      <c r="S1560" s="8" t="n">
        <v>12</v>
      </c>
      <c r="T1560" s="23" t="n">
        <v>98.429199</v>
      </c>
      <c r="U1560" s="23" t="n">
        <v>80.899112</v>
      </c>
      <c r="V1560" s="28" t="n">
        <v>5.094427</v>
      </c>
      <c r="W1560" s="39" t="n">
        <v>0.785589</v>
      </c>
      <c r="X1560" s="24" t="n">
        <f aca="false">P1560*RHO_VANE/2700*(1+SCRAP)*PRICE_VANE</f>
        <v>84.12730263</v>
      </c>
      <c r="Y1560" s="24" t="n">
        <f aca="false">Q1560*RHO_PLATE/2700*(1+SCRAP)*PRICE_PLATE</f>
        <v>91.3798179</v>
      </c>
      <c r="Z1560" s="24" t="n">
        <f aca="false">T1560*CUT_M+(R1560+S1560)*CUT_SET</f>
        <v>183.6437985</v>
      </c>
      <c r="AA1560" s="24" t="n">
        <f aca="false">U1560*ROUND_M</f>
        <v>404.49556</v>
      </c>
      <c r="AB1560" s="24" t="n">
        <f aca="false">(R1560+S1560)*FINISH_PART</f>
        <v>288</v>
      </c>
      <c r="AC1560" s="24" t="n">
        <f aca="false">R1560*SPACER_VANE+(R1560+S1560)*ASM_H*LABOUR</f>
        <v>477</v>
      </c>
      <c r="AD1560" s="24" t="n">
        <f aca="false">V1560*G10_CAGE+W1560*G10_SLEEVE</f>
        <v>352.80096</v>
      </c>
      <c r="AE1560" s="24" t="n">
        <f aca="false">N1560/1000*SHAFT_M+SHAFT_SET</f>
        <v>203.84</v>
      </c>
      <c r="AF1560" s="24" t="n">
        <f aca="false">2*ROUNDUP(G1560*1000/V_ZENER,0)*PRICE_Z+5*ROUNDUP(G1560*DIODE_SAFETY/V_STICK,0)*PRICE_STICK</f>
        <v>149.8</v>
      </c>
      <c r="AG1560" s="24" t="n">
        <f aca="false">SUM(X1560:AF1560)</f>
        <v>2235.08743903</v>
      </c>
      <c r="AH1560" s="20" t="n">
        <f aca="false">FIXED_BOM</f>
        <v>3461</v>
      </c>
      <c r="AI1560" s="24" t="n">
        <f aca="false">(AG1560+AH1560)*(1+CONT)</f>
        <v>6550.5005548845</v>
      </c>
      <c r="AJ1560" s="24" t="n">
        <f aca="false">IF(L1560&gt;0,AI1560/L1560,1000000000000)</f>
        <v>1241.03008517448</v>
      </c>
      <c r="AK1560" s="8" t="n">
        <f aca="false">IF(AND(G1560&gt;=V_NEED,L1560&gt;=P_MIN,K1560&gt;=Z_MIN,F1560&lt;=N_CAP,D1560&lt;=R_MAX,OR(CORONA_REQ=0,O1560&gt;=G1560)),1,0)</f>
        <v>0</v>
      </c>
      <c r="AL1560" s="28" t="n">
        <f aca="false">IF(AK1560=1,IF(OBJECTIVE=1,AI1560,AJ1560),1000000000000)+ROW()*0.000000001</f>
        <v>1000000000000</v>
      </c>
    </row>
    <row r="1561" customFormat="false" ht="15" hidden="false" customHeight="false" outlineLevel="0" collapsed="false">
      <c r="A1561" s="8" t="n">
        <v>1557</v>
      </c>
      <c r="B1561" s="23" t="n">
        <v>10</v>
      </c>
      <c r="C1561" s="23" t="n">
        <v>2</v>
      </c>
      <c r="D1561" s="8" t="n">
        <v>200</v>
      </c>
      <c r="E1561" s="8" t="n">
        <v>22</v>
      </c>
      <c r="F1561" s="8" t="n">
        <v>8</v>
      </c>
      <c r="G1561" s="28" t="n">
        <v>20.62</v>
      </c>
      <c r="H1561" s="8" t="n">
        <v>112.357938</v>
      </c>
      <c r="I1561" s="8" t="n">
        <v>638.95079</v>
      </c>
      <c r="J1561" s="28" t="n">
        <v>5.686744</v>
      </c>
      <c r="K1561" s="39" t="n">
        <v>1.278806</v>
      </c>
      <c r="L1561" s="28" t="n">
        <v>7.647252</v>
      </c>
      <c r="M1561" s="8" t="n">
        <v>278</v>
      </c>
      <c r="N1561" s="8" t="n">
        <v>1176</v>
      </c>
      <c r="O1561" s="28" t="n">
        <v>15.86467</v>
      </c>
      <c r="P1561" s="28" t="n">
        <v>9.370906</v>
      </c>
      <c r="Q1561" s="28" t="n">
        <v>10.17876</v>
      </c>
      <c r="R1561" s="8" t="n">
        <v>32</v>
      </c>
      <c r="S1561" s="8" t="n">
        <v>16</v>
      </c>
      <c r="T1561" s="23" t="n">
        <v>131.238932</v>
      </c>
      <c r="U1561" s="23" t="n">
        <v>107.865482</v>
      </c>
      <c r="V1561" s="28" t="n">
        <v>6.527234</v>
      </c>
      <c r="W1561" s="39" t="n">
        <v>1.006536</v>
      </c>
      <c r="X1561" s="24" t="n">
        <f aca="false">P1561*RHO_VANE/2700*(1+SCRAP)*PRICE_VANE</f>
        <v>112.16974482</v>
      </c>
      <c r="Y1561" s="24" t="n">
        <f aca="false">Q1561*RHO_PLATE/2700*(1+SCRAP)*PRICE_PLATE</f>
        <v>121.8397572</v>
      </c>
      <c r="Z1561" s="24" t="n">
        <f aca="false">T1561*CUT_M+(R1561+S1561)*CUT_SET</f>
        <v>244.858398</v>
      </c>
      <c r="AA1561" s="24" t="n">
        <f aca="false">U1561*ROUND_M</f>
        <v>539.32741</v>
      </c>
      <c r="AB1561" s="24" t="n">
        <f aca="false">(R1561+S1561)*FINISH_PART</f>
        <v>384</v>
      </c>
      <c r="AC1561" s="24" t="n">
        <f aca="false">R1561*SPACER_VANE+(R1561+S1561)*ASM_H*LABOUR</f>
        <v>636</v>
      </c>
      <c r="AD1561" s="24" t="n">
        <f aca="false">V1561*G10_CAGE+W1561*G10_SLEEVE</f>
        <v>452.0262</v>
      </c>
      <c r="AE1561" s="24" t="n">
        <f aca="false">N1561/1000*SHAFT_M+SHAFT_SET</f>
        <v>221.12</v>
      </c>
      <c r="AF1561" s="24" t="n">
        <f aca="false">2*ROUNDUP(G1561*1000/V_ZENER,0)*PRICE_Z+5*ROUNDUP(G1561*DIODE_SAFETY/V_STICK,0)*PRICE_STICK</f>
        <v>149.8</v>
      </c>
      <c r="AG1561" s="24" t="n">
        <f aca="false">SUM(X1561:AF1561)</f>
        <v>2861.14151002</v>
      </c>
      <c r="AH1561" s="20" t="n">
        <f aca="false">FIXED_BOM</f>
        <v>3461</v>
      </c>
      <c r="AI1561" s="24" t="n">
        <f aca="false">(AG1561+AH1561)*(1+CONT)</f>
        <v>7270.462736523</v>
      </c>
      <c r="AJ1561" s="24" t="n">
        <f aca="false">IF(L1561&gt;0,AI1561/L1561,1000000000000)</f>
        <v>950.728802519258</v>
      </c>
      <c r="AK1561" s="8" t="n">
        <f aca="false">IF(AND(G1561&gt;=V_NEED,L1561&gt;=P_MIN,K1561&gt;=Z_MIN,F1561&lt;=N_CAP,D1561&lt;=R_MAX,OR(CORONA_REQ=0,O1561&gt;=G1561)),1,0)</f>
        <v>0</v>
      </c>
      <c r="AL1561" s="28" t="n">
        <f aca="false">IF(AK1561=1,IF(OBJECTIVE=1,AI1561,AJ1561),1000000000000)+ROW()*0.000000001</f>
        <v>1000000000000</v>
      </c>
    </row>
    <row r="1562" customFormat="false" ht="15" hidden="false" customHeight="false" outlineLevel="0" collapsed="false">
      <c r="A1562" s="8" t="n">
        <v>1558</v>
      </c>
      <c r="B1562" s="23" t="n">
        <v>10</v>
      </c>
      <c r="C1562" s="23" t="n">
        <v>2</v>
      </c>
      <c r="D1562" s="8" t="n">
        <v>200</v>
      </c>
      <c r="E1562" s="8" t="n">
        <v>22</v>
      </c>
      <c r="F1562" s="8" t="n">
        <v>10</v>
      </c>
      <c r="G1562" s="28" t="n">
        <v>20.62</v>
      </c>
      <c r="H1562" s="8" t="n">
        <v>141.786721</v>
      </c>
      <c r="I1562" s="8" t="n">
        <v>809.337667</v>
      </c>
      <c r="J1562" s="28" t="n">
        <v>5.708134</v>
      </c>
      <c r="K1562" s="39" t="n">
        <v>1.291787</v>
      </c>
      <c r="L1562" s="28" t="n">
        <v>10.022663</v>
      </c>
      <c r="M1562" s="8" t="n">
        <v>350</v>
      </c>
      <c r="N1562" s="8" t="n">
        <v>1320</v>
      </c>
      <c r="O1562" s="28" t="n">
        <v>15.86467</v>
      </c>
      <c r="P1562" s="28" t="n">
        <v>11.713632</v>
      </c>
      <c r="Q1562" s="28" t="n">
        <v>12.72345</v>
      </c>
      <c r="R1562" s="8" t="n">
        <v>40</v>
      </c>
      <c r="S1562" s="8" t="n">
        <v>20</v>
      </c>
      <c r="T1562" s="23" t="n">
        <v>164.048665</v>
      </c>
      <c r="U1562" s="23" t="n">
        <v>134.831853</v>
      </c>
      <c r="V1562" s="28" t="n">
        <v>7.960042</v>
      </c>
      <c r="W1562" s="39" t="n">
        <v>1.227483</v>
      </c>
      <c r="X1562" s="24" t="n">
        <f aca="false">P1562*RHO_VANE/2700*(1+SCRAP)*PRICE_VANE</f>
        <v>140.21217504</v>
      </c>
      <c r="Y1562" s="24" t="n">
        <f aca="false">Q1562*RHO_PLATE/2700*(1+SCRAP)*PRICE_PLATE</f>
        <v>152.2996965</v>
      </c>
      <c r="Z1562" s="24" t="n">
        <f aca="false">T1562*CUT_M+(R1562+S1562)*CUT_SET</f>
        <v>306.0729975</v>
      </c>
      <c r="AA1562" s="24" t="n">
        <f aca="false">U1562*ROUND_M</f>
        <v>674.159265</v>
      </c>
      <c r="AB1562" s="24" t="n">
        <f aca="false">(R1562+S1562)*FINISH_PART</f>
        <v>480</v>
      </c>
      <c r="AC1562" s="24" t="n">
        <f aca="false">R1562*SPACER_VANE+(R1562+S1562)*ASM_H*LABOUR</f>
        <v>795</v>
      </c>
      <c r="AD1562" s="24" t="n">
        <f aca="false">V1562*G10_CAGE+W1562*G10_SLEEVE</f>
        <v>551.2515</v>
      </c>
      <c r="AE1562" s="24" t="n">
        <f aca="false">N1562/1000*SHAFT_M+SHAFT_SET</f>
        <v>238.4</v>
      </c>
      <c r="AF1562" s="24" t="n">
        <f aca="false">2*ROUNDUP(G1562*1000/V_ZENER,0)*PRICE_Z+5*ROUNDUP(G1562*DIODE_SAFETY/V_STICK,0)*PRICE_STICK</f>
        <v>149.8</v>
      </c>
      <c r="AG1562" s="24" t="n">
        <f aca="false">SUM(X1562:AF1562)</f>
        <v>3487.19563404</v>
      </c>
      <c r="AH1562" s="20" t="n">
        <f aca="false">FIXED_BOM</f>
        <v>3461</v>
      </c>
      <c r="AI1562" s="24" t="n">
        <f aca="false">(AG1562+AH1562)*(1+CONT)</f>
        <v>7990.424979146</v>
      </c>
      <c r="AJ1562" s="24" t="n">
        <f aca="false">IF(L1562&gt;0,AI1562/L1562,1000000000000)</f>
        <v>797.23572259648</v>
      </c>
      <c r="AK1562" s="8" t="n">
        <f aca="false">IF(AND(G1562&gt;=V_NEED,L1562&gt;=P_MIN,K1562&gt;=Z_MIN,F1562&lt;=N_CAP,D1562&lt;=R_MAX,OR(CORONA_REQ=0,O1562&gt;=G1562)),1,0)</f>
        <v>0</v>
      </c>
      <c r="AL1562" s="28" t="n">
        <f aca="false">IF(AK1562=1,IF(OBJECTIVE=1,AI1562,AJ1562),1000000000000)+ROW()*0.000000001</f>
        <v>1000000000000</v>
      </c>
    </row>
    <row r="1563" customFormat="false" ht="15" hidden="false" customHeight="false" outlineLevel="0" collapsed="false">
      <c r="A1563" s="8" t="n">
        <v>1559</v>
      </c>
      <c r="B1563" s="23" t="n">
        <v>10</v>
      </c>
      <c r="C1563" s="23" t="n">
        <v>2</v>
      </c>
      <c r="D1563" s="8" t="n">
        <v>200</v>
      </c>
      <c r="E1563" s="8" t="n">
        <v>22</v>
      </c>
      <c r="F1563" s="8" t="n">
        <v>12</v>
      </c>
      <c r="G1563" s="28" t="n">
        <v>20.62</v>
      </c>
      <c r="H1563" s="8" t="n">
        <v>171.215505</v>
      </c>
      <c r="I1563" s="8" t="n">
        <v>979.724545</v>
      </c>
      <c r="J1563" s="28" t="n">
        <v>5.722172</v>
      </c>
      <c r="K1563" s="39" t="n">
        <v>1.300282</v>
      </c>
      <c r="L1563" s="28" t="n">
        <v>12.392711</v>
      </c>
      <c r="M1563" s="8" t="n">
        <v>422</v>
      </c>
      <c r="N1563" s="8" t="n">
        <v>1464</v>
      </c>
      <c r="O1563" s="28" t="n">
        <v>15.86467</v>
      </c>
      <c r="P1563" s="28" t="n">
        <v>14.056359</v>
      </c>
      <c r="Q1563" s="28" t="n">
        <v>15.26814</v>
      </c>
      <c r="R1563" s="8" t="n">
        <v>48</v>
      </c>
      <c r="S1563" s="8" t="n">
        <v>24</v>
      </c>
      <c r="T1563" s="23" t="n">
        <v>196.858398</v>
      </c>
      <c r="U1563" s="23" t="n">
        <v>161.798224</v>
      </c>
      <c r="V1563" s="28" t="n">
        <v>9.392849</v>
      </c>
      <c r="W1563" s="39" t="n">
        <v>1.44843</v>
      </c>
      <c r="X1563" s="24" t="n">
        <f aca="false">P1563*RHO_VANE/2700*(1+SCRAP)*PRICE_VANE</f>
        <v>168.25461723</v>
      </c>
      <c r="Y1563" s="24" t="n">
        <f aca="false">Q1563*RHO_PLATE/2700*(1+SCRAP)*PRICE_PLATE</f>
        <v>182.7596358</v>
      </c>
      <c r="Z1563" s="24" t="n">
        <f aca="false">T1563*CUT_M+(R1563+S1563)*CUT_SET</f>
        <v>367.287597</v>
      </c>
      <c r="AA1563" s="24" t="n">
        <f aca="false">U1563*ROUND_M</f>
        <v>808.99112</v>
      </c>
      <c r="AB1563" s="24" t="n">
        <f aca="false">(R1563+S1563)*FINISH_PART</f>
        <v>576</v>
      </c>
      <c r="AC1563" s="24" t="n">
        <f aca="false">R1563*SPACER_VANE+(R1563+S1563)*ASM_H*LABOUR</f>
        <v>954</v>
      </c>
      <c r="AD1563" s="24" t="n">
        <f aca="false">V1563*G10_CAGE+W1563*G10_SLEEVE</f>
        <v>650.47674</v>
      </c>
      <c r="AE1563" s="24" t="n">
        <f aca="false">N1563/1000*SHAFT_M+SHAFT_SET</f>
        <v>255.68</v>
      </c>
      <c r="AF1563" s="24" t="n">
        <f aca="false">2*ROUNDUP(G1563*1000/V_ZENER,0)*PRICE_Z+5*ROUNDUP(G1563*DIODE_SAFETY/V_STICK,0)*PRICE_STICK</f>
        <v>149.8</v>
      </c>
      <c r="AG1563" s="24" t="n">
        <f aca="false">SUM(X1563:AF1563)</f>
        <v>4113.24971003</v>
      </c>
      <c r="AH1563" s="20" t="n">
        <f aca="false">FIXED_BOM</f>
        <v>3461</v>
      </c>
      <c r="AI1563" s="24" t="n">
        <f aca="false">(AG1563+AH1563)*(1+CONT)</f>
        <v>8710.3871665345</v>
      </c>
      <c r="AJ1563" s="24" t="n">
        <f aca="false">IF(L1563&gt;0,AI1563/L1563,1000000000000)</f>
        <v>702.863737122128</v>
      </c>
      <c r="AK1563" s="8" t="n">
        <f aca="false">IF(AND(G1563&gt;=V_NEED,L1563&gt;=P_MIN,K1563&gt;=Z_MIN,F1563&lt;=N_CAP,D1563&lt;=R_MAX,OR(CORONA_REQ=0,O1563&gt;=G1563)),1,0)</f>
        <v>0</v>
      </c>
      <c r="AL1563" s="28" t="n">
        <f aca="false">IF(AK1563=1,IF(OBJECTIVE=1,AI1563,AJ1563),1000000000000)+ROW()*0.000000001</f>
        <v>1000000000000</v>
      </c>
    </row>
    <row r="1564" customFormat="false" ht="15" hidden="false" customHeight="false" outlineLevel="0" collapsed="false">
      <c r="A1564" s="8" t="n">
        <v>1560</v>
      </c>
      <c r="B1564" s="23" t="n">
        <v>10</v>
      </c>
      <c r="C1564" s="23" t="n">
        <v>2</v>
      </c>
      <c r="D1564" s="8" t="n">
        <v>200</v>
      </c>
      <c r="E1564" s="8" t="n">
        <v>22</v>
      </c>
      <c r="F1564" s="8" t="n">
        <v>16</v>
      </c>
      <c r="G1564" s="28" t="n">
        <v>20.62</v>
      </c>
      <c r="H1564" s="8" t="n">
        <v>230.073072</v>
      </c>
      <c r="I1564" s="8" t="n">
        <v>1320.498299</v>
      </c>
      <c r="J1564" s="28" t="n">
        <v>5.739474</v>
      </c>
      <c r="K1564" s="39" t="n">
        <v>1.311218</v>
      </c>
      <c r="L1564" s="28" t="n">
        <v>17.153065</v>
      </c>
      <c r="M1564" s="8" t="n">
        <v>554</v>
      </c>
      <c r="N1564" s="8" t="n">
        <v>1728</v>
      </c>
      <c r="O1564" s="28" t="n">
        <v>15.86467</v>
      </c>
      <c r="P1564" s="28" t="n">
        <v>18.741812</v>
      </c>
      <c r="Q1564" s="28" t="n">
        <v>19.085175</v>
      </c>
      <c r="R1564" s="8" t="n">
        <v>64</v>
      </c>
      <c r="S1564" s="8" t="n">
        <v>30</v>
      </c>
      <c r="T1564" s="23" t="n">
        <v>259.336271</v>
      </c>
      <c r="U1564" s="23" t="n">
        <v>212.589372</v>
      </c>
      <c r="V1564" s="28" t="n">
        <v>12.019663</v>
      </c>
      <c r="W1564" s="39" t="n">
        <v>1.853499</v>
      </c>
      <c r="X1564" s="24" t="n">
        <f aca="false">P1564*RHO_VANE/2700*(1+SCRAP)*PRICE_VANE</f>
        <v>224.33948964</v>
      </c>
      <c r="Y1564" s="24" t="n">
        <f aca="false">Q1564*RHO_PLATE/2700*(1+SCRAP)*PRICE_PLATE</f>
        <v>228.44954475</v>
      </c>
      <c r="Z1564" s="24" t="n">
        <f aca="false">T1564*CUT_M+(R1564+S1564)*CUT_SET</f>
        <v>483.0044065</v>
      </c>
      <c r="AA1564" s="24" t="n">
        <f aca="false">U1564*ROUND_M</f>
        <v>1062.94686</v>
      </c>
      <c r="AB1564" s="24" t="n">
        <f aca="false">(R1564+S1564)*FINISH_PART</f>
        <v>752</v>
      </c>
      <c r="AC1564" s="24" t="n">
        <f aca="false">R1564*SPACER_VANE+(R1564+S1564)*ASM_H*LABOUR</f>
        <v>1249.5</v>
      </c>
      <c r="AD1564" s="24" t="n">
        <f aca="false">V1564*G10_CAGE+W1564*G10_SLEEVE</f>
        <v>832.38972</v>
      </c>
      <c r="AE1564" s="24" t="n">
        <f aca="false">N1564/1000*SHAFT_M+SHAFT_SET</f>
        <v>287.36</v>
      </c>
      <c r="AF1564" s="24" t="n">
        <f aca="false">2*ROUNDUP(G1564*1000/V_ZENER,0)*PRICE_Z+5*ROUNDUP(G1564*DIODE_SAFETY/V_STICK,0)*PRICE_STICK</f>
        <v>149.8</v>
      </c>
      <c r="AG1564" s="24" t="n">
        <f aca="false">SUM(X1564:AF1564)</f>
        <v>5269.79002089</v>
      </c>
      <c r="AH1564" s="20" t="n">
        <f aca="false">FIXED_BOM</f>
        <v>3461</v>
      </c>
      <c r="AI1564" s="24" t="n">
        <f aca="false">(AG1564+AH1564)*(1+CONT)</f>
        <v>10040.4085240235</v>
      </c>
      <c r="AJ1564" s="24" t="n">
        <f aca="false">IF(L1564&gt;0,AI1564/L1564,1000000000000)</f>
        <v>585.341950492434</v>
      </c>
      <c r="AK1564" s="8" t="n">
        <f aca="false">IF(AND(G1564&gt;=V_NEED,L1564&gt;=P_MIN,K1564&gt;=Z_MIN,F1564&lt;=N_CAP,D1564&lt;=R_MAX,OR(CORONA_REQ=0,O1564&gt;=G1564)),1,0)</f>
        <v>0</v>
      </c>
      <c r="AL1564" s="28" t="n">
        <f aca="false">IF(AK1564=1,IF(OBJECTIVE=1,AI1564,AJ1564),1000000000000)+ROW()*0.000000001</f>
        <v>1000000000000</v>
      </c>
    </row>
    <row r="1565" customFormat="false" ht="15" hidden="false" customHeight="false" outlineLevel="0" collapsed="false">
      <c r="A1565" s="8" t="n">
        <v>1561</v>
      </c>
      <c r="B1565" s="23" t="n">
        <v>10</v>
      </c>
      <c r="C1565" s="23" t="n">
        <v>2</v>
      </c>
      <c r="D1565" s="8" t="n">
        <v>200</v>
      </c>
      <c r="E1565" s="8" t="n">
        <v>26</v>
      </c>
      <c r="F1565" s="8" t="n">
        <v>4</v>
      </c>
      <c r="G1565" s="28" t="n">
        <v>20.62</v>
      </c>
      <c r="H1565" s="8" t="n">
        <v>76.170559</v>
      </c>
      <c r="I1565" s="8" t="n">
        <v>346.919883</v>
      </c>
      <c r="J1565" s="28" t="n">
        <v>4.554514</v>
      </c>
      <c r="K1565" s="39" t="n">
        <v>1.18132</v>
      </c>
      <c r="L1565" s="28" t="n">
        <v>2.988408</v>
      </c>
      <c r="M1565" s="8" t="n">
        <v>146</v>
      </c>
      <c r="N1565" s="8" t="n">
        <v>912</v>
      </c>
      <c r="O1565" s="28" t="n">
        <v>15.86467</v>
      </c>
      <c r="P1565" s="28" t="n">
        <v>5.364037</v>
      </c>
      <c r="Q1565" s="28" t="n">
        <v>6.361725</v>
      </c>
      <c r="R1565" s="8" t="n">
        <v>16</v>
      </c>
      <c r="S1565" s="8" t="n">
        <v>10</v>
      </c>
      <c r="T1565" s="23" t="n">
        <v>68.761059</v>
      </c>
      <c r="U1565" s="23" t="n">
        <v>57.074334</v>
      </c>
      <c r="V1565" s="28" t="n">
        <v>3.90042</v>
      </c>
      <c r="W1565" s="39" t="n">
        <v>0.601467</v>
      </c>
      <c r="X1565" s="24" t="n">
        <f aca="false">P1565*RHO_VANE/2700*(1+SCRAP)*PRICE_VANE</f>
        <v>64.20752289</v>
      </c>
      <c r="Y1565" s="24" t="n">
        <f aca="false">Q1565*RHO_PLATE/2700*(1+SCRAP)*PRICE_PLATE</f>
        <v>76.14984825</v>
      </c>
      <c r="Z1565" s="24" t="n">
        <f aca="false">T1565*CUT_M+(R1565+S1565)*CUT_SET</f>
        <v>129.1415885</v>
      </c>
      <c r="AA1565" s="24" t="n">
        <f aca="false">U1565*ROUND_M</f>
        <v>285.37167</v>
      </c>
      <c r="AB1565" s="24" t="n">
        <f aca="false">(R1565+S1565)*FINISH_PART</f>
        <v>208</v>
      </c>
      <c r="AC1565" s="24" t="n">
        <f aca="false">R1565*SPACER_VANE+(R1565+S1565)*ASM_H*LABOUR</f>
        <v>340.5</v>
      </c>
      <c r="AD1565" s="24" t="n">
        <f aca="false">V1565*G10_CAGE+W1565*G10_SLEEVE</f>
        <v>270.11322</v>
      </c>
      <c r="AE1565" s="24" t="n">
        <f aca="false">N1565/1000*SHAFT_M+SHAFT_SET</f>
        <v>189.44</v>
      </c>
      <c r="AF1565" s="24" t="n">
        <f aca="false">2*ROUNDUP(G1565*1000/V_ZENER,0)*PRICE_Z+5*ROUNDUP(G1565*DIODE_SAFETY/V_STICK,0)*PRICE_STICK</f>
        <v>149.8</v>
      </c>
      <c r="AG1565" s="24" t="n">
        <f aca="false">SUM(X1565:AF1565)</f>
        <v>1712.72384964</v>
      </c>
      <c r="AH1565" s="20" t="n">
        <f aca="false">FIXED_BOM</f>
        <v>3461</v>
      </c>
      <c r="AI1565" s="24" t="n">
        <f aca="false">(AG1565+AH1565)*(1+CONT)</f>
        <v>5949.782427086</v>
      </c>
      <c r="AJ1565" s="24" t="n">
        <f aca="false">IF(L1565&gt;0,AI1565/L1565,1000000000000)</f>
        <v>1990.95385472332</v>
      </c>
      <c r="AK1565" s="8" t="n">
        <f aca="false">IF(AND(G1565&gt;=V_NEED,L1565&gt;=P_MIN,K1565&gt;=Z_MIN,F1565&lt;=N_CAP,D1565&lt;=R_MAX,OR(CORONA_REQ=0,O1565&gt;=G1565)),1,0)</f>
        <v>0</v>
      </c>
      <c r="AL1565" s="28" t="n">
        <f aca="false">IF(AK1565=1,IF(OBJECTIVE=1,AI1565,AJ1565),1000000000000)+ROW()*0.000000001</f>
        <v>1000000000000</v>
      </c>
    </row>
    <row r="1566" customFormat="false" ht="15" hidden="false" customHeight="false" outlineLevel="0" collapsed="false">
      <c r="A1566" s="8" t="n">
        <v>1562</v>
      </c>
      <c r="B1566" s="23" t="n">
        <v>10</v>
      </c>
      <c r="C1566" s="23" t="n">
        <v>2</v>
      </c>
      <c r="D1566" s="8" t="n">
        <v>200</v>
      </c>
      <c r="E1566" s="8" t="n">
        <v>26</v>
      </c>
      <c r="F1566" s="8" t="n">
        <v>6</v>
      </c>
      <c r="G1566" s="28" t="n">
        <v>20.62</v>
      </c>
      <c r="H1566" s="8" t="n">
        <v>118.553736</v>
      </c>
      <c r="I1566" s="8" t="n">
        <v>545.159816</v>
      </c>
      <c r="J1566" s="28" t="n">
        <v>4.59842</v>
      </c>
      <c r="K1566" s="39" t="n">
        <v>1.21422</v>
      </c>
      <c r="L1566" s="28" t="n">
        <v>5.359444</v>
      </c>
      <c r="M1566" s="8" t="n">
        <v>218</v>
      </c>
      <c r="N1566" s="8" t="n">
        <v>1056</v>
      </c>
      <c r="O1566" s="28" t="n">
        <v>15.86467</v>
      </c>
      <c r="P1566" s="28" t="n">
        <v>8.046055</v>
      </c>
      <c r="Q1566" s="28" t="n">
        <v>8.906415</v>
      </c>
      <c r="R1566" s="8" t="n">
        <v>24</v>
      </c>
      <c r="S1566" s="8" t="n">
        <v>14</v>
      </c>
      <c r="T1566" s="23" t="n">
        <v>101.570792</v>
      </c>
      <c r="U1566" s="23" t="n">
        <v>84.040704</v>
      </c>
      <c r="V1566" s="28" t="n">
        <v>5.333228</v>
      </c>
      <c r="W1566" s="39" t="n">
        <v>0.822414</v>
      </c>
      <c r="X1566" s="24" t="n">
        <f aca="false">P1566*RHO_VANE/2700*(1+SCRAP)*PRICE_VANE</f>
        <v>96.31127835</v>
      </c>
      <c r="Y1566" s="24" t="n">
        <f aca="false">Q1566*RHO_PLATE/2700*(1+SCRAP)*PRICE_PLATE</f>
        <v>106.60978755</v>
      </c>
      <c r="Z1566" s="24" t="n">
        <f aca="false">T1566*CUT_M+(R1566+S1566)*CUT_SET</f>
        <v>190.356188</v>
      </c>
      <c r="AA1566" s="24" t="n">
        <f aca="false">U1566*ROUND_M</f>
        <v>420.20352</v>
      </c>
      <c r="AB1566" s="24" t="n">
        <f aca="false">(R1566+S1566)*FINISH_PART</f>
        <v>304</v>
      </c>
      <c r="AC1566" s="24" t="n">
        <f aca="false">R1566*SPACER_VANE+(R1566+S1566)*ASM_H*LABOUR</f>
        <v>499.5</v>
      </c>
      <c r="AD1566" s="24" t="n">
        <f aca="false">V1566*G10_CAGE+W1566*G10_SLEEVE</f>
        <v>369.33852</v>
      </c>
      <c r="AE1566" s="24" t="n">
        <f aca="false">N1566/1000*SHAFT_M+SHAFT_SET</f>
        <v>206.72</v>
      </c>
      <c r="AF1566" s="24" t="n">
        <f aca="false">2*ROUNDUP(G1566*1000/V_ZENER,0)*PRICE_Z+5*ROUNDUP(G1566*DIODE_SAFETY/V_STICK,0)*PRICE_STICK</f>
        <v>149.8</v>
      </c>
      <c r="AG1566" s="24" t="n">
        <f aca="false">SUM(X1566:AF1566)</f>
        <v>2342.8392939</v>
      </c>
      <c r="AH1566" s="20" t="n">
        <f aca="false">FIXED_BOM</f>
        <v>3461</v>
      </c>
      <c r="AI1566" s="24" t="n">
        <f aca="false">(AG1566+AH1566)*(1+CONT)</f>
        <v>6674.415187985</v>
      </c>
      <c r="AJ1566" s="24" t="n">
        <f aca="false">IF(L1566&gt;0,AI1566/L1566,1000000000000)</f>
        <v>1245.35589661633</v>
      </c>
      <c r="AK1566" s="8" t="n">
        <f aca="false">IF(AND(G1566&gt;=V_NEED,L1566&gt;=P_MIN,K1566&gt;=Z_MIN,F1566&lt;=N_CAP,D1566&lt;=R_MAX,OR(CORONA_REQ=0,O1566&gt;=G1566)),1,0)</f>
        <v>0</v>
      </c>
      <c r="AL1566" s="28" t="n">
        <f aca="false">IF(AK1566=1,IF(OBJECTIVE=1,AI1566,AJ1566),1000000000000)+ROW()*0.000000001</f>
        <v>1000000000000</v>
      </c>
    </row>
    <row r="1567" customFormat="false" ht="15" hidden="false" customHeight="false" outlineLevel="0" collapsed="false">
      <c r="A1567" s="8" t="n">
        <v>1563</v>
      </c>
      <c r="B1567" s="23" t="n">
        <v>10</v>
      </c>
      <c r="C1567" s="23" t="n">
        <v>2</v>
      </c>
      <c r="D1567" s="8" t="n">
        <v>200</v>
      </c>
      <c r="E1567" s="8" t="n">
        <v>26</v>
      </c>
      <c r="F1567" s="8" t="n">
        <v>8</v>
      </c>
      <c r="G1567" s="28" t="n">
        <v>20.62</v>
      </c>
      <c r="H1567" s="8" t="n">
        <v>160.936913</v>
      </c>
      <c r="I1567" s="8" t="n">
        <v>743.399749</v>
      </c>
      <c r="J1567" s="28" t="n">
        <v>4.6192</v>
      </c>
      <c r="K1567" s="39" t="n">
        <v>1.230552</v>
      </c>
      <c r="L1567" s="28" t="n">
        <v>7.738173</v>
      </c>
      <c r="M1567" s="8" t="n">
        <v>290</v>
      </c>
      <c r="N1567" s="8" t="n">
        <v>1200</v>
      </c>
      <c r="O1567" s="28" t="n">
        <v>15.86467</v>
      </c>
      <c r="P1567" s="28" t="n">
        <v>10.728074</v>
      </c>
      <c r="Q1567" s="28" t="n">
        <v>11.451105</v>
      </c>
      <c r="R1567" s="8" t="n">
        <v>32</v>
      </c>
      <c r="S1567" s="8" t="n">
        <v>18</v>
      </c>
      <c r="T1567" s="23" t="n">
        <v>134.380524</v>
      </c>
      <c r="U1567" s="23" t="n">
        <v>111.007075</v>
      </c>
      <c r="V1567" s="28" t="n">
        <v>6.766036</v>
      </c>
      <c r="W1567" s="39" t="n">
        <v>1.043361</v>
      </c>
      <c r="X1567" s="24" t="n">
        <f aca="false">P1567*RHO_VANE/2700*(1+SCRAP)*PRICE_VANE</f>
        <v>128.41504578</v>
      </c>
      <c r="Y1567" s="24" t="n">
        <f aca="false">Q1567*RHO_PLATE/2700*(1+SCRAP)*PRICE_PLATE</f>
        <v>137.06972685</v>
      </c>
      <c r="Z1567" s="24" t="n">
        <f aca="false">T1567*CUT_M+(R1567+S1567)*CUT_SET</f>
        <v>251.570786</v>
      </c>
      <c r="AA1567" s="24" t="n">
        <f aca="false">U1567*ROUND_M</f>
        <v>555.035375</v>
      </c>
      <c r="AB1567" s="24" t="n">
        <f aca="false">(R1567+S1567)*FINISH_PART</f>
        <v>400</v>
      </c>
      <c r="AC1567" s="24" t="n">
        <f aca="false">R1567*SPACER_VANE+(R1567+S1567)*ASM_H*LABOUR</f>
        <v>658.5</v>
      </c>
      <c r="AD1567" s="24" t="n">
        <f aca="false">V1567*G10_CAGE+W1567*G10_SLEEVE</f>
        <v>468.56382</v>
      </c>
      <c r="AE1567" s="24" t="n">
        <f aca="false">N1567/1000*SHAFT_M+SHAFT_SET</f>
        <v>224</v>
      </c>
      <c r="AF1567" s="24" t="n">
        <f aca="false">2*ROUNDUP(G1567*1000/V_ZENER,0)*PRICE_Z+5*ROUNDUP(G1567*DIODE_SAFETY/V_STICK,0)*PRICE_STICK</f>
        <v>149.8</v>
      </c>
      <c r="AG1567" s="24" t="n">
        <f aca="false">SUM(X1567:AF1567)</f>
        <v>2972.95475363</v>
      </c>
      <c r="AH1567" s="20" t="n">
        <f aca="false">FIXED_BOM</f>
        <v>3461</v>
      </c>
      <c r="AI1567" s="24" t="n">
        <f aca="false">(AG1567+AH1567)*(1+CONT)</f>
        <v>7399.0479666745</v>
      </c>
      <c r="AJ1567" s="24" t="n">
        <f aca="false">IF(L1567&gt;0,AI1567/L1567,1000000000000)</f>
        <v>956.175051484956</v>
      </c>
      <c r="AK1567" s="8" t="n">
        <f aca="false">IF(AND(G1567&gt;=V_NEED,L1567&gt;=P_MIN,K1567&gt;=Z_MIN,F1567&lt;=N_CAP,D1567&lt;=R_MAX,OR(CORONA_REQ=0,O1567&gt;=G1567)),1,0)</f>
        <v>0</v>
      </c>
      <c r="AL1567" s="28" t="n">
        <f aca="false">IF(AK1567=1,IF(OBJECTIVE=1,AI1567,AJ1567),1000000000000)+ROW()*0.000000001</f>
        <v>1000000000000</v>
      </c>
    </row>
    <row r="1568" customFormat="false" ht="15" hidden="false" customHeight="false" outlineLevel="0" collapsed="false">
      <c r="A1568" s="8" t="n">
        <v>1564</v>
      </c>
      <c r="B1568" s="23" t="n">
        <v>10</v>
      </c>
      <c r="C1568" s="23" t="n">
        <v>2</v>
      </c>
      <c r="D1568" s="8" t="n">
        <v>200</v>
      </c>
      <c r="E1568" s="8" t="n">
        <v>26</v>
      </c>
      <c r="F1568" s="8" t="n">
        <v>10</v>
      </c>
      <c r="G1568" s="28" t="n">
        <v>20.62</v>
      </c>
      <c r="H1568" s="8" t="n">
        <v>203.320089</v>
      </c>
      <c r="I1568" s="8" t="n">
        <v>941.639682</v>
      </c>
      <c r="J1568" s="28" t="n">
        <v>4.631316</v>
      </c>
      <c r="K1568" s="39" t="n">
        <v>1.240066</v>
      </c>
      <c r="L1568" s="28" t="n">
        <v>10.120537</v>
      </c>
      <c r="M1568" s="8" t="n">
        <v>362</v>
      </c>
      <c r="N1568" s="8" t="n">
        <v>1344</v>
      </c>
      <c r="O1568" s="28" t="n">
        <v>15.86467</v>
      </c>
      <c r="P1568" s="28" t="n">
        <v>13.410092</v>
      </c>
      <c r="Q1568" s="28" t="n">
        <v>13.995795</v>
      </c>
      <c r="R1568" s="8" t="n">
        <v>40</v>
      </c>
      <c r="S1568" s="8" t="n">
        <v>22</v>
      </c>
      <c r="T1568" s="23" t="n">
        <v>167.190257</v>
      </c>
      <c r="U1568" s="23" t="n">
        <v>137.973446</v>
      </c>
      <c r="V1568" s="28" t="n">
        <v>8.198843</v>
      </c>
      <c r="W1568" s="39" t="n">
        <v>1.264308</v>
      </c>
      <c r="X1568" s="24" t="n">
        <f aca="false">P1568*RHO_VANE/2700*(1+SCRAP)*PRICE_VANE</f>
        <v>160.51880124</v>
      </c>
      <c r="Y1568" s="24" t="n">
        <f aca="false">Q1568*RHO_PLATE/2700*(1+SCRAP)*PRICE_PLATE</f>
        <v>167.52966615</v>
      </c>
      <c r="Z1568" s="24" t="n">
        <f aca="false">T1568*CUT_M+(R1568+S1568)*CUT_SET</f>
        <v>312.7853855</v>
      </c>
      <c r="AA1568" s="24" t="n">
        <f aca="false">U1568*ROUND_M</f>
        <v>689.86723</v>
      </c>
      <c r="AB1568" s="24" t="n">
        <f aca="false">(R1568+S1568)*FINISH_PART</f>
        <v>496</v>
      </c>
      <c r="AC1568" s="24" t="n">
        <f aca="false">R1568*SPACER_VANE+(R1568+S1568)*ASM_H*LABOUR</f>
        <v>817.5</v>
      </c>
      <c r="AD1568" s="24" t="n">
        <f aca="false">V1568*G10_CAGE+W1568*G10_SLEEVE</f>
        <v>567.78906</v>
      </c>
      <c r="AE1568" s="24" t="n">
        <f aca="false">N1568/1000*SHAFT_M+SHAFT_SET</f>
        <v>241.28</v>
      </c>
      <c r="AF1568" s="24" t="n">
        <f aca="false">2*ROUNDUP(G1568*1000/V_ZENER,0)*PRICE_Z+5*ROUNDUP(G1568*DIODE_SAFETY/V_STICK,0)*PRICE_STICK</f>
        <v>149.8</v>
      </c>
      <c r="AG1568" s="24" t="n">
        <f aca="false">SUM(X1568:AF1568)</f>
        <v>3603.07014289</v>
      </c>
      <c r="AH1568" s="20" t="n">
        <f aca="false">FIXED_BOM</f>
        <v>3461</v>
      </c>
      <c r="AI1568" s="24" t="n">
        <f aca="false">(AG1568+AH1568)*(1+CONT)</f>
        <v>8123.6806643235</v>
      </c>
      <c r="AJ1568" s="24" t="n">
        <f aca="false">IF(L1568&gt;0,AI1568/L1568,1000000000000)</f>
        <v>802.692650036604</v>
      </c>
      <c r="AK1568" s="8" t="n">
        <f aca="false">IF(AND(G1568&gt;=V_NEED,L1568&gt;=P_MIN,K1568&gt;=Z_MIN,F1568&lt;=N_CAP,D1568&lt;=R_MAX,OR(CORONA_REQ=0,O1568&gt;=G1568)),1,0)</f>
        <v>0</v>
      </c>
      <c r="AL1568" s="28" t="n">
        <f aca="false">IF(AK1568=1,IF(OBJECTIVE=1,AI1568,AJ1568),1000000000000)+ROW()*0.000000001</f>
        <v>1000000000000</v>
      </c>
    </row>
    <row r="1569" customFormat="false" ht="15" hidden="false" customHeight="false" outlineLevel="0" collapsed="false">
      <c r="A1569" s="8" t="n">
        <v>1565</v>
      </c>
      <c r="B1569" s="23" t="n">
        <v>10</v>
      </c>
      <c r="C1569" s="23" t="n">
        <v>2</v>
      </c>
      <c r="D1569" s="8" t="n">
        <v>200</v>
      </c>
      <c r="E1569" s="8" t="n">
        <v>26</v>
      </c>
      <c r="F1569" s="8" t="n">
        <v>12</v>
      </c>
      <c r="G1569" s="28" t="n">
        <v>20.62</v>
      </c>
      <c r="H1569" s="8" t="n">
        <v>245.703266</v>
      </c>
      <c r="I1569" s="8" t="n">
        <v>1139.879615</v>
      </c>
      <c r="J1569" s="28" t="n">
        <v>4.639253</v>
      </c>
      <c r="K1569" s="39" t="n">
        <v>1.246971</v>
      </c>
      <c r="L1569" s="28" t="n">
        <v>12.503033</v>
      </c>
      <c r="M1569" s="8" t="n">
        <v>446</v>
      </c>
      <c r="N1569" s="8" t="n">
        <v>1512</v>
      </c>
      <c r="O1569" s="28" t="n">
        <v>15.86467</v>
      </c>
      <c r="P1569" s="28" t="n">
        <v>16.092111</v>
      </c>
      <c r="Q1569" s="28" t="n">
        <v>17.81283</v>
      </c>
      <c r="R1569" s="8" t="n">
        <v>48</v>
      </c>
      <c r="S1569" s="8" t="n">
        <v>28</v>
      </c>
      <c r="T1569" s="23" t="n">
        <v>203.141583</v>
      </c>
      <c r="U1569" s="23" t="n">
        <v>168.081409</v>
      </c>
      <c r="V1569" s="28" t="n">
        <v>9.870452</v>
      </c>
      <c r="W1569" s="39" t="n">
        <v>1.522079</v>
      </c>
      <c r="X1569" s="24" t="n">
        <f aca="false">P1569*RHO_VANE/2700*(1+SCRAP)*PRICE_VANE</f>
        <v>192.62256867</v>
      </c>
      <c r="Y1569" s="24" t="n">
        <f aca="false">Q1569*RHO_PLATE/2700*(1+SCRAP)*PRICE_PLATE</f>
        <v>213.2195751</v>
      </c>
      <c r="Z1569" s="24" t="n">
        <f aca="false">T1569*CUT_M+(R1569+S1569)*CUT_SET</f>
        <v>380.7123745</v>
      </c>
      <c r="AA1569" s="24" t="n">
        <f aca="false">U1569*ROUND_M</f>
        <v>840.407045</v>
      </c>
      <c r="AB1569" s="24" t="n">
        <f aca="false">(R1569+S1569)*FINISH_PART</f>
        <v>608</v>
      </c>
      <c r="AC1569" s="24" t="n">
        <f aca="false">R1569*SPACER_VANE+(R1569+S1569)*ASM_H*LABOUR</f>
        <v>999</v>
      </c>
      <c r="AD1569" s="24" t="n">
        <f aca="false">V1569*G10_CAGE+W1569*G10_SLEEVE</f>
        <v>683.55186</v>
      </c>
      <c r="AE1569" s="24" t="n">
        <f aca="false">N1569/1000*SHAFT_M+SHAFT_SET</f>
        <v>261.44</v>
      </c>
      <c r="AF1569" s="24" t="n">
        <f aca="false">2*ROUNDUP(G1569*1000/V_ZENER,0)*PRICE_Z+5*ROUNDUP(G1569*DIODE_SAFETY/V_STICK,0)*PRICE_STICK</f>
        <v>149.8</v>
      </c>
      <c r="AG1569" s="24" t="n">
        <f aca="false">SUM(X1569:AF1569)</f>
        <v>4328.75342327</v>
      </c>
      <c r="AH1569" s="20" t="n">
        <f aca="false">FIXED_BOM</f>
        <v>3461</v>
      </c>
      <c r="AI1569" s="24" t="n">
        <f aca="false">(AG1569+AH1569)*(1+CONT)</f>
        <v>8958.2164367605</v>
      </c>
      <c r="AJ1569" s="24" t="n">
        <f aca="false">IF(L1569&gt;0,AI1569/L1569,1000000000000)</f>
        <v>716.483467392312</v>
      </c>
      <c r="AK1569" s="8" t="n">
        <f aca="false">IF(AND(G1569&gt;=V_NEED,L1569&gt;=P_MIN,K1569&gt;=Z_MIN,F1569&lt;=N_CAP,D1569&lt;=R_MAX,OR(CORONA_REQ=0,O1569&gt;=G1569)),1,0)</f>
        <v>0</v>
      </c>
      <c r="AL1569" s="28" t="n">
        <f aca="false">IF(AK1569=1,IF(OBJECTIVE=1,AI1569,AJ1569),1000000000000)+ROW()*0.000000001</f>
        <v>1000000000000</v>
      </c>
    </row>
    <row r="1570" customFormat="false" ht="15" hidden="false" customHeight="false" outlineLevel="0" collapsed="false">
      <c r="A1570" s="8" t="n">
        <v>1566</v>
      </c>
      <c r="B1570" s="23" t="n">
        <v>10</v>
      </c>
      <c r="C1570" s="23" t="n">
        <v>2</v>
      </c>
      <c r="D1570" s="8" t="n">
        <v>200</v>
      </c>
      <c r="E1570" s="8" t="n">
        <v>26</v>
      </c>
      <c r="F1570" s="8" t="n">
        <v>16</v>
      </c>
      <c r="G1570" s="28" t="n">
        <v>20.62</v>
      </c>
      <c r="H1570" s="8" t="n">
        <v>330.469619</v>
      </c>
      <c r="I1570" s="8" t="n">
        <v>1536.359481</v>
      </c>
      <c r="J1570" s="28" t="n">
        <v>4.649019</v>
      </c>
      <c r="K1570" s="39" t="n">
        <v>1.25528</v>
      </c>
      <c r="L1570" s="28" t="n">
        <v>17.29287</v>
      </c>
      <c r="M1570" s="8" t="n">
        <v>590</v>
      </c>
      <c r="N1570" s="8" t="n">
        <v>1800</v>
      </c>
      <c r="O1570" s="28" t="n">
        <v>15.86467</v>
      </c>
      <c r="P1570" s="28" t="n">
        <v>21.456148</v>
      </c>
      <c r="Q1570" s="28" t="n">
        <v>22.90221</v>
      </c>
      <c r="R1570" s="8" t="n">
        <v>64</v>
      </c>
      <c r="S1570" s="8" t="n">
        <v>36</v>
      </c>
      <c r="T1570" s="23" t="n">
        <v>268.761049</v>
      </c>
      <c r="U1570" s="23" t="n">
        <v>222.01415</v>
      </c>
      <c r="V1570" s="28" t="n">
        <v>12.736067</v>
      </c>
      <c r="W1570" s="39" t="n">
        <v>1.963973</v>
      </c>
      <c r="X1570" s="24" t="n">
        <f aca="false">P1570*RHO_VANE/2700*(1+SCRAP)*PRICE_VANE</f>
        <v>256.83009156</v>
      </c>
      <c r="Y1570" s="24" t="n">
        <f aca="false">Q1570*RHO_PLATE/2700*(1+SCRAP)*PRICE_PLATE</f>
        <v>274.1394537</v>
      </c>
      <c r="Z1570" s="24" t="n">
        <f aca="false">T1570*CUT_M+(R1570+S1570)*CUT_SET</f>
        <v>503.1415735</v>
      </c>
      <c r="AA1570" s="24" t="n">
        <f aca="false">U1570*ROUND_M</f>
        <v>1110.07075</v>
      </c>
      <c r="AB1570" s="24" t="n">
        <f aca="false">(R1570+S1570)*FINISH_PART</f>
        <v>800</v>
      </c>
      <c r="AC1570" s="24" t="n">
        <f aca="false">R1570*SPACER_VANE+(R1570+S1570)*ASM_H*LABOUR</f>
        <v>1317</v>
      </c>
      <c r="AD1570" s="24" t="n">
        <f aca="false">V1570*G10_CAGE+W1570*G10_SLEEVE</f>
        <v>882.0024</v>
      </c>
      <c r="AE1570" s="24" t="n">
        <f aca="false">N1570/1000*SHAFT_M+SHAFT_SET</f>
        <v>296</v>
      </c>
      <c r="AF1570" s="24" t="n">
        <f aca="false">2*ROUNDUP(G1570*1000/V_ZENER,0)*PRICE_Z+5*ROUNDUP(G1570*DIODE_SAFETY/V_STICK,0)*PRICE_STICK</f>
        <v>149.8</v>
      </c>
      <c r="AG1570" s="24" t="n">
        <f aca="false">SUM(X1570:AF1570)</f>
        <v>5588.98426876</v>
      </c>
      <c r="AH1570" s="20" t="n">
        <f aca="false">FIXED_BOM</f>
        <v>3461</v>
      </c>
      <c r="AI1570" s="24" t="n">
        <f aca="false">(AG1570+AH1570)*(1+CONT)</f>
        <v>10407.481909074</v>
      </c>
      <c r="AJ1570" s="24" t="n">
        <f aca="false">IF(L1570&gt;0,AI1570/L1570,1000000000000)</f>
        <v>601.836589824245</v>
      </c>
      <c r="AK1570" s="8" t="n">
        <f aca="false">IF(AND(G1570&gt;=V_NEED,L1570&gt;=P_MIN,K1570&gt;=Z_MIN,F1570&lt;=N_CAP,D1570&lt;=R_MAX,OR(CORONA_REQ=0,O1570&gt;=G1570)),1,0)</f>
        <v>0</v>
      </c>
      <c r="AL1570" s="28" t="n">
        <f aca="false">IF(AK1570=1,IF(OBJECTIVE=1,AI1570,AJ1570),1000000000000)+ROW()*0.000000001</f>
        <v>1000000000000</v>
      </c>
    </row>
    <row r="1571" customFormat="false" ht="15" hidden="false" customHeight="false" outlineLevel="0" collapsed="false">
      <c r="A1571" s="8" t="n">
        <v>1567</v>
      </c>
      <c r="B1571" s="23" t="n">
        <v>10</v>
      </c>
      <c r="C1571" s="23" t="n">
        <v>2.5</v>
      </c>
      <c r="D1571" s="8" t="n">
        <v>200</v>
      </c>
      <c r="E1571" s="8" t="n">
        <v>18</v>
      </c>
      <c r="F1571" s="8" t="n">
        <v>4</v>
      </c>
      <c r="G1571" s="28" t="n">
        <v>20.62</v>
      </c>
      <c r="H1571" s="8" t="n">
        <v>42.922889</v>
      </c>
      <c r="I1571" s="8" t="n">
        <v>250.865931</v>
      </c>
      <c r="J1571" s="28" t="n">
        <v>5.844572</v>
      </c>
      <c r="K1571" s="39" t="n">
        <v>1.20663</v>
      </c>
      <c r="L1571" s="28" t="n">
        <v>2.381737</v>
      </c>
      <c r="M1571" s="8" t="n">
        <v>140</v>
      </c>
      <c r="N1571" s="8" t="n">
        <v>900</v>
      </c>
      <c r="O1571" s="28" t="n">
        <v>16.903932</v>
      </c>
      <c r="P1571" s="28" t="n">
        <v>5.008586</v>
      </c>
      <c r="Q1571" s="28" t="n">
        <v>6.361725</v>
      </c>
      <c r="R1571" s="8" t="n">
        <v>16</v>
      </c>
      <c r="S1571" s="8" t="n">
        <v>8</v>
      </c>
      <c r="T1571" s="23" t="n">
        <v>65.619466</v>
      </c>
      <c r="U1571" s="23" t="n">
        <v>53.932741</v>
      </c>
      <c r="V1571" s="28" t="n">
        <v>3.78102</v>
      </c>
      <c r="W1571" s="39" t="n">
        <v>0.583054</v>
      </c>
      <c r="X1571" s="24" t="n">
        <f aca="false">P1571*RHO_VANE/2700*(1+SCRAP)*PRICE_VANE</f>
        <v>59.95277442</v>
      </c>
      <c r="Y1571" s="24" t="n">
        <f aca="false">Q1571*RHO_PLATE/2700*(1+SCRAP)*PRICE_PLATE</f>
        <v>76.14984825</v>
      </c>
      <c r="Z1571" s="24" t="n">
        <f aca="false">T1571*CUT_M+(R1571+S1571)*CUT_SET</f>
        <v>122.429199</v>
      </c>
      <c r="AA1571" s="24" t="n">
        <f aca="false">U1571*ROUND_M</f>
        <v>269.663705</v>
      </c>
      <c r="AB1571" s="24" t="n">
        <f aca="false">(R1571+S1571)*FINISH_PART</f>
        <v>192</v>
      </c>
      <c r="AC1571" s="24" t="n">
        <f aca="false">R1571*SPACER_VANE+(R1571+S1571)*ASM_H*LABOUR</f>
        <v>318</v>
      </c>
      <c r="AD1571" s="24" t="n">
        <f aca="false">V1571*G10_CAGE+W1571*G10_SLEEVE</f>
        <v>261.84444</v>
      </c>
      <c r="AE1571" s="24" t="n">
        <f aca="false">N1571/1000*SHAFT_M+SHAFT_SET</f>
        <v>188</v>
      </c>
      <c r="AF1571" s="24" t="n">
        <f aca="false">2*ROUNDUP(G1571*1000/V_ZENER,0)*PRICE_Z+5*ROUNDUP(G1571*DIODE_SAFETY/V_STICK,0)*PRICE_STICK</f>
        <v>149.8</v>
      </c>
      <c r="AG1571" s="24" t="n">
        <f aca="false">SUM(X1571:AF1571)</f>
        <v>1637.83996667</v>
      </c>
      <c r="AH1571" s="20" t="n">
        <f aca="false">FIXED_BOM</f>
        <v>3461</v>
      </c>
      <c r="AI1571" s="24" t="n">
        <f aca="false">(AG1571+AH1571)*(1+CONT)</f>
        <v>5863.6659616705</v>
      </c>
      <c r="AJ1571" s="24" t="n">
        <f aca="false">IF(L1571&gt;0,AI1571/L1571,1000000000000)</f>
        <v>2461.92840001667</v>
      </c>
      <c r="AK1571" s="8" t="n">
        <f aca="false">IF(AND(G1571&gt;=V_NEED,L1571&gt;=P_MIN,K1571&gt;=Z_MIN,F1571&lt;=N_CAP,D1571&lt;=R_MAX,OR(CORONA_REQ=0,O1571&gt;=G1571)),1,0)</f>
        <v>0</v>
      </c>
      <c r="AL1571" s="28" t="n">
        <f aca="false">IF(AK1571=1,IF(OBJECTIVE=1,AI1571,AJ1571),1000000000000)+ROW()*0.000000001</f>
        <v>1000000000000</v>
      </c>
    </row>
    <row r="1572" customFormat="false" ht="15" hidden="false" customHeight="false" outlineLevel="0" collapsed="false">
      <c r="A1572" s="8" t="n">
        <v>1568</v>
      </c>
      <c r="B1572" s="23" t="n">
        <v>10</v>
      </c>
      <c r="C1572" s="23" t="n">
        <v>2.5</v>
      </c>
      <c r="D1572" s="8" t="n">
        <v>200</v>
      </c>
      <c r="E1572" s="8" t="n">
        <v>18</v>
      </c>
      <c r="F1572" s="8" t="n">
        <v>6</v>
      </c>
      <c r="G1572" s="28" t="n">
        <v>20.62</v>
      </c>
      <c r="H1572" s="8" t="n">
        <v>66.307398</v>
      </c>
      <c r="I1572" s="8" t="n">
        <v>394.217892</v>
      </c>
      <c r="J1572" s="28" t="n">
        <v>5.945308</v>
      </c>
      <c r="K1572" s="39" t="n">
        <v>1.256053</v>
      </c>
      <c r="L1572" s="28" t="n">
        <v>4.4183</v>
      </c>
      <c r="M1572" s="8" t="n">
        <v>215</v>
      </c>
      <c r="N1572" s="8" t="n">
        <v>1050</v>
      </c>
      <c r="O1572" s="28" t="n">
        <v>16.903932</v>
      </c>
      <c r="P1572" s="28" t="n">
        <v>7.512879</v>
      </c>
      <c r="Q1572" s="28" t="n">
        <v>9.542588</v>
      </c>
      <c r="R1572" s="8" t="n">
        <v>24</v>
      </c>
      <c r="S1572" s="8" t="n">
        <v>12</v>
      </c>
      <c r="T1572" s="23" t="n">
        <v>98.429199</v>
      </c>
      <c r="U1572" s="23" t="n">
        <v>80.899112</v>
      </c>
      <c r="V1572" s="28" t="n">
        <v>5.273528</v>
      </c>
      <c r="W1572" s="39" t="n">
        <v>0.813208</v>
      </c>
      <c r="X1572" s="24" t="n">
        <f aca="false">P1572*RHO_VANE/2700*(1+SCRAP)*PRICE_VANE</f>
        <v>89.92916163</v>
      </c>
      <c r="Y1572" s="24" t="n">
        <f aca="false">Q1572*RHO_PLATE/2700*(1+SCRAP)*PRICE_PLATE</f>
        <v>114.22477836</v>
      </c>
      <c r="Z1572" s="24" t="n">
        <f aca="false">T1572*CUT_M+(R1572+S1572)*CUT_SET</f>
        <v>183.6437985</v>
      </c>
      <c r="AA1572" s="24" t="n">
        <f aca="false">U1572*ROUND_M</f>
        <v>404.49556</v>
      </c>
      <c r="AB1572" s="24" t="n">
        <f aca="false">(R1572+S1572)*FINISH_PART</f>
        <v>288</v>
      </c>
      <c r="AC1572" s="24" t="n">
        <f aca="false">R1572*SPACER_VANE+(R1572+S1572)*ASM_H*LABOUR</f>
        <v>477</v>
      </c>
      <c r="AD1572" s="24" t="n">
        <f aca="false">V1572*G10_CAGE+W1572*G10_SLEEVE</f>
        <v>365.20416</v>
      </c>
      <c r="AE1572" s="24" t="n">
        <f aca="false">N1572/1000*SHAFT_M+SHAFT_SET</f>
        <v>206</v>
      </c>
      <c r="AF1572" s="24" t="n">
        <f aca="false">2*ROUNDUP(G1572*1000/V_ZENER,0)*PRICE_Z+5*ROUNDUP(G1572*DIODE_SAFETY/V_STICK,0)*PRICE_STICK</f>
        <v>149.8</v>
      </c>
      <c r="AG1572" s="24" t="n">
        <f aca="false">SUM(X1572:AF1572)</f>
        <v>2278.29745849</v>
      </c>
      <c r="AH1572" s="20" t="n">
        <f aca="false">FIXED_BOM</f>
        <v>3461</v>
      </c>
      <c r="AI1572" s="24" t="n">
        <f aca="false">(AG1572+AH1572)*(1+CONT)</f>
        <v>6600.1920772635</v>
      </c>
      <c r="AJ1572" s="24" t="n">
        <f aca="false">IF(L1572&gt;0,AI1572/L1572,1000000000000)</f>
        <v>1493.83067633784</v>
      </c>
      <c r="AK1572" s="8" t="n">
        <f aca="false">IF(AND(G1572&gt;=V_NEED,L1572&gt;=P_MIN,K1572&gt;=Z_MIN,F1572&lt;=N_CAP,D1572&lt;=R_MAX,OR(CORONA_REQ=0,O1572&gt;=G1572)),1,0)</f>
        <v>0</v>
      </c>
      <c r="AL1572" s="28" t="n">
        <f aca="false">IF(AK1572=1,IF(OBJECTIVE=1,AI1572,AJ1572),1000000000000)+ROW()*0.000000001</f>
        <v>1000000000000</v>
      </c>
    </row>
    <row r="1573" customFormat="false" ht="15" hidden="false" customHeight="false" outlineLevel="0" collapsed="false">
      <c r="A1573" s="8" t="n">
        <v>1569</v>
      </c>
      <c r="B1573" s="23" t="n">
        <v>10</v>
      </c>
      <c r="C1573" s="23" t="n">
        <v>2.5</v>
      </c>
      <c r="D1573" s="8" t="n">
        <v>200</v>
      </c>
      <c r="E1573" s="8" t="n">
        <v>18</v>
      </c>
      <c r="F1573" s="8" t="n">
        <v>8</v>
      </c>
      <c r="G1573" s="28" t="n">
        <v>20.62</v>
      </c>
      <c r="H1573" s="8" t="n">
        <v>89.691906</v>
      </c>
      <c r="I1573" s="8" t="n">
        <v>537.569853</v>
      </c>
      <c r="J1573" s="28" t="n">
        <v>5.993516</v>
      </c>
      <c r="K1573" s="39" t="n">
        <v>1.281261</v>
      </c>
      <c r="L1573" s="28" t="n">
        <v>6.464447</v>
      </c>
      <c r="M1573" s="8" t="n">
        <v>277.5</v>
      </c>
      <c r="N1573" s="8" t="n">
        <v>1175</v>
      </c>
      <c r="O1573" s="28" t="n">
        <v>16.903932</v>
      </c>
      <c r="P1573" s="28" t="n">
        <v>10.017172</v>
      </c>
      <c r="Q1573" s="28" t="n">
        <v>11.133019</v>
      </c>
      <c r="R1573" s="8" t="n">
        <v>32</v>
      </c>
      <c r="S1573" s="8" t="n">
        <v>14</v>
      </c>
      <c r="T1573" s="23" t="n">
        <v>128.097339</v>
      </c>
      <c r="U1573" s="23" t="n">
        <v>104.72389</v>
      </c>
      <c r="V1573" s="28" t="n">
        <v>6.517284</v>
      </c>
      <c r="W1573" s="39" t="n">
        <v>1.005002</v>
      </c>
      <c r="X1573" s="24" t="n">
        <f aca="false">P1573*RHO_VANE/2700*(1+SCRAP)*PRICE_VANE</f>
        <v>119.90554884</v>
      </c>
      <c r="Y1573" s="24" t="n">
        <f aca="false">Q1573*RHO_PLATE/2700*(1+SCRAP)*PRICE_PLATE</f>
        <v>133.26223743</v>
      </c>
      <c r="Z1573" s="24" t="n">
        <f aca="false">T1573*CUT_M+(R1573+S1573)*CUT_SET</f>
        <v>238.1460085</v>
      </c>
      <c r="AA1573" s="24" t="n">
        <f aca="false">U1573*ROUND_M</f>
        <v>523.61945</v>
      </c>
      <c r="AB1573" s="24" t="n">
        <f aca="false">(R1573+S1573)*FINISH_PART</f>
        <v>368</v>
      </c>
      <c r="AC1573" s="24" t="n">
        <f aca="false">R1573*SPACER_VANE+(R1573+S1573)*ASM_H*LABOUR</f>
        <v>613.5</v>
      </c>
      <c r="AD1573" s="24" t="n">
        <f aca="false">V1573*G10_CAGE+W1573*G10_SLEEVE</f>
        <v>451.33716</v>
      </c>
      <c r="AE1573" s="24" t="n">
        <f aca="false">N1573/1000*SHAFT_M+SHAFT_SET</f>
        <v>221</v>
      </c>
      <c r="AF1573" s="24" t="n">
        <f aca="false">2*ROUNDUP(G1573*1000/V_ZENER,0)*PRICE_Z+5*ROUNDUP(G1573*DIODE_SAFETY/V_STICK,0)*PRICE_STICK</f>
        <v>149.8</v>
      </c>
      <c r="AG1573" s="24" t="n">
        <f aca="false">SUM(X1573:AF1573)</f>
        <v>2818.57040477</v>
      </c>
      <c r="AH1573" s="20" t="n">
        <f aca="false">FIXED_BOM</f>
        <v>3461</v>
      </c>
      <c r="AI1573" s="24" t="n">
        <f aca="false">(AG1573+AH1573)*(1+CONT)</f>
        <v>7221.5059654855</v>
      </c>
      <c r="AJ1573" s="24" t="n">
        <f aca="false">IF(L1573&gt;0,AI1573/L1573,1000000000000)</f>
        <v>1117.11117215216</v>
      </c>
      <c r="AK1573" s="8" t="n">
        <f aca="false">IF(AND(G1573&gt;=V_NEED,L1573&gt;=P_MIN,K1573&gt;=Z_MIN,F1573&lt;=N_CAP,D1573&lt;=R_MAX,OR(CORONA_REQ=0,O1573&gt;=G1573)),1,0)</f>
        <v>0</v>
      </c>
      <c r="AL1573" s="28" t="n">
        <f aca="false">IF(AK1573=1,IF(OBJECTIVE=1,AI1573,AJ1573),1000000000000)+ROW()*0.000000001</f>
        <v>1000000000000</v>
      </c>
    </row>
    <row r="1574" customFormat="false" ht="15" hidden="false" customHeight="false" outlineLevel="0" collapsed="false">
      <c r="A1574" s="8" t="n">
        <v>1570</v>
      </c>
      <c r="B1574" s="23" t="n">
        <v>10</v>
      </c>
      <c r="C1574" s="23" t="n">
        <v>2.5</v>
      </c>
      <c r="D1574" s="8" t="n">
        <v>200</v>
      </c>
      <c r="E1574" s="8" t="n">
        <v>18</v>
      </c>
      <c r="F1574" s="8" t="n">
        <v>10</v>
      </c>
      <c r="G1574" s="28" t="n">
        <v>20.62</v>
      </c>
      <c r="H1574" s="8" t="n">
        <v>113.076414</v>
      </c>
      <c r="I1574" s="8" t="n">
        <v>680.921813</v>
      </c>
      <c r="J1574" s="28" t="n">
        <v>6.021785</v>
      </c>
      <c r="K1574" s="39" t="n">
        <v>1.2967</v>
      </c>
      <c r="L1574" s="28" t="n">
        <v>8.525372</v>
      </c>
      <c r="M1574" s="8" t="n">
        <v>352.5</v>
      </c>
      <c r="N1574" s="8" t="n">
        <v>1325</v>
      </c>
      <c r="O1574" s="28" t="n">
        <v>16.903932</v>
      </c>
      <c r="P1574" s="28" t="n">
        <v>12.521465</v>
      </c>
      <c r="Q1574" s="28" t="n">
        <v>14.313882</v>
      </c>
      <c r="R1574" s="8" t="n">
        <v>40</v>
      </c>
      <c r="S1574" s="8" t="n">
        <v>18</v>
      </c>
      <c r="T1574" s="23" t="n">
        <v>160.907072</v>
      </c>
      <c r="U1574" s="23" t="n">
        <v>131.69026</v>
      </c>
      <c r="V1574" s="28" t="n">
        <v>8.009792</v>
      </c>
      <c r="W1574" s="39" t="n">
        <v>1.235155</v>
      </c>
      <c r="X1574" s="24" t="n">
        <f aca="false">P1574*RHO_VANE/2700*(1+SCRAP)*PRICE_VANE</f>
        <v>149.88193605</v>
      </c>
      <c r="Y1574" s="24" t="n">
        <f aca="false">Q1574*RHO_PLATE/2700*(1+SCRAP)*PRICE_PLATE</f>
        <v>171.33716754</v>
      </c>
      <c r="Z1574" s="24" t="n">
        <f aca="false">T1574*CUT_M+(R1574+S1574)*CUT_SET</f>
        <v>299.360608</v>
      </c>
      <c r="AA1574" s="24" t="n">
        <f aca="false">U1574*ROUND_M</f>
        <v>658.4513</v>
      </c>
      <c r="AB1574" s="24" t="n">
        <f aca="false">(R1574+S1574)*FINISH_PART</f>
        <v>464</v>
      </c>
      <c r="AC1574" s="24" t="n">
        <f aca="false">R1574*SPACER_VANE+(R1574+S1574)*ASM_H*LABOUR</f>
        <v>772.5</v>
      </c>
      <c r="AD1574" s="24" t="n">
        <f aca="false">V1574*G10_CAGE+W1574*G10_SLEEVE</f>
        <v>554.69682</v>
      </c>
      <c r="AE1574" s="24" t="n">
        <f aca="false">N1574/1000*SHAFT_M+SHAFT_SET</f>
        <v>239</v>
      </c>
      <c r="AF1574" s="24" t="n">
        <f aca="false">2*ROUNDUP(G1574*1000/V_ZENER,0)*PRICE_Z+5*ROUNDUP(G1574*DIODE_SAFETY/V_STICK,0)*PRICE_STICK</f>
        <v>149.8</v>
      </c>
      <c r="AG1574" s="24" t="n">
        <f aca="false">SUM(X1574:AF1574)</f>
        <v>3459.02783159</v>
      </c>
      <c r="AH1574" s="20" t="n">
        <f aca="false">FIXED_BOM</f>
        <v>3461</v>
      </c>
      <c r="AI1574" s="24" t="n">
        <f aca="false">(AG1574+AH1574)*(1+CONT)</f>
        <v>7958.0320063285</v>
      </c>
      <c r="AJ1574" s="24" t="n">
        <f aca="false">IF(L1574&gt;0,AI1574/L1574,1000000000000)</f>
        <v>933.452757994431</v>
      </c>
      <c r="AK1574" s="8" t="n">
        <f aca="false">IF(AND(G1574&gt;=V_NEED,L1574&gt;=P_MIN,K1574&gt;=Z_MIN,F1574&lt;=N_CAP,D1574&lt;=R_MAX,OR(CORONA_REQ=0,O1574&gt;=G1574)),1,0)</f>
        <v>0</v>
      </c>
      <c r="AL1574" s="28" t="n">
        <f aca="false">IF(AK1574=1,IF(OBJECTIVE=1,AI1574,AJ1574),1000000000000)+ROW()*0.000000001</f>
        <v>1000000000000</v>
      </c>
    </row>
    <row r="1575" customFormat="false" ht="15" hidden="false" customHeight="false" outlineLevel="0" collapsed="false">
      <c r="A1575" s="8" t="n">
        <v>1571</v>
      </c>
      <c r="B1575" s="23" t="n">
        <v>10</v>
      </c>
      <c r="C1575" s="23" t="n">
        <v>2.5</v>
      </c>
      <c r="D1575" s="8" t="n">
        <v>200</v>
      </c>
      <c r="E1575" s="8" t="n">
        <v>18</v>
      </c>
      <c r="F1575" s="8" t="n">
        <v>12</v>
      </c>
      <c r="G1575" s="28" t="n">
        <v>20.62</v>
      </c>
      <c r="H1575" s="8" t="n">
        <v>136.460922</v>
      </c>
      <c r="I1575" s="8" t="n">
        <v>824.273774</v>
      </c>
      <c r="J1575" s="28" t="n">
        <v>6.040365</v>
      </c>
      <c r="K1575" s="39" t="n">
        <v>1.307029</v>
      </c>
      <c r="L1575" s="28" t="n">
        <v>10.582388</v>
      </c>
      <c r="M1575" s="8" t="n">
        <v>415</v>
      </c>
      <c r="N1575" s="8" t="n">
        <v>1450</v>
      </c>
      <c r="O1575" s="28" t="n">
        <v>16.903932</v>
      </c>
      <c r="P1575" s="28" t="n">
        <v>15.025759</v>
      </c>
      <c r="Q1575" s="28" t="n">
        <v>15.904313</v>
      </c>
      <c r="R1575" s="8" t="n">
        <v>48</v>
      </c>
      <c r="S1575" s="8" t="n">
        <v>20</v>
      </c>
      <c r="T1575" s="23" t="n">
        <v>190.575212</v>
      </c>
      <c r="U1575" s="23" t="n">
        <v>155.515038</v>
      </c>
      <c r="V1575" s="28" t="n">
        <v>9.253549</v>
      </c>
      <c r="W1575" s="39" t="n">
        <v>1.426949</v>
      </c>
      <c r="X1575" s="24" t="n">
        <f aca="false">P1575*RHO_VANE/2700*(1+SCRAP)*PRICE_VANE</f>
        <v>179.85833523</v>
      </c>
      <c r="Y1575" s="24" t="n">
        <f aca="false">Q1575*RHO_PLATE/2700*(1+SCRAP)*PRICE_PLATE</f>
        <v>190.37462661</v>
      </c>
      <c r="Z1575" s="24" t="n">
        <f aca="false">T1575*CUT_M+(R1575+S1575)*CUT_SET</f>
        <v>353.862818</v>
      </c>
      <c r="AA1575" s="24" t="n">
        <f aca="false">U1575*ROUND_M</f>
        <v>777.57519</v>
      </c>
      <c r="AB1575" s="24" t="n">
        <f aca="false">(R1575+S1575)*FINISH_PART</f>
        <v>544</v>
      </c>
      <c r="AC1575" s="24" t="n">
        <f aca="false">R1575*SPACER_VANE+(R1575+S1575)*ASM_H*LABOUR</f>
        <v>909</v>
      </c>
      <c r="AD1575" s="24" t="n">
        <f aca="false">V1575*G10_CAGE+W1575*G10_SLEEVE</f>
        <v>640.82988</v>
      </c>
      <c r="AE1575" s="24" t="n">
        <f aca="false">N1575/1000*SHAFT_M+SHAFT_SET</f>
        <v>254</v>
      </c>
      <c r="AF1575" s="24" t="n">
        <f aca="false">2*ROUNDUP(G1575*1000/V_ZENER,0)*PRICE_Z+5*ROUNDUP(G1575*DIODE_SAFETY/V_STICK,0)*PRICE_STICK</f>
        <v>149.8</v>
      </c>
      <c r="AG1575" s="24" t="n">
        <f aca="false">SUM(X1575:AF1575)</f>
        <v>3999.30084984</v>
      </c>
      <c r="AH1575" s="20" t="n">
        <f aca="false">FIXED_BOM</f>
        <v>3461</v>
      </c>
      <c r="AI1575" s="24" t="n">
        <f aca="false">(AG1575+AH1575)*(1+CONT)</f>
        <v>8579.345977316</v>
      </c>
      <c r="AJ1575" s="24" t="n">
        <f aca="false">IF(L1575&gt;0,AI1575/L1575,1000000000000)</f>
        <v>810.719279742531</v>
      </c>
      <c r="AK1575" s="8" t="n">
        <f aca="false">IF(AND(G1575&gt;=V_NEED,L1575&gt;=P_MIN,K1575&gt;=Z_MIN,F1575&lt;=N_CAP,D1575&lt;=R_MAX,OR(CORONA_REQ=0,O1575&gt;=G1575)),1,0)</f>
        <v>0</v>
      </c>
      <c r="AL1575" s="28" t="n">
        <f aca="false">IF(AK1575=1,IF(OBJECTIVE=1,AI1575,AJ1575),1000000000000)+ROW()*0.000000001</f>
        <v>1000000000000</v>
      </c>
    </row>
    <row r="1576" customFormat="false" ht="15" hidden="false" customHeight="false" outlineLevel="0" collapsed="false">
      <c r="A1576" s="8" t="n">
        <v>1572</v>
      </c>
      <c r="B1576" s="23" t="n">
        <v>10</v>
      </c>
      <c r="C1576" s="23" t="n">
        <v>2.5</v>
      </c>
      <c r="D1576" s="8" t="n">
        <v>200</v>
      </c>
      <c r="E1576" s="8" t="n">
        <v>18</v>
      </c>
      <c r="F1576" s="8" t="n">
        <v>16</v>
      </c>
      <c r="G1576" s="28" t="n">
        <v>20.62</v>
      </c>
      <c r="H1576" s="8" t="n">
        <v>183.229939</v>
      </c>
      <c r="I1576" s="8" t="n">
        <v>1110.977695</v>
      </c>
      <c r="J1576" s="28" t="n">
        <v>6.063298</v>
      </c>
      <c r="K1576" s="39" t="n">
        <v>1.320447</v>
      </c>
      <c r="L1576" s="28" t="n">
        <v>14.730742</v>
      </c>
      <c r="M1576" s="8" t="n">
        <v>552.5</v>
      </c>
      <c r="N1576" s="8" t="n">
        <v>1725</v>
      </c>
      <c r="O1576" s="28" t="n">
        <v>16.903932</v>
      </c>
      <c r="P1576" s="28" t="n">
        <v>20.034345</v>
      </c>
      <c r="Q1576" s="28" t="n">
        <v>20.675607</v>
      </c>
      <c r="R1576" s="8" t="n">
        <v>64</v>
      </c>
      <c r="S1576" s="8" t="n">
        <v>26</v>
      </c>
      <c r="T1576" s="23" t="n">
        <v>253.053086</v>
      </c>
      <c r="U1576" s="23" t="n">
        <v>206.306187</v>
      </c>
      <c r="V1576" s="28" t="n">
        <v>11.989813</v>
      </c>
      <c r="W1576" s="39" t="n">
        <v>1.848896</v>
      </c>
      <c r="X1576" s="24" t="n">
        <f aca="false">P1576*RHO_VANE/2700*(1+SCRAP)*PRICE_VANE</f>
        <v>239.81110965</v>
      </c>
      <c r="Y1576" s="24" t="n">
        <f aca="false">Q1576*RHO_PLATE/2700*(1+SCRAP)*PRICE_PLATE</f>
        <v>247.48701579</v>
      </c>
      <c r="Z1576" s="24" t="n">
        <f aca="false">T1576*CUT_M+(R1576+S1576)*CUT_SET</f>
        <v>469.579629</v>
      </c>
      <c r="AA1576" s="24" t="n">
        <f aca="false">U1576*ROUND_M</f>
        <v>1031.530935</v>
      </c>
      <c r="AB1576" s="24" t="n">
        <f aca="false">(R1576+S1576)*FINISH_PART</f>
        <v>720</v>
      </c>
      <c r="AC1576" s="24" t="n">
        <f aca="false">R1576*SPACER_VANE+(R1576+S1576)*ASM_H*LABOUR</f>
        <v>1204.5</v>
      </c>
      <c r="AD1576" s="24" t="n">
        <f aca="false">V1576*G10_CAGE+W1576*G10_SLEEVE</f>
        <v>830.32254</v>
      </c>
      <c r="AE1576" s="24" t="n">
        <f aca="false">N1576/1000*SHAFT_M+SHAFT_SET</f>
        <v>287</v>
      </c>
      <c r="AF1576" s="24" t="n">
        <f aca="false">2*ROUNDUP(G1576*1000/V_ZENER,0)*PRICE_Z+5*ROUNDUP(G1576*DIODE_SAFETY/V_STICK,0)*PRICE_STICK</f>
        <v>149.8</v>
      </c>
      <c r="AG1576" s="24" t="n">
        <f aca="false">SUM(X1576:AF1576)</f>
        <v>5180.03122944</v>
      </c>
      <c r="AH1576" s="20" t="n">
        <f aca="false">FIXED_BOM</f>
        <v>3461</v>
      </c>
      <c r="AI1576" s="24" t="n">
        <f aca="false">(AG1576+AH1576)*(1+CONT)</f>
        <v>9937.185913856</v>
      </c>
      <c r="AJ1576" s="24" t="n">
        <f aca="false">IF(L1576&gt;0,AI1576/L1576,1000000000000)</f>
        <v>674.588280336184</v>
      </c>
      <c r="AK1576" s="8" t="n">
        <f aca="false">IF(AND(G1576&gt;=V_NEED,L1576&gt;=P_MIN,K1576&gt;=Z_MIN,F1576&lt;=N_CAP,D1576&lt;=R_MAX,OR(CORONA_REQ=0,O1576&gt;=G1576)),1,0)</f>
        <v>0</v>
      </c>
      <c r="AL1576" s="28" t="n">
        <f aca="false">IF(AK1576=1,IF(OBJECTIVE=1,AI1576,AJ1576),1000000000000)+ROW()*0.000000001</f>
        <v>1000000000000</v>
      </c>
    </row>
    <row r="1577" customFormat="false" ht="15" hidden="false" customHeight="false" outlineLevel="0" collapsed="false">
      <c r="A1577" s="8" t="n">
        <v>1573</v>
      </c>
      <c r="B1577" s="23" t="n">
        <v>10</v>
      </c>
      <c r="C1577" s="23" t="n">
        <v>2.5</v>
      </c>
      <c r="D1577" s="8" t="n">
        <v>200</v>
      </c>
      <c r="E1577" s="8" t="n">
        <v>22</v>
      </c>
      <c r="F1577" s="8" t="n">
        <v>4</v>
      </c>
      <c r="G1577" s="28" t="n">
        <v>20.62</v>
      </c>
      <c r="H1577" s="8" t="n">
        <v>55.536194</v>
      </c>
      <c r="I1577" s="8" t="n">
        <v>299.471648</v>
      </c>
      <c r="J1577" s="28" t="n">
        <v>5.392369</v>
      </c>
      <c r="K1577" s="39" t="n">
        <v>1.208339</v>
      </c>
      <c r="L1577" s="28" t="n">
        <v>2.867581</v>
      </c>
      <c r="M1577" s="8" t="n">
        <v>152.5</v>
      </c>
      <c r="N1577" s="8" t="n">
        <v>925</v>
      </c>
      <c r="O1577" s="28" t="n">
        <v>16.903932</v>
      </c>
      <c r="P1577" s="28" t="n">
        <v>5.856816</v>
      </c>
      <c r="Q1577" s="28" t="n">
        <v>7.952156</v>
      </c>
      <c r="R1577" s="8" t="n">
        <v>16</v>
      </c>
      <c r="S1577" s="8" t="n">
        <v>10</v>
      </c>
      <c r="T1577" s="23" t="n">
        <v>68.761059</v>
      </c>
      <c r="U1577" s="23" t="n">
        <v>57.074334</v>
      </c>
      <c r="V1577" s="28" t="n">
        <v>4.029771</v>
      </c>
      <c r="W1577" s="39" t="n">
        <v>0.621413</v>
      </c>
      <c r="X1577" s="24" t="n">
        <f aca="false">P1577*RHO_VANE/2700*(1+SCRAP)*PRICE_VANE</f>
        <v>70.10608752</v>
      </c>
      <c r="Y1577" s="24" t="n">
        <f aca="false">Q1577*RHO_PLATE/2700*(1+SCRAP)*PRICE_PLATE</f>
        <v>95.18730732</v>
      </c>
      <c r="Z1577" s="24" t="n">
        <f aca="false">T1577*CUT_M+(R1577+S1577)*CUT_SET</f>
        <v>129.1415885</v>
      </c>
      <c r="AA1577" s="24" t="n">
        <f aca="false">U1577*ROUND_M</f>
        <v>285.37167</v>
      </c>
      <c r="AB1577" s="24" t="n">
        <f aca="false">(R1577+S1577)*FINISH_PART</f>
        <v>208</v>
      </c>
      <c r="AC1577" s="24" t="n">
        <f aca="false">R1577*SPACER_VANE+(R1577+S1577)*ASM_H*LABOUR</f>
        <v>340.5</v>
      </c>
      <c r="AD1577" s="24" t="n">
        <f aca="false">V1577*G10_CAGE+W1577*G10_SLEEVE</f>
        <v>279.07104</v>
      </c>
      <c r="AE1577" s="24" t="n">
        <f aca="false">N1577/1000*SHAFT_M+SHAFT_SET</f>
        <v>191</v>
      </c>
      <c r="AF1577" s="24" t="n">
        <f aca="false">2*ROUNDUP(G1577*1000/V_ZENER,0)*PRICE_Z+5*ROUNDUP(G1577*DIODE_SAFETY/V_STICK,0)*PRICE_STICK</f>
        <v>149.8</v>
      </c>
      <c r="AG1577" s="24" t="n">
        <f aca="false">SUM(X1577:AF1577)</f>
        <v>1748.17769334</v>
      </c>
      <c r="AH1577" s="20" t="n">
        <f aca="false">FIXED_BOM</f>
        <v>3461</v>
      </c>
      <c r="AI1577" s="24" t="n">
        <f aca="false">(AG1577+AH1577)*(1+CONT)</f>
        <v>5990.554347341</v>
      </c>
      <c r="AJ1577" s="24" t="n">
        <f aca="false">IF(L1577&gt;0,AI1577/L1577,1000000000000)</f>
        <v>2089.06194710489</v>
      </c>
      <c r="AK1577" s="8" t="n">
        <f aca="false">IF(AND(G1577&gt;=V_NEED,L1577&gt;=P_MIN,K1577&gt;=Z_MIN,F1577&lt;=N_CAP,D1577&lt;=R_MAX,OR(CORONA_REQ=0,O1577&gt;=G1577)),1,0)</f>
        <v>0</v>
      </c>
      <c r="AL1577" s="28" t="n">
        <f aca="false">IF(AK1577=1,IF(OBJECTIVE=1,AI1577,AJ1577),1000000000000)+ROW()*0.000000001</f>
        <v>1000000000000</v>
      </c>
    </row>
    <row r="1578" customFormat="false" ht="15" hidden="false" customHeight="false" outlineLevel="0" collapsed="false">
      <c r="A1578" s="8" t="n">
        <v>1574</v>
      </c>
      <c r="B1578" s="23" t="n">
        <v>10</v>
      </c>
      <c r="C1578" s="23" t="n">
        <v>2.5</v>
      </c>
      <c r="D1578" s="8" t="n">
        <v>200</v>
      </c>
      <c r="E1578" s="8" t="n">
        <v>22</v>
      </c>
      <c r="F1578" s="8" t="n">
        <v>6</v>
      </c>
      <c r="G1578" s="28" t="n">
        <v>20.62</v>
      </c>
      <c r="H1578" s="8" t="n">
        <v>86.128305</v>
      </c>
      <c r="I1578" s="8" t="n">
        <v>470.598304</v>
      </c>
      <c r="J1578" s="28" t="n">
        <v>5.463922</v>
      </c>
      <c r="K1578" s="39" t="n">
        <v>1.249406</v>
      </c>
      <c r="L1578" s="28" t="n">
        <v>5.180258</v>
      </c>
      <c r="M1578" s="8" t="n">
        <v>215</v>
      </c>
      <c r="N1578" s="8" t="n">
        <v>1050</v>
      </c>
      <c r="O1578" s="28" t="n">
        <v>16.903932</v>
      </c>
      <c r="P1578" s="28" t="n">
        <v>8.785224</v>
      </c>
      <c r="Q1578" s="28" t="n">
        <v>9.542588</v>
      </c>
      <c r="R1578" s="8" t="n">
        <v>24</v>
      </c>
      <c r="S1578" s="8" t="n">
        <v>12</v>
      </c>
      <c r="T1578" s="23" t="n">
        <v>98.429199</v>
      </c>
      <c r="U1578" s="23" t="n">
        <v>80.899112</v>
      </c>
      <c r="V1578" s="28" t="n">
        <v>5.273528</v>
      </c>
      <c r="W1578" s="39" t="n">
        <v>0.813208</v>
      </c>
      <c r="X1578" s="24" t="n">
        <f aca="false">P1578*RHO_VANE/2700*(1+SCRAP)*PRICE_VANE</f>
        <v>105.15913128</v>
      </c>
      <c r="Y1578" s="24" t="n">
        <f aca="false">Q1578*RHO_PLATE/2700*(1+SCRAP)*PRICE_PLATE</f>
        <v>114.22477836</v>
      </c>
      <c r="Z1578" s="24" t="n">
        <f aca="false">T1578*CUT_M+(R1578+S1578)*CUT_SET</f>
        <v>183.6437985</v>
      </c>
      <c r="AA1578" s="24" t="n">
        <f aca="false">U1578*ROUND_M</f>
        <v>404.49556</v>
      </c>
      <c r="AB1578" s="24" t="n">
        <f aca="false">(R1578+S1578)*FINISH_PART</f>
        <v>288</v>
      </c>
      <c r="AC1578" s="24" t="n">
        <f aca="false">R1578*SPACER_VANE+(R1578+S1578)*ASM_H*LABOUR</f>
        <v>477</v>
      </c>
      <c r="AD1578" s="24" t="n">
        <f aca="false">V1578*G10_CAGE+W1578*G10_SLEEVE</f>
        <v>365.20416</v>
      </c>
      <c r="AE1578" s="24" t="n">
        <f aca="false">N1578/1000*SHAFT_M+SHAFT_SET</f>
        <v>206</v>
      </c>
      <c r="AF1578" s="24" t="n">
        <f aca="false">2*ROUNDUP(G1578*1000/V_ZENER,0)*PRICE_Z+5*ROUNDUP(G1578*DIODE_SAFETY/V_STICK,0)*PRICE_STICK</f>
        <v>149.8</v>
      </c>
      <c r="AG1578" s="24" t="n">
        <f aca="false">SUM(X1578:AF1578)</f>
        <v>2293.52742814</v>
      </c>
      <c r="AH1578" s="20" t="n">
        <f aca="false">FIXED_BOM</f>
        <v>3461</v>
      </c>
      <c r="AI1578" s="24" t="n">
        <f aca="false">(AG1578+AH1578)*(1+CONT)</f>
        <v>6617.706542361</v>
      </c>
      <c r="AJ1578" s="24" t="n">
        <f aca="false">IF(L1578&gt;0,AI1578/L1578,1000000000000)</f>
        <v>1277.48589787632</v>
      </c>
      <c r="AK1578" s="8" t="n">
        <f aca="false">IF(AND(G1578&gt;=V_NEED,L1578&gt;=P_MIN,K1578&gt;=Z_MIN,F1578&lt;=N_CAP,D1578&lt;=R_MAX,OR(CORONA_REQ=0,O1578&gt;=G1578)),1,0)</f>
        <v>0</v>
      </c>
      <c r="AL1578" s="28" t="n">
        <f aca="false">IF(AK1578=1,IF(OBJECTIVE=1,AI1578,AJ1578),1000000000000)+ROW()*0.000000001</f>
        <v>1000000000000</v>
      </c>
    </row>
    <row r="1579" customFormat="false" ht="15" hidden="false" customHeight="false" outlineLevel="0" collapsed="false">
      <c r="A1579" s="8" t="n">
        <v>1575</v>
      </c>
      <c r="B1579" s="23" t="n">
        <v>10</v>
      </c>
      <c r="C1579" s="23" t="n">
        <v>2.5</v>
      </c>
      <c r="D1579" s="8" t="n">
        <v>200</v>
      </c>
      <c r="E1579" s="8" t="n">
        <v>22</v>
      </c>
      <c r="F1579" s="8" t="n">
        <v>8</v>
      </c>
      <c r="G1579" s="28" t="n">
        <v>20.62</v>
      </c>
      <c r="H1579" s="8" t="n">
        <v>116.720416</v>
      </c>
      <c r="I1579" s="8" t="n">
        <v>641.72496</v>
      </c>
      <c r="J1579" s="28" t="n">
        <v>5.497967</v>
      </c>
      <c r="K1579" s="39" t="n">
        <v>1.270061</v>
      </c>
      <c r="L1579" s="28" t="n">
        <v>7.504166</v>
      </c>
      <c r="M1579" s="8" t="n">
        <v>290</v>
      </c>
      <c r="N1579" s="8" t="n">
        <v>1200</v>
      </c>
      <c r="O1579" s="28" t="n">
        <v>16.903932</v>
      </c>
      <c r="P1579" s="28" t="n">
        <v>11.713632</v>
      </c>
      <c r="Q1579" s="28" t="n">
        <v>12.72345</v>
      </c>
      <c r="R1579" s="8" t="n">
        <v>32</v>
      </c>
      <c r="S1579" s="8" t="n">
        <v>16</v>
      </c>
      <c r="T1579" s="23" t="n">
        <v>131.238932</v>
      </c>
      <c r="U1579" s="23" t="n">
        <v>107.865482</v>
      </c>
      <c r="V1579" s="28" t="n">
        <v>6.766036</v>
      </c>
      <c r="W1579" s="39" t="n">
        <v>1.043361</v>
      </c>
      <c r="X1579" s="24" t="n">
        <f aca="false">P1579*RHO_VANE/2700*(1+SCRAP)*PRICE_VANE</f>
        <v>140.21217504</v>
      </c>
      <c r="Y1579" s="24" t="n">
        <f aca="false">Q1579*RHO_PLATE/2700*(1+SCRAP)*PRICE_PLATE</f>
        <v>152.2996965</v>
      </c>
      <c r="Z1579" s="24" t="n">
        <f aca="false">T1579*CUT_M+(R1579+S1579)*CUT_SET</f>
        <v>244.858398</v>
      </c>
      <c r="AA1579" s="24" t="n">
        <f aca="false">U1579*ROUND_M</f>
        <v>539.32741</v>
      </c>
      <c r="AB1579" s="24" t="n">
        <f aca="false">(R1579+S1579)*FINISH_PART</f>
        <v>384</v>
      </c>
      <c r="AC1579" s="24" t="n">
        <f aca="false">R1579*SPACER_VANE+(R1579+S1579)*ASM_H*LABOUR</f>
        <v>636</v>
      </c>
      <c r="AD1579" s="24" t="n">
        <f aca="false">V1579*G10_CAGE+W1579*G10_SLEEVE</f>
        <v>468.56382</v>
      </c>
      <c r="AE1579" s="24" t="n">
        <f aca="false">N1579/1000*SHAFT_M+SHAFT_SET</f>
        <v>224</v>
      </c>
      <c r="AF1579" s="24" t="n">
        <f aca="false">2*ROUNDUP(G1579*1000/V_ZENER,0)*PRICE_Z+5*ROUNDUP(G1579*DIODE_SAFETY/V_STICK,0)*PRICE_STICK</f>
        <v>149.8</v>
      </c>
      <c r="AG1579" s="24" t="n">
        <f aca="false">SUM(X1579:AF1579)</f>
        <v>2939.06149954</v>
      </c>
      <c r="AH1579" s="20" t="n">
        <f aca="false">FIXED_BOM</f>
        <v>3461</v>
      </c>
      <c r="AI1579" s="24" t="n">
        <f aca="false">(AG1579+AH1579)*(1+CONT)</f>
        <v>7360.070724471</v>
      </c>
      <c r="AJ1579" s="24" t="n">
        <f aca="false">IF(L1579&gt;0,AI1579/L1579,1000000000000)</f>
        <v>980.797962687792</v>
      </c>
      <c r="AK1579" s="8" t="n">
        <f aca="false">IF(AND(G1579&gt;=V_NEED,L1579&gt;=P_MIN,K1579&gt;=Z_MIN,F1579&lt;=N_CAP,D1579&lt;=R_MAX,OR(CORONA_REQ=0,O1579&gt;=G1579)),1,0)</f>
        <v>0</v>
      </c>
      <c r="AL1579" s="28" t="n">
        <f aca="false">IF(AK1579=1,IF(OBJECTIVE=1,AI1579,AJ1579),1000000000000)+ROW()*0.000000001</f>
        <v>1000000000000</v>
      </c>
    </row>
    <row r="1580" customFormat="false" ht="15" hidden="false" customHeight="false" outlineLevel="0" collapsed="false">
      <c r="A1580" s="8" t="n">
        <v>1576</v>
      </c>
      <c r="B1580" s="23" t="n">
        <v>10</v>
      </c>
      <c r="C1580" s="23" t="n">
        <v>2.5</v>
      </c>
      <c r="D1580" s="8" t="n">
        <v>200</v>
      </c>
      <c r="E1580" s="8" t="n">
        <v>22</v>
      </c>
      <c r="F1580" s="8" t="n">
        <v>10</v>
      </c>
      <c r="G1580" s="28" t="n">
        <v>20.62</v>
      </c>
      <c r="H1580" s="8" t="n">
        <v>147.312526</v>
      </c>
      <c r="I1580" s="8" t="n">
        <v>812.851616</v>
      </c>
      <c r="J1580" s="28" t="n">
        <v>5.517872</v>
      </c>
      <c r="K1580" s="39" t="n">
        <v>1.282716</v>
      </c>
      <c r="L1580" s="28" t="n">
        <v>9.838772</v>
      </c>
      <c r="M1580" s="8" t="n">
        <v>365</v>
      </c>
      <c r="N1580" s="8" t="n">
        <v>1350</v>
      </c>
      <c r="O1580" s="28" t="n">
        <v>16.903932</v>
      </c>
      <c r="P1580" s="28" t="n">
        <v>14.642041</v>
      </c>
      <c r="Q1580" s="28" t="n">
        <v>15.904313</v>
      </c>
      <c r="R1580" s="8" t="n">
        <v>40</v>
      </c>
      <c r="S1580" s="8" t="n">
        <v>20</v>
      </c>
      <c r="T1580" s="23" t="n">
        <v>164.048665</v>
      </c>
      <c r="U1580" s="23" t="n">
        <v>134.831853</v>
      </c>
      <c r="V1580" s="28" t="n">
        <v>8.258543</v>
      </c>
      <c r="W1580" s="39" t="n">
        <v>1.273514</v>
      </c>
      <c r="X1580" s="24" t="n">
        <f aca="false">P1580*RHO_VANE/2700*(1+SCRAP)*PRICE_VANE</f>
        <v>175.26523077</v>
      </c>
      <c r="Y1580" s="24" t="n">
        <f aca="false">Q1580*RHO_PLATE/2700*(1+SCRAP)*PRICE_PLATE</f>
        <v>190.37462661</v>
      </c>
      <c r="Z1580" s="24" t="n">
        <f aca="false">T1580*CUT_M+(R1580+S1580)*CUT_SET</f>
        <v>306.0729975</v>
      </c>
      <c r="AA1580" s="24" t="n">
        <f aca="false">U1580*ROUND_M</f>
        <v>674.159265</v>
      </c>
      <c r="AB1580" s="24" t="n">
        <f aca="false">(R1580+S1580)*FINISH_PART</f>
        <v>480</v>
      </c>
      <c r="AC1580" s="24" t="n">
        <f aca="false">R1580*SPACER_VANE+(R1580+S1580)*ASM_H*LABOUR</f>
        <v>795</v>
      </c>
      <c r="AD1580" s="24" t="n">
        <f aca="false">V1580*G10_CAGE+W1580*G10_SLEEVE</f>
        <v>571.92342</v>
      </c>
      <c r="AE1580" s="24" t="n">
        <f aca="false">N1580/1000*SHAFT_M+SHAFT_SET</f>
        <v>242</v>
      </c>
      <c r="AF1580" s="24" t="n">
        <f aca="false">2*ROUNDUP(G1580*1000/V_ZENER,0)*PRICE_Z+5*ROUNDUP(G1580*DIODE_SAFETY/V_STICK,0)*PRICE_STICK</f>
        <v>149.8</v>
      </c>
      <c r="AG1580" s="24" t="n">
        <f aca="false">SUM(X1580:AF1580)</f>
        <v>3584.59553988</v>
      </c>
      <c r="AH1580" s="20" t="n">
        <f aca="false">FIXED_BOM</f>
        <v>3461</v>
      </c>
      <c r="AI1580" s="24" t="n">
        <f aca="false">(AG1580+AH1580)*(1+CONT)</f>
        <v>8102.434870862</v>
      </c>
      <c r="AJ1580" s="24" t="n">
        <f aca="false">IF(L1580&gt;0,AI1580/L1580,1000000000000)</f>
        <v>823.520950669657</v>
      </c>
      <c r="AK1580" s="8" t="n">
        <f aca="false">IF(AND(G1580&gt;=V_NEED,L1580&gt;=P_MIN,K1580&gt;=Z_MIN,F1580&lt;=N_CAP,D1580&lt;=R_MAX,OR(CORONA_REQ=0,O1580&gt;=G1580)),1,0)</f>
        <v>0</v>
      </c>
      <c r="AL1580" s="28" t="n">
        <f aca="false">IF(AK1580=1,IF(OBJECTIVE=1,AI1580,AJ1580),1000000000000)+ROW()*0.000000001</f>
        <v>1000000000000</v>
      </c>
    </row>
    <row r="1581" customFormat="false" ht="15" hidden="false" customHeight="false" outlineLevel="0" collapsed="false">
      <c r="A1581" s="8" t="n">
        <v>1577</v>
      </c>
      <c r="B1581" s="23" t="n">
        <v>10</v>
      </c>
      <c r="C1581" s="23" t="n">
        <v>2.5</v>
      </c>
      <c r="D1581" s="8" t="n">
        <v>200</v>
      </c>
      <c r="E1581" s="8" t="n">
        <v>22</v>
      </c>
      <c r="F1581" s="8" t="n">
        <v>12</v>
      </c>
      <c r="G1581" s="28" t="n">
        <v>20.62</v>
      </c>
      <c r="H1581" s="8" t="n">
        <v>177.904637</v>
      </c>
      <c r="I1581" s="8" t="n">
        <v>983.978272</v>
      </c>
      <c r="J1581" s="28" t="n">
        <v>5.530931</v>
      </c>
      <c r="K1581" s="39" t="n">
        <v>1.291423</v>
      </c>
      <c r="L1581" s="28" t="n">
        <v>12.183804</v>
      </c>
      <c r="M1581" s="8" t="n">
        <v>440</v>
      </c>
      <c r="N1581" s="8" t="n">
        <v>1500</v>
      </c>
      <c r="O1581" s="28" t="n">
        <v>16.903932</v>
      </c>
      <c r="P1581" s="28" t="n">
        <v>17.570449</v>
      </c>
      <c r="Q1581" s="28" t="n">
        <v>19.085175</v>
      </c>
      <c r="R1581" s="8" t="n">
        <v>48</v>
      </c>
      <c r="S1581" s="8" t="n">
        <v>24</v>
      </c>
      <c r="T1581" s="23" t="n">
        <v>196.858398</v>
      </c>
      <c r="U1581" s="23" t="n">
        <v>161.798224</v>
      </c>
      <c r="V1581" s="28" t="n">
        <v>9.751051</v>
      </c>
      <c r="W1581" s="39" t="n">
        <v>1.503667</v>
      </c>
      <c r="X1581" s="24" t="n">
        <f aca="false">P1581*RHO_VANE/2700*(1+SCRAP)*PRICE_VANE</f>
        <v>210.31827453</v>
      </c>
      <c r="Y1581" s="24" t="n">
        <f aca="false">Q1581*RHO_PLATE/2700*(1+SCRAP)*PRICE_PLATE</f>
        <v>228.44954475</v>
      </c>
      <c r="Z1581" s="24" t="n">
        <f aca="false">T1581*CUT_M+(R1581+S1581)*CUT_SET</f>
        <v>367.287597</v>
      </c>
      <c r="AA1581" s="24" t="n">
        <f aca="false">U1581*ROUND_M</f>
        <v>808.99112</v>
      </c>
      <c r="AB1581" s="24" t="n">
        <f aca="false">(R1581+S1581)*FINISH_PART</f>
        <v>576</v>
      </c>
      <c r="AC1581" s="24" t="n">
        <f aca="false">R1581*SPACER_VANE+(R1581+S1581)*ASM_H*LABOUR</f>
        <v>954</v>
      </c>
      <c r="AD1581" s="24" t="n">
        <f aca="false">V1581*G10_CAGE+W1581*G10_SLEEVE</f>
        <v>675.28308</v>
      </c>
      <c r="AE1581" s="24" t="n">
        <f aca="false">N1581/1000*SHAFT_M+SHAFT_SET</f>
        <v>260</v>
      </c>
      <c r="AF1581" s="24" t="n">
        <f aca="false">2*ROUNDUP(G1581*1000/V_ZENER,0)*PRICE_Z+5*ROUNDUP(G1581*DIODE_SAFETY/V_STICK,0)*PRICE_STICK</f>
        <v>149.8</v>
      </c>
      <c r="AG1581" s="24" t="n">
        <f aca="false">SUM(X1581:AF1581)</f>
        <v>4230.12961628</v>
      </c>
      <c r="AH1581" s="20" t="n">
        <f aca="false">FIXED_BOM</f>
        <v>3461</v>
      </c>
      <c r="AI1581" s="24" t="n">
        <f aca="false">(AG1581+AH1581)*(1+CONT)</f>
        <v>8844.799058722</v>
      </c>
      <c r="AJ1581" s="24" t="n">
        <f aca="false">IF(L1581&gt;0,AI1581/L1581,1000000000000)</f>
        <v>725.947254135244</v>
      </c>
      <c r="AK1581" s="8" t="n">
        <f aca="false">IF(AND(G1581&gt;=V_NEED,L1581&gt;=P_MIN,K1581&gt;=Z_MIN,F1581&lt;=N_CAP,D1581&lt;=R_MAX,OR(CORONA_REQ=0,O1581&gt;=G1581)),1,0)</f>
        <v>0</v>
      </c>
      <c r="AL1581" s="28" t="n">
        <f aca="false">IF(AK1581=1,IF(OBJECTIVE=1,AI1581,AJ1581),1000000000000)+ROW()*0.000000001</f>
        <v>1000000000000</v>
      </c>
    </row>
    <row r="1582" customFormat="false" ht="15" hidden="false" customHeight="false" outlineLevel="0" collapsed="false">
      <c r="A1582" s="8" t="n">
        <v>1578</v>
      </c>
      <c r="B1582" s="23" t="n">
        <v>10</v>
      </c>
      <c r="C1582" s="23" t="n">
        <v>2.5</v>
      </c>
      <c r="D1582" s="8" t="n">
        <v>200</v>
      </c>
      <c r="E1582" s="8" t="n">
        <v>22</v>
      </c>
      <c r="F1582" s="8" t="n">
        <v>16</v>
      </c>
      <c r="G1582" s="28" t="n">
        <v>20.62</v>
      </c>
      <c r="H1582" s="8" t="n">
        <v>239.088859</v>
      </c>
      <c r="I1582" s="8" t="n">
        <v>1326.231584</v>
      </c>
      <c r="J1582" s="28" t="n">
        <v>5.547024</v>
      </c>
      <c r="K1582" s="39" t="n">
        <v>1.302088</v>
      </c>
      <c r="L1582" s="28" t="n">
        <v>16.867814</v>
      </c>
      <c r="M1582" s="8" t="n">
        <v>577.5</v>
      </c>
      <c r="N1582" s="8" t="n">
        <v>1775</v>
      </c>
      <c r="O1582" s="28" t="n">
        <v>16.903932</v>
      </c>
      <c r="P1582" s="28" t="n">
        <v>23.427265</v>
      </c>
      <c r="Q1582" s="28" t="n">
        <v>23.856469</v>
      </c>
      <c r="R1582" s="8" t="n">
        <v>64</v>
      </c>
      <c r="S1582" s="8" t="n">
        <v>30</v>
      </c>
      <c r="T1582" s="23" t="n">
        <v>259.336271</v>
      </c>
      <c r="U1582" s="23" t="n">
        <v>212.589372</v>
      </c>
      <c r="V1582" s="28" t="n">
        <v>12.487316</v>
      </c>
      <c r="W1582" s="39" t="n">
        <v>1.925614</v>
      </c>
      <c r="X1582" s="24" t="n">
        <f aca="false">P1582*RHO_VANE/2700*(1+SCRAP)*PRICE_VANE</f>
        <v>280.42436205</v>
      </c>
      <c r="Y1582" s="24" t="n">
        <f aca="false">Q1582*RHO_PLATE/2700*(1+SCRAP)*PRICE_PLATE</f>
        <v>285.56193393</v>
      </c>
      <c r="Z1582" s="24" t="n">
        <f aca="false">T1582*CUT_M+(R1582+S1582)*CUT_SET</f>
        <v>483.0044065</v>
      </c>
      <c r="AA1582" s="24" t="n">
        <f aca="false">U1582*ROUND_M</f>
        <v>1062.94686</v>
      </c>
      <c r="AB1582" s="24" t="n">
        <f aca="false">(R1582+S1582)*FINISH_PART</f>
        <v>752</v>
      </c>
      <c r="AC1582" s="24" t="n">
        <f aca="false">R1582*SPACER_VANE+(R1582+S1582)*ASM_H*LABOUR</f>
        <v>1249.5</v>
      </c>
      <c r="AD1582" s="24" t="n">
        <f aca="false">V1582*G10_CAGE+W1582*G10_SLEEVE</f>
        <v>864.7758</v>
      </c>
      <c r="AE1582" s="24" t="n">
        <f aca="false">N1582/1000*SHAFT_M+SHAFT_SET</f>
        <v>293</v>
      </c>
      <c r="AF1582" s="24" t="n">
        <f aca="false">2*ROUNDUP(G1582*1000/V_ZENER,0)*PRICE_Z+5*ROUNDUP(G1582*DIODE_SAFETY/V_STICK,0)*PRICE_STICK</f>
        <v>149.8</v>
      </c>
      <c r="AG1582" s="24" t="n">
        <f aca="false">SUM(X1582:AF1582)</f>
        <v>5421.01336248</v>
      </c>
      <c r="AH1582" s="20" t="n">
        <f aca="false">FIXED_BOM</f>
        <v>3461</v>
      </c>
      <c r="AI1582" s="24" t="n">
        <f aca="false">(AG1582+AH1582)*(1+CONT)</f>
        <v>10214.315366852</v>
      </c>
      <c r="AJ1582" s="24" t="n">
        <f aca="false">IF(L1582&gt;0,AI1582/L1582,1000000000000)</f>
        <v>605.550628365478</v>
      </c>
      <c r="AK1582" s="8" t="n">
        <f aca="false">IF(AND(G1582&gt;=V_NEED,L1582&gt;=P_MIN,K1582&gt;=Z_MIN,F1582&lt;=N_CAP,D1582&lt;=R_MAX,OR(CORONA_REQ=0,O1582&gt;=G1582)),1,0)</f>
        <v>0</v>
      </c>
      <c r="AL1582" s="28" t="n">
        <f aca="false">IF(AK1582=1,IF(OBJECTIVE=1,AI1582,AJ1582),1000000000000)+ROW()*0.000000001</f>
        <v>1000000000000</v>
      </c>
    </row>
    <row r="1583" customFormat="false" ht="15" hidden="false" customHeight="false" outlineLevel="0" collapsed="false">
      <c r="A1583" s="8" t="n">
        <v>1579</v>
      </c>
      <c r="B1583" s="23" t="n">
        <v>10</v>
      </c>
      <c r="C1583" s="23" t="n">
        <v>2.5</v>
      </c>
      <c r="D1583" s="8" t="n">
        <v>200</v>
      </c>
      <c r="E1583" s="8" t="n">
        <v>26</v>
      </c>
      <c r="F1583" s="8" t="n">
        <v>4</v>
      </c>
      <c r="G1583" s="28" t="n">
        <v>20.62</v>
      </c>
      <c r="H1583" s="8" t="n">
        <v>78.820876</v>
      </c>
      <c r="I1583" s="8" t="n">
        <v>348.267336</v>
      </c>
      <c r="J1583" s="28" t="n">
        <v>4.418466</v>
      </c>
      <c r="K1583" s="39" t="n">
        <v>1.173959</v>
      </c>
      <c r="L1583" s="28" t="n">
        <v>2.904047</v>
      </c>
      <c r="M1583" s="8" t="n">
        <v>152.5</v>
      </c>
      <c r="N1583" s="8" t="n">
        <v>925</v>
      </c>
      <c r="O1583" s="28" t="n">
        <v>16.903932</v>
      </c>
      <c r="P1583" s="28" t="n">
        <v>6.705046</v>
      </c>
      <c r="Q1583" s="28" t="n">
        <v>7.952156</v>
      </c>
      <c r="R1583" s="8" t="n">
        <v>16</v>
      </c>
      <c r="S1583" s="8" t="n">
        <v>10</v>
      </c>
      <c r="T1583" s="23" t="n">
        <v>68.761059</v>
      </c>
      <c r="U1583" s="23" t="n">
        <v>57.074334</v>
      </c>
      <c r="V1583" s="28" t="n">
        <v>4.029771</v>
      </c>
      <c r="W1583" s="39" t="n">
        <v>0.621413</v>
      </c>
      <c r="X1583" s="24" t="n">
        <f aca="false">P1583*RHO_VANE/2700*(1+SCRAP)*PRICE_VANE</f>
        <v>80.25940062</v>
      </c>
      <c r="Y1583" s="24" t="n">
        <f aca="false">Q1583*RHO_PLATE/2700*(1+SCRAP)*PRICE_PLATE</f>
        <v>95.18730732</v>
      </c>
      <c r="Z1583" s="24" t="n">
        <f aca="false">T1583*CUT_M+(R1583+S1583)*CUT_SET</f>
        <v>129.1415885</v>
      </c>
      <c r="AA1583" s="24" t="n">
        <f aca="false">U1583*ROUND_M</f>
        <v>285.37167</v>
      </c>
      <c r="AB1583" s="24" t="n">
        <f aca="false">(R1583+S1583)*FINISH_PART</f>
        <v>208</v>
      </c>
      <c r="AC1583" s="24" t="n">
        <f aca="false">R1583*SPACER_VANE+(R1583+S1583)*ASM_H*LABOUR</f>
        <v>340.5</v>
      </c>
      <c r="AD1583" s="24" t="n">
        <f aca="false">V1583*G10_CAGE+W1583*G10_SLEEVE</f>
        <v>279.07104</v>
      </c>
      <c r="AE1583" s="24" t="n">
        <f aca="false">N1583/1000*SHAFT_M+SHAFT_SET</f>
        <v>191</v>
      </c>
      <c r="AF1583" s="24" t="n">
        <f aca="false">2*ROUNDUP(G1583*1000/V_ZENER,0)*PRICE_Z+5*ROUNDUP(G1583*DIODE_SAFETY/V_STICK,0)*PRICE_STICK</f>
        <v>149.8</v>
      </c>
      <c r="AG1583" s="24" t="n">
        <f aca="false">SUM(X1583:AF1583)</f>
        <v>1758.33100644</v>
      </c>
      <c r="AH1583" s="20" t="n">
        <f aca="false">FIXED_BOM</f>
        <v>3461</v>
      </c>
      <c r="AI1583" s="24" t="n">
        <f aca="false">(AG1583+AH1583)*(1+CONT)</f>
        <v>6002.230657406</v>
      </c>
      <c r="AJ1583" s="24" t="n">
        <f aca="false">IF(L1583&gt;0,AI1583/L1583,1000000000000)</f>
        <v>2066.85038410398</v>
      </c>
      <c r="AK1583" s="8" t="n">
        <f aca="false">IF(AND(G1583&gt;=V_NEED,L1583&gt;=P_MIN,K1583&gt;=Z_MIN,F1583&lt;=N_CAP,D1583&lt;=R_MAX,OR(CORONA_REQ=0,O1583&gt;=G1583)),1,0)</f>
        <v>0</v>
      </c>
      <c r="AL1583" s="28" t="n">
        <f aca="false">IF(AK1583=1,IF(OBJECTIVE=1,AI1583,AJ1583),1000000000000)+ROW()*0.000000001</f>
        <v>1000000000000</v>
      </c>
    </row>
    <row r="1584" customFormat="false" ht="15" hidden="false" customHeight="false" outlineLevel="0" collapsed="false">
      <c r="A1584" s="8" t="n">
        <v>1580</v>
      </c>
      <c r="B1584" s="23" t="n">
        <v>10</v>
      </c>
      <c r="C1584" s="23" t="n">
        <v>2.5</v>
      </c>
      <c r="D1584" s="8" t="n">
        <v>200</v>
      </c>
      <c r="E1584" s="8" t="n">
        <v>26</v>
      </c>
      <c r="F1584" s="8" t="n">
        <v>6</v>
      </c>
      <c r="G1584" s="28" t="n">
        <v>20.62</v>
      </c>
      <c r="H1584" s="8" t="n">
        <v>122.71852</v>
      </c>
      <c r="I1584" s="8" t="n">
        <v>547.277243</v>
      </c>
      <c r="J1584" s="28" t="n">
        <v>4.459614</v>
      </c>
      <c r="K1584" s="39" t="n">
        <v>1.206144</v>
      </c>
      <c r="L1584" s="28" t="n">
        <v>5.224931</v>
      </c>
      <c r="M1584" s="8" t="n">
        <v>227.5</v>
      </c>
      <c r="N1584" s="8" t="n">
        <v>1075</v>
      </c>
      <c r="O1584" s="28" t="n">
        <v>16.903932</v>
      </c>
      <c r="P1584" s="28" t="n">
        <v>10.057569</v>
      </c>
      <c r="Q1584" s="28" t="n">
        <v>11.133019</v>
      </c>
      <c r="R1584" s="8" t="n">
        <v>24</v>
      </c>
      <c r="S1584" s="8" t="n">
        <v>14</v>
      </c>
      <c r="T1584" s="23" t="n">
        <v>101.570792</v>
      </c>
      <c r="U1584" s="23" t="n">
        <v>84.040704</v>
      </c>
      <c r="V1584" s="28" t="n">
        <v>5.522279</v>
      </c>
      <c r="W1584" s="39" t="n">
        <v>0.851566</v>
      </c>
      <c r="X1584" s="24" t="n">
        <f aca="false">P1584*RHO_VANE/2700*(1+SCRAP)*PRICE_VANE</f>
        <v>120.38910093</v>
      </c>
      <c r="Y1584" s="24" t="n">
        <f aca="false">Q1584*RHO_PLATE/2700*(1+SCRAP)*PRICE_PLATE</f>
        <v>133.26223743</v>
      </c>
      <c r="Z1584" s="24" t="n">
        <f aca="false">T1584*CUT_M+(R1584+S1584)*CUT_SET</f>
        <v>190.356188</v>
      </c>
      <c r="AA1584" s="24" t="n">
        <f aca="false">U1584*ROUND_M</f>
        <v>420.20352</v>
      </c>
      <c r="AB1584" s="24" t="n">
        <f aca="false">(R1584+S1584)*FINISH_PART</f>
        <v>304</v>
      </c>
      <c r="AC1584" s="24" t="n">
        <f aca="false">R1584*SPACER_VANE+(R1584+S1584)*ASM_H*LABOUR</f>
        <v>499.5</v>
      </c>
      <c r="AD1584" s="24" t="n">
        <f aca="false">V1584*G10_CAGE+W1584*G10_SLEEVE</f>
        <v>382.4307</v>
      </c>
      <c r="AE1584" s="24" t="n">
        <f aca="false">N1584/1000*SHAFT_M+SHAFT_SET</f>
        <v>209</v>
      </c>
      <c r="AF1584" s="24" t="n">
        <f aca="false">2*ROUNDUP(G1584*1000/V_ZENER,0)*PRICE_Z+5*ROUNDUP(G1584*DIODE_SAFETY/V_STICK,0)*PRICE_STICK</f>
        <v>149.8</v>
      </c>
      <c r="AG1584" s="24" t="n">
        <f aca="false">SUM(X1584:AF1584)</f>
        <v>2408.94174636</v>
      </c>
      <c r="AH1584" s="20" t="n">
        <f aca="false">FIXED_BOM</f>
        <v>3461</v>
      </c>
      <c r="AI1584" s="24" t="n">
        <f aca="false">(AG1584+AH1584)*(1+CONT)</f>
        <v>6750.433008314</v>
      </c>
      <c r="AJ1584" s="24" t="n">
        <f aca="false">IF(L1584&gt;0,AI1584/L1584,1000000000000)</f>
        <v>1291.96596248142</v>
      </c>
      <c r="AK1584" s="8" t="n">
        <f aca="false">IF(AND(G1584&gt;=V_NEED,L1584&gt;=P_MIN,K1584&gt;=Z_MIN,F1584&lt;=N_CAP,D1584&lt;=R_MAX,OR(CORONA_REQ=0,O1584&gt;=G1584)),1,0)</f>
        <v>0</v>
      </c>
      <c r="AL1584" s="28" t="n">
        <f aca="false">IF(AK1584=1,IF(OBJECTIVE=1,AI1584,AJ1584),1000000000000)+ROW()*0.000000001</f>
        <v>1000000000000</v>
      </c>
    </row>
    <row r="1585" customFormat="false" ht="15" hidden="false" customHeight="false" outlineLevel="0" collapsed="false">
      <c r="A1585" s="8" t="n">
        <v>1581</v>
      </c>
      <c r="B1585" s="23" t="n">
        <v>10</v>
      </c>
      <c r="C1585" s="23" t="n">
        <v>2.5</v>
      </c>
      <c r="D1585" s="8" t="n">
        <v>200</v>
      </c>
      <c r="E1585" s="8" t="n">
        <v>26</v>
      </c>
      <c r="F1585" s="8" t="n">
        <v>8</v>
      </c>
      <c r="G1585" s="28" t="n">
        <v>20.62</v>
      </c>
      <c r="H1585" s="8" t="n">
        <v>166.616163</v>
      </c>
      <c r="I1585" s="8" t="n">
        <v>746.287149</v>
      </c>
      <c r="J1585" s="28" t="n">
        <v>4.47908</v>
      </c>
      <c r="K1585" s="39" t="n">
        <v>1.222101</v>
      </c>
      <c r="L1585" s="28" t="n">
        <v>7.55288</v>
      </c>
      <c r="M1585" s="8" t="n">
        <v>302.5</v>
      </c>
      <c r="N1585" s="8" t="n">
        <v>1225</v>
      </c>
      <c r="O1585" s="28" t="n">
        <v>16.903932</v>
      </c>
      <c r="P1585" s="28" t="n">
        <v>13.410092</v>
      </c>
      <c r="Q1585" s="28" t="n">
        <v>14.313882</v>
      </c>
      <c r="R1585" s="8" t="n">
        <v>32</v>
      </c>
      <c r="S1585" s="8" t="n">
        <v>18</v>
      </c>
      <c r="T1585" s="23" t="n">
        <v>134.380524</v>
      </c>
      <c r="U1585" s="23" t="n">
        <v>111.007075</v>
      </c>
      <c r="V1585" s="28" t="n">
        <v>7.014787</v>
      </c>
      <c r="W1585" s="39" t="n">
        <v>1.081719</v>
      </c>
      <c r="X1585" s="24" t="n">
        <f aca="false">P1585*RHO_VANE/2700*(1+SCRAP)*PRICE_VANE</f>
        <v>160.51880124</v>
      </c>
      <c r="Y1585" s="24" t="n">
        <f aca="false">Q1585*RHO_PLATE/2700*(1+SCRAP)*PRICE_PLATE</f>
        <v>171.33716754</v>
      </c>
      <c r="Z1585" s="24" t="n">
        <f aca="false">T1585*CUT_M+(R1585+S1585)*CUT_SET</f>
        <v>251.570786</v>
      </c>
      <c r="AA1585" s="24" t="n">
        <f aca="false">U1585*ROUND_M</f>
        <v>555.035375</v>
      </c>
      <c r="AB1585" s="24" t="n">
        <f aca="false">(R1585+S1585)*FINISH_PART</f>
        <v>400</v>
      </c>
      <c r="AC1585" s="24" t="n">
        <f aca="false">R1585*SPACER_VANE+(R1585+S1585)*ASM_H*LABOUR</f>
        <v>658.5</v>
      </c>
      <c r="AD1585" s="24" t="n">
        <f aca="false">V1585*G10_CAGE+W1585*G10_SLEEVE</f>
        <v>485.79036</v>
      </c>
      <c r="AE1585" s="24" t="n">
        <f aca="false">N1585/1000*SHAFT_M+SHAFT_SET</f>
        <v>227</v>
      </c>
      <c r="AF1585" s="24" t="n">
        <f aca="false">2*ROUNDUP(G1585*1000/V_ZENER,0)*PRICE_Z+5*ROUNDUP(G1585*DIODE_SAFETY/V_STICK,0)*PRICE_STICK</f>
        <v>149.8</v>
      </c>
      <c r="AG1585" s="24" t="n">
        <f aca="false">SUM(X1585:AF1585)</f>
        <v>3059.55248978</v>
      </c>
      <c r="AH1585" s="20" t="n">
        <f aca="false">FIXED_BOM</f>
        <v>3461</v>
      </c>
      <c r="AI1585" s="24" t="n">
        <f aca="false">(AG1585+AH1585)*(1+CONT)</f>
        <v>7498.635363247</v>
      </c>
      <c r="AJ1585" s="24" t="n">
        <f aca="false">IF(L1585&gt;0,AI1585/L1585,1000000000000)</f>
        <v>992.818019516661</v>
      </c>
      <c r="AK1585" s="8" t="n">
        <f aca="false">IF(AND(G1585&gt;=V_NEED,L1585&gt;=P_MIN,K1585&gt;=Z_MIN,F1585&lt;=N_CAP,D1585&lt;=R_MAX,OR(CORONA_REQ=0,O1585&gt;=G1585)),1,0)</f>
        <v>0</v>
      </c>
      <c r="AL1585" s="28" t="n">
        <f aca="false">IF(AK1585=1,IF(OBJECTIVE=1,AI1585,AJ1585),1000000000000)+ROW()*0.000000001</f>
        <v>1000000000000</v>
      </c>
    </row>
    <row r="1586" customFormat="false" ht="15" hidden="false" customHeight="false" outlineLevel="0" collapsed="false">
      <c r="A1586" s="8" t="n">
        <v>1582</v>
      </c>
      <c r="B1586" s="23" t="n">
        <v>10</v>
      </c>
      <c r="C1586" s="23" t="n">
        <v>2.5</v>
      </c>
      <c r="D1586" s="8" t="n">
        <v>200</v>
      </c>
      <c r="E1586" s="8" t="n">
        <v>26</v>
      </c>
      <c r="F1586" s="8" t="n">
        <v>10</v>
      </c>
      <c r="G1586" s="28" t="n">
        <v>20.62</v>
      </c>
      <c r="H1586" s="8" t="n">
        <v>210.513807</v>
      </c>
      <c r="I1586" s="8" t="n">
        <v>945.297056</v>
      </c>
      <c r="J1586" s="28" t="n">
        <v>4.490428</v>
      </c>
      <c r="K1586" s="39" t="n">
        <v>1.231392</v>
      </c>
      <c r="L1586" s="28" t="n">
        <v>9.87599</v>
      </c>
      <c r="M1586" s="8" t="n">
        <v>377.5</v>
      </c>
      <c r="N1586" s="8" t="n">
        <v>1375</v>
      </c>
      <c r="O1586" s="28" t="n">
        <v>16.903932</v>
      </c>
      <c r="P1586" s="28" t="n">
        <v>16.762616</v>
      </c>
      <c r="Q1586" s="28" t="n">
        <v>17.494744</v>
      </c>
      <c r="R1586" s="8" t="n">
        <v>40</v>
      </c>
      <c r="S1586" s="8" t="n">
        <v>22</v>
      </c>
      <c r="T1586" s="23" t="n">
        <v>167.190257</v>
      </c>
      <c r="U1586" s="23" t="n">
        <v>137.973446</v>
      </c>
      <c r="V1586" s="28" t="n">
        <v>8.507295</v>
      </c>
      <c r="W1586" s="39" t="n">
        <v>1.311873</v>
      </c>
      <c r="X1586" s="24" t="n">
        <f aca="false">P1586*RHO_VANE/2700*(1+SCRAP)*PRICE_VANE</f>
        <v>200.64851352</v>
      </c>
      <c r="Y1586" s="24" t="n">
        <f aca="false">Q1586*RHO_PLATE/2700*(1+SCRAP)*PRICE_PLATE</f>
        <v>209.41208568</v>
      </c>
      <c r="Z1586" s="24" t="n">
        <f aca="false">T1586*CUT_M+(R1586+S1586)*CUT_SET</f>
        <v>312.7853855</v>
      </c>
      <c r="AA1586" s="24" t="n">
        <f aca="false">U1586*ROUND_M</f>
        <v>689.86723</v>
      </c>
      <c r="AB1586" s="24" t="n">
        <f aca="false">(R1586+S1586)*FINISH_PART</f>
        <v>496</v>
      </c>
      <c r="AC1586" s="24" t="n">
        <f aca="false">R1586*SPACER_VANE+(R1586+S1586)*ASM_H*LABOUR</f>
        <v>817.5</v>
      </c>
      <c r="AD1586" s="24" t="n">
        <f aca="false">V1586*G10_CAGE+W1586*G10_SLEEVE</f>
        <v>589.15008</v>
      </c>
      <c r="AE1586" s="24" t="n">
        <f aca="false">N1586/1000*SHAFT_M+SHAFT_SET</f>
        <v>245</v>
      </c>
      <c r="AF1586" s="24" t="n">
        <f aca="false">2*ROUNDUP(G1586*1000/V_ZENER,0)*PRICE_Z+5*ROUNDUP(G1586*DIODE_SAFETY/V_STICK,0)*PRICE_STICK</f>
        <v>149.8</v>
      </c>
      <c r="AG1586" s="24" t="n">
        <f aca="false">SUM(X1586:AF1586)</f>
        <v>3710.1632947</v>
      </c>
      <c r="AH1586" s="20" t="n">
        <f aca="false">FIXED_BOM</f>
        <v>3461</v>
      </c>
      <c r="AI1586" s="24" t="n">
        <f aca="false">(AG1586+AH1586)*(1+CONT)</f>
        <v>8246.837788905</v>
      </c>
      <c r="AJ1586" s="24" t="n">
        <f aca="false">IF(L1586&gt;0,AI1586/L1586,1000000000000)</f>
        <v>835.03909875415</v>
      </c>
      <c r="AK1586" s="8" t="n">
        <f aca="false">IF(AND(G1586&gt;=V_NEED,L1586&gt;=P_MIN,K1586&gt;=Z_MIN,F1586&lt;=N_CAP,D1586&lt;=R_MAX,OR(CORONA_REQ=0,O1586&gt;=G1586)),1,0)</f>
        <v>0</v>
      </c>
      <c r="AL1586" s="28" t="n">
        <f aca="false">IF(AK1586=1,IF(OBJECTIVE=1,AI1586,AJ1586),1000000000000)+ROW()*0.000000001</f>
        <v>1000000000000</v>
      </c>
    </row>
    <row r="1587" customFormat="false" ht="15" hidden="false" customHeight="false" outlineLevel="0" collapsed="false">
      <c r="A1587" s="8" t="n">
        <v>1583</v>
      </c>
      <c r="B1587" s="23" t="n">
        <v>10</v>
      </c>
      <c r="C1587" s="23" t="n">
        <v>2.5</v>
      </c>
      <c r="D1587" s="8" t="n">
        <v>200</v>
      </c>
      <c r="E1587" s="8" t="n">
        <v>26</v>
      </c>
      <c r="F1587" s="8" t="n">
        <v>12</v>
      </c>
      <c r="G1587" s="28" t="n">
        <v>20.62</v>
      </c>
      <c r="H1587" s="8" t="n">
        <v>254.411451</v>
      </c>
      <c r="I1587" s="8" t="n">
        <v>1144.306962</v>
      </c>
      <c r="J1587" s="28" t="n">
        <v>4.49786</v>
      </c>
      <c r="K1587" s="39" t="n">
        <v>1.237763</v>
      </c>
      <c r="L1587" s="28" t="n">
        <v>12.208312</v>
      </c>
      <c r="M1587" s="8" t="n">
        <v>465</v>
      </c>
      <c r="N1587" s="8" t="n">
        <v>1550</v>
      </c>
      <c r="O1587" s="28" t="n">
        <v>16.903932</v>
      </c>
      <c r="P1587" s="28" t="n">
        <v>20.115139</v>
      </c>
      <c r="Q1587" s="28" t="n">
        <v>22.266038</v>
      </c>
      <c r="R1587" s="8" t="n">
        <v>48</v>
      </c>
      <c r="S1587" s="8" t="n">
        <v>28</v>
      </c>
      <c r="T1587" s="23" t="n">
        <v>203.141583</v>
      </c>
      <c r="U1587" s="23" t="n">
        <v>168.081409</v>
      </c>
      <c r="V1587" s="28" t="n">
        <v>10.248554</v>
      </c>
      <c r="W1587" s="39" t="n">
        <v>1.580384</v>
      </c>
      <c r="X1587" s="24" t="n">
        <f aca="false">P1587*RHO_VANE/2700*(1+SCRAP)*PRICE_VANE</f>
        <v>240.77821383</v>
      </c>
      <c r="Y1587" s="24" t="n">
        <f aca="false">Q1587*RHO_PLATE/2700*(1+SCRAP)*PRICE_PLATE</f>
        <v>266.52447486</v>
      </c>
      <c r="Z1587" s="24" t="n">
        <f aca="false">T1587*CUT_M+(R1587+S1587)*CUT_SET</f>
        <v>380.7123745</v>
      </c>
      <c r="AA1587" s="24" t="n">
        <f aca="false">U1587*ROUND_M</f>
        <v>840.407045</v>
      </c>
      <c r="AB1587" s="24" t="n">
        <f aca="false">(R1587+S1587)*FINISH_PART</f>
        <v>608</v>
      </c>
      <c r="AC1587" s="24" t="n">
        <f aca="false">R1587*SPACER_VANE+(R1587+S1587)*ASM_H*LABOUR</f>
        <v>999</v>
      </c>
      <c r="AD1587" s="24" t="n">
        <f aca="false">V1587*G10_CAGE+W1587*G10_SLEEVE</f>
        <v>709.73628</v>
      </c>
      <c r="AE1587" s="24" t="n">
        <f aca="false">N1587/1000*SHAFT_M+SHAFT_SET</f>
        <v>266</v>
      </c>
      <c r="AF1587" s="24" t="n">
        <f aca="false">2*ROUNDUP(G1587*1000/V_ZENER,0)*PRICE_Z+5*ROUNDUP(G1587*DIODE_SAFETY/V_STICK,0)*PRICE_STICK</f>
        <v>149.8</v>
      </c>
      <c r="AG1587" s="24" t="n">
        <f aca="false">SUM(X1587:AF1587)</f>
        <v>4460.95838819</v>
      </c>
      <c r="AH1587" s="20" t="n">
        <f aca="false">FIXED_BOM</f>
        <v>3461</v>
      </c>
      <c r="AI1587" s="24" t="n">
        <f aca="false">(AG1587+AH1587)*(1+CONT)</f>
        <v>9110.2521464185</v>
      </c>
      <c r="AJ1587" s="24" t="n">
        <f aca="false">IF(L1587&gt;0,AI1587/L1587,1000000000000)</f>
        <v>746.233561725691</v>
      </c>
      <c r="AK1587" s="8" t="n">
        <f aca="false">IF(AND(G1587&gt;=V_NEED,L1587&gt;=P_MIN,K1587&gt;=Z_MIN,F1587&lt;=N_CAP,D1587&lt;=R_MAX,OR(CORONA_REQ=0,O1587&gt;=G1587)),1,0)</f>
        <v>0</v>
      </c>
      <c r="AL1587" s="28" t="n">
        <f aca="false">IF(AK1587=1,IF(OBJECTIVE=1,AI1587,AJ1587),1000000000000)+ROW()*0.000000001</f>
        <v>1000000000000</v>
      </c>
    </row>
    <row r="1588" customFormat="false" ht="15" hidden="false" customHeight="false" outlineLevel="0" collapsed="false">
      <c r="A1588" s="8" t="n">
        <v>1584</v>
      </c>
      <c r="B1588" s="23" t="n">
        <v>10</v>
      </c>
      <c r="C1588" s="23" t="n">
        <v>2.5</v>
      </c>
      <c r="D1588" s="8" t="n">
        <v>200</v>
      </c>
      <c r="E1588" s="8" t="n">
        <v>26</v>
      </c>
      <c r="F1588" s="8" t="n">
        <v>16</v>
      </c>
      <c r="G1588" s="28" t="n">
        <v>20.62</v>
      </c>
      <c r="H1588" s="8" t="n">
        <v>342.206738</v>
      </c>
      <c r="I1588" s="8" t="n">
        <v>1542.326775</v>
      </c>
      <c r="J1588" s="28" t="n">
        <v>4.507003</v>
      </c>
      <c r="K1588" s="39" t="n">
        <v>1.245856</v>
      </c>
      <c r="L1588" s="28" t="n">
        <v>16.892668</v>
      </c>
      <c r="M1588" s="8" t="n">
        <v>615</v>
      </c>
      <c r="N1588" s="8" t="n">
        <v>1850</v>
      </c>
      <c r="O1588" s="28" t="n">
        <v>16.903932</v>
      </c>
      <c r="P1588" s="28" t="n">
        <v>26.820185</v>
      </c>
      <c r="Q1588" s="28" t="n">
        <v>28.627763</v>
      </c>
      <c r="R1588" s="8" t="n">
        <v>64</v>
      </c>
      <c r="S1588" s="8" t="n">
        <v>36</v>
      </c>
      <c r="T1588" s="23" t="n">
        <v>268.761049</v>
      </c>
      <c r="U1588" s="23" t="n">
        <v>222.01415</v>
      </c>
      <c r="V1588" s="28" t="n">
        <v>13.233569</v>
      </c>
      <c r="W1588" s="39" t="n">
        <v>2.040691</v>
      </c>
      <c r="X1588" s="24" t="n">
        <f aca="false">P1588*RHO_VANE/2700*(1+SCRAP)*PRICE_VANE</f>
        <v>321.03761445</v>
      </c>
      <c r="Y1588" s="24" t="n">
        <f aca="false">Q1588*RHO_PLATE/2700*(1+SCRAP)*PRICE_PLATE</f>
        <v>342.67432311</v>
      </c>
      <c r="Z1588" s="24" t="n">
        <f aca="false">T1588*CUT_M+(R1588+S1588)*CUT_SET</f>
        <v>503.1415735</v>
      </c>
      <c r="AA1588" s="24" t="n">
        <f aca="false">U1588*ROUND_M</f>
        <v>1110.07075</v>
      </c>
      <c r="AB1588" s="24" t="n">
        <f aca="false">(R1588+S1588)*FINISH_PART</f>
        <v>800</v>
      </c>
      <c r="AC1588" s="24" t="n">
        <f aca="false">R1588*SPACER_VANE+(R1588+S1588)*ASM_H*LABOUR</f>
        <v>1317</v>
      </c>
      <c r="AD1588" s="24" t="n">
        <f aca="false">V1588*G10_CAGE+W1588*G10_SLEEVE</f>
        <v>916.4556</v>
      </c>
      <c r="AE1588" s="24" t="n">
        <f aca="false">N1588/1000*SHAFT_M+SHAFT_SET</f>
        <v>302</v>
      </c>
      <c r="AF1588" s="24" t="n">
        <f aca="false">2*ROUNDUP(G1588*1000/V_ZENER,0)*PRICE_Z+5*ROUNDUP(G1588*DIODE_SAFETY/V_STICK,0)*PRICE_STICK</f>
        <v>149.8</v>
      </c>
      <c r="AG1588" s="24" t="n">
        <f aca="false">SUM(X1588:AF1588)</f>
        <v>5762.17986106</v>
      </c>
      <c r="AH1588" s="20" t="n">
        <f aca="false">FIXED_BOM</f>
        <v>3461</v>
      </c>
      <c r="AI1588" s="24" t="n">
        <f aca="false">(AG1588+AH1588)*(1+CONT)</f>
        <v>10606.656840219</v>
      </c>
      <c r="AJ1588" s="24" t="n">
        <f aca="false">IF(L1588&gt;0,AI1588/L1588,1000000000000)</f>
        <v>627.885236377048</v>
      </c>
      <c r="AK1588" s="8" t="n">
        <f aca="false">IF(AND(G1588&gt;=V_NEED,L1588&gt;=P_MIN,K1588&gt;=Z_MIN,F1588&lt;=N_CAP,D1588&lt;=R_MAX,OR(CORONA_REQ=0,O1588&gt;=G1588)),1,0)</f>
        <v>0</v>
      </c>
      <c r="AL1588" s="28" t="n">
        <f aca="false">IF(AK1588=1,IF(OBJECTIVE=1,AI1588,AJ1588),1000000000000)+ROW()*0.000000001</f>
        <v>1000000000000</v>
      </c>
    </row>
    <row r="1589" customFormat="false" ht="15" hidden="false" customHeight="false" outlineLevel="0" collapsed="false">
      <c r="A1589" s="8" t="n">
        <v>1585</v>
      </c>
      <c r="B1589" s="23" t="n">
        <v>10</v>
      </c>
      <c r="C1589" s="23" t="n">
        <v>3</v>
      </c>
      <c r="D1589" s="8" t="n">
        <v>200</v>
      </c>
      <c r="E1589" s="8" t="n">
        <v>18</v>
      </c>
      <c r="F1589" s="8" t="n">
        <v>4</v>
      </c>
      <c r="G1589" s="28" t="n">
        <v>20.62</v>
      </c>
      <c r="H1589" s="8" t="n">
        <v>44.495941</v>
      </c>
      <c r="I1589" s="8" t="n">
        <v>252.453762</v>
      </c>
      <c r="J1589" s="28" t="n">
        <v>5.673636</v>
      </c>
      <c r="K1589" s="39" t="n">
        <v>1.201188</v>
      </c>
      <c r="L1589" s="28" t="n">
        <v>2.348528</v>
      </c>
      <c r="M1589" s="8" t="n">
        <v>146</v>
      </c>
      <c r="N1589" s="8" t="n">
        <v>912</v>
      </c>
      <c r="O1589" s="28" t="n">
        <v>17.912044</v>
      </c>
      <c r="P1589" s="28" t="n">
        <v>6.010303</v>
      </c>
      <c r="Q1589" s="28" t="n">
        <v>7.63407</v>
      </c>
      <c r="R1589" s="8" t="n">
        <v>16</v>
      </c>
      <c r="S1589" s="8" t="n">
        <v>8</v>
      </c>
      <c r="T1589" s="23" t="n">
        <v>65.619466</v>
      </c>
      <c r="U1589" s="23" t="n">
        <v>53.932741</v>
      </c>
      <c r="V1589" s="28" t="n">
        <v>3.90042</v>
      </c>
      <c r="W1589" s="39" t="n">
        <v>0.601467</v>
      </c>
      <c r="X1589" s="24" t="n">
        <f aca="false">P1589*RHO_VANE/2700*(1+SCRAP)*PRICE_VANE</f>
        <v>71.94332691</v>
      </c>
      <c r="Y1589" s="24" t="n">
        <f aca="false">Q1589*RHO_PLATE/2700*(1+SCRAP)*PRICE_PLATE</f>
        <v>91.3798179</v>
      </c>
      <c r="Z1589" s="24" t="n">
        <f aca="false">T1589*CUT_M+(R1589+S1589)*CUT_SET</f>
        <v>122.429199</v>
      </c>
      <c r="AA1589" s="24" t="n">
        <f aca="false">U1589*ROUND_M</f>
        <v>269.663705</v>
      </c>
      <c r="AB1589" s="24" t="n">
        <f aca="false">(R1589+S1589)*FINISH_PART</f>
        <v>192</v>
      </c>
      <c r="AC1589" s="24" t="n">
        <f aca="false">R1589*SPACER_VANE+(R1589+S1589)*ASM_H*LABOUR</f>
        <v>318</v>
      </c>
      <c r="AD1589" s="24" t="n">
        <f aca="false">V1589*G10_CAGE+W1589*G10_SLEEVE</f>
        <v>270.11322</v>
      </c>
      <c r="AE1589" s="24" t="n">
        <f aca="false">N1589/1000*SHAFT_M+SHAFT_SET</f>
        <v>189.44</v>
      </c>
      <c r="AF1589" s="24" t="n">
        <f aca="false">2*ROUNDUP(G1589*1000/V_ZENER,0)*PRICE_Z+5*ROUNDUP(G1589*DIODE_SAFETY/V_STICK,0)*PRICE_STICK</f>
        <v>149.8</v>
      </c>
      <c r="AG1589" s="24" t="n">
        <f aca="false">SUM(X1589:AF1589)</f>
        <v>1674.76926881</v>
      </c>
      <c r="AH1589" s="20" t="n">
        <f aca="false">FIXED_BOM</f>
        <v>3461</v>
      </c>
      <c r="AI1589" s="24" t="n">
        <f aca="false">(AG1589+AH1589)*(1+CONT)</f>
        <v>5906.1346591315</v>
      </c>
      <c r="AJ1589" s="24" t="n">
        <f aca="false">IF(L1589&gt;0,AI1589/L1589,1000000000000)</f>
        <v>2514.82403408923</v>
      </c>
      <c r="AK1589" s="8" t="n">
        <f aca="false">IF(AND(G1589&gt;=V_NEED,L1589&gt;=P_MIN,K1589&gt;=Z_MIN,F1589&lt;=N_CAP,D1589&lt;=R_MAX,OR(CORONA_REQ=0,O1589&gt;=G1589)),1,0)</f>
        <v>0</v>
      </c>
      <c r="AL1589" s="28" t="n">
        <f aca="false">IF(AK1589=1,IF(OBJECTIVE=1,AI1589,AJ1589),1000000000000)+ROW()*0.000000001</f>
        <v>1000000000000</v>
      </c>
    </row>
    <row r="1590" customFormat="false" ht="15" hidden="false" customHeight="false" outlineLevel="0" collapsed="false">
      <c r="A1590" s="8" t="n">
        <v>1586</v>
      </c>
      <c r="B1590" s="23" t="n">
        <v>10</v>
      </c>
      <c r="C1590" s="23" t="n">
        <v>3</v>
      </c>
      <c r="D1590" s="8" t="n">
        <v>200</v>
      </c>
      <c r="E1590" s="8" t="n">
        <v>18</v>
      </c>
      <c r="F1590" s="8" t="n">
        <v>6</v>
      </c>
      <c r="G1590" s="28" t="n">
        <v>20.62</v>
      </c>
      <c r="H1590" s="8" t="n">
        <v>68.779335</v>
      </c>
      <c r="I1590" s="8" t="n">
        <v>396.713055</v>
      </c>
      <c r="J1590" s="28" t="n">
        <v>5.767911</v>
      </c>
      <c r="K1590" s="39" t="n">
        <v>1.249586</v>
      </c>
      <c r="L1590" s="28" t="n">
        <v>4.363379</v>
      </c>
      <c r="M1590" s="8" t="n">
        <v>224</v>
      </c>
      <c r="N1590" s="8" t="n">
        <v>1068</v>
      </c>
      <c r="O1590" s="28" t="n">
        <v>17.912044</v>
      </c>
      <c r="P1590" s="28" t="n">
        <v>9.015455</v>
      </c>
      <c r="Q1590" s="28" t="n">
        <v>11.451105</v>
      </c>
      <c r="R1590" s="8" t="n">
        <v>24</v>
      </c>
      <c r="S1590" s="8" t="n">
        <v>12</v>
      </c>
      <c r="T1590" s="23" t="n">
        <v>98.429199</v>
      </c>
      <c r="U1590" s="23" t="n">
        <v>80.899112</v>
      </c>
      <c r="V1590" s="28" t="n">
        <v>5.452629</v>
      </c>
      <c r="W1590" s="39" t="n">
        <v>0.840826</v>
      </c>
      <c r="X1590" s="24" t="n">
        <f aca="false">P1590*RHO_VANE/2700*(1+SCRAP)*PRICE_VANE</f>
        <v>107.91499635</v>
      </c>
      <c r="Y1590" s="24" t="n">
        <f aca="false">Q1590*RHO_PLATE/2700*(1+SCRAP)*PRICE_PLATE</f>
        <v>137.06972685</v>
      </c>
      <c r="Z1590" s="24" t="n">
        <f aca="false">T1590*CUT_M+(R1590+S1590)*CUT_SET</f>
        <v>183.6437985</v>
      </c>
      <c r="AA1590" s="24" t="n">
        <f aca="false">U1590*ROUND_M</f>
        <v>404.49556</v>
      </c>
      <c r="AB1590" s="24" t="n">
        <f aca="false">(R1590+S1590)*FINISH_PART</f>
        <v>288</v>
      </c>
      <c r="AC1590" s="24" t="n">
        <f aca="false">R1590*SPACER_VANE+(R1590+S1590)*ASM_H*LABOUR</f>
        <v>477</v>
      </c>
      <c r="AD1590" s="24" t="n">
        <f aca="false">V1590*G10_CAGE+W1590*G10_SLEEVE</f>
        <v>377.6073</v>
      </c>
      <c r="AE1590" s="24" t="n">
        <f aca="false">N1590/1000*SHAFT_M+SHAFT_SET</f>
        <v>208.16</v>
      </c>
      <c r="AF1590" s="24" t="n">
        <f aca="false">2*ROUNDUP(G1590*1000/V_ZENER,0)*PRICE_Z+5*ROUNDUP(G1590*DIODE_SAFETY/V_STICK,0)*PRICE_STICK</f>
        <v>149.8</v>
      </c>
      <c r="AG1590" s="24" t="n">
        <f aca="false">SUM(X1590:AF1590)</f>
        <v>2333.6913817</v>
      </c>
      <c r="AH1590" s="20" t="n">
        <f aca="false">FIXED_BOM</f>
        <v>3461</v>
      </c>
      <c r="AI1590" s="24" t="n">
        <f aca="false">(AG1590+AH1590)*(1+CONT)</f>
        <v>6663.895088955</v>
      </c>
      <c r="AJ1590" s="24" t="n">
        <f aca="false">IF(L1590&gt;0,AI1590/L1590,1000000000000)</f>
        <v>1527.23269946411</v>
      </c>
      <c r="AK1590" s="8" t="n">
        <f aca="false">IF(AND(G1590&gt;=V_NEED,L1590&gt;=P_MIN,K1590&gt;=Z_MIN,F1590&lt;=N_CAP,D1590&lt;=R_MAX,OR(CORONA_REQ=0,O1590&gt;=G1590)),1,0)</f>
        <v>0</v>
      </c>
      <c r="AL1590" s="28" t="n">
        <f aca="false">IF(AK1590=1,IF(OBJECTIVE=1,AI1590,AJ1590),1000000000000)+ROW()*0.000000001</f>
        <v>1000000000000</v>
      </c>
    </row>
    <row r="1591" customFormat="false" ht="15" hidden="false" customHeight="false" outlineLevel="0" collapsed="false">
      <c r="A1591" s="8" t="n">
        <v>1587</v>
      </c>
      <c r="B1591" s="23" t="n">
        <v>10</v>
      </c>
      <c r="C1591" s="23" t="n">
        <v>3</v>
      </c>
      <c r="D1591" s="8" t="n">
        <v>200</v>
      </c>
      <c r="E1591" s="8" t="n">
        <v>18</v>
      </c>
      <c r="F1591" s="8" t="n">
        <v>8</v>
      </c>
      <c r="G1591" s="28" t="n">
        <v>20.62</v>
      </c>
      <c r="H1591" s="8" t="n">
        <v>93.06273</v>
      </c>
      <c r="I1591" s="8" t="n">
        <v>540.972348</v>
      </c>
      <c r="J1591" s="28" t="n">
        <v>5.812986</v>
      </c>
      <c r="K1591" s="39" t="n">
        <v>1.274225</v>
      </c>
      <c r="L1591" s="28" t="n">
        <v>6.387023</v>
      </c>
      <c r="M1591" s="8" t="n">
        <v>289</v>
      </c>
      <c r="N1591" s="8" t="n">
        <v>1198</v>
      </c>
      <c r="O1591" s="28" t="n">
        <v>17.912044</v>
      </c>
      <c r="P1591" s="28" t="n">
        <v>12.020607</v>
      </c>
      <c r="Q1591" s="28" t="n">
        <v>13.359623</v>
      </c>
      <c r="R1591" s="8" t="n">
        <v>32</v>
      </c>
      <c r="S1591" s="8" t="n">
        <v>14</v>
      </c>
      <c r="T1591" s="23" t="n">
        <v>128.097339</v>
      </c>
      <c r="U1591" s="23" t="n">
        <v>104.72389</v>
      </c>
      <c r="V1591" s="28" t="n">
        <v>6.746135</v>
      </c>
      <c r="W1591" s="39" t="n">
        <v>1.040292</v>
      </c>
      <c r="X1591" s="24" t="n">
        <f aca="false">P1591*RHO_VANE/2700*(1+SCRAP)*PRICE_VANE</f>
        <v>143.88666579</v>
      </c>
      <c r="Y1591" s="24" t="n">
        <f aca="false">Q1591*RHO_PLATE/2700*(1+SCRAP)*PRICE_PLATE</f>
        <v>159.91468731</v>
      </c>
      <c r="Z1591" s="24" t="n">
        <f aca="false">T1591*CUT_M+(R1591+S1591)*CUT_SET</f>
        <v>238.1460085</v>
      </c>
      <c r="AA1591" s="24" t="n">
        <f aca="false">U1591*ROUND_M</f>
        <v>523.61945</v>
      </c>
      <c r="AB1591" s="24" t="n">
        <f aca="false">(R1591+S1591)*FINISH_PART</f>
        <v>368</v>
      </c>
      <c r="AC1591" s="24" t="n">
        <f aca="false">R1591*SPACER_VANE+(R1591+S1591)*ASM_H*LABOUR</f>
        <v>613.5</v>
      </c>
      <c r="AD1591" s="24" t="n">
        <f aca="false">V1591*G10_CAGE+W1591*G10_SLEEVE</f>
        <v>467.18562</v>
      </c>
      <c r="AE1591" s="24" t="n">
        <f aca="false">N1591/1000*SHAFT_M+SHAFT_SET</f>
        <v>223.76</v>
      </c>
      <c r="AF1591" s="24" t="n">
        <f aca="false">2*ROUNDUP(G1591*1000/V_ZENER,0)*PRICE_Z+5*ROUNDUP(G1591*DIODE_SAFETY/V_STICK,0)*PRICE_STICK</f>
        <v>149.8</v>
      </c>
      <c r="AG1591" s="24" t="n">
        <f aca="false">SUM(X1591:AF1591)</f>
        <v>2887.8124316</v>
      </c>
      <c r="AH1591" s="20" t="n">
        <f aca="false">FIXED_BOM</f>
        <v>3461</v>
      </c>
      <c r="AI1591" s="24" t="n">
        <f aca="false">(AG1591+AH1591)*(1+CONT)</f>
        <v>7301.13429634</v>
      </c>
      <c r="AJ1591" s="24" t="n">
        <f aca="false">IF(L1591&gt;0,AI1591/L1591,1000000000000)</f>
        <v>1143.12008839486</v>
      </c>
      <c r="AK1591" s="8" t="n">
        <f aca="false">IF(AND(G1591&gt;=V_NEED,L1591&gt;=P_MIN,K1591&gt;=Z_MIN,F1591&lt;=N_CAP,D1591&lt;=R_MAX,OR(CORONA_REQ=0,O1591&gt;=G1591)),1,0)</f>
        <v>0</v>
      </c>
      <c r="AL1591" s="28" t="n">
        <f aca="false">IF(AK1591=1,IF(OBJECTIVE=1,AI1591,AJ1591),1000000000000)+ROW()*0.000000001</f>
        <v>1000000000000</v>
      </c>
    </row>
    <row r="1592" customFormat="false" ht="15" hidden="false" customHeight="false" outlineLevel="0" collapsed="false">
      <c r="A1592" s="8" t="n">
        <v>1588</v>
      </c>
      <c r="B1592" s="23" t="n">
        <v>10</v>
      </c>
      <c r="C1592" s="23" t="n">
        <v>3</v>
      </c>
      <c r="D1592" s="8" t="n">
        <v>200</v>
      </c>
      <c r="E1592" s="8" t="n">
        <v>18</v>
      </c>
      <c r="F1592" s="8" t="n">
        <v>10</v>
      </c>
      <c r="G1592" s="28" t="n">
        <v>20.62</v>
      </c>
      <c r="H1592" s="8" t="n">
        <v>117.346125</v>
      </c>
      <c r="I1592" s="8" t="n">
        <v>685.231641</v>
      </c>
      <c r="J1592" s="28" t="n">
        <v>5.839406</v>
      </c>
      <c r="K1592" s="39" t="n">
        <v>1.289301</v>
      </c>
      <c r="L1592" s="28" t="n">
        <v>8.421846</v>
      </c>
      <c r="M1592" s="8" t="n">
        <v>367</v>
      </c>
      <c r="N1592" s="8" t="n">
        <v>1354</v>
      </c>
      <c r="O1592" s="28" t="n">
        <v>17.912044</v>
      </c>
      <c r="P1592" s="28" t="n">
        <v>15.025759</v>
      </c>
      <c r="Q1592" s="28" t="n">
        <v>17.176658</v>
      </c>
      <c r="R1592" s="8" t="n">
        <v>40</v>
      </c>
      <c r="S1592" s="8" t="n">
        <v>18</v>
      </c>
      <c r="T1592" s="23" t="n">
        <v>160.907072</v>
      </c>
      <c r="U1592" s="23" t="n">
        <v>131.69026</v>
      </c>
      <c r="V1592" s="28" t="n">
        <v>8.298344</v>
      </c>
      <c r="W1592" s="39" t="n">
        <v>1.279651</v>
      </c>
      <c r="X1592" s="24" t="n">
        <f aca="false">P1592*RHO_VANE/2700*(1+SCRAP)*PRICE_VANE</f>
        <v>179.85833523</v>
      </c>
      <c r="Y1592" s="24" t="n">
        <f aca="false">Q1592*RHO_PLATE/2700*(1+SCRAP)*PRICE_PLATE</f>
        <v>205.60459626</v>
      </c>
      <c r="Z1592" s="24" t="n">
        <f aca="false">T1592*CUT_M+(R1592+S1592)*CUT_SET</f>
        <v>299.360608</v>
      </c>
      <c r="AA1592" s="24" t="n">
        <f aca="false">U1592*ROUND_M</f>
        <v>658.4513</v>
      </c>
      <c r="AB1592" s="24" t="n">
        <f aca="false">(R1592+S1592)*FINISH_PART</f>
        <v>464</v>
      </c>
      <c r="AC1592" s="24" t="n">
        <f aca="false">R1592*SPACER_VANE+(R1592+S1592)*ASM_H*LABOUR</f>
        <v>772.5</v>
      </c>
      <c r="AD1592" s="24" t="n">
        <f aca="false">V1592*G10_CAGE+W1592*G10_SLEEVE</f>
        <v>574.6797</v>
      </c>
      <c r="AE1592" s="24" t="n">
        <f aca="false">N1592/1000*SHAFT_M+SHAFT_SET</f>
        <v>242.48</v>
      </c>
      <c r="AF1592" s="24" t="n">
        <f aca="false">2*ROUNDUP(G1592*1000/V_ZENER,0)*PRICE_Z+5*ROUNDUP(G1592*DIODE_SAFETY/V_STICK,0)*PRICE_STICK</f>
        <v>149.8</v>
      </c>
      <c r="AG1592" s="24" t="n">
        <f aca="false">SUM(X1592:AF1592)</f>
        <v>3546.73453949</v>
      </c>
      <c r="AH1592" s="20" t="n">
        <f aca="false">FIXED_BOM</f>
        <v>3461</v>
      </c>
      <c r="AI1592" s="24" t="n">
        <f aca="false">(AG1592+AH1592)*(1+CONT)</f>
        <v>8058.8947204135</v>
      </c>
      <c r="AJ1592" s="24" t="n">
        <f aca="false">IF(L1592&gt;0,AI1592/L1592,1000000000000)</f>
        <v>956.903595769087</v>
      </c>
      <c r="AK1592" s="8" t="n">
        <f aca="false">IF(AND(G1592&gt;=V_NEED,L1592&gt;=P_MIN,K1592&gt;=Z_MIN,F1592&lt;=N_CAP,D1592&lt;=R_MAX,OR(CORONA_REQ=0,O1592&gt;=G1592)),1,0)</f>
        <v>0</v>
      </c>
      <c r="AL1592" s="28" t="n">
        <f aca="false">IF(AK1592=1,IF(OBJECTIVE=1,AI1592,AJ1592),1000000000000)+ROW()*0.000000001</f>
        <v>1000000000000</v>
      </c>
    </row>
    <row r="1593" customFormat="false" ht="15" hidden="false" customHeight="false" outlineLevel="0" collapsed="false">
      <c r="A1593" s="8" t="n">
        <v>1589</v>
      </c>
      <c r="B1593" s="23" t="n">
        <v>10</v>
      </c>
      <c r="C1593" s="23" t="n">
        <v>3</v>
      </c>
      <c r="D1593" s="8" t="n">
        <v>200</v>
      </c>
      <c r="E1593" s="8" t="n">
        <v>18</v>
      </c>
      <c r="F1593" s="8" t="n">
        <v>12</v>
      </c>
      <c r="G1593" s="28" t="n">
        <v>20.62</v>
      </c>
      <c r="H1593" s="8" t="n">
        <v>141.629519</v>
      </c>
      <c r="I1593" s="8" t="n">
        <v>829.490933</v>
      </c>
      <c r="J1593" s="28" t="n">
        <v>5.856766</v>
      </c>
      <c r="K1593" s="39" t="n">
        <v>1.29938</v>
      </c>
      <c r="L1593" s="28" t="n">
        <v>10.458811</v>
      </c>
      <c r="M1593" s="8" t="n">
        <v>432</v>
      </c>
      <c r="N1593" s="8" t="n">
        <v>1484</v>
      </c>
      <c r="O1593" s="28" t="n">
        <v>17.912044</v>
      </c>
      <c r="P1593" s="28" t="n">
        <v>18.03091</v>
      </c>
      <c r="Q1593" s="28" t="n">
        <v>19.085175</v>
      </c>
      <c r="R1593" s="8" t="n">
        <v>48</v>
      </c>
      <c r="S1593" s="8" t="n">
        <v>20</v>
      </c>
      <c r="T1593" s="23" t="n">
        <v>190.575212</v>
      </c>
      <c r="U1593" s="23" t="n">
        <v>155.515038</v>
      </c>
      <c r="V1593" s="28" t="n">
        <v>9.59185</v>
      </c>
      <c r="W1593" s="39" t="n">
        <v>1.479117</v>
      </c>
      <c r="X1593" s="24" t="n">
        <f aca="false">P1593*RHO_VANE/2700*(1+SCRAP)*PRICE_VANE</f>
        <v>215.8299927</v>
      </c>
      <c r="Y1593" s="24" t="n">
        <f aca="false">Q1593*RHO_PLATE/2700*(1+SCRAP)*PRICE_PLATE</f>
        <v>228.44954475</v>
      </c>
      <c r="Z1593" s="24" t="n">
        <f aca="false">T1593*CUT_M+(R1593+S1593)*CUT_SET</f>
        <v>353.862818</v>
      </c>
      <c r="AA1593" s="24" t="n">
        <f aca="false">U1593*ROUND_M</f>
        <v>777.57519</v>
      </c>
      <c r="AB1593" s="24" t="n">
        <f aca="false">(R1593+S1593)*FINISH_PART</f>
        <v>544</v>
      </c>
      <c r="AC1593" s="24" t="n">
        <f aca="false">R1593*SPACER_VANE+(R1593+S1593)*ASM_H*LABOUR</f>
        <v>909</v>
      </c>
      <c r="AD1593" s="24" t="n">
        <f aca="false">V1593*G10_CAGE+W1593*G10_SLEEVE</f>
        <v>664.25802</v>
      </c>
      <c r="AE1593" s="24" t="n">
        <f aca="false">N1593/1000*SHAFT_M+SHAFT_SET</f>
        <v>258.08</v>
      </c>
      <c r="AF1593" s="24" t="n">
        <f aca="false">2*ROUNDUP(G1593*1000/V_ZENER,0)*PRICE_Z+5*ROUNDUP(G1593*DIODE_SAFETY/V_STICK,0)*PRICE_STICK</f>
        <v>149.8</v>
      </c>
      <c r="AG1593" s="24" t="n">
        <f aca="false">SUM(X1593:AF1593)</f>
        <v>4100.85556545</v>
      </c>
      <c r="AH1593" s="20" t="n">
        <f aca="false">FIXED_BOM</f>
        <v>3461</v>
      </c>
      <c r="AI1593" s="24" t="n">
        <f aca="false">(AG1593+AH1593)*(1+CONT)</f>
        <v>8696.1339002675</v>
      </c>
      <c r="AJ1593" s="24" t="n">
        <f aca="false">IF(L1593&gt;0,AI1593/L1593,1000000000000)</f>
        <v>831.464867303511</v>
      </c>
      <c r="AK1593" s="8" t="n">
        <f aca="false">IF(AND(G1593&gt;=V_NEED,L1593&gt;=P_MIN,K1593&gt;=Z_MIN,F1593&lt;=N_CAP,D1593&lt;=R_MAX,OR(CORONA_REQ=0,O1593&gt;=G1593)),1,0)</f>
        <v>0</v>
      </c>
      <c r="AL1593" s="28" t="n">
        <f aca="false">IF(AK1593=1,IF(OBJECTIVE=1,AI1593,AJ1593),1000000000000)+ROW()*0.000000001</f>
        <v>1000000000000</v>
      </c>
    </row>
    <row r="1594" customFormat="false" ht="15" hidden="false" customHeight="false" outlineLevel="0" collapsed="false">
      <c r="A1594" s="8" t="n">
        <v>1590</v>
      </c>
      <c r="B1594" s="23" t="n">
        <v>10</v>
      </c>
      <c r="C1594" s="23" t="n">
        <v>3</v>
      </c>
      <c r="D1594" s="8" t="n">
        <v>200</v>
      </c>
      <c r="E1594" s="8" t="n">
        <v>18</v>
      </c>
      <c r="F1594" s="8" t="n">
        <v>16</v>
      </c>
      <c r="G1594" s="28" t="n">
        <v>20.62</v>
      </c>
      <c r="H1594" s="8" t="n">
        <v>190.196309</v>
      </c>
      <c r="I1594" s="8" t="n">
        <v>1118.009519</v>
      </c>
      <c r="J1594" s="28" t="n">
        <v>5.878187</v>
      </c>
      <c r="K1594" s="39" t="n">
        <v>1.312467</v>
      </c>
      <c r="L1594" s="28" t="n">
        <v>14.560297</v>
      </c>
      <c r="M1594" s="8" t="n">
        <v>575</v>
      </c>
      <c r="N1594" s="8" t="n">
        <v>1770</v>
      </c>
      <c r="O1594" s="28" t="n">
        <v>17.912044</v>
      </c>
      <c r="P1594" s="28" t="n">
        <v>24.041214</v>
      </c>
      <c r="Q1594" s="28" t="n">
        <v>24.810728</v>
      </c>
      <c r="R1594" s="8" t="n">
        <v>64</v>
      </c>
      <c r="S1594" s="8" t="n">
        <v>26</v>
      </c>
      <c r="T1594" s="23" t="n">
        <v>253.053086</v>
      </c>
      <c r="U1594" s="23" t="n">
        <v>206.306187</v>
      </c>
      <c r="V1594" s="28" t="n">
        <v>12.437565</v>
      </c>
      <c r="W1594" s="39" t="n">
        <v>1.917942</v>
      </c>
      <c r="X1594" s="24" t="n">
        <f aca="false">P1594*RHO_VANE/2700*(1+SCRAP)*PRICE_VANE</f>
        <v>287.77333158</v>
      </c>
      <c r="Y1594" s="24" t="n">
        <f aca="false">Q1594*RHO_PLATE/2700*(1+SCRAP)*PRICE_PLATE</f>
        <v>296.98441416</v>
      </c>
      <c r="Z1594" s="24" t="n">
        <f aca="false">T1594*CUT_M+(R1594+S1594)*CUT_SET</f>
        <v>469.579629</v>
      </c>
      <c r="AA1594" s="24" t="n">
        <f aca="false">U1594*ROUND_M</f>
        <v>1031.530935</v>
      </c>
      <c r="AB1594" s="24" t="n">
        <f aca="false">(R1594+S1594)*FINISH_PART</f>
        <v>720</v>
      </c>
      <c r="AC1594" s="24" t="n">
        <f aca="false">R1594*SPACER_VANE+(R1594+S1594)*ASM_H*LABOUR</f>
        <v>1204.5</v>
      </c>
      <c r="AD1594" s="24" t="n">
        <f aca="false">V1594*G10_CAGE+W1594*G10_SLEEVE</f>
        <v>861.33042</v>
      </c>
      <c r="AE1594" s="24" t="n">
        <f aca="false">N1594/1000*SHAFT_M+SHAFT_SET</f>
        <v>292.4</v>
      </c>
      <c r="AF1594" s="24" t="n">
        <f aca="false">2*ROUNDUP(G1594*1000/V_ZENER,0)*PRICE_Z+5*ROUNDUP(G1594*DIODE_SAFETY/V_STICK,0)*PRICE_STICK</f>
        <v>149.8</v>
      </c>
      <c r="AG1594" s="24" t="n">
        <f aca="false">SUM(X1594:AF1594)</f>
        <v>5313.89872974</v>
      </c>
      <c r="AH1594" s="20" t="n">
        <f aca="false">FIXED_BOM</f>
        <v>3461</v>
      </c>
      <c r="AI1594" s="24" t="n">
        <f aca="false">(AG1594+AH1594)*(1+CONT)</f>
        <v>10091.133539201</v>
      </c>
      <c r="AJ1594" s="24" t="n">
        <f aca="false">IF(L1594&gt;0,AI1594/L1594,1000000000000)</f>
        <v>693.058221216298</v>
      </c>
      <c r="AK1594" s="8" t="n">
        <f aca="false">IF(AND(G1594&gt;=V_NEED,L1594&gt;=P_MIN,K1594&gt;=Z_MIN,F1594&lt;=N_CAP,D1594&lt;=R_MAX,OR(CORONA_REQ=0,O1594&gt;=G1594)),1,0)</f>
        <v>0</v>
      </c>
      <c r="AL1594" s="28" t="n">
        <f aca="false">IF(AK1594=1,IF(OBJECTIVE=1,AI1594,AJ1594),1000000000000)+ROW()*0.000000001</f>
        <v>1000000000000</v>
      </c>
    </row>
    <row r="1595" customFormat="false" ht="15" hidden="false" customHeight="false" outlineLevel="0" collapsed="false">
      <c r="A1595" s="8" t="n">
        <v>1591</v>
      </c>
      <c r="B1595" s="23" t="n">
        <v>10</v>
      </c>
      <c r="C1595" s="23" t="n">
        <v>3</v>
      </c>
      <c r="D1595" s="8" t="n">
        <v>200</v>
      </c>
      <c r="E1595" s="8" t="n">
        <v>22</v>
      </c>
      <c r="F1595" s="8" t="n">
        <v>4</v>
      </c>
      <c r="G1595" s="28" t="n">
        <v>20.62</v>
      </c>
      <c r="H1595" s="8" t="n">
        <v>57.455487</v>
      </c>
      <c r="I1595" s="8" t="n">
        <v>300.565485</v>
      </c>
      <c r="J1595" s="28" t="n">
        <v>5.231276</v>
      </c>
      <c r="K1595" s="39" t="n">
        <v>1.201547</v>
      </c>
      <c r="L1595" s="28" t="n">
        <v>2.805952</v>
      </c>
      <c r="M1595" s="8" t="n">
        <v>159</v>
      </c>
      <c r="N1595" s="8" t="n">
        <v>938</v>
      </c>
      <c r="O1595" s="28" t="n">
        <v>17.912044</v>
      </c>
      <c r="P1595" s="28" t="n">
        <v>7.028179</v>
      </c>
      <c r="Q1595" s="28" t="n">
        <v>9.542588</v>
      </c>
      <c r="R1595" s="8" t="n">
        <v>16</v>
      </c>
      <c r="S1595" s="8" t="n">
        <v>10</v>
      </c>
      <c r="T1595" s="23" t="n">
        <v>68.761059</v>
      </c>
      <c r="U1595" s="23" t="n">
        <v>57.074334</v>
      </c>
      <c r="V1595" s="28" t="n">
        <v>4.159122</v>
      </c>
      <c r="W1595" s="39" t="n">
        <v>0.64136</v>
      </c>
      <c r="X1595" s="24" t="n">
        <f aca="false">P1595*RHO_VANE/2700*(1+SCRAP)*PRICE_VANE</f>
        <v>84.12730263</v>
      </c>
      <c r="Y1595" s="24" t="n">
        <f aca="false">Q1595*RHO_PLATE/2700*(1+SCRAP)*PRICE_PLATE</f>
        <v>114.22477836</v>
      </c>
      <c r="Z1595" s="24" t="n">
        <f aca="false">T1595*CUT_M+(R1595+S1595)*CUT_SET</f>
        <v>129.1415885</v>
      </c>
      <c r="AA1595" s="24" t="n">
        <f aca="false">U1595*ROUND_M</f>
        <v>285.37167</v>
      </c>
      <c r="AB1595" s="24" t="n">
        <f aca="false">(R1595+S1595)*FINISH_PART</f>
        <v>208</v>
      </c>
      <c r="AC1595" s="24" t="n">
        <f aca="false">R1595*SPACER_VANE+(R1595+S1595)*ASM_H*LABOUR</f>
        <v>340.5</v>
      </c>
      <c r="AD1595" s="24" t="n">
        <f aca="false">V1595*G10_CAGE+W1595*G10_SLEEVE</f>
        <v>288.02892</v>
      </c>
      <c r="AE1595" s="24" t="n">
        <f aca="false">N1595/1000*SHAFT_M+SHAFT_SET</f>
        <v>192.56</v>
      </c>
      <c r="AF1595" s="24" t="n">
        <f aca="false">2*ROUNDUP(G1595*1000/V_ZENER,0)*PRICE_Z+5*ROUNDUP(G1595*DIODE_SAFETY/V_STICK,0)*PRICE_STICK</f>
        <v>149.8</v>
      </c>
      <c r="AG1595" s="24" t="n">
        <f aca="false">SUM(X1595:AF1595)</f>
        <v>1791.75425949</v>
      </c>
      <c r="AH1595" s="20" t="n">
        <f aca="false">FIXED_BOM</f>
        <v>3461</v>
      </c>
      <c r="AI1595" s="24" t="n">
        <f aca="false">(AG1595+AH1595)*(1+CONT)</f>
        <v>6040.6673984135</v>
      </c>
      <c r="AJ1595" s="24" t="n">
        <f aca="false">IF(L1595&gt;0,AI1595/L1595,1000000000000)</f>
        <v>2152.80496544969</v>
      </c>
      <c r="AK1595" s="8" t="n">
        <f aca="false">IF(AND(G1595&gt;=V_NEED,L1595&gt;=P_MIN,K1595&gt;=Z_MIN,F1595&lt;=N_CAP,D1595&lt;=R_MAX,OR(CORONA_REQ=0,O1595&gt;=G1595)),1,0)</f>
        <v>0</v>
      </c>
      <c r="AL1595" s="28" t="n">
        <f aca="false">IF(AK1595=1,IF(OBJECTIVE=1,AI1595,AJ1595),1000000000000)+ROW()*0.000000001</f>
        <v>1000000000000</v>
      </c>
    </row>
    <row r="1596" customFormat="false" ht="15" hidden="false" customHeight="false" outlineLevel="0" collapsed="false">
      <c r="A1596" s="8" t="n">
        <v>1592</v>
      </c>
      <c r="B1596" s="23" t="n">
        <v>10</v>
      </c>
      <c r="C1596" s="23" t="n">
        <v>3</v>
      </c>
      <c r="D1596" s="8" t="n">
        <v>200</v>
      </c>
      <c r="E1596" s="8" t="n">
        <v>22</v>
      </c>
      <c r="F1596" s="8" t="n">
        <v>6</v>
      </c>
      <c r="G1596" s="28" t="n">
        <v>20.62</v>
      </c>
      <c r="H1596" s="8" t="n">
        <v>89.144337</v>
      </c>
      <c r="I1596" s="8" t="n">
        <v>472.317191</v>
      </c>
      <c r="J1596" s="28" t="n">
        <v>5.298342</v>
      </c>
      <c r="K1596" s="39" t="n">
        <v>1.242126</v>
      </c>
      <c r="L1596" s="28" t="n">
        <v>5.085036</v>
      </c>
      <c r="M1596" s="8" t="n">
        <v>224</v>
      </c>
      <c r="N1596" s="8" t="n">
        <v>1068</v>
      </c>
      <c r="O1596" s="28" t="n">
        <v>17.912044</v>
      </c>
      <c r="P1596" s="28" t="n">
        <v>10.542269</v>
      </c>
      <c r="Q1596" s="28" t="n">
        <v>11.451105</v>
      </c>
      <c r="R1596" s="8" t="n">
        <v>24</v>
      </c>
      <c r="S1596" s="8" t="n">
        <v>12</v>
      </c>
      <c r="T1596" s="23" t="n">
        <v>98.429199</v>
      </c>
      <c r="U1596" s="23" t="n">
        <v>80.899112</v>
      </c>
      <c r="V1596" s="28" t="n">
        <v>5.452629</v>
      </c>
      <c r="W1596" s="39" t="n">
        <v>0.840826</v>
      </c>
      <c r="X1596" s="24" t="n">
        <f aca="false">P1596*RHO_VANE/2700*(1+SCRAP)*PRICE_VANE</f>
        <v>126.19095993</v>
      </c>
      <c r="Y1596" s="24" t="n">
        <f aca="false">Q1596*RHO_PLATE/2700*(1+SCRAP)*PRICE_PLATE</f>
        <v>137.06972685</v>
      </c>
      <c r="Z1596" s="24" t="n">
        <f aca="false">T1596*CUT_M+(R1596+S1596)*CUT_SET</f>
        <v>183.6437985</v>
      </c>
      <c r="AA1596" s="24" t="n">
        <f aca="false">U1596*ROUND_M</f>
        <v>404.49556</v>
      </c>
      <c r="AB1596" s="24" t="n">
        <f aca="false">(R1596+S1596)*FINISH_PART</f>
        <v>288</v>
      </c>
      <c r="AC1596" s="24" t="n">
        <f aca="false">R1596*SPACER_VANE+(R1596+S1596)*ASM_H*LABOUR</f>
        <v>477</v>
      </c>
      <c r="AD1596" s="24" t="n">
        <f aca="false">V1596*G10_CAGE+W1596*G10_SLEEVE</f>
        <v>377.6073</v>
      </c>
      <c r="AE1596" s="24" t="n">
        <f aca="false">N1596/1000*SHAFT_M+SHAFT_SET</f>
        <v>208.16</v>
      </c>
      <c r="AF1596" s="24" t="n">
        <f aca="false">2*ROUNDUP(G1596*1000/V_ZENER,0)*PRICE_Z+5*ROUNDUP(G1596*DIODE_SAFETY/V_STICK,0)*PRICE_STICK</f>
        <v>149.8</v>
      </c>
      <c r="AG1596" s="24" t="n">
        <f aca="false">SUM(X1596:AF1596)</f>
        <v>2351.96734528</v>
      </c>
      <c r="AH1596" s="20" t="n">
        <f aca="false">FIXED_BOM</f>
        <v>3461</v>
      </c>
      <c r="AI1596" s="24" t="n">
        <f aca="false">(AG1596+AH1596)*(1+CONT)</f>
        <v>6684.912447072</v>
      </c>
      <c r="AJ1596" s="24" t="n">
        <f aca="false">IF(L1596&gt;0,AI1596/L1596,1000000000000)</f>
        <v>1314.62440916288</v>
      </c>
      <c r="AK1596" s="8" t="n">
        <f aca="false">IF(AND(G1596&gt;=V_NEED,L1596&gt;=P_MIN,K1596&gt;=Z_MIN,F1596&lt;=N_CAP,D1596&lt;=R_MAX,OR(CORONA_REQ=0,O1596&gt;=G1596)),1,0)</f>
        <v>0</v>
      </c>
      <c r="AL1596" s="28" t="n">
        <f aca="false">IF(AK1596=1,IF(OBJECTIVE=1,AI1596,AJ1596),1000000000000)+ROW()*0.000000001</f>
        <v>1000000000000</v>
      </c>
    </row>
    <row r="1597" customFormat="false" ht="15" hidden="false" customHeight="false" outlineLevel="0" collapsed="false">
      <c r="A1597" s="8" t="n">
        <v>1593</v>
      </c>
      <c r="B1597" s="23" t="n">
        <v>10</v>
      </c>
      <c r="C1597" s="23" t="n">
        <v>3</v>
      </c>
      <c r="D1597" s="8" t="n">
        <v>200</v>
      </c>
      <c r="E1597" s="8" t="n">
        <v>22</v>
      </c>
      <c r="F1597" s="8" t="n">
        <v>8</v>
      </c>
      <c r="G1597" s="28" t="n">
        <v>20.62</v>
      </c>
      <c r="H1597" s="8" t="n">
        <v>120.833186</v>
      </c>
      <c r="I1597" s="8" t="n">
        <v>644.068896</v>
      </c>
      <c r="J1597" s="28" t="n">
        <v>5.330232</v>
      </c>
      <c r="K1597" s="39" t="n">
        <v>1.262354</v>
      </c>
      <c r="L1597" s="28" t="n">
        <v>7.37804</v>
      </c>
      <c r="M1597" s="8" t="n">
        <v>302</v>
      </c>
      <c r="N1597" s="8" t="n">
        <v>1224</v>
      </c>
      <c r="O1597" s="28" t="n">
        <v>17.912044</v>
      </c>
      <c r="P1597" s="28" t="n">
        <v>14.056359</v>
      </c>
      <c r="Q1597" s="28" t="n">
        <v>15.26814</v>
      </c>
      <c r="R1597" s="8" t="n">
        <v>32</v>
      </c>
      <c r="S1597" s="8" t="n">
        <v>16</v>
      </c>
      <c r="T1597" s="23" t="n">
        <v>131.238932</v>
      </c>
      <c r="U1597" s="23" t="n">
        <v>107.865482</v>
      </c>
      <c r="V1597" s="28" t="n">
        <v>7.004837</v>
      </c>
      <c r="W1597" s="39" t="n">
        <v>1.080185</v>
      </c>
      <c r="X1597" s="24" t="n">
        <f aca="false">P1597*RHO_VANE/2700*(1+SCRAP)*PRICE_VANE</f>
        <v>168.25461723</v>
      </c>
      <c r="Y1597" s="24" t="n">
        <f aca="false">Q1597*RHO_PLATE/2700*(1+SCRAP)*PRICE_PLATE</f>
        <v>182.7596358</v>
      </c>
      <c r="Z1597" s="24" t="n">
        <f aca="false">T1597*CUT_M+(R1597+S1597)*CUT_SET</f>
        <v>244.858398</v>
      </c>
      <c r="AA1597" s="24" t="n">
        <f aca="false">U1597*ROUND_M</f>
        <v>539.32741</v>
      </c>
      <c r="AB1597" s="24" t="n">
        <f aca="false">(R1597+S1597)*FINISH_PART</f>
        <v>384</v>
      </c>
      <c r="AC1597" s="24" t="n">
        <f aca="false">R1597*SPACER_VANE+(R1597+S1597)*ASM_H*LABOUR</f>
        <v>636</v>
      </c>
      <c r="AD1597" s="24" t="n">
        <f aca="false">V1597*G10_CAGE+W1597*G10_SLEEVE</f>
        <v>485.10132</v>
      </c>
      <c r="AE1597" s="24" t="n">
        <f aca="false">N1597/1000*SHAFT_M+SHAFT_SET</f>
        <v>226.88</v>
      </c>
      <c r="AF1597" s="24" t="n">
        <f aca="false">2*ROUNDUP(G1597*1000/V_ZENER,0)*PRICE_Z+5*ROUNDUP(G1597*DIODE_SAFETY/V_STICK,0)*PRICE_STICK</f>
        <v>149.8</v>
      </c>
      <c r="AG1597" s="24" t="n">
        <f aca="false">SUM(X1597:AF1597)</f>
        <v>3016.98138103</v>
      </c>
      <c r="AH1597" s="20" t="n">
        <f aca="false">FIXED_BOM</f>
        <v>3461</v>
      </c>
      <c r="AI1597" s="24" t="n">
        <f aca="false">(AG1597+AH1597)*(1+CONT)</f>
        <v>7449.6785881845</v>
      </c>
      <c r="AJ1597" s="24" t="n">
        <f aca="false">IF(L1597&gt;0,AI1597/L1597,1000000000000)</f>
        <v>1009.70970449937</v>
      </c>
      <c r="AK1597" s="8" t="n">
        <f aca="false">IF(AND(G1597&gt;=V_NEED,L1597&gt;=P_MIN,K1597&gt;=Z_MIN,F1597&lt;=N_CAP,D1597&lt;=R_MAX,OR(CORONA_REQ=0,O1597&gt;=G1597)),1,0)</f>
        <v>0</v>
      </c>
      <c r="AL1597" s="28" t="n">
        <f aca="false">IF(AK1597=1,IF(OBJECTIVE=1,AI1597,AJ1597),1000000000000)+ROW()*0.000000001</f>
        <v>1000000000000</v>
      </c>
    </row>
    <row r="1598" customFormat="false" ht="15" hidden="false" customHeight="false" outlineLevel="0" collapsed="false">
      <c r="A1598" s="8" t="n">
        <v>1594</v>
      </c>
      <c r="B1598" s="23" t="n">
        <v>10</v>
      </c>
      <c r="C1598" s="23" t="n">
        <v>3</v>
      </c>
      <c r="D1598" s="8" t="n">
        <v>200</v>
      </c>
      <c r="E1598" s="8" t="n">
        <v>22</v>
      </c>
      <c r="F1598" s="8" t="n">
        <v>10</v>
      </c>
      <c r="G1598" s="28" t="n">
        <v>20.62</v>
      </c>
      <c r="H1598" s="8" t="n">
        <v>152.522036</v>
      </c>
      <c r="I1598" s="8" t="n">
        <v>815.820602</v>
      </c>
      <c r="J1598" s="28" t="n">
        <v>5.34887</v>
      </c>
      <c r="K1598" s="39" t="n">
        <v>1.274737</v>
      </c>
      <c r="L1598" s="28" t="n">
        <v>9.666128</v>
      </c>
      <c r="M1598" s="8" t="n">
        <v>380</v>
      </c>
      <c r="N1598" s="8" t="n">
        <v>1380</v>
      </c>
      <c r="O1598" s="28" t="n">
        <v>17.912044</v>
      </c>
      <c r="P1598" s="28" t="n">
        <v>17.570449</v>
      </c>
      <c r="Q1598" s="28" t="n">
        <v>19.085175</v>
      </c>
      <c r="R1598" s="8" t="n">
        <v>40</v>
      </c>
      <c r="S1598" s="8" t="n">
        <v>20</v>
      </c>
      <c r="T1598" s="23" t="n">
        <v>164.048665</v>
      </c>
      <c r="U1598" s="23" t="n">
        <v>134.831853</v>
      </c>
      <c r="V1598" s="28" t="n">
        <v>8.557045</v>
      </c>
      <c r="W1598" s="39" t="n">
        <v>1.319544</v>
      </c>
      <c r="X1598" s="24" t="n">
        <f aca="false">P1598*RHO_VANE/2700*(1+SCRAP)*PRICE_VANE</f>
        <v>210.31827453</v>
      </c>
      <c r="Y1598" s="24" t="n">
        <f aca="false">Q1598*RHO_PLATE/2700*(1+SCRAP)*PRICE_PLATE</f>
        <v>228.44954475</v>
      </c>
      <c r="Z1598" s="24" t="n">
        <f aca="false">T1598*CUT_M+(R1598+S1598)*CUT_SET</f>
        <v>306.0729975</v>
      </c>
      <c r="AA1598" s="24" t="n">
        <f aca="false">U1598*ROUND_M</f>
        <v>674.159265</v>
      </c>
      <c r="AB1598" s="24" t="n">
        <f aca="false">(R1598+S1598)*FINISH_PART</f>
        <v>480</v>
      </c>
      <c r="AC1598" s="24" t="n">
        <f aca="false">R1598*SPACER_VANE+(R1598+S1598)*ASM_H*LABOUR</f>
        <v>795</v>
      </c>
      <c r="AD1598" s="24" t="n">
        <f aca="false">V1598*G10_CAGE+W1598*G10_SLEEVE</f>
        <v>592.59534</v>
      </c>
      <c r="AE1598" s="24" t="n">
        <f aca="false">N1598/1000*SHAFT_M+SHAFT_SET</f>
        <v>245.6</v>
      </c>
      <c r="AF1598" s="24" t="n">
        <f aca="false">2*ROUNDUP(G1598*1000/V_ZENER,0)*PRICE_Z+5*ROUNDUP(G1598*DIODE_SAFETY/V_STICK,0)*PRICE_STICK</f>
        <v>149.8</v>
      </c>
      <c r="AG1598" s="24" t="n">
        <f aca="false">SUM(X1598:AF1598)</f>
        <v>3681.99542178</v>
      </c>
      <c r="AH1598" s="20" t="n">
        <f aca="false">FIXED_BOM</f>
        <v>3461</v>
      </c>
      <c r="AI1598" s="24" t="n">
        <f aca="false">(AG1598+AH1598)*(1+CONT)</f>
        <v>8214.444735047</v>
      </c>
      <c r="AJ1598" s="24" t="n">
        <f aca="false">IF(L1598&gt;0,AI1598/L1598,1000000000000)</f>
        <v>849.817500352468</v>
      </c>
      <c r="AK1598" s="8" t="n">
        <f aca="false">IF(AND(G1598&gt;=V_NEED,L1598&gt;=P_MIN,K1598&gt;=Z_MIN,F1598&lt;=N_CAP,D1598&lt;=R_MAX,OR(CORONA_REQ=0,O1598&gt;=G1598)),1,0)</f>
        <v>0</v>
      </c>
      <c r="AL1598" s="28" t="n">
        <f aca="false">IF(AK1598=1,IF(OBJECTIVE=1,AI1598,AJ1598),1000000000000)+ROW()*0.000000001</f>
        <v>1000000000000</v>
      </c>
    </row>
    <row r="1599" customFormat="false" ht="15" hidden="false" customHeight="false" outlineLevel="0" collapsed="false">
      <c r="A1599" s="8" t="n">
        <v>1595</v>
      </c>
      <c r="B1599" s="23" t="n">
        <v>10</v>
      </c>
      <c r="C1599" s="23" t="n">
        <v>3</v>
      </c>
      <c r="D1599" s="8" t="n">
        <v>200</v>
      </c>
      <c r="E1599" s="8" t="n">
        <v>22</v>
      </c>
      <c r="F1599" s="8" t="n">
        <v>12</v>
      </c>
      <c r="G1599" s="28" t="n">
        <v>20.62</v>
      </c>
      <c r="H1599" s="8" t="n">
        <v>184.210886</v>
      </c>
      <c r="I1599" s="8" t="n">
        <v>987.572308</v>
      </c>
      <c r="J1599" s="28" t="n">
        <v>5.361096</v>
      </c>
      <c r="K1599" s="39" t="n">
        <v>1.282834</v>
      </c>
      <c r="L1599" s="28" t="n">
        <v>11.966409</v>
      </c>
      <c r="M1599" s="8" t="n">
        <v>458</v>
      </c>
      <c r="N1599" s="8" t="n">
        <v>1536</v>
      </c>
      <c r="O1599" s="28" t="n">
        <v>17.912044</v>
      </c>
      <c r="P1599" s="28" t="n">
        <v>21.084538</v>
      </c>
      <c r="Q1599" s="28" t="n">
        <v>22.90221</v>
      </c>
      <c r="R1599" s="8" t="n">
        <v>48</v>
      </c>
      <c r="S1599" s="8" t="n">
        <v>24</v>
      </c>
      <c r="T1599" s="23" t="n">
        <v>196.858398</v>
      </c>
      <c r="U1599" s="23" t="n">
        <v>161.798224</v>
      </c>
      <c r="V1599" s="28" t="n">
        <v>10.109253</v>
      </c>
      <c r="W1599" s="39" t="n">
        <v>1.558904</v>
      </c>
      <c r="X1599" s="24" t="n">
        <f aca="false">P1599*RHO_VANE/2700*(1+SCRAP)*PRICE_VANE</f>
        <v>252.38191986</v>
      </c>
      <c r="Y1599" s="24" t="n">
        <f aca="false">Q1599*RHO_PLATE/2700*(1+SCRAP)*PRICE_PLATE</f>
        <v>274.1394537</v>
      </c>
      <c r="Z1599" s="24" t="n">
        <f aca="false">T1599*CUT_M+(R1599+S1599)*CUT_SET</f>
        <v>367.287597</v>
      </c>
      <c r="AA1599" s="24" t="n">
        <f aca="false">U1599*ROUND_M</f>
        <v>808.99112</v>
      </c>
      <c r="AB1599" s="24" t="n">
        <f aca="false">(R1599+S1599)*FINISH_PART</f>
        <v>576</v>
      </c>
      <c r="AC1599" s="24" t="n">
        <f aca="false">R1599*SPACER_VANE+(R1599+S1599)*ASM_H*LABOUR</f>
        <v>954</v>
      </c>
      <c r="AD1599" s="24" t="n">
        <f aca="false">V1599*G10_CAGE+W1599*G10_SLEEVE</f>
        <v>700.08942</v>
      </c>
      <c r="AE1599" s="24" t="n">
        <f aca="false">N1599/1000*SHAFT_M+SHAFT_SET</f>
        <v>264.32</v>
      </c>
      <c r="AF1599" s="24" t="n">
        <f aca="false">2*ROUNDUP(G1599*1000/V_ZENER,0)*PRICE_Z+5*ROUNDUP(G1599*DIODE_SAFETY/V_STICK,0)*PRICE_STICK</f>
        <v>149.8</v>
      </c>
      <c r="AG1599" s="24" t="n">
        <f aca="false">SUM(X1599:AF1599)</f>
        <v>4347.00951056</v>
      </c>
      <c r="AH1599" s="20" t="n">
        <f aca="false">FIXED_BOM</f>
        <v>3461</v>
      </c>
      <c r="AI1599" s="24" t="n">
        <f aca="false">(AG1599+AH1599)*(1+CONT)</f>
        <v>8979.210937144</v>
      </c>
      <c r="AJ1599" s="24" t="n">
        <f aca="false">IF(L1599&gt;0,AI1599/L1599,1000000000000)</f>
        <v>750.368045847672</v>
      </c>
      <c r="AK1599" s="8" t="n">
        <f aca="false">IF(AND(G1599&gt;=V_NEED,L1599&gt;=P_MIN,K1599&gt;=Z_MIN,F1599&lt;=N_CAP,D1599&lt;=R_MAX,OR(CORONA_REQ=0,O1599&gt;=G1599)),1,0)</f>
        <v>0</v>
      </c>
      <c r="AL1599" s="28" t="n">
        <f aca="false">IF(AK1599=1,IF(OBJECTIVE=1,AI1599,AJ1599),1000000000000)+ROW()*0.000000001</f>
        <v>1000000000000</v>
      </c>
    </row>
    <row r="1600" customFormat="false" ht="15" hidden="false" customHeight="false" outlineLevel="0" collapsed="false">
      <c r="A1600" s="8" t="n">
        <v>1596</v>
      </c>
      <c r="B1600" s="23" t="n">
        <v>10</v>
      </c>
      <c r="C1600" s="23" t="n">
        <v>3</v>
      </c>
      <c r="D1600" s="8" t="n">
        <v>200</v>
      </c>
      <c r="E1600" s="8" t="n">
        <v>22</v>
      </c>
      <c r="F1600" s="8" t="n">
        <v>16</v>
      </c>
      <c r="G1600" s="28" t="n">
        <v>20.62</v>
      </c>
      <c r="H1600" s="8" t="n">
        <v>247.588585</v>
      </c>
      <c r="I1600" s="8" t="n">
        <v>1331.075719</v>
      </c>
      <c r="J1600" s="28" t="n">
        <v>5.376159</v>
      </c>
      <c r="K1600" s="39" t="n">
        <v>1.293246</v>
      </c>
      <c r="L1600" s="28" t="n">
        <v>16.571212</v>
      </c>
      <c r="M1600" s="8" t="n">
        <v>614</v>
      </c>
      <c r="N1600" s="8" t="n">
        <v>1848</v>
      </c>
      <c r="O1600" s="28" t="n">
        <v>17.912044</v>
      </c>
      <c r="P1600" s="28" t="n">
        <v>28.112718</v>
      </c>
      <c r="Q1600" s="28" t="n">
        <v>30.536281</v>
      </c>
      <c r="R1600" s="8" t="n">
        <v>64</v>
      </c>
      <c r="S1600" s="8" t="n">
        <v>32</v>
      </c>
      <c r="T1600" s="23" t="n">
        <v>262.477864</v>
      </c>
      <c r="U1600" s="23" t="n">
        <v>215.730965</v>
      </c>
      <c r="V1600" s="28" t="n">
        <v>13.213669</v>
      </c>
      <c r="W1600" s="39" t="n">
        <v>2.037622</v>
      </c>
      <c r="X1600" s="24" t="n">
        <f aca="false">P1600*RHO_VANE/2700*(1+SCRAP)*PRICE_VANE</f>
        <v>336.50923446</v>
      </c>
      <c r="Y1600" s="24" t="n">
        <f aca="false">Q1600*RHO_PLATE/2700*(1+SCRAP)*PRICE_PLATE</f>
        <v>365.51928357</v>
      </c>
      <c r="Z1600" s="24" t="n">
        <f aca="false">T1600*CUT_M+(R1600+S1600)*CUT_SET</f>
        <v>489.716796</v>
      </c>
      <c r="AA1600" s="24" t="n">
        <f aca="false">U1600*ROUND_M</f>
        <v>1078.654825</v>
      </c>
      <c r="AB1600" s="24" t="n">
        <f aca="false">(R1600+S1600)*FINISH_PART</f>
        <v>768</v>
      </c>
      <c r="AC1600" s="24" t="n">
        <f aca="false">R1600*SPACER_VANE+(R1600+S1600)*ASM_H*LABOUR</f>
        <v>1272</v>
      </c>
      <c r="AD1600" s="24" t="n">
        <f aca="false">V1600*G10_CAGE+W1600*G10_SLEEVE</f>
        <v>915.07746</v>
      </c>
      <c r="AE1600" s="24" t="n">
        <f aca="false">N1600/1000*SHAFT_M+SHAFT_SET</f>
        <v>301.76</v>
      </c>
      <c r="AF1600" s="24" t="n">
        <f aca="false">2*ROUNDUP(G1600*1000/V_ZENER,0)*PRICE_Z+5*ROUNDUP(G1600*DIODE_SAFETY/V_STICK,0)*PRICE_STICK</f>
        <v>149.8</v>
      </c>
      <c r="AG1600" s="24" t="n">
        <f aca="false">SUM(X1600:AF1600)</f>
        <v>5677.03759903</v>
      </c>
      <c r="AH1600" s="20" t="n">
        <f aca="false">FIXED_BOM</f>
        <v>3461</v>
      </c>
      <c r="AI1600" s="24" t="n">
        <f aca="false">(AG1600+AH1600)*(1+CONT)</f>
        <v>10508.7432388845</v>
      </c>
      <c r="AJ1600" s="24" t="n">
        <f aca="false">IF(L1600&gt;0,AI1600/L1600,1000000000000)</f>
        <v>634.156586668766</v>
      </c>
      <c r="AK1600" s="8" t="n">
        <f aca="false">IF(AND(G1600&gt;=V_NEED,L1600&gt;=P_MIN,K1600&gt;=Z_MIN,F1600&lt;=N_CAP,D1600&lt;=R_MAX,OR(CORONA_REQ=0,O1600&gt;=G1600)),1,0)</f>
        <v>0</v>
      </c>
      <c r="AL1600" s="28" t="n">
        <f aca="false">IF(AK1600=1,IF(OBJECTIVE=1,AI1600,AJ1600),1000000000000)+ROW()*0.000000001</f>
        <v>1000000000000</v>
      </c>
    </row>
    <row r="1601" customFormat="false" ht="15" hidden="false" customHeight="false" outlineLevel="0" collapsed="false">
      <c r="A1601" s="8" t="n">
        <v>1597</v>
      </c>
      <c r="B1601" s="23" t="n">
        <v>10</v>
      </c>
      <c r="C1601" s="23" t="n">
        <v>3</v>
      </c>
      <c r="D1601" s="8" t="n">
        <v>200</v>
      </c>
      <c r="E1601" s="8" t="n">
        <v>26</v>
      </c>
      <c r="F1601" s="8" t="n">
        <v>4</v>
      </c>
      <c r="G1601" s="28" t="n">
        <v>20.62</v>
      </c>
      <c r="H1601" s="8" t="n">
        <v>81.67292</v>
      </c>
      <c r="I1601" s="8" t="n">
        <v>349.571383</v>
      </c>
      <c r="J1601" s="28" t="n">
        <v>4.280138</v>
      </c>
      <c r="K1601" s="39" t="n">
        <v>1.166209</v>
      </c>
      <c r="L1601" s="28" t="n">
        <v>2.810722</v>
      </c>
      <c r="M1601" s="8" t="n">
        <v>159</v>
      </c>
      <c r="N1601" s="8" t="n">
        <v>938</v>
      </c>
      <c r="O1601" s="28" t="n">
        <v>17.912044</v>
      </c>
      <c r="P1601" s="28" t="n">
        <v>8.046055</v>
      </c>
      <c r="Q1601" s="28" t="n">
        <v>9.542588</v>
      </c>
      <c r="R1601" s="8" t="n">
        <v>16</v>
      </c>
      <c r="S1601" s="8" t="n">
        <v>10</v>
      </c>
      <c r="T1601" s="23" t="n">
        <v>68.761059</v>
      </c>
      <c r="U1601" s="23" t="n">
        <v>57.074334</v>
      </c>
      <c r="V1601" s="28" t="n">
        <v>4.159122</v>
      </c>
      <c r="W1601" s="39" t="n">
        <v>0.64136</v>
      </c>
      <c r="X1601" s="24" t="n">
        <f aca="false">P1601*RHO_VANE/2700*(1+SCRAP)*PRICE_VANE</f>
        <v>96.31127835</v>
      </c>
      <c r="Y1601" s="24" t="n">
        <f aca="false">Q1601*RHO_PLATE/2700*(1+SCRAP)*PRICE_PLATE</f>
        <v>114.22477836</v>
      </c>
      <c r="Z1601" s="24" t="n">
        <f aca="false">T1601*CUT_M+(R1601+S1601)*CUT_SET</f>
        <v>129.1415885</v>
      </c>
      <c r="AA1601" s="24" t="n">
        <f aca="false">U1601*ROUND_M</f>
        <v>285.37167</v>
      </c>
      <c r="AB1601" s="24" t="n">
        <f aca="false">(R1601+S1601)*FINISH_PART</f>
        <v>208</v>
      </c>
      <c r="AC1601" s="24" t="n">
        <f aca="false">R1601*SPACER_VANE+(R1601+S1601)*ASM_H*LABOUR</f>
        <v>340.5</v>
      </c>
      <c r="AD1601" s="24" t="n">
        <f aca="false">V1601*G10_CAGE+W1601*G10_SLEEVE</f>
        <v>288.02892</v>
      </c>
      <c r="AE1601" s="24" t="n">
        <f aca="false">N1601/1000*SHAFT_M+SHAFT_SET</f>
        <v>192.56</v>
      </c>
      <c r="AF1601" s="24" t="n">
        <f aca="false">2*ROUNDUP(G1601*1000/V_ZENER,0)*PRICE_Z+5*ROUNDUP(G1601*DIODE_SAFETY/V_STICK,0)*PRICE_STICK</f>
        <v>149.8</v>
      </c>
      <c r="AG1601" s="24" t="n">
        <f aca="false">SUM(X1601:AF1601)</f>
        <v>1803.93823521</v>
      </c>
      <c r="AH1601" s="20" t="n">
        <f aca="false">FIXED_BOM</f>
        <v>3461</v>
      </c>
      <c r="AI1601" s="24" t="n">
        <f aca="false">(AG1601+AH1601)*(1+CONT)</f>
        <v>6054.6789704915</v>
      </c>
      <c r="AJ1601" s="24" t="n">
        <f aca="false">IF(L1601&gt;0,AI1601/L1601,1000000000000)</f>
        <v>2154.136542316</v>
      </c>
      <c r="AK1601" s="8" t="n">
        <f aca="false">IF(AND(G1601&gt;=V_NEED,L1601&gt;=P_MIN,K1601&gt;=Z_MIN,F1601&lt;=N_CAP,D1601&lt;=R_MAX,OR(CORONA_REQ=0,O1601&gt;=G1601)),1,0)</f>
        <v>0</v>
      </c>
      <c r="AL1601" s="28" t="n">
        <f aca="false">IF(AK1601=1,IF(OBJECTIVE=1,AI1601,AJ1601),1000000000000)+ROW()*0.000000001</f>
        <v>1000000000000</v>
      </c>
    </row>
    <row r="1602" customFormat="false" ht="15" hidden="false" customHeight="false" outlineLevel="0" collapsed="false">
      <c r="A1602" s="8" t="n">
        <v>1598</v>
      </c>
      <c r="B1602" s="23" t="n">
        <v>10</v>
      </c>
      <c r="C1602" s="23" t="n">
        <v>3</v>
      </c>
      <c r="D1602" s="8" t="n">
        <v>200</v>
      </c>
      <c r="E1602" s="8" t="n">
        <v>26</v>
      </c>
      <c r="F1602" s="8" t="n">
        <v>6</v>
      </c>
      <c r="G1602" s="28" t="n">
        <v>20.62</v>
      </c>
      <c r="H1602" s="8" t="n">
        <v>127.200302</v>
      </c>
      <c r="I1602" s="8" t="n">
        <v>549.326458</v>
      </c>
      <c r="J1602" s="28" t="n">
        <v>4.318594</v>
      </c>
      <c r="K1602" s="39" t="n">
        <v>1.197369</v>
      </c>
      <c r="L1602" s="28" t="n">
        <v>5.072119</v>
      </c>
      <c r="M1602" s="8" t="n">
        <v>237</v>
      </c>
      <c r="N1602" s="8" t="n">
        <v>1094</v>
      </c>
      <c r="O1602" s="28" t="n">
        <v>17.912044</v>
      </c>
      <c r="P1602" s="28" t="n">
        <v>12.069083</v>
      </c>
      <c r="Q1602" s="28" t="n">
        <v>13.359623</v>
      </c>
      <c r="R1602" s="8" t="n">
        <v>24</v>
      </c>
      <c r="S1602" s="8" t="n">
        <v>14</v>
      </c>
      <c r="T1602" s="23" t="n">
        <v>101.570792</v>
      </c>
      <c r="U1602" s="23" t="n">
        <v>84.040704</v>
      </c>
      <c r="V1602" s="28" t="n">
        <v>5.71133</v>
      </c>
      <c r="W1602" s="39" t="n">
        <v>0.880719</v>
      </c>
      <c r="X1602" s="24" t="n">
        <f aca="false">P1602*RHO_VANE/2700*(1+SCRAP)*PRICE_VANE</f>
        <v>144.46692351</v>
      </c>
      <c r="Y1602" s="24" t="n">
        <f aca="false">Q1602*RHO_PLATE/2700*(1+SCRAP)*PRICE_PLATE</f>
        <v>159.91468731</v>
      </c>
      <c r="Z1602" s="24" t="n">
        <f aca="false">T1602*CUT_M+(R1602+S1602)*CUT_SET</f>
        <v>190.356188</v>
      </c>
      <c r="AA1602" s="24" t="n">
        <f aca="false">U1602*ROUND_M</f>
        <v>420.20352</v>
      </c>
      <c r="AB1602" s="24" t="n">
        <f aca="false">(R1602+S1602)*FINISH_PART</f>
        <v>304</v>
      </c>
      <c r="AC1602" s="24" t="n">
        <f aca="false">R1602*SPACER_VANE+(R1602+S1602)*ASM_H*LABOUR</f>
        <v>499.5</v>
      </c>
      <c r="AD1602" s="24" t="n">
        <f aca="false">V1602*G10_CAGE+W1602*G10_SLEEVE</f>
        <v>395.52294</v>
      </c>
      <c r="AE1602" s="24" t="n">
        <f aca="false">N1602/1000*SHAFT_M+SHAFT_SET</f>
        <v>211.28</v>
      </c>
      <c r="AF1602" s="24" t="n">
        <f aca="false">2*ROUNDUP(G1602*1000/V_ZENER,0)*PRICE_Z+5*ROUNDUP(G1602*DIODE_SAFETY/V_STICK,0)*PRICE_STICK</f>
        <v>149.8</v>
      </c>
      <c r="AG1602" s="24" t="n">
        <f aca="false">SUM(X1602:AF1602)</f>
        <v>2475.04425882</v>
      </c>
      <c r="AH1602" s="20" t="n">
        <f aca="false">FIXED_BOM</f>
        <v>3461</v>
      </c>
      <c r="AI1602" s="24" t="n">
        <f aca="false">(AG1602+AH1602)*(1+CONT)</f>
        <v>6826.450897643</v>
      </c>
      <c r="AJ1602" s="24" t="n">
        <f aca="false">IF(L1602&gt;0,AI1602/L1602,1000000000000)</f>
        <v>1345.87751147854</v>
      </c>
      <c r="AK1602" s="8" t="n">
        <f aca="false">IF(AND(G1602&gt;=V_NEED,L1602&gt;=P_MIN,K1602&gt;=Z_MIN,F1602&lt;=N_CAP,D1602&lt;=R_MAX,OR(CORONA_REQ=0,O1602&gt;=G1602)),1,0)</f>
        <v>0</v>
      </c>
      <c r="AL1602" s="28" t="n">
        <f aca="false">IF(AK1602=1,IF(OBJECTIVE=1,AI1602,AJ1602),1000000000000)+ROW()*0.000000001</f>
        <v>1000000000000</v>
      </c>
    </row>
    <row r="1603" customFormat="false" ht="15" hidden="false" customHeight="false" outlineLevel="0" collapsed="false">
      <c r="A1603" s="8" t="n">
        <v>1599</v>
      </c>
      <c r="B1603" s="23" t="n">
        <v>10</v>
      </c>
      <c r="C1603" s="23" t="n">
        <v>3</v>
      </c>
      <c r="D1603" s="8" t="n">
        <v>200</v>
      </c>
      <c r="E1603" s="8" t="n">
        <v>26</v>
      </c>
      <c r="F1603" s="8" t="n">
        <v>8</v>
      </c>
      <c r="G1603" s="28" t="n">
        <v>20.62</v>
      </c>
      <c r="H1603" s="8" t="n">
        <v>172.727685</v>
      </c>
      <c r="I1603" s="8" t="n">
        <v>749.081534</v>
      </c>
      <c r="J1603" s="28" t="n">
        <v>4.336777</v>
      </c>
      <c r="K1603" s="39" t="n">
        <v>1.212932</v>
      </c>
      <c r="L1603" s="28" t="n">
        <v>7.342581</v>
      </c>
      <c r="M1603" s="8" t="n">
        <v>315</v>
      </c>
      <c r="N1603" s="8" t="n">
        <v>1250</v>
      </c>
      <c r="O1603" s="28" t="n">
        <v>17.912044</v>
      </c>
      <c r="P1603" s="28" t="n">
        <v>16.092111</v>
      </c>
      <c r="Q1603" s="28" t="n">
        <v>17.176658</v>
      </c>
      <c r="R1603" s="8" t="n">
        <v>32</v>
      </c>
      <c r="S1603" s="8" t="n">
        <v>18</v>
      </c>
      <c r="T1603" s="23" t="n">
        <v>134.380524</v>
      </c>
      <c r="U1603" s="23" t="n">
        <v>111.007075</v>
      </c>
      <c r="V1603" s="28" t="n">
        <v>7.263538</v>
      </c>
      <c r="W1603" s="39" t="n">
        <v>1.120078</v>
      </c>
      <c r="X1603" s="24" t="n">
        <f aca="false">P1603*RHO_VANE/2700*(1+SCRAP)*PRICE_VANE</f>
        <v>192.62256867</v>
      </c>
      <c r="Y1603" s="24" t="n">
        <f aca="false">Q1603*RHO_PLATE/2700*(1+SCRAP)*PRICE_PLATE</f>
        <v>205.60459626</v>
      </c>
      <c r="Z1603" s="24" t="n">
        <f aca="false">T1603*CUT_M+(R1603+S1603)*CUT_SET</f>
        <v>251.570786</v>
      </c>
      <c r="AA1603" s="24" t="n">
        <f aca="false">U1603*ROUND_M</f>
        <v>555.035375</v>
      </c>
      <c r="AB1603" s="24" t="n">
        <f aca="false">(R1603+S1603)*FINISH_PART</f>
        <v>400</v>
      </c>
      <c r="AC1603" s="24" t="n">
        <f aca="false">R1603*SPACER_VANE+(R1603+S1603)*ASM_H*LABOUR</f>
        <v>658.5</v>
      </c>
      <c r="AD1603" s="24" t="n">
        <f aca="false">V1603*G10_CAGE+W1603*G10_SLEEVE</f>
        <v>503.01696</v>
      </c>
      <c r="AE1603" s="24" t="n">
        <f aca="false">N1603/1000*SHAFT_M+SHAFT_SET</f>
        <v>230</v>
      </c>
      <c r="AF1603" s="24" t="n">
        <f aca="false">2*ROUNDUP(G1603*1000/V_ZENER,0)*PRICE_Z+5*ROUNDUP(G1603*DIODE_SAFETY/V_STICK,0)*PRICE_STICK</f>
        <v>149.8</v>
      </c>
      <c r="AG1603" s="24" t="n">
        <f aca="false">SUM(X1603:AF1603)</f>
        <v>3146.15028593</v>
      </c>
      <c r="AH1603" s="20" t="n">
        <f aca="false">FIXED_BOM</f>
        <v>3461</v>
      </c>
      <c r="AI1603" s="24" t="n">
        <f aca="false">(AG1603+AH1603)*(1+CONT)</f>
        <v>7598.2228288195</v>
      </c>
      <c r="AJ1603" s="24" t="n">
        <f aca="false">IF(L1603&gt;0,AI1603/L1603,1000000000000)</f>
        <v>1034.81634439164</v>
      </c>
      <c r="AK1603" s="8" t="n">
        <f aca="false">IF(AND(G1603&gt;=V_NEED,L1603&gt;=P_MIN,K1603&gt;=Z_MIN,F1603&lt;=N_CAP,D1603&lt;=R_MAX,OR(CORONA_REQ=0,O1603&gt;=G1603)),1,0)</f>
        <v>0</v>
      </c>
      <c r="AL1603" s="28" t="n">
        <f aca="false">IF(AK1603=1,IF(OBJECTIVE=1,AI1603,AJ1603),1000000000000)+ROW()*0.000000001</f>
        <v>1000000000000</v>
      </c>
    </row>
    <row r="1604" customFormat="false" ht="15" hidden="false" customHeight="false" outlineLevel="0" collapsed="false">
      <c r="A1604" s="8" t="n">
        <v>1600</v>
      </c>
      <c r="B1604" s="23" t="n">
        <v>10</v>
      </c>
      <c r="C1604" s="23" t="n">
        <v>3</v>
      </c>
      <c r="D1604" s="8" t="n">
        <v>200</v>
      </c>
      <c r="E1604" s="8" t="n">
        <v>26</v>
      </c>
      <c r="F1604" s="8" t="n">
        <v>10</v>
      </c>
      <c r="G1604" s="28" t="n">
        <v>20.62</v>
      </c>
      <c r="H1604" s="8" t="n">
        <v>218.255067</v>
      </c>
      <c r="I1604" s="8" t="n">
        <v>948.83661</v>
      </c>
      <c r="J1604" s="28" t="n">
        <v>4.347375</v>
      </c>
      <c r="K1604" s="39" t="n">
        <v>1.222334</v>
      </c>
      <c r="L1604" s="28" t="n">
        <v>9.625075</v>
      </c>
      <c r="M1604" s="8" t="n">
        <v>393</v>
      </c>
      <c r="N1604" s="8" t="n">
        <v>1406</v>
      </c>
      <c r="O1604" s="28" t="n">
        <v>17.912044</v>
      </c>
      <c r="P1604" s="28" t="n">
        <v>20.115139</v>
      </c>
      <c r="Q1604" s="28" t="n">
        <v>20.993693</v>
      </c>
      <c r="R1604" s="8" t="n">
        <v>40</v>
      </c>
      <c r="S1604" s="8" t="n">
        <v>22</v>
      </c>
      <c r="T1604" s="23" t="n">
        <v>167.190257</v>
      </c>
      <c r="U1604" s="23" t="n">
        <v>137.973446</v>
      </c>
      <c r="V1604" s="28" t="n">
        <v>8.815746</v>
      </c>
      <c r="W1604" s="39" t="n">
        <v>1.359438</v>
      </c>
      <c r="X1604" s="24" t="n">
        <f aca="false">P1604*RHO_VANE/2700*(1+SCRAP)*PRICE_VANE</f>
        <v>240.77821383</v>
      </c>
      <c r="Y1604" s="24" t="n">
        <f aca="false">Q1604*RHO_PLATE/2700*(1+SCRAP)*PRICE_PLATE</f>
        <v>251.29450521</v>
      </c>
      <c r="Z1604" s="24" t="n">
        <f aca="false">T1604*CUT_M+(R1604+S1604)*CUT_SET</f>
        <v>312.7853855</v>
      </c>
      <c r="AA1604" s="24" t="n">
        <f aca="false">U1604*ROUND_M</f>
        <v>689.86723</v>
      </c>
      <c r="AB1604" s="24" t="n">
        <f aca="false">(R1604+S1604)*FINISH_PART</f>
        <v>496</v>
      </c>
      <c r="AC1604" s="24" t="n">
        <f aca="false">R1604*SPACER_VANE+(R1604+S1604)*ASM_H*LABOUR</f>
        <v>817.5</v>
      </c>
      <c r="AD1604" s="24" t="n">
        <f aca="false">V1604*G10_CAGE+W1604*G10_SLEEVE</f>
        <v>610.51104</v>
      </c>
      <c r="AE1604" s="24" t="n">
        <f aca="false">N1604/1000*SHAFT_M+SHAFT_SET</f>
        <v>248.72</v>
      </c>
      <c r="AF1604" s="24" t="n">
        <f aca="false">2*ROUNDUP(G1604*1000/V_ZENER,0)*PRICE_Z+5*ROUNDUP(G1604*DIODE_SAFETY/V_STICK,0)*PRICE_STICK</f>
        <v>149.8</v>
      </c>
      <c r="AG1604" s="24" t="n">
        <f aca="false">SUM(X1604:AF1604)</f>
        <v>3817.25637454</v>
      </c>
      <c r="AH1604" s="20" t="n">
        <f aca="false">FIXED_BOM</f>
        <v>3461</v>
      </c>
      <c r="AI1604" s="24" t="n">
        <f aca="false">(AG1604+AH1604)*(1+CONT)</f>
        <v>8369.994830721</v>
      </c>
      <c r="AJ1604" s="24" t="n">
        <f aca="false">IF(L1604&gt;0,AI1604/L1604,1000000000000)</f>
        <v>869.603076414573</v>
      </c>
      <c r="AK1604" s="8" t="n">
        <f aca="false">IF(AND(G1604&gt;=V_NEED,L1604&gt;=P_MIN,K1604&gt;=Z_MIN,F1604&lt;=N_CAP,D1604&lt;=R_MAX,OR(CORONA_REQ=0,O1604&gt;=G1604)),1,0)</f>
        <v>0</v>
      </c>
      <c r="AL1604" s="28" t="n">
        <f aca="false">IF(AK1604=1,IF(OBJECTIVE=1,AI1604,AJ1604),1000000000000)+ROW()*0.000000001</f>
        <v>1000000000000</v>
      </c>
    </row>
    <row r="1605" customFormat="false" ht="15" hidden="false" customHeight="false" outlineLevel="0" collapsed="false">
      <c r="A1605" s="8" t="n">
        <v>1601</v>
      </c>
      <c r="B1605" s="23" t="n">
        <v>10</v>
      </c>
      <c r="C1605" s="23" t="n">
        <v>3</v>
      </c>
      <c r="D1605" s="8" t="n">
        <v>200</v>
      </c>
      <c r="E1605" s="8" t="n">
        <v>26</v>
      </c>
      <c r="F1605" s="8" t="n">
        <v>12</v>
      </c>
      <c r="G1605" s="28" t="n">
        <v>20.62</v>
      </c>
      <c r="H1605" s="8" t="n">
        <v>263.78245</v>
      </c>
      <c r="I1605" s="8" t="n">
        <v>1148.591685</v>
      </c>
      <c r="J1605" s="28" t="n">
        <v>4.354314</v>
      </c>
      <c r="K1605" s="39" t="n">
        <v>1.228549</v>
      </c>
      <c r="L1605" s="28" t="n">
        <v>11.889567</v>
      </c>
      <c r="M1605" s="8" t="n">
        <v>484</v>
      </c>
      <c r="N1605" s="8" t="n">
        <v>1588</v>
      </c>
      <c r="O1605" s="28" t="n">
        <v>17.912044</v>
      </c>
      <c r="P1605" s="28" t="n">
        <v>24.138166</v>
      </c>
      <c r="Q1605" s="28" t="n">
        <v>26.719246</v>
      </c>
      <c r="R1605" s="8" t="n">
        <v>48</v>
      </c>
      <c r="S1605" s="8" t="n">
        <v>28</v>
      </c>
      <c r="T1605" s="23" t="n">
        <v>203.141583</v>
      </c>
      <c r="U1605" s="23" t="n">
        <v>168.081409</v>
      </c>
      <c r="V1605" s="28" t="n">
        <v>10.626656</v>
      </c>
      <c r="W1605" s="39" t="n">
        <v>1.63869</v>
      </c>
      <c r="X1605" s="24" t="n">
        <f aca="false">P1605*RHO_VANE/2700*(1+SCRAP)*PRICE_VANE</f>
        <v>288.93384702</v>
      </c>
      <c r="Y1605" s="24" t="n">
        <f aca="false">Q1605*RHO_PLATE/2700*(1+SCRAP)*PRICE_PLATE</f>
        <v>319.82937462</v>
      </c>
      <c r="Z1605" s="24" t="n">
        <f aca="false">T1605*CUT_M+(R1605+S1605)*CUT_SET</f>
        <v>380.7123745</v>
      </c>
      <c r="AA1605" s="24" t="n">
        <f aca="false">U1605*ROUND_M</f>
        <v>840.407045</v>
      </c>
      <c r="AB1605" s="24" t="n">
        <f aca="false">(R1605+S1605)*FINISH_PART</f>
        <v>608</v>
      </c>
      <c r="AC1605" s="24" t="n">
        <f aca="false">R1605*SPACER_VANE+(R1605+S1605)*ASM_H*LABOUR</f>
        <v>999</v>
      </c>
      <c r="AD1605" s="24" t="n">
        <f aca="false">V1605*G10_CAGE+W1605*G10_SLEEVE</f>
        <v>735.92076</v>
      </c>
      <c r="AE1605" s="24" t="n">
        <f aca="false">N1605/1000*SHAFT_M+SHAFT_SET</f>
        <v>270.56</v>
      </c>
      <c r="AF1605" s="24" t="n">
        <f aca="false">2*ROUNDUP(G1605*1000/V_ZENER,0)*PRICE_Z+5*ROUNDUP(G1605*DIODE_SAFETY/V_STICK,0)*PRICE_STICK</f>
        <v>149.8</v>
      </c>
      <c r="AG1605" s="24" t="n">
        <f aca="false">SUM(X1605:AF1605)</f>
        <v>4593.16340114</v>
      </c>
      <c r="AH1605" s="20" t="n">
        <f aca="false">FIXED_BOM</f>
        <v>3461</v>
      </c>
      <c r="AI1605" s="24" t="n">
        <f aca="false">(AG1605+AH1605)*(1+CONT)</f>
        <v>9262.287911311</v>
      </c>
      <c r="AJ1605" s="24" t="n">
        <f aca="false">IF(L1605&gt;0,AI1605/L1605,1000000000000)</f>
        <v>779.026512177525</v>
      </c>
      <c r="AK1605" s="8" t="n">
        <f aca="false">IF(AND(G1605&gt;=V_NEED,L1605&gt;=P_MIN,K1605&gt;=Z_MIN,F1605&lt;=N_CAP,D1605&lt;=R_MAX,OR(CORONA_REQ=0,O1605&gt;=G1605)),1,0)</f>
        <v>0</v>
      </c>
      <c r="AL1605" s="28" t="n">
        <f aca="false">IF(AK1605=1,IF(OBJECTIVE=1,AI1605,AJ1605),1000000000000)+ROW()*0.000000001</f>
        <v>1000000000000</v>
      </c>
    </row>
    <row r="1606" customFormat="false" ht="15" hidden="false" customHeight="false" outlineLevel="0" collapsed="false">
      <c r="A1606" s="8" t="n">
        <v>1602</v>
      </c>
      <c r="B1606" s="23" t="n">
        <v>10</v>
      </c>
      <c r="C1606" s="23" t="n">
        <v>3</v>
      </c>
      <c r="D1606" s="8" t="n">
        <v>200</v>
      </c>
      <c r="E1606" s="8" t="n">
        <v>26</v>
      </c>
      <c r="F1606" s="8" t="n">
        <v>16</v>
      </c>
      <c r="G1606" s="28" t="n">
        <v>20.62</v>
      </c>
      <c r="H1606" s="8" t="n">
        <v>354.837215</v>
      </c>
      <c r="I1606" s="8" t="n">
        <v>1548.101837</v>
      </c>
      <c r="J1606" s="28" t="n">
        <v>4.362851</v>
      </c>
      <c r="K1606" s="39" t="n">
        <v>1.236441</v>
      </c>
      <c r="L1606" s="28" t="n">
        <v>16.460299</v>
      </c>
      <c r="M1606" s="8" t="n">
        <v>640</v>
      </c>
      <c r="N1606" s="8" t="n">
        <v>1900</v>
      </c>
      <c r="O1606" s="28" t="n">
        <v>17.912044</v>
      </c>
      <c r="P1606" s="28" t="n">
        <v>32.184222</v>
      </c>
      <c r="Q1606" s="28" t="n">
        <v>34.353316</v>
      </c>
      <c r="R1606" s="8" t="n">
        <v>64</v>
      </c>
      <c r="S1606" s="8" t="n">
        <v>36</v>
      </c>
      <c r="T1606" s="23" t="n">
        <v>268.761049</v>
      </c>
      <c r="U1606" s="23" t="n">
        <v>222.01415</v>
      </c>
      <c r="V1606" s="28" t="n">
        <v>13.731072</v>
      </c>
      <c r="W1606" s="39" t="n">
        <v>2.117408</v>
      </c>
      <c r="X1606" s="24" t="n">
        <f aca="false">P1606*RHO_VANE/2700*(1+SCRAP)*PRICE_VANE</f>
        <v>385.24513734</v>
      </c>
      <c r="Y1606" s="24" t="n">
        <f aca="false">Q1606*RHO_PLATE/2700*(1+SCRAP)*PRICE_PLATE</f>
        <v>411.20919252</v>
      </c>
      <c r="Z1606" s="24" t="n">
        <f aca="false">T1606*CUT_M+(R1606+S1606)*CUT_SET</f>
        <v>503.1415735</v>
      </c>
      <c r="AA1606" s="24" t="n">
        <f aca="false">U1606*ROUND_M</f>
        <v>1110.07075</v>
      </c>
      <c r="AB1606" s="24" t="n">
        <f aca="false">(R1606+S1606)*FINISH_PART</f>
        <v>800</v>
      </c>
      <c r="AC1606" s="24" t="n">
        <f aca="false">R1606*SPACER_VANE+(R1606+S1606)*ASM_H*LABOUR</f>
        <v>1317</v>
      </c>
      <c r="AD1606" s="24" t="n">
        <f aca="false">V1606*G10_CAGE+W1606*G10_SLEEVE</f>
        <v>950.9088</v>
      </c>
      <c r="AE1606" s="24" t="n">
        <f aca="false">N1606/1000*SHAFT_M+SHAFT_SET</f>
        <v>308</v>
      </c>
      <c r="AF1606" s="24" t="n">
        <f aca="false">2*ROUNDUP(G1606*1000/V_ZENER,0)*PRICE_Z+5*ROUNDUP(G1606*DIODE_SAFETY/V_STICK,0)*PRICE_STICK</f>
        <v>149.8</v>
      </c>
      <c r="AG1606" s="24" t="n">
        <f aca="false">SUM(X1606:AF1606)</f>
        <v>5935.37545336</v>
      </c>
      <c r="AH1606" s="20" t="n">
        <f aca="false">FIXED_BOM</f>
        <v>3461</v>
      </c>
      <c r="AI1606" s="24" t="n">
        <f aca="false">(AG1606+AH1606)*(1+CONT)</f>
        <v>10805.831771364</v>
      </c>
      <c r="AJ1606" s="24" t="n">
        <f aca="false">IF(L1606&gt;0,AI1606/L1606,1000000000000)</f>
        <v>656.478461986869</v>
      </c>
      <c r="AK1606" s="8" t="n">
        <f aca="false">IF(AND(G1606&gt;=V_NEED,L1606&gt;=P_MIN,K1606&gt;=Z_MIN,F1606&lt;=N_CAP,D1606&lt;=R_MAX,OR(CORONA_REQ=0,O1606&gt;=G1606)),1,0)</f>
        <v>0</v>
      </c>
      <c r="AL1606" s="28" t="n">
        <f aca="false">IF(AK1606=1,IF(OBJECTIVE=1,AI1606,AJ1606),1000000000000)+ROW()*0.000000001</f>
        <v>1000000000000</v>
      </c>
    </row>
    <row r="1607" customFormat="false" ht="15" hidden="false" customHeight="false" outlineLevel="0" collapsed="false">
      <c r="A1607" s="8" t="n">
        <v>1603</v>
      </c>
      <c r="B1607" s="23" t="n">
        <v>10</v>
      </c>
      <c r="C1607" s="23" t="n">
        <v>4</v>
      </c>
      <c r="D1607" s="8" t="n">
        <v>200</v>
      </c>
      <c r="E1607" s="8" t="n">
        <v>18</v>
      </c>
      <c r="F1607" s="8" t="n">
        <v>4</v>
      </c>
      <c r="G1607" s="28" t="n">
        <v>20.62</v>
      </c>
      <c r="H1607" s="8" t="n">
        <v>47.432387</v>
      </c>
      <c r="I1607" s="8" t="n">
        <v>253.709793</v>
      </c>
      <c r="J1607" s="28" t="n">
        <v>5.348873</v>
      </c>
      <c r="K1607" s="39" t="n">
        <v>1.189084</v>
      </c>
      <c r="L1607" s="28" t="n">
        <v>2.248742</v>
      </c>
      <c r="M1607" s="8" t="n">
        <v>158</v>
      </c>
      <c r="N1607" s="8" t="n">
        <v>936</v>
      </c>
      <c r="O1607" s="28" t="n">
        <v>19.540911</v>
      </c>
      <c r="P1607" s="28" t="n">
        <v>8.013738</v>
      </c>
      <c r="Q1607" s="28" t="n">
        <v>10.17876</v>
      </c>
      <c r="R1607" s="8" t="n">
        <v>16</v>
      </c>
      <c r="S1607" s="8" t="n">
        <v>8</v>
      </c>
      <c r="T1607" s="23" t="n">
        <v>65.619466</v>
      </c>
      <c r="U1607" s="23" t="n">
        <v>53.932741</v>
      </c>
      <c r="V1607" s="28" t="n">
        <v>4.139222</v>
      </c>
      <c r="W1607" s="39" t="n">
        <v>0.638291</v>
      </c>
      <c r="X1607" s="24" t="n">
        <f aca="false">P1607*RHO_VANE/2700*(1+SCRAP)*PRICE_VANE</f>
        <v>95.92444386</v>
      </c>
      <c r="Y1607" s="24" t="n">
        <f aca="false">Q1607*RHO_PLATE/2700*(1+SCRAP)*PRICE_PLATE</f>
        <v>121.8397572</v>
      </c>
      <c r="Z1607" s="24" t="n">
        <f aca="false">T1607*CUT_M+(R1607+S1607)*CUT_SET</f>
        <v>122.429199</v>
      </c>
      <c r="AA1607" s="24" t="n">
        <f aca="false">U1607*ROUND_M</f>
        <v>269.663705</v>
      </c>
      <c r="AB1607" s="24" t="n">
        <f aca="false">(R1607+S1607)*FINISH_PART</f>
        <v>192</v>
      </c>
      <c r="AC1607" s="24" t="n">
        <f aca="false">R1607*SPACER_VANE+(R1607+S1607)*ASM_H*LABOUR</f>
        <v>318</v>
      </c>
      <c r="AD1607" s="24" t="n">
        <f aca="false">V1607*G10_CAGE+W1607*G10_SLEEVE</f>
        <v>286.65078</v>
      </c>
      <c r="AE1607" s="24" t="n">
        <f aca="false">N1607/1000*SHAFT_M+SHAFT_SET</f>
        <v>192.32</v>
      </c>
      <c r="AF1607" s="24" t="n">
        <f aca="false">2*ROUNDUP(G1607*1000/V_ZENER,0)*PRICE_Z+5*ROUNDUP(G1607*DIODE_SAFETY/V_STICK,0)*PRICE_STICK</f>
        <v>149.8</v>
      </c>
      <c r="AG1607" s="24" t="n">
        <f aca="false">SUM(X1607:AF1607)</f>
        <v>1748.62788506</v>
      </c>
      <c r="AH1607" s="20" t="n">
        <f aca="false">FIXED_BOM</f>
        <v>3461</v>
      </c>
      <c r="AI1607" s="24" t="n">
        <f aca="false">(AG1607+AH1607)*(1+CONT)</f>
        <v>5991.072067819</v>
      </c>
      <c r="AJ1607" s="24" t="n">
        <f aca="false">IF(L1607&gt;0,AI1607/L1607,1000000000000)</f>
        <v>2664.18827407457</v>
      </c>
      <c r="AK1607" s="8" t="n">
        <f aca="false">IF(AND(G1607&gt;=V_NEED,L1607&gt;=P_MIN,K1607&gt;=Z_MIN,F1607&lt;=N_CAP,D1607&lt;=R_MAX,OR(CORONA_REQ=0,O1607&gt;=G1607)),1,0)</f>
        <v>0</v>
      </c>
      <c r="AL1607" s="28" t="n">
        <f aca="false">IF(AK1607=1,IF(OBJECTIVE=1,AI1607,AJ1607),1000000000000)+ROW()*0.000000001</f>
        <v>1000000000000</v>
      </c>
    </row>
    <row r="1608" customFormat="false" ht="15" hidden="false" customHeight="false" outlineLevel="0" collapsed="false">
      <c r="A1608" s="8" t="n">
        <v>1604</v>
      </c>
      <c r="B1608" s="23" t="n">
        <v>10</v>
      </c>
      <c r="C1608" s="23" t="n">
        <v>4</v>
      </c>
      <c r="D1608" s="8" t="n">
        <v>200</v>
      </c>
      <c r="E1608" s="8" t="n">
        <v>18</v>
      </c>
      <c r="F1608" s="8" t="n">
        <v>6</v>
      </c>
      <c r="G1608" s="28" t="n">
        <v>20.62</v>
      </c>
      <c r="H1608" s="8" t="n">
        <v>73.393751</v>
      </c>
      <c r="I1608" s="8" t="n">
        <v>398.686817</v>
      </c>
      <c r="J1608" s="28" t="n">
        <v>5.432163</v>
      </c>
      <c r="K1608" s="39" t="n">
        <v>1.235481</v>
      </c>
      <c r="L1608" s="28" t="n">
        <v>4.199509</v>
      </c>
      <c r="M1608" s="8" t="n">
        <v>242</v>
      </c>
      <c r="N1608" s="8" t="n">
        <v>1104</v>
      </c>
      <c r="O1608" s="28" t="n">
        <v>19.540911</v>
      </c>
      <c r="P1608" s="28" t="n">
        <v>12.020607</v>
      </c>
      <c r="Q1608" s="28" t="n">
        <v>15.26814</v>
      </c>
      <c r="R1608" s="8" t="n">
        <v>24</v>
      </c>
      <c r="S1608" s="8" t="n">
        <v>12</v>
      </c>
      <c r="T1608" s="23" t="n">
        <v>98.429199</v>
      </c>
      <c r="U1608" s="23" t="n">
        <v>80.899112</v>
      </c>
      <c r="V1608" s="28" t="n">
        <v>5.810831</v>
      </c>
      <c r="W1608" s="39" t="n">
        <v>0.896063</v>
      </c>
      <c r="X1608" s="24" t="n">
        <f aca="false">P1608*RHO_VANE/2700*(1+SCRAP)*PRICE_VANE</f>
        <v>143.88666579</v>
      </c>
      <c r="Y1608" s="24" t="n">
        <f aca="false">Q1608*RHO_PLATE/2700*(1+SCRAP)*PRICE_PLATE</f>
        <v>182.7596358</v>
      </c>
      <c r="Z1608" s="24" t="n">
        <f aca="false">T1608*CUT_M+(R1608+S1608)*CUT_SET</f>
        <v>183.6437985</v>
      </c>
      <c r="AA1608" s="24" t="n">
        <f aca="false">U1608*ROUND_M</f>
        <v>404.49556</v>
      </c>
      <c r="AB1608" s="24" t="n">
        <f aca="false">(R1608+S1608)*FINISH_PART</f>
        <v>288</v>
      </c>
      <c r="AC1608" s="24" t="n">
        <f aca="false">R1608*SPACER_VANE+(R1608+S1608)*ASM_H*LABOUR</f>
        <v>477</v>
      </c>
      <c r="AD1608" s="24" t="n">
        <f aca="false">V1608*G10_CAGE+W1608*G10_SLEEVE</f>
        <v>402.41364</v>
      </c>
      <c r="AE1608" s="24" t="n">
        <f aca="false">N1608/1000*SHAFT_M+SHAFT_SET</f>
        <v>212.48</v>
      </c>
      <c r="AF1608" s="24" t="n">
        <f aca="false">2*ROUNDUP(G1608*1000/V_ZENER,0)*PRICE_Z+5*ROUNDUP(G1608*DIODE_SAFETY/V_STICK,0)*PRICE_STICK</f>
        <v>149.8</v>
      </c>
      <c r="AG1608" s="24" t="n">
        <f aca="false">SUM(X1608:AF1608)</f>
        <v>2444.47930009</v>
      </c>
      <c r="AH1608" s="20" t="n">
        <f aca="false">FIXED_BOM</f>
        <v>3461</v>
      </c>
      <c r="AI1608" s="24" t="n">
        <f aca="false">(AG1608+AH1608)*(1+CONT)</f>
        <v>6791.3011951035</v>
      </c>
      <c r="AJ1608" s="24" t="n">
        <f aca="false">IF(L1608&gt;0,AI1608/L1608,1000000000000)</f>
        <v>1617.16552937582</v>
      </c>
      <c r="AK1608" s="8" t="n">
        <f aca="false">IF(AND(G1608&gt;=V_NEED,L1608&gt;=P_MIN,K1608&gt;=Z_MIN,F1608&lt;=N_CAP,D1608&lt;=R_MAX,OR(CORONA_REQ=0,O1608&gt;=G1608)),1,0)</f>
        <v>0</v>
      </c>
      <c r="AL1608" s="28" t="n">
        <f aca="false">IF(AK1608=1,IF(OBJECTIVE=1,AI1608,AJ1608),1000000000000)+ROW()*0.000000001</f>
        <v>1000000000000</v>
      </c>
    </row>
    <row r="1609" customFormat="false" ht="15" hidden="false" customHeight="false" outlineLevel="0" collapsed="false">
      <c r="A1609" s="8" t="n">
        <v>1605</v>
      </c>
      <c r="B1609" s="23" t="n">
        <v>10</v>
      </c>
      <c r="C1609" s="23" t="n">
        <v>4</v>
      </c>
      <c r="D1609" s="8" t="n">
        <v>200</v>
      </c>
      <c r="E1609" s="8" t="n">
        <v>18</v>
      </c>
      <c r="F1609" s="8" t="n">
        <v>8</v>
      </c>
      <c r="G1609" s="28" t="n">
        <v>20.62</v>
      </c>
      <c r="H1609" s="8" t="n">
        <v>99.355115</v>
      </c>
      <c r="I1609" s="8" t="n">
        <v>543.663841</v>
      </c>
      <c r="J1609" s="28" t="n">
        <v>5.471926</v>
      </c>
      <c r="K1609" s="39" t="n">
        <v>1.259573</v>
      </c>
      <c r="L1609" s="28" t="n">
        <v>6.169811</v>
      </c>
      <c r="M1609" s="8" t="n">
        <v>312</v>
      </c>
      <c r="N1609" s="8" t="n">
        <v>1244</v>
      </c>
      <c r="O1609" s="28" t="n">
        <v>19.540911</v>
      </c>
      <c r="P1609" s="28" t="n">
        <v>16.027476</v>
      </c>
      <c r="Q1609" s="28" t="n">
        <v>17.81283</v>
      </c>
      <c r="R1609" s="8" t="n">
        <v>32</v>
      </c>
      <c r="S1609" s="8" t="n">
        <v>14</v>
      </c>
      <c r="T1609" s="23" t="n">
        <v>128.097339</v>
      </c>
      <c r="U1609" s="23" t="n">
        <v>104.72389</v>
      </c>
      <c r="V1609" s="28" t="n">
        <v>7.203838</v>
      </c>
      <c r="W1609" s="39" t="n">
        <v>1.110872</v>
      </c>
      <c r="X1609" s="24" t="n">
        <f aca="false">P1609*RHO_VANE/2700*(1+SCRAP)*PRICE_VANE</f>
        <v>191.84888772</v>
      </c>
      <c r="Y1609" s="24" t="n">
        <f aca="false">Q1609*RHO_PLATE/2700*(1+SCRAP)*PRICE_PLATE</f>
        <v>213.2195751</v>
      </c>
      <c r="Z1609" s="24" t="n">
        <f aca="false">T1609*CUT_M+(R1609+S1609)*CUT_SET</f>
        <v>238.1460085</v>
      </c>
      <c r="AA1609" s="24" t="n">
        <f aca="false">U1609*ROUND_M</f>
        <v>523.61945</v>
      </c>
      <c r="AB1609" s="24" t="n">
        <f aca="false">(R1609+S1609)*FINISH_PART</f>
        <v>368</v>
      </c>
      <c r="AC1609" s="24" t="n">
        <f aca="false">R1609*SPACER_VANE+(R1609+S1609)*ASM_H*LABOUR</f>
        <v>613.5</v>
      </c>
      <c r="AD1609" s="24" t="n">
        <f aca="false">V1609*G10_CAGE+W1609*G10_SLEEVE</f>
        <v>498.8826</v>
      </c>
      <c r="AE1609" s="24" t="n">
        <f aca="false">N1609/1000*SHAFT_M+SHAFT_SET</f>
        <v>229.28</v>
      </c>
      <c r="AF1609" s="24" t="n">
        <f aca="false">2*ROUNDUP(G1609*1000/V_ZENER,0)*PRICE_Z+5*ROUNDUP(G1609*DIODE_SAFETY/V_STICK,0)*PRICE_STICK</f>
        <v>149.8</v>
      </c>
      <c r="AG1609" s="24" t="n">
        <f aca="false">SUM(X1609:AF1609)</f>
        <v>3026.29652132</v>
      </c>
      <c r="AH1609" s="20" t="n">
        <f aca="false">FIXED_BOM</f>
        <v>3461</v>
      </c>
      <c r="AI1609" s="24" t="n">
        <f aca="false">(AG1609+AH1609)*(1+CONT)</f>
        <v>7460.390999518</v>
      </c>
      <c r="AJ1609" s="24" t="n">
        <f aca="false">IF(L1609&gt;0,AI1609/L1609,1000000000000)</f>
        <v>1209.17658572005</v>
      </c>
      <c r="AK1609" s="8" t="n">
        <f aca="false">IF(AND(G1609&gt;=V_NEED,L1609&gt;=P_MIN,K1609&gt;=Z_MIN,F1609&lt;=N_CAP,D1609&lt;=R_MAX,OR(CORONA_REQ=0,O1609&gt;=G1609)),1,0)</f>
        <v>0</v>
      </c>
      <c r="AL1609" s="28" t="n">
        <f aca="false">IF(AK1609=1,IF(OBJECTIVE=1,AI1609,AJ1609),1000000000000)+ROW()*0.000000001</f>
        <v>1000000000000</v>
      </c>
    </row>
    <row r="1610" customFormat="false" ht="15" hidden="false" customHeight="false" outlineLevel="0" collapsed="false">
      <c r="A1610" s="8" t="n">
        <v>1606</v>
      </c>
      <c r="B1610" s="23" t="n">
        <v>10</v>
      </c>
      <c r="C1610" s="23" t="n">
        <v>4</v>
      </c>
      <c r="D1610" s="8" t="n">
        <v>200</v>
      </c>
      <c r="E1610" s="8" t="n">
        <v>18</v>
      </c>
      <c r="F1610" s="8" t="n">
        <v>10</v>
      </c>
      <c r="G1610" s="28" t="n">
        <v>20.62</v>
      </c>
      <c r="H1610" s="8" t="n">
        <v>125.316479</v>
      </c>
      <c r="I1610" s="8" t="n">
        <v>688.640866</v>
      </c>
      <c r="J1610" s="28" t="n">
        <v>5.495214</v>
      </c>
      <c r="K1610" s="39" t="n">
        <v>1.274074</v>
      </c>
      <c r="L1610" s="28" t="n">
        <v>8.143287</v>
      </c>
      <c r="M1610" s="8" t="n">
        <v>396</v>
      </c>
      <c r="N1610" s="8" t="n">
        <v>1412</v>
      </c>
      <c r="O1610" s="28" t="n">
        <v>19.540911</v>
      </c>
      <c r="P1610" s="28" t="n">
        <v>20.034345</v>
      </c>
      <c r="Q1610" s="28" t="n">
        <v>22.90221</v>
      </c>
      <c r="R1610" s="8" t="n">
        <v>40</v>
      </c>
      <c r="S1610" s="8" t="n">
        <v>18</v>
      </c>
      <c r="T1610" s="23" t="n">
        <v>160.907072</v>
      </c>
      <c r="U1610" s="23" t="n">
        <v>131.69026</v>
      </c>
      <c r="V1610" s="28" t="n">
        <v>8.875447</v>
      </c>
      <c r="W1610" s="39" t="n">
        <v>1.368644</v>
      </c>
      <c r="X1610" s="24" t="n">
        <f aca="false">P1610*RHO_VANE/2700*(1+SCRAP)*PRICE_VANE</f>
        <v>239.81110965</v>
      </c>
      <c r="Y1610" s="24" t="n">
        <f aca="false">Q1610*RHO_PLATE/2700*(1+SCRAP)*PRICE_PLATE</f>
        <v>274.1394537</v>
      </c>
      <c r="Z1610" s="24" t="n">
        <f aca="false">T1610*CUT_M+(R1610+S1610)*CUT_SET</f>
        <v>299.360608</v>
      </c>
      <c r="AA1610" s="24" t="n">
        <f aca="false">U1610*ROUND_M</f>
        <v>658.4513</v>
      </c>
      <c r="AB1610" s="24" t="n">
        <f aca="false">(R1610+S1610)*FINISH_PART</f>
        <v>464</v>
      </c>
      <c r="AC1610" s="24" t="n">
        <f aca="false">R1610*SPACER_VANE+(R1610+S1610)*ASM_H*LABOUR</f>
        <v>772.5</v>
      </c>
      <c r="AD1610" s="24" t="n">
        <f aca="false">V1610*G10_CAGE+W1610*G10_SLEEVE</f>
        <v>614.64546</v>
      </c>
      <c r="AE1610" s="24" t="n">
        <f aca="false">N1610/1000*SHAFT_M+SHAFT_SET</f>
        <v>249.44</v>
      </c>
      <c r="AF1610" s="24" t="n">
        <f aca="false">2*ROUNDUP(G1610*1000/V_ZENER,0)*PRICE_Z+5*ROUNDUP(G1610*DIODE_SAFETY/V_STICK,0)*PRICE_STICK</f>
        <v>149.8</v>
      </c>
      <c r="AG1610" s="24" t="n">
        <f aca="false">SUM(X1610:AF1610)</f>
        <v>3722.14793135</v>
      </c>
      <c r="AH1610" s="20" t="n">
        <f aca="false">FIXED_BOM</f>
        <v>3461</v>
      </c>
      <c r="AI1610" s="24" t="n">
        <f aca="false">(AG1610+AH1610)*(1+CONT)</f>
        <v>8260.6201210525</v>
      </c>
      <c r="AJ1610" s="24" t="n">
        <f aca="false">IF(L1610&gt;0,AI1610/L1610,1000000000000)</f>
        <v>1014.40857003474</v>
      </c>
      <c r="AK1610" s="8" t="n">
        <f aca="false">IF(AND(G1610&gt;=V_NEED,L1610&gt;=P_MIN,K1610&gt;=Z_MIN,F1610&lt;=N_CAP,D1610&lt;=R_MAX,OR(CORONA_REQ=0,O1610&gt;=G1610)),1,0)</f>
        <v>0</v>
      </c>
      <c r="AL1610" s="28" t="n">
        <f aca="false">IF(AK1610=1,IF(OBJECTIVE=1,AI1610,AJ1610),1000000000000)+ROW()*0.000000001</f>
        <v>1000000000000</v>
      </c>
    </row>
    <row r="1611" customFormat="false" ht="15" hidden="false" customHeight="false" outlineLevel="0" collapsed="false">
      <c r="A1611" s="8" t="n">
        <v>1607</v>
      </c>
      <c r="B1611" s="23" t="n">
        <v>10</v>
      </c>
      <c r="C1611" s="23" t="n">
        <v>4</v>
      </c>
      <c r="D1611" s="8" t="n">
        <v>200</v>
      </c>
      <c r="E1611" s="8" t="n">
        <v>18</v>
      </c>
      <c r="F1611" s="8" t="n">
        <v>12</v>
      </c>
      <c r="G1611" s="28" t="n">
        <v>20.62</v>
      </c>
      <c r="H1611" s="8" t="n">
        <v>151.277843</v>
      </c>
      <c r="I1611" s="8" t="n">
        <v>833.61789</v>
      </c>
      <c r="J1611" s="28" t="n">
        <v>5.510509</v>
      </c>
      <c r="K1611" s="39" t="n">
        <v>1.283761</v>
      </c>
      <c r="L1611" s="28" t="n">
        <v>10.118517</v>
      </c>
      <c r="M1611" s="8" t="n">
        <v>466</v>
      </c>
      <c r="N1611" s="8" t="n">
        <v>1552</v>
      </c>
      <c r="O1611" s="28" t="n">
        <v>19.540911</v>
      </c>
      <c r="P1611" s="28" t="n">
        <v>24.041214</v>
      </c>
      <c r="Q1611" s="28" t="n">
        <v>25.4469</v>
      </c>
      <c r="R1611" s="8" t="n">
        <v>48</v>
      </c>
      <c r="S1611" s="8" t="n">
        <v>20</v>
      </c>
      <c r="T1611" s="23" t="n">
        <v>190.575212</v>
      </c>
      <c r="U1611" s="23" t="n">
        <v>155.515038</v>
      </c>
      <c r="V1611" s="28" t="n">
        <v>10.268454</v>
      </c>
      <c r="W1611" s="39" t="n">
        <v>1.583453</v>
      </c>
      <c r="X1611" s="24" t="n">
        <f aca="false">P1611*RHO_VANE/2700*(1+SCRAP)*PRICE_VANE</f>
        <v>287.77333158</v>
      </c>
      <c r="Y1611" s="24" t="n">
        <f aca="false">Q1611*RHO_PLATE/2700*(1+SCRAP)*PRICE_PLATE</f>
        <v>304.599393</v>
      </c>
      <c r="Z1611" s="24" t="n">
        <f aca="false">T1611*CUT_M+(R1611+S1611)*CUT_SET</f>
        <v>353.862818</v>
      </c>
      <c r="AA1611" s="24" t="n">
        <f aca="false">U1611*ROUND_M</f>
        <v>777.57519</v>
      </c>
      <c r="AB1611" s="24" t="n">
        <f aca="false">(R1611+S1611)*FINISH_PART</f>
        <v>544</v>
      </c>
      <c r="AC1611" s="24" t="n">
        <f aca="false">R1611*SPACER_VANE+(R1611+S1611)*ASM_H*LABOUR</f>
        <v>909</v>
      </c>
      <c r="AD1611" s="24" t="n">
        <f aca="false">V1611*G10_CAGE+W1611*G10_SLEEVE</f>
        <v>711.11442</v>
      </c>
      <c r="AE1611" s="24" t="n">
        <f aca="false">N1611/1000*SHAFT_M+SHAFT_SET</f>
        <v>266.24</v>
      </c>
      <c r="AF1611" s="24" t="n">
        <f aca="false">2*ROUNDUP(G1611*1000/V_ZENER,0)*PRICE_Z+5*ROUNDUP(G1611*DIODE_SAFETY/V_STICK,0)*PRICE_STICK</f>
        <v>149.8</v>
      </c>
      <c r="AG1611" s="24" t="n">
        <f aca="false">SUM(X1611:AF1611)</f>
        <v>4303.96515258</v>
      </c>
      <c r="AH1611" s="20" t="n">
        <f aca="false">FIXED_BOM</f>
        <v>3461</v>
      </c>
      <c r="AI1611" s="24" t="n">
        <f aca="false">(AG1611+AH1611)*(1+CONT)</f>
        <v>8929.709925467</v>
      </c>
      <c r="AJ1611" s="24" t="n">
        <f aca="false">IF(L1611&gt;0,AI1611/L1611,1000000000000)</f>
        <v>882.511728296449</v>
      </c>
      <c r="AK1611" s="8" t="n">
        <f aca="false">IF(AND(G1611&gt;=V_NEED,L1611&gt;=P_MIN,K1611&gt;=Z_MIN,F1611&lt;=N_CAP,D1611&lt;=R_MAX,OR(CORONA_REQ=0,O1611&gt;=G1611)),1,0)</f>
        <v>0</v>
      </c>
      <c r="AL1611" s="28" t="n">
        <f aca="false">IF(AK1611=1,IF(OBJECTIVE=1,AI1611,AJ1611),1000000000000)+ROW()*0.000000001</f>
        <v>1000000000000</v>
      </c>
    </row>
    <row r="1612" customFormat="false" ht="15" hidden="false" customHeight="false" outlineLevel="0" collapsed="false">
      <c r="A1612" s="8" t="n">
        <v>1608</v>
      </c>
      <c r="B1612" s="23" t="n">
        <v>10</v>
      </c>
      <c r="C1612" s="23" t="n">
        <v>4</v>
      </c>
      <c r="D1612" s="8" t="n">
        <v>200</v>
      </c>
      <c r="E1612" s="8" t="n">
        <v>18</v>
      </c>
      <c r="F1612" s="8" t="n">
        <v>16</v>
      </c>
      <c r="G1612" s="28" t="n">
        <v>20.62</v>
      </c>
      <c r="H1612" s="8" t="n">
        <v>203.200571</v>
      </c>
      <c r="I1612" s="8" t="n">
        <v>1123.571939</v>
      </c>
      <c r="J1612" s="28" t="n">
        <v>5.529374</v>
      </c>
      <c r="K1612" s="39" t="n">
        <v>1.29589</v>
      </c>
      <c r="L1612" s="28" t="n">
        <v>14.071797</v>
      </c>
      <c r="M1612" s="8" t="n">
        <v>620</v>
      </c>
      <c r="N1612" s="8" t="n">
        <v>1860</v>
      </c>
      <c r="O1612" s="28" t="n">
        <v>19.540911</v>
      </c>
      <c r="P1612" s="28" t="n">
        <v>32.054952</v>
      </c>
      <c r="Q1612" s="28" t="n">
        <v>33.080971</v>
      </c>
      <c r="R1612" s="8" t="n">
        <v>64</v>
      </c>
      <c r="S1612" s="8" t="n">
        <v>26</v>
      </c>
      <c r="T1612" s="23" t="n">
        <v>253.053086</v>
      </c>
      <c r="U1612" s="23" t="n">
        <v>206.306187</v>
      </c>
      <c r="V1612" s="28" t="n">
        <v>13.33307</v>
      </c>
      <c r="W1612" s="39" t="n">
        <v>2.056034</v>
      </c>
      <c r="X1612" s="24" t="n">
        <f aca="false">P1612*RHO_VANE/2700*(1+SCRAP)*PRICE_VANE</f>
        <v>383.69777544</v>
      </c>
      <c r="Y1612" s="24" t="n">
        <f aca="false">Q1612*RHO_PLATE/2700*(1+SCRAP)*PRICE_PLATE</f>
        <v>395.97922287</v>
      </c>
      <c r="Z1612" s="24" t="n">
        <f aca="false">T1612*CUT_M+(R1612+S1612)*CUT_SET</f>
        <v>469.579629</v>
      </c>
      <c r="AA1612" s="24" t="n">
        <f aca="false">U1612*ROUND_M</f>
        <v>1031.530935</v>
      </c>
      <c r="AB1612" s="24" t="n">
        <f aca="false">(R1612+S1612)*FINISH_PART</f>
        <v>720</v>
      </c>
      <c r="AC1612" s="24" t="n">
        <f aca="false">R1612*SPACER_VANE+(R1612+S1612)*ASM_H*LABOUR</f>
        <v>1204.5</v>
      </c>
      <c r="AD1612" s="24" t="n">
        <f aca="false">V1612*G10_CAGE+W1612*G10_SLEEVE</f>
        <v>923.34624</v>
      </c>
      <c r="AE1612" s="24" t="n">
        <f aca="false">N1612/1000*SHAFT_M+SHAFT_SET</f>
        <v>303.2</v>
      </c>
      <c r="AF1612" s="24" t="n">
        <f aca="false">2*ROUNDUP(G1612*1000/V_ZENER,0)*PRICE_Z+5*ROUNDUP(G1612*DIODE_SAFETY/V_STICK,0)*PRICE_STICK</f>
        <v>149.8</v>
      </c>
      <c r="AG1612" s="24" t="n">
        <f aca="false">SUM(X1612:AF1612)</f>
        <v>5581.63380231</v>
      </c>
      <c r="AH1612" s="20" t="n">
        <f aca="false">FIXED_BOM</f>
        <v>3461</v>
      </c>
      <c r="AI1612" s="24" t="n">
        <f aca="false">(AG1612+AH1612)*(1+CONT)</f>
        <v>10399.0288726565</v>
      </c>
      <c r="AJ1612" s="24" t="n">
        <f aca="false">IF(L1612&gt;0,AI1612/L1612,1000000000000)</f>
        <v>738.997931298789</v>
      </c>
      <c r="AK1612" s="8" t="n">
        <f aca="false">IF(AND(G1612&gt;=V_NEED,L1612&gt;=P_MIN,K1612&gt;=Z_MIN,F1612&lt;=N_CAP,D1612&lt;=R_MAX,OR(CORONA_REQ=0,O1612&gt;=G1612)),1,0)</f>
        <v>0</v>
      </c>
      <c r="AL1612" s="28" t="n">
        <f aca="false">IF(AK1612=1,IF(OBJECTIVE=1,AI1612,AJ1612),1000000000000)+ROW()*0.000000001</f>
        <v>1000000000000</v>
      </c>
    </row>
    <row r="1613" customFormat="false" ht="15" hidden="false" customHeight="false" outlineLevel="0" collapsed="false">
      <c r="A1613" s="8" t="n">
        <v>1609</v>
      </c>
      <c r="B1613" s="23" t="n">
        <v>10</v>
      </c>
      <c r="C1613" s="23" t="n">
        <v>4</v>
      </c>
      <c r="D1613" s="8" t="n">
        <v>200</v>
      </c>
      <c r="E1613" s="8" t="n">
        <v>22</v>
      </c>
      <c r="F1613" s="8" t="n">
        <v>4</v>
      </c>
      <c r="G1613" s="28" t="n">
        <v>20.62</v>
      </c>
      <c r="H1613" s="8" t="n">
        <v>61.309665</v>
      </c>
      <c r="I1613" s="8" t="n">
        <v>302.432143</v>
      </c>
      <c r="J1613" s="28" t="n">
        <v>4.932862</v>
      </c>
      <c r="K1613" s="39" t="n">
        <v>1.188799</v>
      </c>
      <c r="L1613" s="28" t="n">
        <v>2.683817</v>
      </c>
      <c r="M1613" s="8" t="n">
        <v>172</v>
      </c>
      <c r="N1613" s="8" t="n">
        <v>964</v>
      </c>
      <c r="O1613" s="28" t="n">
        <v>19.540911</v>
      </c>
      <c r="P1613" s="28" t="n">
        <v>9.370906</v>
      </c>
      <c r="Q1613" s="28" t="n">
        <v>12.72345</v>
      </c>
      <c r="R1613" s="8" t="n">
        <v>16</v>
      </c>
      <c r="S1613" s="8" t="n">
        <v>10</v>
      </c>
      <c r="T1613" s="23" t="n">
        <v>68.761059</v>
      </c>
      <c r="U1613" s="23" t="n">
        <v>57.074334</v>
      </c>
      <c r="V1613" s="28" t="n">
        <v>4.417823</v>
      </c>
      <c r="W1613" s="39" t="n">
        <v>0.681253</v>
      </c>
      <c r="X1613" s="24" t="n">
        <f aca="false">P1613*RHO_VANE/2700*(1+SCRAP)*PRICE_VANE</f>
        <v>112.16974482</v>
      </c>
      <c r="Y1613" s="24" t="n">
        <f aca="false">Q1613*RHO_PLATE/2700*(1+SCRAP)*PRICE_PLATE</f>
        <v>152.2996965</v>
      </c>
      <c r="Z1613" s="24" t="n">
        <f aca="false">T1613*CUT_M+(R1613+S1613)*CUT_SET</f>
        <v>129.1415885</v>
      </c>
      <c r="AA1613" s="24" t="n">
        <f aca="false">U1613*ROUND_M</f>
        <v>285.37167</v>
      </c>
      <c r="AB1613" s="24" t="n">
        <f aca="false">(R1613+S1613)*FINISH_PART</f>
        <v>208</v>
      </c>
      <c r="AC1613" s="24" t="n">
        <f aca="false">R1613*SPACER_VANE+(R1613+S1613)*ASM_H*LABOUR</f>
        <v>340.5</v>
      </c>
      <c r="AD1613" s="24" t="n">
        <f aca="false">V1613*G10_CAGE+W1613*G10_SLEEVE</f>
        <v>305.94456</v>
      </c>
      <c r="AE1613" s="24" t="n">
        <f aca="false">N1613/1000*SHAFT_M+SHAFT_SET</f>
        <v>195.68</v>
      </c>
      <c r="AF1613" s="24" t="n">
        <f aca="false">2*ROUNDUP(G1613*1000/V_ZENER,0)*PRICE_Z+5*ROUNDUP(G1613*DIODE_SAFETY/V_STICK,0)*PRICE_STICK</f>
        <v>149.8</v>
      </c>
      <c r="AG1613" s="24" t="n">
        <f aca="false">SUM(X1613:AF1613)</f>
        <v>1878.90725982</v>
      </c>
      <c r="AH1613" s="20" t="n">
        <f aca="false">FIXED_BOM</f>
        <v>3461</v>
      </c>
      <c r="AI1613" s="24" t="n">
        <f aca="false">(AG1613+AH1613)*(1+CONT)</f>
        <v>6140.893348793</v>
      </c>
      <c r="AJ1613" s="24" t="n">
        <f aca="false">IF(L1613&gt;0,AI1613/L1613,1000000000000)</f>
        <v>2288.11925283766</v>
      </c>
      <c r="AK1613" s="8" t="n">
        <f aca="false">IF(AND(G1613&gt;=V_NEED,L1613&gt;=P_MIN,K1613&gt;=Z_MIN,F1613&lt;=N_CAP,D1613&lt;=R_MAX,OR(CORONA_REQ=0,O1613&gt;=G1613)),1,0)</f>
        <v>0</v>
      </c>
      <c r="AL1613" s="28" t="n">
        <f aca="false">IF(AK1613=1,IF(OBJECTIVE=1,AI1613,AJ1613),1000000000000)+ROW()*0.000000001</f>
        <v>1000000000000</v>
      </c>
    </row>
    <row r="1614" customFormat="false" ht="15" hidden="false" customHeight="false" outlineLevel="0" collapsed="false">
      <c r="A1614" s="8" t="n">
        <v>1610</v>
      </c>
      <c r="B1614" s="23" t="n">
        <v>10</v>
      </c>
      <c r="C1614" s="23" t="n">
        <v>4</v>
      </c>
      <c r="D1614" s="8" t="n">
        <v>200</v>
      </c>
      <c r="E1614" s="8" t="n">
        <v>22</v>
      </c>
      <c r="F1614" s="8" t="n">
        <v>6</v>
      </c>
      <c r="G1614" s="28" t="n">
        <v>20.62</v>
      </c>
      <c r="H1614" s="8" t="n">
        <v>95.200902</v>
      </c>
      <c r="I1614" s="8" t="n">
        <v>475.25051</v>
      </c>
      <c r="J1614" s="28" t="n">
        <v>4.99208</v>
      </c>
      <c r="K1614" s="39" t="n">
        <v>1.227214</v>
      </c>
      <c r="L1614" s="28" t="n">
        <v>4.880372</v>
      </c>
      <c r="M1614" s="8" t="n">
        <v>256</v>
      </c>
      <c r="N1614" s="8" t="n">
        <v>1132</v>
      </c>
      <c r="O1614" s="28" t="n">
        <v>19.540911</v>
      </c>
      <c r="P1614" s="28" t="n">
        <v>14.056359</v>
      </c>
      <c r="Q1614" s="28" t="n">
        <v>17.81283</v>
      </c>
      <c r="R1614" s="8" t="n">
        <v>24</v>
      </c>
      <c r="S1614" s="8" t="n">
        <v>14</v>
      </c>
      <c r="T1614" s="23" t="n">
        <v>101.570792</v>
      </c>
      <c r="U1614" s="23" t="n">
        <v>84.040704</v>
      </c>
      <c r="V1614" s="28" t="n">
        <v>6.089432</v>
      </c>
      <c r="W1614" s="39" t="n">
        <v>0.939025</v>
      </c>
      <c r="X1614" s="24" t="n">
        <f aca="false">P1614*RHO_VANE/2700*(1+SCRAP)*PRICE_VANE</f>
        <v>168.25461723</v>
      </c>
      <c r="Y1614" s="24" t="n">
        <f aca="false">Q1614*RHO_PLATE/2700*(1+SCRAP)*PRICE_PLATE</f>
        <v>213.2195751</v>
      </c>
      <c r="Z1614" s="24" t="n">
        <f aca="false">T1614*CUT_M+(R1614+S1614)*CUT_SET</f>
        <v>190.356188</v>
      </c>
      <c r="AA1614" s="24" t="n">
        <f aca="false">U1614*ROUND_M</f>
        <v>420.20352</v>
      </c>
      <c r="AB1614" s="24" t="n">
        <f aca="false">(R1614+S1614)*FINISH_PART</f>
        <v>304</v>
      </c>
      <c r="AC1614" s="24" t="n">
        <f aca="false">R1614*SPACER_VANE+(R1614+S1614)*ASM_H*LABOUR</f>
        <v>499.5</v>
      </c>
      <c r="AD1614" s="24" t="n">
        <f aca="false">V1614*G10_CAGE+W1614*G10_SLEEVE</f>
        <v>421.70742</v>
      </c>
      <c r="AE1614" s="24" t="n">
        <f aca="false">N1614/1000*SHAFT_M+SHAFT_SET</f>
        <v>215.84</v>
      </c>
      <c r="AF1614" s="24" t="n">
        <f aca="false">2*ROUNDUP(G1614*1000/V_ZENER,0)*PRICE_Z+5*ROUNDUP(G1614*DIODE_SAFETY/V_STICK,0)*PRICE_STICK</f>
        <v>149.8</v>
      </c>
      <c r="AG1614" s="24" t="n">
        <f aca="false">SUM(X1614:AF1614)</f>
        <v>2582.88132033</v>
      </c>
      <c r="AH1614" s="20" t="n">
        <f aca="false">FIXED_BOM</f>
        <v>3461</v>
      </c>
      <c r="AI1614" s="24" t="n">
        <f aca="false">(AG1614+AH1614)*(1+CONT)</f>
        <v>6950.4635183795</v>
      </c>
      <c r="AJ1614" s="24" t="n">
        <f aca="false">IF(L1614&gt;0,AI1614/L1614,1000000000000)</f>
        <v>1424.16674761258</v>
      </c>
      <c r="AK1614" s="8" t="n">
        <f aca="false">IF(AND(G1614&gt;=V_NEED,L1614&gt;=P_MIN,K1614&gt;=Z_MIN,F1614&lt;=N_CAP,D1614&lt;=R_MAX,OR(CORONA_REQ=0,O1614&gt;=G1614)),1,0)</f>
        <v>0</v>
      </c>
      <c r="AL1614" s="28" t="n">
        <f aca="false">IF(AK1614=1,IF(OBJECTIVE=1,AI1614,AJ1614),1000000000000)+ROW()*0.000000001</f>
        <v>1000000000000</v>
      </c>
    </row>
    <row r="1615" customFormat="false" ht="15" hidden="false" customHeight="false" outlineLevel="0" collapsed="false">
      <c r="A1615" s="8" t="n">
        <v>1611</v>
      </c>
      <c r="B1615" s="23" t="n">
        <v>10</v>
      </c>
      <c r="C1615" s="23" t="n">
        <v>4</v>
      </c>
      <c r="D1615" s="8" t="n">
        <v>200</v>
      </c>
      <c r="E1615" s="8" t="n">
        <v>22</v>
      </c>
      <c r="F1615" s="8" t="n">
        <v>8</v>
      </c>
      <c r="G1615" s="28" t="n">
        <v>20.62</v>
      </c>
      <c r="H1615" s="8" t="n">
        <v>129.09214</v>
      </c>
      <c r="I1615" s="8" t="n">
        <v>648.068878</v>
      </c>
      <c r="J1615" s="28" t="n">
        <v>5.020204</v>
      </c>
      <c r="K1615" s="39" t="n">
        <v>1.246608</v>
      </c>
      <c r="L1615" s="28" t="n">
        <v>7.094303</v>
      </c>
      <c r="M1615" s="8" t="n">
        <v>326</v>
      </c>
      <c r="N1615" s="8" t="n">
        <v>1272</v>
      </c>
      <c r="O1615" s="28" t="n">
        <v>19.540911</v>
      </c>
      <c r="P1615" s="28" t="n">
        <v>18.741812</v>
      </c>
      <c r="Q1615" s="28" t="n">
        <v>20.35752</v>
      </c>
      <c r="R1615" s="8" t="n">
        <v>32</v>
      </c>
      <c r="S1615" s="8" t="n">
        <v>16</v>
      </c>
      <c r="T1615" s="23" t="n">
        <v>131.238932</v>
      </c>
      <c r="U1615" s="23" t="n">
        <v>107.865482</v>
      </c>
      <c r="V1615" s="28" t="n">
        <v>7.482439</v>
      </c>
      <c r="W1615" s="39" t="n">
        <v>1.153834</v>
      </c>
      <c r="X1615" s="24" t="n">
        <f aca="false">P1615*RHO_VANE/2700*(1+SCRAP)*PRICE_VANE</f>
        <v>224.33948964</v>
      </c>
      <c r="Y1615" s="24" t="n">
        <f aca="false">Q1615*RHO_PLATE/2700*(1+SCRAP)*PRICE_PLATE</f>
        <v>243.6795144</v>
      </c>
      <c r="Z1615" s="24" t="n">
        <f aca="false">T1615*CUT_M+(R1615+S1615)*CUT_SET</f>
        <v>244.858398</v>
      </c>
      <c r="AA1615" s="24" t="n">
        <f aca="false">U1615*ROUND_M</f>
        <v>539.32741</v>
      </c>
      <c r="AB1615" s="24" t="n">
        <f aca="false">(R1615+S1615)*FINISH_PART</f>
        <v>384</v>
      </c>
      <c r="AC1615" s="24" t="n">
        <f aca="false">R1615*SPACER_VANE+(R1615+S1615)*ASM_H*LABOUR</f>
        <v>636</v>
      </c>
      <c r="AD1615" s="24" t="n">
        <f aca="false">V1615*G10_CAGE+W1615*G10_SLEEVE</f>
        <v>518.17638</v>
      </c>
      <c r="AE1615" s="24" t="n">
        <f aca="false">N1615/1000*SHAFT_M+SHAFT_SET</f>
        <v>232.64</v>
      </c>
      <c r="AF1615" s="24" t="n">
        <f aca="false">2*ROUNDUP(G1615*1000/V_ZENER,0)*PRICE_Z+5*ROUNDUP(G1615*DIODE_SAFETY/V_STICK,0)*PRICE_STICK</f>
        <v>149.8</v>
      </c>
      <c r="AG1615" s="24" t="n">
        <f aca="false">SUM(X1615:AF1615)</f>
        <v>3172.82119204</v>
      </c>
      <c r="AH1615" s="20" t="n">
        <f aca="false">FIXED_BOM</f>
        <v>3461</v>
      </c>
      <c r="AI1615" s="24" t="n">
        <f aca="false">(AG1615+AH1615)*(1+CONT)</f>
        <v>7628.894370846</v>
      </c>
      <c r="AJ1615" s="24" t="n">
        <f aca="false">IF(L1615&gt;0,AI1615/L1615,1000000000000)</f>
        <v>1075.35502372058</v>
      </c>
      <c r="AK1615" s="8" t="n">
        <f aca="false">IF(AND(G1615&gt;=V_NEED,L1615&gt;=P_MIN,K1615&gt;=Z_MIN,F1615&lt;=N_CAP,D1615&lt;=R_MAX,OR(CORONA_REQ=0,O1615&gt;=G1615)),1,0)</f>
        <v>0</v>
      </c>
      <c r="AL1615" s="28" t="n">
        <f aca="false">IF(AK1615=1,IF(OBJECTIVE=1,AI1615,AJ1615),1000000000000)+ROW()*0.000000001</f>
        <v>1000000000000</v>
      </c>
    </row>
    <row r="1616" customFormat="false" ht="15" hidden="false" customHeight="false" outlineLevel="0" collapsed="false">
      <c r="A1616" s="8" t="n">
        <v>1612</v>
      </c>
      <c r="B1616" s="23" t="n">
        <v>10</v>
      </c>
      <c r="C1616" s="23" t="n">
        <v>4</v>
      </c>
      <c r="D1616" s="8" t="n">
        <v>200</v>
      </c>
      <c r="E1616" s="8" t="n">
        <v>22</v>
      </c>
      <c r="F1616" s="8" t="n">
        <v>10</v>
      </c>
      <c r="G1616" s="28" t="n">
        <v>20.62</v>
      </c>
      <c r="H1616" s="8" t="n">
        <v>162.983377</v>
      </c>
      <c r="I1616" s="8" t="n">
        <v>820.887245</v>
      </c>
      <c r="J1616" s="28" t="n">
        <v>5.036632</v>
      </c>
      <c r="K1616" s="39" t="n">
        <v>1.258465</v>
      </c>
      <c r="L1616" s="28" t="n">
        <v>9.3063</v>
      </c>
      <c r="M1616" s="8" t="n">
        <v>410</v>
      </c>
      <c r="N1616" s="8" t="n">
        <v>1440</v>
      </c>
      <c r="O1616" s="28" t="n">
        <v>19.540911</v>
      </c>
      <c r="P1616" s="28" t="n">
        <v>23.427265</v>
      </c>
      <c r="Q1616" s="28" t="n">
        <v>25.4469</v>
      </c>
      <c r="R1616" s="8" t="n">
        <v>40</v>
      </c>
      <c r="S1616" s="8" t="n">
        <v>20</v>
      </c>
      <c r="T1616" s="23" t="n">
        <v>164.048665</v>
      </c>
      <c r="U1616" s="23" t="n">
        <v>134.831853</v>
      </c>
      <c r="V1616" s="28" t="n">
        <v>9.154048</v>
      </c>
      <c r="W1616" s="39" t="n">
        <v>1.411606</v>
      </c>
      <c r="X1616" s="24" t="n">
        <f aca="false">P1616*RHO_VANE/2700*(1+SCRAP)*PRICE_VANE</f>
        <v>280.42436205</v>
      </c>
      <c r="Y1616" s="24" t="n">
        <f aca="false">Q1616*RHO_PLATE/2700*(1+SCRAP)*PRICE_PLATE</f>
        <v>304.599393</v>
      </c>
      <c r="Z1616" s="24" t="n">
        <f aca="false">T1616*CUT_M+(R1616+S1616)*CUT_SET</f>
        <v>306.0729975</v>
      </c>
      <c r="AA1616" s="24" t="n">
        <f aca="false">U1616*ROUND_M</f>
        <v>674.159265</v>
      </c>
      <c r="AB1616" s="24" t="n">
        <f aca="false">(R1616+S1616)*FINISH_PART</f>
        <v>480</v>
      </c>
      <c r="AC1616" s="24" t="n">
        <f aca="false">R1616*SPACER_VANE+(R1616+S1616)*ASM_H*LABOUR</f>
        <v>795</v>
      </c>
      <c r="AD1616" s="24" t="n">
        <f aca="false">V1616*G10_CAGE+W1616*G10_SLEEVE</f>
        <v>633.93924</v>
      </c>
      <c r="AE1616" s="24" t="n">
        <f aca="false">N1616/1000*SHAFT_M+SHAFT_SET</f>
        <v>252.8</v>
      </c>
      <c r="AF1616" s="24" t="n">
        <f aca="false">2*ROUNDUP(G1616*1000/V_ZENER,0)*PRICE_Z+5*ROUNDUP(G1616*DIODE_SAFETY/V_STICK,0)*PRICE_STICK</f>
        <v>149.8</v>
      </c>
      <c r="AG1616" s="24" t="n">
        <f aca="false">SUM(X1616:AF1616)</f>
        <v>3876.79525755</v>
      </c>
      <c r="AH1616" s="20" t="n">
        <f aca="false">FIXED_BOM</f>
        <v>3461</v>
      </c>
      <c r="AI1616" s="24" t="n">
        <f aca="false">(AG1616+AH1616)*(1+CONT)</f>
        <v>8438.4645461825</v>
      </c>
      <c r="AJ1616" s="24" t="n">
        <f aca="false">IF(L1616&gt;0,AI1616/L1616,1000000000000)</f>
        <v>906.747530832071</v>
      </c>
      <c r="AK1616" s="8" t="n">
        <f aca="false">IF(AND(G1616&gt;=V_NEED,L1616&gt;=P_MIN,K1616&gt;=Z_MIN,F1616&lt;=N_CAP,D1616&lt;=R_MAX,OR(CORONA_REQ=0,O1616&gt;=G1616)),1,0)</f>
        <v>0</v>
      </c>
      <c r="AL1616" s="28" t="n">
        <f aca="false">IF(AK1616=1,IF(OBJECTIVE=1,AI1616,AJ1616),1000000000000)+ROW()*0.000000001</f>
        <v>1000000000000</v>
      </c>
    </row>
    <row r="1617" customFormat="false" ht="15" hidden="false" customHeight="false" outlineLevel="0" collapsed="false">
      <c r="A1617" s="8" t="n">
        <v>1613</v>
      </c>
      <c r="B1617" s="23" t="n">
        <v>10</v>
      </c>
      <c r="C1617" s="23" t="n">
        <v>4</v>
      </c>
      <c r="D1617" s="8" t="n">
        <v>200</v>
      </c>
      <c r="E1617" s="8" t="n">
        <v>22</v>
      </c>
      <c r="F1617" s="8" t="n">
        <v>12</v>
      </c>
      <c r="G1617" s="28" t="n">
        <v>20.62</v>
      </c>
      <c r="H1617" s="8" t="n">
        <v>196.874614</v>
      </c>
      <c r="I1617" s="8" t="n">
        <v>993.705613</v>
      </c>
      <c r="J1617" s="28" t="n">
        <v>5.047403</v>
      </c>
      <c r="K1617" s="39" t="n">
        <v>1.266609</v>
      </c>
      <c r="L1617" s="28" t="n">
        <v>11.533759</v>
      </c>
      <c r="M1617" s="8" t="n">
        <v>494</v>
      </c>
      <c r="N1617" s="8" t="n">
        <v>1608</v>
      </c>
      <c r="O1617" s="28" t="n">
        <v>19.540911</v>
      </c>
      <c r="P1617" s="28" t="n">
        <v>28.112718</v>
      </c>
      <c r="Q1617" s="28" t="n">
        <v>30.536281</v>
      </c>
      <c r="R1617" s="8" t="n">
        <v>48</v>
      </c>
      <c r="S1617" s="8" t="n">
        <v>24</v>
      </c>
      <c r="T1617" s="23" t="n">
        <v>196.858398</v>
      </c>
      <c r="U1617" s="23" t="n">
        <v>161.798224</v>
      </c>
      <c r="V1617" s="28" t="n">
        <v>10.825657</v>
      </c>
      <c r="W1617" s="39" t="n">
        <v>1.669377</v>
      </c>
      <c r="X1617" s="24" t="n">
        <f aca="false">P1617*RHO_VANE/2700*(1+SCRAP)*PRICE_VANE</f>
        <v>336.50923446</v>
      </c>
      <c r="Y1617" s="24" t="n">
        <f aca="false">Q1617*RHO_PLATE/2700*(1+SCRAP)*PRICE_PLATE</f>
        <v>365.51928357</v>
      </c>
      <c r="Z1617" s="24" t="n">
        <f aca="false">T1617*CUT_M+(R1617+S1617)*CUT_SET</f>
        <v>367.287597</v>
      </c>
      <c r="AA1617" s="24" t="n">
        <f aca="false">U1617*ROUND_M</f>
        <v>808.99112</v>
      </c>
      <c r="AB1617" s="24" t="n">
        <f aca="false">(R1617+S1617)*FINISH_PART</f>
        <v>576</v>
      </c>
      <c r="AC1617" s="24" t="n">
        <f aca="false">R1617*SPACER_VANE+(R1617+S1617)*ASM_H*LABOUR</f>
        <v>954</v>
      </c>
      <c r="AD1617" s="24" t="n">
        <f aca="false">V1617*G10_CAGE+W1617*G10_SLEEVE</f>
        <v>749.70204</v>
      </c>
      <c r="AE1617" s="24" t="n">
        <f aca="false">N1617/1000*SHAFT_M+SHAFT_SET</f>
        <v>272.96</v>
      </c>
      <c r="AF1617" s="24" t="n">
        <f aca="false">2*ROUNDUP(G1617*1000/V_ZENER,0)*PRICE_Z+5*ROUNDUP(G1617*DIODE_SAFETY/V_STICK,0)*PRICE_STICK</f>
        <v>149.8</v>
      </c>
      <c r="AG1617" s="24" t="n">
        <f aca="false">SUM(X1617:AF1617)</f>
        <v>4580.76927503</v>
      </c>
      <c r="AH1617" s="20" t="n">
        <f aca="false">FIXED_BOM</f>
        <v>3461</v>
      </c>
      <c r="AI1617" s="24" t="n">
        <f aca="false">(AG1617+AH1617)*(1+CONT)</f>
        <v>9248.0346662845</v>
      </c>
      <c r="AJ1617" s="24" t="n">
        <f aca="false">IF(L1617&gt;0,AI1617/L1617,1000000000000)</f>
        <v>801.823123431355</v>
      </c>
      <c r="AK1617" s="8" t="n">
        <f aca="false">IF(AND(G1617&gt;=V_NEED,L1617&gt;=P_MIN,K1617&gt;=Z_MIN,F1617&lt;=N_CAP,D1617&lt;=R_MAX,OR(CORONA_REQ=0,O1617&gt;=G1617)),1,0)</f>
        <v>0</v>
      </c>
      <c r="AL1617" s="28" t="n">
        <f aca="false">IF(AK1617=1,IF(OBJECTIVE=1,AI1617,AJ1617),1000000000000)+ROW()*0.000000001</f>
        <v>1000000000000</v>
      </c>
    </row>
    <row r="1618" customFormat="false" ht="15" hidden="false" customHeight="false" outlineLevel="0" collapsed="false">
      <c r="A1618" s="8" t="n">
        <v>1614</v>
      </c>
      <c r="B1618" s="23" t="n">
        <v>10</v>
      </c>
      <c r="C1618" s="23" t="n">
        <v>4</v>
      </c>
      <c r="D1618" s="8" t="n">
        <v>200</v>
      </c>
      <c r="E1618" s="8" t="n">
        <v>22</v>
      </c>
      <c r="F1618" s="8" t="n">
        <v>16</v>
      </c>
      <c r="G1618" s="28" t="n">
        <v>20.62</v>
      </c>
      <c r="H1618" s="8" t="n">
        <v>264.657089</v>
      </c>
      <c r="I1618" s="8" t="n">
        <v>1339.342347</v>
      </c>
      <c r="J1618" s="28" t="n">
        <v>5.060671</v>
      </c>
      <c r="K1618" s="39" t="n">
        <v>1.276574</v>
      </c>
      <c r="L1618" s="28" t="n">
        <v>15.982148</v>
      </c>
      <c r="M1618" s="8" t="n">
        <v>662</v>
      </c>
      <c r="N1618" s="8" t="n">
        <v>1944</v>
      </c>
      <c r="O1618" s="28" t="n">
        <v>19.540911</v>
      </c>
      <c r="P1618" s="28" t="n">
        <v>37.483624</v>
      </c>
      <c r="Q1618" s="28" t="n">
        <v>40.715041</v>
      </c>
      <c r="R1618" s="8" t="n">
        <v>64</v>
      </c>
      <c r="S1618" s="8" t="n">
        <v>32</v>
      </c>
      <c r="T1618" s="23" t="n">
        <v>262.477864</v>
      </c>
      <c r="U1618" s="23" t="n">
        <v>215.730965</v>
      </c>
      <c r="V1618" s="28" t="n">
        <v>14.168874</v>
      </c>
      <c r="W1618" s="39" t="n">
        <v>2.18492</v>
      </c>
      <c r="X1618" s="24" t="n">
        <f aca="false">P1618*RHO_VANE/2700*(1+SCRAP)*PRICE_VANE</f>
        <v>448.67897928</v>
      </c>
      <c r="Y1618" s="24" t="n">
        <f aca="false">Q1618*RHO_PLATE/2700*(1+SCRAP)*PRICE_PLATE</f>
        <v>487.35904077</v>
      </c>
      <c r="Z1618" s="24" t="n">
        <f aca="false">T1618*CUT_M+(R1618+S1618)*CUT_SET</f>
        <v>489.716796</v>
      </c>
      <c r="AA1618" s="24" t="n">
        <f aca="false">U1618*ROUND_M</f>
        <v>1078.654825</v>
      </c>
      <c r="AB1618" s="24" t="n">
        <f aca="false">(R1618+S1618)*FINISH_PART</f>
        <v>768</v>
      </c>
      <c r="AC1618" s="24" t="n">
        <f aca="false">R1618*SPACER_VANE+(R1618+S1618)*ASM_H*LABOUR</f>
        <v>1272</v>
      </c>
      <c r="AD1618" s="24" t="n">
        <f aca="false">V1618*G10_CAGE+W1618*G10_SLEEVE</f>
        <v>981.22764</v>
      </c>
      <c r="AE1618" s="24" t="n">
        <f aca="false">N1618/1000*SHAFT_M+SHAFT_SET</f>
        <v>313.28</v>
      </c>
      <c r="AF1618" s="24" t="n">
        <f aca="false">2*ROUNDUP(G1618*1000/V_ZENER,0)*PRICE_Z+5*ROUNDUP(G1618*DIODE_SAFETY/V_STICK,0)*PRICE_STICK</f>
        <v>149.8</v>
      </c>
      <c r="AG1618" s="24" t="n">
        <f aca="false">SUM(X1618:AF1618)</f>
        <v>5988.71728105</v>
      </c>
      <c r="AH1618" s="20" t="n">
        <f aca="false">FIXED_BOM</f>
        <v>3461</v>
      </c>
      <c r="AI1618" s="24" t="n">
        <f aca="false">(AG1618+AH1618)*(1+CONT)</f>
        <v>10867.1748732075</v>
      </c>
      <c r="AJ1618" s="24" t="n">
        <f aca="false">IF(L1618&gt;0,AI1618/L1618,1000000000000)</f>
        <v>679.957091700534</v>
      </c>
      <c r="AK1618" s="8" t="n">
        <f aca="false">IF(AND(G1618&gt;=V_NEED,L1618&gt;=P_MIN,K1618&gt;=Z_MIN,F1618&lt;=N_CAP,D1618&lt;=R_MAX,OR(CORONA_REQ=0,O1618&gt;=G1618)),1,0)</f>
        <v>0</v>
      </c>
      <c r="AL1618" s="28" t="n">
        <f aca="false">IF(AK1618=1,IF(OBJECTIVE=1,AI1618,AJ1618),1000000000000)+ROW()*0.000000001</f>
        <v>1000000000000</v>
      </c>
    </row>
    <row r="1619" customFormat="false" ht="15" hidden="false" customHeight="false" outlineLevel="0" collapsed="false">
      <c r="A1619" s="8" t="n">
        <v>1615</v>
      </c>
      <c r="B1619" s="23" t="n">
        <v>10</v>
      </c>
      <c r="C1619" s="23" t="n">
        <v>4</v>
      </c>
      <c r="D1619" s="8" t="n">
        <v>200</v>
      </c>
      <c r="E1619" s="8" t="n">
        <v>26</v>
      </c>
      <c r="F1619" s="8" t="n">
        <v>4</v>
      </c>
      <c r="G1619" s="28" t="n">
        <v>20.62</v>
      </c>
      <c r="H1619" s="8" t="n">
        <v>86.264005</v>
      </c>
      <c r="I1619" s="8" t="n">
        <v>351.027246</v>
      </c>
      <c r="J1619" s="28" t="n">
        <v>4.06922</v>
      </c>
      <c r="K1619" s="39" t="n">
        <v>1.153543</v>
      </c>
      <c r="L1619" s="28" t="n">
        <v>2.649251</v>
      </c>
      <c r="M1619" s="8" t="n">
        <v>172</v>
      </c>
      <c r="N1619" s="8" t="n">
        <v>964</v>
      </c>
      <c r="O1619" s="28" t="n">
        <v>19.540911</v>
      </c>
      <c r="P1619" s="28" t="n">
        <v>10.728074</v>
      </c>
      <c r="Q1619" s="28" t="n">
        <v>12.72345</v>
      </c>
      <c r="R1619" s="8" t="n">
        <v>16</v>
      </c>
      <c r="S1619" s="8" t="n">
        <v>10</v>
      </c>
      <c r="T1619" s="23" t="n">
        <v>68.761059</v>
      </c>
      <c r="U1619" s="23" t="n">
        <v>57.074334</v>
      </c>
      <c r="V1619" s="28" t="n">
        <v>4.417823</v>
      </c>
      <c r="W1619" s="39" t="n">
        <v>0.681253</v>
      </c>
      <c r="X1619" s="24" t="n">
        <f aca="false">P1619*RHO_VANE/2700*(1+SCRAP)*PRICE_VANE</f>
        <v>128.41504578</v>
      </c>
      <c r="Y1619" s="24" t="n">
        <f aca="false">Q1619*RHO_PLATE/2700*(1+SCRAP)*PRICE_PLATE</f>
        <v>152.2996965</v>
      </c>
      <c r="Z1619" s="24" t="n">
        <f aca="false">T1619*CUT_M+(R1619+S1619)*CUT_SET</f>
        <v>129.1415885</v>
      </c>
      <c r="AA1619" s="24" t="n">
        <f aca="false">U1619*ROUND_M</f>
        <v>285.37167</v>
      </c>
      <c r="AB1619" s="24" t="n">
        <f aca="false">(R1619+S1619)*FINISH_PART</f>
        <v>208</v>
      </c>
      <c r="AC1619" s="24" t="n">
        <f aca="false">R1619*SPACER_VANE+(R1619+S1619)*ASM_H*LABOUR</f>
        <v>340.5</v>
      </c>
      <c r="AD1619" s="24" t="n">
        <f aca="false">V1619*G10_CAGE+W1619*G10_SLEEVE</f>
        <v>305.94456</v>
      </c>
      <c r="AE1619" s="24" t="n">
        <f aca="false">N1619/1000*SHAFT_M+SHAFT_SET</f>
        <v>195.68</v>
      </c>
      <c r="AF1619" s="24" t="n">
        <f aca="false">2*ROUNDUP(G1619*1000/V_ZENER,0)*PRICE_Z+5*ROUNDUP(G1619*DIODE_SAFETY/V_STICK,0)*PRICE_STICK</f>
        <v>149.8</v>
      </c>
      <c r="AG1619" s="24" t="n">
        <f aca="false">SUM(X1619:AF1619)</f>
        <v>1895.15256078</v>
      </c>
      <c r="AH1619" s="20" t="n">
        <f aca="false">FIXED_BOM</f>
        <v>3461</v>
      </c>
      <c r="AI1619" s="24" t="n">
        <f aca="false">(AG1619+AH1619)*(1+CONT)</f>
        <v>6159.575444897</v>
      </c>
      <c r="AJ1619" s="24" t="n">
        <f aca="false">IF(L1619&gt;0,AI1619/L1619,1000000000000)</f>
        <v>2325.02524105757</v>
      </c>
      <c r="AK1619" s="8" t="n">
        <f aca="false">IF(AND(G1619&gt;=V_NEED,L1619&gt;=P_MIN,K1619&gt;=Z_MIN,F1619&lt;=N_CAP,D1619&lt;=R_MAX,OR(CORONA_REQ=0,O1619&gt;=G1619)),1,0)</f>
        <v>0</v>
      </c>
      <c r="AL1619" s="28" t="n">
        <f aca="false">IF(AK1619=1,IF(OBJECTIVE=1,AI1619,AJ1619),1000000000000)+ROW()*0.000000001</f>
        <v>1000000000000</v>
      </c>
    </row>
    <row r="1620" customFormat="false" ht="15" hidden="false" customHeight="false" outlineLevel="0" collapsed="false">
      <c r="A1620" s="8" t="n">
        <v>1616</v>
      </c>
      <c r="B1620" s="23" t="n">
        <v>10</v>
      </c>
      <c r="C1620" s="23" t="n">
        <v>4</v>
      </c>
      <c r="D1620" s="8" t="n">
        <v>200</v>
      </c>
      <c r="E1620" s="8" t="n">
        <v>26</v>
      </c>
      <c r="F1620" s="8" t="n">
        <v>6</v>
      </c>
      <c r="G1620" s="28" t="n">
        <v>20.62</v>
      </c>
      <c r="H1620" s="8" t="n">
        <v>134.414864</v>
      </c>
      <c r="I1620" s="8" t="n">
        <v>551.614243</v>
      </c>
      <c r="J1620" s="28" t="n">
        <v>4.103819</v>
      </c>
      <c r="K1620" s="39" t="n">
        <v>1.183669</v>
      </c>
      <c r="L1620" s="28" t="n">
        <v>4.816806</v>
      </c>
      <c r="M1620" s="8" t="n">
        <v>256</v>
      </c>
      <c r="N1620" s="8" t="n">
        <v>1132</v>
      </c>
      <c r="O1620" s="28" t="n">
        <v>19.540911</v>
      </c>
      <c r="P1620" s="28" t="n">
        <v>16.092111</v>
      </c>
      <c r="Q1620" s="28" t="n">
        <v>17.81283</v>
      </c>
      <c r="R1620" s="8" t="n">
        <v>24</v>
      </c>
      <c r="S1620" s="8" t="n">
        <v>14</v>
      </c>
      <c r="T1620" s="23" t="n">
        <v>101.570792</v>
      </c>
      <c r="U1620" s="23" t="n">
        <v>84.040704</v>
      </c>
      <c r="V1620" s="28" t="n">
        <v>6.089432</v>
      </c>
      <c r="W1620" s="39" t="n">
        <v>0.939025</v>
      </c>
      <c r="X1620" s="24" t="n">
        <f aca="false">P1620*RHO_VANE/2700*(1+SCRAP)*PRICE_VANE</f>
        <v>192.62256867</v>
      </c>
      <c r="Y1620" s="24" t="n">
        <f aca="false">Q1620*RHO_PLATE/2700*(1+SCRAP)*PRICE_PLATE</f>
        <v>213.2195751</v>
      </c>
      <c r="Z1620" s="24" t="n">
        <f aca="false">T1620*CUT_M+(R1620+S1620)*CUT_SET</f>
        <v>190.356188</v>
      </c>
      <c r="AA1620" s="24" t="n">
        <f aca="false">U1620*ROUND_M</f>
        <v>420.20352</v>
      </c>
      <c r="AB1620" s="24" t="n">
        <f aca="false">(R1620+S1620)*FINISH_PART</f>
        <v>304</v>
      </c>
      <c r="AC1620" s="24" t="n">
        <f aca="false">R1620*SPACER_VANE+(R1620+S1620)*ASM_H*LABOUR</f>
        <v>499.5</v>
      </c>
      <c r="AD1620" s="24" t="n">
        <f aca="false">V1620*G10_CAGE+W1620*G10_SLEEVE</f>
        <v>421.70742</v>
      </c>
      <c r="AE1620" s="24" t="n">
        <f aca="false">N1620/1000*SHAFT_M+SHAFT_SET</f>
        <v>215.84</v>
      </c>
      <c r="AF1620" s="24" t="n">
        <f aca="false">2*ROUNDUP(G1620*1000/V_ZENER,0)*PRICE_Z+5*ROUNDUP(G1620*DIODE_SAFETY/V_STICK,0)*PRICE_STICK</f>
        <v>149.8</v>
      </c>
      <c r="AG1620" s="24" t="n">
        <f aca="false">SUM(X1620:AF1620)</f>
        <v>2607.24927177</v>
      </c>
      <c r="AH1620" s="20" t="n">
        <f aca="false">FIXED_BOM</f>
        <v>3461</v>
      </c>
      <c r="AI1620" s="24" t="n">
        <f aca="false">(AG1620+AH1620)*(1+CONT)</f>
        <v>6978.4866625355</v>
      </c>
      <c r="AJ1620" s="24" t="n">
        <f aca="false">IF(L1620&gt;0,AI1620/L1620,1000000000000)</f>
        <v>1448.7788510759</v>
      </c>
      <c r="AK1620" s="8" t="n">
        <f aca="false">IF(AND(G1620&gt;=V_NEED,L1620&gt;=P_MIN,K1620&gt;=Z_MIN,F1620&lt;=N_CAP,D1620&lt;=R_MAX,OR(CORONA_REQ=0,O1620&gt;=G1620)),1,0)</f>
        <v>0</v>
      </c>
      <c r="AL1620" s="28" t="n">
        <f aca="false">IF(AK1620=1,IF(OBJECTIVE=1,AI1620,AJ1620),1000000000000)+ROW()*0.000000001</f>
        <v>1000000000000</v>
      </c>
    </row>
    <row r="1621" customFormat="false" ht="15" hidden="false" customHeight="false" outlineLevel="0" collapsed="false">
      <c r="A1621" s="8" t="n">
        <v>1617</v>
      </c>
      <c r="B1621" s="23" t="n">
        <v>10</v>
      </c>
      <c r="C1621" s="23" t="n">
        <v>4</v>
      </c>
      <c r="D1621" s="8" t="n">
        <v>200</v>
      </c>
      <c r="E1621" s="8" t="n">
        <v>26</v>
      </c>
      <c r="F1621" s="8" t="n">
        <v>8</v>
      </c>
      <c r="G1621" s="28" t="n">
        <v>20.62</v>
      </c>
      <c r="H1621" s="8" t="n">
        <v>182.565724</v>
      </c>
      <c r="I1621" s="8" t="n">
        <v>752.201241</v>
      </c>
      <c r="J1621" s="28" t="n">
        <v>4.120167</v>
      </c>
      <c r="K1621" s="39" t="n">
        <v>1.19837</v>
      </c>
      <c r="L1621" s="28" t="n">
        <v>6.985989</v>
      </c>
      <c r="M1621" s="8" t="n">
        <v>340</v>
      </c>
      <c r="N1621" s="8" t="n">
        <v>1300</v>
      </c>
      <c r="O1621" s="28" t="n">
        <v>19.540911</v>
      </c>
      <c r="P1621" s="28" t="n">
        <v>21.456148</v>
      </c>
      <c r="Q1621" s="28" t="n">
        <v>22.90221</v>
      </c>
      <c r="R1621" s="8" t="n">
        <v>32</v>
      </c>
      <c r="S1621" s="8" t="n">
        <v>18</v>
      </c>
      <c r="T1621" s="23" t="n">
        <v>134.380524</v>
      </c>
      <c r="U1621" s="23" t="n">
        <v>111.007075</v>
      </c>
      <c r="V1621" s="28" t="n">
        <v>7.761041</v>
      </c>
      <c r="W1621" s="39" t="n">
        <v>1.196796</v>
      </c>
      <c r="X1621" s="24" t="n">
        <f aca="false">P1621*RHO_VANE/2700*(1+SCRAP)*PRICE_VANE</f>
        <v>256.83009156</v>
      </c>
      <c r="Y1621" s="24" t="n">
        <f aca="false">Q1621*RHO_PLATE/2700*(1+SCRAP)*PRICE_PLATE</f>
        <v>274.1394537</v>
      </c>
      <c r="Z1621" s="24" t="n">
        <f aca="false">T1621*CUT_M+(R1621+S1621)*CUT_SET</f>
        <v>251.570786</v>
      </c>
      <c r="AA1621" s="24" t="n">
        <f aca="false">U1621*ROUND_M</f>
        <v>555.035375</v>
      </c>
      <c r="AB1621" s="24" t="n">
        <f aca="false">(R1621+S1621)*FINISH_PART</f>
        <v>400</v>
      </c>
      <c r="AC1621" s="24" t="n">
        <f aca="false">R1621*SPACER_VANE+(R1621+S1621)*ASM_H*LABOUR</f>
        <v>658.5</v>
      </c>
      <c r="AD1621" s="24" t="n">
        <f aca="false">V1621*G10_CAGE+W1621*G10_SLEEVE</f>
        <v>537.47022</v>
      </c>
      <c r="AE1621" s="24" t="n">
        <f aca="false">N1621/1000*SHAFT_M+SHAFT_SET</f>
        <v>236</v>
      </c>
      <c r="AF1621" s="24" t="n">
        <f aca="false">2*ROUNDUP(G1621*1000/V_ZENER,0)*PRICE_Z+5*ROUNDUP(G1621*DIODE_SAFETY/V_STICK,0)*PRICE_STICK</f>
        <v>149.8</v>
      </c>
      <c r="AG1621" s="24" t="n">
        <f aca="false">SUM(X1621:AF1621)</f>
        <v>3319.34592626</v>
      </c>
      <c r="AH1621" s="20" t="n">
        <f aca="false">FIXED_BOM</f>
        <v>3461</v>
      </c>
      <c r="AI1621" s="24" t="n">
        <f aca="false">(AG1621+AH1621)*(1+CONT)</f>
        <v>7797.397815199</v>
      </c>
      <c r="AJ1621" s="24" t="n">
        <f aca="false">IF(L1621&gt;0,AI1621/L1621,1000000000000)</f>
        <v>1116.14802359394</v>
      </c>
      <c r="AK1621" s="8" t="n">
        <f aca="false">IF(AND(G1621&gt;=V_NEED,L1621&gt;=P_MIN,K1621&gt;=Z_MIN,F1621&lt;=N_CAP,D1621&lt;=R_MAX,OR(CORONA_REQ=0,O1621&gt;=G1621)),1,0)</f>
        <v>0</v>
      </c>
      <c r="AL1621" s="28" t="n">
        <f aca="false">IF(AK1621=1,IF(OBJECTIVE=1,AI1621,AJ1621),1000000000000)+ROW()*0.000000001</f>
        <v>1000000000000</v>
      </c>
    </row>
    <row r="1622" customFormat="false" ht="15" hidden="false" customHeight="false" outlineLevel="0" collapsed="false">
      <c r="A1622" s="8" t="n">
        <v>1618</v>
      </c>
      <c r="B1622" s="23" t="n">
        <v>10</v>
      </c>
      <c r="C1622" s="23" t="n">
        <v>4</v>
      </c>
      <c r="D1622" s="8" t="n">
        <v>200</v>
      </c>
      <c r="E1622" s="8" t="n">
        <v>26</v>
      </c>
      <c r="F1622" s="8" t="n">
        <v>10</v>
      </c>
      <c r="G1622" s="28" t="n">
        <v>20.62</v>
      </c>
      <c r="H1622" s="8" t="n">
        <v>230.716584</v>
      </c>
      <c r="I1622" s="8" t="n">
        <v>952.788238</v>
      </c>
      <c r="J1622" s="28" t="n">
        <v>4.129691</v>
      </c>
      <c r="K1622" s="39" t="n">
        <v>1.207421</v>
      </c>
      <c r="L1622" s="28" t="n">
        <v>9.162917</v>
      </c>
      <c r="M1622" s="8" t="n">
        <v>438</v>
      </c>
      <c r="N1622" s="8" t="n">
        <v>1496</v>
      </c>
      <c r="O1622" s="28" t="n">
        <v>19.540911</v>
      </c>
      <c r="P1622" s="28" t="n">
        <v>26.820185</v>
      </c>
      <c r="Q1622" s="28" t="n">
        <v>30.536281</v>
      </c>
      <c r="R1622" s="8" t="n">
        <v>40</v>
      </c>
      <c r="S1622" s="8" t="n">
        <v>24</v>
      </c>
      <c r="T1622" s="23" t="n">
        <v>170.33185</v>
      </c>
      <c r="U1622" s="23" t="n">
        <v>141.115038</v>
      </c>
      <c r="V1622" s="28" t="n">
        <v>9.711251</v>
      </c>
      <c r="W1622" s="39" t="n">
        <v>1.497529</v>
      </c>
      <c r="X1622" s="24" t="n">
        <f aca="false">P1622*RHO_VANE/2700*(1+SCRAP)*PRICE_VANE</f>
        <v>321.03761445</v>
      </c>
      <c r="Y1622" s="24" t="n">
        <f aca="false">Q1622*RHO_PLATE/2700*(1+SCRAP)*PRICE_PLATE</f>
        <v>365.51928357</v>
      </c>
      <c r="Z1622" s="24" t="n">
        <f aca="false">T1622*CUT_M+(R1622+S1622)*CUT_SET</f>
        <v>319.497775</v>
      </c>
      <c r="AA1622" s="24" t="n">
        <f aca="false">U1622*ROUND_M</f>
        <v>705.57519</v>
      </c>
      <c r="AB1622" s="24" t="n">
        <f aca="false">(R1622+S1622)*FINISH_PART</f>
        <v>512</v>
      </c>
      <c r="AC1622" s="24" t="n">
        <f aca="false">R1622*SPACER_VANE+(R1622+S1622)*ASM_H*LABOUR</f>
        <v>840</v>
      </c>
      <c r="AD1622" s="24" t="n">
        <f aca="false">V1622*G10_CAGE+W1622*G10_SLEEVE</f>
        <v>672.5268</v>
      </c>
      <c r="AE1622" s="24" t="n">
        <f aca="false">N1622/1000*SHAFT_M+SHAFT_SET</f>
        <v>259.52</v>
      </c>
      <c r="AF1622" s="24" t="n">
        <f aca="false">2*ROUNDUP(G1622*1000/V_ZENER,0)*PRICE_Z+5*ROUNDUP(G1622*DIODE_SAFETY/V_STICK,0)*PRICE_STICK</f>
        <v>149.8</v>
      </c>
      <c r="AG1622" s="24" t="n">
        <f aca="false">SUM(X1622:AF1622)</f>
        <v>4145.47666302</v>
      </c>
      <c r="AH1622" s="20" t="n">
        <f aca="false">FIXED_BOM</f>
        <v>3461</v>
      </c>
      <c r="AI1622" s="24" t="n">
        <f aca="false">(AG1622+AH1622)*(1+CONT)</f>
        <v>8747.448162473</v>
      </c>
      <c r="AJ1622" s="24" t="n">
        <f aca="false">IF(L1622&gt;0,AI1622/L1622,1000000000000)</f>
        <v>954.657579291944</v>
      </c>
      <c r="AK1622" s="8" t="n">
        <f aca="false">IF(AND(G1622&gt;=V_NEED,L1622&gt;=P_MIN,K1622&gt;=Z_MIN,F1622&lt;=N_CAP,D1622&lt;=R_MAX,OR(CORONA_REQ=0,O1622&gt;=G1622)),1,0)</f>
        <v>0</v>
      </c>
      <c r="AL1622" s="28" t="n">
        <f aca="false">IF(AK1622=1,IF(OBJECTIVE=1,AI1622,AJ1622),1000000000000)+ROW()*0.000000001</f>
        <v>1000000000000</v>
      </c>
    </row>
    <row r="1623" customFormat="false" ht="15" hidden="false" customHeight="false" outlineLevel="0" collapsed="false">
      <c r="A1623" s="8" t="n">
        <v>1619</v>
      </c>
      <c r="B1623" s="23" t="n">
        <v>10</v>
      </c>
      <c r="C1623" s="23" t="n">
        <v>4</v>
      </c>
      <c r="D1623" s="8" t="n">
        <v>200</v>
      </c>
      <c r="E1623" s="8" t="n">
        <v>26</v>
      </c>
      <c r="F1623" s="8" t="n">
        <v>12</v>
      </c>
      <c r="G1623" s="28" t="n">
        <v>20.62</v>
      </c>
      <c r="H1623" s="8" t="n">
        <v>278.867444</v>
      </c>
      <c r="I1623" s="8" t="n">
        <v>1153.375236</v>
      </c>
      <c r="J1623" s="28" t="n">
        <v>4.135926</v>
      </c>
      <c r="K1623" s="39" t="n">
        <v>1.2134</v>
      </c>
      <c r="L1623" s="28" t="n">
        <v>11.341945</v>
      </c>
      <c r="M1623" s="8" t="n">
        <v>522</v>
      </c>
      <c r="N1623" s="8" t="n">
        <v>1664</v>
      </c>
      <c r="O1623" s="28" t="n">
        <v>19.540911</v>
      </c>
      <c r="P1623" s="28" t="n">
        <v>32.184222</v>
      </c>
      <c r="Q1623" s="28" t="n">
        <v>35.625661</v>
      </c>
      <c r="R1623" s="8" t="n">
        <v>48</v>
      </c>
      <c r="S1623" s="8" t="n">
        <v>28</v>
      </c>
      <c r="T1623" s="23" t="n">
        <v>203.141583</v>
      </c>
      <c r="U1623" s="23" t="n">
        <v>168.081409</v>
      </c>
      <c r="V1623" s="28" t="n">
        <v>11.38286</v>
      </c>
      <c r="W1623" s="39" t="n">
        <v>1.755301</v>
      </c>
      <c r="X1623" s="24" t="n">
        <f aca="false">P1623*RHO_VANE/2700*(1+SCRAP)*PRICE_VANE</f>
        <v>385.24513734</v>
      </c>
      <c r="Y1623" s="24" t="n">
        <f aca="false">Q1623*RHO_PLATE/2700*(1+SCRAP)*PRICE_PLATE</f>
        <v>426.43916217</v>
      </c>
      <c r="Z1623" s="24" t="n">
        <f aca="false">T1623*CUT_M+(R1623+S1623)*CUT_SET</f>
        <v>380.7123745</v>
      </c>
      <c r="AA1623" s="24" t="n">
        <f aca="false">U1623*ROUND_M</f>
        <v>840.407045</v>
      </c>
      <c r="AB1623" s="24" t="n">
        <f aca="false">(R1623+S1623)*FINISH_PART</f>
        <v>608</v>
      </c>
      <c r="AC1623" s="24" t="n">
        <f aca="false">R1623*SPACER_VANE+(R1623+S1623)*ASM_H*LABOUR</f>
        <v>999</v>
      </c>
      <c r="AD1623" s="24" t="n">
        <f aca="false">V1623*G10_CAGE+W1623*G10_SLEEVE</f>
        <v>788.28966</v>
      </c>
      <c r="AE1623" s="24" t="n">
        <f aca="false">N1623/1000*SHAFT_M+SHAFT_SET</f>
        <v>279.68</v>
      </c>
      <c r="AF1623" s="24" t="n">
        <f aca="false">2*ROUNDUP(G1623*1000/V_ZENER,0)*PRICE_Z+5*ROUNDUP(G1623*DIODE_SAFETY/V_STICK,0)*PRICE_STICK</f>
        <v>149.8</v>
      </c>
      <c r="AG1623" s="24" t="n">
        <f aca="false">SUM(X1623:AF1623)</f>
        <v>4857.57337901</v>
      </c>
      <c r="AH1623" s="20" t="n">
        <f aca="false">FIXED_BOM</f>
        <v>3461</v>
      </c>
      <c r="AI1623" s="24" t="n">
        <f aca="false">(AG1623+AH1623)*(1+CONT)</f>
        <v>9566.3593858615</v>
      </c>
      <c r="AJ1623" s="24" t="n">
        <f aca="false">IF(L1623&gt;0,AI1623/L1623,1000000000000)</f>
        <v>843.449636359681</v>
      </c>
      <c r="AK1623" s="8" t="n">
        <f aca="false">IF(AND(G1623&gt;=V_NEED,L1623&gt;=P_MIN,K1623&gt;=Z_MIN,F1623&lt;=N_CAP,D1623&lt;=R_MAX,OR(CORONA_REQ=0,O1623&gt;=G1623)),1,0)</f>
        <v>0</v>
      </c>
      <c r="AL1623" s="28" t="n">
        <f aca="false">IF(AK1623=1,IF(OBJECTIVE=1,AI1623,AJ1623),1000000000000)+ROW()*0.000000001</f>
        <v>1000000000000</v>
      </c>
    </row>
    <row r="1624" customFormat="false" ht="15" hidden="false" customHeight="false" outlineLevel="0" collapsed="false">
      <c r="A1624" s="8" t="n">
        <v>1620</v>
      </c>
      <c r="B1624" s="23" t="n">
        <v>10</v>
      </c>
      <c r="C1624" s="23" t="n">
        <v>4</v>
      </c>
      <c r="D1624" s="8" t="n">
        <v>200</v>
      </c>
      <c r="E1624" s="8" t="n">
        <v>26</v>
      </c>
      <c r="F1624" s="8" t="n">
        <v>16</v>
      </c>
      <c r="G1624" s="28" t="n">
        <v>20.62</v>
      </c>
      <c r="H1624" s="8" t="n">
        <v>375.169164</v>
      </c>
      <c r="I1624" s="8" t="n">
        <v>1554.549231</v>
      </c>
      <c r="J1624" s="28" t="n">
        <v>4.143595</v>
      </c>
      <c r="K1624" s="39" t="n">
        <v>1.220639</v>
      </c>
      <c r="L1624" s="28" t="n">
        <v>15.690481</v>
      </c>
      <c r="M1624" s="8" t="n">
        <v>690</v>
      </c>
      <c r="N1624" s="8" t="n">
        <v>2000</v>
      </c>
      <c r="O1624" s="28" t="n">
        <v>19.540911</v>
      </c>
      <c r="P1624" s="28" t="n">
        <v>42.912296</v>
      </c>
      <c r="Q1624" s="28" t="n">
        <v>45.804421</v>
      </c>
      <c r="R1624" s="8" t="n">
        <v>64</v>
      </c>
      <c r="S1624" s="8" t="n">
        <v>36</v>
      </c>
      <c r="T1624" s="23" t="n">
        <v>268.761049</v>
      </c>
      <c r="U1624" s="23" t="n">
        <v>222.01415</v>
      </c>
      <c r="V1624" s="28" t="n">
        <v>14.726077</v>
      </c>
      <c r="W1624" s="39" t="n">
        <v>2.270844</v>
      </c>
      <c r="X1624" s="24" t="n">
        <f aca="false">P1624*RHO_VANE/2700*(1+SCRAP)*PRICE_VANE</f>
        <v>513.66018312</v>
      </c>
      <c r="Y1624" s="24" t="n">
        <f aca="false">Q1624*RHO_PLATE/2700*(1+SCRAP)*PRICE_PLATE</f>
        <v>548.27891937</v>
      </c>
      <c r="Z1624" s="24" t="n">
        <f aca="false">T1624*CUT_M+(R1624+S1624)*CUT_SET</f>
        <v>503.1415735</v>
      </c>
      <c r="AA1624" s="24" t="n">
        <f aca="false">U1624*ROUND_M</f>
        <v>1110.07075</v>
      </c>
      <c r="AB1624" s="24" t="n">
        <f aca="false">(R1624+S1624)*FINISH_PART</f>
        <v>800</v>
      </c>
      <c r="AC1624" s="24" t="n">
        <f aca="false">R1624*SPACER_VANE+(R1624+S1624)*ASM_H*LABOUR</f>
        <v>1317</v>
      </c>
      <c r="AD1624" s="24" t="n">
        <f aca="false">V1624*G10_CAGE+W1624*G10_SLEEVE</f>
        <v>1019.81526</v>
      </c>
      <c r="AE1624" s="24" t="n">
        <f aca="false">N1624/1000*SHAFT_M+SHAFT_SET</f>
        <v>320</v>
      </c>
      <c r="AF1624" s="24" t="n">
        <f aca="false">2*ROUNDUP(G1624*1000/V_ZENER,0)*PRICE_Z+5*ROUNDUP(G1624*DIODE_SAFETY/V_STICK,0)*PRICE_STICK</f>
        <v>149.8</v>
      </c>
      <c r="AG1624" s="24" t="n">
        <f aca="false">SUM(X1624:AF1624)</f>
        <v>6281.76668599</v>
      </c>
      <c r="AH1624" s="20" t="n">
        <f aca="false">FIXED_BOM</f>
        <v>3461</v>
      </c>
      <c r="AI1624" s="24" t="n">
        <f aca="false">(AG1624+AH1624)*(1+CONT)</f>
        <v>11204.1816888885</v>
      </c>
      <c r="AJ1624" s="24" t="n">
        <f aca="false">IF(L1624&gt;0,AI1624/L1624,1000000000000)</f>
        <v>714.075093611757</v>
      </c>
      <c r="AK1624" s="8" t="n">
        <f aca="false">IF(AND(G1624&gt;=V_NEED,L1624&gt;=P_MIN,K1624&gt;=Z_MIN,F1624&lt;=N_CAP,D1624&lt;=R_MAX,OR(CORONA_REQ=0,O1624&gt;=G1624)),1,0)</f>
        <v>0</v>
      </c>
      <c r="AL1624" s="28" t="n">
        <f aca="false">IF(AK1624=1,IF(OBJECTIVE=1,AI1624,AJ1624),1000000000000)+ROW()*0.000000001</f>
        <v>1000000000000</v>
      </c>
    </row>
    <row r="1625" customFormat="false" ht="15" hidden="false" customHeight="false" outlineLevel="0" collapsed="false">
      <c r="A1625" s="8" t="n">
        <v>1621</v>
      </c>
      <c r="B1625" s="23" t="n">
        <v>3</v>
      </c>
      <c r="C1625" s="23" t="n">
        <v>1.5</v>
      </c>
      <c r="D1625" s="8" t="n">
        <v>250</v>
      </c>
      <c r="E1625" s="8" t="n">
        <v>18</v>
      </c>
      <c r="F1625" s="8" t="n">
        <v>4</v>
      </c>
      <c r="G1625" s="28" t="n">
        <v>7.264419</v>
      </c>
      <c r="H1625" s="8" t="n">
        <v>22.477203</v>
      </c>
      <c r="I1625" s="8" t="n">
        <v>1209.368762</v>
      </c>
      <c r="J1625" s="28" t="n">
        <v>53.804238</v>
      </c>
      <c r="K1625" s="39" t="n">
        <v>1.636631</v>
      </c>
      <c r="L1625" s="28" t="n">
        <v>3.16771</v>
      </c>
      <c r="M1625" s="8" t="n">
        <v>51</v>
      </c>
      <c r="N1625" s="8" t="n">
        <v>694</v>
      </c>
      <c r="O1625" s="28" t="n">
        <v>8.205731</v>
      </c>
      <c r="P1625" s="28" t="n">
        <v>4.501429</v>
      </c>
      <c r="Q1625" s="28" t="n">
        <v>6.107256</v>
      </c>
      <c r="R1625" s="8" t="n">
        <v>16</v>
      </c>
      <c r="S1625" s="8" t="n">
        <v>8</v>
      </c>
      <c r="T1625" s="23" t="n">
        <v>82.759288</v>
      </c>
      <c r="U1625" s="23" t="n">
        <v>68.559289</v>
      </c>
      <c r="V1625" s="28" t="n">
        <v>2.479516</v>
      </c>
      <c r="W1625" s="39" t="n">
        <v>0.309939</v>
      </c>
      <c r="X1625" s="24" t="n">
        <f aca="false">P1625*RHO_VANE/2700*(1+SCRAP)*PRICE_VANE</f>
        <v>53.88210513</v>
      </c>
      <c r="Y1625" s="24" t="n">
        <f aca="false">Q1625*RHO_PLATE/2700*(1+SCRAP)*PRICE_PLATE</f>
        <v>73.10385432</v>
      </c>
      <c r="Z1625" s="24" t="n">
        <f aca="false">T1625*CUT_M+(R1625+S1625)*CUT_SET</f>
        <v>148.138932</v>
      </c>
      <c r="AA1625" s="24" t="n">
        <f aca="false">U1625*ROUND_M</f>
        <v>342.796445</v>
      </c>
      <c r="AB1625" s="24" t="n">
        <f aca="false">(R1625+S1625)*FINISH_PART</f>
        <v>192</v>
      </c>
      <c r="AC1625" s="24" t="n">
        <f aca="false">R1625*SPACER_VANE+(R1625+S1625)*ASM_H*LABOUR</f>
        <v>318</v>
      </c>
      <c r="AD1625" s="24" t="n">
        <f aca="false">V1625*G10_CAGE+W1625*G10_SLEEVE</f>
        <v>167.3673</v>
      </c>
      <c r="AE1625" s="24" t="n">
        <f aca="false">N1625/1000*SHAFT_M+SHAFT_SET</f>
        <v>163.28</v>
      </c>
      <c r="AF1625" s="24" t="n">
        <f aca="false">2*ROUNDUP(G1625*1000/V_ZENER,0)*PRICE_Z+5*ROUNDUP(G1625*DIODE_SAFETY/V_STICK,0)*PRICE_STICK</f>
        <v>56.9</v>
      </c>
      <c r="AG1625" s="24" t="n">
        <f aca="false">SUM(X1625:AF1625)</f>
        <v>1515.46863645</v>
      </c>
      <c r="AH1625" s="20" t="n">
        <f aca="false">FIXED_BOM</f>
        <v>3461</v>
      </c>
      <c r="AI1625" s="24" t="n">
        <f aca="false">(AG1625+AH1625)*(1+CONT)</f>
        <v>5722.9389319175</v>
      </c>
      <c r="AJ1625" s="24" t="n">
        <f aca="false">IF(L1625&gt;0,AI1625/L1625,1000000000000)</f>
        <v>1806.64863005689</v>
      </c>
      <c r="AK1625" s="8" t="n">
        <f aca="false">IF(AND(G1625&gt;=V_NEED,L1625&gt;=P_MIN,K1625&gt;=Z_MIN,F1625&lt;=N_CAP,D1625&lt;=R_MAX,OR(CORONA_REQ=0,O1625&gt;=G1625)),1,0)</f>
        <v>0</v>
      </c>
      <c r="AL1625" s="28" t="n">
        <f aca="false">IF(AK1625=1,IF(OBJECTIVE=1,AI1625,AJ1625),1000000000000)+ROW()*0.000000001</f>
        <v>1000000000000</v>
      </c>
    </row>
    <row r="1626" customFormat="false" ht="15" hidden="false" customHeight="false" outlineLevel="0" collapsed="false">
      <c r="A1626" s="8" t="n">
        <v>1622</v>
      </c>
      <c r="B1626" s="23" t="n">
        <v>3</v>
      </c>
      <c r="C1626" s="23" t="n">
        <v>1.5</v>
      </c>
      <c r="D1626" s="8" t="n">
        <v>250</v>
      </c>
      <c r="E1626" s="8" t="n">
        <v>18</v>
      </c>
      <c r="F1626" s="8" t="n">
        <v>6</v>
      </c>
      <c r="G1626" s="28" t="n">
        <v>7.264419</v>
      </c>
      <c r="H1626" s="8" t="n">
        <v>34.178461</v>
      </c>
      <c r="I1626" s="8" t="n">
        <v>1900.436625</v>
      </c>
      <c r="J1626" s="28" t="n">
        <v>55.603341</v>
      </c>
      <c r="K1626" s="39" t="n">
        <v>1.661078</v>
      </c>
      <c r="L1626" s="28" t="n">
        <v>5.101025</v>
      </c>
      <c r="M1626" s="8" t="n">
        <v>73.5</v>
      </c>
      <c r="N1626" s="8" t="n">
        <v>739</v>
      </c>
      <c r="O1626" s="28" t="n">
        <v>8.205731</v>
      </c>
      <c r="P1626" s="28" t="n">
        <v>6.752144</v>
      </c>
      <c r="Q1626" s="28" t="n">
        <v>7.63407</v>
      </c>
      <c r="R1626" s="8" t="n">
        <v>24</v>
      </c>
      <c r="S1626" s="8" t="n">
        <v>10</v>
      </c>
      <c r="T1626" s="23" t="n">
        <v>120.369021</v>
      </c>
      <c r="U1626" s="23" t="n">
        <v>99.069023</v>
      </c>
      <c r="V1626" s="28" t="n">
        <v>3.031883</v>
      </c>
      <c r="W1626" s="39" t="n">
        <v>0.378985</v>
      </c>
      <c r="X1626" s="24" t="n">
        <f aca="false">P1626*RHO_VANE/2700*(1+SCRAP)*PRICE_VANE</f>
        <v>80.82316368</v>
      </c>
      <c r="Y1626" s="24" t="n">
        <f aca="false">Q1626*RHO_PLATE/2700*(1+SCRAP)*PRICE_PLATE</f>
        <v>91.3798179</v>
      </c>
      <c r="Z1626" s="24" t="n">
        <f aca="false">T1626*CUT_M+(R1626+S1626)*CUT_SET</f>
        <v>214.5535315</v>
      </c>
      <c r="AA1626" s="24" t="n">
        <f aca="false">U1626*ROUND_M</f>
        <v>495.345115</v>
      </c>
      <c r="AB1626" s="24" t="n">
        <f aca="false">(R1626+S1626)*FINISH_PART</f>
        <v>272</v>
      </c>
      <c r="AC1626" s="24" t="n">
        <f aca="false">R1626*SPACER_VANE+(R1626+S1626)*ASM_H*LABOUR</f>
        <v>454.5</v>
      </c>
      <c r="AD1626" s="24" t="n">
        <f aca="false">V1626*G10_CAGE+W1626*G10_SLEEVE</f>
        <v>204.65208</v>
      </c>
      <c r="AE1626" s="24" t="n">
        <f aca="false">N1626/1000*SHAFT_M+SHAFT_SET</f>
        <v>168.68</v>
      </c>
      <c r="AF1626" s="24" t="n">
        <f aca="false">2*ROUNDUP(G1626*1000/V_ZENER,0)*PRICE_Z+5*ROUNDUP(G1626*DIODE_SAFETY/V_STICK,0)*PRICE_STICK</f>
        <v>56.9</v>
      </c>
      <c r="AG1626" s="24" t="n">
        <f aca="false">SUM(X1626:AF1626)</f>
        <v>2038.83370808</v>
      </c>
      <c r="AH1626" s="20" t="n">
        <f aca="false">FIXED_BOM</f>
        <v>3461</v>
      </c>
      <c r="AI1626" s="24" t="n">
        <f aca="false">(AG1626+AH1626)*(1+CONT)</f>
        <v>6324.808764292</v>
      </c>
      <c r="AJ1626" s="24" t="n">
        <f aca="false">IF(L1626&gt;0,AI1626/L1626,1000000000000)</f>
        <v>1239.90938375954</v>
      </c>
      <c r="AK1626" s="8" t="n">
        <f aca="false">IF(AND(G1626&gt;=V_NEED,L1626&gt;=P_MIN,K1626&gt;=Z_MIN,F1626&lt;=N_CAP,D1626&lt;=R_MAX,OR(CORONA_REQ=0,O1626&gt;=G1626)),1,0)</f>
        <v>0</v>
      </c>
      <c r="AL1626" s="28" t="n">
        <f aca="false">IF(AK1626=1,IF(OBJECTIVE=1,AI1626,AJ1626),1000000000000)+ROW()*0.000000001</f>
        <v>1000000000000</v>
      </c>
    </row>
    <row r="1627" customFormat="false" ht="15" hidden="false" customHeight="false" outlineLevel="0" collapsed="false">
      <c r="A1627" s="8" t="n">
        <v>1623</v>
      </c>
      <c r="B1627" s="23" t="n">
        <v>3</v>
      </c>
      <c r="C1627" s="23" t="n">
        <v>1.5</v>
      </c>
      <c r="D1627" s="8" t="n">
        <v>250</v>
      </c>
      <c r="E1627" s="8" t="n">
        <v>18</v>
      </c>
      <c r="F1627" s="8" t="n">
        <v>8</v>
      </c>
      <c r="G1627" s="28" t="n">
        <v>7.264419</v>
      </c>
      <c r="H1627" s="8" t="n">
        <v>45.87972</v>
      </c>
      <c r="I1627" s="8" t="n">
        <v>2591.504489</v>
      </c>
      <c r="J1627" s="28" t="n">
        <v>56.48475</v>
      </c>
      <c r="K1627" s="39" t="n">
        <v>1.67218</v>
      </c>
      <c r="L1627" s="28" t="n">
        <v>7.036073</v>
      </c>
      <c r="M1627" s="8" t="n">
        <v>100.5</v>
      </c>
      <c r="N1627" s="8" t="n">
        <v>793</v>
      </c>
      <c r="O1627" s="28" t="n">
        <v>8.205731</v>
      </c>
      <c r="P1627" s="28" t="n">
        <v>9.002859</v>
      </c>
      <c r="Q1627" s="28" t="n">
        <v>10.687698</v>
      </c>
      <c r="R1627" s="8" t="n">
        <v>32</v>
      </c>
      <c r="S1627" s="8" t="n">
        <v>14</v>
      </c>
      <c r="T1627" s="23" t="n">
        <v>161.748665</v>
      </c>
      <c r="U1627" s="23" t="n">
        <v>133.348668</v>
      </c>
      <c r="V1627" s="28" t="n">
        <v>3.694724</v>
      </c>
      <c r="W1627" s="39" t="n">
        <v>0.461841</v>
      </c>
      <c r="X1627" s="24" t="n">
        <f aca="false">P1627*RHO_VANE/2700*(1+SCRAP)*PRICE_VANE</f>
        <v>107.76422223</v>
      </c>
      <c r="Y1627" s="24" t="n">
        <f aca="false">Q1627*RHO_PLATE/2700*(1+SCRAP)*PRICE_PLATE</f>
        <v>127.93174506</v>
      </c>
      <c r="Z1627" s="24" t="n">
        <f aca="false">T1627*CUT_M+(R1627+S1627)*CUT_SET</f>
        <v>288.6229975</v>
      </c>
      <c r="AA1627" s="24" t="n">
        <f aca="false">U1627*ROUND_M</f>
        <v>666.74334</v>
      </c>
      <c r="AB1627" s="24" t="n">
        <f aca="false">(R1627+S1627)*FINISH_PART</f>
        <v>368</v>
      </c>
      <c r="AC1627" s="24" t="n">
        <f aca="false">R1627*SPACER_VANE+(R1627+S1627)*ASM_H*LABOUR</f>
        <v>613.5</v>
      </c>
      <c r="AD1627" s="24" t="n">
        <f aca="false">V1627*G10_CAGE+W1627*G10_SLEEVE</f>
        <v>249.3939</v>
      </c>
      <c r="AE1627" s="24" t="n">
        <f aca="false">N1627/1000*SHAFT_M+SHAFT_SET</f>
        <v>175.16</v>
      </c>
      <c r="AF1627" s="24" t="n">
        <f aca="false">2*ROUNDUP(G1627*1000/V_ZENER,0)*PRICE_Z+5*ROUNDUP(G1627*DIODE_SAFETY/V_STICK,0)*PRICE_STICK</f>
        <v>56.9</v>
      </c>
      <c r="AG1627" s="24" t="n">
        <f aca="false">SUM(X1627:AF1627)</f>
        <v>2654.01620479</v>
      </c>
      <c r="AH1627" s="20" t="n">
        <f aca="false">FIXED_BOM</f>
        <v>3461</v>
      </c>
      <c r="AI1627" s="24" t="n">
        <f aca="false">(AG1627+AH1627)*(1+CONT)</f>
        <v>7032.2686355085</v>
      </c>
      <c r="AJ1627" s="24" t="n">
        <f aca="false">IF(L1627&gt;0,AI1627/L1627,1000000000000)</f>
        <v>999.459305710515</v>
      </c>
      <c r="AK1627" s="8" t="n">
        <f aca="false">IF(AND(G1627&gt;=V_NEED,L1627&gt;=P_MIN,K1627&gt;=Z_MIN,F1627&lt;=N_CAP,D1627&lt;=R_MAX,OR(CORONA_REQ=0,O1627&gt;=G1627)),1,0)</f>
        <v>0</v>
      </c>
      <c r="AL1627" s="28" t="n">
        <f aca="false">IF(AK1627=1,IF(OBJECTIVE=1,AI1627,AJ1627),1000000000000)+ROW()*0.000000001</f>
        <v>1000000000000</v>
      </c>
    </row>
    <row r="1628" customFormat="false" ht="15" hidden="false" customHeight="false" outlineLevel="0" collapsed="false">
      <c r="A1628" s="8" t="n">
        <v>1624</v>
      </c>
      <c r="B1628" s="23" t="n">
        <v>3</v>
      </c>
      <c r="C1628" s="23" t="n">
        <v>1.5</v>
      </c>
      <c r="D1628" s="8" t="n">
        <v>250</v>
      </c>
      <c r="E1628" s="8" t="n">
        <v>18</v>
      </c>
      <c r="F1628" s="8" t="n">
        <v>10</v>
      </c>
      <c r="G1628" s="28" t="n">
        <v>7.264419</v>
      </c>
      <c r="H1628" s="8" t="n">
        <v>57.580979</v>
      </c>
      <c r="I1628" s="8" t="n">
        <v>3282.572353</v>
      </c>
      <c r="J1628" s="28" t="n">
        <v>57.007929</v>
      </c>
      <c r="K1628" s="39" t="n">
        <v>1.678628</v>
      </c>
      <c r="L1628" s="28" t="n">
        <v>8.963391</v>
      </c>
      <c r="M1628" s="8" t="n">
        <v>123</v>
      </c>
      <c r="N1628" s="8" t="n">
        <v>838</v>
      </c>
      <c r="O1628" s="28" t="n">
        <v>8.205731</v>
      </c>
      <c r="P1628" s="28" t="n">
        <v>11.253574</v>
      </c>
      <c r="Q1628" s="28" t="n">
        <v>12.214512</v>
      </c>
      <c r="R1628" s="8" t="n">
        <v>40</v>
      </c>
      <c r="S1628" s="8" t="n">
        <v>16</v>
      </c>
      <c r="T1628" s="23" t="n">
        <v>199.358398</v>
      </c>
      <c r="U1628" s="23" t="n">
        <v>163.858401</v>
      </c>
      <c r="V1628" s="28" t="n">
        <v>4.247091</v>
      </c>
      <c r="W1628" s="39" t="n">
        <v>0.530886</v>
      </c>
      <c r="X1628" s="24" t="n">
        <f aca="false">P1628*RHO_VANE/2700*(1+SCRAP)*PRICE_VANE</f>
        <v>134.70528078</v>
      </c>
      <c r="Y1628" s="24" t="n">
        <f aca="false">Q1628*RHO_PLATE/2700*(1+SCRAP)*PRICE_PLATE</f>
        <v>146.20770864</v>
      </c>
      <c r="Z1628" s="24" t="n">
        <f aca="false">T1628*CUT_M+(R1628+S1628)*CUT_SET</f>
        <v>355.037597</v>
      </c>
      <c r="AA1628" s="24" t="n">
        <f aca="false">U1628*ROUND_M</f>
        <v>819.292005</v>
      </c>
      <c r="AB1628" s="24" t="n">
        <f aca="false">(R1628+S1628)*FINISH_PART</f>
        <v>448</v>
      </c>
      <c r="AC1628" s="24" t="n">
        <f aca="false">R1628*SPACER_VANE+(R1628+S1628)*ASM_H*LABOUR</f>
        <v>750</v>
      </c>
      <c r="AD1628" s="24" t="n">
        <f aca="false">V1628*G10_CAGE+W1628*G10_SLEEVE</f>
        <v>286.67862</v>
      </c>
      <c r="AE1628" s="24" t="n">
        <f aca="false">N1628/1000*SHAFT_M+SHAFT_SET</f>
        <v>180.56</v>
      </c>
      <c r="AF1628" s="24" t="n">
        <f aca="false">2*ROUNDUP(G1628*1000/V_ZENER,0)*PRICE_Z+5*ROUNDUP(G1628*DIODE_SAFETY/V_STICK,0)*PRICE_STICK</f>
        <v>56.9</v>
      </c>
      <c r="AG1628" s="24" t="n">
        <f aca="false">SUM(X1628:AF1628)</f>
        <v>3177.38121142</v>
      </c>
      <c r="AH1628" s="20" t="n">
        <f aca="false">FIXED_BOM</f>
        <v>3461</v>
      </c>
      <c r="AI1628" s="24" t="n">
        <f aca="false">(AG1628+AH1628)*(1+CONT)</f>
        <v>7634.138393133</v>
      </c>
      <c r="AJ1628" s="24" t="n">
        <f aca="false">IF(L1628&gt;0,AI1628/L1628,1000000000000)</f>
        <v>851.702039231916</v>
      </c>
      <c r="AK1628" s="8" t="n">
        <f aca="false">IF(AND(G1628&gt;=V_NEED,L1628&gt;=P_MIN,K1628&gt;=Z_MIN,F1628&lt;=N_CAP,D1628&lt;=R_MAX,OR(CORONA_REQ=0,O1628&gt;=G1628)),1,0)</f>
        <v>0</v>
      </c>
      <c r="AL1628" s="28" t="n">
        <f aca="false">IF(AK1628=1,IF(OBJECTIVE=1,AI1628,AJ1628),1000000000000)+ROW()*0.000000001</f>
        <v>1000000000000</v>
      </c>
    </row>
    <row r="1629" customFormat="false" ht="15" hidden="false" customHeight="false" outlineLevel="0" collapsed="false">
      <c r="A1629" s="8" t="n">
        <v>1625</v>
      </c>
      <c r="B1629" s="23" t="n">
        <v>3</v>
      </c>
      <c r="C1629" s="23" t="n">
        <v>1.5</v>
      </c>
      <c r="D1629" s="8" t="n">
        <v>250</v>
      </c>
      <c r="E1629" s="8" t="n">
        <v>18</v>
      </c>
      <c r="F1629" s="8" t="n">
        <v>12</v>
      </c>
      <c r="G1629" s="28" t="n">
        <v>7.264419</v>
      </c>
      <c r="H1629" s="8" t="n">
        <v>69.282237</v>
      </c>
      <c r="I1629" s="8" t="n">
        <v>3973.640217</v>
      </c>
      <c r="J1629" s="28" t="n">
        <v>57.354387</v>
      </c>
      <c r="K1629" s="39" t="n">
        <v>1.683775</v>
      </c>
      <c r="L1629" s="28" t="n">
        <v>10.909859</v>
      </c>
      <c r="M1629" s="8" t="n">
        <v>145.5</v>
      </c>
      <c r="N1629" s="8" t="n">
        <v>883</v>
      </c>
      <c r="O1629" s="28" t="n">
        <v>8.205731</v>
      </c>
      <c r="P1629" s="28" t="n">
        <v>13.504288</v>
      </c>
      <c r="Q1629" s="28" t="n">
        <v>13.741326</v>
      </c>
      <c r="R1629" s="8" t="n">
        <v>48</v>
      </c>
      <c r="S1629" s="8" t="n">
        <v>18</v>
      </c>
      <c r="T1629" s="23" t="n">
        <v>236.968131</v>
      </c>
      <c r="U1629" s="23" t="n">
        <v>194.368135</v>
      </c>
      <c r="V1629" s="28" t="n">
        <v>4.799459</v>
      </c>
      <c r="W1629" s="39" t="n">
        <v>0.599932</v>
      </c>
      <c r="X1629" s="24" t="n">
        <f aca="false">P1629*RHO_VANE/2700*(1+SCRAP)*PRICE_VANE</f>
        <v>161.64632736</v>
      </c>
      <c r="Y1629" s="24" t="n">
        <f aca="false">Q1629*RHO_PLATE/2700*(1+SCRAP)*PRICE_PLATE</f>
        <v>164.48367222</v>
      </c>
      <c r="Z1629" s="24" t="n">
        <f aca="false">T1629*CUT_M+(R1629+S1629)*CUT_SET</f>
        <v>421.4521965</v>
      </c>
      <c r="AA1629" s="24" t="n">
        <f aca="false">U1629*ROUND_M</f>
        <v>971.840675</v>
      </c>
      <c r="AB1629" s="24" t="n">
        <f aca="false">(R1629+S1629)*FINISH_PART</f>
        <v>528</v>
      </c>
      <c r="AC1629" s="24" t="n">
        <f aca="false">R1629*SPACER_VANE+(R1629+S1629)*ASM_H*LABOUR</f>
        <v>886.5</v>
      </c>
      <c r="AD1629" s="24" t="n">
        <f aca="false">V1629*G10_CAGE+W1629*G10_SLEEVE</f>
        <v>323.96346</v>
      </c>
      <c r="AE1629" s="24" t="n">
        <f aca="false">N1629/1000*SHAFT_M+SHAFT_SET</f>
        <v>185.96</v>
      </c>
      <c r="AF1629" s="24" t="n">
        <f aca="false">2*ROUNDUP(G1629*1000/V_ZENER,0)*PRICE_Z+5*ROUNDUP(G1629*DIODE_SAFETY/V_STICK,0)*PRICE_STICK</f>
        <v>56.9</v>
      </c>
      <c r="AG1629" s="24" t="n">
        <f aca="false">SUM(X1629:AF1629)</f>
        <v>3700.74633108</v>
      </c>
      <c r="AH1629" s="20" t="n">
        <f aca="false">FIXED_BOM</f>
        <v>3461</v>
      </c>
      <c r="AI1629" s="24" t="n">
        <f aca="false">(AG1629+AH1629)*(1+CONT)</f>
        <v>8236.008280742</v>
      </c>
      <c r="AJ1629" s="24" t="n">
        <f aca="false">IF(L1629&gt;0,AI1629/L1629,1000000000000)</f>
        <v>754.914273478878</v>
      </c>
      <c r="AK1629" s="8" t="n">
        <f aca="false">IF(AND(G1629&gt;=V_NEED,L1629&gt;=P_MIN,K1629&gt;=Z_MIN,F1629&lt;=N_CAP,D1629&lt;=R_MAX,OR(CORONA_REQ=0,O1629&gt;=G1629)),1,0)</f>
        <v>0</v>
      </c>
      <c r="AL1629" s="28" t="n">
        <f aca="false">IF(AK1629=1,IF(OBJECTIVE=1,AI1629,AJ1629),1000000000000)+ROW()*0.000000001</f>
        <v>1000000000000</v>
      </c>
    </row>
    <row r="1630" customFormat="false" ht="15" hidden="false" customHeight="false" outlineLevel="0" collapsed="false">
      <c r="A1630" s="8" t="n">
        <v>1626</v>
      </c>
      <c r="B1630" s="23" t="n">
        <v>3</v>
      </c>
      <c r="C1630" s="23" t="n">
        <v>1.5</v>
      </c>
      <c r="D1630" s="8" t="n">
        <v>250</v>
      </c>
      <c r="E1630" s="8" t="n">
        <v>18</v>
      </c>
      <c r="F1630" s="8" t="n">
        <v>16</v>
      </c>
      <c r="G1630" s="28" t="n">
        <v>7.264419</v>
      </c>
      <c r="H1630" s="8" t="n">
        <v>92.684755</v>
      </c>
      <c r="I1630" s="8" t="n">
        <v>5355.775944</v>
      </c>
      <c r="J1630" s="28" t="n">
        <v>57.784864</v>
      </c>
      <c r="K1630" s="39" t="n">
        <v>1.688475</v>
      </c>
      <c r="L1630" s="28" t="n">
        <v>14.760733</v>
      </c>
      <c r="M1630" s="8" t="n">
        <v>195</v>
      </c>
      <c r="N1630" s="8" t="n">
        <v>982</v>
      </c>
      <c r="O1630" s="28" t="n">
        <v>8.205731</v>
      </c>
      <c r="P1630" s="28" t="n">
        <v>18.005718</v>
      </c>
      <c r="Q1630" s="28" t="n">
        <v>18.321768</v>
      </c>
      <c r="R1630" s="8" t="n">
        <v>64</v>
      </c>
      <c r="S1630" s="8" t="n">
        <v>24</v>
      </c>
      <c r="T1630" s="23" t="n">
        <v>315.957508</v>
      </c>
      <c r="U1630" s="23" t="n">
        <v>259.157513</v>
      </c>
      <c r="V1630" s="28" t="n">
        <v>6.014667</v>
      </c>
      <c r="W1630" s="39" t="n">
        <v>0.751833</v>
      </c>
      <c r="X1630" s="24" t="n">
        <f aca="false">P1630*RHO_VANE/2700*(1+SCRAP)*PRICE_VANE</f>
        <v>215.52844446</v>
      </c>
      <c r="Y1630" s="24" t="n">
        <f aca="false">Q1630*RHO_PLATE/2700*(1+SCRAP)*PRICE_PLATE</f>
        <v>219.31156296</v>
      </c>
      <c r="Z1630" s="24" t="n">
        <f aca="false">T1630*CUT_M+(R1630+S1630)*CUT_SET</f>
        <v>561.936262</v>
      </c>
      <c r="AA1630" s="24" t="n">
        <f aca="false">U1630*ROUND_M</f>
        <v>1295.787565</v>
      </c>
      <c r="AB1630" s="24" t="n">
        <f aca="false">(R1630+S1630)*FINISH_PART</f>
        <v>704</v>
      </c>
      <c r="AC1630" s="24" t="n">
        <f aca="false">R1630*SPACER_VANE+(R1630+S1630)*ASM_H*LABOUR</f>
        <v>1182</v>
      </c>
      <c r="AD1630" s="24" t="n">
        <f aca="false">V1630*G10_CAGE+W1630*G10_SLEEVE</f>
        <v>405.99</v>
      </c>
      <c r="AE1630" s="24" t="n">
        <f aca="false">N1630/1000*SHAFT_M+SHAFT_SET</f>
        <v>197.84</v>
      </c>
      <c r="AF1630" s="24" t="n">
        <f aca="false">2*ROUNDUP(G1630*1000/V_ZENER,0)*PRICE_Z+5*ROUNDUP(G1630*DIODE_SAFETY/V_STICK,0)*PRICE_STICK</f>
        <v>56.9</v>
      </c>
      <c r="AG1630" s="24" t="n">
        <f aca="false">SUM(X1630:AF1630)</f>
        <v>4839.29383442</v>
      </c>
      <c r="AH1630" s="20" t="n">
        <f aca="false">FIXED_BOM</f>
        <v>3461</v>
      </c>
      <c r="AI1630" s="24" t="n">
        <f aca="false">(AG1630+AH1630)*(1+CONT)</f>
        <v>9545.337909583</v>
      </c>
      <c r="AJ1630" s="24" t="n">
        <f aca="false">IF(L1630&gt;0,AI1630/L1630,1000000000000)</f>
        <v>646.670995917547</v>
      </c>
      <c r="AK1630" s="8" t="n">
        <f aca="false">IF(AND(G1630&gt;=V_NEED,L1630&gt;=P_MIN,K1630&gt;=Z_MIN,F1630&lt;=N_CAP,D1630&lt;=R_MAX,OR(CORONA_REQ=0,O1630&gt;=G1630)),1,0)</f>
        <v>0</v>
      </c>
      <c r="AL1630" s="28" t="n">
        <f aca="false">IF(AK1630=1,IF(OBJECTIVE=1,AI1630,AJ1630),1000000000000)+ROW()*0.000000001</f>
        <v>1000000000000</v>
      </c>
    </row>
    <row r="1631" customFormat="false" ht="15" hidden="false" customHeight="false" outlineLevel="0" collapsed="false">
      <c r="A1631" s="8" t="n">
        <v>1627</v>
      </c>
      <c r="B1631" s="23" t="n">
        <v>3</v>
      </c>
      <c r="C1631" s="23" t="n">
        <v>1.5</v>
      </c>
      <c r="D1631" s="8" t="n">
        <v>250</v>
      </c>
      <c r="E1631" s="8" t="n">
        <v>22</v>
      </c>
      <c r="F1631" s="8" t="n">
        <v>4</v>
      </c>
      <c r="G1631" s="28" t="n">
        <v>7.264419</v>
      </c>
      <c r="H1631" s="8" t="n">
        <v>30.928519</v>
      </c>
      <c r="I1631" s="8" t="n">
        <v>1468.492777</v>
      </c>
      <c r="J1631" s="28" t="n">
        <v>47.480217</v>
      </c>
      <c r="K1631" s="39" t="n">
        <v>1.639751</v>
      </c>
      <c r="L1631" s="28" t="n">
        <v>3.858155</v>
      </c>
      <c r="M1631" s="8" t="n">
        <v>51</v>
      </c>
      <c r="N1631" s="8" t="n">
        <v>694</v>
      </c>
      <c r="O1631" s="28" t="n">
        <v>8.205731</v>
      </c>
      <c r="P1631" s="28" t="n">
        <v>5.31573</v>
      </c>
      <c r="Q1631" s="28" t="n">
        <v>6.107256</v>
      </c>
      <c r="R1631" s="8" t="n">
        <v>16</v>
      </c>
      <c r="S1631" s="8" t="n">
        <v>8</v>
      </c>
      <c r="T1631" s="23" t="n">
        <v>82.759288</v>
      </c>
      <c r="U1631" s="23" t="n">
        <v>68.559289</v>
      </c>
      <c r="V1631" s="28" t="n">
        <v>2.479516</v>
      </c>
      <c r="W1631" s="39" t="n">
        <v>0.309939</v>
      </c>
      <c r="X1631" s="24" t="n">
        <f aca="false">P1631*RHO_VANE/2700*(1+SCRAP)*PRICE_VANE</f>
        <v>63.6292881</v>
      </c>
      <c r="Y1631" s="24" t="n">
        <f aca="false">Q1631*RHO_PLATE/2700*(1+SCRAP)*PRICE_PLATE</f>
        <v>73.10385432</v>
      </c>
      <c r="Z1631" s="24" t="n">
        <f aca="false">T1631*CUT_M+(R1631+S1631)*CUT_SET</f>
        <v>148.138932</v>
      </c>
      <c r="AA1631" s="24" t="n">
        <f aca="false">U1631*ROUND_M</f>
        <v>342.796445</v>
      </c>
      <c r="AB1631" s="24" t="n">
        <f aca="false">(R1631+S1631)*FINISH_PART</f>
        <v>192</v>
      </c>
      <c r="AC1631" s="24" t="n">
        <f aca="false">R1631*SPACER_VANE+(R1631+S1631)*ASM_H*LABOUR</f>
        <v>318</v>
      </c>
      <c r="AD1631" s="24" t="n">
        <f aca="false">V1631*G10_CAGE+W1631*G10_SLEEVE</f>
        <v>167.3673</v>
      </c>
      <c r="AE1631" s="24" t="n">
        <f aca="false">N1631/1000*SHAFT_M+SHAFT_SET</f>
        <v>163.28</v>
      </c>
      <c r="AF1631" s="24" t="n">
        <f aca="false">2*ROUNDUP(G1631*1000/V_ZENER,0)*PRICE_Z+5*ROUNDUP(G1631*DIODE_SAFETY/V_STICK,0)*PRICE_STICK</f>
        <v>56.9</v>
      </c>
      <c r="AG1631" s="24" t="n">
        <f aca="false">SUM(X1631:AF1631)</f>
        <v>1525.21581942</v>
      </c>
      <c r="AH1631" s="20" t="n">
        <f aca="false">FIXED_BOM</f>
        <v>3461</v>
      </c>
      <c r="AI1631" s="24" t="n">
        <f aca="false">(AG1631+AH1631)*(1+CONT)</f>
        <v>5734.148192333</v>
      </c>
      <c r="AJ1631" s="24" t="n">
        <f aca="false">IF(L1631&gt;0,AI1631/L1631,1000000000000)</f>
        <v>1486.24101217629</v>
      </c>
      <c r="AK1631" s="8" t="n">
        <f aca="false">IF(AND(G1631&gt;=V_NEED,L1631&gt;=P_MIN,K1631&gt;=Z_MIN,F1631&lt;=N_CAP,D1631&lt;=R_MAX,OR(CORONA_REQ=0,O1631&gt;=G1631)),1,0)</f>
        <v>0</v>
      </c>
      <c r="AL1631" s="28" t="n">
        <f aca="false">IF(AK1631=1,IF(OBJECTIVE=1,AI1631,AJ1631),1000000000000)+ROW()*0.000000001</f>
        <v>1000000000000</v>
      </c>
    </row>
    <row r="1632" customFormat="false" ht="15" hidden="false" customHeight="false" outlineLevel="0" collapsed="false">
      <c r="A1632" s="8" t="n">
        <v>1628</v>
      </c>
      <c r="B1632" s="23" t="n">
        <v>3</v>
      </c>
      <c r="C1632" s="23" t="n">
        <v>1.5</v>
      </c>
      <c r="D1632" s="8" t="n">
        <v>250</v>
      </c>
      <c r="E1632" s="8" t="n">
        <v>22</v>
      </c>
      <c r="F1632" s="8" t="n">
        <v>6</v>
      </c>
      <c r="G1632" s="28" t="n">
        <v>7.264419</v>
      </c>
      <c r="H1632" s="8" t="n">
        <v>47.459101</v>
      </c>
      <c r="I1632" s="8" t="n">
        <v>2307.631507</v>
      </c>
      <c r="J1632" s="28" t="n">
        <v>48.623582</v>
      </c>
      <c r="K1632" s="39" t="n">
        <v>1.660353</v>
      </c>
      <c r="L1632" s="28" t="n">
        <v>6.188846</v>
      </c>
      <c r="M1632" s="8" t="n">
        <v>78</v>
      </c>
      <c r="N1632" s="8" t="n">
        <v>748</v>
      </c>
      <c r="O1632" s="28" t="n">
        <v>8.205731</v>
      </c>
      <c r="P1632" s="28" t="n">
        <v>7.973595</v>
      </c>
      <c r="Q1632" s="28" t="n">
        <v>9.160884</v>
      </c>
      <c r="R1632" s="8" t="n">
        <v>24</v>
      </c>
      <c r="S1632" s="8" t="n">
        <v>12</v>
      </c>
      <c r="T1632" s="23" t="n">
        <v>124.138932</v>
      </c>
      <c r="U1632" s="23" t="n">
        <v>102.838934</v>
      </c>
      <c r="V1632" s="28" t="n">
        <v>3.142357</v>
      </c>
      <c r="W1632" s="39" t="n">
        <v>0.392795</v>
      </c>
      <c r="X1632" s="24" t="n">
        <f aca="false">P1632*RHO_VANE/2700*(1+SCRAP)*PRICE_VANE</f>
        <v>95.44393215</v>
      </c>
      <c r="Y1632" s="24" t="n">
        <f aca="false">Q1632*RHO_PLATE/2700*(1+SCRAP)*PRICE_PLATE</f>
        <v>109.65578148</v>
      </c>
      <c r="Z1632" s="24" t="n">
        <f aca="false">T1632*CUT_M+(R1632+S1632)*CUT_SET</f>
        <v>222.208398</v>
      </c>
      <c r="AA1632" s="24" t="n">
        <f aca="false">U1632*ROUND_M</f>
        <v>514.19467</v>
      </c>
      <c r="AB1632" s="24" t="n">
        <f aca="false">(R1632+S1632)*FINISH_PART</f>
        <v>288</v>
      </c>
      <c r="AC1632" s="24" t="n">
        <f aca="false">R1632*SPACER_VANE+(R1632+S1632)*ASM_H*LABOUR</f>
        <v>477</v>
      </c>
      <c r="AD1632" s="24" t="n">
        <f aca="false">V1632*G10_CAGE+W1632*G10_SLEEVE</f>
        <v>212.10912</v>
      </c>
      <c r="AE1632" s="24" t="n">
        <f aca="false">N1632/1000*SHAFT_M+SHAFT_SET</f>
        <v>169.76</v>
      </c>
      <c r="AF1632" s="24" t="n">
        <f aca="false">2*ROUNDUP(G1632*1000/V_ZENER,0)*PRICE_Z+5*ROUNDUP(G1632*DIODE_SAFETY/V_STICK,0)*PRICE_STICK</f>
        <v>56.9</v>
      </c>
      <c r="AG1632" s="24" t="n">
        <f aca="false">SUM(X1632:AF1632)</f>
        <v>2145.27190163</v>
      </c>
      <c r="AH1632" s="20" t="n">
        <f aca="false">FIXED_BOM</f>
        <v>3461</v>
      </c>
      <c r="AI1632" s="24" t="n">
        <f aca="false">(AG1632+AH1632)*(1+CONT)</f>
        <v>6447.2126868745</v>
      </c>
      <c r="AJ1632" s="24" t="n">
        <f aca="false">IF(L1632&gt;0,AI1632/L1632,1000000000000)</f>
        <v>1041.74715074095</v>
      </c>
      <c r="AK1632" s="8" t="n">
        <f aca="false">IF(AND(G1632&gt;=V_NEED,L1632&gt;=P_MIN,K1632&gt;=Z_MIN,F1632&lt;=N_CAP,D1632&lt;=R_MAX,OR(CORONA_REQ=0,O1632&gt;=G1632)),1,0)</f>
        <v>0</v>
      </c>
      <c r="AL1632" s="28" t="n">
        <f aca="false">IF(AK1632=1,IF(OBJECTIVE=1,AI1632,AJ1632),1000000000000)+ROW()*0.000000001</f>
        <v>1000000000000</v>
      </c>
    </row>
    <row r="1633" customFormat="false" ht="15" hidden="false" customHeight="false" outlineLevel="0" collapsed="false">
      <c r="A1633" s="8" t="n">
        <v>1629</v>
      </c>
      <c r="B1633" s="23" t="n">
        <v>3</v>
      </c>
      <c r="C1633" s="23" t="n">
        <v>1.5</v>
      </c>
      <c r="D1633" s="8" t="n">
        <v>250</v>
      </c>
      <c r="E1633" s="8" t="n">
        <v>22</v>
      </c>
      <c r="F1633" s="8" t="n">
        <v>8</v>
      </c>
      <c r="G1633" s="28" t="n">
        <v>7.264419</v>
      </c>
      <c r="H1633" s="8" t="n">
        <v>63.989683</v>
      </c>
      <c r="I1633" s="8" t="n">
        <v>3146.770237</v>
      </c>
      <c r="J1633" s="28" t="n">
        <v>49.176212</v>
      </c>
      <c r="K1633" s="39" t="n">
        <v>1.669598</v>
      </c>
      <c r="L1633" s="28" t="n">
        <v>8.524796</v>
      </c>
      <c r="M1633" s="8" t="n">
        <v>105</v>
      </c>
      <c r="N1633" s="8" t="n">
        <v>802</v>
      </c>
      <c r="O1633" s="28" t="n">
        <v>8.205731</v>
      </c>
      <c r="P1633" s="28" t="n">
        <v>10.631461</v>
      </c>
      <c r="Q1633" s="28" t="n">
        <v>12.214512</v>
      </c>
      <c r="R1633" s="8" t="n">
        <v>32</v>
      </c>
      <c r="S1633" s="8" t="n">
        <v>16</v>
      </c>
      <c r="T1633" s="23" t="n">
        <v>165.518577</v>
      </c>
      <c r="U1633" s="23" t="n">
        <v>137.118579</v>
      </c>
      <c r="V1633" s="28" t="n">
        <v>3.805198</v>
      </c>
      <c r="W1633" s="39" t="n">
        <v>0.47565</v>
      </c>
      <c r="X1633" s="24" t="n">
        <f aca="false">P1633*RHO_VANE/2700*(1+SCRAP)*PRICE_VANE</f>
        <v>127.25858817</v>
      </c>
      <c r="Y1633" s="24" t="n">
        <f aca="false">Q1633*RHO_PLATE/2700*(1+SCRAP)*PRICE_PLATE</f>
        <v>146.20770864</v>
      </c>
      <c r="Z1633" s="24" t="n">
        <f aca="false">T1633*CUT_M+(R1633+S1633)*CUT_SET</f>
        <v>296.2778655</v>
      </c>
      <c r="AA1633" s="24" t="n">
        <f aca="false">U1633*ROUND_M</f>
        <v>685.592895</v>
      </c>
      <c r="AB1633" s="24" t="n">
        <f aca="false">(R1633+S1633)*FINISH_PART</f>
        <v>384</v>
      </c>
      <c r="AC1633" s="24" t="n">
        <f aca="false">R1633*SPACER_VANE+(R1633+S1633)*ASM_H*LABOUR</f>
        <v>636</v>
      </c>
      <c r="AD1633" s="24" t="n">
        <f aca="false">V1633*G10_CAGE+W1633*G10_SLEEVE</f>
        <v>256.85088</v>
      </c>
      <c r="AE1633" s="24" t="n">
        <f aca="false">N1633/1000*SHAFT_M+SHAFT_SET</f>
        <v>176.24</v>
      </c>
      <c r="AF1633" s="24" t="n">
        <f aca="false">2*ROUNDUP(G1633*1000/V_ZENER,0)*PRICE_Z+5*ROUNDUP(G1633*DIODE_SAFETY/V_STICK,0)*PRICE_STICK</f>
        <v>56.9</v>
      </c>
      <c r="AG1633" s="24" t="n">
        <f aca="false">SUM(X1633:AF1633)</f>
        <v>2765.32793731</v>
      </c>
      <c r="AH1633" s="20" t="n">
        <f aca="false">FIXED_BOM</f>
        <v>3461</v>
      </c>
      <c r="AI1633" s="24" t="n">
        <f aca="false">(AG1633+AH1633)*(1+CONT)</f>
        <v>7160.2771279065</v>
      </c>
      <c r="AJ1633" s="24" t="n">
        <f aca="false">IF(L1633&gt;0,AI1633/L1633,1000000000000)</f>
        <v>839.935304951168</v>
      </c>
      <c r="AK1633" s="8" t="n">
        <f aca="false">IF(AND(G1633&gt;=V_NEED,L1633&gt;=P_MIN,K1633&gt;=Z_MIN,F1633&lt;=N_CAP,D1633&lt;=R_MAX,OR(CORONA_REQ=0,O1633&gt;=G1633)),1,0)</f>
        <v>0</v>
      </c>
      <c r="AL1633" s="28" t="n">
        <f aca="false">IF(AK1633=1,IF(OBJECTIVE=1,AI1633,AJ1633),1000000000000)+ROW()*0.000000001</f>
        <v>1000000000000</v>
      </c>
    </row>
    <row r="1634" customFormat="false" ht="15" hidden="false" customHeight="false" outlineLevel="0" collapsed="false">
      <c r="A1634" s="8" t="n">
        <v>1630</v>
      </c>
      <c r="B1634" s="23" t="n">
        <v>3</v>
      </c>
      <c r="C1634" s="23" t="n">
        <v>1.5</v>
      </c>
      <c r="D1634" s="8" t="n">
        <v>250</v>
      </c>
      <c r="E1634" s="8" t="n">
        <v>22</v>
      </c>
      <c r="F1634" s="8" t="n">
        <v>10</v>
      </c>
      <c r="G1634" s="28" t="n">
        <v>7.264419</v>
      </c>
      <c r="H1634" s="8" t="n">
        <v>80.520265</v>
      </c>
      <c r="I1634" s="8" t="n">
        <v>3985.908967</v>
      </c>
      <c r="J1634" s="28" t="n">
        <v>49.501935</v>
      </c>
      <c r="K1634" s="39" t="n">
        <v>1.675323</v>
      </c>
      <c r="L1634" s="28" t="n">
        <v>10.848743</v>
      </c>
      <c r="M1634" s="8" t="n">
        <v>127.5</v>
      </c>
      <c r="N1634" s="8" t="n">
        <v>847</v>
      </c>
      <c r="O1634" s="28" t="n">
        <v>8.205731</v>
      </c>
      <c r="P1634" s="28" t="n">
        <v>13.289326</v>
      </c>
      <c r="Q1634" s="28" t="n">
        <v>13.741326</v>
      </c>
      <c r="R1634" s="8" t="n">
        <v>40</v>
      </c>
      <c r="S1634" s="8" t="n">
        <v>18</v>
      </c>
      <c r="T1634" s="23" t="n">
        <v>203.128309</v>
      </c>
      <c r="U1634" s="23" t="n">
        <v>167.628313</v>
      </c>
      <c r="V1634" s="28" t="n">
        <v>4.357565</v>
      </c>
      <c r="W1634" s="39" t="n">
        <v>0.544696</v>
      </c>
      <c r="X1634" s="24" t="n">
        <f aca="false">P1634*RHO_VANE/2700*(1+SCRAP)*PRICE_VANE</f>
        <v>159.07323222</v>
      </c>
      <c r="Y1634" s="24" t="n">
        <f aca="false">Q1634*RHO_PLATE/2700*(1+SCRAP)*PRICE_PLATE</f>
        <v>164.48367222</v>
      </c>
      <c r="Z1634" s="24" t="n">
        <f aca="false">T1634*CUT_M+(R1634+S1634)*CUT_SET</f>
        <v>362.6924635</v>
      </c>
      <c r="AA1634" s="24" t="n">
        <f aca="false">U1634*ROUND_M</f>
        <v>838.141565</v>
      </c>
      <c r="AB1634" s="24" t="n">
        <f aca="false">(R1634+S1634)*FINISH_PART</f>
        <v>464</v>
      </c>
      <c r="AC1634" s="24" t="n">
        <f aca="false">R1634*SPACER_VANE+(R1634+S1634)*ASM_H*LABOUR</f>
        <v>772.5</v>
      </c>
      <c r="AD1634" s="24" t="n">
        <f aca="false">V1634*G10_CAGE+W1634*G10_SLEEVE</f>
        <v>294.13566</v>
      </c>
      <c r="AE1634" s="24" t="n">
        <f aca="false">N1634/1000*SHAFT_M+SHAFT_SET</f>
        <v>181.64</v>
      </c>
      <c r="AF1634" s="24" t="n">
        <f aca="false">2*ROUNDUP(G1634*1000/V_ZENER,0)*PRICE_Z+5*ROUNDUP(G1634*DIODE_SAFETY/V_STICK,0)*PRICE_STICK</f>
        <v>56.9</v>
      </c>
      <c r="AG1634" s="24" t="n">
        <f aca="false">SUM(X1634:AF1634)</f>
        <v>3293.56659294</v>
      </c>
      <c r="AH1634" s="20" t="n">
        <f aca="false">FIXED_BOM</f>
        <v>3461</v>
      </c>
      <c r="AI1634" s="24" t="n">
        <f aca="false">(AG1634+AH1634)*(1+CONT)</f>
        <v>7767.751581881</v>
      </c>
      <c r="AJ1634" s="24" t="n">
        <f aca="false">IF(L1634&gt;0,AI1634/L1634,1000000000000)</f>
        <v>716.004755747371</v>
      </c>
      <c r="AK1634" s="8" t="n">
        <f aca="false">IF(AND(G1634&gt;=V_NEED,L1634&gt;=P_MIN,K1634&gt;=Z_MIN,F1634&lt;=N_CAP,D1634&lt;=R_MAX,OR(CORONA_REQ=0,O1634&gt;=G1634)),1,0)</f>
        <v>0</v>
      </c>
      <c r="AL1634" s="28" t="n">
        <f aca="false">IF(AK1634=1,IF(OBJECTIVE=1,AI1634,AJ1634),1000000000000)+ROW()*0.000000001</f>
        <v>1000000000000</v>
      </c>
    </row>
    <row r="1635" customFormat="false" ht="15" hidden="false" customHeight="false" outlineLevel="0" collapsed="false">
      <c r="A1635" s="8" t="n">
        <v>1631</v>
      </c>
      <c r="B1635" s="23" t="n">
        <v>3</v>
      </c>
      <c r="C1635" s="23" t="n">
        <v>1.5</v>
      </c>
      <c r="D1635" s="8" t="n">
        <v>250</v>
      </c>
      <c r="E1635" s="8" t="n">
        <v>22</v>
      </c>
      <c r="F1635" s="8" t="n">
        <v>12</v>
      </c>
      <c r="G1635" s="28" t="n">
        <v>7.264419</v>
      </c>
      <c r="H1635" s="8" t="n">
        <v>97.050847</v>
      </c>
      <c r="I1635" s="8" t="n">
        <v>4825.047697</v>
      </c>
      <c r="J1635" s="28" t="n">
        <v>49.716698</v>
      </c>
      <c r="K1635" s="39" t="n">
        <v>1.679378</v>
      </c>
      <c r="L1635" s="28" t="n">
        <v>13.189373</v>
      </c>
      <c r="M1635" s="8" t="n">
        <v>154.5</v>
      </c>
      <c r="N1635" s="8" t="n">
        <v>901</v>
      </c>
      <c r="O1635" s="28" t="n">
        <v>8.205731</v>
      </c>
      <c r="P1635" s="28" t="n">
        <v>15.947191</v>
      </c>
      <c r="Q1635" s="28" t="n">
        <v>16.794954</v>
      </c>
      <c r="R1635" s="8" t="n">
        <v>48</v>
      </c>
      <c r="S1635" s="8" t="n">
        <v>22</v>
      </c>
      <c r="T1635" s="23" t="n">
        <v>244.507954</v>
      </c>
      <c r="U1635" s="23" t="n">
        <v>201.907957</v>
      </c>
      <c r="V1635" s="28" t="n">
        <v>5.020406</v>
      </c>
      <c r="W1635" s="39" t="n">
        <v>0.627551</v>
      </c>
      <c r="X1635" s="24" t="n">
        <f aca="false">P1635*RHO_VANE/2700*(1+SCRAP)*PRICE_VANE</f>
        <v>190.88787627</v>
      </c>
      <c r="Y1635" s="24" t="n">
        <f aca="false">Q1635*RHO_PLATE/2700*(1+SCRAP)*PRICE_PLATE</f>
        <v>201.03559938</v>
      </c>
      <c r="Z1635" s="24" t="n">
        <f aca="false">T1635*CUT_M+(R1635+S1635)*CUT_SET</f>
        <v>436.761931</v>
      </c>
      <c r="AA1635" s="24" t="n">
        <f aca="false">U1635*ROUND_M</f>
        <v>1009.539785</v>
      </c>
      <c r="AB1635" s="24" t="n">
        <f aca="false">(R1635+S1635)*FINISH_PART</f>
        <v>560</v>
      </c>
      <c r="AC1635" s="24" t="n">
        <f aca="false">R1635*SPACER_VANE+(R1635+S1635)*ASM_H*LABOUR</f>
        <v>931.5</v>
      </c>
      <c r="AD1635" s="24" t="n">
        <f aca="false">V1635*G10_CAGE+W1635*G10_SLEEVE</f>
        <v>338.87742</v>
      </c>
      <c r="AE1635" s="24" t="n">
        <f aca="false">N1635/1000*SHAFT_M+SHAFT_SET</f>
        <v>188.12</v>
      </c>
      <c r="AF1635" s="24" t="n">
        <f aca="false">2*ROUNDUP(G1635*1000/V_ZENER,0)*PRICE_Z+5*ROUNDUP(G1635*DIODE_SAFETY/V_STICK,0)*PRICE_STICK</f>
        <v>56.9</v>
      </c>
      <c r="AG1635" s="24" t="n">
        <f aca="false">SUM(X1635:AF1635)</f>
        <v>3913.62261165</v>
      </c>
      <c r="AH1635" s="20" t="n">
        <f aca="false">FIXED_BOM</f>
        <v>3461</v>
      </c>
      <c r="AI1635" s="24" t="n">
        <f aca="false">(AG1635+AH1635)*(1+CONT)</f>
        <v>8480.8160033975</v>
      </c>
      <c r="AJ1635" s="24" t="n">
        <f aca="false">IF(L1635&gt;0,AI1635/L1635,1000000000000)</f>
        <v>643.00372757655</v>
      </c>
      <c r="AK1635" s="8" t="n">
        <f aca="false">IF(AND(G1635&gt;=V_NEED,L1635&gt;=P_MIN,K1635&gt;=Z_MIN,F1635&lt;=N_CAP,D1635&lt;=R_MAX,OR(CORONA_REQ=0,O1635&gt;=G1635)),1,0)</f>
        <v>0</v>
      </c>
      <c r="AL1635" s="28" t="n">
        <f aca="false">IF(AK1635=1,IF(OBJECTIVE=1,AI1635,AJ1635),1000000000000)+ROW()*0.000000001</f>
        <v>1000000000000</v>
      </c>
    </row>
    <row r="1636" customFormat="false" ht="15" hidden="false" customHeight="false" outlineLevel="0" collapsed="false">
      <c r="A1636" s="8" t="n">
        <v>1632</v>
      </c>
      <c r="B1636" s="23" t="n">
        <v>3</v>
      </c>
      <c r="C1636" s="23" t="n">
        <v>1.5</v>
      </c>
      <c r="D1636" s="8" t="n">
        <v>250</v>
      </c>
      <c r="E1636" s="8" t="n">
        <v>22</v>
      </c>
      <c r="F1636" s="8" t="n">
        <v>16</v>
      </c>
      <c r="G1636" s="28" t="n">
        <v>7.264419</v>
      </c>
      <c r="H1636" s="8" t="n">
        <v>130.112012</v>
      </c>
      <c r="I1636" s="8" t="n">
        <v>6503.325156</v>
      </c>
      <c r="J1636" s="28" t="n">
        <v>49.982512</v>
      </c>
      <c r="K1636" s="39" t="n">
        <v>1.683665</v>
      </c>
      <c r="L1636" s="28" t="n">
        <v>17.849931</v>
      </c>
      <c r="M1636" s="8" t="n">
        <v>204</v>
      </c>
      <c r="N1636" s="8" t="n">
        <v>1000</v>
      </c>
      <c r="O1636" s="28" t="n">
        <v>8.205731</v>
      </c>
      <c r="P1636" s="28" t="n">
        <v>21.262921</v>
      </c>
      <c r="Q1636" s="28" t="n">
        <v>21.375396</v>
      </c>
      <c r="R1636" s="8" t="n">
        <v>64</v>
      </c>
      <c r="S1636" s="8" t="n">
        <v>28</v>
      </c>
      <c r="T1636" s="23" t="n">
        <v>323.497331</v>
      </c>
      <c r="U1636" s="23" t="n">
        <v>266.697336</v>
      </c>
      <c r="V1636" s="28" t="n">
        <v>6.235614</v>
      </c>
      <c r="W1636" s="39" t="n">
        <v>0.779452</v>
      </c>
      <c r="X1636" s="24" t="n">
        <f aca="false">P1636*RHO_VANE/2700*(1+SCRAP)*PRICE_VANE</f>
        <v>254.51716437</v>
      </c>
      <c r="Y1636" s="24" t="n">
        <f aca="false">Q1636*RHO_PLATE/2700*(1+SCRAP)*PRICE_PLATE</f>
        <v>255.86349012</v>
      </c>
      <c r="Z1636" s="24" t="n">
        <f aca="false">T1636*CUT_M+(R1636+S1636)*CUT_SET</f>
        <v>577.2459965</v>
      </c>
      <c r="AA1636" s="24" t="n">
        <f aca="false">U1636*ROUND_M</f>
        <v>1333.48668</v>
      </c>
      <c r="AB1636" s="24" t="n">
        <f aca="false">(R1636+S1636)*FINISH_PART</f>
        <v>736</v>
      </c>
      <c r="AC1636" s="24" t="n">
        <f aca="false">R1636*SPACER_VANE+(R1636+S1636)*ASM_H*LABOUR</f>
        <v>1227</v>
      </c>
      <c r="AD1636" s="24" t="n">
        <f aca="false">V1636*G10_CAGE+W1636*G10_SLEEVE</f>
        <v>420.90396</v>
      </c>
      <c r="AE1636" s="24" t="n">
        <f aca="false">N1636/1000*SHAFT_M+SHAFT_SET</f>
        <v>200</v>
      </c>
      <c r="AF1636" s="24" t="n">
        <f aca="false">2*ROUNDUP(G1636*1000/V_ZENER,0)*PRICE_Z+5*ROUNDUP(G1636*DIODE_SAFETY/V_STICK,0)*PRICE_STICK</f>
        <v>56.9</v>
      </c>
      <c r="AG1636" s="24" t="n">
        <f aca="false">SUM(X1636:AF1636)</f>
        <v>5061.91729099</v>
      </c>
      <c r="AH1636" s="20" t="n">
        <f aca="false">FIXED_BOM</f>
        <v>3461</v>
      </c>
      <c r="AI1636" s="24" t="n">
        <f aca="false">(AG1636+AH1636)*(1+CONT)</f>
        <v>9801.3548846385</v>
      </c>
      <c r="AJ1636" s="24" t="n">
        <f aca="false">IF(L1636&gt;0,AI1636/L1636,1000000000000)</f>
        <v>549.097634306738</v>
      </c>
      <c r="AK1636" s="8" t="n">
        <f aca="false">IF(AND(G1636&gt;=V_NEED,L1636&gt;=P_MIN,K1636&gt;=Z_MIN,F1636&lt;=N_CAP,D1636&lt;=R_MAX,OR(CORONA_REQ=0,O1636&gt;=G1636)),1,0)</f>
        <v>0</v>
      </c>
      <c r="AL1636" s="28" t="n">
        <f aca="false">IF(AK1636=1,IF(OBJECTIVE=1,AI1636,AJ1636),1000000000000)+ROW()*0.000000001</f>
        <v>1000000000000</v>
      </c>
    </row>
    <row r="1637" customFormat="false" ht="15" hidden="false" customHeight="false" outlineLevel="0" collapsed="false">
      <c r="A1637" s="8" t="n">
        <v>1633</v>
      </c>
      <c r="B1637" s="23" t="n">
        <v>3</v>
      </c>
      <c r="C1637" s="23" t="n">
        <v>1.5</v>
      </c>
      <c r="D1637" s="8" t="n">
        <v>250</v>
      </c>
      <c r="E1637" s="8" t="n">
        <v>26</v>
      </c>
      <c r="F1637" s="8" t="n">
        <v>4</v>
      </c>
      <c r="G1637" s="28" t="n">
        <v>7.264419</v>
      </c>
      <c r="H1637" s="8" t="n">
        <v>51.657479</v>
      </c>
      <c r="I1637" s="8" t="n">
        <v>1729.000414</v>
      </c>
      <c r="J1637" s="28" t="n">
        <v>33.470476</v>
      </c>
      <c r="K1637" s="39" t="n">
        <v>1.622635</v>
      </c>
      <c r="L1637" s="28" t="n">
        <v>4.466427</v>
      </c>
      <c r="M1637" s="8" t="n">
        <v>55.5</v>
      </c>
      <c r="N1637" s="8" t="n">
        <v>703</v>
      </c>
      <c r="O1637" s="28" t="n">
        <v>8.205731</v>
      </c>
      <c r="P1637" s="28" t="n">
        <v>6.130031</v>
      </c>
      <c r="Q1637" s="28" t="n">
        <v>7.63407</v>
      </c>
      <c r="R1637" s="8" t="n">
        <v>16</v>
      </c>
      <c r="S1637" s="8" t="n">
        <v>10</v>
      </c>
      <c r="T1637" s="23" t="n">
        <v>86.529199</v>
      </c>
      <c r="U1637" s="23" t="n">
        <v>72.329201</v>
      </c>
      <c r="V1637" s="28" t="n">
        <v>2.589989</v>
      </c>
      <c r="W1637" s="39" t="n">
        <v>0.323749</v>
      </c>
      <c r="X1637" s="24" t="n">
        <f aca="false">P1637*RHO_VANE/2700*(1+SCRAP)*PRICE_VANE</f>
        <v>73.37647107</v>
      </c>
      <c r="Y1637" s="24" t="n">
        <f aca="false">Q1637*RHO_PLATE/2700*(1+SCRAP)*PRICE_PLATE</f>
        <v>91.3798179</v>
      </c>
      <c r="Z1637" s="24" t="n">
        <f aca="false">T1637*CUT_M+(R1637+S1637)*CUT_SET</f>
        <v>155.7937985</v>
      </c>
      <c r="AA1637" s="24" t="n">
        <f aca="false">U1637*ROUND_M</f>
        <v>361.646005</v>
      </c>
      <c r="AB1637" s="24" t="n">
        <f aca="false">(R1637+S1637)*FINISH_PART</f>
        <v>208</v>
      </c>
      <c r="AC1637" s="24" t="n">
        <f aca="false">R1637*SPACER_VANE+(R1637+S1637)*ASM_H*LABOUR</f>
        <v>340.5</v>
      </c>
      <c r="AD1637" s="24" t="n">
        <f aca="false">V1637*G10_CAGE+W1637*G10_SLEEVE</f>
        <v>174.82428</v>
      </c>
      <c r="AE1637" s="24" t="n">
        <f aca="false">N1637/1000*SHAFT_M+SHAFT_SET</f>
        <v>164.36</v>
      </c>
      <c r="AF1637" s="24" t="n">
        <f aca="false">2*ROUNDUP(G1637*1000/V_ZENER,0)*PRICE_Z+5*ROUNDUP(G1637*DIODE_SAFETY/V_STICK,0)*PRICE_STICK</f>
        <v>56.9</v>
      </c>
      <c r="AG1637" s="24" t="n">
        <f aca="false">SUM(X1637:AF1637)</f>
        <v>1626.78037247</v>
      </c>
      <c r="AH1637" s="20" t="n">
        <f aca="false">FIXED_BOM</f>
        <v>3461</v>
      </c>
      <c r="AI1637" s="24" t="n">
        <f aca="false">(AG1637+AH1637)*(1+CONT)</f>
        <v>5850.9474283405</v>
      </c>
      <c r="AJ1637" s="24" t="n">
        <f aca="false">IF(L1637&gt;0,AI1637/L1637,1000000000000)</f>
        <v>1309.98389279406</v>
      </c>
      <c r="AK1637" s="8" t="n">
        <f aca="false">IF(AND(G1637&gt;=V_NEED,L1637&gt;=P_MIN,K1637&gt;=Z_MIN,F1637&lt;=N_CAP,D1637&lt;=R_MAX,OR(CORONA_REQ=0,O1637&gt;=G1637)),1,0)</f>
        <v>0</v>
      </c>
      <c r="AL1637" s="28" t="n">
        <f aca="false">IF(AK1637=1,IF(OBJECTIVE=1,AI1637,AJ1637),1000000000000)+ROW()*0.000000001</f>
        <v>1000000000000</v>
      </c>
    </row>
    <row r="1638" customFormat="false" ht="15" hidden="false" customHeight="false" outlineLevel="0" collapsed="false">
      <c r="A1638" s="8" t="n">
        <v>1634</v>
      </c>
      <c r="B1638" s="23" t="n">
        <v>3</v>
      </c>
      <c r="C1638" s="23" t="n">
        <v>1.5</v>
      </c>
      <c r="D1638" s="8" t="n">
        <v>250</v>
      </c>
      <c r="E1638" s="8" t="n">
        <v>26</v>
      </c>
      <c r="F1638" s="8" t="n">
        <v>6</v>
      </c>
      <c r="G1638" s="28" t="n">
        <v>7.264419</v>
      </c>
      <c r="H1638" s="8" t="n">
        <v>80.033181</v>
      </c>
      <c r="I1638" s="8" t="n">
        <v>2717.00065</v>
      </c>
      <c r="J1638" s="28" t="n">
        <v>33.948428</v>
      </c>
      <c r="K1638" s="39" t="n">
        <v>1.639564</v>
      </c>
      <c r="L1638" s="28" t="n">
        <v>7.145758</v>
      </c>
      <c r="M1638" s="8" t="n">
        <v>82.5</v>
      </c>
      <c r="N1638" s="8" t="n">
        <v>757</v>
      </c>
      <c r="O1638" s="28" t="n">
        <v>8.205731</v>
      </c>
      <c r="P1638" s="28" t="n">
        <v>9.195047</v>
      </c>
      <c r="Q1638" s="28" t="n">
        <v>10.687698</v>
      </c>
      <c r="R1638" s="8" t="n">
        <v>24</v>
      </c>
      <c r="S1638" s="8" t="n">
        <v>14</v>
      </c>
      <c r="T1638" s="23" t="n">
        <v>127.908844</v>
      </c>
      <c r="U1638" s="23" t="n">
        <v>106.608845</v>
      </c>
      <c r="V1638" s="28" t="n">
        <v>3.25283</v>
      </c>
      <c r="W1638" s="39" t="n">
        <v>0.406604</v>
      </c>
      <c r="X1638" s="24" t="n">
        <f aca="false">P1638*RHO_VANE/2700*(1+SCRAP)*PRICE_VANE</f>
        <v>110.06471259</v>
      </c>
      <c r="Y1638" s="24" t="n">
        <f aca="false">Q1638*RHO_PLATE/2700*(1+SCRAP)*PRICE_PLATE</f>
        <v>127.93174506</v>
      </c>
      <c r="Z1638" s="24" t="n">
        <f aca="false">T1638*CUT_M+(R1638+S1638)*CUT_SET</f>
        <v>229.863266</v>
      </c>
      <c r="AA1638" s="24" t="n">
        <f aca="false">U1638*ROUND_M</f>
        <v>533.044225</v>
      </c>
      <c r="AB1638" s="24" t="n">
        <f aca="false">(R1638+S1638)*FINISH_PART</f>
        <v>304</v>
      </c>
      <c r="AC1638" s="24" t="n">
        <f aca="false">R1638*SPACER_VANE+(R1638+S1638)*ASM_H*LABOUR</f>
        <v>499.5</v>
      </c>
      <c r="AD1638" s="24" t="n">
        <f aca="false">V1638*G10_CAGE+W1638*G10_SLEEVE</f>
        <v>219.56604</v>
      </c>
      <c r="AE1638" s="24" t="n">
        <f aca="false">N1638/1000*SHAFT_M+SHAFT_SET</f>
        <v>170.84</v>
      </c>
      <c r="AF1638" s="24" t="n">
        <f aca="false">2*ROUNDUP(G1638*1000/V_ZENER,0)*PRICE_Z+5*ROUNDUP(G1638*DIODE_SAFETY/V_STICK,0)*PRICE_STICK</f>
        <v>56.9</v>
      </c>
      <c r="AG1638" s="24" t="n">
        <f aca="false">SUM(X1638:AF1638)</f>
        <v>2251.70998865</v>
      </c>
      <c r="AH1638" s="20" t="n">
        <f aca="false">FIXED_BOM</f>
        <v>3461</v>
      </c>
      <c r="AI1638" s="24" t="n">
        <f aca="false">(AG1638+AH1638)*(1+CONT)</f>
        <v>6569.6164869475</v>
      </c>
      <c r="AJ1638" s="24" t="n">
        <f aca="false">IF(L1638&gt;0,AI1638/L1638,1000000000000)</f>
        <v>919.372932437329</v>
      </c>
      <c r="AK1638" s="8" t="n">
        <f aca="false">IF(AND(G1638&gt;=V_NEED,L1638&gt;=P_MIN,K1638&gt;=Z_MIN,F1638&lt;=N_CAP,D1638&lt;=R_MAX,OR(CORONA_REQ=0,O1638&gt;=G1638)),1,0)</f>
        <v>0</v>
      </c>
      <c r="AL1638" s="28" t="n">
        <f aca="false">IF(AK1638=1,IF(OBJECTIVE=1,AI1638,AJ1638),1000000000000)+ROW()*0.000000001</f>
        <v>1000000000000</v>
      </c>
    </row>
    <row r="1639" customFormat="false" ht="15" hidden="false" customHeight="false" outlineLevel="0" collapsed="false">
      <c r="A1639" s="8" t="n">
        <v>1635</v>
      </c>
      <c r="B1639" s="23" t="n">
        <v>3</v>
      </c>
      <c r="C1639" s="23" t="n">
        <v>1.5</v>
      </c>
      <c r="D1639" s="8" t="n">
        <v>250</v>
      </c>
      <c r="E1639" s="8" t="n">
        <v>26</v>
      </c>
      <c r="F1639" s="8" t="n">
        <v>8</v>
      </c>
      <c r="G1639" s="28" t="n">
        <v>7.264419</v>
      </c>
      <c r="H1639" s="8" t="n">
        <v>108.408883</v>
      </c>
      <c r="I1639" s="8" t="n">
        <v>3705.000887</v>
      </c>
      <c r="J1639" s="28" t="n">
        <v>34.176174</v>
      </c>
      <c r="K1639" s="39" t="n">
        <v>1.646606</v>
      </c>
      <c r="L1639" s="28" t="n">
        <v>9.813669</v>
      </c>
      <c r="M1639" s="8" t="n">
        <v>109.5</v>
      </c>
      <c r="N1639" s="8" t="n">
        <v>811</v>
      </c>
      <c r="O1639" s="28" t="n">
        <v>8.205731</v>
      </c>
      <c r="P1639" s="28" t="n">
        <v>12.260062</v>
      </c>
      <c r="Q1639" s="28" t="n">
        <v>13.741326</v>
      </c>
      <c r="R1639" s="8" t="n">
        <v>32</v>
      </c>
      <c r="S1639" s="8" t="n">
        <v>18</v>
      </c>
      <c r="T1639" s="23" t="n">
        <v>169.288488</v>
      </c>
      <c r="U1639" s="23" t="n">
        <v>140.88849</v>
      </c>
      <c r="V1639" s="28" t="n">
        <v>3.915671</v>
      </c>
      <c r="W1639" s="39" t="n">
        <v>0.489459</v>
      </c>
      <c r="X1639" s="24" t="n">
        <f aca="false">P1639*RHO_VANE/2700*(1+SCRAP)*PRICE_VANE</f>
        <v>146.75294214</v>
      </c>
      <c r="Y1639" s="24" t="n">
        <f aca="false">Q1639*RHO_PLATE/2700*(1+SCRAP)*PRICE_PLATE</f>
        <v>164.48367222</v>
      </c>
      <c r="Z1639" s="24" t="n">
        <f aca="false">T1639*CUT_M+(R1639+S1639)*CUT_SET</f>
        <v>303.932732</v>
      </c>
      <c r="AA1639" s="24" t="n">
        <f aca="false">U1639*ROUND_M</f>
        <v>704.44245</v>
      </c>
      <c r="AB1639" s="24" t="n">
        <f aca="false">(R1639+S1639)*FINISH_PART</f>
        <v>400</v>
      </c>
      <c r="AC1639" s="24" t="n">
        <f aca="false">R1639*SPACER_VANE+(R1639+S1639)*ASM_H*LABOUR</f>
        <v>658.5</v>
      </c>
      <c r="AD1639" s="24" t="n">
        <f aca="false">V1639*G10_CAGE+W1639*G10_SLEEVE</f>
        <v>264.3078</v>
      </c>
      <c r="AE1639" s="24" t="n">
        <f aca="false">N1639/1000*SHAFT_M+SHAFT_SET</f>
        <v>177.32</v>
      </c>
      <c r="AF1639" s="24" t="n">
        <f aca="false">2*ROUNDUP(G1639*1000/V_ZENER,0)*PRICE_Z+5*ROUNDUP(G1639*DIODE_SAFETY/V_STICK,0)*PRICE_STICK</f>
        <v>56.9</v>
      </c>
      <c r="AG1639" s="24" t="n">
        <f aca="false">SUM(X1639:AF1639)</f>
        <v>2876.63959636</v>
      </c>
      <c r="AH1639" s="20" t="n">
        <f aca="false">FIXED_BOM</f>
        <v>3461</v>
      </c>
      <c r="AI1639" s="24" t="n">
        <f aca="false">(AG1639+AH1639)*(1+CONT)</f>
        <v>7288.285535814</v>
      </c>
      <c r="AJ1639" s="24" t="n">
        <f aca="false">IF(L1639&gt;0,AI1639/L1639,1000000000000)</f>
        <v>742.666737161606</v>
      </c>
      <c r="AK1639" s="8" t="n">
        <f aca="false">IF(AND(G1639&gt;=V_NEED,L1639&gt;=P_MIN,K1639&gt;=Z_MIN,F1639&lt;=N_CAP,D1639&lt;=R_MAX,OR(CORONA_REQ=0,O1639&gt;=G1639)),1,0)</f>
        <v>0</v>
      </c>
      <c r="AL1639" s="28" t="n">
        <f aca="false">IF(AK1639=1,IF(OBJECTIVE=1,AI1639,AJ1639),1000000000000)+ROW()*0.000000001</f>
        <v>1000000000000</v>
      </c>
    </row>
    <row r="1640" customFormat="false" ht="15" hidden="false" customHeight="false" outlineLevel="0" collapsed="false">
      <c r="A1640" s="8" t="n">
        <v>1636</v>
      </c>
      <c r="B1640" s="23" t="n">
        <v>3</v>
      </c>
      <c r="C1640" s="23" t="n">
        <v>1.5</v>
      </c>
      <c r="D1640" s="8" t="n">
        <v>250</v>
      </c>
      <c r="E1640" s="8" t="n">
        <v>26</v>
      </c>
      <c r="F1640" s="8" t="n">
        <v>10</v>
      </c>
      <c r="G1640" s="28" t="n">
        <v>7.264419</v>
      </c>
      <c r="H1640" s="8" t="n">
        <v>136.784585</v>
      </c>
      <c r="I1640" s="8" t="n">
        <v>4693.001123</v>
      </c>
      <c r="J1640" s="28" t="n">
        <v>34.30943</v>
      </c>
      <c r="K1640" s="39" t="n">
        <v>1.651013</v>
      </c>
      <c r="L1640" s="28" t="n">
        <v>12.486365</v>
      </c>
      <c r="M1640" s="8" t="n">
        <v>136.5</v>
      </c>
      <c r="N1640" s="8" t="n">
        <v>865</v>
      </c>
      <c r="O1640" s="28" t="n">
        <v>8.205731</v>
      </c>
      <c r="P1640" s="28" t="n">
        <v>15.325078</v>
      </c>
      <c r="Q1640" s="28" t="n">
        <v>16.794954</v>
      </c>
      <c r="R1640" s="8" t="n">
        <v>40</v>
      </c>
      <c r="S1640" s="8" t="n">
        <v>22</v>
      </c>
      <c r="T1640" s="23" t="n">
        <v>210.668132</v>
      </c>
      <c r="U1640" s="23" t="n">
        <v>175.168135</v>
      </c>
      <c r="V1640" s="28" t="n">
        <v>4.578512</v>
      </c>
      <c r="W1640" s="39" t="n">
        <v>0.572314</v>
      </c>
      <c r="X1640" s="24" t="n">
        <f aca="false">P1640*RHO_VANE/2700*(1+SCRAP)*PRICE_VANE</f>
        <v>183.44118366</v>
      </c>
      <c r="Y1640" s="24" t="n">
        <f aca="false">Q1640*RHO_PLATE/2700*(1+SCRAP)*PRICE_PLATE</f>
        <v>201.03559938</v>
      </c>
      <c r="Z1640" s="24" t="n">
        <f aca="false">T1640*CUT_M+(R1640+S1640)*CUT_SET</f>
        <v>378.002198</v>
      </c>
      <c r="AA1640" s="24" t="n">
        <f aca="false">U1640*ROUND_M</f>
        <v>875.840675</v>
      </c>
      <c r="AB1640" s="24" t="n">
        <f aca="false">(R1640+S1640)*FINISH_PART</f>
        <v>496</v>
      </c>
      <c r="AC1640" s="24" t="n">
        <f aca="false">R1640*SPACER_VANE+(R1640+S1640)*ASM_H*LABOUR</f>
        <v>817.5</v>
      </c>
      <c r="AD1640" s="24" t="n">
        <f aca="false">V1640*G10_CAGE+W1640*G10_SLEEVE</f>
        <v>309.04956</v>
      </c>
      <c r="AE1640" s="24" t="n">
        <f aca="false">N1640/1000*SHAFT_M+SHAFT_SET</f>
        <v>183.8</v>
      </c>
      <c r="AF1640" s="24" t="n">
        <f aca="false">2*ROUNDUP(G1640*1000/V_ZENER,0)*PRICE_Z+5*ROUNDUP(G1640*DIODE_SAFETY/V_STICK,0)*PRICE_STICK</f>
        <v>56.9</v>
      </c>
      <c r="AG1640" s="24" t="n">
        <f aca="false">SUM(X1640:AF1640)</f>
        <v>3501.56921604</v>
      </c>
      <c r="AH1640" s="20" t="n">
        <f aca="false">FIXED_BOM</f>
        <v>3461</v>
      </c>
      <c r="AI1640" s="24" t="n">
        <f aca="false">(AG1640+AH1640)*(1+CONT)</f>
        <v>8006.954598446</v>
      </c>
      <c r="AJ1640" s="24" t="n">
        <f aca="false">IF(L1640&gt;0,AI1640/L1640,1000000000000)</f>
        <v>641.255849756594</v>
      </c>
      <c r="AK1640" s="8" t="n">
        <f aca="false">IF(AND(G1640&gt;=V_NEED,L1640&gt;=P_MIN,K1640&gt;=Z_MIN,F1640&lt;=N_CAP,D1640&lt;=R_MAX,OR(CORONA_REQ=0,O1640&gt;=G1640)),1,0)</f>
        <v>0</v>
      </c>
      <c r="AL1640" s="28" t="n">
        <f aca="false">IF(AK1640=1,IF(OBJECTIVE=1,AI1640,AJ1640),1000000000000)+ROW()*0.000000001</f>
        <v>1000000000000</v>
      </c>
    </row>
    <row r="1641" customFormat="false" ht="15" hidden="false" customHeight="false" outlineLevel="0" collapsed="false">
      <c r="A1641" s="8" t="n">
        <v>1637</v>
      </c>
      <c r="B1641" s="23" t="n">
        <v>3</v>
      </c>
      <c r="C1641" s="23" t="n">
        <v>1.5</v>
      </c>
      <c r="D1641" s="8" t="n">
        <v>250</v>
      </c>
      <c r="E1641" s="8" t="n">
        <v>26</v>
      </c>
      <c r="F1641" s="8" t="n">
        <v>12</v>
      </c>
      <c r="G1641" s="28" t="n">
        <v>7.264419</v>
      </c>
      <c r="H1641" s="8" t="n">
        <v>165.160287</v>
      </c>
      <c r="I1641" s="8" t="n">
        <v>5681.00136</v>
      </c>
      <c r="J1641" s="28" t="n">
        <v>34.396897</v>
      </c>
      <c r="K1641" s="39" t="n">
        <v>1.654183</v>
      </c>
      <c r="L1641" s="28" t="n">
        <v>15.16949</v>
      </c>
      <c r="M1641" s="8" t="n">
        <v>163.5</v>
      </c>
      <c r="N1641" s="8" t="n">
        <v>919</v>
      </c>
      <c r="O1641" s="28" t="n">
        <v>8.205731</v>
      </c>
      <c r="P1641" s="28" t="n">
        <v>18.390093</v>
      </c>
      <c r="Q1641" s="28" t="n">
        <v>19.848582</v>
      </c>
      <c r="R1641" s="8" t="n">
        <v>48</v>
      </c>
      <c r="S1641" s="8" t="n">
        <v>26</v>
      </c>
      <c r="T1641" s="23" t="n">
        <v>252.047776</v>
      </c>
      <c r="U1641" s="23" t="n">
        <v>209.44778</v>
      </c>
      <c r="V1641" s="28" t="n">
        <v>5.241353</v>
      </c>
      <c r="W1641" s="39" t="n">
        <v>0.655169</v>
      </c>
      <c r="X1641" s="24" t="n">
        <f aca="false">P1641*RHO_VANE/2700*(1+SCRAP)*PRICE_VANE</f>
        <v>220.12941321</v>
      </c>
      <c r="Y1641" s="24" t="n">
        <f aca="false">Q1641*RHO_PLATE/2700*(1+SCRAP)*PRICE_PLATE</f>
        <v>237.58752654</v>
      </c>
      <c r="Z1641" s="24" t="n">
        <f aca="false">T1641*CUT_M+(R1641+S1641)*CUT_SET</f>
        <v>452.071664</v>
      </c>
      <c r="AA1641" s="24" t="n">
        <f aca="false">U1641*ROUND_M</f>
        <v>1047.2389</v>
      </c>
      <c r="AB1641" s="24" t="n">
        <f aca="false">(R1641+S1641)*FINISH_PART</f>
        <v>592</v>
      </c>
      <c r="AC1641" s="24" t="n">
        <f aca="false">R1641*SPACER_VANE+(R1641+S1641)*ASM_H*LABOUR</f>
        <v>976.5</v>
      </c>
      <c r="AD1641" s="24" t="n">
        <f aca="false">V1641*G10_CAGE+W1641*G10_SLEEVE</f>
        <v>353.79132</v>
      </c>
      <c r="AE1641" s="24" t="n">
        <f aca="false">N1641/1000*SHAFT_M+SHAFT_SET</f>
        <v>190.28</v>
      </c>
      <c r="AF1641" s="24" t="n">
        <f aca="false">2*ROUNDUP(G1641*1000/V_ZENER,0)*PRICE_Z+5*ROUNDUP(G1641*DIODE_SAFETY/V_STICK,0)*PRICE_STICK</f>
        <v>56.9</v>
      </c>
      <c r="AG1641" s="24" t="n">
        <f aca="false">SUM(X1641:AF1641)</f>
        <v>4126.49882375</v>
      </c>
      <c r="AH1641" s="20" t="n">
        <f aca="false">FIXED_BOM</f>
        <v>3461</v>
      </c>
      <c r="AI1641" s="24" t="n">
        <f aca="false">(AG1641+AH1641)*(1+CONT)</f>
        <v>8725.6236473125</v>
      </c>
      <c r="AJ1641" s="24" t="n">
        <f aca="false">IF(L1641&gt;0,AI1641/L1641,1000000000000)</f>
        <v>575.208767553326</v>
      </c>
      <c r="AK1641" s="8" t="n">
        <f aca="false">IF(AND(G1641&gt;=V_NEED,L1641&gt;=P_MIN,K1641&gt;=Z_MIN,F1641&lt;=N_CAP,D1641&lt;=R_MAX,OR(CORONA_REQ=0,O1641&gt;=G1641)),1,0)</f>
        <v>0</v>
      </c>
      <c r="AL1641" s="28" t="n">
        <f aca="false">IF(AK1641=1,IF(OBJECTIVE=1,AI1641,AJ1641),1000000000000)+ROW()*0.000000001</f>
        <v>1000000000000</v>
      </c>
    </row>
    <row r="1642" customFormat="false" ht="15" hidden="false" customHeight="false" outlineLevel="0" collapsed="false">
      <c r="A1642" s="8" t="n">
        <v>1638</v>
      </c>
      <c r="B1642" s="23" t="n">
        <v>3</v>
      </c>
      <c r="C1642" s="23" t="n">
        <v>1.5</v>
      </c>
      <c r="D1642" s="8" t="n">
        <v>250</v>
      </c>
      <c r="E1642" s="8" t="n">
        <v>26</v>
      </c>
      <c r="F1642" s="8" t="n">
        <v>16</v>
      </c>
      <c r="G1642" s="28" t="n">
        <v>7.264419</v>
      </c>
      <c r="H1642" s="8" t="n">
        <v>221.911691</v>
      </c>
      <c r="I1642" s="8" t="n">
        <v>7657.001833</v>
      </c>
      <c r="J1642" s="28" t="n">
        <v>34.504725</v>
      </c>
      <c r="K1642" s="39" t="n">
        <v>1.658304</v>
      </c>
      <c r="L1642" s="28" t="n">
        <v>20.522795</v>
      </c>
      <c r="M1642" s="8" t="n">
        <v>217.5</v>
      </c>
      <c r="N1642" s="8" t="n">
        <v>1027</v>
      </c>
      <c r="O1642" s="28" t="n">
        <v>8.205731</v>
      </c>
      <c r="P1642" s="28" t="n">
        <v>24.520124</v>
      </c>
      <c r="Q1642" s="28" t="n">
        <v>25.955839</v>
      </c>
      <c r="R1642" s="8" t="n">
        <v>64</v>
      </c>
      <c r="S1642" s="8" t="n">
        <v>34</v>
      </c>
      <c r="T1642" s="23" t="n">
        <v>334.807064</v>
      </c>
      <c r="U1642" s="23" t="n">
        <v>278.007069</v>
      </c>
      <c r="V1642" s="28" t="n">
        <v>6.567034</v>
      </c>
      <c r="W1642" s="39" t="n">
        <v>0.820879</v>
      </c>
      <c r="X1642" s="24" t="n">
        <f aca="false">P1642*RHO_VANE/2700*(1+SCRAP)*PRICE_VANE</f>
        <v>293.50588428</v>
      </c>
      <c r="Y1642" s="24" t="n">
        <f aca="false">Q1642*RHO_PLATE/2700*(1+SCRAP)*PRICE_PLATE</f>
        <v>310.69139283</v>
      </c>
      <c r="Z1642" s="24" t="n">
        <f aca="false">T1642*CUT_M+(R1642+S1642)*CUT_SET</f>
        <v>600.210596</v>
      </c>
      <c r="AA1642" s="24" t="n">
        <f aca="false">U1642*ROUND_M</f>
        <v>1390.035345</v>
      </c>
      <c r="AB1642" s="24" t="n">
        <f aca="false">(R1642+S1642)*FINISH_PART</f>
        <v>784</v>
      </c>
      <c r="AC1642" s="24" t="n">
        <f aca="false">R1642*SPACER_VANE+(R1642+S1642)*ASM_H*LABOUR</f>
        <v>1294.5</v>
      </c>
      <c r="AD1642" s="24" t="n">
        <f aca="false">V1642*G10_CAGE+W1642*G10_SLEEVE</f>
        <v>443.27478</v>
      </c>
      <c r="AE1642" s="24" t="n">
        <f aca="false">N1642/1000*SHAFT_M+SHAFT_SET</f>
        <v>203.24</v>
      </c>
      <c r="AF1642" s="24" t="n">
        <f aca="false">2*ROUNDUP(G1642*1000/V_ZENER,0)*PRICE_Z+5*ROUNDUP(G1642*DIODE_SAFETY/V_STICK,0)*PRICE_STICK</f>
        <v>56.9</v>
      </c>
      <c r="AG1642" s="24" t="n">
        <f aca="false">SUM(X1642:AF1642)</f>
        <v>5376.35799811</v>
      </c>
      <c r="AH1642" s="20" t="n">
        <f aca="false">FIXED_BOM</f>
        <v>3461</v>
      </c>
      <c r="AI1642" s="24" t="n">
        <f aca="false">(AG1642+AH1642)*(1+CONT)</f>
        <v>10162.9616978265</v>
      </c>
      <c r="AJ1642" s="24" t="n">
        <f aca="false">IF(L1642&gt;0,AI1642/L1642,1000000000000)</f>
        <v>495.203586929875</v>
      </c>
      <c r="AK1642" s="8" t="n">
        <f aca="false">IF(AND(G1642&gt;=V_NEED,L1642&gt;=P_MIN,K1642&gt;=Z_MIN,F1642&lt;=N_CAP,D1642&lt;=R_MAX,OR(CORONA_REQ=0,O1642&gt;=G1642)),1,0)</f>
        <v>0</v>
      </c>
      <c r="AL1642" s="28" t="n">
        <f aca="false">IF(AK1642=1,IF(OBJECTIVE=1,AI1642,AJ1642),1000000000000)+ROW()*0.000000001</f>
        <v>1000000000000</v>
      </c>
    </row>
    <row r="1643" customFormat="false" ht="15" hidden="false" customHeight="false" outlineLevel="0" collapsed="false">
      <c r="A1643" s="8" t="n">
        <v>1639</v>
      </c>
      <c r="B1643" s="23" t="n">
        <v>3</v>
      </c>
      <c r="C1643" s="23" t="n">
        <v>2</v>
      </c>
      <c r="D1643" s="8" t="n">
        <v>250</v>
      </c>
      <c r="E1643" s="8" t="n">
        <v>18</v>
      </c>
      <c r="F1643" s="8" t="n">
        <v>4</v>
      </c>
      <c r="G1643" s="28" t="n">
        <v>7.264419</v>
      </c>
      <c r="H1643" s="8" t="n">
        <v>25.917823</v>
      </c>
      <c r="I1643" s="8" t="n">
        <v>1212.237683</v>
      </c>
      <c r="J1643" s="28" t="n">
        <v>46.772358</v>
      </c>
      <c r="K1643" s="39" t="n">
        <v>1.628844</v>
      </c>
      <c r="L1643" s="28" t="n">
        <v>3.150412</v>
      </c>
      <c r="M1643" s="8" t="n">
        <v>57</v>
      </c>
      <c r="N1643" s="8" t="n">
        <v>706</v>
      </c>
      <c r="O1643" s="28" t="n">
        <v>8.77062</v>
      </c>
      <c r="P1643" s="28" t="n">
        <v>6.001906</v>
      </c>
      <c r="Q1643" s="28" t="n">
        <v>8.143008</v>
      </c>
      <c r="R1643" s="8" t="n">
        <v>16</v>
      </c>
      <c r="S1643" s="8" t="n">
        <v>8</v>
      </c>
      <c r="T1643" s="23" t="n">
        <v>82.759288</v>
      </c>
      <c r="U1643" s="23" t="n">
        <v>68.559289</v>
      </c>
      <c r="V1643" s="28" t="n">
        <v>2.626814</v>
      </c>
      <c r="W1643" s="39" t="n">
        <v>0.328352</v>
      </c>
      <c r="X1643" s="24" t="n">
        <f aca="false">P1643*RHO_VANE/2700*(1+SCRAP)*PRICE_VANE</f>
        <v>71.84281482</v>
      </c>
      <c r="Y1643" s="24" t="n">
        <f aca="false">Q1643*RHO_PLATE/2700*(1+SCRAP)*PRICE_PLATE</f>
        <v>97.47180576</v>
      </c>
      <c r="Z1643" s="24" t="n">
        <f aca="false">T1643*CUT_M+(R1643+S1643)*CUT_SET</f>
        <v>148.138932</v>
      </c>
      <c r="AA1643" s="24" t="n">
        <f aca="false">U1643*ROUND_M</f>
        <v>342.796445</v>
      </c>
      <c r="AB1643" s="24" t="n">
        <f aca="false">(R1643+S1643)*FINISH_PART</f>
        <v>192</v>
      </c>
      <c r="AC1643" s="24" t="n">
        <f aca="false">R1643*SPACER_VANE+(R1643+S1643)*ASM_H*LABOUR</f>
        <v>318</v>
      </c>
      <c r="AD1643" s="24" t="n">
        <f aca="false">V1643*G10_CAGE+W1643*G10_SLEEVE</f>
        <v>177.30996</v>
      </c>
      <c r="AE1643" s="24" t="n">
        <f aca="false">N1643/1000*SHAFT_M+SHAFT_SET</f>
        <v>164.72</v>
      </c>
      <c r="AF1643" s="24" t="n">
        <f aca="false">2*ROUNDUP(G1643*1000/V_ZENER,0)*PRICE_Z+5*ROUNDUP(G1643*DIODE_SAFETY/V_STICK,0)*PRICE_STICK</f>
        <v>56.9</v>
      </c>
      <c r="AG1643" s="24" t="n">
        <f aca="false">SUM(X1643:AF1643)</f>
        <v>1569.17995758</v>
      </c>
      <c r="AH1643" s="20" t="n">
        <f aca="false">FIXED_BOM</f>
        <v>3461</v>
      </c>
      <c r="AI1643" s="24" t="n">
        <f aca="false">(AG1643+AH1643)*(1+CONT)</f>
        <v>5784.706951217</v>
      </c>
      <c r="AJ1643" s="24" t="n">
        <f aca="false">IF(L1643&gt;0,AI1643/L1643,1000000000000)</f>
        <v>1836.17474514984</v>
      </c>
      <c r="AK1643" s="8" t="n">
        <f aca="false">IF(AND(G1643&gt;=V_NEED,L1643&gt;=P_MIN,K1643&gt;=Z_MIN,F1643&lt;=N_CAP,D1643&lt;=R_MAX,OR(CORONA_REQ=0,O1643&gt;=G1643)),1,0)</f>
        <v>0</v>
      </c>
      <c r="AL1643" s="28" t="n">
        <f aca="false">IF(AK1643=1,IF(OBJECTIVE=1,AI1643,AJ1643),1000000000000)+ROW()*0.000000001</f>
        <v>1000000000000</v>
      </c>
    </row>
    <row r="1644" customFormat="false" ht="15" hidden="false" customHeight="false" outlineLevel="0" collapsed="false">
      <c r="A1644" s="8" t="n">
        <v>1640</v>
      </c>
      <c r="B1644" s="23" t="n">
        <v>3</v>
      </c>
      <c r="C1644" s="23" t="n">
        <v>2</v>
      </c>
      <c r="D1644" s="8" t="n">
        <v>250</v>
      </c>
      <c r="E1644" s="8" t="n">
        <v>18</v>
      </c>
      <c r="F1644" s="8" t="n">
        <v>6</v>
      </c>
      <c r="G1644" s="28" t="n">
        <v>7.264419</v>
      </c>
      <c r="H1644" s="8" t="n">
        <v>39.58515</v>
      </c>
      <c r="I1644" s="8" t="n">
        <v>1904.94493</v>
      </c>
      <c r="J1644" s="28" t="n">
        <v>48.122716</v>
      </c>
      <c r="K1644" s="39" t="n">
        <v>1.652885</v>
      </c>
      <c r="L1644" s="28" t="n">
        <v>5.072883</v>
      </c>
      <c r="M1644" s="8" t="n">
        <v>82</v>
      </c>
      <c r="N1644" s="8" t="n">
        <v>756</v>
      </c>
      <c r="O1644" s="28" t="n">
        <v>8.77062</v>
      </c>
      <c r="P1644" s="28" t="n">
        <v>9.002859</v>
      </c>
      <c r="Q1644" s="28" t="n">
        <v>10.17876</v>
      </c>
      <c r="R1644" s="8" t="n">
        <v>24</v>
      </c>
      <c r="S1644" s="8" t="n">
        <v>10</v>
      </c>
      <c r="T1644" s="23" t="n">
        <v>120.369021</v>
      </c>
      <c r="U1644" s="23" t="n">
        <v>99.069023</v>
      </c>
      <c r="V1644" s="28" t="n">
        <v>3.240555</v>
      </c>
      <c r="W1644" s="39" t="n">
        <v>0.405069</v>
      </c>
      <c r="X1644" s="24" t="n">
        <f aca="false">P1644*RHO_VANE/2700*(1+SCRAP)*PRICE_VANE</f>
        <v>107.76422223</v>
      </c>
      <c r="Y1644" s="24" t="n">
        <f aca="false">Q1644*RHO_PLATE/2700*(1+SCRAP)*PRICE_PLATE</f>
        <v>121.8397572</v>
      </c>
      <c r="Z1644" s="24" t="n">
        <f aca="false">T1644*CUT_M+(R1644+S1644)*CUT_SET</f>
        <v>214.5535315</v>
      </c>
      <c r="AA1644" s="24" t="n">
        <f aca="false">U1644*ROUND_M</f>
        <v>495.345115</v>
      </c>
      <c r="AB1644" s="24" t="n">
        <f aca="false">(R1644+S1644)*FINISH_PART</f>
        <v>272</v>
      </c>
      <c r="AC1644" s="24" t="n">
        <f aca="false">R1644*SPACER_VANE+(R1644+S1644)*ASM_H*LABOUR</f>
        <v>454.5</v>
      </c>
      <c r="AD1644" s="24" t="n">
        <f aca="false">V1644*G10_CAGE+W1644*G10_SLEEVE</f>
        <v>218.73744</v>
      </c>
      <c r="AE1644" s="24" t="n">
        <f aca="false">N1644/1000*SHAFT_M+SHAFT_SET</f>
        <v>170.72</v>
      </c>
      <c r="AF1644" s="24" t="n">
        <f aca="false">2*ROUNDUP(G1644*1000/V_ZENER,0)*PRICE_Z+5*ROUNDUP(G1644*DIODE_SAFETY/V_STICK,0)*PRICE_STICK</f>
        <v>56.9</v>
      </c>
      <c r="AG1644" s="24" t="n">
        <f aca="false">SUM(X1644:AF1644)</f>
        <v>2112.36006593</v>
      </c>
      <c r="AH1644" s="20" t="n">
        <f aca="false">FIXED_BOM</f>
        <v>3461</v>
      </c>
      <c r="AI1644" s="24" t="n">
        <f aca="false">(AG1644+AH1644)*(1+CONT)</f>
        <v>6409.3640758195</v>
      </c>
      <c r="AJ1644" s="24" t="n">
        <f aca="false">IF(L1644&gt;0,AI1644/L1644,1000000000000)</f>
        <v>1263.4559235487</v>
      </c>
      <c r="AK1644" s="8" t="n">
        <f aca="false">IF(AND(G1644&gt;=V_NEED,L1644&gt;=P_MIN,K1644&gt;=Z_MIN,F1644&lt;=N_CAP,D1644&lt;=R_MAX,OR(CORONA_REQ=0,O1644&gt;=G1644)),1,0)</f>
        <v>0</v>
      </c>
      <c r="AL1644" s="28" t="n">
        <f aca="false">IF(AK1644=1,IF(OBJECTIVE=1,AI1644,AJ1644),1000000000000)+ROW()*0.000000001</f>
        <v>1000000000000</v>
      </c>
    </row>
    <row r="1645" customFormat="false" ht="15" hidden="false" customHeight="false" outlineLevel="0" collapsed="false">
      <c r="A1645" s="8" t="n">
        <v>1641</v>
      </c>
      <c r="B1645" s="23" t="n">
        <v>3</v>
      </c>
      <c r="C1645" s="23" t="n">
        <v>2</v>
      </c>
      <c r="D1645" s="8" t="n">
        <v>250</v>
      </c>
      <c r="E1645" s="8" t="n">
        <v>18</v>
      </c>
      <c r="F1645" s="8" t="n">
        <v>8</v>
      </c>
      <c r="G1645" s="28" t="n">
        <v>7.264419</v>
      </c>
      <c r="H1645" s="8" t="n">
        <v>53.252477</v>
      </c>
      <c r="I1645" s="8" t="n">
        <v>2597.652177</v>
      </c>
      <c r="J1645" s="28" t="n">
        <v>48.779931</v>
      </c>
      <c r="K1645" s="39" t="n">
        <v>1.663794</v>
      </c>
      <c r="L1645" s="28" t="n">
        <v>6.996046</v>
      </c>
      <c r="M1645" s="8" t="n">
        <v>112</v>
      </c>
      <c r="N1645" s="8" t="n">
        <v>816</v>
      </c>
      <c r="O1645" s="28" t="n">
        <v>8.77062</v>
      </c>
      <c r="P1645" s="28" t="n">
        <v>12.003812</v>
      </c>
      <c r="Q1645" s="28" t="n">
        <v>14.250264</v>
      </c>
      <c r="R1645" s="8" t="n">
        <v>32</v>
      </c>
      <c r="S1645" s="8" t="n">
        <v>14</v>
      </c>
      <c r="T1645" s="23" t="n">
        <v>161.748665</v>
      </c>
      <c r="U1645" s="23" t="n">
        <v>133.348668</v>
      </c>
      <c r="V1645" s="28" t="n">
        <v>3.977045</v>
      </c>
      <c r="W1645" s="39" t="n">
        <v>0.497131</v>
      </c>
      <c r="X1645" s="24" t="n">
        <f aca="false">P1645*RHO_VANE/2700*(1+SCRAP)*PRICE_VANE</f>
        <v>143.68562964</v>
      </c>
      <c r="Y1645" s="24" t="n">
        <f aca="false">Q1645*RHO_PLATE/2700*(1+SCRAP)*PRICE_PLATE</f>
        <v>170.57566008</v>
      </c>
      <c r="Z1645" s="24" t="n">
        <f aca="false">T1645*CUT_M+(R1645+S1645)*CUT_SET</f>
        <v>288.6229975</v>
      </c>
      <c r="AA1645" s="24" t="n">
        <f aca="false">U1645*ROUND_M</f>
        <v>666.74334</v>
      </c>
      <c r="AB1645" s="24" t="n">
        <f aca="false">(R1645+S1645)*FINISH_PART</f>
        <v>368</v>
      </c>
      <c r="AC1645" s="24" t="n">
        <f aca="false">R1645*SPACER_VANE+(R1645+S1645)*ASM_H*LABOUR</f>
        <v>613.5</v>
      </c>
      <c r="AD1645" s="24" t="n">
        <f aca="false">V1645*G10_CAGE+W1645*G10_SLEEVE</f>
        <v>268.45056</v>
      </c>
      <c r="AE1645" s="24" t="n">
        <f aca="false">N1645/1000*SHAFT_M+SHAFT_SET</f>
        <v>177.92</v>
      </c>
      <c r="AF1645" s="24" t="n">
        <f aca="false">2*ROUNDUP(G1645*1000/V_ZENER,0)*PRICE_Z+5*ROUNDUP(G1645*DIODE_SAFETY/V_STICK,0)*PRICE_STICK</f>
        <v>56.9</v>
      </c>
      <c r="AG1645" s="24" t="n">
        <f aca="false">SUM(X1645:AF1645)</f>
        <v>2754.39818722</v>
      </c>
      <c r="AH1645" s="20" t="n">
        <f aca="false">FIXED_BOM</f>
        <v>3461</v>
      </c>
      <c r="AI1645" s="24" t="n">
        <f aca="false">(AG1645+AH1645)*(1+CONT)</f>
        <v>7147.707915303</v>
      </c>
      <c r="AJ1645" s="24" t="n">
        <f aca="false">IF(L1645&gt;0,AI1645/L1645,1000000000000)</f>
        <v>1021.67823300519</v>
      </c>
      <c r="AK1645" s="8" t="n">
        <f aca="false">IF(AND(G1645&gt;=V_NEED,L1645&gt;=P_MIN,K1645&gt;=Z_MIN,F1645&lt;=N_CAP,D1645&lt;=R_MAX,OR(CORONA_REQ=0,O1645&gt;=G1645)),1,0)</f>
        <v>0</v>
      </c>
      <c r="AL1645" s="28" t="n">
        <f aca="false">IF(AK1645=1,IF(OBJECTIVE=1,AI1645,AJ1645),1000000000000)+ROW()*0.000000001</f>
        <v>1000000000000</v>
      </c>
    </row>
    <row r="1646" customFormat="false" ht="15" hidden="false" customHeight="false" outlineLevel="0" collapsed="false">
      <c r="A1646" s="8" t="n">
        <v>1642</v>
      </c>
      <c r="B1646" s="23" t="n">
        <v>3</v>
      </c>
      <c r="C1646" s="23" t="n">
        <v>2</v>
      </c>
      <c r="D1646" s="8" t="n">
        <v>250</v>
      </c>
      <c r="E1646" s="8" t="n">
        <v>18</v>
      </c>
      <c r="F1646" s="8" t="n">
        <v>10</v>
      </c>
      <c r="G1646" s="28" t="n">
        <v>7.264419</v>
      </c>
      <c r="H1646" s="8" t="n">
        <v>66.919804</v>
      </c>
      <c r="I1646" s="8" t="n">
        <v>3290.359424</v>
      </c>
      <c r="J1646" s="28" t="n">
        <v>49.168695</v>
      </c>
      <c r="K1646" s="39" t="n">
        <v>1.670127</v>
      </c>
      <c r="L1646" s="28" t="n">
        <v>8.913501</v>
      </c>
      <c r="M1646" s="8" t="n">
        <v>137</v>
      </c>
      <c r="N1646" s="8" t="n">
        <v>866</v>
      </c>
      <c r="O1646" s="28" t="n">
        <v>8.77062</v>
      </c>
      <c r="P1646" s="28" t="n">
        <v>15.004765</v>
      </c>
      <c r="Q1646" s="28" t="n">
        <v>16.286016</v>
      </c>
      <c r="R1646" s="8" t="n">
        <v>40</v>
      </c>
      <c r="S1646" s="8" t="n">
        <v>16</v>
      </c>
      <c r="T1646" s="23" t="n">
        <v>199.358398</v>
      </c>
      <c r="U1646" s="23" t="n">
        <v>163.858401</v>
      </c>
      <c r="V1646" s="28" t="n">
        <v>4.590787</v>
      </c>
      <c r="W1646" s="39" t="n">
        <v>0.573848</v>
      </c>
      <c r="X1646" s="24" t="n">
        <f aca="false">P1646*RHO_VANE/2700*(1+SCRAP)*PRICE_VANE</f>
        <v>179.60703705</v>
      </c>
      <c r="Y1646" s="24" t="n">
        <f aca="false">Q1646*RHO_PLATE/2700*(1+SCRAP)*PRICE_PLATE</f>
        <v>194.94361152</v>
      </c>
      <c r="Z1646" s="24" t="n">
        <f aca="false">T1646*CUT_M+(R1646+S1646)*CUT_SET</f>
        <v>355.037597</v>
      </c>
      <c r="AA1646" s="24" t="n">
        <f aca="false">U1646*ROUND_M</f>
        <v>819.292005</v>
      </c>
      <c r="AB1646" s="24" t="n">
        <f aca="false">(R1646+S1646)*FINISH_PART</f>
        <v>448</v>
      </c>
      <c r="AC1646" s="24" t="n">
        <f aca="false">R1646*SPACER_VANE+(R1646+S1646)*ASM_H*LABOUR</f>
        <v>750</v>
      </c>
      <c r="AD1646" s="24" t="n">
        <f aca="false">V1646*G10_CAGE+W1646*G10_SLEEVE</f>
        <v>309.8781</v>
      </c>
      <c r="AE1646" s="24" t="n">
        <f aca="false">N1646/1000*SHAFT_M+SHAFT_SET</f>
        <v>183.92</v>
      </c>
      <c r="AF1646" s="24" t="n">
        <f aca="false">2*ROUNDUP(G1646*1000/V_ZENER,0)*PRICE_Z+5*ROUNDUP(G1646*DIODE_SAFETY/V_STICK,0)*PRICE_STICK</f>
        <v>56.9</v>
      </c>
      <c r="AG1646" s="24" t="n">
        <f aca="false">SUM(X1646:AF1646)</f>
        <v>3297.57835057</v>
      </c>
      <c r="AH1646" s="20" t="n">
        <f aca="false">FIXED_BOM</f>
        <v>3461</v>
      </c>
      <c r="AI1646" s="24" t="n">
        <f aca="false">(AG1646+AH1646)*(1+CONT)</f>
        <v>7772.3651031555</v>
      </c>
      <c r="AJ1646" s="24" t="n">
        <f aca="false">IF(L1646&gt;0,AI1646/L1646,1000000000000)</f>
        <v>871.976690545668</v>
      </c>
      <c r="AK1646" s="8" t="n">
        <f aca="false">IF(AND(G1646&gt;=V_NEED,L1646&gt;=P_MIN,K1646&gt;=Z_MIN,F1646&lt;=N_CAP,D1646&lt;=R_MAX,OR(CORONA_REQ=0,O1646&gt;=G1646)),1,0)</f>
        <v>0</v>
      </c>
      <c r="AL1646" s="28" t="n">
        <f aca="false">IF(AK1646=1,IF(OBJECTIVE=1,AI1646,AJ1646),1000000000000)+ROW()*0.000000001</f>
        <v>1000000000000</v>
      </c>
    </row>
    <row r="1647" customFormat="false" ht="15" hidden="false" customHeight="false" outlineLevel="0" collapsed="false">
      <c r="A1647" s="8" t="n">
        <v>1643</v>
      </c>
      <c r="B1647" s="23" t="n">
        <v>3</v>
      </c>
      <c r="C1647" s="23" t="n">
        <v>2</v>
      </c>
      <c r="D1647" s="8" t="n">
        <v>250</v>
      </c>
      <c r="E1647" s="8" t="n">
        <v>18</v>
      </c>
      <c r="F1647" s="8" t="n">
        <v>12</v>
      </c>
      <c r="G1647" s="28" t="n">
        <v>7.264419</v>
      </c>
      <c r="H1647" s="8" t="n">
        <v>80.587132</v>
      </c>
      <c r="I1647" s="8" t="n">
        <v>3983.066671</v>
      </c>
      <c r="J1647" s="28" t="n">
        <v>49.425592</v>
      </c>
      <c r="K1647" s="39" t="n">
        <v>1.675188</v>
      </c>
      <c r="L1647" s="28" t="n">
        <v>10.84942</v>
      </c>
      <c r="M1647" s="8" t="n">
        <v>162</v>
      </c>
      <c r="N1647" s="8" t="n">
        <v>916</v>
      </c>
      <c r="O1647" s="28" t="n">
        <v>8.77062</v>
      </c>
      <c r="P1647" s="28" t="n">
        <v>18.005718</v>
      </c>
      <c r="Q1647" s="28" t="n">
        <v>18.321768</v>
      </c>
      <c r="R1647" s="8" t="n">
        <v>48</v>
      </c>
      <c r="S1647" s="8" t="n">
        <v>18</v>
      </c>
      <c r="T1647" s="23" t="n">
        <v>236.968131</v>
      </c>
      <c r="U1647" s="23" t="n">
        <v>194.368135</v>
      </c>
      <c r="V1647" s="28" t="n">
        <v>5.204528</v>
      </c>
      <c r="W1647" s="39" t="n">
        <v>0.650566</v>
      </c>
      <c r="X1647" s="24" t="n">
        <f aca="false">P1647*RHO_VANE/2700*(1+SCRAP)*PRICE_VANE</f>
        <v>215.52844446</v>
      </c>
      <c r="Y1647" s="24" t="n">
        <f aca="false">Q1647*RHO_PLATE/2700*(1+SCRAP)*PRICE_PLATE</f>
        <v>219.31156296</v>
      </c>
      <c r="Z1647" s="24" t="n">
        <f aca="false">T1647*CUT_M+(R1647+S1647)*CUT_SET</f>
        <v>421.4521965</v>
      </c>
      <c r="AA1647" s="24" t="n">
        <f aca="false">U1647*ROUND_M</f>
        <v>971.840675</v>
      </c>
      <c r="AB1647" s="24" t="n">
        <f aca="false">(R1647+S1647)*FINISH_PART</f>
        <v>528</v>
      </c>
      <c r="AC1647" s="24" t="n">
        <f aca="false">R1647*SPACER_VANE+(R1647+S1647)*ASM_H*LABOUR</f>
        <v>886.5</v>
      </c>
      <c r="AD1647" s="24" t="n">
        <f aca="false">V1647*G10_CAGE+W1647*G10_SLEEVE</f>
        <v>351.30564</v>
      </c>
      <c r="AE1647" s="24" t="n">
        <f aca="false">N1647/1000*SHAFT_M+SHAFT_SET</f>
        <v>189.92</v>
      </c>
      <c r="AF1647" s="24" t="n">
        <f aca="false">2*ROUNDUP(G1647*1000/V_ZENER,0)*PRICE_Z+5*ROUNDUP(G1647*DIODE_SAFETY/V_STICK,0)*PRICE_STICK</f>
        <v>56.9</v>
      </c>
      <c r="AG1647" s="24" t="n">
        <f aca="false">SUM(X1647:AF1647)</f>
        <v>3840.75851892</v>
      </c>
      <c r="AH1647" s="20" t="n">
        <f aca="false">FIXED_BOM</f>
        <v>3461</v>
      </c>
      <c r="AI1647" s="24" t="n">
        <f aca="false">(AG1647+AH1647)*(1+CONT)</f>
        <v>8397.022296758</v>
      </c>
      <c r="AJ1647" s="24" t="n">
        <f aca="false">IF(L1647&gt;0,AI1647/L1647,1000000000000)</f>
        <v>773.960478694529</v>
      </c>
      <c r="AK1647" s="8" t="n">
        <f aca="false">IF(AND(G1647&gt;=V_NEED,L1647&gt;=P_MIN,K1647&gt;=Z_MIN,F1647&lt;=N_CAP,D1647&lt;=R_MAX,OR(CORONA_REQ=0,O1647&gt;=G1647)),1,0)</f>
        <v>0</v>
      </c>
      <c r="AL1647" s="28" t="n">
        <f aca="false">IF(AK1647=1,IF(OBJECTIVE=1,AI1647,AJ1647),1000000000000)+ROW()*0.000000001</f>
        <v>1000000000000</v>
      </c>
    </row>
    <row r="1648" customFormat="false" ht="15" hidden="false" customHeight="false" outlineLevel="0" collapsed="false">
      <c r="A1648" s="8" t="n">
        <v>1644</v>
      </c>
      <c r="B1648" s="23" t="n">
        <v>3</v>
      </c>
      <c r="C1648" s="23" t="n">
        <v>2</v>
      </c>
      <c r="D1648" s="8" t="n">
        <v>250</v>
      </c>
      <c r="E1648" s="8" t="n">
        <v>18</v>
      </c>
      <c r="F1648" s="8" t="n">
        <v>16</v>
      </c>
      <c r="G1648" s="28" t="n">
        <v>7.264419</v>
      </c>
      <c r="H1648" s="8" t="n">
        <v>107.921786</v>
      </c>
      <c r="I1648" s="8" t="n">
        <v>5368.481166</v>
      </c>
      <c r="J1648" s="28" t="n">
        <v>49.744184</v>
      </c>
      <c r="K1648" s="39" t="n">
        <v>1.680737</v>
      </c>
      <c r="L1648" s="28" t="n">
        <v>14.701127</v>
      </c>
      <c r="M1648" s="8" t="n">
        <v>217</v>
      </c>
      <c r="N1648" s="8" t="n">
        <v>1026</v>
      </c>
      <c r="O1648" s="28" t="n">
        <v>8.77062</v>
      </c>
      <c r="P1648" s="28" t="n">
        <v>24.007624</v>
      </c>
      <c r="Q1648" s="28" t="n">
        <v>24.429024</v>
      </c>
      <c r="R1648" s="8" t="n">
        <v>64</v>
      </c>
      <c r="S1648" s="8" t="n">
        <v>24</v>
      </c>
      <c r="T1648" s="23" t="n">
        <v>315.957508</v>
      </c>
      <c r="U1648" s="23" t="n">
        <v>259.157513</v>
      </c>
      <c r="V1648" s="28" t="n">
        <v>6.55476</v>
      </c>
      <c r="W1648" s="39" t="n">
        <v>0.819345</v>
      </c>
      <c r="X1648" s="24" t="n">
        <f aca="false">P1648*RHO_VANE/2700*(1+SCRAP)*PRICE_VANE</f>
        <v>287.37125928</v>
      </c>
      <c r="Y1648" s="24" t="n">
        <f aca="false">Q1648*RHO_PLATE/2700*(1+SCRAP)*PRICE_PLATE</f>
        <v>292.41541728</v>
      </c>
      <c r="Z1648" s="24" t="n">
        <f aca="false">T1648*CUT_M+(R1648+S1648)*CUT_SET</f>
        <v>561.936262</v>
      </c>
      <c r="AA1648" s="24" t="n">
        <f aca="false">U1648*ROUND_M</f>
        <v>1295.787565</v>
      </c>
      <c r="AB1648" s="24" t="n">
        <f aca="false">(R1648+S1648)*FINISH_PART</f>
        <v>704</v>
      </c>
      <c r="AC1648" s="24" t="n">
        <f aca="false">R1648*SPACER_VANE+(R1648+S1648)*ASM_H*LABOUR</f>
        <v>1182</v>
      </c>
      <c r="AD1648" s="24" t="n">
        <f aca="false">V1648*G10_CAGE+W1648*G10_SLEEVE</f>
        <v>442.4463</v>
      </c>
      <c r="AE1648" s="24" t="n">
        <f aca="false">N1648/1000*SHAFT_M+SHAFT_SET</f>
        <v>203.12</v>
      </c>
      <c r="AF1648" s="24" t="n">
        <f aca="false">2*ROUNDUP(G1648*1000/V_ZENER,0)*PRICE_Z+5*ROUNDUP(G1648*DIODE_SAFETY/V_STICK,0)*PRICE_STICK</f>
        <v>56.9</v>
      </c>
      <c r="AG1648" s="24" t="n">
        <f aca="false">SUM(X1648:AF1648)</f>
        <v>5025.97680356</v>
      </c>
      <c r="AH1648" s="20" t="n">
        <f aca="false">FIXED_BOM</f>
        <v>3461</v>
      </c>
      <c r="AI1648" s="24" t="n">
        <f aca="false">(AG1648+AH1648)*(1+CONT)</f>
        <v>9760.023324094</v>
      </c>
      <c r="AJ1648" s="24" t="n">
        <f aca="false">IF(L1648&gt;0,AI1648/L1648,1000000000000)</f>
        <v>663.896266190612</v>
      </c>
      <c r="AK1648" s="8" t="n">
        <f aca="false">IF(AND(G1648&gt;=V_NEED,L1648&gt;=P_MIN,K1648&gt;=Z_MIN,F1648&lt;=N_CAP,D1648&lt;=R_MAX,OR(CORONA_REQ=0,O1648&gt;=G1648)),1,0)</f>
        <v>0</v>
      </c>
      <c r="AL1648" s="28" t="n">
        <f aca="false">IF(AK1648=1,IF(OBJECTIVE=1,AI1648,AJ1648),1000000000000)+ROW()*0.000000001</f>
        <v>1000000000000</v>
      </c>
    </row>
    <row r="1649" customFormat="false" ht="15" hidden="false" customHeight="false" outlineLevel="0" collapsed="false">
      <c r="A1649" s="8" t="n">
        <v>1645</v>
      </c>
      <c r="B1649" s="23" t="n">
        <v>3</v>
      </c>
      <c r="C1649" s="23" t="n">
        <v>2</v>
      </c>
      <c r="D1649" s="8" t="n">
        <v>250</v>
      </c>
      <c r="E1649" s="8" t="n">
        <v>22</v>
      </c>
      <c r="F1649" s="8" t="n">
        <v>4</v>
      </c>
      <c r="G1649" s="28" t="n">
        <v>7.264419</v>
      </c>
      <c r="H1649" s="8" t="n">
        <v>35.75853</v>
      </c>
      <c r="I1649" s="8" t="n">
        <v>1471.800101</v>
      </c>
      <c r="J1649" s="28" t="n">
        <v>41.159413</v>
      </c>
      <c r="K1649" s="39" t="n">
        <v>1.631202</v>
      </c>
      <c r="L1649" s="28" t="n">
        <v>3.83599</v>
      </c>
      <c r="M1649" s="8" t="n">
        <v>57</v>
      </c>
      <c r="N1649" s="8" t="n">
        <v>706</v>
      </c>
      <c r="O1649" s="28" t="n">
        <v>8.77062</v>
      </c>
      <c r="P1649" s="28" t="n">
        <v>7.08764</v>
      </c>
      <c r="Q1649" s="28" t="n">
        <v>8.143008</v>
      </c>
      <c r="R1649" s="8" t="n">
        <v>16</v>
      </c>
      <c r="S1649" s="8" t="n">
        <v>8</v>
      </c>
      <c r="T1649" s="23" t="n">
        <v>82.759288</v>
      </c>
      <c r="U1649" s="23" t="n">
        <v>68.559289</v>
      </c>
      <c r="V1649" s="28" t="n">
        <v>2.626814</v>
      </c>
      <c r="W1649" s="39" t="n">
        <v>0.328352</v>
      </c>
      <c r="X1649" s="24" t="n">
        <f aca="false">P1649*RHO_VANE/2700*(1+SCRAP)*PRICE_VANE</f>
        <v>84.8390508</v>
      </c>
      <c r="Y1649" s="24" t="n">
        <f aca="false">Q1649*RHO_PLATE/2700*(1+SCRAP)*PRICE_PLATE</f>
        <v>97.47180576</v>
      </c>
      <c r="Z1649" s="24" t="n">
        <f aca="false">T1649*CUT_M+(R1649+S1649)*CUT_SET</f>
        <v>148.138932</v>
      </c>
      <c r="AA1649" s="24" t="n">
        <f aca="false">U1649*ROUND_M</f>
        <v>342.796445</v>
      </c>
      <c r="AB1649" s="24" t="n">
        <f aca="false">(R1649+S1649)*FINISH_PART</f>
        <v>192</v>
      </c>
      <c r="AC1649" s="24" t="n">
        <f aca="false">R1649*SPACER_VANE+(R1649+S1649)*ASM_H*LABOUR</f>
        <v>318</v>
      </c>
      <c r="AD1649" s="24" t="n">
        <f aca="false">V1649*G10_CAGE+W1649*G10_SLEEVE</f>
        <v>177.30996</v>
      </c>
      <c r="AE1649" s="24" t="n">
        <f aca="false">N1649/1000*SHAFT_M+SHAFT_SET</f>
        <v>164.72</v>
      </c>
      <c r="AF1649" s="24" t="n">
        <f aca="false">2*ROUNDUP(G1649*1000/V_ZENER,0)*PRICE_Z+5*ROUNDUP(G1649*DIODE_SAFETY/V_STICK,0)*PRICE_STICK</f>
        <v>56.9</v>
      </c>
      <c r="AG1649" s="24" t="n">
        <f aca="false">SUM(X1649:AF1649)</f>
        <v>1582.17619356</v>
      </c>
      <c r="AH1649" s="20" t="n">
        <f aca="false">FIXED_BOM</f>
        <v>3461</v>
      </c>
      <c r="AI1649" s="24" t="n">
        <f aca="false">(AG1649+AH1649)*(1+CONT)</f>
        <v>5799.652622594</v>
      </c>
      <c r="AJ1649" s="24" t="n">
        <f aca="false">IF(L1649&gt;0,AI1649/L1649,1000000000000)</f>
        <v>1511.9050421388</v>
      </c>
      <c r="AK1649" s="8" t="n">
        <f aca="false">IF(AND(G1649&gt;=V_NEED,L1649&gt;=P_MIN,K1649&gt;=Z_MIN,F1649&lt;=N_CAP,D1649&lt;=R_MAX,OR(CORONA_REQ=0,O1649&gt;=G1649)),1,0)</f>
        <v>0</v>
      </c>
      <c r="AL1649" s="28" t="n">
        <f aca="false">IF(AK1649=1,IF(OBJECTIVE=1,AI1649,AJ1649),1000000000000)+ROW()*0.000000001</f>
        <v>1000000000000</v>
      </c>
    </row>
    <row r="1650" customFormat="false" ht="15" hidden="false" customHeight="false" outlineLevel="0" collapsed="false">
      <c r="A1650" s="8" t="n">
        <v>1646</v>
      </c>
      <c r="B1650" s="23" t="n">
        <v>3</v>
      </c>
      <c r="C1650" s="23" t="n">
        <v>2</v>
      </c>
      <c r="D1650" s="8" t="n">
        <v>250</v>
      </c>
      <c r="E1650" s="8" t="n">
        <v>22</v>
      </c>
      <c r="F1650" s="8" t="n">
        <v>6</v>
      </c>
      <c r="G1650" s="28" t="n">
        <v>7.264419</v>
      </c>
      <c r="H1650" s="8" t="n">
        <v>55.049119</v>
      </c>
      <c r="I1650" s="8" t="n">
        <v>2312.828729</v>
      </c>
      <c r="J1650" s="28" t="n">
        <v>42.01391</v>
      </c>
      <c r="K1650" s="39" t="n">
        <v>1.650553</v>
      </c>
      <c r="L1650" s="28" t="n">
        <v>6.149989</v>
      </c>
      <c r="M1650" s="8" t="n">
        <v>87</v>
      </c>
      <c r="N1650" s="8" t="n">
        <v>766</v>
      </c>
      <c r="O1650" s="28" t="n">
        <v>8.77062</v>
      </c>
      <c r="P1650" s="28" t="n">
        <v>10.631461</v>
      </c>
      <c r="Q1650" s="28" t="n">
        <v>12.214512</v>
      </c>
      <c r="R1650" s="8" t="n">
        <v>24</v>
      </c>
      <c r="S1650" s="8" t="n">
        <v>12</v>
      </c>
      <c r="T1650" s="23" t="n">
        <v>124.138932</v>
      </c>
      <c r="U1650" s="23" t="n">
        <v>102.838934</v>
      </c>
      <c r="V1650" s="28" t="n">
        <v>3.363304</v>
      </c>
      <c r="W1650" s="39" t="n">
        <v>0.420413</v>
      </c>
      <c r="X1650" s="24" t="n">
        <f aca="false">P1650*RHO_VANE/2700*(1+SCRAP)*PRICE_VANE</f>
        <v>127.25858817</v>
      </c>
      <c r="Y1650" s="24" t="n">
        <f aca="false">Q1650*RHO_PLATE/2700*(1+SCRAP)*PRICE_PLATE</f>
        <v>146.20770864</v>
      </c>
      <c r="Z1650" s="24" t="n">
        <f aca="false">T1650*CUT_M+(R1650+S1650)*CUT_SET</f>
        <v>222.208398</v>
      </c>
      <c r="AA1650" s="24" t="n">
        <f aca="false">U1650*ROUND_M</f>
        <v>514.19467</v>
      </c>
      <c r="AB1650" s="24" t="n">
        <f aca="false">(R1650+S1650)*FINISH_PART</f>
        <v>288</v>
      </c>
      <c r="AC1650" s="24" t="n">
        <f aca="false">R1650*SPACER_VANE+(R1650+S1650)*ASM_H*LABOUR</f>
        <v>477</v>
      </c>
      <c r="AD1650" s="24" t="n">
        <f aca="false">V1650*G10_CAGE+W1650*G10_SLEEVE</f>
        <v>227.02302</v>
      </c>
      <c r="AE1650" s="24" t="n">
        <f aca="false">N1650/1000*SHAFT_M+SHAFT_SET</f>
        <v>171.92</v>
      </c>
      <c r="AF1650" s="24" t="n">
        <f aca="false">2*ROUNDUP(G1650*1000/V_ZENER,0)*PRICE_Z+5*ROUNDUP(G1650*DIODE_SAFETY/V_STICK,0)*PRICE_STICK</f>
        <v>56.9</v>
      </c>
      <c r="AG1650" s="24" t="n">
        <f aca="false">SUM(X1650:AF1650)</f>
        <v>2230.71238481</v>
      </c>
      <c r="AH1650" s="20" t="n">
        <f aca="false">FIXED_BOM</f>
        <v>3461</v>
      </c>
      <c r="AI1650" s="24" t="n">
        <f aca="false">(AG1650+AH1650)*(1+CONT)</f>
        <v>6545.4692425315</v>
      </c>
      <c r="AJ1650" s="24" t="n">
        <f aca="false">IF(L1650&gt;0,AI1650/L1650,1000000000000)</f>
        <v>1064.30584551151</v>
      </c>
      <c r="AK1650" s="8" t="n">
        <f aca="false">IF(AND(G1650&gt;=V_NEED,L1650&gt;=P_MIN,K1650&gt;=Z_MIN,F1650&lt;=N_CAP,D1650&lt;=R_MAX,OR(CORONA_REQ=0,O1650&gt;=G1650)),1,0)</f>
        <v>0</v>
      </c>
      <c r="AL1650" s="28" t="n">
        <f aca="false">IF(AK1650=1,IF(OBJECTIVE=1,AI1650,AJ1650),1000000000000)+ROW()*0.000000001</f>
        <v>1000000000000</v>
      </c>
    </row>
    <row r="1651" customFormat="false" ht="15" hidden="false" customHeight="false" outlineLevel="0" collapsed="false">
      <c r="A1651" s="8" t="n">
        <v>1647</v>
      </c>
      <c r="B1651" s="23" t="n">
        <v>3</v>
      </c>
      <c r="C1651" s="23" t="n">
        <v>2</v>
      </c>
      <c r="D1651" s="8" t="n">
        <v>250</v>
      </c>
      <c r="E1651" s="8" t="n">
        <v>22</v>
      </c>
      <c r="F1651" s="8" t="n">
        <v>8</v>
      </c>
      <c r="G1651" s="28" t="n">
        <v>7.264419</v>
      </c>
      <c r="H1651" s="8" t="n">
        <v>74.339708</v>
      </c>
      <c r="I1651" s="8" t="n">
        <v>3153.857358</v>
      </c>
      <c r="J1651" s="28" t="n">
        <v>42.424936</v>
      </c>
      <c r="K1651" s="39" t="n">
        <v>1.659613</v>
      </c>
      <c r="L1651" s="28" t="n">
        <v>8.462099</v>
      </c>
      <c r="M1651" s="8" t="n">
        <v>117</v>
      </c>
      <c r="N1651" s="8" t="n">
        <v>826</v>
      </c>
      <c r="O1651" s="28" t="n">
        <v>8.77062</v>
      </c>
      <c r="P1651" s="28" t="n">
        <v>14.175281</v>
      </c>
      <c r="Q1651" s="28" t="n">
        <v>16.286016</v>
      </c>
      <c r="R1651" s="8" t="n">
        <v>32</v>
      </c>
      <c r="S1651" s="8" t="n">
        <v>16</v>
      </c>
      <c r="T1651" s="23" t="n">
        <v>165.518577</v>
      </c>
      <c r="U1651" s="23" t="n">
        <v>137.118579</v>
      </c>
      <c r="V1651" s="28" t="n">
        <v>4.099793</v>
      </c>
      <c r="W1651" s="39" t="n">
        <v>0.512474</v>
      </c>
      <c r="X1651" s="24" t="n">
        <f aca="false">P1651*RHO_VANE/2700*(1+SCRAP)*PRICE_VANE</f>
        <v>169.67811357</v>
      </c>
      <c r="Y1651" s="24" t="n">
        <f aca="false">Q1651*RHO_PLATE/2700*(1+SCRAP)*PRICE_PLATE</f>
        <v>194.94361152</v>
      </c>
      <c r="Z1651" s="24" t="n">
        <f aca="false">T1651*CUT_M+(R1651+S1651)*CUT_SET</f>
        <v>296.2778655</v>
      </c>
      <c r="AA1651" s="24" t="n">
        <f aca="false">U1651*ROUND_M</f>
        <v>685.592895</v>
      </c>
      <c r="AB1651" s="24" t="n">
        <f aca="false">(R1651+S1651)*FINISH_PART</f>
        <v>384</v>
      </c>
      <c r="AC1651" s="24" t="n">
        <f aca="false">R1651*SPACER_VANE+(R1651+S1651)*ASM_H*LABOUR</f>
        <v>636</v>
      </c>
      <c r="AD1651" s="24" t="n">
        <f aca="false">V1651*G10_CAGE+W1651*G10_SLEEVE</f>
        <v>276.73602</v>
      </c>
      <c r="AE1651" s="24" t="n">
        <f aca="false">N1651/1000*SHAFT_M+SHAFT_SET</f>
        <v>179.12</v>
      </c>
      <c r="AF1651" s="24" t="n">
        <f aca="false">2*ROUNDUP(G1651*1000/V_ZENER,0)*PRICE_Z+5*ROUNDUP(G1651*DIODE_SAFETY/V_STICK,0)*PRICE_STICK</f>
        <v>56.9</v>
      </c>
      <c r="AG1651" s="24" t="n">
        <f aca="false">SUM(X1651:AF1651)</f>
        <v>2879.24850559</v>
      </c>
      <c r="AH1651" s="20" t="n">
        <f aca="false">FIXED_BOM</f>
        <v>3461</v>
      </c>
      <c r="AI1651" s="24" t="n">
        <f aca="false">(AG1651+AH1651)*(1+CONT)</f>
        <v>7291.2857814285</v>
      </c>
      <c r="AJ1651" s="24" t="n">
        <f aca="false">IF(L1651&gt;0,AI1651/L1651,1000000000000)</f>
        <v>861.640330777092</v>
      </c>
      <c r="AK1651" s="8" t="n">
        <f aca="false">IF(AND(G1651&gt;=V_NEED,L1651&gt;=P_MIN,K1651&gt;=Z_MIN,F1651&lt;=N_CAP,D1651&lt;=R_MAX,OR(CORONA_REQ=0,O1651&gt;=G1651)),1,0)</f>
        <v>0</v>
      </c>
      <c r="AL1651" s="28" t="n">
        <f aca="false">IF(AK1651=1,IF(OBJECTIVE=1,AI1651,AJ1651),1000000000000)+ROW()*0.000000001</f>
        <v>1000000000000</v>
      </c>
    </row>
    <row r="1652" customFormat="false" ht="15" hidden="false" customHeight="false" outlineLevel="0" collapsed="false">
      <c r="A1652" s="8" t="n">
        <v>1648</v>
      </c>
      <c r="B1652" s="23" t="n">
        <v>3</v>
      </c>
      <c r="C1652" s="23" t="n">
        <v>2</v>
      </c>
      <c r="D1652" s="8" t="n">
        <v>250</v>
      </c>
      <c r="E1652" s="8" t="n">
        <v>22</v>
      </c>
      <c r="F1652" s="8" t="n">
        <v>10</v>
      </c>
      <c r="G1652" s="28" t="n">
        <v>7.264419</v>
      </c>
      <c r="H1652" s="8" t="n">
        <v>93.630296</v>
      </c>
      <c r="I1652" s="8" t="n">
        <v>3994.885987</v>
      </c>
      <c r="J1652" s="28" t="n">
        <v>42.666596</v>
      </c>
      <c r="K1652" s="39" t="n">
        <v>1.66614</v>
      </c>
      <c r="L1652" s="28" t="n">
        <v>10.785441</v>
      </c>
      <c r="M1652" s="8" t="n">
        <v>142</v>
      </c>
      <c r="N1652" s="8" t="n">
        <v>876</v>
      </c>
      <c r="O1652" s="28" t="n">
        <v>8.77062</v>
      </c>
      <c r="P1652" s="28" t="n">
        <v>17.719101</v>
      </c>
      <c r="Q1652" s="28" t="n">
        <v>18.321768</v>
      </c>
      <c r="R1652" s="8" t="n">
        <v>40</v>
      </c>
      <c r="S1652" s="8" t="n">
        <v>18</v>
      </c>
      <c r="T1652" s="23" t="n">
        <v>203.128309</v>
      </c>
      <c r="U1652" s="23" t="n">
        <v>167.628313</v>
      </c>
      <c r="V1652" s="28" t="n">
        <v>4.713535</v>
      </c>
      <c r="W1652" s="39" t="n">
        <v>0.589192</v>
      </c>
      <c r="X1652" s="24" t="n">
        <f aca="false">P1652*RHO_VANE/2700*(1+SCRAP)*PRICE_VANE</f>
        <v>212.09763897</v>
      </c>
      <c r="Y1652" s="24" t="n">
        <f aca="false">Q1652*RHO_PLATE/2700*(1+SCRAP)*PRICE_PLATE</f>
        <v>219.31156296</v>
      </c>
      <c r="Z1652" s="24" t="n">
        <f aca="false">T1652*CUT_M+(R1652+S1652)*CUT_SET</f>
        <v>362.6924635</v>
      </c>
      <c r="AA1652" s="24" t="n">
        <f aca="false">U1652*ROUND_M</f>
        <v>838.141565</v>
      </c>
      <c r="AB1652" s="24" t="n">
        <f aca="false">(R1652+S1652)*FINISH_PART</f>
        <v>464</v>
      </c>
      <c r="AC1652" s="24" t="n">
        <f aca="false">R1652*SPACER_VANE+(R1652+S1652)*ASM_H*LABOUR</f>
        <v>772.5</v>
      </c>
      <c r="AD1652" s="24" t="n">
        <f aca="false">V1652*G10_CAGE+W1652*G10_SLEEVE</f>
        <v>318.16362</v>
      </c>
      <c r="AE1652" s="24" t="n">
        <f aca="false">N1652/1000*SHAFT_M+SHAFT_SET</f>
        <v>185.12</v>
      </c>
      <c r="AF1652" s="24" t="n">
        <f aca="false">2*ROUNDUP(G1652*1000/V_ZENER,0)*PRICE_Z+5*ROUNDUP(G1652*DIODE_SAFETY/V_STICK,0)*PRICE_STICK</f>
        <v>56.9</v>
      </c>
      <c r="AG1652" s="24" t="n">
        <f aca="false">SUM(X1652:AF1652)</f>
        <v>3428.92685043</v>
      </c>
      <c r="AH1652" s="20" t="n">
        <f aca="false">FIXED_BOM</f>
        <v>3461</v>
      </c>
      <c r="AI1652" s="24" t="n">
        <f aca="false">(AG1652+AH1652)*(1+CONT)</f>
        <v>7923.4158779945</v>
      </c>
      <c r="AJ1652" s="24" t="n">
        <f aca="false">IF(L1652&gt;0,AI1652/L1652,1000000000000)</f>
        <v>734.639953803882</v>
      </c>
      <c r="AK1652" s="8" t="n">
        <f aca="false">IF(AND(G1652&gt;=V_NEED,L1652&gt;=P_MIN,K1652&gt;=Z_MIN,F1652&lt;=N_CAP,D1652&lt;=R_MAX,OR(CORONA_REQ=0,O1652&gt;=G1652)),1,0)</f>
        <v>0</v>
      </c>
      <c r="AL1652" s="28" t="n">
        <f aca="false">IF(AK1652=1,IF(OBJECTIVE=1,AI1652,AJ1652),1000000000000)+ROW()*0.000000001</f>
        <v>1000000000000</v>
      </c>
    </row>
    <row r="1653" customFormat="false" ht="15" hidden="false" customHeight="false" outlineLevel="0" collapsed="false">
      <c r="A1653" s="8" t="n">
        <v>1649</v>
      </c>
      <c r="B1653" s="23" t="n">
        <v>3</v>
      </c>
      <c r="C1653" s="23" t="n">
        <v>2</v>
      </c>
      <c r="D1653" s="8" t="n">
        <v>250</v>
      </c>
      <c r="E1653" s="8" t="n">
        <v>22</v>
      </c>
      <c r="F1653" s="8" t="n">
        <v>12</v>
      </c>
      <c r="G1653" s="28" t="n">
        <v>7.264419</v>
      </c>
      <c r="H1653" s="8" t="n">
        <v>112.920885</v>
      </c>
      <c r="I1653" s="8" t="n">
        <v>4835.914616</v>
      </c>
      <c r="J1653" s="28" t="n">
        <v>42.825688</v>
      </c>
      <c r="K1653" s="39" t="n">
        <v>1.669202</v>
      </c>
      <c r="L1653" s="28" t="n">
        <v>13.093539</v>
      </c>
      <c r="M1653" s="8" t="n">
        <v>172</v>
      </c>
      <c r="N1653" s="8" t="n">
        <v>936</v>
      </c>
      <c r="O1653" s="28" t="n">
        <v>8.77062</v>
      </c>
      <c r="P1653" s="28" t="n">
        <v>21.262921</v>
      </c>
      <c r="Q1653" s="28" t="n">
        <v>22.393272</v>
      </c>
      <c r="R1653" s="8" t="n">
        <v>48</v>
      </c>
      <c r="S1653" s="8" t="n">
        <v>22</v>
      </c>
      <c r="T1653" s="23" t="n">
        <v>244.507954</v>
      </c>
      <c r="U1653" s="23" t="n">
        <v>201.907957</v>
      </c>
      <c r="V1653" s="28" t="n">
        <v>5.450025</v>
      </c>
      <c r="W1653" s="39" t="n">
        <v>0.681253</v>
      </c>
      <c r="X1653" s="24" t="n">
        <f aca="false">P1653*RHO_VANE/2700*(1+SCRAP)*PRICE_VANE</f>
        <v>254.51716437</v>
      </c>
      <c r="Y1653" s="24" t="n">
        <f aca="false">Q1653*RHO_PLATE/2700*(1+SCRAP)*PRICE_PLATE</f>
        <v>268.04746584</v>
      </c>
      <c r="Z1653" s="24" t="n">
        <f aca="false">T1653*CUT_M+(R1653+S1653)*CUT_SET</f>
        <v>436.761931</v>
      </c>
      <c r="AA1653" s="24" t="n">
        <f aca="false">U1653*ROUND_M</f>
        <v>1009.539785</v>
      </c>
      <c r="AB1653" s="24" t="n">
        <f aca="false">(R1653+S1653)*FINISH_PART</f>
        <v>560</v>
      </c>
      <c r="AC1653" s="24" t="n">
        <f aca="false">R1653*SPACER_VANE+(R1653+S1653)*ASM_H*LABOUR</f>
        <v>931.5</v>
      </c>
      <c r="AD1653" s="24" t="n">
        <f aca="false">V1653*G10_CAGE+W1653*G10_SLEEVE</f>
        <v>367.87668</v>
      </c>
      <c r="AE1653" s="24" t="n">
        <f aca="false">N1653/1000*SHAFT_M+SHAFT_SET</f>
        <v>192.32</v>
      </c>
      <c r="AF1653" s="24" t="n">
        <f aca="false">2*ROUNDUP(G1653*1000/V_ZENER,0)*PRICE_Z+5*ROUNDUP(G1653*DIODE_SAFETY/V_STICK,0)*PRICE_STICK</f>
        <v>56.9</v>
      </c>
      <c r="AG1653" s="24" t="n">
        <f aca="false">SUM(X1653:AF1653)</f>
        <v>4077.46302621</v>
      </c>
      <c r="AH1653" s="20" t="n">
        <f aca="false">FIXED_BOM</f>
        <v>3461</v>
      </c>
      <c r="AI1653" s="24" t="n">
        <f aca="false">(AG1653+AH1653)*(1+CONT)</f>
        <v>8669.2324801415</v>
      </c>
      <c r="AJ1653" s="24" t="n">
        <f aca="false">IF(L1653&gt;0,AI1653/L1653,1000000000000)</f>
        <v>662.100023541496</v>
      </c>
      <c r="AK1653" s="8" t="n">
        <f aca="false">IF(AND(G1653&gt;=V_NEED,L1653&gt;=P_MIN,K1653&gt;=Z_MIN,F1653&lt;=N_CAP,D1653&lt;=R_MAX,OR(CORONA_REQ=0,O1653&gt;=G1653)),1,0)</f>
        <v>0</v>
      </c>
      <c r="AL1653" s="28" t="n">
        <f aca="false">IF(AK1653=1,IF(OBJECTIVE=1,AI1653,AJ1653),1000000000000)+ROW()*0.000000001</f>
        <v>1000000000000</v>
      </c>
    </row>
    <row r="1654" customFormat="false" ht="15" hidden="false" customHeight="false" outlineLevel="0" collapsed="false">
      <c r="A1654" s="8" t="n">
        <v>1650</v>
      </c>
      <c r="B1654" s="23" t="n">
        <v>3</v>
      </c>
      <c r="C1654" s="23" t="n">
        <v>2</v>
      </c>
      <c r="D1654" s="8" t="n">
        <v>250</v>
      </c>
      <c r="E1654" s="8" t="n">
        <v>22</v>
      </c>
      <c r="F1654" s="8" t="n">
        <v>16</v>
      </c>
      <c r="G1654" s="28" t="n">
        <v>7.264419</v>
      </c>
      <c r="H1654" s="8" t="n">
        <v>151.502063</v>
      </c>
      <c r="I1654" s="8" t="n">
        <v>6517.971874</v>
      </c>
      <c r="J1654" s="28" t="n">
        <v>43.022331</v>
      </c>
      <c r="K1654" s="39" t="n">
        <v>1.6734</v>
      </c>
      <c r="L1654" s="28" t="n">
        <v>17.720029</v>
      </c>
      <c r="M1654" s="8" t="n">
        <v>227</v>
      </c>
      <c r="N1654" s="8" t="n">
        <v>1046</v>
      </c>
      <c r="O1654" s="28" t="n">
        <v>8.77062</v>
      </c>
      <c r="P1654" s="28" t="n">
        <v>28.350561</v>
      </c>
      <c r="Q1654" s="28" t="n">
        <v>28.500529</v>
      </c>
      <c r="R1654" s="8" t="n">
        <v>64</v>
      </c>
      <c r="S1654" s="8" t="n">
        <v>28</v>
      </c>
      <c r="T1654" s="23" t="n">
        <v>323.497331</v>
      </c>
      <c r="U1654" s="23" t="n">
        <v>266.697336</v>
      </c>
      <c r="V1654" s="28" t="n">
        <v>6.800256</v>
      </c>
      <c r="W1654" s="39" t="n">
        <v>0.850032</v>
      </c>
      <c r="X1654" s="24" t="n">
        <f aca="false">P1654*RHO_VANE/2700*(1+SCRAP)*PRICE_VANE</f>
        <v>339.35621517</v>
      </c>
      <c r="Y1654" s="24" t="n">
        <f aca="false">Q1654*RHO_PLATE/2700*(1+SCRAP)*PRICE_PLATE</f>
        <v>341.15133213</v>
      </c>
      <c r="Z1654" s="24" t="n">
        <f aca="false">T1654*CUT_M+(R1654+S1654)*CUT_SET</f>
        <v>577.2459965</v>
      </c>
      <c r="AA1654" s="24" t="n">
        <f aca="false">U1654*ROUND_M</f>
        <v>1333.48668</v>
      </c>
      <c r="AB1654" s="24" t="n">
        <f aca="false">(R1654+S1654)*FINISH_PART</f>
        <v>736</v>
      </c>
      <c r="AC1654" s="24" t="n">
        <f aca="false">R1654*SPACER_VANE+(R1654+S1654)*ASM_H*LABOUR</f>
        <v>1227</v>
      </c>
      <c r="AD1654" s="24" t="n">
        <f aca="false">V1654*G10_CAGE+W1654*G10_SLEEVE</f>
        <v>459.01728</v>
      </c>
      <c r="AE1654" s="24" t="n">
        <f aca="false">N1654/1000*SHAFT_M+SHAFT_SET</f>
        <v>205.52</v>
      </c>
      <c r="AF1654" s="24" t="n">
        <f aca="false">2*ROUNDUP(G1654*1000/V_ZENER,0)*PRICE_Z+5*ROUNDUP(G1654*DIODE_SAFETY/V_STICK,0)*PRICE_STICK</f>
        <v>56.9</v>
      </c>
      <c r="AG1654" s="24" t="n">
        <f aca="false">SUM(X1654:AF1654)</f>
        <v>5275.6775038</v>
      </c>
      <c r="AH1654" s="20" t="n">
        <f aca="false">FIXED_BOM</f>
        <v>3461</v>
      </c>
      <c r="AI1654" s="24" t="n">
        <f aca="false">(AG1654+AH1654)*(1+CONT)</f>
        <v>10047.17912937</v>
      </c>
      <c r="AJ1654" s="24" t="n">
        <f aca="false">IF(L1654&gt;0,AI1654/L1654,1000000000000)</f>
        <v>566.99563693547</v>
      </c>
      <c r="AK1654" s="8" t="n">
        <f aca="false">IF(AND(G1654&gt;=V_NEED,L1654&gt;=P_MIN,K1654&gt;=Z_MIN,F1654&lt;=N_CAP,D1654&lt;=R_MAX,OR(CORONA_REQ=0,O1654&gt;=G1654)),1,0)</f>
        <v>0</v>
      </c>
      <c r="AL1654" s="28" t="n">
        <f aca="false">IF(AK1654=1,IF(OBJECTIVE=1,AI1654,AJ1654),1000000000000)+ROW()*0.000000001</f>
        <v>1000000000000</v>
      </c>
    </row>
    <row r="1655" customFormat="false" ht="15" hidden="false" customHeight="false" outlineLevel="0" collapsed="false">
      <c r="A1655" s="8" t="n">
        <v>1651</v>
      </c>
      <c r="B1655" s="23" t="n">
        <v>3</v>
      </c>
      <c r="C1655" s="23" t="n">
        <v>2</v>
      </c>
      <c r="D1655" s="8" t="n">
        <v>250</v>
      </c>
      <c r="E1655" s="8" t="n">
        <v>26</v>
      </c>
      <c r="F1655" s="8" t="n">
        <v>4</v>
      </c>
      <c r="G1655" s="28" t="n">
        <v>7.264419</v>
      </c>
      <c r="H1655" s="8" t="n">
        <v>59.380088</v>
      </c>
      <c r="I1655" s="8" t="n">
        <v>1731.990428</v>
      </c>
      <c r="J1655" s="28" t="n">
        <v>29.167866</v>
      </c>
      <c r="K1655" s="39" t="n">
        <v>1.611139</v>
      </c>
      <c r="L1655" s="28" t="n">
        <v>4.421728</v>
      </c>
      <c r="M1655" s="8" t="n">
        <v>62</v>
      </c>
      <c r="N1655" s="8" t="n">
        <v>716</v>
      </c>
      <c r="O1655" s="28" t="n">
        <v>8.77062</v>
      </c>
      <c r="P1655" s="28" t="n">
        <v>8.173375</v>
      </c>
      <c r="Q1655" s="28" t="n">
        <v>10.17876</v>
      </c>
      <c r="R1655" s="8" t="n">
        <v>16</v>
      </c>
      <c r="S1655" s="8" t="n">
        <v>10</v>
      </c>
      <c r="T1655" s="23" t="n">
        <v>86.529199</v>
      </c>
      <c r="U1655" s="23" t="n">
        <v>72.329201</v>
      </c>
      <c r="V1655" s="28" t="n">
        <v>2.749562</v>
      </c>
      <c r="W1655" s="39" t="n">
        <v>0.343695</v>
      </c>
      <c r="X1655" s="24" t="n">
        <f aca="false">P1655*RHO_VANE/2700*(1+SCRAP)*PRICE_VANE</f>
        <v>97.83529875</v>
      </c>
      <c r="Y1655" s="24" t="n">
        <f aca="false">Q1655*RHO_PLATE/2700*(1+SCRAP)*PRICE_PLATE</f>
        <v>121.8397572</v>
      </c>
      <c r="Z1655" s="24" t="n">
        <f aca="false">T1655*CUT_M+(R1655+S1655)*CUT_SET</f>
        <v>155.7937985</v>
      </c>
      <c r="AA1655" s="24" t="n">
        <f aca="false">U1655*ROUND_M</f>
        <v>361.646005</v>
      </c>
      <c r="AB1655" s="24" t="n">
        <f aca="false">(R1655+S1655)*FINISH_PART</f>
        <v>208</v>
      </c>
      <c r="AC1655" s="24" t="n">
        <f aca="false">R1655*SPACER_VANE+(R1655+S1655)*ASM_H*LABOUR</f>
        <v>340.5</v>
      </c>
      <c r="AD1655" s="24" t="n">
        <f aca="false">V1655*G10_CAGE+W1655*G10_SLEEVE</f>
        <v>185.59542</v>
      </c>
      <c r="AE1655" s="24" t="n">
        <f aca="false">N1655/1000*SHAFT_M+SHAFT_SET</f>
        <v>165.92</v>
      </c>
      <c r="AF1655" s="24" t="n">
        <f aca="false">2*ROUNDUP(G1655*1000/V_ZENER,0)*PRICE_Z+5*ROUNDUP(G1655*DIODE_SAFETY/V_STICK,0)*PRICE_STICK</f>
        <v>56.9</v>
      </c>
      <c r="AG1655" s="24" t="n">
        <f aca="false">SUM(X1655:AF1655)</f>
        <v>1694.03027945</v>
      </c>
      <c r="AH1655" s="20" t="n">
        <f aca="false">FIXED_BOM</f>
        <v>3461</v>
      </c>
      <c r="AI1655" s="24" t="n">
        <f aca="false">(AG1655+AH1655)*(1+CONT)</f>
        <v>5928.2848213675</v>
      </c>
      <c r="AJ1655" s="24" t="n">
        <f aca="false">IF(L1655&gt;0,AI1655/L1655,1000000000000)</f>
        <v>1340.71675629245</v>
      </c>
      <c r="AK1655" s="8" t="n">
        <f aca="false">IF(AND(G1655&gt;=V_NEED,L1655&gt;=P_MIN,K1655&gt;=Z_MIN,F1655&lt;=N_CAP,D1655&lt;=R_MAX,OR(CORONA_REQ=0,O1655&gt;=G1655)),1,0)</f>
        <v>0</v>
      </c>
      <c r="AL1655" s="28" t="n">
        <f aca="false">IF(AK1655=1,IF(OBJECTIVE=1,AI1655,AJ1655),1000000000000)+ROW()*0.000000001</f>
        <v>1000000000000</v>
      </c>
    </row>
    <row r="1656" customFormat="false" ht="15" hidden="false" customHeight="false" outlineLevel="0" collapsed="false">
      <c r="A1656" s="8" t="n">
        <v>1652</v>
      </c>
      <c r="B1656" s="23" t="n">
        <v>3</v>
      </c>
      <c r="C1656" s="23" t="n">
        <v>2</v>
      </c>
      <c r="D1656" s="8" t="n">
        <v>250</v>
      </c>
      <c r="E1656" s="8" t="n">
        <v>26</v>
      </c>
      <c r="F1656" s="8" t="n">
        <v>6</v>
      </c>
      <c r="G1656" s="28" t="n">
        <v>7.264419</v>
      </c>
      <c r="H1656" s="8" t="n">
        <v>92.168709</v>
      </c>
      <c r="I1656" s="8" t="n">
        <v>2721.699243</v>
      </c>
      <c r="J1656" s="28" t="n">
        <v>29.529536</v>
      </c>
      <c r="K1656" s="39" t="n">
        <v>1.625976</v>
      </c>
      <c r="L1656" s="28" t="n">
        <v>7.058839</v>
      </c>
      <c r="M1656" s="8" t="n">
        <v>92</v>
      </c>
      <c r="N1656" s="8" t="n">
        <v>776</v>
      </c>
      <c r="O1656" s="28" t="n">
        <v>8.77062</v>
      </c>
      <c r="P1656" s="28" t="n">
        <v>12.260062</v>
      </c>
      <c r="Q1656" s="28" t="n">
        <v>14.250264</v>
      </c>
      <c r="R1656" s="8" t="n">
        <v>24</v>
      </c>
      <c r="S1656" s="8" t="n">
        <v>14</v>
      </c>
      <c r="T1656" s="23" t="n">
        <v>127.908844</v>
      </c>
      <c r="U1656" s="23" t="n">
        <v>106.608845</v>
      </c>
      <c r="V1656" s="28" t="n">
        <v>3.486052</v>
      </c>
      <c r="W1656" s="39" t="n">
        <v>0.435756</v>
      </c>
      <c r="X1656" s="24" t="n">
        <f aca="false">P1656*RHO_VANE/2700*(1+SCRAP)*PRICE_VANE</f>
        <v>146.75294214</v>
      </c>
      <c r="Y1656" s="24" t="n">
        <f aca="false">Q1656*RHO_PLATE/2700*(1+SCRAP)*PRICE_PLATE</f>
        <v>170.57566008</v>
      </c>
      <c r="Z1656" s="24" t="n">
        <f aca="false">T1656*CUT_M+(R1656+S1656)*CUT_SET</f>
        <v>229.863266</v>
      </c>
      <c r="AA1656" s="24" t="n">
        <f aca="false">U1656*ROUND_M</f>
        <v>533.044225</v>
      </c>
      <c r="AB1656" s="24" t="n">
        <f aca="false">(R1656+S1656)*FINISH_PART</f>
        <v>304</v>
      </c>
      <c r="AC1656" s="24" t="n">
        <f aca="false">R1656*SPACER_VANE+(R1656+S1656)*ASM_H*LABOUR</f>
        <v>499.5</v>
      </c>
      <c r="AD1656" s="24" t="n">
        <f aca="false">V1656*G10_CAGE+W1656*G10_SLEEVE</f>
        <v>235.30848</v>
      </c>
      <c r="AE1656" s="24" t="n">
        <f aca="false">N1656/1000*SHAFT_M+SHAFT_SET</f>
        <v>173.12</v>
      </c>
      <c r="AF1656" s="24" t="n">
        <f aca="false">2*ROUNDUP(G1656*1000/V_ZENER,0)*PRICE_Z+5*ROUNDUP(G1656*DIODE_SAFETY/V_STICK,0)*PRICE_STICK</f>
        <v>56.9</v>
      </c>
      <c r="AG1656" s="24" t="n">
        <f aca="false">SUM(X1656:AF1656)</f>
        <v>2349.06457322</v>
      </c>
      <c r="AH1656" s="20" t="n">
        <f aca="false">FIXED_BOM</f>
        <v>3461</v>
      </c>
      <c r="AI1656" s="24" t="n">
        <f aca="false">(AG1656+AH1656)*(1+CONT)</f>
        <v>6681.574259203</v>
      </c>
      <c r="AJ1656" s="24" t="n">
        <f aca="false">IF(L1656&gt;0,AI1656/L1656,1000000000000)</f>
        <v>946.55427885563</v>
      </c>
      <c r="AK1656" s="8" t="n">
        <f aca="false">IF(AND(G1656&gt;=V_NEED,L1656&gt;=P_MIN,K1656&gt;=Z_MIN,F1656&lt;=N_CAP,D1656&lt;=R_MAX,OR(CORONA_REQ=0,O1656&gt;=G1656)),1,0)</f>
        <v>0</v>
      </c>
      <c r="AL1656" s="28" t="n">
        <f aca="false">IF(AK1656=1,IF(OBJECTIVE=1,AI1656,AJ1656),1000000000000)+ROW()*0.000000001</f>
        <v>1000000000000</v>
      </c>
    </row>
    <row r="1657" customFormat="false" ht="15" hidden="false" customHeight="false" outlineLevel="0" collapsed="false">
      <c r="A1657" s="8" t="n">
        <v>1653</v>
      </c>
      <c r="B1657" s="23" t="n">
        <v>3</v>
      </c>
      <c r="C1657" s="23" t="n">
        <v>2</v>
      </c>
      <c r="D1657" s="8" t="n">
        <v>250</v>
      </c>
      <c r="E1657" s="8" t="n">
        <v>26</v>
      </c>
      <c r="F1657" s="8" t="n">
        <v>8</v>
      </c>
      <c r="G1657" s="28" t="n">
        <v>7.264419</v>
      </c>
      <c r="H1657" s="8" t="n">
        <v>124.95733</v>
      </c>
      <c r="I1657" s="8" t="n">
        <v>3711.408059</v>
      </c>
      <c r="J1657" s="28" t="n">
        <v>29.701403</v>
      </c>
      <c r="K1657" s="39" t="n">
        <v>1.634573</v>
      </c>
      <c r="L1657" s="28" t="n">
        <v>9.714523</v>
      </c>
      <c r="M1657" s="8" t="n">
        <v>122</v>
      </c>
      <c r="N1657" s="8" t="n">
        <v>836</v>
      </c>
      <c r="O1657" s="28" t="n">
        <v>8.77062</v>
      </c>
      <c r="P1657" s="28" t="n">
        <v>16.34675</v>
      </c>
      <c r="Q1657" s="28" t="n">
        <v>18.321768</v>
      </c>
      <c r="R1657" s="8" t="n">
        <v>32</v>
      </c>
      <c r="S1657" s="8" t="n">
        <v>18</v>
      </c>
      <c r="T1657" s="23" t="n">
        <v>169.288488</v>
      </c>
      <c r="U1657" s="23" t="n">
        <v>140.88849</v>
      </c>
      <c r="V1657" s="28" t="n">
        <v>4.222542</v>
      </c>
      <c r="W1657" s="39" t="n">
        <v>0.527818</v>
      </c>
      <c r="X1657" s="24" t="n">
        <f aca="false">P1657*RHO_VANE/2700*(1+SCRAP)*PRICE_VANE</f>
        <v>195.6705975</v>
      </c>
      <c r="Y1657" s="24" t="n">
        <f aca="false">Q1657*RHO_PLATE/2700*(1+SCRAP)*PRICE_PLATE</f>
        <v>219.31156296</v>
      </c>
      <c r="Z1657" s="24" t="n">
        <f aca="false">T1657*CUT_M+(R1657+S1657)*CUT_SET</f>
        <v>303.932732</v>
      </c>
      <c r="AA1657" s="24" t="n">
        <f aca="false">U1657*ROUND_M</f>
        <v>704.44245</v>
      </c>
      <c r="AB1657" s="24" t="n">
        <f aca="false">(R1657+S1657)*FINISH_PART</f>
        <v>400</v>
      </c>
      <c r="AC1657" s="24" t="n">
        <f aca="false">R1657*SPACER_VANE+(R1657+S1657)*ASM_H*LABOUR</f>
        <v>658.5</v>
      </c>
      <c r="AD1657" s="24" t="n">
        <f aca="false">V1657*G10_CAGE+W1657*G10_SLEEVE</f>
        <v>285.0216</v>
      </c>
      <c r="AE1657" s="24" t="n">
        <f aca="false">N1657/1000*SHAFT_M+SHAFT_SET</f>
        <v>180.32</v>
      </c>
      <c r="AF1657" s="24" t="n">
        <f aca="false">2*ROUNDUP(G1657*1000/V_ZENER,0)*PRICE_Z+5*ROUNDUP(G1657*DIODE_SAFETY/V_STICK,0)*PRICE_STICK</f>
        <v>56.9</v>
      </c>
      <c r="AG1657" s="24" t="n">
        <f aca="false">SUM(X1657:AF1657)</f>
        <v>3004.09894246</v>
      </c>
      <c r="AH1657" s="20" t="n">
        <f aca="false">FIXED_BOM</f>
        <v>3461</v>
      </c>
      <c r="AI1657" s="24" t="n">
        <f aca="false">(AG1657+AH1657)*(1+CONT)</f>
        <v>7434.863783829</v>
      </c>
      <c r="AJ1657" s="24" t="n">
        <f aca="false">IF(L1657&gt;0,AI1657/L1657,1000000000000)</f>
        <v>765.33493037476</v>
      </c>
      <c r="AK1657" s="8" t="n">
        <f aca="false">IF(AND(G1657&gt;=V_NEED,L1657&gt;=P_MIN,K1657&gt;=Z_MIN,F1657&lt;=N_CAP,D1657&lt;=R_MAX,OR(CORONA_REQ=0,O1657&gt;=G1657)),1,0)</f>
        <v>0</v>
      </c>
      <c r="AL1657" s="28" t="n">
        <f aca="false">IF(AK1657=1,IF(OBJECTIVE=1,AI1657,AJ1657),1000000000000)+ROW()*0.000000001</f>
        <v>1000000000000</v>
      </c>
    </row>
    <row r="1658" customFormat="false" ht="15" hidden="false" customHeight="false" outlineLevel="0" collapsed="false">
      <c r="A1658" s="8" t="n">
        <v>1654</v>
      </c>
      <c r="B1658" s="23" t="n">
        <v>3</v>
      </c>
      <c r="C1658" s="23" t="n">
        <v>2</v>
      </c>
      <c r="D1658" s="8" t="n">
        <v>250</v>
      </c>
      <c r="E1658" s="8" t="n">
        <v>26</v>
      </c>
      <c r="F1658" s="8" t="n">
        <v>10</v>
      </c>
      <c r="G1658" s="28" t="n">
        <v>7.264419</v>
      </c>
      <c r="H1658" s="8" t="n">
        <v>157.745952</v>
      </c>
      <c r="I1658" s="8" t="n">
        <v>4701.116875</v>
      </c>
      <c r="J1658" s="28" t="n">
        <v>29.801823</v>
      </c>
      <c r="K1658" s="39" t="n">
        <v>1.638879</v>
      </c>
      <c r="L1658" s="28" t="n">
        <v>12.360145</v>
      </c>
      <c r="M1658" s="8" t="n">
        <v>152</v>
      </c>
      <c r="N1658" s="8" t="n">
        <v>896</v>
      </c>
      <c r="O1658" s="28" t="n">
        <v>8.77062</v>
      </c>
      <c r="P1658" s="28" t="n">
        <v>20.433437</v>
      </c>
      <c r="Q1658" s="28" t="n">
        <v>22.393272</v>
      </c>
      <c r="R1658" s="8" t="n">
        <v>40</v>
      </c>
      <c r="S1658" s="8" t="n">
        <v>22</v>
      </c>
      <c r="T1658" s="23" t="n">
        <v>210.668132</v>
      </c>
      <c r="U1658" s="23" t="n">
        <v>175.168135</v>
      </c>
      <c r="V1658" s="28" t="n">
        <v>4.959032</v>
      </c>
      <c r="W1658" s="39" t="n">
        <v>0.619879</v>
      </c>
      <c r="X1658" s="24" t="n">
        <f aca="false">P1658*RHO_VANE/2700*(1+SCRAP)*PRICE_VANE</f>
        <v>244.58824089</v>
      </c>
      <c r="Y1658" s="24" t="n">
        <f aca="false">Q1658*RHO_PLATE/2700*(1+SCRAP)*PRICE_PLATE</f>
        <v>268.04746584</v>
      </c>
      <c r="Z1658" s="24" t="n">
        <f aca="false">T1658*CUT_M+(R1658+S1658)*CUT_SET</f>
        <v>378.002198</v>
      </c>
      <c r="AA1658" s="24" t="n">
        <f aca="false">U1658*ROUND_M</f>
        <v>875.840675</v>
      </c>
      <c r="AB1658" s="24" t="n">
        <f aca="false">(R1658+S1658)*FINISH_PART</f>
        <v>496</v>
      </c>
      <c r="AC1658" s="24" t="n">
        <f aca="false">R1658*SPACER_VANE+(R1658+S1658)*ASM_H*LABOUR</f>
        <v>817.5</v>
      </c>
      <c r="AD1658" s="24" t="n">
        <f aca="false">V1658*G10_CAGE+W1658*G10_SLEEVE</f>
        <v>334.73466</v>
      </c>
      <c r="AE1658" s="24" t="n">
        <f aca="false">N1658/1000*SHAFT_M+SHAFT_SET</f>
        <v>187.52</v>
      </c>
      <c r="AF1658" s="24" t="n">
        <f aca="false">2*ROUNDUP(G1658*1000/V_ZENER,0)*PRICE_Z+5*ROUNDUP(G1658*DIODE_SAFETY/V_STICK,0)*PRICE_STICK</f>
        <v>56.9</v>
      </c>
      <c r="AG1658" s="24" t="n">
        <f aca="false">SUM(X1658:AF1658)</f>
        <v>3659.13323973</v>
      </c>
      <c r="AH1658" s="20" t="n">
        <f aca="false">FIXED_BOM</f>
        <v>3461</v>
      </c>
      <c r="AI1658" s="24" t="n">
        <f aca="false">(AG1658+AH1658)*(1+CONT)</f>
        <v>8188.1532256895</v>
      </c>
      <c r="AJ1658" s="24" t="n">
        <f aca="false">IF(L1658&gt;0,AI1658/L1658,1000000000000)</f>
        <v>662.464172199396</v>
      </c>
      <c r="AK1658" s="8" t="n">
        <f aca="false">IF(AND(G1658&gt;=V_NEED,L1658&gt;=P_MIN,K1658&gt;=Z_MIN,F1658&lt;=N_CAP,D1658&lt;=R_MAX,OR(CORONA_REQ=0,O1658&gt;=G1658)),1,0)</f>
        <v>0</v>
      </c>
      <c r="AL1658" s="28" t="n">
        <f aca="false">IF(AK1658=1,IF(OBJECTIVE=1,AI1658,AJ1658),1000000000000)+ROW()*0.000000001</f>
        <v>1000000000000</v>
      </c>
    </row>
    <row r="1659" customFormat="false" ht="15" hidden="false" customHeight="false" outlineLevel="0" collapsed="false">
      <c r="A1659" s="8" t="n">
        <v>1655</v>
      </c>
      <c r="B1659" s="23" t="n">
        <v>3</v>
      </c>
      <c r="C1659" s="23" t="n">
        <v>2</v>
      </c>
      <c r="D1659" s="8" t="n">
        <v>250</v>
      </c>
      <c r="E1659" s="8" t="n">
        <v>26</v>
      </c>
      <c r="F1659" s="8" t="n">
        <v>12</v>
      </c>
      <c r="G1659" s="28" t="n">
        <v>7.264419</v>
      </c>
      <c r="H1659" s="8" t="n">
        <v>190.534573</v>
      </c>
      <c r="I1659" s="8" t="n">
        <v>5690.825691</v>
      </c>
      <c r="J1659" s="28" t="n">
        <v>29.86768</v>
      </c>
      <c r="K1659" s="39" t="n">
        <v>1.641092</v>
      </c>
      <c r="L1659" s="28" t="n">
        <v>14.99605</v>
      </c>
      <c r="M1659" s="8" t="n">
        <v>182</v>
      </c>
      <c r="N1659" s="8" t="n">
        <v>956</v>
      </c>
      <c r="O1659" s="28" t="n">
        <v>8.77062</v>
      </c>
      <c r="P1659" s="28" t="n">
        <v>24.520124</v>
      </c>
      <c r="Q1659" s="28" t="n">
        <v>26.464777</v>
      </c>
      <c r="R1659" s="8" t="n">
        <v>48</v>
      </c>
      <c r="S1659" s="8" t="n">
        <v>26</v>
      </c>
      <c r="T1659" s="23" t="n">
        <v>252.047776</v>
      </c>
      <c r="U1659" s="23" t="n">
        <v>209.44778</v>
      </c>
      <c r="V1659" s="28" t="n">
        <v>5.695521</v>
      </c>
      <c r="W1659" s="39" t="n">
        <v>0.71194</v>
      </c>
      <c r="X1659" s="24" t="n">
        <f aca="false">P1659*RHO_VANE/2700*(1+SCRAP)*PRICE_VANE</f>
        <v>293.50588428</v>
      </c>
      <c r="Y1659" s="24" t="n">
        <f aca="false">Q1659*RHO_PLATE/2700*(1+SCRAP)*PRICE_PLATE</f>
        <v>316.78338069</v>
      </c>
      <c r="Z1659" s="24" t="n">
        <f aca="false">T1659*CUT_M+(R1659+S1659)*CUT_SET</f>
        <v>452.071664</v>
      </c>
      <c r="AA1659" s="24" t="n">
        <f aca="false">U1659*ROUND_M</f>
        <v>1047.2389</v>
      </c>
      <c r="AB1659" s="24" t="n">
        <f aca="false">(R1659+S1659)*FINISH_PART</f>
        <v>592</v>
      </c>
      <c r="AC1659" s="24" t="n">
        <f aca="false">R1659*SPACER_VANE+(R1659+S1659)*ASM_H*LABOUR</f>
        <v>976.5</v>
      </c>
      <c r="AD1659" s="24" t="n">
        <f aca="false">V1659*G10_CAGE+W1659*G10_SLEEVE</f>
        <v>384.44766</v>
      </c>
      <c r="AE1659" s="24" t="n">
        <f aca="false">N1659/1000*SHAFT_M+SHAFT_SET</f>
        <v>194.72</v>
      </c>
      <c r="AF1659" s="24" t="n">
        <f aca="false">2*ROUNDUP(G1659*1000/V_ZENER,0)*PRICE_Z+5*ROUNDUP(G1659*DIODE_SAFETY/V_STICK,0)*PRICE_STICK</f>
        <v>56.9</v>
      </c>
      <c r="AG1659" s="24" t="n">
        <f aca="false">SUM(X1659:AF1659)</f>
        <v>4314.16748897</v>
      </c>
      <c r="AH1659" s="20" t="n">
        <f aca="false">FIXED_BOM</f>
        <v>3461</v>
      </c>
      <c r="AI1659" s="24" t="n">
        <f aca="false">(AG1659+AH1659)*(1+CONT)</f>
        <v>8941.4426123155</v>
      </c>
      <c r="AJ1659" s="24" t="n">
        <f aca="false">IF(L1659&gt;0,AI1659/L1659,1000000000000)</f>
        <v>596.25318749374</v>
      </c>
      <c r="AK1659" s="8" t="n">
        <f aca="false">IF(AND(G1659&gt;=V_NEED,L1659&gt;=P_MIN,K1659&gt;=Z_MIN,F1659&lt;=N_CAP,D1659&lt;=R_MAX,OR(CORONA_REQ=0,O1659&gt;=G1659)),1,0)</f>
        <v>0</v>
      </c>
      <c r="AL1659" s="28" t="n">
        <f aca="false">IF(AK1659=1,IF(OBJECTIVE=1,AI1659,AJ1659),1000000000000)+ROW()*0.000000001</f>
        <v>1000000000000</v>
      </c>
    </row>
    <row r="1660" customFormat="false" ht="15" hidden="false" customHeight="false" outlineLevel="0" collapsed="false">
      <c r="A1660" s="8" t="n">
        <v>1656</v>
      </c>
      <c r="B1660" s="23" t="n">
        <v>3</v>
      </c>
      <c r="C1660" s="23" t="n">
        <v>2</v>
      </c>
      <c r="D1660" s="8" t="n">
        <v>250</v>
      </c>
      <c r="E1660" s="8" t="n">
        <v>26</v>
      </c>
      <c r="F1660" s="8" t="n">
        <v>16</v>
      </c>
      <c r="G1660" s="28" t="n">
        <v>7.264419</v>
      </c>
      <c r="H1660" s="8" t="n">
        <v>256.111816</v>
      </c>
      <c r="I1660" s="8" t="n">
        <v>7670.243322</v>
      </c>
      <c r="J1660" s="28" t="n">
        <v>29.948807</v>
      </c>
      <c r="K1660" s="39" t="n">
        <v>1.645112</v>
      </c>
      <c r="L1660" s="28" t="n">
        <v>20.306836</v>
      </c>
      <c r="M1660" s="8" t="n">
        <v>242</v>
      </c>
      <c r="N1660" s="8" t="n">
        <v>1076</v>
      </c>
      <c r="O1660" s="28" t="n">
        <v>8.77062</v>
      </c>
      <c r="P1660" s="28" t="n">
        <v>32.693499</v>
      </c>
      <c r="Q1660" s="28" t="n">
        <v>34.607785</v>
      </c>
      <c r="R1660" s="8" t="n">
        <v>64</v>
      </c>
      <c r="S1660" s="8" t="n">
        <v>34</v>
      </c>
      <c r="T1660" s="23" t="n">
        <v>334.807064</v>
      </c>
      <c r="U1660" s="23" t="n">
        <v>278.007069</v>
      </c>
      <c r="V1660" s="28" t="n">
        <v>7.168501</v>
      </c>
      <c r="W1660" s="39" t="n">
        <v>0.896063</v>
      </c>
      <c r="X1660" s="24" t="n">
        <f aca="false">P1660*RHO_VANE/2700*(1+SCRAP)*PRICE_VANE</f>
        <v>391.34118303</v>
      </c>
      <c r="Y1660" s="24" t="n">
        <f aca="false">Q1660*RHO_PLATE/2700*(1+SCRAP)*PRICE_PLATE</f>
        <v>414.25518645</v>
      </c>
      <c r="Z1660" s="24" t="n">
        <f aca="false">T1660*CUT_M+(R1660+S1660)*CUT_SET</f>
        <v>600.210596</v>
      </c>
      <c r="AA1660" s="24" t="n">
        <f aca="false">U1660*ROUND_M</f>
        <v>1390.035345</v>
      </c>
      <c r="AB1660" s="24" t="n">
        <f aca="false">(R1660+S1660)*FINISH_PART</f>
        <v>784</v>
      </c>
      <c r="AC1660" s="24" t="n">
        <f aca="false">R1660*SPACER_VANE+(R1660+S1660)*ASM_H*LABOUR</f>
        <v>1294.5</v>
      </c>
      <c r="AD1660" s="24" t="n">
        <f aca="false">V1660*G10_CAGE+W1660*G10_SLEEVE</f>
        <v>483.87384</v>
      </c>
      <c r="AE1660" s="24" t="n">
        <f aca="false">N1660/1000*SHAFT_M+SHAFT_SET</f>
        <v>209.12</v>
      </c>
      <c r="AF1660" s="24" t="n">
        <f aca="false">2*ROUNDUP(G1660*1000/V_ZENER,0)*PRICE_Z+5*ROUNDUP(G1660*DIODE_SAFETY/V_STICK,0)*PRICE_STICK</f>
        <v>56.9</v>
      </c>
      <c r="AG1660" s="24" t="n">
        <f aca="false">SUM(X1660:AF1660)</f>
        <v>5624.23615048</v>
      </c>
      <c r="AH1660" s="20" t="n">
        <f aca="false">FIXED_BOM</f>
        <v>3461</v>
      </c>
      <c r="AI1660" s="24" t="n">
        <f aca="false">(AG1660+AH1660)*(1+CONT)</f>
        <v>10448.021573052</v>
      </c>
      <c r="AJ1660" s="24" t="n">
        <f aca="false">IF(L1660&gt;0,AI1660/L1660,1000000000000)</f>
        <v>514.507605864941</v>
      </c>
      <c r="AK1660" s="8" t="n">
        <f aca="false">IF(AND(G1660&gt;=V_NEED,L1660&gt;=P_MIN,K1660&gt;=Z_MIN,F1660&lt;=N_CAP,D1660&lt;=R_MAX,OR(CORONA_REQ=0,O1660&gt;=G1660)),1,0)</f>
        <v>0</v>
      </c>
      <c r="AL1660" s="28" t="n">
        <f aca="false">IF(AK1660=1,IF(OBJECTIVE=1,AI1660,AJ1660),1000000000000)+ROW()*0.000000001</f>
        <v>1000000000000</v>
      </c>
    </row>
    <row r="1661" customFormat="false" ht="15" hidden="false" customHeight="false" outlineLevel="0" collapsed="false">
      <c r="A1661" s="8" t="n">
        <v>1657</v>
      </c>
      <c r="B1661" s="23" t="n">
        <v>3</v>
      </c>
      <c r="C1661" s="23" t="n">
        <v>2.5</v>
      </c>
      <c r="D1661" s="8" t="n">
        <v>250</v>
      </c>
      <c r="E1661" s="8" t="n">
        <v>18</v>
      </c>
      <c r="F1661" s="8" t="n">
        <v>4</v>
      </c>
      <c r="G1661" s="28" t="n">
        <v>7.264419</v>
      </c>
      <c r="H1661" s="8" t="n">
        <v>28.197679</v>
      </c>
      <c r="I1661" s="8" t="n">
        <v>1213.932614</v>
      </c>
      <c r="J1661" s="28" t="n">
        <v>43.0508</v>
      </c>
      <c r="K1661" s="39" t="n">
        <v>1.623461</v>
      </c>
      <c r="L1661" s="28" t="n">
        <v>3.135795</v>
      </c>
      <c r="M1661" s="8" t="n">
        <v>63</v>
      </c>
      <c r="N1661" s="8" t="n">
        <v>718</v>
      </c>
      <c r="O1661" s="28" t="n">
        <v>9.183835</v>
      </c>
      <c r="P1661" s="28" t="n">
        <v>7.502382</v>
      </c>
      <c r="Q1661" s="28" t="n">
        <v>10.17876</v>
      </c>
      <c r="R1661" s="8" t="n">
        <v>16</v>
      </c>
      <c r="S1661" s="8" t="n">
        <v>8</v>
      </c>
      <c r="T1661" s="23" t="n">
        <v>82.759288</v>
      </c>
      <c r="U1661" s="23" t="n">
        <v>68.559289</v>
      </c>
      <c r="V1661" s="28" t="n">
        <v>2.774112</v>
      </c>
      <c r="W1661" s="39" t="n">
        <v>0.346764</v>
      </c>
      <c r="X1661" s="24" t="n">
        <f aca="false">P1661*RHO_VANE/2700*(1+SCRAP)*PRICE_VANE</f>
        <v>89.80351254</v>
      </c>
      <c r="Y1661" s="24" t="n">
        <f aca="false">Q1661*RHO_PLATE/2700*(1+SCRAP)*PRICE_PLATE</f>
        <v>121.8397572</v>
      </c>
      <c r="Z1661" s="24" t="n">
        <f aca="false">T1661*CUT_M+(R1661+S1661)*CUT_SET</f>
        <v>148.138932</v>
      </c>
      <c r="AA1661" s="24" t="n">
        <f aca="false">U1661*ROUND_M</f>
        <v>342.796445</v>
      </c>
      <c r="AB1661" s="24" t="n">
        <f aca="false">(R1661+S1661)*FINISH_PART</f>
        <v>192</v>
      </c>
      <c r="AC1661" s="24" t="n">
        <f aca="false">R1661*SPACER_VANE+(R1661+S1661)*ASM_H*LABOUR</f>
        <v>318</v>
      </c>
      <c r="AD1661" s="24" t="n">
        <f aca="false">V1661*G10_CAGE+W1661*G10_SLEEVE</f>
        <v>187.25256</v>
      </c>
      <c r="AE1661" s="24" t="n">
        <f aca="false">N1661/1000*SHAFT_M+SHAFT_SET</f>
        <v>166.16</v>
      </c>
      <c r="AF1661" s="24" t="n">
        <f aca="false">2*ROUNDUP(G1661*1000/V_ZENER,0)*PRICE_Z+5*ROUNDUP(G1661*DIODE_SAFETY/V_STICK,0)*PRICE_STICK</f>
        <v>56.9</v>
      </c>
      <c r="AG1661" s="24" t="n">
        <f aca="false">SUM(X1661:AF1661)</f>
        <v>1622.89120674</v>
      </c>
      <c r="AH1661" s="20" t="n">
        <f aca="false">FIXED_BOM</f>
        <v>3461</v>
      </c>
      <c r="AI1661" s="24" t="n">
        <f aca="false">(AG1661+AH1661)*(1+CONT)</f>
        <v>5846.474887751</v>
      </c>
      <c r="AJ1661" s="24" t="n">
        <f aca="false">IF(L1661&gt;0,AI1661/L1661,1000000000000)</f>
        <v>1864.43147200343</v>
      </c>
      <c r="AK1661" s="8" t="n">
        <f aca="false">IF(AND(G1661&gt;=V_NEED,L1661&gt;=P_MIN,K1661&gt;=Z_MIN,F1661&lt;=N_CAP,D1661&lt;=R_MAX,OR(CORONA_REQ=0,O1661&gt;=G1661)),1,0)</f>
        <v>0</v>
      </c>
      <c r="AL1661" s="28" t="n">
        <f aca="false">IF(AK1661=1,IF(OBJECTIVE=1,AI1661,AJ1661),1000000000000)+ROW()*0.000000001</f>
        <v>1000000000000</v>
      </c>
    </row>
    <row r="1662" customFormat="false" ht="15" hidden="false" customHeight="false" outlineLevel="0" collapsed="false">
      <c r="A1662" s="8" t="n">
        <v>1658</v>
      </c>
      <c r="B1662" s="23" t="n">
        <v>3</v>
      </c>
      <c r="C1662" s="23" t="n">
        <v>2.5</v>
      </c>
      <c r="D1662" s="8" t="n">
        <v>250</v>
      </c>
      <c r="E1662" s="8" t="n">
        <v>18</v>
      </c>
      <c r="F1662" s="8" t="n">
        <v>6</v>
      </c>
      <c r="G1662" s="28" t="n">
        <v>7.264419</v>
      </c>
      <c r="H1662" s="8" t="n">
        <v>43.167781</v>
      </c>
      <c r="I1662" s="8" t="n">
        <v>1907.608394</v>
      </c>
      <c r="J1662" s="28" t="n">
        <v>44.19056</v>
      </c>
      <c r="K1662" s="39" t="n">
        <v>1.647229</v>
      </c>
      <c r="L1662" s="28" t="n">
        <v>5.05454</v>
      </c>
      <c r="M1662" s="8" t="n">
        <v>90.5</v>
      </c>
      <c r="N1662" s="8" t="n">
        <v>773</v>
      </c>
      <c r="O1662" s="28" t="n">
        <v>9.183835</v>
      </c>
      <c r="P1662" s="28" t="n">
        <v>11.253574</v>
      </c>
      <c r="Q1662" s="28" t="n">
        <v>12.72345</v>
      </c>
      <c r="R1662" s="8" t="n">
        <v>24</v>
      </c>
      <c r="S1662" s="8" t="n">
        <v>10</v>
      </c>
      <c r="T1662" s="23" t="n">
        <v>120.369021</v>
      </c>
      <c r="U1662" s="23" t="n">
        <v>99.069023</v>
      </c>
      <c r="V1662" s="28" t="n">
        <v>3.449227</v>
      </c>
      <c r="W1662" s="39" t="n">
        <v>0.431153</v>
      </c>
      <c r="X1662" s="24" t="n">
        <f aca="false">P1662*RHO_VANE/2700*(1+SCRAP)*PRICE_VANE</f>
        <v>134.70528078</v>
      </c>
      <c r="Y1662" s="24" t="n">
        <f aca="false">Q1662*RHO_PLATE/2700*(1+SCRAP)*PRICE_PLATE</f>
        <v>152.2996965</v>
      </c>
      <c r="Z1662" s="24" t="n">
        <f aca="false">T1662*CUT_M+(R1662+S1662)*CUT_SET</f>
        <v>214.5535315</v>
      </c>
      <c r="AA1662" s="24" t="n">
        <f aca="false">U1662*ROUND_M</f>
        <v>495.345115</v>
      </c>
      <c r="AB1662" s="24" t="n">
        <f aca="false">(R1662+S1662)*FINISH_PART</f>
        <v>272</v>
      </c>
      <c r="AC1662" s="24" t="n">
        <f aca="false">R1662*SPACER_VANE+(R1662+S1662)*ASM_H*LABOUR</f>
        <v>454.5</v>
      </c>
      <c r="AD1662" s="24" t="n">
        <f aca="false">V1662*G10_CAGE+W1662*G10_SLEEVE</f>
        <v>232.8228</v>
      </c>
      <c r="AE1662" s="24" t="n">
        <f aca="false">N1662/1000*SHAFT_M+SHAFT_SET</f>
        <v>172.76</v>
      </c>
      <c r="AF1662" s="24" t="n">
        <f aca="false">2*ROUNDUP(G1662*1000/V_ZENER,0)*PRICE_Z+5*ROUNDUP(G1662*DIODE_SAFETY/V_STICK,0)*PRICE_STICK</f>
        <v>56.9</v>
      </c>
      <c r="AG1662" s="24" t="n">
        <f aca="false">SUM(X1662:AF1662)</f>
        <v>2185.88642378</v>
      </c>
      <c r="AH1662" s="20" t="n">
        <f aca="false">FIXED_BOM</f>
        <v>3461</v>
      </c>
      <c r="AI1662" s="24" t="n">
        <f aca="false">(AG1662+AH1662)*(1+CONT)</f>
        <v>6493.919387347</v>
      </c>
      <c r="AJ1662" s="24" t="n">
        <f aca="false">IF(L1662&gt;0,AI1662/L1662,1000000000000)</f>
        <v>1284.76961055744</v>
      </c>
      <c r="AK1662" s="8" t="n">
        <f aca="false">IF(AND(G1662&gt;=V_NEED,L1662&gt;=P_MIN,K1662&gt;=Z_MIN,F1662&lt;=N_CAP,D1662&lt;=R_MAX,OR(CORONA_REQ=0,O1662&gt;=G1662)),1,0)</f>
        <v>0</v>
      </c>
      <c r="AL1662" s="28" t="n">
        <f aca="false">IF(AK1662=1,IF(OBJECTIVE=1,AI1662,AJ1662),1000000000000)+ROW()*0.000000001</f>
        <v>1000000000000</v>
      </c>
    </row>
    <row r="1663" customFormat="false" ht="15" hidden="false" customHeight="false" outlineLevel="0" collapsed="false">
      <c r="A1663" s="8" t="n">
        <v>1659</v>
      </c>
      <c r="B1663" s="23" t="n">
        <v>3</v>
      </c>
      <c r="C1663" s="23" t="n">
        <v>2.5</v>
      </c>
      <c r="D1663" s="8" t="n">
        <v>250</v>
      </c>
      <c r="E1663" s="8" t="n">
        <v>18</v>
      </c>
      <c r="F1663" s="8" t="n">
        <v>8</v>
      </c>
      <c r="G1663" s="28" t="n">
        <v>7.264419</v>
      </c>
      <c r="H1663" s="8" t="n">
        <v>58.137883</v>
      </c>
      <c r="I1663" s="8" t="n">
        <v>2601.284173</v>
      </c>
      <c r="J1663" s="28" t="n">
        <v>44.743359</v>
      </c>
      <c r="K1663" s="39" t="n">
        <v>1.65801</v>
      </c>
      <c r="L1663" s="28" t="n">
        <v>6.964266</v>
      </c>
      <c r="M1663" s="8" t="n">
        <v>123.5</v>
      </c>
      <c r="N1663" s="8" t="n">
        <v>839</v>
      </c>
      <c r="O1663" s="28" t="n">
        <v>9.183835</v>
      </c>
      <c r="P1663" s="28" t="n">
        <v>15.004765</v>
      </c>
      <c r="Q1663" s="28" t="n">
        <v>17.81283</v>
      </c>
      <c r="R1663" s="8" t="n">
        <v>32</v>
      </c>
      <c r="S1663" s="8" t="n">
        <v>14</v>
      </c>
      <c r="T1663" s="23" t="n">
        <v>161.748665</v>
      </c>
      <c r="U1663" s="23" t="n">
        <v>133.348668</v>
      </c>
      <c r="V1663" s="28" t="n">
        <v>4.259366</v>
      </c>
      <c r="W1663" s="39" t="n">
        <v>0.532421</v>
      </c>
      <c r="X1663" s="24" t="n">
        <f aca="false">P1663*RHO_VANE/2700*(1+SCRAP)*PRICE_VANE</f>
        <v>179.60703705</v>
      </c>
      <c r="Y1663" s="24" t="n">
        <f aca="false">Q1663*RHO_PLATE/2700*(1+SCRAP)*PRICE_PLATE</f>
        <v>213.2195751</v>
      </c>
      <c r="Z1663" s="24" t="n">
        <f aca="false">T1663*CUT_M+(R1663+S1663)*CUT_SET</f>
        <v>288.6229975</v>
      </c>
      <c r="AA1663" s="24" t="n">
        <f aca="false">U1663*ROUND_M</f>
        <v>666.74334</v>
      </c>
      <c r="AB1663" s="24" t="n">
        <f aca="false">(R1663+S1663)*FINISH_PART</f>
        <v>368</v>
      </c>
      <c r="AC1663" s="24" t="n">
        <f aca="false">R1663*SPACER_VANE+(R1663+S1663)*ASM_H*LABOUR</f>
        <v>613.5</v>
      </c>
      <c r="AD1663" s="24" t="n">
        <f aca="false">V1663*G10_CAGE+W1663*G10_SLEEVE</f>
        <v>287.50722</v>
      </c>
      <c r="AE1663" s="24" t="n">
        <f aca="false">N1663/1000*SHAFT_M+SHAFT_SET</f>
        <v>180.68</v>
      </c>
      <c r="AF1663" s="24" t="n">
        <f aca="false">2*ROUNDUP(G1663*1000/V_ZENER,0)*PRICE_Z+5*ROUNDUP(G1663*DIODE_SAFETY/V_STICK,0)*PRICE_STICK</f>
        <v>56.9</v>
      </c>
      <c r="AG1663" s="24" t="n">
        <f aca="false">SUM(X1663:AF1663)</f>
        <v>2854.78016965</v>
      </c>
      <c r="AH1663" s="20" t="n">
        <f aca="false">FIXED_BOM</f>
        <v>3461</v>
      </c>
      <c r="AI1663" s="24" t="n">
        <f aca="false">(AG1663+AH1663)*(1+CONT)</f>
        <v>7263.1471950975</v>
      </c>
      <c r="AJ1663" s="24" t="n">
        <f aca="false">IF(L1663&gt;0,AI1663/L1663,1000000000000)</f>
        <v>1042.91639565426</v>
      </c>
      <c r="AK1663" s="8" t="n">
        <f aca="false">IF(AND(G1663&gt;=V_NEED,L1663&gt;=P_MIN,K1663&gt;=Z_MIN,F1663&lt;=N_CAP,D1663&lt;=R_MAX,OR(CORONA_REQ=0,O1663&gt;=G1663)),1,0)</f>
        <v>0</v>
      </c>
      <c r="AL1663" s="28" t="n">
        <f aca="false">IF(AK1663=1,IF(OBJECTIVE=1,AI1663,AJ1663),1000000000000)+ROW()*0.000000001</f>
        <v>1000000000000</v>
      </c>
    </row>
    <row r="1664" customFormat="false" ht="15" hidden="false" customHeight="false" outlineLevel="0" collapsed="false">
      <c r="A1664" s="8" t="n">
        <v>1660</v>
      </c>
      <c r="B1664" s="23" t="n">
        <v>3</v>
      </c>
      <c r="C1664" s="23" t="n">
        <v>2.5</v>
      </c>
      <c r="D1664" s="8" t="n">
        <v>250</v>
      </c>
      <c r="E1664" s="8" t="n">
        <v>18</v>
      </c>
      <c r="F1664" s="8" t="n">
        <v>10</v>
      </c>
      <c r="G1664" s="28" t="n">
        <v>7.264419</v>
      </c>
      <c r="H1664" s="8" t="n">
        <v>73.107985</v>
      </c>
      <c r="I1664" s="8" t="n">
        <v>3294.959953</v>
      </c>
      <c r="J1664" s="28" t="n">
        <v>45.069769</v>
      </c>
      <c r="K1664" s="39" t="n">
        <v>1.665179</v>
      </c>
      <c r="L1664" s="28" t="n">
        <v>8.884718</v>
      </c>
      <c r="M1664" s="8" t="n">
        <v>151</v>
      </c>
      <c r="N1664" s="8" t="n">
        <v>894</v>
      </c>
      <c r="O1664" s="28" t="n">
        <v>9.183835</v>
      </c>
      <c r="P1664" s="28" t="n">
        <v>18.755956</v>
      </c>
      <c r="Q1664" s="28" t="n">
        <v>20.35752</v>
      </c>
      <c r="R1664" s="8" t="n">
        <v>40</v>
      </c>
      <c r="S1664" s="8" t="n">
        <v>16</v>
      </c>
      <c r="T1664" s="23" t="n">
        <v>199.358398</v>
      </c>
      <c r="U1664" s="23" t="n">
        <v>163.858401</v>
      </c>
      <c r="V1664" s="28" t="n">
        <v>4.934482</v>
      </c>
      <c r="W1664" s="39" t="n">
        <v>0.61681</v>
      </c>
      <c r="X1664" s="24" t="n">
        <f aca="false">P1664*RHO_VANE/2700*(1+SCRAP)*PRICE_VANE</f>
        <v>224.50879332</v>
      </c>
      <c r="Y1664" s="24" t="n">
        <f aca="false">Q1664*RHO_PLATE/2700*(1+SCRAP)*PRICE_PLATE</f>
        <v>243.6795144</v>
      </c>
      <c r="Z1664" s="24" t="n">
        <f aca="false">T1664*CUT_M+(R1664+S1664)*CUT_SET</f>
        <v>355.037597</v>
      </c>
      <c r="AA1664" s="24" t="n">
        <f aca="false">U1664*ROUND_M</f>
        <v>819.292005</v>
      </c>
      <c r="AB1664" s="24" t="n">
        <f aca="false">(R1664+S1664)*FINISH_PART</f>
        <v>448</v>
      </c>
      <c r="AC1664" s="24" t="n">
        <f aca="false">R1664*SPACER_VANE+(R1664+S1664)*ASM_H*LABOUR</f>
        <v>750</v>
      </c>
      <c r="AD1664" s="24" t="n">
        <f aca="false">V1664*G10_CAGE+W1664*G10_SLEEVE</f>
        <v>333.07752</v>
      </c>
      <c r="AE1664" s="24" t="n">
        <f aca="false">N1664/1000*SHAFT_M+SHAFT_SET</f>
        <v>187.28</v>
      </c>
      <c r="AF1664" s="24" t="n">
        <f aca="false">2*ROUNDUP(G1664*1000/V_ZENER,0)*PRICE_Z+5*ROUNDUP(G1664*DIODE_SAFETY/V_STICK,0)*PRICE_STICK</f>
        <v>56.9</v>
      </c>
      <c r="AG1664" s="24" t="n">
        <f aca="false">SUM(X1664:AF1664)</f>
        <v>3417.77542972</v>
      </c>
      <c r="AH1664" s="20" t="n">
        <f aca="false">FIXED_BOM</f>
        <v>3461</v>
      </c>
      <c r="AI1664" s="24" t="n">
        <f aca="false">(AG1664+AH1664)*(1+CONT)</f>
        <v>7910.591744178</v>
      </c>
      <c r="AJ1664" s="24" t="n">
        <f aca="false">IF(L1664&gt;0,AI1664/L1664,1000000000000)</f>
        <v>890.359350086069</v>
      </c>
      <c r="AK1664" s="8" t="n">
        <f aca="false">IF(AND(G1664&gt;=V_NEED,L1664&gt;=P_MIN,K1664&gt;=Z_MIN,F1664&lt;=N_CAP,D1664&lt;=R_MAX,OR(CORONA_REQ=0,O1664&gt;=G1664)),1,0)</f>
        <v>0</v>
      </c>
      <c r="AL1664" s="28" t="n">
        <f aca="false">IF(AK1664=1,IF(OBJECTIVE=1,AI1664,AJ1664),1000000000000)+ROW()*0.000000001</f>
        <v>1000000000000</v>
      </c>
    </row>
    <row r="1665" customFormat="false" ht="15" hidden="false" customHeight="false" outlineLevel="0" collapsed="false">
      <c r="A1665" s="8" t="n">
        <v>1661</v>
      </c>
      <c r="B1665" s="23" t="n">
        <v>3</v>
      </c>
      <c r="C1665" s="23" t="n">
        <v>2.5</v>
      </c>
      <c r="D1665" s="8" t="n">
        <v>250</v>
      </c>
      <c r="E1665" s="8" t="n">
        <v>18</v>
      </c>
      <c r="F1665" s="8" t="n">
        <v>12</v>
      </c>
      <c r="G1665" s="28" t="n">
        <v>7.264419</v>
      </c>
      <c r="H1665" s="8" t="n">
        <v>88.078087</v>
      </c>
      <c r="I1665" s="8" t="n">
        <v>3988.635732</v>
      </c>
      <c r="J1665" s="28" t="n">
        <v>45.285222</v>
      </c>
      <c r="K1665" s="39" t="n">
        <v>1.66927</v>
      </c>
      <c r="L1665" s="28" t="n">
        <v>10.798417</v>
      </c>
      <c r="M1665" s="8" t="n">
        <v>178.5</v>
      </c>
      <c r="N1665" s="8" t="n">
        <v>949</v>
      </c>
      <c r="O1665" s="28" t="n">
        <v>9.183835</v>
      </c>
      <c r="P1665" s="28" t="n">
        <v>22.507147</v>
      </c>
      <c r="Q1665" s="28" t="n">
        <v>22.90221</v>
      </c>
      <c r="R1665" s="8" t="n">
        <v>48</v>
      </c>
      <c r="S1665" s="8" t="n">
        <v>18</v>
      </c>
      <c r="T1665" s="23" t="n">
        <v>236.968131</v>
      </c>
      <c r="U1665" s="23" t="n">
        <v>194.368135</v>
      </c>
      <c r="V1665" s="28" t="n">
        <v>5.609598</v>
      </c>
      <c r="W1665" s="39" t="n">
        <v>0.7012</v>
      </c>
      <c r="X1665" s="24" t="n">
        <f aca="false">P1665*RHO_VANE/2700*(1+SCRAP)*PRICE_VANE</f>
        <v>269.41054959</v>
      </c>
      <c r="Y1665" s="24" t="n">
        <f aca="false">Q1665*RHO_PLATE/2700*(1+SCRAP)*PRICE_PLATE</f>
        <v>274.1394537</v>
      </c>
      <c r="Z1665" s="24" t="n">
        <f aca="false">T1665*CUT_M+(R1665+S1665)*CUT_SET</f>
        <v>421.4521965</v>
      </c>
      <c r="AA1665" s="24" t="n">
        <f aca="false">U1665*ROUND_M</f>
        <v>971.840675</v>
      </c>
      <c r="AB1665" s="24" t="n">
        <f aca="false">(R1665+S1665)*FINISH_PART</f>
        <v>528</v>
      </c>
      <c r="AC1665" s="24" t="n">
        <f aca="false">R1665*SPACER_VANE+(R1665+S1665)*ASM_H*LABOUR</f>
        <v>886.5</v>
      </c>
      <c r="AD1665" s="24" t="n">
        <f aca="false">V1665*G10_CAGE+W1665*G10_SLEEVE</f>
        <v>378.64788</v>
      </c>
      <c r="AE1665" s="24" t="n">
        <f aca="false">N1665/1000*SHAFT_M+SHAFT_SET</f>
        <v>193.88</v>
      </c>
      <c r="AF1665" s="24" t="n">
        <f aca="false">2*ROUNDUP(G1665*1000/V_ZENER,0)*PRICE_Z+5*ROUNDUP(G1665*DIODE_SAFETY/V_STICK,0)*PRICE_STICK</f>
        <v>56.9</v>
      </c>
      <c r="AG1665" s="24" t="n">
        <f aca="false">SUM(X1665:AF1665)</f>
        <v>3980.77075479</v>
      </c>
      <c r="AH1665" s="20" t="n">
        <f aca="false">FIXED_BOM</f>
        <v>3461</v>
      </c>
      <c r="AI1665" s="24" t="n">
        <f aca="false">(AG1665+AH1665)*(1+CONT)</f>
        <v>8558.0363680085</v>
      </c>
      <c r="AJ1665" s="24" t="n">
        <f aca="false">IF(L1665&gt;0,AI1665/L1665,1000000000000)</f>
        <v>792.526938717823</v>
      </c>
      <c r="AK1665" s="8" t="n">
        <f aca="false">IF(AND(G1665&gt;=V_NEED,L1665&gt;=P_MIN,K1665&gt;=Z_MIN,F1665&lt;=N_CAP,D1665&lt;=R_MAX,OR(CORONA_REQ=0,O1665&gt;=G1665)),1,0)</f>
        <v>0</v>
      </c>
      <c r="AL1665" s="28" t="n">
        <f aca="false">IF(AK1665=1,IF(OBJECTIVE=1,AI1665,AJ1665),1000000000000)+ROW()*0.000000001</f>
        <v>1000000000000</v>
      </c>
    </row>
    <row r="1666" customFormat="false" ht="15" hidden="false" customHeight="false" outlineLevel="0" collapsed="false">
      <c r="A1666" s="8" t="n">
        <v>1662</v>
      </c>
      <c r="B1666" s="23" t="n">
        <v>3</v>
      </c>
      <c r="C1666" s="23" t="n">
        <v>2.5</v>
      </c>
      <c r="D1666" s="8" t="n">
        <v>250</v>
      </c>
      <c r="E1666" s="8" t="n">
        <v>18</v>
      </c>
      <c r="F1666" s="8" t="n">
        <v>16</v>
      </c>
      <c r="G1666" s="28" t="n">
        <v>7.264419</v>
      </c>
      <c r="H1666" s="8" t="n">
        <v>118.018291</v>
      </c>
      <c r="I1666" s="8" t="n">
        <v>5375.987291</v>
      </c>
      <c r="J1666" s="28" t="n">
        <v>45.552153</v>
      </c>
      <c r="K1666" s="39" t="n">
        <v>1.674753</v>
      </c>
      <c r="L1666" s="28" t="n">
        <v>14.632422</v>
      </c>
      <c r="M1666" s="8" t="n">
        <v>239</v>
      </c>
      <c r="N1666" s="8" t="n">
        <v>1070</v>
      </c>
      <c r="O1666" s="28" t="n">
        <v>9.183835</v>
      </c>
      <c r="P1666" s="28" t="n">
        <v>30.00953</v>
      </c>
      <c r="Q1666" s="28" t="n">
        <v>30.536281</v>
      </c>
      <c r="R1666" s="8" t="n">
        <v>64</v>
      </c>
      <c r="S1666" s="8" t="n">
        <v>24</v>
      </c>
      <c r="T1666" s="23" t="n">
        <v>315.957508</v>
      </c>
      <c r="U1666" s="23" t="n">
        <v>259.157513</v>
      </c>
      <c r="V1666" s="28" t="n">
        <v>7.094852</v>
      </c>
      <c r="W1666" s="39" t="n">
        <v>0.886857</v>
      </c>
      <c r="X1666" s="24" t="n">
        <f aca="false">P1666*RHO_VANE/2700*(1+SCRAP)*PRICE_VANE</f>
        <v>359.2140741</v>
      </c>
      <c r="Y1666" s="24" t="n">
        <f aca="false">Q1666*RHO_PLATE/2700*(1+SCRAP)*PRICE_PLATE</f>
        <v>365.51928357</v>
      </c>
      <c r="Z1666" s="24" t="n">
        <f aca="false">T1666*CUT_M+(R1666+S1666)*CUT_SET</f>
        <v>561.936262</v>
      </c>
      <c r="AA1666" s="24" t="n">
        <f aca="false">U1666*ROUND_M</f>
        <v>1295.787565</v>
      </c>
      <c r="AB1666" s="24" t="n">
        <f aca="false">(R1666+S1666)*FINISH_PART</f>
        <v>704</v>
      </c>
      <c r="AC1666" s="24" t="n">
        <f aca="false">R1666*SPACER_VANE+(R1666+S1666)*ASM_H*LABOUR</f>
        <v>1182</v>
      </c>
      <c r="AD1666" s="24" t="n">
        <f aca="false">V1666*G10_CAGE+W1666*G10_SLEEVE</f>
        <v>478.90254</v>
      </c>
      <c r="AE1666" s="24" t="n">
        <f aca="false">N1666/1000*SHAFT_M+SHAFT_SET</f>
        <v>208.4</v>
      </c>
      <c r="AF1666" s="24" t="n">
        <f aca="false">2*ROUNDUP(G1666*1000/V_ZENER,0)*PRICE_Z+5*ROUNDUP(G1666*DIODE_SAFETY/V_STICK,0)*PRICE_STICK</f>
        <v>56.9</v>
      </c>
      <c r="AG1666" s="24" t="n">
        <f aca="false">SUM(X1666:AF1666)</f>
        <v>5212.65972467</v>
      </c>
      <c r="AH1666" s="20" t="n">
        <f aca="false">FIXED_BOM</f>
        <v>3461</v>
      </c>
      <c r="AI1666" s="24" t="n">
        <f aca="false">(AG1666+AH1666)*(1+CONT)</f>
        <v>9974.7086833705</v>
      </c>
      <c r="AJ1666" s="24" t="n">
        <f aca="false">IF(L1666&gt;0,AI1666/L1666,1000000000000)</f>
        <v>681.68541635626</v>
      </c>
      <c r="AK1666" s="8" t="n">
        <f aca="false">IF(AND(G1666&gt;=V_NEED,L1666&gt;=P_MIN,K1666&gt;=Z_MIN,F1666&lt;=N_CAP,D1666&lt;=R_MAX,OR(CORONA_REQ=0,O1666&gt;=G1666)),1,0)</f>
        <v>0</v>
      </c>
      <c r="AL1666" s="28" t="n">
        <f aca="false">IF(AK1666=1,IF(OBJECTIVE=1,AI1666,AJ1666),1000000000000)+ROW()*0.000000001</f>
        <v>1000000000000</v>
      </c>
    </row>
    <row r="1667" customFormat="false" ht="15" hidden="false" customHeight="false" outlineLevel="0" collapsed="false">
      <c r="A1667" s="8" t="n">
        <v>1663</v>
      </c>
      <c r="B1667" s="23" t="n">
        <v>3</v>
      </c>
      <c r="C1667" s="23" t="n">
        <v>2.5</v>
      </c>
      <c r="D1667" s="8" t="n">
        <v>250</v>
      </c>
      <c r="E1667" s="8" t="n">
        <v>22</v>
      </c>
      <c r="F1667" s="8" t="n">
        <v>4</v>
      </c>
      <c r="G1667" s="28" t="n">
        <v>7.264419</v>
      </c>
      <c r="H1667" s="8" t="n">
        <v>38.88046</v>
      </c>
      <c r="I1667" s="8" t="n">
        <v>1472.971071</v>
      </c>
      <c r="J1667" s="28" t="n">
        <v>37.88461</v>
      </c>
      <c r="K1667" s="39" t="n">
        <v>1.624866</v>
      </c>
      <c r="L1667" s="28" t="n">
        <v>3.812309</v>
      </c>
      <c r="M1667" s="8" t="n">
        <v>63</v>
      </c>
      <c r="N1667" s="8" t="n">
        <v>718</v>
      </c>
      <c r="O1667" s="28" t="n">
        <v>9.183835</v>
      </c>
      <c r="P1667" s="28" t="n">
        <v>8.85955</v>
      </c>
      <c r="Q1667" s="28" t="n">
        <v>10.17876</v>
      </c>
      <c r="R1667" s="8" t="n">
        <v>16</v>
      </c>
      <c r="S1667" s="8" t="n">
        <v>8</v>
      </c>
      <c r="T1667" s="23" t="n">
        <v>82.759288</v>
      </c>
      <c r="U1667" s="23" t="n">
        <v>68.559289</v>
      </c>
      <c r="V1667" s="28" t="n">
        <v>2.774112</v>
      </c>
      <c r="W1667" s="39" t="n">
        <v>0.346764</v>
      </c>
      <c r="X1667" s="24" t="n">
        <f aca="false">P1667*RHO_VANE/2700*(1+SCRAP)*PRICE_VANE</f>
        <v>106.0488135</v>
      </c>
      <c r="Y1667" s="24" t="n">
        <f aca="false">Q1667*RHO_PLATE/2700*(1+SCRAP)*PRICE_PLATE</f>
        <v>121.8397572</v>
      </c>
      <c r="Z1667" s="24" t="n">
        <f aca="false">T1667*CUT_M+(R1667+S1667)*CUT_SET</f>
        <v>148.138932</v>
      </c>
      <c r="AA1667" s="24" t="n">
        <f aca="false">U1667*ROUND_M</f>
        <v>342.796445</v>
      </c>
      <c r="AB1667" s="24" t="n">
        <f aca="false">(R1667+S1667)*FINISH_PART</f>
        <v>192</v>
      </c>
      <c r="AC1667" s="24" t="n">
        <f aca="false">R1667*SPACER_VANE+(R1667+S1667)*ASM_H*LABOUR</f>
        <v>318</v>
      </c>
      <c r="AD1667" s="24" t="n">
        <f aca="false">V1667*G10_CAGE+W1667*G10_SLEEVE</f>
        <v>187.25256</v>
      </c>
      <c r="AE1667" s="24" t="n">
        <f aca="false">N1667/1000*SHAFT_M+SHAFT_SET</f>
        <v>166.16</v>
      </c>
      <c r="AF1667" s="24" t="n">
        <f aca="false">2*ROUNDUP(G1667*1000/V_ZENER,0)*PRICE_Z+5*ROUNDUP(G1667*DIODE_SAFETY/V_STICK,0)*PRICE_STICK</f>
        <v>56.9</v>
      </c>
      <c r="AG1667" s="24" t="n">
        <f aca="false">SUM(X1667:AF1667)</f>
        <v>1639.1365077</v>
      </c>
      <c r="AH1667" s="20" t="n">
        <f aca="false">FIXED_BOM</f>
        <v>3461</v>
      </c>
      <c r="AI1667" s="24" t="n">
        <f aca="false">(AG1667+AH1667)*(1+CONT)</f>
        <v>5865.156983855</v>
      </c>
      <c r="AJ1667" s="24" t="n">
        <f aca="false">IF(L1667&gt;0,AI1667/L1667,1000000000000)</f>
        <v>1538.47890710197</v>
      </c>
      <c r="AK1667" s="8" t="n">
        <f aca="false">IF(AND(G1667&gt;=V_NEED,L1667&gt;=P_MIN,K1667&gt;=Z_MIN,F1667&lt;=N_CAP,D1667&lt;=R_MAX,OR(CORONA_REQ=0,O1667&gt;=G1667)),1,0)</f>
        <v>0</v>
      </c>
      <c r="AL1667" s="28" t="n">
        <f aca="false">IF(AK1667=1,IF(OBJECTIVE=1,AI1667,AJ1667),1000000000000)+ROW()*0.000000001</f>
        <v>1000000000000</v>
      </c>
    </row>
    <row r="1668" customFormat="false" ht="15" hidden="false" customHeight="false" outlineLevel="0" collapsed="false">
      <c r="A1668" s="8" t="n">
        <v>1664</v>
      </c>
      <c r="B1668" s="23" t="n">
        <v>3</v>
      </c>
      <c r="C1668" s="23" t="n">
        <v>2.5</v>
      </c>
      <c r="D1668" s="8" t="n">
        <v>250</v>
      </c>
      <c r="E1668" s="8" t="n">
        <v>22</v>
      </c>
      <c r="F1668" s="8" t="n">
        <v>6</v>
      </c>
      <c r="G1668" s="28" t="n">
        <v>7.264419</v>
      </c>
      <c r="H1668" s="8" t="n">
        <v>59.955009</v>
      </c>
      <c r="I1668" s="8" t="n">
        <v>2314.668826</v>
      </c>
      <c r="J1668" s="28" t="n">
        <v>38.606763</v>
      </c>
      <c r="K1668" s="39" t="n">
        <v>1.643979</v>
      </c>
      <c r="L1668" s="28" t="n">
        <v>6.111211</v>
      </c>
      <c r="M1668" s="8" t="n">
        <v>96</v>
      </c>
      <c r="N1668" s="8" t="n">
        <v>784</v>
      </c>
      <c r="O1668" s="28" t="n">
        <v>9.183835</v>
      </c>
      <c r="P1668" s="28" t="n">
        <v>13.289326</v>
      </c>
      <c r="Q1668" s="28" t="n">
        <v>15.26814</v>
      </c>
      <c r="R1668" s="8" t="n">
        <v>24</v>
      </c>
      <c r="S1668" s="8" t="n">
        <v>12</v>
      </c>
      <c r="T1668" s="23" t="n">
        <v>124.138932</v>
      </c>
      <c r="U1668" s="23" t="n">
        <v>102.838934</v>
      </c>
      <c r="V1668" s="28" t="n">
        <v>3.584251</v>
      </c>
      <c r="W1668" s="39" t="n">
        <v>0.448031</v>
      </c>
      <c r="X1668" s="24" t="n">
        <f aca="false">P1668*RHO_VANE/2700*(1+SCRAP)*PRICE_VANE</f>
        <v>159.07323222</v>
      </c>
      <c r="Y1668" s="24" t="n">
        <f aca="false">Q1668*RHO_PLATE/2700*(1+SCRAP)*PRICE_PLATE</f>
        <v>182.7596358</v>
      </c>
      <c r="Z1668" s="24" t="n">
        <f aca="false">T1668*CUT_M+(R1668+S1668)*CUT_SET</f>
        <v>222.208398</v>
      </c>
      <c r="AA1668" s="24" t="n">
        <f aca="false">U1668*ROUND_M</f>
        <v>514.19467</v>
      </c>
      <c r="AB1668" s="24" t="n">
        <f aca="false">(R1668+S1668)*FINISH_PART</f>
        <v>288</v>
      </c>
      <c r="AC1668" s="24" t="n">
        <f aca="false">R1668*SPACER_VANE+(R1668+S1668)*ASM_H*LABOUR</f>
        <v>477</v>
      </c>
      <c r="AD1668" s="24" t="n">
        <f aca="false">V1668*G10_CAGE+W1668*G10_SLEEVE</f>
        <v>241.93692</v>
      </c>
      <c r="AE1668" s="24" t="n">
        <f aca="false">N1668/1000*SHAFT_M+SHAFT_SET</f>
        <v>174.08</v>
      </c>
      <c r="AF1668" s="24" t="n">
        <f aca="false">2*ROUNDUP(G1668*1000/V_ZENER,0)*PRICE_Z+5*ROUNDUP(G1668*DIODE_SAFETY/V_STICK,0)*PRICE_STICK</f>
        <v>56.9</v>
      </c>
      <c r="AG1668" s="24" t="n">
        <f aca="false">SUM(X1668:AF1668)</f>
        <v>2316.15285602</v>
      </c>
      <c r="AH1668" s="20" t="n">
        <f aca="false">FIXED_BOM</f>
        <v>3461</v>
      </c>
      <c r="AI1668" s="24" t="n">
        <f aca="false">(AG1668+AH1668)*(1+CONT)</f>
        <v>6643.725784423</v>
      </c>
      <c r="AJ1668" s="24" t="n">
        <f aca="false">IF(L1668&gt;0,AI1668/L1668,1000000000000)</f>
        <v>1087.13735860585</v>
      </c>
      <c r="AK1668" s="8" t="n">
        <f aca="false">IF(AND(G1668&gt;=V_NEED,L1668&gt;=P_MIN,K1668&gt;=Z_MIN,F1668&lt;=N_CAP,D1668&lt;=R_MAX,OR(CORONA_REQ=0,O1668&gt;=G1668)),1,0)</f>
        <v>0</v>
      </c>
      <c r="AL1668" s="28" t="n">
        <f aca="false">IF(AK1668=1,IF(OBJECTIVE=1,AI1668,AJ1668),1000000000000)+ROW()*0.000000001</f>
        <v>1000000000000</v>
      </c>
    </row>
    <row r="1669" customFormat="false" ht="15" hidden="false" customHeight="false" outlineLevel="0" collapsed="false">
      <c r="A1669" s="8" t="n">
        <v>1665</v>
      </c>
      <c r="B1669" s="23" t="n">
        <v>3</v>
      </c>
      <c r="C1669" s="23" t="n">
        <v>2.5</v>
      </c>
      <c r="D1669" s="8" t="n">
        <v>250</v>
      </c>
      <c r="E1669" s="8" t="n">
        <v>22</v>
      </c>
      <c r="F1669" s="8" t="n">
        <v>8</v>
      </c>
      <c r="G1669" s="28" t="n">
        <v>7.264419</v>
      </c>
      <c r="H1669" s="8" t="n">
        <v>81.029558</v>
      </c>
      <c r="I1669" s="8" t="n">
        <v>3156.366581</v>
      </c>
      <c r="J1669" s="28" t="n">
        <v>38.953274</v>
      </c>
      <c r="K1669" s="39" t="n">
        <v>1.653821</v>
      </c>
      <c r="L1669" s="28" t="n">
        <v>8.422898</v>
      </c>
      <c r="M1669" s="8" t="n">
        <v>129</v>
      </c>
      <c r="N1669" s="8" t="n">
        <v>850</v>
      </c>
      <c r="O1669" s="28" t="n">
        <v>9.183835</v>
      </c>
      <c r="P1669" s="28" t="n">
        <v>17.719101</v>
      </c>
      <c r="Q1669" s="28" t="n">
        <v>20.35752</v>
      </c>
      <c r="R1669" s="8" t="n">
        <v>32</v>
      </c>
      <c r="S1669" s="8" t="n">
        <v>16</v>
      </c>
      <c r="T1669" s="23" t="n">
        <v>165.518577</v>
      </c>
      <c r="U1669" s="23" t="n">
        <v>137.118579</v>
      </c>
      <c r="V1669" s="28" t="n">
        <v>4.394389</v>
      </c>
      <c r="W1669" s="39" t="n">
        <v>0.549299</v>
      </c>
      <c r="X1669" s="24" t="n">
        <f aca="false">P1669*RHO_VANE/2700*(1+SCRAP)*PRICE_VANE</f>
        <v>212.09763897</v>
      </c>
      <c r="Y1669" s="24" t="n">
        <f aca="false">Q1669*RHO_PLATE/2700*(1+SCRAP)*PRICE_PLATE</f>
        <v>243.6795144</v>
      </c>
      <c r="Z1669" s="24" t="n">
        <f aca="false">T1669*CUT_M+(R1669+S1669)*CUT_SET</f>
        <v>296.2778655</v>
      </c>
      <c r="AA1669" s="24" t="n">
        <f aca="false">U1669*ROUND_M</f>
        <v>685.592895</v>
      </c>
      <c r="AB1669" s="24" t="n">
        <f aca="false">(R1669+S1669)*FINISH_PART</f>
        <v>384</v>
      </c>
      <c r="AC1669" s="24" t="n">
        <f aca="false">R1669*SPACER_VANE+(R1669+S1669)*ASM_H*LABOUR</f>
        <v>636</v>
      </c>
      <c r="AD1669" s="24" t="n">
        <f aca="false">V1669*G10_CAGE+W1669*G10_SLEEVE</f>
        <v>296.62128</v>
      </c>
      <c r="AE1669" s="24" t="n">
        <f aca="false">N1669/1000*SHAFT_M+SHAFT_SET</f>
        <v>182</v>
      </c>
      <c r="AF1669" s="24" t="n">
        <f aca="false">2*ROUNDUP(G1669*1000/V_ZENER,0)*PRICE_Z+5*ROUNDUP(G1669*DIODE_SAFETY/V_STICK,0)*PRICE_STICK</f>
        <v>56.9</v>
      </c>
      <c r="AG1669" s="24" t="n">
        <f aca="false">SUM(X1669:AF1669)</f>
        <v>2993.16919387</v>
      </c>
      <c r="AH1669" s="20" t="n">
        <f aca="false">FIXED_BOM</f>
        <v>3461</v>
      </c>
      <c r="AI1669" s="24" t="n">
        <f aca="false">(AG1669+AH1669)*(1+CONT)</f>
        <v>7422.2945729505</v>
      </c>
      <c r="AJ1669" s="24" t="n">
        <f aca="false">IF(L1669&gt;0,AI1669/L1669,1000000000000)</f>
        <v>881.204375614011</v>
      </c>
      <c r="AK1669" s="8" t="n">
        <f aca="false">IF(AND(G1669&gt;=V_NEED,L1669&gt;=P_MIN,K1669&gt;=Z_MIN,F1669&lt;=N_CAP,D1669&lt;=R_MAX,OR(CORONA_REQ=0,O1669&gt;=G1669)),1,0)</f>
        <v>0</v>
      </c>
      <c r="AL1669" s="28" t="n">
        <f aca="false">IF(AK1669=1,IF(OBJECTIVE=1,AI1669,AJ1669),1000000000000)+ROW()*0.000000001</f>
        <v>1000000000000</v>
      </c>
    </row>
    <row r="1670" customFormat="false" ht="15" hidden="false" customHeight="false" outlineLevel="0" collapsed="false">
      <c r="A1670" s="8" t="n">
        <v>1666</v>
      </c>
      <c r="B1670" s="23" t="n">
        <v>3</v>
      </c>
      <c r="C1670" s="23" t="n">
        <v>2.5</v>
      </c>
      <c r="D1670" s="8" t="n">
        <v>250</v>
      </c>
      <c r="E1670" s="8" t="n">
        <v>22</v>
      </c>
      <c r="F1670" s="8" t="n">
        <v>10</v>
      </c>
      <c r="G1670" s="28" t="n">
        <v>7.264419</v>
      </c>
      <c r="H1670" s="8" t="n">
        <v>102.104107</v>
      </c>
      <c r="I1670" s="8" t="n">
        <v>3998.064335</v>
      </c>
      <c r="J1670" s="28" t="n">
        <v>39.156744</v>
      </c>
      <c r="K1670" s="39" t="n">
        <v>1.659373</v>
      </c>
      <c r="L1670" s="28" t="n">
        <v>10.71875</v>
      </c>
      <c r="M1670" s="8" t="n">
        <v>156.5</v>
      </c>
      <c r="N1670" s="8" t="n">
        <v>905</v>
      </c>
      <c r="O1670" s="28" t="n">
        <v>9.183835</v>
      </c>
      <c r="P1670" s="28" t="n">
        <v>22.148876</v>
      </c>
      <c r="Q1670" s="28" t="n">
        <v>22.90221</v>
      </c>
      <c r="R1670" s="8" t="n">
        <v>40</v>
      </c>
      <c r="S1670" s="8" t="n">
        <v>18</v>
      </c>
      <c r="T1670" s="23" t="n">
        <v>203.128309</v>
      </c>
      <c r="U1670" s="23" t="n">
        <v>167.628313</v>
      </c>
      <c r="V1670" s="28" t="n">
        <v>5.069505</v>
      </c>
      <c r="W1670" s="39" t="n">
        <v>0.633688</v>
      </c>
      <c r="X1670" s="24" t="n">
        <f aca="false">P1670*RHO_VANE/2700*(1+SCRAP)*PRICE_VANE</f>
        <v>265.12204572</v>
      </c>
      <c r="Y1670" s="24" t="n">
        <f aca="false">Q1670*RHO_PLATE/2700*(1+SCRAP)*PRICE_PLATE</f>
        <v>274.1394537</v>
      </c>
      <c r="Z1670" s="24" t="n">
        <f aca="false">T1670*CUT_M+(R1670+S1670)*CUT_SET</f>
        <v>362.6924635</v>
      </c>
      <c r="AA1670" s="24" t="n">
        <f aca="false">U1670*ROUND_M</f>
        <v>838.141565</v>
      </c>
      <c r="AB1670" s="24" t="n">
        <f aca="false">(R1670+S1670)*FINISH_PART</f>
        <v>464</v>
      </c>
      <c r="AC1670" s="24" t="n">
        <f aca="false">R1670*SPACER_VANE+(R1670+S1670)*ASM_H*LABOUR</f>
        <v>772.5</v>
      </c>
      <c r="AD1670" s="24" t="n">
        <f aca="false">V1670*G10_CAGE+W1670*G10_SLEEVE</f>
        <v>342.19158</v>
      </c>
      <c r="AE1670" s="24" t="n">
        <f aca="false">N1670/1000*SHAFT_M+SHAFT_SET</f>
        <v>188.6</v>
      </c>
      <c r="AF1670" s="24" t="n">
        <f aca="false">2*ROUNDUP(G1670*1000/V_ZENER,0)*PRICE_Z+5*ROUNDUP(G1670*DIODE_SAFETY/V_STICK,0)*PRICE_STICK</f>
        <v>56.9</v>
      </c>
      <c r="AG1670" s="24" t="n">
        <f aca="false">SUM(X1670:AF1670)</f>
        <v>3564.28710792</v>
      </c>
      <c r="AH1670" s="20" t="n">
        <f aca="false">FIXED_BOM</f>
        <v>3461</v>
      </c>
      <c r="AI1670" s="24" t="n">
        <f aca="false">(AG1670+AH1670)*(1+CONT)</f>
        <v>8079.080174108</v>
      </c>
      <c r="AJ1670" s="24" t="n">
        <f aca="false">IF(L1670&gt;0,AI1670/L1670,1000000000000)</f>
        <v>753.733427322029</v>
      </c>
      <c r="AK1670" s="8" t="n">
        <f aca="false">IF(AND(G1670&gt;=V_NEED,L1670&gt;=P_MIN,K1670&gt;=Z_MIN,F1670&lt;=N_CAP,D1670&lt;=R_MAX,OR(CORONA_REQ=0,O1670&gt;=G1670)),1,0)</f>
        <v>0</v>
      </c>
      <c r="AL1670" s="28" t="n">
        <f aca="false">IF(AK1670=1,IF(OBJECTIVE=1,AI1670,AJ1670),1000000000000)+ROW()*0.000000001</f>
        <v>1000000000000</v>
      </c>
    </row>
    <row r="1671" customFormat="false" ht="15" hidden="false" customHeight="false" outlineLevel="0" collapsed="false">
      <c r="A1671" s="8" t="n">
        <v>1667</v>
      </c>
      <c r="B1671" s="23" t="n">
        <v>3</v>
      </c>
      <c r="C1671" s="23" t="n">
        <v>2.5</v>
      </c>
      <c r="D1671" s="8" t="n">
        <v>250</v>
      </c>
      <c r="E1671" s="8" t="n">
        <v>22</v>
      </c>
      <c r="F1671" s="8" t="n">
        <v>12</v>
      </c>
      <c r="G1671" s="28" t="n">
        <v>7.264419</v>
      </c>
      <c r="H1671" s="8" t="n">
        <v>123.178656</v>
      </c>
      <c r="I1671" s="8" t="n">
        <v>4839.76209</v>
      </c>
      <c r="J1671" s="28" t="n">
        <v>39.29059</v>
      </c>
      <c r="K1671" s="39" t="n">
        <v>1.663305</v>
      </c>
      <c r="L1671" s="28" t="n">
        <v>13.031355</v>
      </c>
      <c r="M1671" s="8" t="n">
        <v>189.5</v>
      </c>
      <c r="N1671" s="8" t="n">
        <v>971</v>
      </c>
      <c r="O1671" s="28" t="n">
        <v>9.183835</v>
      </c>
      <c r="P1671" s="28" t="n">
        <v>26.578651</v>
      </c>
      <c r="Q1671" s="28" t="n">
        <v>27.991591</v>
      </c>
      <c r="R1671" s="8" t="n">
        <v>48</v>
      </c>
      <c r="S1671" s="8" t="n">
        <v>22</v>
      </c>
      <c r="T1671" s="23" t="n">
        <v>244.507954</v>
      </c>
      <c r="U1671" s="23" t="n">
        <v>201.907957</v>
      </c>
      <c r="V1671" s="28" t="n">
        <v>5.879644</v>
      </c>
      <c r="W1671" s="39" t="n">
        <v>0.734955</v>
      </c>
      <c r="X1671" s="24" t="n">
        <f aca="false">P1671*RHO_VANE/2700*(1+SCRAP)*PRICE_VANE</f>
        <v>318.14645247</v>
      </c>
      <c r="Y1671" s="24" t="n">
        <f aca="false">Q1671*RHO_PLATE/2700*(1+SCRAP)*PRICE_PLATE</f>
        <v>335.05934427</v>
      </c>
      <c r="Z1671" s="24" t="n">
        <f aca="false">T1671*CUT_M+(R1671+S1671)*CUT_SET</f>
        <v>436.761931</v>
      </c>
      <c r="AA1671" s="24" t="n">
        <f aca="false">U1671*ROUND_M</f>
        <v>1009.539785</v>
      </c>
      <c r="AB1671" s="24" t="n">
        <f aca="false">(R1671+S1671)*FINISH_PART</f>
        <v>560</v>
      </c>
      <c r="AC1671" s="24" t="n">
        <f aca="false">R1671*SPACER_VANE+(R1671+S1671)*ASM_H*LABOUR</f>
        <v>931.5</v>
      </c>
      <c r="AD1671" s="24" t="n">
        <f aca="false">V1671*G10_CAGE+W1671*G10_SLEEVE</f>
        <v>396.87594</v>
      </c>
      <c r="AE1671" s="24" t="n">
        <f aca="false">N1671/1000*SHAFT_M+SHAFT_SET</f>
        <v>196.52</v>
      </c>
      <c r="AF1671" s="24" t="n">
        <f aca="false">2*ROUNDUP(G1671*1000/V_ZENER,0)*PRICE_Z+5*ROUNDUP(G1671*DIODE_SAFETY/V_STICK,0)*PRICE_STICK</f>
        <v>56.9</v>
      </c>
      <c r="AG1671" s="24" t="n">
        <f aca="false">SUM(X1671:AF1671)</f>
        <v>4241.30345274</v>
      </c>
      <c r="AH1671" s="20" t="n">
        <f aca="false">FIXED_BOM</f>
        <v>3461</v>
      </c>
      <c r="AI1671" s="24" t="n">
        <f aca="false">(AG1671+AH1671)*(1+CONT)</f>
        <v>8857.648970651</v>
      </c>
      <c r="AJ1671" s="24" t="n">
        <f aca="false">IF(L1671&gt;0,AI1671/L1671,1000000000000)</f>
        <v>679.718185150431</v>
      </c>
      <c r="AK1671" s="8" t="n">
        <f aca="false">IF(AND(G1671&gt;=V_NEED,L1671&gt;=P_MIN,K1671&gt;=Z_MIN,F1671&lt;=N_CAP,D1671&lt;=R_MAX,OR(CORONA_REQ=0,O1671&gt;=G1671)),1,0)</f>
        <v>0</v>
      </c>
      <c r="AL1671" s="28" t="n">
        <f aca="false">IF(AK1671=1,IF(OBJECTIVE=1,AI1671,AJ1671),1000000000000)+ROW()*0.000000001</f>
        <v>1000000000000</v>
      </c>
    </row>
    <row r="1672" customFormat="false" ht="15" hidden="false" customHeight="false" outlineLevel="0" collapsed="false">
      <c r="A1672" s="8" t="n">
        <v>1668</v>
      </c>
      <c r="B1672" s="23" t="n">
        <v>3</v>
      </c>
      <c r="C1672" s="23" t="n">
        <v>2.5</v>
      </c>
      <c r="D1672" s="8" t="n">
        <v>250</v>
      </c>
      <c r="E1672" s="8" t="n">
        <v>22</v>
      </c>
      <c r="F1672" s="8" t="n">
        <v>16</v>
      </c>
      <c r="G1672" s="28" t="n">
        <v>7.264419</v>
      </c>
      <c r="H1672" s="8" t="n">
        <v>165.327753</v>
      </c>
      <c r="I1672" s="8" t="n">
        <v>6523.1576</v>
      </c>
      <c r="J1672" s="28" t="n">
        <v>39.455914</v>
      </c>
      <c r="K1672" s="39" t="n">
        <v>1.667457</v>
      </c>
      <c r="L1672" s="28" t="n">
        <v>17.635805</v>
      </c>
      <c r="M1672" s="8" t="n">
        <v>250</v>
      </c>
      <c r="N1672" s="8" t="n">
        <v>1092</v>
      </c>
      <c r="O1672" s="28" t="n">
        <v>9.183835</v>
      </c>
      <c r="P1672" s="28" t="n">
        <v>35.438202</v>
      </c>
      <c r="Q1672" s="28" t="n">
        <v>35.625661</v>
      </c>
      <c r="R1672" s="8" t="n">
        <v>64</v>
      </c>
      <c r="S1672" s="8" t="n">
        <v>28</v>
      </c>
      <c r="T1672" s="23" t="n">
        <v>323.497331</v>
      </c>
      <c r="U1672" s="23" t="n">
        <v>266.697336</v>
      </c>
      <c r="V1672" s="28" t="n">
        <v>7.364898</v>
      </c>
      <c r="W1672" s="39" t="n">
        <v>0.920612</v>
      </c>
      <c r="X1672" s="24" t="n">
        <f aca="false">P1672*RHO_VANE/2700*(1+SCRAP)*PRICE_VANE</f>
        <v>424.19527794</v>
      </c>
      <c r="Y1672" s="24" t="n">
        <f aca="false">Q1672*RHO_PLATE/2700*(1+SCRAP)*PRICE_PLATE</f>
        <v>426.43916217</v>
      </c>
      <c r="Z1672" s="24" t="n">
        <f aca="false">T1672*CUT_M+(R1672+S1672)*CUT_SET</f>
        <v>577.2459965</v>
      </c>
      <c r="AA1672" s="24" t="n">
        <f aca="false">U1672*ROUND_M</f>
        <v>1333.48668</v>
      </c>
      <c r="AB1672" s="24" t="n">
        <f aca="false">(R1672+S1672)*FINISH_PART</f>
        <v>736</v>
      </c>
      <c r="AC1672" s="24" t="n">
        <f aca="false">R1672*SPACER_VANE+(R1672+S1672)*ASM_H*LABOUR</f>
        <v>1227</v>
      </c>
      <c r="AD1672" s="24" t="n">
        <f aca="false">V1672*G10_CAGE+W1672*G10_SLEEVE</f>
        <v>497.1306</v>
      </c>
      <c r="AE1672" s="24" t="n">
        <f aca="false">N1672/1000*SHAFT_M+SHAFT_SET</f>
        <v>211.04</v>
      </c>
      <c r="AF1672" s="24" t="n">
        <f aca="false">2*ROUNDUP(G1672*1000/V_ZENER,0)*PRICE_Z+5*ROUNDUP(G1672*DIODE_SAFETY/V_STICK,0)*PRICE_STICK</f>
        <v>56.9</v>
      </c>
      <c r="AG1672" s="24" t="n">
        <f aca="false">SUM(X1672:AF1672)</f>
        <v>5489.43771661</v>
      </c>
      <c r="AH1672" s="20" t="n">
        <f aca="false">FIXED_BOM</f>
        <v>3461</v>
      </c>
      <c r="AI1672" s="24" t="n">
        <f aca="false">(AG1672+AH1672)*(1+CONT)</f>
        <v>10293.0033741015</v>
      </c>
      <c r="AJ1672" s="24" t="n">
        <f aca="false">IF(L1672&gt;0,AI1672/L1672,1000000000000)</f>
        <v>583.642389678356</v>
      </c>
      <c r="AK1672" s="8" t="n">
        <f aca="false">IF(AND(G1672&gt;=V_NEED,L1672&gt;=P_MIN,K1672&gt;=Z_MIN,F1672&lt;=N_CAP,D1672&lt;=R_MAX,OR(CORONA_REQ=0,O1672&gt;=G1672)),1,0)</f>
        <v>0</v>
      </c>
      <c r="AL1672" s="28" t="n">
        <f aca="false">IF(AK1672=1,IF(OBJECTIVE=1,AI1672,AJ1672),1000000000000)+ROW()*0.000000001</f>
        <v>1000000000000</v>
      </c>
    </row>
    <row r="1673" customFormat="false" ht="15" hidden="false" customHeight="false" outlineLevel="0" collapsed="false">
      <c r="A1673" s="8" t="n">
        <v>1669</v>
      </c>
      <c r="B1673" s="23" t="n">
        <v>3</v>
      </c>
      <c r="C1673" s="23" t="n">
        <v>2.5</v>
      </c>
      <c r="D1673" s="8" t="n">
        <v>250</v>
      </c>
      <c r="E1673" s="8" t="n">
        <v>26</v>
      </c>
      <c r="F1673" s="8" t="n">
        <v>4</v>
      </c>
      <c r="G1673" s="28" t="n">
        <v>7.264419</v>
      </c>
      <c r="H1673" s="8" t="n">
        <v>64.595304</v>
      </c>
      <c r="I1673" s="8" t="n">
        <v>1733.478707</v>
      </c>
      <c r="J1673" s="28" t="n">
        <v>26.835986</v>
      </c>
      <c r="K1673" s="39" t="n">
        <v>1.602071</v>
      </c>
      <c r="L1673" s="28" t="n">
        <v>4.384535</v>
      </c>
      <c r="M1673" s="8" t="n">
        <v>68.5</v>
      </c>
      <c r="N1673" s="8" t="n">
        <v>729</v>
      </c>
      <c r="O1673" s="28" t="n">
        <v>9.183835</v>
      </c>
      <c r="P1673" s="28" t="n">
        <v>10.216718</v>
      </c>
      <c r="Q1673" s="28" t="n">
        <v>12.72345</v>
      </c>
      <c r="R1673" s="8" t="n">
        <v>16</v>
      </c>
      <c r="S1673" s="8" t="n">
        <v>10</v>
      </c>
      <c r="T1673" s="23" t="n">
        <v>86.529199</v>
      </c>
      <c r="U1673" s="23" t="n">
        <v>72.329201</v>
      </c>
      <c r="V1673" s="28" t="n">
        <v>2.909135</v>
      </c>
      <c r="W1673" s="39" t="n">
        <v>0.363642</v>
      </c>
      <c r="X1673" s="24" t="n">
        <f aca="false">P1673*RHO_VANE/2700*(1+SCRAP)*PRICE_VANE</f>
        <v>122.29411446</v>
      </c>
      <c r="Y1673" s="24" t="n">
        <f aca="false">Q1673*RHO_PLATE/2700*(1+SCRAP)*PRICE_PLATE</f>
        <v>152.2996965</v>
      </c>
      <c r="Z1673" s="24" t="n">
        <f aca="false">T1673*CUT_M+(R1673+S1673)*CUT_SET</f>
        <v>155.7937985</v>
      </c>
      <c r="AA1673" s="24" t="n">
        <f aca="false">U1673*ROUND_M</f>
        <v>361.646005</v>
      </c>
      <c r="AB1673" s="24" t="n">
        <f aca="false">(R1673+S1673)*FINISH_PART</f>
        <v>208</v>
      </c>
      <c r="AC1673" s="24" t="n">
        <f aca="false">R1673*SPACER_VANE+(R1673+S1673)*ASM_H*LABOUR</f>
        <v>340.5</v>
      </c>
      <c r="AD1673" s="24" t="n">
        <f aca="false">V1673*G10_CAGE+W1673*G10_SLEEVE</f>
        <v>196.36662</v>
      </c>
      <c r="AE1673" s="24" t="n">
        <f aca="false">N1673/1000*SHAFT_M+SHAFT_SET</f>
        <v>167.48</v>
      </c>
      <c r="AF1673" s="24" t="n">
        <f aca="false">2*ROUNDUP(G1673*1000/V_ZENER,0)*PRICE_Z+5*ROUNDUP(G1673*DIODE_SAFETY/V_STICK,0)*PRICE_STICK</f>
        <v>56.9</v>
      </c>
      <c r="AG1673" s="24" t="n">
        <f aca="false">SUM(X1673:AF1673)</f>
        <v>1761.28023446</v>
      </c>
      <c r="AH1673" s="20" t="n">
        <f aca="false">FIXED_BOM</f>
        <v>3461</v>
      </c>
      <c r="AI1673" s="24" t="n">
        <f aca="false">(AG1673+AH1673)*(1+CONT)</f>
        <v>6005.622269629</v>
      </c>
      <c r="AJ1673" s="24" t="n">
        <f aca="false">IF(L1673&gt;0,AI1673/L1673,1000000000000)</f>
        <v>1369.72843634023</v>
      </c>
      <c r="AK1673" s="8" t="n">
        <f aca="false">IF(AND(G1673&gt;=V_NEED,L1673&gt;=P_MIN,K1673&gt;=Z_MIN,F1673&lt;=N_CAP,D1673&lt;=R_MAX,OR(CORONA_REQ=0,O1673&gt;=G1673)),1,0)</f>
        <v>0</v>
      </c>
      <c r="AL1673" s="28" t="n">
        <f aca="false">IF(AK1673=1,IF(OBJECTIVE=1,AI1673,AJ1673),1000000000000)+ROW()*0.000000001</f>
        <v>1000000000000</v>
      </c>
    </row>
    <row r="1674" customFormat="false" ht="15" hidden="false" customHeight="false" outlineLevel="0" collapsed="false">
      <c r="A1674" s="8" t="n">
        <v>1670</v>
      </c>
      <c r="B1674" s="23" t="n">
        <v>3</v>
      </c>
      <c r="C1674" s="23" t="n">
        <v>2.5</v>
      </c>
      <c r="D1674" s="8" t="n">
        <v>250</v>
      </c>
      <c r="E1674" s="8" t="n">
        <v>26</v>
      </c>
      <c r="F1674" s="8" t="n">
        <v>6</v>
      </c>
      <c r="G1674" s="28" t="n">
        <v>7.264419</v>
      </c>
      <c r="H1674" s="8" t="n">
        <v>100.36405</v>
      </c>
      <c r="I1674" s="8" t="n">
        <v>2724.037969</v>
      </c>
      <c r="J1674" s="28" t="n">
        <v>27.141571</v>
      </c>
      <c r="K1674" s="39" t="n">
        <v>1.617491</v>
      </c>
      <c r="L1674" s="28" t="n">
        <v>7.00351</v>
      </c>
      <c r="M1674" s="8" t="n">
        <v>101.5</v>
      </c>
      <c r="N1674" s="8" t="n">
        <v>795</v>
      </c>
      <c r="O1674" s="28" t="n">
        <v>9.183835</v>
      </c>
      <c r="P1674" s="28" t="n">
        <v>15.325078</v>
      </c>
      <c r="Q1674" s="28" t="n">
        <v>17.81283</v>
      </c>
      <c r="R1674" s="8" t="n">
        <v>24</v>
      </c>
      <c r="S1674" s="8" t="n">
        <v>14</v>
      </c>
      <c r="T1674" s="23" t="n">
        <v>127.908844</v>
      </c>
      <c r="U1674" s="23" t="n">
        <v>106.608845</v>
      </c>
      <c r="V1674" s="28" t="n">
        <v>3.719274</v>
      </c>
      <c r="W1674" s="39" t="n">
        <v>0.464909</v>
      </c>
      <c r="X1674" s="24" t="n">
        <f aca="false">P1674*RHO_VANE/2700*(1+SCRAP)*PRICE_VANE</f>
        <v>183.44118366</v>
      </c>
      <c r="Y1674" s="24" t="n">
        <f aca="false">Q1674*RHO_PLATE/2700*(1+SCRAP)*PRICE_PLATE</f>
        <v>213.2195751</v>
      </c>
      <c r="Z1674" s="24" t="n">
        <f aca="false">T1674*CUT_M+(R1674+S1674)*CUT_SET</f>
        <v>229.863266</v>
      </c>
      <c r="AA1674" s="24" t="n">
        <f aca="false">U1674*ROUND_M</f>
        <v>533.044225</v>
      </c>
      <c r="AB1674" s="24" t="n">
        <f aca="false">(R1674+S1674)*FINISH_PART</f>
        <v>304</v>
      </c>
      <c r="AC1674" s="24" t="n">
        <f aca="false">R1674*SPACER_VANE+(R1674+S1674)*ASM_H*LABOUR</f>
        <v>499.5</v>
      </c>
      <c r="AD1674" s="24" t="n">
        <f aca="false">V1674*G10_CAGE+W1674*G10_SLEEVE</f>
        <v>251.05098</v>
      </c>
      <c r="AE1674" s="24" t="n">
        <f aca="false">N1674/1000*SHAFT_M+SHAFT_SET</f>
        <v>175.4</v>
      </c>
      <c r="AF1674" s="24" t="n">
        <f aca="false">2*ROUNDUP(G1674*1000/V_ZENER,0)*PRICE_Z+5*ROUNDUP(G1674*DIODE_SAFETY/V_STICK,0)*PRICE_STICK</f>
        <v>56.9</v>
      </c>
      <c r="AG1674" s="24" t="n">
        <f aca="false">SUM(X1674:AF1674)</f>
        <v>2446.41922976</v>
      </c>
      <c r="AH1674" s="20" t="n">
        <f aca="false">FIXED_BOM</f>
        <v>3461</v>
      </c>
      <c r="AI1674" s="24" t="n">
        <f aca="false">(AG1674+AH1674)*(1+CONT)</f>
        <v>6793.532114224</v>
      </c>
      <c r="AJ1674" s="24" t="n">
        <f aca="false">IF(L1674&gt;0,AI1674/L1674,1000000000000)</f>
        <v>970.018192909555</v>
      </c>
      <c r="AK1674" s="8" t="n">
        <f aca="false">IF(AND(G1674&gt;=V_NEED,L1674&gt;=P_MIN,K1674&gt;=Z_MIN,F1674&lt;=N_CAP,D1674&lt;=R_MAX,OR(CORONA_REQ=0,O1674&gt;=G1674)),1,0)</f>
        <v>0</v>
      </c>
      <c r="AL1674" s="28" t="n">
        <f aca="false">IF(AK1674=1,IF(OBJECTIVE=1,AI1674,AJ1674),1000000000000)+ROW()*0.000000001</f>
        <v>1000000000000</v>
      </c>
    </row>
    <row r="1675" customFormat="false" ht="15" hidden="false" customHeight="false" outlineLevel="0" collapsed="false">
      <c r="A1675" s="8" t="n">
        <v>1671</v>
      </c>
      <c r="B1675" s="23" t="n">
        <v>3</v>
      </c>
      <c r="C1675" s="23" t="n">
        <v>2.5</v>
      </c>
      <c r="D1675" s="8" t="n">
        <v>250</v>
      </c>
      <c r="E1675" s="8" t="n">
        <v>26</v>
      </c>
      <c r="F1675" s="8" t="n">
        <v>8</v>
      </c>
      <c r="G1675" s="28" t="n">
        <v>7.264419</v>
      </c>
      <c r="H1675" s="8" t="n">
        <v>136.132795</v>
      </c>
      <c r="I1675" s="8" t="n">
        <v>3714.59723</v>
      </c>
      <c r="J1675" s="28" t="n">
        <v>27.286571</v>
      </c>
      <c r="K1675" s="39" t="n">
        <v>1.625955</v>
      </c>
      <c r="L1675" s="28" t="n">
        <v>9.638375</v>
      </c>
      <c r="M1675" s="8" t="n">
        <v>134.5</v>
      </c>
      <c r="N1675" s="8" t="n">
        <v>861</v>
      </c>
      <c r="O1675" s="28" t="n">
        <v>9.183835</v>
      </c>
      <c r="P1675" s="28" t="n">
        <v>20.433437</v>
      </c>
      <c r="Q1675" s="28" t="n">
        <v>22.90221</v>
      </c>
      <c r="R1675" s="8" t="n">
        <v>32</v>
      </c>
      <c r="S1675" s="8" t="n">
        <v>18</v>
      </c>
      <c r="T1675" s="23" t="n">
        <v>169.288488</v>
      </c>
      <c r="U1675" s="23" t="n">
        <v>140.88849</v>
      </c>
      <c r="V1675" s="28" t="n">
        <v>4.529413</v>
      </c>
      <c r="W1675" s="39" t="n">
        <v>0.566177</v>
      </c>
      <c r="X1675" s="24" t="n">
        <f aca="false">P1675*RHO_VANE/2700*(1+SCRAP)*PRICE_VANE</f>
        <v>244.58824089</v>
      </c>
      <c r="Y1675" s="24" t="n">
        <f aca="false">Q1675*RHO_PLATE/2700*(1+SCRAP)*PRICE_PLATE</f>
        <v>274.1394537</v>
      </c>
      <c r="Z1675" s="24" t="n">
        <f aca="false">T1675*CUT_M+(R1675+S1675)*CUT_SET</f>
        <v>303.932732</v>
      </c>
      <c r="AA1675" s="24" t="n">
        <f aca="false">U1675*ROUND_M</f>
        <v>704.44245</v>
      </c>
      <c r="AB1675" s="24" t="n">
        <f aca="false">(R1675+S1675)*FINISH_PART</f>
        <v>400</v>
      </c>
      <c r="AC1675" s="24" t="n">
        <f aca="false">R1675*SPACER_VANE+(R1675+S1675)*ASM_H*LABOUR</f>
        <v>658.5</v>
      </c>
      <c r="AD1675" s="24" t="n">
        <f aca="false">V1675*G10_CAGE+W1675*G10_SLEEVE</f>
        <v>305.7354</v>
      </c>
      <c r="AE1675" s="24" t="n">
        <f aca="false">N1675/1000*SHAFT_M+SHAFT_SET</f>
        <v>183.32</v>
      </c>
      <c r="AF1675" s="24" t="n">
        <f aca="false">2*ROUNDUP(G1675*1000/V_ZENER,0)*PRICE_Z+5*ROUNDUP(G1675*DIODE_SAFETY/V_STICK,0)*PRICE_STICK</f>
        <v>56.9</v>
      </c>
      <c r="AG1675" s="24" t="n">
        <f aca="false">SUM(X1675:AF1675)</f>
        <v>3131.55827659</v>
      </c>
      <c r="AH1675" s="20" t="n">
        <f aca="false">FIXED_BOM</f>
        <v>3461</v>
      </c>
      <c r="AI1675" s="24" t="n">
        <f aca="false">(AG1675+AH1675)*(1+CONT)</f>
        <v>7581.4420180785</v>
      </c>
      <c r="AJ1675" s="24" t="n">
        <f aca="false">IF(L1675&gt;0,AI1675/L1675,1000000000000)</f>
        <v>786.589235019233</v>
      </c>
      <c r="AK1675" s="8" t="n">
        <f aca="false">IF(AND(G1675&gt;=V_NEED,L1675&gt;=P_MIN,K1675&gt;=Z_MIN,F1675&lt;=N_CAP,D1675&lt;=R_MAX,OR(CORONA_REQ=0,O1675&gt;=G1675)),1,0)</f>
        <v>0</v>
      </c>
      <c r="AL1675" s="28" t="n">
        <f aca="false">IF(AK1675=1,IF(OBJECTIVE=1,AI1675,AJ1675),1000000000000)+ROW()*0.000000001</f>
        <v>1000000000000</v>
      </c>
    </row>
    <row r="1676" customFormat="false" ht="15" hidden="false" customHeight="false" outlineLevel="0" collapsed="false">
      <c r="A1676" s="8" t="n">
        <v>1672</v>
      </c>
      <c r="B1676" s="23" t="n">
        <v>3</v>
      </c>
      <c r="C1676" s="23" t="n">
        <v>2.5</v>
      </c>
      <c r="D1676" s="8" t="n">
        <v>250</v>
      </c>
      <c r="E1676" s="8" t="n">
        <v>26</v>
      </c>
      <c r="F1676" s="8" t="n">
        <v>10</v>
      </c>
      <c r="G1676" s="28" t="n">
        <v>7.264419</v>
      </c>
      <c r="H1676" s="8" t="n">
        <v>171.90154</v>
      </c>
      <c r="I1676" s="8" t="n">
        <v>4705.156492</v>
      </c>
      <c r="J1676" s="28" t="n">
        <v>27.371229</v>
      </c>
      <c r="K1676" s="39" t="n">
        <v>1.63019</v>
      </c>
      <c r="L1676" s="28" t="n">
        <v>12.263252</v>
      </c>
      <c r="M1676" s="8" t="n">
        <v>167.5</v>
      </c>
      <c r="N1676" s="8" t="n">
        <v>927</v>
      </c>
      <c r="O1676" s="28" t="n">
        <v>9.183835</v>
      </c>
      <c r="P1676" s="28" t="n">
        <v>25.541796</v>
      </c>
      <c r="Q1676" s="28" t="n">
        <v>27.991591</v>
      </c>
      <c r="R1676" s="8" t="n">
        <v>40</v>
      </c>
      <c r="S1676" s="8" t="n">
        <v>22</v>
      </c>
      <c r="T1676" s="23" t="n">
        <v>210.668132</v>
      </c>
      <c r="U1676" s="23" t="n">
        <v>175.168135</v>
      </c>
      <c r="V1676" s="28" t="n">
        <v>5.339551</v>
      </c>
      <c r="W1676" s="39" t="n">
        <v>0.667444</v>
      </c>
      <c r="X1676" s="24" t="n">
        <f aca="false">P1676*RHO_VANE/2700*(1+SCRAP)*PRICE_VANE</f>
        <v>305.73529812</v>
      </c>
      <c r="Y1676" s="24" t="n">
        <f aca="false">Q1676*RHO_PLATE/2700*(1+SCRAP)*PRICE_PLATE</f>
        <v>335.05934427</v>
      </c>
      <c r="Z1676" s="24" t="n">
        <f aca="false">T1676*CUT_M+(R1676+S1676)*CUT_SET</f>
        <v>378.002198</v>
      </c>
      <c r="AA1676" s="24" t="n">
        <f aca="false">U1676*ROUND_M</f>
        <v>875.840675</v>
      </c>
      <c r="AB1676" s="24" t="n">
        <f aca="false">(R1676+S1676)*FINISH_PART</f>
        <v>496</v>
      </c>
      <c r="AC1676" s="24" t="n">
        <f aca="false">R1676*SPACER_VANE+(R1676+S1676)*ASM_H*LABOUR</f>
        <v>817.5</v>
      </c>
      <c r="AD1676" s="24" t="n">
        <f aca="false">V1676*G10_CAGE+W1676*G10_SLEEVE</f>
        <v>360.4197</v>
      </c>
      <c r="AE1676" s="24" t="n">
        <f aca="false">N1676/1000*SHAFT_M+SHAFT_SET</f>
        <v>191.24</v>
      </c>
      <c r="AF1676" s="24" t="n">
        <f aca="false">2*ROUNDUP(G1676*1000/V_ZENER,0)*PRICE_Z+5*ROUNDUP(G1676*DIODE_SAFETY/V_STICK,0)*PRICE_STICK</f>
        <v>56.9</v>
      </c>
      <c r="AG1676" s="24" t="n">
        <f aca="false">SUM(X1676:AF1676)</f>
        <v>3816.69721539</v>
      </c>
      <c r="AH1676" s="20" t="n">
        <f aca="false">FIXED_BOM</f>
        <v>3461</v>
      </c>
      <c r="AI1676" s="24" t="n">
        <f aca="false">(AG1676+AH1676)*(1+CONT)</f>
        <v>8369.3517976985</v>
      </c>
      <c r="AJ1676" s="24" t="n">
        <f aca="false">IF(L1676&gt;0,AI1676/L1676,1000000000000)</f>
        <v>682.47409395962</v>
      </c>
      <c r="AK1676" s="8" t="n">
        <f aca="false">IF(AND(G1676&gt;=V_NEED,L1676&gt;=P_MIN,K1676&gt;=Z_MIN,F1676&lt;=N_CAP,D1676&lt;=R_MAX,OR(CORONA_REQ=0,O1676&gt;=G1676)),1,0)</f>
        <v>0</v>
      </c>
      <c r="AL1676" s="28" t="n">
        <f aca="false">IF(AK1676=1,IF(OBJECTIVE=1,AI1676,AJ1676),1000000000000)+ROW()*0.000000001</f>
        <v>1000000000000</v>
      </c>
    </row>
    <row r="1677" customFormat="false" ht="15" hidden="false" customHeight="false" outlineLevel="0" collapsed="false">
      <c r="A1677" s="8" t="n">
        <v>1673</v>
      </c>
      <c r="B1677" s="23" t="n">
        <v>3</v>
      </c>
      <c r="C1677" s="23" t="n">
        <v>2.5</v>
      </c>
      <c r="D1677" s="8" t="n">
        <v>250</v>
      </c>
      <c r="E1677" s="8" t="n">
        <v>26</v>
      </c>
      <c r="F1677" s="8" t="n">
        <v>12</v>
      </c>
      <c r="G1677" s="28" t="n">
        <v>7.264419</v>
      </c>
      <c r="H1677" s="8" t="n">
        <v>207.670286</v>
      </c>
      <c r="I1677" s="8" t="n">
        <v>5695.715753</v>
      </c>
      <c r="J1677" s="28" t="n">
        <v>27.426725</v>
      </c>
      <c r="K1677" s="39" t="n">
        <v>1.632365</v>
      </c>
      <c r="L1677" s="28" t="n">
        <v>14.876934</v>
      </c>
      <c r="M1677" s="8" t="n">
        <v>200.5</v>
      </c>
      <c r="N1677" s="8" t="n">
        <v>993</v>
      </c>
      <c r="O1677" s="28" t="n">
        <v>9.183835</v>
      </c>
      <c r="P1677" s="28" t="n">
        <v>30.650155</v>
      </c>
      <c r="Q1677" s="28" t="n">
        <v>33.080971</v>
      </c>
      <c r="R1677" s="8" t="n">
        <v>48</v>
      </c>
      <c r="S1677" s="8" t="n">
        <v>26</v>
      </c>
      <c r="T1677" s="23" t="n">
        <v>252.047776</v>
      </c>
      <c r="U1677" s="23" t="n">
        <v>209.44778</v>
      </c>
      <c r="V1677" s="28" t="n">
        <v>6.14969</v>
      </c>
      <c r="W1677" s="39" t="n">
        <v>0.768711</v>
      </c>
      <c r="X1677" s="24" t="n">
        <f aca="false">P1677*RHO_VANE/2700*(1+SCRAP)*PRICE_VANE</f>
        <v>366.88235535</v>
      </c>
      <c r="Y1677" s="24" t="n">
        <f aca="false">Q1677*RHO_PLATE/2700*(1+SCRAP)*PRICE_PLATE</f>
        <v>395.97922287</v>
      </c>
      <c r="Z1677" s="24" t="n">
        <f aca="false">T1677*CUT_M+(R1677+S1677)*CUT_SET</f>
        <v>452.071664</v>
      </c>
      <c r="AA1677" s="24" t="n">
        <f aca="false">U1677*ROUND_M</f>
        <v>1047.2389</v>
      </c>
      <c r="AB1677" s="24" t="n">
        <f aca="false">(R1677+S1677)*FINISH_PART</f>
        <v>592</v>
      </c>
      <c r="AC1677" s="24" t="n">
        <f aca="false">R1677*SPACER_VANE+(R1677+S1677)*ASM_H*LABOUR</f>
        <v>976.5</v>
      </c>
      <c r="AD1677" s="24" t="n">
        <f aca="false">V1677*G10_CAGE+W1677*G10_SLEEVE</f>
        <v>415.10406</v>
      </c>
      <c r="AE1677" s="24" t="n">
        <f aca="false">N1677/1000*SHAFT_M+SHAFT_SET</f>
        <v>199.16</v>
      </c>
      <c r="AF1677" s="24" t="n">
        <f aca="false">2*ROUNDUP(G1677*1000/V_ZENER,0)*PRICE_Z+5*ROUNDUP(G1677*DIODE_SAFETY/V_STICK,0)*PRICE_STICK</f>
        <v>56.9</v>
      </c>
      <c r="AG1677" s="24" t="n">
        <f aca="false">SUM(X1677:AF1677)</f>
        <v>4501.83620222</v>
      </c>
      <c r="AH1677" s="20" t="n">
        <f aca="false">FIXED_BOM</f>
        <v>3461</v>
      </c>
      <c r="AI1677" s="24" t="n">
        <f aca="false">(AG1677+AH1677)*(1+CONT)</f>
        <v>9157.261632553</v>
      </c>
      <c r="AJ1677" s="24" t="n">
        <f aca="false">IF(L1677&gt;0,AI1677/L1677,1000000000000)</f>
        <v>615.534197607719</v>
      </c>
      <c r="AK1677" s="8" t="n">
        <f aca="false">IF(AND(G1677&gt;=V_NEED,L1677&gt;=P_MIN,K1677&gt;=Z_MIN,F1677&lt;=N_CAP,D1677&lt;=R_MAX,OR(CORONA_REQ=0,O1677&gt;=G1677)),1,0)</f>
        <v>0</v>
      </c>
      <c r="AL1677" s="28" t="n">
        <f aca="false">IF(AK1677=1,IF(OBJECTIVE=1,AI1677,AJ1677),1000000000000)+ROW()*0.000000001</f>
        <v>1000000000000</v>
      </c>
    </row>
    <row r="1678" customFormat="false" ht="15" hidden="false" customHeight="false" outlineLevel="0" collapsed="false">
      <c r="A1678" s="8" t="n">
        <v>1674</v>
      </c>
      <c r="B1678" s="23" t="n">
        <v>3</v>
      </c>
      <c r="C1678" s="23" t="n">
        <v>2.5</v>
      </c>
      <c r="D1678" s="8" t="n">
        <v>250</v>
      </c>
      <c r="E1678" s="8" t="n">
        <v>26</v>
      </c>
      <c r="F1678" s="8" t="n">
        <v>16</v>
      </c>
      <c r="G1678" s="28" t="n">
        <v>7.264419</v>
      </c>
      <c r="H1678" s="8" t="n">
        <v>279.207776</v>
      </c>
      <c r="I1678" s="8" t="n">
        <v>7676.834276</v>
      </c>
      <c r="J1678" s="28" t="n">
        <v>27.495059</v>
      </c>
      <c r="K1678" s="39" t="n">
        <v>1.637201</v>
      </c>
      <c r="L1678" s="28" t="n">
        <v>20.158077</v>
      </c>
      <c r="M1678" s="8" t="n">
        <v>266.5</v>
      </c>
      <c r="N1678" s="8" t="n">
        <v>1125</v>
      </c>
      <c r="O1678" s="28" t="n">
        <v>9.183835</v>
      </c>
      <c r="P1678" s="28" t="n">
        <v>40.866874</v>
      </c>
      <c r="Q1678" s="28" t="n">
        <v>43.259731</v>
      </c>
      <c r="R1678" s="8" t="n">
        <v>64</v>
      </c>
      <c r="S1678" s="8" t="n">
        <v>34</v>
      </c>
      <c r="T1678" s="23" t="n">
        <v>334.807064</v>
      </c>
      <c r="U1678" s="23" t="n">
        <v>278.007069</v>
      </c>
      <c r="V1678" s="28" t="n">
        <v>7.769968</v>
      </c>
      <c r="W1678" s="39" t="n">
        <v>0.971246</v>
      </c>
      <c r="X1678" s="24" t="n">
        <f aca="false">P1678*RHO_VANE/2700*(1+SCRAP)*PRICE_VANE</f>
        <v>489.17648178</v>
      </c>
      <c r="Y1678" s="24" t="n">
        <f aca="false">Q1678*RHO_PLATE/2700*(1+SCRAP)*PRICE_PLATE</f>
        <v>517.81898007</v>
      </c>
      <c r="Z1678" s="24" t="n">
        <f aca="false">T1678*CUT_M+(R1678+S1678)*CUT_SET</f>
        <v>600.210596</v>
      </c>
      <c r="AA1678" s="24" t="n">
        <f aca="false">U1678*ROUND_M</f>
        <v>1390.035345</v>
      </c>
      <c r="AB1678" s="24" t="n">
        <f aca="false">(R1678+S1678)*FINISH_PART</f>
        <v>784</v>
      </c>
      <c r="AC1678" s="24" t="n">
        <f aca="false">R1678*SPACER_VANE+(R1678+S1678)*ASM_H*LABOUR</f>
        <v>1294.5</v>
      </c>
      <c r="AD1678" s="24" t="n">
        <f aca="false">V1678*G10_CAGE+W1678*G10_SLEEVE</f>
        <v>524.47284</v>
      </c>
      <c r="AE1678" s="24" t="n">
        <f aca="false">N1678/1000*SHAFT_M+SHAFT_SET</f>
        <v>215</v>
      </c>
      <c r="AF1678" s="24" t="n">
        <f aca="false">2*ROUNDUP(G1678*1000/V_ZENER,0)*PRICE_Z+5*ROUNDUP(G1678*DIODE_SAFETY/V_STICK,0)*PRICE_STICK</f>
        <v>56.9</v>
      </c>
      <c r="AG1678" s="24" t="n">
        <f aca="false">SUM(X1678:AF1678)</f>
        <v>5872.11424285</v>
      </c>
      <c r="AH1678" s="20" t="n">
        <f aca="false">FIXED_BOM</f>
        <v>3461</v>
      </c>
      <c r="AI1678" s="24" t="n">
        <f aca="false">(AG1678+AH1678)*(1+CONT)</f>
        <v>10733.0813792775</v>
      </c>
      <c r="AJ1678" s="24" t="n">
        <f aca="false">IF(L1678&gt;0,AI1678/L1678,1000000000000)</f>
        <v>532.445698033473</v>
      </c>
      <c r="AK1678" s="8" t="n">
        <f aca="false">IF(AND(G1678&gt;=V_NEED,L1678&gt;=P_MIN,K1678&gt;=Z_MIN,F1678&lt;=N_CAP,D1678&lt;=R_MAX,OR(CORONA_REQ=0,O1678&gt;=G1678)),1,0)</f>
        <v>0</v>
      </c>
      <c r="AL1678" s="28" t="n">
        <f aca="false">IF(AK1678=1,IF(OBJECTIVE=1,AI1678,AJ1678),1000000000000)+ROW()*0.000000001</f>
        <v>1000000000000</v>
      </c>
    </row>
    <row r="1679" customFormat="false" ht="15" hidden="false" customHeight="false" outlineLevel="0" collapsed="false">
      <c r="A1679" s="8" t="n">
        <v>1675</v>
      </c>
      <c r="B1679" s="23" t="n">
        <v>3</v>
      </c>
      <c r="C1679" s="23" t="n">
        <v>3</v>
      </c>
      <c r="D1679" s="8" t="n">
        <v>250</v>
      </c>
      <c r="E1679" s="8" t="n">
        <v>18</v>
      </c>
      <c r="F1679" s="8" t="n">
        <v>4</v>
      </c>
      <c r="G1679" s="28" t="n">
        <v>7.264419</v>
      </c>
      <c r="H1679" s="8" t="n">
        <v>30.404887</v>
      </c>
      <c r="I1679" s="8" t="n">
        <v>1213.540446</v>
      </c>
      <c r="J1679" s="28" t="n">
        <v>39.912678</v>
      </c>
      <c r="K1679" s="39" t="n">
        <v>1.618898</v>
      </c>
      <c r="L1679" s="28" t="n">
        <v>3.12026</v>
      </c>
      <c r="M1679" s="8" t="n">
        <v>69</v>
      </c>
      <c r="N1679" s="8" t="n">
        <v>730</v>
      </c>
      <c r="O1679" s="28" t="n">
        <v>9.429978</v>
      </c>
      <c r="P1679" s="28" t="n">
        <v>9.002859</v>
      </c>
      <c r="Q1679" s="28" t="n">
        <v>12.214512</v>
      </c>
      <c r="R1679" s="8" t="n">
        <v>16</v>
      </c>
      <c r="S1679" s="8" t="n">
        <v>8</v>
      </c>
      <c r="T1679" s="23" t="n">
        <v>82.759288</v>
      </c>
      <c r="U1679" s="23" t="n">
        <v>68.559289</v>
      </c>
      <c r="V1679" s="28" t="n">
        <v>2.92141</v>
      </c>
      <c r="W1679" s="39" t="n">
        <v>0.365176</v>
      </c>
      <c r="X1679" s="24" t="n">
        <f aca="false">P1679*RHO_VANE/2700*(1+SCRAP)*PRICE_VANE</f>
        <v>107.76422223</v>
      </c>
      <c r="Y1679" s="24" t="n">
        <f aca="false">Q1679*RHO_PLATE/2700*(1+SCRAP)*PRICE_PLATE</f>
        <v>146.20770864</v>
      </c>
      <c r="Z1679" s="24" t="n">
        <f aca="false">T1679*CUT_M+(R1679+S1679)*CUT_SET</f>
        <v>148.138932</v>
      </c>
      <c r="AA1679" s="24" t="n">
        <f aca="false">U1679*ROUND_M</f>
        <v>342.796445</v>
      </c>
      <c r="AB1679" s="24" t="n">
        <f aca="false">(R1679+S1679)*FINISH_PART</f>
        <v>192</v>
      </c>
      <c r="AC1679" s="24" t="n">
        <f aca="false">R1679*SPACER_VANE+(R1679+S1679)*ASM_H*LABOUR</f>
        <v>318</v>
      </c>
      <c r="AD1679" s="24" t="n">
        <f aca="false">V1679*G10_CAGE+W1679*G10_SLEEVE</f>
        <v>197.19516</v>
      </c>
      <c r="AE1679" s="24" t="n">
        <f aca="false">N1679/1000*SHAFT_M+SHAFT_SET</f>
        <v>167.6</v>
      </c>
      <c r="AF1679" s="24" t="n">
        <f aca="false">2*ROUNDUP(G1679*1000/V_ZENER,0)*PRICE_Z+5*ROUNDUP(G1679*DIODE_SAFETY/V_STICK,0)*PRICE_STICK</f>
        <v>56.9</v>
      </c>
      <c r="AG1679" s="24" t="n">
        <f aca="false">SUM(X1679:AF1679)</f>
        <v>1676.60246787</v>
      </c>
      <c r="AH1679" s="20" t="n">
        <f aca="false">FIXED_BOM</f>
        <v>3461</v>
      </c>
      <c r="AI1679" s="24" t="n">
        <f aca="false">(AG1679+AH1679)*(1+CONT)</f>
        <v>5908.2428380505</v>
      </c>
      <c r="AJ1679" s="24" t="n">
        <f aca="false">IF(L1679&gt;0,AI1679/L1679,1000000000000)</f>
        <v>1893.50978381625</v>
      </c>
      <c r="AK1679" s="8" t="n">
        <f aca="false">IF(AND(G1679&gt;=V_NEED,L1679&gt;=P_MIN,K1679&gt;=Z_MIN,F1679&lt;=N_CAP,D1679&lt;=R_MAX,OR(CORONA_REQ=0,O1679&gt;=G1679)),1,0)</f>
        <v>0</v>
      </c>
      <c r="AL1679" s="28" t="n">
        <f aca="false">IF(AK1679=1,IF(OBJECTIVE=1,AI1679,AJ1679),1000000000000)+ROW()*0.000000001</f>
        <v>1000000000000</v>
      </c>
    </row>
    <row r="1680" customFormat="false" ht="15" hidden="false" customHeight="false" outlineLevel="0" collapsed="false">
      <c r="A1680" s="8" t="n">
        <v>1676</v>
      </c>
      <c r="B1680" s="23" t="n">
        <v>3</v>
      </c>
      <c r="C1680" s="23" t="n">
        <v>3</v>
      </c>
      <c r="D1680" s="8" t="n">
        <v>250</v>
      </c>
      <c r="E1680" s="8" t="n">
        <v>18</v>
      </c>
      <c r="F1680" s="8" t="n">
        <v>6</v>
      </c>
      <c r="G1680" s="28" t="n">
        <v>7.264419</v>
      </c>
      <c r="H1680" s="8" t="n">
        <v>46.63625</v>
      </c>
      <c r="I1680" s="8" t="n">
        <v>1906.992129</v>
      </c>
      <c r="J1680" s="28" t="n">
        <v>40.890769</v>
      </c>
      <c r="K1680" s="39" t="n">
        <v>1.641614</v>
      </c>
      <c r="L1680" s="28" t="n">
        <v>5.022193</v>
      </c>
      <c r="M1680" s="8" t="n">
        <v>99</v>
      </c>
      <c r="N1680" s="8" t="n">
        <v>790</v>
      </c>
      <c r="O1680" s="28" t="n">
        <v>9.429978</v>
      </c>
      <c r="P1680" s="28" t="n">
        <v>13.504288</v>
      </c>
      <c r="Q1680" s="28" t="n">
        <v>15.26814</v>
      </c>
      <c r="R1680" s="8" t="n">
        <v>24</v>
      </c>
      <c r="S1680" s="8" t="n">
        <v>10</v>
      </c>
      <c r="T1680" s="23" t="n">
        <v>120.369021</v>
      </c>
      <c r="U1680" s="23" t="n">
        <v>99.069023</v>
      </c>
      <c r="V1680" s="28" t="n">
        <v>3.6579</v>
      </c>
      <c r="W1680" s="39" t="n">
        <v>0.457237</v>
      </c>
      <c r="X1680" s="24" t="n">
        <f aca="false">P1680*RHO_VANE/2700*(1+SCRAP)*PRICE_VANE</f>
        <v>161.64632736</v>
      </c>
      <c r="Y1680" s="24" t="n">
        <f aca="false">Q1680*RHO_PLATE/2700*(1+SCRAP)*PRICE_PLATE</f>
        <v>182.7596358</v>
      </c>
      <c r="Z1680" s="24" t="n">
        <f aca="false">T1680*CUT_M+(R1680+S1680)*CUT_SET</f>
        <v>214.5535315</v>
      </c>
      <c r="AA1680" s="24" t="n">
        <f aca="false">U1680*ROUND_M</f>
        <v>495.345115</v>
      </c>
      <c r="AB1680" s="24" t="n">
        <f aca="false">(R1680+S1680)*FINISH_PART</f>
        <v>272</v>
      </c>
      <c r="AC1680" s="24" t="n">
        <f aca="false">R1680*SPACER_VANE+(R1680+S1680)*ASM_H*LABOUR</f>
        <v>454.5</v>
      </c>
      <c r="AD1680" s="24" t="n">
        <f aca="false">V1680*G10_CAGE+W1680*G10_SLEEVE</f>
        <v>246.90822</v>
      </c>
      <c r="AE1680" s="24" t="n">
        <f aca="false">N1680/1000*SHAFT_M+SHAFT_SET</f>
        <v>174.8</v>
      </c>
      <c r="AF1680" s="24" t="n">
        <f aca="false">2*ROUNDUP(G1680*1000/V_ZENER,0)*PRICE_Z+5*ROUNDUP(G1680*DIODE_SAFETY/V_STICK,0)*PRICE_STICK</f>
        <v>56.9</v>
      </c>
      <c r="AG1680" s="24" t="n">
        <f aca="false">SUM(X1680:AF1680)</f>
        <v>2259.41282966</v>
      </c>
      <c r="AH1680" s="20" t="n">
        <f aca="false">FIXED_BOM</f>
        <v>3461</v>
      </c>
      <c r="AI1680" s="24" t="n">
        <f aca="false">(AG1680+AH1680)*(1+CONT)</f>
        <v>6578.474754109</v>
      </c>
      <c r="AJ1680" s="24" t="n">
        <f aca="false">IF(L1680&gt;0,AI1680/L1680,1000000000000)</f>
        <v>1309.88091339958</v>
      </c>
      <c r="AK1680" s="8" t="n">
        <f aca="false">IF(AND(G1680&gt;=V_NEED,L1680&gt;=P_MIN,K1680&gt;=Z_MIN,F1680&lt;=N_CAP,D1680&lt;=R_MAX,OR(CORONA_REQ=0,O1680&gt;=G1680)),1,0)</f>
        <v>0</v>
      </c>
      <c r="AL1680" s="28" t="n">
        <f aca="false">IF(AK1680=1,IF(OBJECTIVE=1,AI1680,AJ1680),1000000000000)+ROW()*0.000000001</f>
        <v>1000000000000</v>
      </c>
    </row>
    <row r="1681" customFormat="false" ht="15" hidden="false" customHeight="false" outlineLevel="0" collapsed="false">
      <c r="A1681" s="8" t="n">
        <v>1677</v>
      </c>
      <c r="B1681" s="23" t="n">
        <v>3</v>
      </c>
      <c r="C1681" s="23" t="n">
        <v>3</v>
      </c>
      <c r="D1681" s="8" t="n">
        <v>250</v>
      </c>
      <c r="E1681" s="8" t="n">
        <v>18</v>
      </c>
      <c r="F1681" s="8" t="n">
        <v>8</v>
      </c>
      <c r="G1681" s="28" t="n">
        <v>7.264419</v>
      </c>
      <c r="H1681" s="8" t="n">
        <v>62.867614</v>
      </c>
      <c r="I1681" s="8" t="n">
        <v>2600.443812</v>
      </c>
      <c r="J1681" s="28" t="n">
        <v>41.363806</v>
      </c>
      <c r="K1681" s="39" t="n">
        <v>1.653187</v>
      </c>
      <c r="L1681" s="28" t="n">
        <v>6.929989</v>
      </c>
      <c r="M1681" s="8" t="n">
        <v>135</v>
      </c>
      <c r="N1681" s="8" t="n">
        <v>862</v>
      </c>
      <c r="O1681" s="28" t="n">
        <v>9.429978</v>
      </c>
      <c r="P1681" s="28" t="n">
        <v>18.005718</v>
      </c>
      <c r="Q1681" s="28" t="n">
        <v>21.375396</v>
      </c>
      <c r="R1681" s="8" t="n">
        <v>32</v>
      </c>
      <c r="S1681" s="8" t="n">
        <v>14</v>
      </c>
      <c r="T1681" s="23" t="n">
        <v>161.748665</v>
      </c>
      <c r="U1681" s="23" t="n">
        <v>133.348668</v>
      </c>
      <c r="V1681" s="28" t="n">
        <v>4.541687</v>
      </c>
      <c r="W1681" s="39" t="n">
        <v>0.567711</v>
      </c>
      <c r="X1681" s="24" t="n">
        <f aca="false">P1681*RHO_VANE/2700*(1+SCRAP)*PRICE_VANE</f>
        <v>215.52844446</v>
      </c>
      <c r="Y1681" s="24" t="n">
        <f aca="false">Q1681*RHO_PLATE/2700*(1+SCRAP)*PRICE_PLATE</f>
        <v>255.86349012</v>
      </c>
      <c r="Z1681" s="24" t="n">
        <f aca="false">T1681*CUT_M+(R1681+S1681)*CUT_SET</f>
        <v>288.6229975</v>
      </c>
      <c r="AA1681" s="24" t="n">
        <f aca="false">U1681*ROUND_M</f>
        <v>666.74334</v>
      </c>
      <c r="AB1681" s="24" t="n">
        <f aca="false">(R1681+S1681)*FINISH_PART</f>
        <v>368</v>
      </c>
      <c r="AC1681" s="24" t="n">
        <f aca="false">R1681*SPACER_VANE+(R1681+S1681)*ASM_H*LABOUR</f>
        <v>613.5</v>
      </c>
      <c r="AD1681" s="24" t="n">
        <f aca="false">V1681*G10_CAGE+W1681*G10_SLEEVE</f>
        <v>306.56388</v>
      </c>
      <c r="AE1681" s="24" t="n">
        <f aca="false">N1681/1000*SHAFT_M+SHAFT_SET</f>
        <v>183.44</v>
      </c>
      <c r="AF1681" s="24" t="n">
        <f aca="false">2*ROUNDUP(G1681*1000/V_ZENER,0)*PRICE_Z+5*ROUNDUP(G1681*DIODE_SAFETY/V_STICK,0)*PRICE_STICK</f>
        <v>56.9</v>
      </c>
      <c r="AG1681" s="24" t="n">
        <f aca="false">SUM(X1681:AF1681)</f>
        <v>2955.16215208</v>
      </c>
      <c r="AH1681" s="20" t="n">
        <f aca="false">FIXED_BOM</f>
        <v>3461</v>
      </c>
      <c r="AI1681" s="24" t="n">
        <f aca="false">(AG1681+AH1681)*(1+CONT)</f>
        <v>7378.586474892</v>
      </c>
      <c r="AJ1681" s="24" t="n">
        <f aca="false">IF(L1681&gt;0,AI1681/L1681,1000000000000)</f>
        <v>1064.73278311005</v>
      </c>
      <c r="AK1681" s="8" t="n">
        <f aca="false">IF(AND(G1681&gt;=V_NEED,L1681&gt;=P_MIN,K1681&gt;=Z_MIN,F1681&lt;=N_CAP,D1681&lt;=R_MAX,OR(CORONA_REQ=0,O1681&gt;=G1681)),1,0)</f>
        <v>0</v>
      </c>
      <c r="AL1681" s="28" t="n">
        <f aca="false">IF(AK1681=1,IF(OBJECTIVE=1,AI1681,AJ1681),1000000000000)+ROW()*0.000000001</f>
        <v>1000000000000</v>
      </c>
    </row>
    <row r="1682" customFormat="false" ht="15" hidden="false" customHeight="false" outlineLevel="0" collapsed="false">
      <c r="A1682" s="8" t="n">
        <v>1678</v>
      </c>
      <c r="B1682" s="23" t="n">
        <v>3</v>
      </c>
      <c r="C1682" s="23" t="n">
        <v>3</v>
      </c>
      <c r="D1682" s="8" t="n">
        <v>250</v>
      </c>
      <c r="E1682" s="8" t="n">
        <v>18</v>
      </c>
      <c r="F1682" s="8" t="n">
        <v>10</v>
      </c>
      <c r="G1682" s="28" t="n">
        <v>7.264419</v>
      </c>
      <c r="H1682" s="8" t="n">
        <v>79.098978</v>
      </c>
      <c r="I1682" s="8" t="n">
        <v>3293.895495</v>
      </c>
      <c r="J1682" s="28" t="n">
        <v>41.642706</v>
      </c>
      <c r="K1682" s="39" t="n">
        <v>1.6603</v>
      </c>
      <c r="L1682" s="28" t="n">
        <v>8.84201</v>
      </c>
      <c r="M1682" s="8" t="n">
        <v>165</v>
      </c>
      <c r="N1682" s="8" t="n">
        <v>922</v>
      </c>
      <c r="O1682" s="28" t="n">
        <v>9.429978</v>
      </c>
      <c r="P1682" s="28" t="n">
        <v>22.507147</v>
      </c>
      <c r="Q1682" s="28" t="n">
        <v>24.429024</v>
      </c>
      <c r="R1682" s="8" t="n">
        <v>40</v>
      </c>
      <c r="S1682" s="8" t="n">
        <v>16</v>
      </c>
      <c r="T1682" s="23" t="n">
        <v>199.358398</v>
      </c>
      <c r="U1682" s="23" t="n">
        <v>163.858401</v>
      </c>
      <c r="V1682" s="28" t="n">
        <v>5.278177</v>
      </c>
      <c r="W1682" s="39" t="n">
        <v>0.659772</v>
      </c>
      <c r="X1682" s="24" t="n">
        <f aca="false">P1682*RHO_VANE/2700*(1+SCRAP)*PRICE_VANE</f>
        <v>269.41054959</v>
      </c>
      <c r="Y1682" s="24" t="n">
        <f aca="false">Q1682*RHO_PLATE/2700*(1+SCRAP)*PRICE_PLATE</f>
        <v>292.41541728</v>
      </c>
      <c r="Z1682" s="24" t="n">
        <f aca="false">T1682*CUT_M+(R1682+S1682)*CUT_SET</f>
        <v>355.037597</v>
      </c>
      <c r="AA1682" s="24" t="n">
        <f aca="false">U1682*ROUND_M</f>
        <v>819.292005</v>
      </c>
      <c r="AB1682" s="24" t="n">
        <f aca="false">(R1682+S1682)*FINISH_PART</f>
        <v>448</v>
      </c>
      <c r="AC1682" s="24" t="n">
        <f aca="false">R1682*SPACER_VANE+(R1682+S1682)*ASM_H*LABOUR</f>
        <v>750</v>
      </c>
      <c r="AD1682" s="24" t="n">
        <f aca="false">V1682*G10_CAGE+W1682*G10_SLEEVE</f>
        <v>356.27694</v>
      </c>
      <c r="AE1682" s="24" t="n">
        <f aca="false">N1682/1000*SHAFT_M+SHAFT_SET</f>
        <v>190.64</v>
      </c>
      <c r="AF1682" s="24" t="n">
        <f aca="false">2*ROUNDUP(G1682*1000/V_ZENER,0)*PRICE_Z+5*ROUNDUP(G1682*DIODE_SAFETY/V_STICK,0)*PRICE_STICK</f>
        <v>56.9</v>
      </c>
      <c r="AG1682" s="24" t="n">
        <f aca="false">SUM(X1682:AF1682)</f>
        <v>3537.97250887</v>
      </c>
      <c r="AH1682" s="20" t="n">
        <f aca="false">FIXED_BOM</f>
        <v>3461</v>
      </c>
      <c r="AI1682" s="24" t="n">
        <f aca="false">(AG1682+AH1682)*(1+CONT)</f>
        <v>8048.8183852005</v>
      </c>
      <c r="AJ1682" s="24" t="n">
        <f aca="false">IF(L1682&gt;0,AI1682/L1682,1000000000000)</f>
        <v>910.292838981238</v>
      </c>
      <c r="AK1682" s="8" t="n">
        <f aca="false">IF(AND(G1682&gt;=V_NEED,L1682&gt;=P_MIN,K1682&gt;=Z_MIN,F1682&lt;=N_CAP,D1682&lt;=R_MAX,OR(CORONA_REQ=0,O1682&gt;=G1682)),1,0)</f>
        <v>0</v>
      </c>
      <c r="AL1682" s="28" t="n">
        <f aca="false">IF(AK1682=1,IF(OBJECTIVE=1,AI1682,AJ1682),1000000000000)+ROW()*0.000000001</f>
        <v>1000000000000</v>
      </c>
    </row>
    <row r="1683" customFormat="false" ht="15" hidden="false" customHeight="false" outlineLevel="0" collapsed="false">
      <c r="A1683" s="8" t="n">
        <v>1679</v>
      </c>
      <c r="B1683" s="23" t="n">
        <v>3</v>
      </c>
      <c r="C1683" s="23" t="n">
        <v>3</v>
      </c>
      <c r="D1683" s="8" t="n">
        <v>250</v>
      </c>
      <c r="E1683" s="8" t="n">
        <v>18</v>
      </c>
      <c r="F1683" s="8" t="n">
        <v>12</v>
      </c>
      <c r="G1683" s="28" t="n">
        <v>7.264419</v>
      </c>
      <c r="H1683" s="8" t="n">
        <v>95.330342</v>
      </c>
      <c r="I1683" s="8" t="n">
        <v>3987.347178</v>
      </c>
      <c r="J1683" s="28" t="n">
        <v>41.826633</v>
      </c>
      <c r="K1683" s="39" t="n">
        <v>1.66436</v>
      </c>
      <c r="L1683" s="28" t="n">
        <v>10.745352</v>
      </c>
      <c r="M1683" s="8" t="n">
        <v>195</v>
      </c>
      <c r="N1683" s="8" t="n">
        <v>982</v>
      </c>
      <c r="O1683" s="28" t="n">
        <v>9.429978</v>
      </c>
      <c r="P1683" s="28" t="n">
        <v>27.008577</v>
      </c>
      <c r="Q1683" s="28" t="n">
        <v>27.482653</v>
      </c>
      <c r="R1683" s="8" t="n">
        <v>48</v>
      </c>
      <c r="S1683" s="8" t="n">
        <v>18</v>
      </c>
      <c r="T1683" s="23" t="n">
        <v>236.968131</v>
      </c>
      <c r="U1683" s="23" t="n">
        <v>194.368135</v>
      </c>
      <c r="V1683" s="28" t="n">
        <v>6.014667</v>
      </c>
      <c r="W1683" s="39" t="n">
        <v>0.751833</v>
      </c>
      <c r="X1683" s="24" t="n">
        <f aca="false">P1683*RHO_VANE/2700*(1+SCRAP)*PRICE_VANE</f>
        <v>323.29266669</v>
      </c>
      <c r="Y1683" s="24" t="n">
        <f aca="false">Q1683*RHO_PLATE/2700*(1+SCRAP)*PRICE_PLATE</f>
        <v>328.96735641</v>
      </c>
      <c r="Z1683" s="24" t="n">
        <f aca="false">T1683*CUT_M+(R1683+S1683)*CUT_SET</f>
        <v>421.4521965</v>
      </c>
      <c r="AA1683" s="24" t="n">
        <f aca="false">U1683*ROUND_M</f>
        <v>971.840675</v>
      </c>
      <c r="AB1683" s="24" t="n">
        <f aca="false">(R1683+S1683)*FINISH_PART</f>
        <v>528</v>
      </c>
      <c r="AC1683" s="24" t="n">
        <f aca="false">R1683*SPACER_VANE+(R1683+S1683)*ASM_H*LABOUR</f>
        <v>886.5</v>
      </c>
      <c r="AD1683" s="24" t="n">
        <f aca="false">V1683*G10_CAGE+W1683*G10_SLEEVE</f>
        <v>405.99</v>
      </c>
      <c r="AE1683" s="24" t="n">
        <f aca="false">N1683/1000*SHAFT_M+SHAFT_SET</f>
        <v>197.84</v>
      </c>
      <c r="AF1683" s="24" t="n">
        <f aca="false">2*ROUNDUP(G1683*1000/V_ZENER,0)*PRICE_Z+5*ROUNDUP(G1683*DIODE_SAFETY/V_STICK,0)*PRICE_STICK</f>
        <v>56.9</v>
      </c>
      <c r="AG1683" s="24" t="n">
        <f aca="false">SUM(X1683:AF1683)</f>
        <v>4120.7828946</v>
      </c>
      <c r="AH1683" s="20" t="n">
        <f aca="false">FIXED_BOM</f>
        <v>3461</v>
      </c>
      <c r="AI1683" s="24" t="n">
        <f aca="false">(AG1683+AH1683)*(1+CONT)</f>
        <v>8719.05032879</v>
      </c>
      <c r="AJ1683" s="24" t="n">
        <f aca="false">IF(L1683&gt;0,AI1683/L1683,1000000000000)</f>
        <v>811.42528683937</v>
      </c>
      <c r="AK1683" s="8" t="n">
        <f aca="false">IF(AND(G1683&gt;=V_NEED,L1683&gt;=P_MIN,K1683&gt;=Z_MIN,F1683&lt;=N_CAP,D1683&lt;=R_MAX,OR(CORONA_REQ=0,O1683&gt;=G1683)),1,0)</f>
        <v>0</v>
      </c>
      <c r="AL1683" s="28" t="n">
        <f aca="false">IF(AK1683=1,IF(OBJECTIVE=1,AI1683,AJ1683),1000000000000)+ROW()*0.000000001</f>
        <v>1000000000000</v>
      </c>
    </row>
    <row r="1684" customFormat="false" ht="15" hidden="false" customHeight="false" outlineLevel="0" collapsed="false">
      <c r="A1684" s="8" t="n">
        <v>1680</v>
      </c>
      <c r="B1684" s="23" t="n">
        <v>3</v>
      </c>
      <c r="C1684" s="23" t="n">
        <v>3</v>
      </c>
      <c r="D1684" s="8" t="n">
        <v>250</v>
      </c>
      <c r="E1684" s="8" t="n">
        <v>18</v>
      </c>
      <c r="F1684" s="8" t="n">
        <v>16</v>
      </c>
      <c r="G1684" s="28" t="n">
        <v>7.264419</v>
      </c>
      <c r="H1684" s="8" t="n">
        <v>127.793069</v>
      </c>
      <c r="I1684" s="8" t="n">
        <v>5374.250544</v>
      </c>
      <c r="J1684" s="28" t="n">
        <v>42.054319</v>
      </c>
      <c r="K1684" s="39" t="n">
        <v>1.669799</v>
      </c>
      <c r="L1684" s="28" t="n">
        <v>14.560563</v>
      </c>
      <c r="M1684" s="8" t="n">
        <v>261</v>
      </c>
      <c r="N1684" s="8" t="n">
        <v>1114</v>
      </c>
      <c r="O1684" s="28" t="n">
        <v>9.429978</v>
      </c>
      <c r="P1684" s="28" t="n">
        <v>36.011436</v>
      </c>
      <c r="Q1684" s="28" t="n">
        <v>36.643537</v>
      </c>
      <c r="R1684" s="8" t="n">
        <v>64</v>
      </c>
      <c r="S1684" s="8" t="n">
        <v>24</v>
      </c>
      <c r="T1684" s="23" t="n">
        <v>315.957508</v>
      </c>
      <c r="U1684" s="23" t="n">
        <v>259.157513</v>
      </c>
      <c r="V1684" s="28" t="n">
        <v>7.634945</v>
      </c>
      <c r="W1684" s="39" t="n">
        <v>0.954368</v>
      </c>
      <c r="X1684" s="24" t="n">
        <f aca="false">P1684*RHO_VANE/2700*(1+SCRAP)*PRICE_VANE</f>
        <v>431.05688892</v>
      </c>
      <c r="Y1684" s="24" t="n">
        <f aca="false">Q1684*RHO_PLATE/2700*(1+SCRAP)*PRICE_PLATE</f>
        <v>438.62313789</v>
      </c>
      <c r="Z1684" s="24" t="n">
        <f aca="false">T1684*CUT_M+(R1684+S1684)*CUT_SET</f>
        <v>561.936262</v>
      </c>
      <c r="AA1684" s="24" t="n">
        <f aca="false">U1684*ROUND_M</f>
        <v>1295.787565</v>
      </c>
      <c r="AB1684" s="24" t="n">
        <f aca="false">(R1684+S1684)*FINISH_PART</f>
        <v>704</v>
      </c>
      <c r="AC1684" s="24" t="n">
        <f aca="false">R1684*SPACER_VANE+(R1684+S1684)*ASM_H*LABOUR</f>
        <v>1182</v>
      </c>
      <c r="AD1684" s="24" t="n">
        <f aca="false">V1684*G10_CAGE+W1684*G10_SLEEVE</f>
        <v>515.35878</v>
      </c>
      <c r="AE1684" s="24" t="n">
        <f aca="false">N1684/1000*SHAFT_M+SHAFT_SET</f>
        <v>213.68</v>
      </c>
      <c r="AF1684" s="24" t="n">
        <f aca="false">2*ROUNDUP(G1684*1000/V_ZENER,0)*PRICE_Z+5*ROUNDUP(G1684*DIODE_SAFETY/V_STICK,0)*PRICE_STICK</f>
        <v>56.9</v>
      </c>
      <c r="AG1684" s="24" t="n">
        <f aca="false">SUM(X1684:AF1684)</f>
        <v>5399.34263381</v>
      </c>
      <c r="AH1684" s="20" t="n">
        <f aca="false">FIXED_BOM</f>
        <v>3461</v>
      </c>
      <c r="AI1684" s="24" t="n">
        <f aca="false">(AG1684+AH1684)*(1+CONT)</f>
        <v>10189.3940288815</v>
      </c>
      <c r="AJ1684" s="24" t="n">
        <f aca="false">IF(L1684&gt;0,AI1684/L1684,1000000000000)</f>
        <v>699.793959126546</v>
      </c>
      <c r="AK1684" s="8" t="n">
        <f aca="false">IF(AND(G1684&gt;=V_NEED,L1684&gt;=P_MIN,K1684&gt;=Z_MIN,F1684&lt;=N_CAP,D1684&lt;=R_MAX,OR(CORONA_REQ=0,O1684&gt;=G1684)),1,0)</f>
        <v>0</v>
      </c>
      <c r="AL1684" s="28" t="n">
        <f aca="false">IF(AK1684=1,IF(OBJECTIVE=1,AI1684,AJ1684),1000000000000)+ROW()*0.000000001</f>
        <v>1000000000000</v>
      </c>
    </row>
    <row r="1685" customFormat="false" ht="15" hidden="false" customHeight="false" outlineLevel="0" collapsed="false">
      <c r="A1685" s="8" t="n">
        <v>1681</v>
      </c>
      <c r="B1685" s="23" t="n">
        <v>3</v>
      </c>
      <c r="C1685" s="23" t="n">
        <v>3</v>
      </c>
      <c r="D1685" s="8" t="n">
        <v>250</v>
      </c>
      <c r="E1685" s="8" t="n">
        <v>22</v>
      </c>
      <c r="F1685" s="8" t="n">
        <v>4</v>
      </c>
      <c r="G1685" s="28" t="n">
        <v>7.264419</v>
      </c>
      <c r="H1685" s="8" t="n">
        <v>41.892631</v>
      </c>
      <c r="I1685" s="8" t="n">
        <v>1472.225221</v>
      </c>
      <c r="J1685" s="28" t="n">
        <v>35.142821</v>
      </c>
      <c r="K1685" s="39" t="n">
        <v>1.619487</v>
      </c>
      <c r="L1685" s="28" t="n">
        <v>3.789519</v>
      </c>
      <c r="M1685" s="8" t="n">
        <v>69</v>
      </c>
      <c r="N1685" s="8" t="n">
        <v>730</v>
      </c>
      <c r="O1685" s="28" t="n">
        <v>9.429978</v>
      </c>
      <c r="P1685" s="28" t="n">
        <v>10.631461</v>
      </c>
      <c r="Q1685" s="28" t="n">
        <v>12.214512</v>
      </c>
      <c r="R1685" s="8" t="n">
        <v>16</v>
      </c>
      <c r="S1685" s="8" t="n">
        <v>8</v>
      </c>
      <c r="T1685" s="23" t="n">
        <v>82.759288</v>
      </c>
      <c r="U1685" s="23" t="n">
        <v>68.559289</v>
      </c>
      <c r="V1685" s="28" t="n">
        <v>2.92141</v>
      </c>
      <c r="W1685" s="39" t="n">
        <v>0.365176</v>
      </c>
      <c r="X1685" s="24" t="n">
        <f aca="false">P1685*RHO_VANE/2700*(1+SCRAP)*PRICE_VANE</f>
        <v>127.25858817</v>
      </c>
      <c r="Y1685" s="24" t="n">
        <f aca="false">Q1685*RHO_PLATE/2700*(1+SCRAP)*PRICE_PLATE</f>
        <v>146.20770864</v>
      </c>
      <c r="Z1685" s="24" t="n">
        <f aca="false">T1685*CUT_M+(R1685+S1685)*CUT_SET</f>
        <v>148.138932</v>
      </c>
      <c r="AA1685" s="24" t="n">
        <f aca="false">U1685*ROUND_M</f>
        <v>342.796445</v>
      </c>
      <c r="AB1685" s="24" t="n">
        <f aca="false">(R1685+S1685)*FINISH_PART</f>
        <v>192</v>
      </c>
      <c r="AC1685" s="24" t="n">
        <f aca="false">R1685*SPACER_VANE+(R1685+S1685)*ASM_H*LABOUR</f>
        <v>318</v>
      </c>
      <c r="AD1685" s="24" t="n">
        <f aca="false">V1685*G10_CAGE+W1685*G10_SLEEVE</f>
        <v>197.19516</v>
      </c>
      <c r="AE1685" s="24" t="n">
        <f aca="false">N1685/1000*SHAFT_M+SHAFT_SET</f>
        <v>167.6</v>
      </c>
      <c r="AF1685" s="24" t="n">
        <f aca="false">2*ROUNDUP(G1685*1000/V_ZENER,0)*PRICE_Z+5*ROUNDUP(G1685*DIODE_SAFETY/V_STICK,0)*PRICE_STICK</f>
        <v>56.9</v>
      </c>
      <c r="AG1685" s="24" t="n">
        <f aca="false">SUM(X1685:AF1685)</f>
        <v>1696.09683381</v>
      </c>
      <c r="AH1685" s="20" t="n">
        <f aca="false">FIXED_BOM</f>
        <v>3461</v>
      </c>
      <c r="AI1685" s="24" t="n">
        <f aca="false">(AG1685+AH1685)*(1+CONT)</f>
        <v>5930.6613588815</v>
      </c>
      <c r="AJ1685" s="24" t="n">
        <f aca="false">IF(L1685&gt;0,AI1685/L1685,1000000000000)</f>
        <v>1565.01692137749</v>
      </c>
      <c r="AK1685" s="8" t="n">
        <f aca="false">IF(AND(G1685&gt;=V_NEED,L1685&gt;=P_MIN,K1685&gt;=Z_MIN,F1685&lt;=N_CAP,D1685&lt;=R_MAX,OR(CORONA_REQ=0,O1685&gt;=G1685)),1,0)</f>
        <v>0</v>
      </c>
      <c r="AL1685" s="28" t="n">
        <f aca="false">IF(AK1685=1,IF(OBJECTIVE=1,AI1685,AJ1685),1000000000000)+ROW()*0.000000001</f>
        <v>1000000000000</v>
      </c>
    </row>
    <row r="1686" customFormat="false" ht="15" hidden="false" customHeight="false" outlineLevel="0" collapsed="false">
      <c r="A1686" s="8" t="n">
        <v>1682</v>
      </c>
      <c r="B1686" s="23" t="n">
        <v>3</v>
      </c>
      <c r="C1686" s="23" t="n">
        <v>3</v>
      </c>
      <c r="D1686" s="8" t="n">
        <v>250</v>
      </c>
      <c r="E1686" s="8" t="n">
        <v>22</v>
      </c>
      <c r="F1686" s="8" t="n">
        <v>6</v>
      </c>
      <c r="G1686" s="28" t="n">
        <v>7.264419</v>
      </c>
      <c r="H1686" s="8" t="n">
        <v>64.68842</v>
      </c>
      <c r="I1686" s="8" t="n">
        <v>2313.496776</v>
      </c>
      <c r="J1686" s="28" t="n">
        <v>35.763693</v>
      </c>
      <c r="K1686" s="39" t="n">
        <v>1.638434</v>
      </c>
      <c r="L1686" s="28" t="n">
        <v>6.075443</v>
      </c>
      <c r="M1686" s="8" t="n">
        <v>105</v>
      </c>
      <c r="N1686" s="8" t="n">
        <v>802</v>
      </c>
      <c r="O1686" s="28" t="n">
        <v>9.429978</v>
      </c>
      <c r="P1686" s="28" t="n">
        <v>15.947191</v>
      </c>
      <c r="Q1686" s="28" t="n">
        <v>18.321768</v>
      </c>
      <c r="R1686" s="8" t="n">
        <v>24</v>
      </c>
      <c r="S1686" s="8" t="n">
        <v>12</v>
      </c>
      <c r="T1686" s="23" t="n">
        <v>124.138932</v>
      </c>
      <c r="U1686" s="23" t="n">
        <v>102.838934</v>
      </c>
      <c r="V1686" s="28" t="n">
        <v>3.805198</v>
      </c>
      <c r="W1686" s="39" t="n">
        <v>0.47565</v>
      </c>
      <c r="X1686" s="24" t="n">
        <f aca="false">P1686*RHO_VANE/2700*(1+SCRAP)*PRICE_VANE</f>
        <v>190.88787627</v>
      </c>
      <c r="Y1686" s="24" t="n">
        <f aca="false">Q1686*RHO_PLATE/2700*(1+SCRAP)*PRICE_PLATE</f>
        <v>219.31156296</v>
      </c>
      <c r="Z1686" s="24" t="n">
        <f aca="false">T1686*CUT_M+(R1686+S1686)*CUT_SET</f>
        <v>222.208398</v>
      </c>
      <c r="AA1686" s="24" t="n">
        <f aca="false">U1686*ROUND_M</f>
        <v>514.19467</v>
      </c>
      <c r="AB1686" s="24" t="n">
        <f aca="false">(R1686+S1686)*FINISH_PART</f>
        <v>288</v>
      </c>
      <c r="AC1686" s="24" t="n">
        <f aca="false">R1686*SPACER_VANE+(R1686+S1686)*ASM_H*LABOUR</f>
        <v>477</v>
      </c>
      <c r="AD1686" s="24" t="n">
        <f aca="false">V1686*G10_CAGE+W1686*G10_SLEEVE</f>
        <v>256.85088</v>
      </c>
      <c r="AE1686" s="24" t="n">
        <f aca="false">N1686/1000*SHAFT_M+SHAFT_SET</f>
        <v>176.24</v>
      </c>
      <c r="AF1686" s="24" t="n">
        <f aca="false">2*ROUNDUP(G1686*1000/V_ZENER,0)*PRICE_Z+5*ROUNDUP(G1686*DIODE_SAFETY/V_STICK,0)*PRICE_STICK</f>
        <v>56.9</v>
      </c>
      <c r="AG1686" s="24" t="n">
        <f aca="false">SUM(X1686:AF1686)</f>
        <v>2401.59338723</v>
      </c>
      <c r="AH1686" s="20" t="n">
        <f aca="false">FIXED_BOM</f>
        <v>3461</v>
      </c>
      <c r="AI1686" s="24" t="n">
        <f aca="false">(AG1686+AH1686)*(1+CONT)</f>
        <v>6741.9823953145</v>
      </c>
      <c r="AJ1686" s="24" t="n">
        <f aca="false">IF(L1686&gt;0,AI1686/L1686,1000000000000)</f>
        <v>1109.71041869943</v>
      </c>
      <c r="AK1686" s="8" t="n">
        <f aca="false">IF(AND(G1686&gt;=V_NEED,L1686&gt;=P_MIN,K1686&gt;=Z_MIN,F1686&lt;=N_CAP,D1686&lt;=R_MAX,OR(CORONA_REQ=0,O1686&gt;=G1686)),1,0)</f>
        <v>0</v>
      </c>
      <c r="AL1686" s="28" t="n">
        <f aca="false">IF(AK1686=1,IF(OBJECTIVE=1,AI1686,AJ1686),1000000000000)+ROW()*0.000000001</f>
        <v>1000000000000</v>
      </c>
    </row>
    <row r="1687" customFormat="false" ht="15" hidden="false" customHeight="false" outlineLevel="0" collapsed="false">
      <c r="A1687" s="8" t="n">
        <v>1683</v>
      </c>
      <c r="B1687" s="23" t="n">
        <v>3</v>
      </c>
      <c r="C1687" s="23" t="n">
        <v>3</v>
      </c>
      <c r="D1687" s="8" t="n">
        <v>250</v>
      </c>
      <c r="E1687" s="8" t="n">
        <v>22</v>
      </c>
      <c r="F1687" s="8" t="n">
        <v>8</v>
      </c>
      <c r="G1687" s="28" t="n">
        <v>7.264419</v>
      </c>
      <c r="H1687" s="8" t="n">
        <v>87.484209</v>
      </c>
      <c r="I1687" s="8" t="n">
        <v>3154.768331</v>
      </c>
      <c r="J1687" s="28" t="n">
        <v>36.061003</v>
      </c>
      <c r="K1687" s="39" t="n">
        <v>1.647301</v>
      </c>
      <c r="L1687" s="28" t="n">
        <v>8.360504</v>
      </c>
      <c r="M1687" s="8" t="n">
        <v>141</v>
      </c>
      <c r="N1687" s="8" t="n">
        <v>874</v>
      </c>
      <c r="O1687" s="28" t="n">
        <v>9.429978</v>
      </c>
      <c r="P1687" s="28" t="n">
        <v>21.262921</v>
      </c>
      <c r="Q1687" s="28" t="n">
        <v>24.429024</v>
      </c>
      <c r="R1687" s="8" t="n">
        <v>32</v>
      </c>
      <c r="S1687" s="8" t="n">
        <v>16</v>
      </c>
      <c r="T1687" s="23" t="n">
        <v>165.518577</v>
      </c>
      <c r="U1687" s="23" t="n">
        <v>137.118579</v>
      </c>
      <c r="V1687" s="28" t="n">
        <v>4.688985</v>
      </c>
      <c r="W1687" s="39" t="n">
        <v>0.586123</v>
      </c>
      <c r="X1687" s="24" t="n">
        <f aca="false">P1687*RHO_VANE/2700*(1+SCRAP)*PRICE_VANE</f>
        <v>254.51716437</v>
      </c>
      <c r="Y1687" s="24" t="n">
        <f aca="false">Q1687*RHO_PLATE/2700*(1+SCRAP)*PRICE_PLATE</f>
        <v>292.41541728</v>
      </c>
      <c r="Z1687" s="24" t="n">
        <f aca="false">T1687*CUT_M+(R1687+S1687)*CUT_SET</f>
        <v>296.2778655</v>
      </c>
      <c r="AA1687" s="24" t="n">
        <f aca="false">U1687*ROUND_M</f>
        <v>685.592895</v>
      </c>
      <c r="AB1687" s="24" t="n">
        <f aca="false">(R1687+S1687)*FINISH_PART</f>
        <v>384</v>
      </c>
      <c r="AC1687" s="24" t="n">
        <f aca="false">R1687*SPACER_VANE+(R1687+S1687)*ASM_H*LABOUR</f>
        <v>636</v>
      </c>
      <c r="AD1687" s="24" t="n">
        <f aca="false">V1687*G10_CAGE+W1687*G10_SLEEVE</f>
        <v>316.50648</v>
      </c>
      <c r="AE1687" s="24" t="n">
        <f aca="false">N1687/1000*SHAFT_M+SHAFT_SET</f>
        <v>184.88</v>
      </c>
      <c r="AF1687" s="24" t="n">
        <f aca="false">2*ROUNDUP(G1687*1000/V_ZENER,0)*PRICE_Z+5*ROUNDUP(G1687*DIODE_SAFETY/V_STICK,0)*PRICE_STICK</f>
        <v>56.9</v>
      </c>
      <c r="AG1687" s="24" t="n">
        <f aca="false">SUM(X1687:AF1687)</f>
        <v>3107.08982215</v>
      </c>
      <c r="AH1687" s="20" t="n">
        <f aca="false">FIXED_BOM</f>
        <v>3461</v>
      </c>
      <c r="AI1687" s="24" t="n">
        <f aca="false">(AG1687+AH1687)*(1+CONT)</f>
        <v>7553.3032954725</v>
      </c>
      <c r="AJ1687" s="24" t="n">
        <f aca="false">IF(L1687&gt;0,AI1687/L1687,1000000000000)</f>
        <v>903.450712477681</v>
      </c>
      <c r="AK1687" s="8" t="n">
        <f aca="false">IF(AND(G1687&gt;=V_NEED,L1687&gt;=P_MIN,K1687&gt;=Z_MIN,F1687&lt;=N_CAP,D1687&lt;=R_MAX,OR(CORONA_REQ=0,O1687&gt;=G1687)),1,0)</f>
        <v>0</v>
      </c>
      <c r="AL1687" s="28" t="n">
        <f aca="false">IF(AK1687=1,IF(OBJECTIVE=1,AI1687,AJ1687),1000000000000)+ROW()*0.000000001</f>
        <v>1000000000000</v>
      </c>
    </row>
    <row r="1688" customFormat="false" ht="15" hidden="false" customHeight="false" outlineLevel="0" collapsed="false">
      <c r="A1688" s="8" t="n">
        <v>1684</v>
      </c>
      <c r="B1688" s="23" t="n">
        <v>3</v>
      </c>
      <c r="C1688" s="23" t="n">
        <v>3</v>
      </c>
      <c r="D1688" s="8" t="n">
        <v>250</v>
      </c>
      <c r="E1688" s="8" t="n">
        <v>22</v>
      </c>
      <c r="F1688" s="8" t="n">
        <v>10</v>
      </c>
      <c r="G1688" s="28" t="n">
        <v>7.264419</v>
      </c>
      <c r="H1688" s="8" t="n">
        <v>110.279998</v>
      </c>
      <c r="I1688" s="8" t="n">
        <v>3996.039886</v>
      </c>
      <c r="J1688" s="28" t="n">
        <v>36.2354</v>
      </c>
      <c r="K1688" s="39" t="n">
        <v>1.652794</v>
      </c>
      <c r="L1688" s="28" t="n">
        <v>10.649206</v>
      </c>
      <c r="M1688" s="8" t="n">
        <v>171</v>
      </c>
      <c r="N1688" s="8" t="n">
        <v>934</v>
      </c>
      <c r="O1688" s="28" t="n">
        <v>9.429978</v>
      </c>
      <c r="P1688" s="28" t="n">
        <v>26.578651</v>
      </c>
      <c r="Q1688" s="28" t="n">
        <v>27.482653</v>
      </c>
      <c r="R1688" s="8" t="n">
        <v>40</v>
      </c>
      <c r="S1688" s="8" t="n">
        <v>18</v>
      </c>
      <c r="T1688" s="23" t="n">
        <v>203.128309</v>
      </c>
      <c r="U1688" s="23" t="n">
        <v>167.628313</v>
      </c>
      <c r="V1688" s="28" t="n">
        <v>5.425475</v>
      </c>
      <c r="W1688" s="39" t="n">
        <v>0.678184</v>
      </c>
      <c r="X1688" s="24" t="n">
        <f aca="false">P1688*RHO_VANE/2700*(1+SCRAP)*PRICE_VANE</f>
        <v>318.14645247</v>
      </c>
      <c r="Y1688" s="24" t="n">
        <f aca="false">Q1688*RHO_PLATE/2700*(1+SCRAP)*PRICE_PLATE</f>
        <v>328.96735641</v>
      </c>
      <c r="Z1688" s="24" t="n">
        <f aca="false">T1688*CUT_M+(R1688+S1688)*CUT_SET</f>
        <v>362.6924635</v>
      </c>
      <c r="AA1688" s="24" t="n">
        <f aca="false">U1688*ROUND_M</f>
        <v>838.141565</v>
      </c>
      <c r="AB1688" s="24" t="n">
        <f aca="false">(R1688+S1688)*FINISH_PART</f>
        <v>464</v>
      </c>
      <c r="AC1688" s="24" t="n">
        <f aca="false">R1688*SPACER_VANE+(R1688+S1688)*ASM_H*LABOUR</f>
        <v>772.5</v>
      </c>
      <c r="AD1688" s="24" t="n">
        <f aca="false">V1688*G10_CAGE+W1688*G10_SLEEVE</f>
        <v>366.21954</v>
      </c>
      <c r="AE1688" s="24" t="n">
        <f aca="false">N1688/1000*SHAFT_M+SHAFT_SET</f>
        <v>192.08</v>
      </c>
      <c r="AF1688" s="24" t="n">
        <f aca="false">2*ROUNDUP(G1688*1000/V_ZENER,0)*PRICE_Z+5*ROUNDUP(G1688*DIODE_SAFETY/V_STICK,0)*PRICE_STICK</f>
        <v>56.9</v>
      </c>
      <c r="AG1688" s="24" t="n">
        <f aca="false">SUM(X1688:AF1688)</f>
        <v>3699.64737738</v>
      </c>
      <c r="AH1688" s="20" t="n">
        <f aca="false">FIXED_BOM</f>
        <v>3461</v>
      </c>
      <c r="AI1688" s="24" t="n">
        <f aca="false">(AG1688+AH1688)*(1+CONT)</f>
        <v>8234.744483987</v>
      </c>
      <c r="AJ1688" s="24" t="n">
        <f aca="false">IF(L1688&gt;0,AI1688/L1688,1000000000000)</f>
        <v>773.273095100893</v>
      </c>
      <c r="AK1688" s="8" t="n">
        <f aca="false">IF(AND(G1688&gt;=V_NEED,L1688&gt;=P_MIN,K1688&gt;=Z_MIN,F1688&lt;=N_CAP,D1688&lt;=R_MAX,OR(CORONA_REQ=0,O1688&gt;=G1688)),1,0)</f>
        <v>0</v>
      </c>
      <c r="AL1688" s="28" t="n">
        <f aca="false">IF(AK1688=1,IF(OBJECTIVE=1,AI1688,AJ1688),1000000000000)+ROW()*0.000000001</f>
        <v>1000000000000</v>
      </c>
    </row>
    <row r="1689" customFormat="false" ht="15" hidden="false" customHeight="false" outlineLevel="0" collapsed="false">
      <c r="A1689" s="8" t="n">
        <v>1685</v>
      </c>
      <c r="B1689" s="23" t="n">
        <v>3</v>
      </c>
      <c r="C1689" s="23" t="n">
        <v>3</v>
      </c>
      <c r="D1689" s="8" t="n">
        <v>250</v>
      </c>
      <c r="E1689" s="8" t="n">
        <v>22</v>
      </c>
      <c r="F1689" s="8" t="n">
        <v>12</v>
      </c>
      <c r="G1689" s="28" t="n">
        <v>7.264419</v>
      </c>
      <c r="H1689" s="8" t="n">
        <v>133.075787</v>
      </c>
      <c r="I1689" s="8" t="n">
        <v>4837.31144</v>
      </c>
      <c r="J1689" s="28" t="n">
        <v>36.35005</v>
      </c>
      <c r="K1689" s="39" t="n">
        <v>1.656684</v>
      </c>
      <c r="L1689" s="28" t="n">
        <v>12.948765</v>
      </c>
      <c r="M1689" s="8" t="n">
        <v>207</v>
      </c>
      <c r="N1689" s="8" t="n">
        <v>1006</v>
      </c>
      <c r="O1689" s="28" t="n">
        <v>9.429978</v>
      </c>
      <c r="P1689" s="28" t="n">
        <v>31.894382</v>
      </c>
      <c r="Q1689" s="28" t="n">
        <v>33.589909</v>
      </c>
      <c r="R1689" s="8" t="n">
        <v>48</v>
      </c>
      <c r="S1689" s="8" t="n">
        <v>22</v>
      </c>
      <c r="T1689" s="23" t="n">
        <v>244.507954</v>
      </c>
      <c r="U1689" s="23" t="n">
        <v>201.907957</v>
      </c>
      <c r="V1689" s="28" t="n">
        <v>6.309263</v>
      </c>
      <c r="W1689" s="39" t="n">
        <v>0.788658</v>
      </c>
      <c r="X1689" s="24" t="n">
        <f aca="false">P1689*RHO_VANE/2700*(1+SCRAP)*PRICE_VANE</f>
        <v>381.77575254</v>
      </c>
      <c r="Y1689" s="24" t="n">
        <f aca="false">Q1689*RHO_PLATE/2700*(1+SCRAP)*PRICE_PLATE</f>
        <v>402.07121073</v>
      </c>
      <c r="Z1689" s="24" t="n">
        <f aca="false">T1689*CUT_M+(R1689+S1689)*CUT_SET</f>
        <v>436.761931</v>
      </c>
      <c r="AA1689" s="24" t="n">
        <f aca="false">U1689*ROUND_M</f>
        <v>1009.539785</v>
      </c>
      <c r="AB1689" s="24" t="n">
        <f aca="false">(R1689+S1689)*FINISH_PART</f>
        <v>560</v>
      </c>
      <c r="AC1689" s="24" t="n">
        <f aca="false">R1689*SPACER_VANE+(R1689+S1689)*ASM_H*LABOUR</f>
        <v>931.5</v>
      </c>
      <c r="AD1689" s="24" t="n">
        <f aca="false">V1689*G10_CAGE+W1689*G10_SLEEVE</f>
        <v>425.87526</v>
      </c>
      <c r="AE1689" s="24" t="n">
        <f aca="false">N1689/1000*SHAFT_M+SHAFT_SET</f>
        <v>200.72</v>
      </c>
      <c r="AF1689" s="24" t="n">
        <f aca="false">2*ROUNDUP(G1689*1000/V_ZENER,0)*PRICE_Z+5*ROUNDUP(G1689*DIODE_SAFETY/V_STICK,0)*PRICE_STICK</f>
        <v>56.9</v>
      </c>
      <c r="AG1689" s="24" t="n">
        <f aca="false">SUM(X1689:AF1689)</f>
        <v>4405.14393927</v>
      </c>
      <c r="AH1689" s="20" t="n">
        <f aca="false">FIXED_BOM</f>
        <v>3461</v>
      </c>
      <c r="AI1689" s="24" t="n">
        <f aca="false">(AG1689+AH1689)*(1+CONT)</f>
        <v>9046.0655301605</v>
      </c>
      <c r="AJ1689" s="24" t="n">
        <f aca="false">IF(L1689&gt;0,AI1689/L1689,1000000000000)</f>
        <v>698.6045024495</v>
      </c>
      <c r="AK1689" s="8" t="n">
        <f aca="false">IF(AND(G1689&gt;=V_NEED,L1689&gt;=P_MIN,K1689&gt;=Z_MIN,F1689&lt;=N_CAP,D1689&lt;=R_MAX,OR(CORONA_REQ=0,O1689&gt;=G1689)),1,0)</f>
        <v>0</v>
      </c>
      <c r="AL1689" s="28" t="n">
        <f aca="false">IF(AK1689=1,IF(OBJECTIVE=1,AI1689,AJ1689),1000000000000)+ROW()*0.000000001</f>
        <v>1000000000000</v>
      </c>
    </row>
    <row r="1690" customFormat="false" ht="15" hidden="false" customHeight="false" outlineLevel="0" collapsed="false">
      <c r="A1690" s="8" t="n">
        <v>1686</v>
      </c>
      <c r="B1690" s="23" t="n">
        <v>3</v>
      </c>
      <c r="C1690" s="23" t="n">
        <v>3</v>
      </c>
      <c r="D1690" s="8" t="n">
        <v>250</v>
      </c>
      <c r="E1690" s="8" t="n">
        <v>22</v>
      </c>
      <c r="F1690" s="8" t="n">
        <v>16</v>
      </c>
      <c r="G1690" s="28" t="n">
        <v>7.264419</v>
      </c>
      <c r="H1690" s="8" t="n">
        <v>178.667365</v>
      </c>
      <c r="I1690" s="8" t="n">
        <v>6519.85455</v>
      </c>
      <c r="J1690" s="28" t="n">
        <v>36.491581</v>
      </c>
      <c r="K1690" s="39" t="n">
        <v>1.661702</v>
      </c>
      <c r="L1690" s="28" t="n">
        <v>17.53336</v>
      </c>
      <c r="M1690" s="8" t="n">
        <v>273</v>
      </c>
      <c r="N1690" s="8" t="n">
        <v>1138</v>
      </c>
      <c r="O1690" s="28" t="n">
        <v>9.429978</v>
      </c>
      <c r="P1690" s="28" t="n">
        <v>42.525842</v>
      </c>
      <c r="Q1690" s="28" t="n">
        <v>42.750793</v>
      </c>
      <c r="R1690" s="8" t="n">
        <v>64</v>
      </c>
      <c r="S1690" s="8" t="n">
        <v>28</v>
      </c>
      <c r="T1690" s="23" t="n">
        <v>323.497331</v>
      </c>
      <c r="U1690" s="23" t="n">
        <v>266.697336</v>
      </c>
      <c r="V1690" s="28" t="n">
        <v>7.929541</v>
      </c>
      <c r="W1690" s="39" t="n">
        <v>0.991193</v>
      </c>
      <c r="X1690" s="24" t="n">
        <f aca="false">P1690*RHO_VANE/2700*(1+SCRAP)*PRICE_VANE</f>
        <v>509.03432874</v>
      </c>
      <c r="Y1690" s="24" t="n">
        <f aca="false">Q1690*RHO_PLATE/2700*(1+SCRAP)*PRICE_PLATE</f>
        <v>511.72699221</v>
      </c>
      <c r="Z1690" s="24" t="n">
        <f aca="false">T1690*CUT_M+(R1690+S1690)*CUT_SET</f>
        <v>577.2459965</v>
      </c>
      <c r="AA1690" s="24" t="n">
        <f aca="false">U1690*ROUND_M</f>
        <v>1333.48668</v>
      </c>
      <c r="AB1690" s="24" t="n">
        <f aca="false">(R1690+S1690)*FINISH_PART</f>
        <v>736</v>
      </c>
      <c r="AC1690" s="24" t="n">
        <f aca="false">R1690*SPACER_VANE+(R1690+S1690)*ASM_H*LABOUR</f>
        <v>1227</v>
      </c>
      <c r="AD1690" s="24" t="n">
        <f aca="false">V1690*G10_CAGE+W1690*G10_SLEEVE</f>
        <v>535.24404</v>
      </c>
      <c r="AE1690" s="24" t="n">
        <f aca="false">N1690/1000*SHAFT_M+SHAFT_SET</f>
        <v>216.56</v>
      </c>
      <c r="AF1690" s="24" t="n">
        <f aca="false">2*ROUNDUP(G1690*1000/V_ZENER,0)*PRICE_Z+5*ROUNDUP(G1690*DIODE_SAFETY/V_STICK,0)*PRICE_STICK</f>
        <v>56.9</v>
      </c>
      <c r="AG1690" s="24" t="n">
        <f aca="false">SUM(X1690:AF1690)</f>
        <v>5703.19803745</v>
      </c>
      <c r="AH1690" s="20" t="n">
        <f aca="false">FIXED_BOM</f>
        <v>3461</v>
      </c>
      <c r="AI1690" s="24" t="n">
        <f aca="false">(AG1690+AH1690)*(1+CONT)</f>
        <v>10538.8277430675</v>
      </c>
      <c r="AJ1690" s="24" t="n">
        <f aca="false">IF(L1690&gt;0,AI1690/L1690,1000000000000)</f>
        <v>601.072911470905</v>
      </c>
      <c r="AK1690" s="8" t="n">
        <f aca="false">IF(AND(G1690&gt;=V_NEED,L1690&gt;=P_MIN,K1690&gt;=Z_MIN,F1690&lt;=N_CAP,D1690&lt;=R_MAX,OR(CORONA_REQ=0,O1690&gt;=G1690)),1,0)</f>
        <v>0</v>
      </c>
      <c r="AL1690" s="28" t="n">
        <f aca="false">IF(AK1690=1,IF(OBJECTIVE=1,AI1690,AJ1690),1000000000000)+ROW()*0.000000001</f>
        <v>1000000000000</v>
      </c>
    </row>
    <row r="1691" customFormat="false" ht="15" hidden="false" customHeight="false" outlineLevel="0" collapsed="false">
      <c r="A1691" s="8" t="n">
        <v>1687</v>
      </c>
      <c r="B1691" s="23" t="n">
        <v>3</v>
      </c>
      <c r="C1691" s="23" t="n">
        <v>3</v>
      </c>
      <c r="D1691" s="8" t="n">
        <v>250</v>
      </c>
      <c r="E1691" s="8" t="n">
        <v>26</v>
      </c>
      <c r="F1691" s="8" t="n">
        <v>4</v>
      </c>
      <c r="G1691" s="28" t="n">
        <v>7.264419</v>
      </c>
      <c r="H1691" s="8" t="n">
        <v>69.293559</v>
      </c>
      <c r="I1691" s="8" t="n">
        <v>1732.205246</v>
      </c>
      <c r="J1691" s="28" t="n">
        <v>24.99807</v>
      </c>
      <c r="K1691" s="39" t="n">
        <v>1.595456</v>
      </c>
      <c r="L1691" s="28" t="n">
        <v>4.3489</v>
      </c>
      <c r="M1691" s="8" t="n">
        <v>75</v>
      </c>
      <c r="N1691" s="8" t="n">
        <v>742</v>
      </c>
      <c r="O1691" s="28" t="n">
        <v>9.429978</v>
      </c>
      <c r="P1691" s="28" t="n">
        <v>12.260062</v>
      </c>
      <c r="Q1691" s="28" t="n">
        <v>15.26814</v>
      </c>
      <c r="R1691" s="8" t="n">
        <v>16</v>
      </c>
      <c r="S1691" s="8" t="n">
        <v>10</v>
      </c>
      <c r="T1691" s="23" t="n">
        <v>86.529199</v>
      </c>
      <c r="U1691" s="23" t="n">
        <v>72.329201</v>
      </c>
      <c r="V1691" s="28" t="n">
        <v>3.068708</v>
      </c>
      <c r="W1691" s="39" t="n">
        <v>0.383588</v>
      </c>
      <c r="X1691" s="24" t="n">
        <f aca="false">P1691*RHO_VANE/2700*(1+SCRAP)*PRICE_VANE</f>
        <v>146.75294214</v>
      </c>
      <c r="Y1691" s="24" t="n">
        <f aca="false">Q1691*RHO_PLATE/2700*(1+SCRAP)*PRICE_PLATE</f>
        <v>182.7596358</v>
      </c>
      <c r="Z1691" s="24" t="n">
        <f aca="false">T1691*CUT_M+(R1691+S1691)*CUT_SET</f>
        <v>155.7937985</v>
      </c>
      <c r="AA1691" s="24" t="n">
        <f aca="false">U1691*ROUND_M</f>
        <v>361.646005</v>
      </c>
      <c r="AB1691" s="24" t="n">
        <f aca="false">(R1691+S1691)*FINISH_PART</f>
        <v>208</v>
      </c>
      <c r="AC1691" s="24" t="n">
        <f aca="false">R1691*SPACER_VANE+(R1691+S1691)*ASM_H*LABOUR</f>
        <v>340.5</v>
      </c>
      <c r="AD1691" s="24" t="n">
        <f aca="false">V1691*G10_CAGE+W1691*G10_SLEEVE</f>
        <v>207.13776</v>
      </c>
      <c r="AE1691" s="24" t="n">
        <f aca="false">N1691/1000*SHAFT_M+SHAFT_SET</f>
        <v>169.04</v>
      </c>
      <c r="AF1691" s="24" t="n">
        <f aca="false">2*ROUNDUP(G1691*1000/V_ZENER,0)*PRICE_Z+5*ROUNDUP(G1691*DIODE_SAFETY/V_STICK,0)*PRICE_STICK</f>
        <v>56.9</v>
      </c>
      <c r="AG1691" s="24" t="n">
        <f aca="false">SUM(X1691:AF1691)</f>
        <v>1828.53014144</v>
      </c>
      <c r="AH1691" s="20" t="n">
        <f aca="false">FIXED_BOM</f>
        <v>3461</v>
      </c>
      <c r="AI1691" s="24" t="n">
        <f aca="false">(AG1691+AH1691)*(1+CONT)</f>
        <v>6082.959662656</v>
      </c>
      <c r="AJ1691" s="24" t="n">
        <f aca="false">IF(L1691&gt;0,AI1691/L1691,1000000000000)</f>
        <v>1398.73523480788</v>
      </c>
      <c r="AK1691" s="8" t="n">
        <f aca="false">IF(AND(G1691&gt;=V_NEED,L1691&gt;=P_MIN,K1691&gt;=Z_MIN,F1691&lt;=N_CAP,D1691&lt;=R_MAX,OR(CORONA_REQ=0,O1691&gt;=G1691)),1,0)</f>
        <v>0</v>
      </c>
      <c r="AL1691" s="28" t="n">
        <f aca="false">IF(AK1691=1,IF(OBJECTIVE=1,AI1691,AJ1691),1000000000000)+ROW()*0.000000001</f>
        <v>1000000000000</v>
      </c>
    </row>
    <row r="1692" customFormat="false" ht="15" hidden="false" customHeight="false" outlineLevel="0" collapsed="false">
      <c r="A1692" s="8" t="n">
        <v>1688</v>
      </c>
      <c r="B1692" s="23" t="n">
        <v>3</v>
      </c>
      <c r="C1692" s="23" t="n">
        <v>3</v>
      </c>
      <c r="D1692" s="8" t="n">
        <v>250</v>
      </c>
      <c r="E1692" s="8" t="n">
        <v>26</v>
      </c>
      <c r="F1692" s="8" t="n">
        <v>6</v>
      </c>
      <c r="G1692" s="28" t="n">
        <v>7.264419</v>
      </c>
      <c r="H1692" s="8" t="n">
        <v>107.747022</v>
      </c>
      <c r="I1692" s="8" t="n">
        <v>2722.036814</v>
      </c>
      <c r="J1692" s="28" t="n">
        <v>25.263221</v>
      </c>
      <c r="K1692" s="39" t="n">
        <v>1.610713</v>
      </c>
      <c r="L1692" s="28" t="n">
        <v>6.953745</v>
      </c>
      <c r="M1692" s="8" t="n">
        <v>111</v>
      </c>
      <c r="N1692" s="8" t="n">
        <v>814</v>
      </c>
      <c r="O1692" s="28" t="n">
        <v>9.429978</v>
      </c>
      <c r="P1692" s="28" t="n">
        <v>18.390093</v>
      </c>
      <c r="Q1692" s="28" t="n">
        <v>21.375396</v>
      </c>
      <c r="R1692" s="8" t="n">
        <v>24</v>
      </c>
      <c r="S1692" s="8" t="n">
        <v>14</v>
      </c>
      <c r="T1692" s="23" t="n">
        <v>127.908844</v>
      </c>
      <c r="U1692" s="23" t="n">
        <v>106.608845</v>
      </c>
      <c r="V1692" s="28" t="n">
        <v>3.952496</v>
      </c>
      <c r="W1692" s="39" t="n">
        <v>0.494062</v>
      </c>
      <c r="X1692" s="24" t="n">
        <f aca="false">P1692*RHO_VANE/2700*(1+SCRAP)*PRICE_VANE</f>
        <v>220.12941321</v>
      </c>
      <c r="Y1692" s="24" t="n">
        <f aca="false">Q1692*RHO_PLATE/2700*(1+SCRAP)*PRICE_PLATE</f>
        <v>255.86349012</v>
      </c>
      <c r="Z1692" s="24" t="n">
        <f aca="false">T1692*CUT_M+(R1692+S1692)*CUT_SET</f>
        <v>229.863266</v>
      </c>
      <c r="AA1692" s="24" t="n">
        <f aca="false">U1692*ROUND_M</f>
        <v>533.044225</v>
      </c>
      <c r="AB1692" s="24" t="n">
        <f aca="false">(R1692+S1692)*FINISH_PART</f>
        <v>304</v>
      </c>
      <c r="AC1692" s="24" t="n">
        <f aca="false">R1692*SPACER_VANE+(R1692+S1692)*ASM_H*LABOUR</f>
        <v>499.5</v>
      </c>
      <c r="AD1692" s="24" t="n">
        <f aca="false">V1692*G10_CAGE+W1692*G10_SLEEVE</f>
        <v>266.79348</v>
      </c>
      <c r="AE1692" s="24" t="n">
        <f aca="false">N1692/1000*SHAFT_M+SHAFT_SET</f>
        <v>177.68</v>
      </c>
      <c r="AF1692" s="24" t="n">
        <f aca="false">2*ROUNDUP(G1692*1000/V_ZENER,0)*PRICE_Z+5*ROUNDUP(G1692*DIODE_SAFETY/V_STICK,0)*PRICE_STICK</f>
        <v>56.9</v>
      </c>
      <c r="AG1692" s="24" t="n">
        <f aca="false">SUM(X1692:AF1692)</f>
        <v>2543.77387433</v>
      </c>
      <c r="AH1692" s="20" t="n">
        <f aca="false">FIXED_BOM</f>
        <v>3461</v>
      </c>
      <c r="AI1692" s="24" t="n">
        <f aca="false">(AG1692+AH1692)*(1+CONT)</f>
        <v>6905.4899554795</v>
      </c>
      <c r="AJ1692" s="24" t="n">
        <f aca="false">IF(L1692&gt;0,AI1692/L1692,1000000000000)</f>
        <v>993.060567432297</v>
      </c>
      <c r="AK1692" s="8" t="n">
        <f aca="false">IF(AND(G1692&gt;=V_NEED,L1692&gt;=P_MIN,K1692&gt;=Z_MIN,F1692&lt;=N_CAP,D1692&lt;=R_MAX,OR(CORONA_REQ=0,O1692&gt;=G1692)),1,0)</f>
        <v>0</v>
      </c>
      <c r="AL1692" s="28" t="n">
        <f aca="false">IF(AK1692=1,IF(OBJECTIVE=1,AI1692,AJ1692),1000000000000)+ROW()*0.000000001</f>
        <v>1000000000000</v>
      </c>
    </row>
    <row r="1693" customFormat="false" ht="15" hidden="false" customHeight="false" outlineLevel="0" collapsed="false">
      <c r="A1693" s="8" t="n">
        <v>1689</v>
      </c>
      <c r="B1693" s="23" t="n">
        <v>3</v>
      </c>
      <c r="C1693" s="23" t="n">
        <v>3</v>
      </c>
      <c r="D1693" s="8" t="n">
        <v>250</v>
      </c>
      <c r="E1693" s="8" t="n">
        <v>26</v>
      </c>
      <c r="F1693" s="8" t="n">
        <v>8</v>
      </c>
      <c r="G1693" s="28" t="n">
        <v>7.264419</v>
      </c>
      <c r="H1693" s="8" t="n">
        <v>146.200484</v>
      </c>
      <c r="I1693" s="8" t="n">
        <v>3711.868383</v>
      </c>
      <c r="J1693" s="28" t="n">
        <v>25.388893</v>
      </c>
      <c r="K1693" s="39" t="n">
        <v>1.618233</v>
      </c>
      <c r="L1693" s="28" t="n">
        <v>9.555217</v>
      </c>
      <c r="M1693" s="8" t="n">
        <v>147</v>
      </c>
      <c r="N1693" s="8" t="n">
        <v>886</v>
      </c>
      <c r="O1693" s="28" t="n">
        <v>9.429978</v>
      </c>
      <c r="P1693" s="28" t="n">
        <v>24.520124</v>
      </c>
      <c r="Q1693" s="28" t="n">
        <v>27.482653</v>
      </c>
      <c r="R1693" s="8" t="n">
        <v>32</v>
      </c>
      <c r="S1693" s="8" t="n">
        <v>18</v>
      </c>
      <c r="T1693" s="23" t="n">
        <v>169.288488</v>
      </c>
      <c r="U1693" s="23" t="n">
        <v>140.88849</v>
      </c>
      <c r="V1693" s="28" t="n">
        <v>4.836283</v>
      </c>
      <c r="W1693" s="39" t="n">
        <v>0.604535</v>
      </c>
      <c r="X1693" s="24" t="n">
        <f aca="false">P1693*RHO_VANE/2700*(1+SCRAP)*PRICE_VANE</f>
        <v>293.50588428</v>
      </c>
      <c r="Y1693" s="24" t="n">
        <f aca="false">Q1693*RHO_PLATE/2700*(1+SCRAP)*PRICE_PLATE</f>
        <v>328.96735641</v>
      </c>
      <c r="Z1693" s="24" t="n">
        <f aca="false">T1693*CUT_M+(R1693+S1693)*CUT_SET</f>
        <v>303.932732</v>
      </c>
      <c r="AA1693" s="24" t="n">
        <f aca="false">U1693*ROUND_M</f>
        <v>704.44245</v>
      </c>
      <c r="AB1693" s="24" t="n">
        <f aca="false">(R1693+S1693)*FINISH_PART</f>
        <v>400</v>
      </c>
      <c r="AC1693" s="24" t="n">
        <f aca="false">R1693*SPACER_VANE+(R1693+S1693)*ASM_H*LABOUR</f>
        <v>658.5</v>
      </c>
      <c r="AD1693" s="24" t="n">
        <f aca="false">V1693*G10_CAGE+W1693*G10_SLEEVE</f>
        <v>326.44908</v>
      </c>
      <c r="AE1693" s="24" t="n">
        <f aca="false">N1693/1000*SHAFT_M+SHAFT_SET</f>
        <v>186.32</v>
      </c>
      <c r="AF1693" s="24" t="n">
        <f aca="false">2*ROUNDUP(G1693*1000/V_ZENER,0)*PRICE_Z+5*ROUNDUP(G1693*DIODE_SAFETY/V_STICK,0)*PRICE_STICK</f>
        <v>56.9</v>
      </c>
      <c r="AG1693" s="24" t="n">
        <f aca="false">SUM(X1693:AF1693)</f>
        <v>3259.01750269</v>
      </c>
      <c r="AH1693" s="20" t="n">
        <f aca="false">FIXED_BOM</f>
        <v>3461</v>
      </c>
      <c r="AI1693" s="24" t="n">
        <f aca="false">(AG1693+AH1693)*(1+CONT)</f>
        <v>7728.0201280935</v>
      </c>
      <c r="AJ1693" s="24" t="n">
        <f aca="false">IF(L1693&gt;0,AI1693/L1693,1000000000000)</f>
        <v>808.77494755938</v>
      </c>
      <c r="AK1693" s="8" t="n">
        <f aca="false">IF(AND(G1693&gt;=V_NEED,L1693&gt;=P_MIN,K1693&gt;=Z_MIN,F1693&lt;=N_CAP,D1693&lt;=R_MAX,OR(CORONA_REQ=0,O1693&gt;=G1693)),1,0)</f>
        <v>0</v>
      </c>
      <c r="AL1693" s="28" t="n">
        <f aca="false">IF(AK1693=1,IF(OBJECTIVE=1,AI1693,AJ1693),1000000000000)+ROW()*0.000000001</f>
        <v>1000000000000</v>
      </c>
    </row>
    <row r="1694" customFormat="false" ht="15" hidden="false" customHeight="false" outlineLevel="0" collapsed="false">
      <c r="A1694" s="8" t="n">
        <v>1690</v>
      </c>
      <c r="B1694" s="23" t="n">
        <v>3</v>
      </c>
      <c r="C1694" s="23" t="n">
        <v>3</v>
      </c>
      <c r="D1694" s="8" t="n">
        <v>250</v>
      </c>
      <c r="E1694" s="8" t="n">
        <v>26</v>
      </c>
      <c r="F1694" s="8" t="n">
        <v>10</v>
      </c>
      <c r="G1694" s="28" t="n">
        <v>7.264419</v>
      </c>
      <c r="H1694" s="8" t="n">
        <v>184.653947</v>
      </c>
      <c r="I1694" s="8" t="n">
        <v>4701.699952</v>
      </c>
      <c r="J1694" s="28" t="n">
        <v>25.462223</v>
      </c>
      <c r="K1694" s="39" t="n">
        <v>1.622415</v>
      </c>
      <c r="L1694" s="28" t="n">
        <v>12.157564</v>
      </c>
      <c r="M1694" s="8" t="n">
        <v>183</v>
      </c>
      <c r="N1694" s="8" t="n">
        <v>958</v>
      </c>
      <c r="O1694" s="28" t="n">
        <v>9.429978</v>
      </c>
      <c r="P1694" s="28" t="n">
        <v>30.650155</v>
      </c>
      <c r="Q1694" s="28" t="n">
        <v>33.589909</v>
      </c>
      <c r="R1694" s="8" t="n">
        <v>40</v>
      </c>
      <c r="S1694" s="8" t="n">
        <v>22</v>
      </c>
      <c r="T1694" s="23" t="n">
        <v>210.668132</v>
      </c>
      <c r="U1694" s="23" t="n">
        <v>175.168135</v>
      </c>
      <c r="V1694" s="28" t="n">
        <v>5.720071</v>
      </c>
      <c r="W1694" s="39" t="n">
        <v>0.715009</v>
      </c>
      <c r="X1694" s="24" t="n">
        <f aca="false">P1694*RHO_VANE/2700*(1+SCRAP)*PRICE_VANE</f>
        <v>366.88235535</v>
      </c>
      <c r="Y1694" s="24" t="n">
        <f aca="false">Q1694*RHO_PLATE/2700*(1+SCRAP)*PRICE_PLATE</f>
        <v>402.07121073</v>
      </c>
      <c r="Z1694" s="24" t="n">
        <f aca="false">T1694*CUT_M+(R1694+S1694)*CUT_SET</f>
        <v>378.002198</v>
      </c>
      <c r="AA1694" s="24" t="n">
        <f aca="false">U1694*ROUND_M</f>
        <v>875.840675</v>
      </c>
      <c r="AB1694" s="24" t="n">
        <f aca="false">(R1694+S1694)*FINISH_PART</f>
        <v>496</v>
      </c>
      <c r="AC1694" s="24" t="n">
        <f aca="false">R1694*SPACER_VANE+(R1694+S1694)*ASM_H*LABOUR</f>
        <v>817.5</v>
      </c>
      <c r="AD1694" s="24" t="n">
        <f aca="false">V1694*G10_CAGE+W1694*G10_SLEEVE</f>
        <v>386.1048</v>
      </c>
      <c r="AE1694" s="24" t="n">
        <f aca="false">N1694/1000*SHAFT_M+SHAFT_SET</f>
        <v>194.96</v>
      </c>
      <c r="AF1694" s="24" t="n">
        <f aca="false">2*ROUNDUP(G1694*1000/V_ZENER,0)*PRICE_Z+5*ROUNDUP(G1694*DIODE_SAFETY/V_STICK,0)*PRICE_STICK</f>
        <v>56.9</v>
      </c>
      <c r="AG1694" s="24" t="n">
        <f aca="false">SUM(X1694:AF1694)</f>
        <v>3974.26123908</v>
      </c>
      <c r="AH1694" s="20" t="n">
        <f aca="false">FIXED_BOM</f>
        <v>3461</v>
      </c>
      <c r="AI1694" s="24" t="n">
        <f aca="false">(AG1694+AH1694)*(1+CONT)</f>
        <v>8550.550424942</v>
      </c>
      <c r="AJ1694" s="24" t="n">
        <f aca="false">IF(L1694&gt;0,AI1694/L1694,1000000000000)</f>
        <v>703.311158793159</v>
      </c>
      <c r="AK1694" s="8" t="n">
        <f aca="false">IF(AND(G1694&gt;=V_NEED,L1694&gt;=P_MIN,K1694&gt;=Z_MIN,F1694&lt;=N_CAP,D1694&lt;=R_MAX,OR(CORONA_REQ=0,O1694&gt;=G1694)),1,0)</f>
        <v>0</v>
      </c>
      <c r="AL1694" s="28" t="n">
        <f aca="false">IF(AK1694=1,IF(OBJECTIVE=1,AI1694,AJ1694),1000000000000)+ROW()*0.000000001</f>
        <v>1000000000000</v>
      </c>
    </row>
    <row r="1695" customFormat="false" ht="15" hidden="false" customHeight="false" outlineLevel="0" collapsed="false">
      <c r="A1695" s="8" t="n">
        <v>1691</v>
      </c>
      <c r="B1695" s="23" t="n">
        <v>3</v>
      </c>
      <c r="C1695" s="23" t="n">
        <v>3</v>
      </c>
      <c r="D1695" s="8" t="n">
        <v>250</v>
      </c>
      <c r="E1695" s="8" t="n">
        <v>26</v>
      </c>
      <c r="F1695" s="8" t="n">
        <v>12</v>
      </c>
      <c r="G1695" s="28" t="n">
        <v>7.264419</v>
      </c>
      <c r="H1695" s="8" t="n">
        <v>223.107409</v>
      </c>
      <c r="I1695" s="8" t="n">
        <v>5691.531521</v>
      </c>
      <c r="J1695" s="28" t="n">
        <v>25.510276</v>
      </c>
      <c r="K1695" s="39" t="n">
        <v>1.624562</v>
      </c>
      <c r="L1695" s="28" t="n">
        <v>14.748847</v>
      </c>
      <c r="M1695" s="8" t="n">
        <v>219</v>
      </c>
      <c r="N1695" s="8" t="n">
        <v>1030</v>
      </c>
      <c r="O1695" s="28" t="n">
        <v>9.429978</v>
      </c>
      <c r="P1695" s="28" t="n">
        <v>36.780187</v>
      </c>
      <c r="Q1695" s="28" t="n">
        <v>39.697165</v>
      </c>
      <c r="R1695" s="8" t="n">
        <v>48</v>
      </c>
      <c r="S1695" s="8" t="n">
        <v>26</v>
      </c>
      <c r="T1695" s="23" t="n">
        <v>252.047776</v>
      </c>
      <c r="U1695" s="23" t="n">
        <v>209.44778</v>
      </c>
      <c r="V1695" s="28" t="n">
        <v>6.603859</v>
      </c>
      <c r="W1695" s="39" t="n">
        <v>0.825482</v>
      </c>
      <c r="X1695" s="24" t="n">
        <f aca="false">P1695*RHO_VANE/2700*(1+SCRAP)*PRICE_VANE</f>
        <v>440.25883839</v>
      </c>
      <c r="Y1695" s="24" t="n">
        <f aca="false">Q1695*RHO_PLATE/2700*(1+SCRAP)*PRICE_PLATE</f>
        <v>475.17506505</v>
      </c>
      <c r="Z1695" s="24" t="n">
        <f aca="false">T1695*CUT_M+(R1695+S1695)*CUT_SET</f>
        <v>452.071664</v>
      </c>
      <c r="AA1695" s="24" t="n">
        <f aca="false">U1695*ROUND_M</f>
        <v>1047.2389</v>
      </c>
      <c r="AB1695" s="24" t="n">
        <f aca="false">(R1695+S1695)*FINISH_PART</f>
        <v>592</v>
      </c>
      <c r="AC1695" s="24" t="n">
        <f aca="false">R1695*SPACER_VANE+(R1695+S1695)*ASM_H*LABOUR</f>
        <v>976.5</v>
      </c>
      <c r="AD1695" s="24" t="n">
        <f aca="false">V1695*G10_CAGE+W1695*G10_SLEEVE</f>
        <v>445.76046</v>
      </c>
      <c r="AE1695" s="24" t="n">
        <f aca="false">N1695/1000*SHAFT_M+SHAFT_SET</f>
        <v>203.6</v>
      </c>
      <c r="AF1695" s="24" t="n">
        <f aca="false">2*ROUNDUP(G1695*1000/V_ZENER,0)*PRICE_Z+5*ROUNDUP(G1695*DIODE_SAFETY/V_STICK,0)*PRICE_STICK</f>
        <v>56.9</v>
      </c>
      <c r="AG1695" s="24" t="n">
        <f aca="false">SUM(X1695:AF1695)</f>
        <v>4689.50492744</v>
      </c>
      <c r="AH1695" s="20" t="n">
        <f aca="false">FIXED_BOM</f>
        <v>3461</v>
      </c>
      <c r="AI1695" s="24" t="n">
        <f aca="false">(AG1695+AH1695)*(1+CONT)</f>
        <v>9373.080666556</v>
      </c>
      <c r="AJ1695" s="24" t="n">
        <f aca="false">IF(L1695&gt;0,AI1695/L1695,1000000000000)</f>
        <v>635.512773748077</v>
      </c>
      <c r="AK1695" s="8" t="n">
        <f aca="false">IF(AND(G1695&gt;=V_NEED,L1695&gt;=P_MIN,K1695&gt;=Z_MIN,F1695&lt;=N_CAP,D1695&lt;=R_MAX,OR(CORONA_REQ=0,O1695&gt;=G1695)),1,0)</f>
        <v>0</v>
      </c>
      <c r="AL1695" s="28" t="n">
        <f aca="false">IF(AK1695=1,IF(OBJECTIVE=1,AI1695,AJ1695),1000000000000)+ROW()*0.000000001</f>
        <v>1000000000000</v>
      </c>
    </row>
    <row r="1696" customFormat="false" ht="15" hidden="false" customHeight="false" outlineLevel="0" collapsed="false">
      <c r="A1696" s="8" t="n">
        <v>1692</v>
      </c>
      <c r="B1696" s="23" t="n">
        <v>3</v>
      </c>
      <c r="C1696" s="23" t="n">
        <v>3</v>
      </c>
      <c r="D1696" s="8" t="n">
        <v>250</v>
      </c>
      <c r="E1696" s="8" t="n">
        <v>26</v>
      </c>
      <c r="F1696" s="8" t="n">
        <v>16</v>
      </c>
      <c r="G1696" s="28" t="n">
        <v>7.264419</v>
      </c>
      <c r="H1696" s="8" t="n">
        <v>300.014334</v>
      </c>
      <c r="I1696" s="8" t="n">
        <v>7671.194659</v>
      </c>
      <c r="J1696" s="28" t="n">
        <v>25.569427</v>
      </c>
      <c r="K1696" s="39" t="n">
        <v>1.628468</v>
      </c>
      <c r="L1696" s="28" t="n">
        <v>19.972262</v>
      </c>
      <c r="M1696" s="8" t="n">
        <v>291</v>
      </c>
      <c r="N1696" s="8" t="n">
        <v>1174</v>
      </c>
      <c r="O1696" s="28" t="n">
        <v>9.429978</v>
      </c>
      <c r="P1696" s="28" t="n">
        <v>49.040249</v>
      </c>
      <c r="Q1696" s="28" t="n">
        <v>51.911677</v>
      </c>
      <c r="R1696" s="8" t="n">
        <v>64</v>
      </c>
      <c r="S1696" s="8" t="n">
        <v>34</v>
      </c>
      <c r="T1696" s="23" t="n">
        <v>334.807064</v>
      </c>
      <c r="U1696" s="23" t="n">
        <v>278.007069</v>
      </c>
      <c r="V1696" s="28" t="n">
        <v>8.371435</v>
      </c>
      <c r="W1696" s="39" t="n">
        <v>1.046429</v>
      </c>
      <c r="X1696" s="24" t="n">
        <f aca="false">P1696*RHO_VANE/2700*(1+SCRAP)*PRICE_VANE</f>
        <v>587.01178053</v>
      </c>
      <c r="Y1696" s="24" t="n">
        <f aca="false">Q1696*RHO_PLATE/2700*(1+SCRAP)*PRICE_PLATE</f>
        <v>621.38277369</v>
      </c>
      <c r="Z1696" s="24" t="n">
        <f aca="false">T1696*CUT_M+(R1696+S1696)*CUT_SET</f>
        <v>600.210596</v>
      </c>
      <c r="AA1696" s="24" t="n">
        <f aca="false">U1696*ROUND_M</f>
        <v>1390.035345</v>
      </c>
      <c r="AB1696" s="24" t="n">
        <f aca="false">(R1696+S1696)*FINISH_PART</f>
        <v>784</v>
      </c>
      <c r="AC1696" s="24" t="n">
        <f aca="false">R1696*SPACER_VANE+(R1696+S1696)*ASM_H*LABOUR</f>
        <v>1294.5</v>
      </c>
      <c r="AD1696" s="24" t="n">
        <f aca="false">V1696*G10_CAGE+W1696*G10_SLEEVE</f>
        <v>565.07184</v>
      </c>
      <c r="AE1696" s="24" t="n">
        <f aca="false">N1696/1000*SHAFT_M+SHAFT_SET</f>
        <v>220.88</v>
      </c>
      <c r="AF1696" s="24" t="n">
        <f aca="false">2*ROUNDUP(G1696*1000/V_ZENER,0)*PRICE_Z+5*ROUNDUP(G1696*DIODE_SAFETY/V_STICK,0)*PRICE_STICK</f>
        <v>56.9</v>
      </c>
      <c r="AG1696" s="24" t="n">
        <f aca="false">SUM(X1696:AF1696)</f>
        <v>6119.99233522</v>
      </c>
      <c r="AH1696" s="20" t="n">
        <f aca="false">FIXED_BOM</f>
        <v>3461</v>
      </c>
      <c r="AI1696" s="24" t="n">
        <f aca="false">(AG1696+AH1696)*(1+CONT)</f>
        <v>11018.141185503</v>
      </c>
      <c r="AJ1696" s="24" t="n">
        <f aca="false">IF(L1696&gt;0,AI1696/L1696,1000000000000)</f>
        <v>551.672173412456</v>
      </c>
      <c r="AK1696" s="8" t="n">
        <f aca="false">IF(AND(G1696&gt;=V_NEED,L1696&gt;=P_MIN,K1696&gt;=Z_MIN,F1696&lt;=N_CAP,D1696&lt;=R_MAX,OR(CORONA_REQ=0,O1696&gt;=G1696)),1,0)</f>
        <v>0</v>
      </c>
      <c r="AL1696" s="28" t="n">
        <f aca="false">IF(AK1696=1,IF(OBJECTIVE=1,AI1696,AJ1696),1000000000000)+ROW()*0.000000001</f>
        <v>1000000000000</v>
      </c>
    </row>
    <row r="1697" customFormat="false" ht="15" hidden="false" customHeight="false" outlineLevel="0" collapsed="false">
      <c r="A1697" s="8" t="n">
        <v>1693</v>
      </c>
      <c r="B1697" s="23" t="n">
        <v>3</v>
      </c>
      <c r="C1697" s="23" t="n">
        <v>4</v>
      </c>
      <c r="D1697" s="8" t="n">
        <v>250</v>
      </c>
      <c r="E1697" s="8" t="n">
        <v>18</v>
      </c>
      <c r="F1697" s="8" t="n">
        <v>4</v>
      </c>
      <c r="G1697" s="28" t="n">
        <v>7.264419</v>
      </c>
      <c r="H1697" s="8" t="n">
        <v>34.69623</v>
      </c>
      <c r="I1697" s="8" t="n">
        <v>1210.395036</v>
      </c>
      <c r="J1697" s="28" t="n">
        <v>34.885492</v>
      </c>
      <c r="K1697" s="39" t="n">
        <v>1.608215</v>
      </c>
      <c r="L1697" s="28" t="n">
        <v>3.07739</v>
      </c>
      <c r="M1697" s="8" t="n">
        <v>81</v>
      </c>
      <c r="N1697" s="8" t="n">
        <v>754</v>
      </c>
      <c r="O1697" s="28" t="n">
        <v>9.707768</v>
      </c>
      <c r="P1697" s="28" t="n">
        <v>12.003812</v>
      </c>
      <c r="Q1697" s="28" t="n">
        <v>16.286016</v>
      </c>
      <c r="R1697" s="8" t="n">
        <v>16</v>
      </c>
      <c r="S1697" s="8" t="n">
        <v>8</v>
      </c>
      <c r="T1697" s="23" t="n">
        <v>82.759288</v>
      </c>
      <c r="U1697" s="23" t="n">
        <v>68.559289</v>
      </c>
      <c r="V1697" s="28" t="n">
        <v>3.216006</v>
      </c>
      <c r="W1697" s="39" t="n">
        <v>0.402001</v>
      </c>
      <c r="X1697" s="24" t="n">
        <f aca="false">P1697*RHO_VANE/2700*(1+SCRAP)*PRICE_VANE</f>
        <v>143.68562964</v>
      </c>
      <c r="Y1697" s="24" t="n">
        <f aca="false">Q1697*RHO_PLATE/2700*(1+SCRAP)*PRICE_PLATE</f>
        <v>194.94361152</v>
      </c>
      <c r="Z1697" s="24" t="n">
        <f aca="false">T1697*CUT_M+(R1697+S1697)*CUT_SET</f>
        <v>148.138932</v>
      </c>
      <c r="AA1697" s="24" t="n">
        <f aca="false">U1697*ROUND_M</f>
        <v>342.796445</v>
      </c>
      <c r="AB1697" s="24" t="n">
        <f aca="false">(R1697+S1697)*FINISH_PART</f>
        <v>192</v>
      </c>
      <c r="AC1697" s="24" t="n">
        <f aca="false">R1697*SPACER_VANE+(R1697+S1697)*ASM_H*LABOUR</f>
        <v>318</v>
      </c>
      <c r="AD1697" s="24" t="n">
        <f aca="false">V1697*G10_CAGE+W1697*G10_SLEEVE</f>
        <v>217.08042</v>
      </c>
      <c r="AE1697" s="24" t="n">
        <f aca="false">N1697/1000*SHAFT_M+SHAFT_SET</f>
        <v>170.48</v>
      </c>
      <c r="AF1697" s="24" t="n">
        <f aca="false">2*ROUNDUP(G1697*1000/V_ZENER,0)*PRICE_Z+5*ROUNDUP(G1697*DIODE_SAFETY/V_STICK,0)*PRICE_STICK</f>
        <v>56.9</v>
      </c>
      <c r="AG1697" s="24" t="n">
        <f aca="false">SUM(X1697:AF1697)</f>
        <v>1784.02503816</v>
      </c>
      <c r="AH1697" s="20" t="n">
        <f aca="false">FIXED_BOM</f>
        <v>3461</v>
      </c>
      <c r="AI1697" s="24" t="n">
        <f aca="false">(AG1697+AH1697)*(1+CONT)</f>
        <v>6031.778793884</v>
      </c>
      <c r="AJ1697" s="24" t="n">
        <f aca="false">IF(L1697&gt;0,AI1697/L1697,1000000000000)</f>
        <v>1960.03067335762</v>
      </c>
      <c r="AK1697" s="8" t="n">
        <f aca="false">IF(AND(G1697&gt;=V_NEED,L1697&gt;=P_MIN,K1697&gt;=Z_MIN,F1697&lt;=N_CAP,D1697&lt;=R_MAX,OR(CORONA_REQ=0,O1697&gt;=G1697)),1,0)</f>
        <v>0</v>
      </c>
      <c r="AL1697" s="28" t="n">
        <f aca="false">IF(AK1697=1,IF(OBJECTIVE=1,AI1697,AJ1697),1000000000000)+ROW()*0.000000001</f>
        <v>1000000000000</v>
      </c>
    </row>
    <row r="1698" customFormat="false" ht="15" hidden="false" customHeight="false" outlineLevel="0" collapsed="false">
      <c r="A1698" s="8" t="n">
        <v>1694</v>
      </c>
      <c r="B1698" s="23" t="n">
        <v>3</v>
      </c>
      <c r="C1698" s="23" t="n">
        <v>4</v>
      </c>
      <c r="D1698" s="8" t="n">
        <v>250</v>
      </c>
      <c r="E1698" s="8" t="n">
        <v>18</v>
      </c>
      <c r="F1698" s="8" t="n">
        <v>6</v>
      </c>
      <c r="G1698" s="28" t="n">
        <v>7.264419</v>
      </c>
      <c r="H1698" s="8" t="n">
        <v>53.379789</v>
      </c>
      <c r="I1698" s="8" t="n">
        <v>1902.049343</v>
      </c>
      <c r="J1698" s="28" t="n">
        <v>35.632388</v>
      </c>
      <c r="K1698" s="39" t="n">
        <v>1.63144</v>
      </c>
      <c r="L1698" s="28" t="n">
        <v>4.961178</v>
      </c>
      <c r="M1698" s="8" t="n">
        <v>116</v>
      </c>
      <c r="N1698" s="8" t="n">
        <v>824</v>
      </c>
      <c r="O1698" s="28" t="n">
        <v>9.707768</v>
      </c>
      <c r="P1698" s="28" t="n">
        <v>18.005718</v>
      </c>
      <c r="Q1698" s="28" t="n">
        <v>20.35752</v>
      </c>
      <c r="R1698" s="8" t="n">
        <v>24</v>
      </c>
      <c r="S1698" s="8" t="n">
        <v>10</v>
      </c>
      <c r="T1698" s="23" t="n">
        <v>120.369021</v>
      </c>
      <c r="U1698" s="23" t="n">
        <v>99.069023</v>
      </c>
      <c r="V1698" s="28" t="n">
        <v>4.075244</v>
      </c>
      <c r="W1698" s="39" t="n">
        <v>0.509405</v>
      </c>
      <c r="X1698" s="24" t="n">
        <f aca="false">P1698*RHO_VANE/2700*(1+SCRAP)*PRICE_VANE</f>
        <v>215.52844446</v>
      </c>
      <c r="Y1698" s="24" t="n">
        <f aca="false">Q1698*RHO_PLATE/2700*(1+SCRAP)*PRICE_PLATE</f>
        <v>243.6795144</v>
      </c>
      <c r="Z1698" s="24" t="n">
        <f aca="false">T1698*CUT_M+(R1698+S1698)*CUT_SET</f>
        <v>214.5535315</v>
      </c>
      <c r="AA1698" s="24" t="n">
        <f aca="false">U1698*ROUND_M</f>
        <v>495.345115</v>
      </c>
      <c r="AB1698" s="24" t="n">
        <f aca="false">(R1698+S1698)*FINISH_PART</f>
        <v>272</v>
      </c>
      <c r="AC1698" s="24" t="n">
        <f aca="false">R1698*SPACER_VANE+(R1698+S1698)*ASM_H*LABOUR</f>
        <v>454.5</v>
      </c>
      <c r="AD1698" s="24" t="n">
        <f aca="false">V1698*G10_CAGE+W1698*G10_SLEEVE</f>
        <v>275.07894</v>
      </c>
      <c r="AE1698" s="24" t="n">
        <f aca="false">N1698/1000*SHAFT_M+SHAFT_SET</f>
        <v>178.88</v>
      </c>
      <c r="AF1698" s="24" t="n">
        <f aca="false">2*ROUNDUP(G1698*1000/V_ZENER,0)*PRICE_Z+5*ROUNDUP(G1698*DIODE_SAFETY/V_STICK,0)*PRICE_STICK</f>
        <v>56.9</v>
      </c>
      <c r="AG1698" s="24" t="n">
        <f aca="false">SUM(X1698:AF1698)</f>
        <v>2406.46554536</v>
      </c>
      <c r="AH1698" s="20" t="n">
        <f aca="false">FIXED_BOM</f>
        <v>3461</v>
      </c>
      <c r="AI1698" s="24" t="n">
        <f aca="false">(AG1698+AH1698)*(1+CONT)</f>
        <v>6747.585377164</v>
      </c>
      <c r="AJ1698" s="24" t="n">
        <f aca="false">IF(L1698&gt;0,AI1698/L1698,1000000000000)</f>
        <v>1360.07725930495</v>
      </c>
      <c r="AK1698" s="8" t="n">
        <f aca="false">IF(AND(G1698&gt;=V_NEED,L1698&gt;=P_MIN,K1698&gt;=Z_MIN,F1698&lt;=N_CAP,D1698&lt;=R_MAX,OR(CORONA_REQ=0,O1698&gt;=G1698)),1,0)</f>
        <v>0</v>
      </c>
      <c r="AL1698" s="28" t="n">
        <f aca="false">IF(AK1698=1,IF(OBJECTIVE=1,AI1698,AJ1698),1000000000000)+ROW()*0.000000001</f>
        <v>1000000000000</v>
      </c>
    </row>
    <row r="1699" customFormat="false" ht="15" hidden="false" customHeight="false" outlineLevel="0" collapsed="false">
      <c r="A1699" s="8" t="n">
        <v>1695</v>
      </c>
      <c r="B1699" s="23" t="n">
        <v>3</v>
      </c>
      <c r="C1699" s="23" t="n">
        <v>4</v>
      </c>
      <c r="D1699" s="8" t="n">
        <v>250</v>
      </c>
      <c r="E1699" s="8" t="n">
        <v>18</v>
      </c>
      <c r="F1699" s="8" t="n">
        <v>8</v>
      </c>
      <c r="G1699" s="28" t="n">
        <v>7.264419</v>
      </c>
      <c r="H1699" s="8" t="n">
        <v>72.063349</v>
      </c>
      <c r="I1699" s="8" t="n">
        <v>2593.70365</v>
      </c>
      <c r="J1699" s="28" t="n">
        <v>35.991994</v>
      </c>
      <c r="K1699" s="39" t="n">
        <v>1.642849</v>
      </c>
      <c r="L1699" s="28" t="n">
        <v>6.839573</v>
      </c>
      <c r="M1699" s="8" t="n">
        <v>158</v>
      </c>
      <c r="N1699" s="8" t="n">
        <v>908</v>
      </c>
      <c r="O1699" s="28" t="n">
        <v>9.707768</v>
      </c>
      <c r="P1699" s="28" t="n">
        <v>24.007624</v>
      </c>
      <c r="Q1699" s="28" t="n">
        <v>28.500529</v>
      </c>
      <c r="R1699" s="8" t="n">
        <v>32</v>
      </c>
      <c r="S1699" s="8" t="n">
        <v>14</v>
      </c>
      <c r="T1699" s="23" t="n">
        <v>161.748665</v>
      </c>
      <c r="U1699" s="23" t="n">
        <v>133.348668</v>
      </c>
      <c r="V1699" s="28" t="n">
        <v>5.10633</v>
      </c>
      <c r="W1699" s="39" t="n">
        <v>0.638291</v>
      </c>
      <c r="X1699" s="24" t="n">
        <f aca="false">P1699*RHO_VANE/2700*(1+SCRAP)*PRICE_VANE</f>
        <v>287.37125928</v>
      </c>
      <c r="Y1699" s="24" t="n">
        <f aca="false">Q1699*RHO_PLATE/2700*(1+SCRAP)*PRICE_PLATE</f>
        <v>341.15133213</v>
      </c>
      <c r="Z1699" s="24" t="n">
        <f aca="false">T1699*CUT_M+(R1699+S1699)*CUT_SET</f>
        <v>288.6229975</v>
      </c>
      <c r="AA1699" s="24" t="n">
        <f aca="false">U1699*ROUND_M</f>
        <v>666.74334</v>
      </c>
      <c r="AB1699" s="24" t="n">
        <f aca="false">(R1699+S1699)*FINISH_PART</f>
        <v>368</v>
      </c>
      <c r="AC1699" s="24" t="n">
        <f aca="false">R1699*SPACER_VANE+(R1699+S1699)*ASM_H*LABOUR</f>
        <v>613.5</v>
      </c>
      <c r="AD1699" s="24" t="n">
        <f aca="false">V1699*G10_CAGE+W1699*G10_SLEEVE</f>
        <v>344.67726</v>
      </c>
      <c r="AE1699" s="24" t="n">
        <f aca="false">N1699/1000*SHAFT_M+SHAFT_SET</f>
        <v>188.96</v>
      </c>
      <c r="AF1699" s="24" t="n">
        <f aca="false">2*ROUNDUP(G1699*1000/V_ZENER,0)*PRICE_Z+5*ROUNDUP(G1699*DIODE_SAFETY/V_STICK,0)*PRICE_STICK</f>
        <v>56.9</v>
      </c>
      <c r="AG1699" s="24" t="n">
        <f aca="false">SUM(X1699:AF1699)</f>
        <v>3155.92618891</v>
      </c>
      <c r="AH1699" s="20" t="n">
        <f aca="false">FIXED_BOM</f>
        <v>3461</v>
      </c>
      <c r="AI1699" s="24" t="n">
        <f aca="false">(AG1699+AH1699)*(1+CONT)</f>
        <v>7609.4651172465</v>
      </c>
      <c r="AJ1699" s="24" t="n">
        <f aca="false">IF(L1699&gt;0,AI1699/L1699,1000000000000)</f>
        <v>1112.56435412657</v>
      </c>
      <c r="AK1699" s="8" t="n">
        <f aca="false">IF(AND(G1699&gt;=V_NEED,L1699&gt;=P_MIN,K1699&gt;=Z_MIN,F1699&lt;=N_CAP,D1699&lt;=R_MAX,OR(CORONA_REQ=0,O1699&gt;=G1699)),1,0)</f>
        <v>0</v>
      </c>
      <c r="AL1699" s="28" t="n">
        <f aca="false">IF(AK1699=1,IF(OBJECTIVE=1,AI1699,AJ1699),1000000000000)+ROW()*0.000000001</f>
        <v>1000000000000</v>
      </c>
    </row>
    <row r="1700" customFormat="false" ht="15" hidden="false" customHeight="false" outlineLevel="0" collapsed="false">
      <c r="A1700" s="8" t="n">
        <v>1696</v>
      </c>
      <c r="B1700" s="23" t="n">
        <v>3</v>
      </c>
      <c r="C1700" s="23" t="n">
        <v>4</v>
      </c>
      <c r="D1700" s="8" t="n">
        <v>250</v>
      </c>
      <c r="E1700" s="8" t="n">
        <v>18</v>
      </c>
      <c r="F1700" s="8" t="n">
        <v>10</v>
      </c>
      <c r="G1700" s="28" t="n">
        <v>7.264419</v>
      </c>
      <c r="H1700" s="8" t="n">
        <v>90.746909</v>
      </c>
      <c r="I1700" s="8" t="n">
        <v>3285.357956</v>
      </c>
      <c r="J1700" s="28" t="n">
        <v>36.203525</v>
      </c>
      <c r="K1700" s="39" t="n">
        <v>1.648971</v>
      </c>
      <c r="L1700" s="28" t="n">
        <v>8.721478</v>
      </c>
      <c r="M1700" s="8" t="n">
        <v>193</v>
      </c>
      <c r="N1700" s="8" t="n">
        <v>978</v>
      </c>
      <c r="O1700" s="28" t="n">
        <v>9.707768</v>
      </c>
      <c r="P1700" s="28" t="n">
        <v>30.00953</v>
      </c>
      <c r="Q1700" s="28" t="n">
        <v>32.572033</v>
      </c>
      <c r="R1700" s="8" t="n">
        <v>40</v>
      </c>
      <c r="S1700" s="8" t="n">
        <v>16</v>
      </c>
      <c r="T1700" s="23" t="n">
        <v>199.358398</v>
      </c>
      <c r="U1700" s="23" t="n">
        <v>163.858401</v>
      </c>
      <c r="V1700" s="28" t="n">
        <v>5.965568</v>
      </c>
      <c r="W1700" s="39" t="n">
        <v>0.745696</v>
      </c>
      <c r="X1700" s="24" t="n">
        <f aca="false">P1700*RHO_VANE/2700*(1+SCRAP)*PRICE_VANE</f>
        <v>359.2140741</v>
      </c>
      <c r="Y1700" s="24" t="n">
        <f aca="false">Q1700*RHO_PLATE/2700*(1+SCRAP)*PRICE_PLATE</f>
        <v>389.88723501</v>
      </c>
      <c r="Z1700" s="24" t="n">
        <f aca="false">T1700*CUT_M+(R1700+S1700)*CUT_SET</f>
        <v>355.037597</v>
      </c>
      <c r="AA1700" s="24" t="n">
        <f aca="false">U1700*ROUND_M</f>
        <v>819.292005</v>
      </c>
      <c r="AB1700" s="24" t="n">
        <f aca="false">(R1700+S1700)*FINISH_PART</f>
        <v>448</v>
      </c>
      <c r="AC1700" s="24" t="n">
        <f aca="false">R1700*SPACER_VANE+(R1700+S1700)*ASM_H*LABOUR</f>
        <v>750</v>
      </c>
      <c r="AD1700" s="24" t="n">
        <f aca="false">V1700*G10_CAGE+W1700*G10_SLEEVE</f>
        <v>402.67584</v>
      </c>
      <c r="AE1700" s="24" t="n">
        <f aca="false">N1700/1000*SHAFT_M+SHAFT_SET</f>
        <v>197.36</v>
      </c>
      <c r="AF1700" s="24" t="n">
        <f aca="false">2*ROUNDUP(G1700*1000/V_ZENER,0)*PRICE_Z+5*ROUNDUP(G1700*DIODE_SAFETY/V_STICK,0)*PRICE_STICK</f>
        <v>56.9</v>
      </c>
      <c r="AG1700" s="24" t="n">
        <f aca="false">SUM(X1700:AF1700)</f>
        <v>3778.36675111</v>
      </c>
      <c r="AH1700" s="20" t="n">
        <f aca="false">FIXED_BOM</f>
        <v>3461</v>
      </c>
      <c r="AI1700" s="24" t="n">
        <f aca="false">(AG1700+AH1700)*(1+CONT)</f>
        <v>8325.2717637765</v>
      </c>
      <c r="AJ1700" s="24" t="n">
        <f aca="false">IF(L1700&gt;0,AI1700/L1700,1000000000000)</f>
        <v>954.571204992605</v>
      </c>
      <c r="AK1700" s="8" t="n">
        <f aca="false">IF(AND(G1700&gt;=V_NEED,L1700&gt;=P_MIN,K1700&gt;=Z_MIN,F1700&lt;=N_CAP,D1700&lt;=R_MAX,OR(CORONA_REQ=0,O1700&gt;=G1700)),1,0)</f>
        <v>0</v>
      </c>
      <c r="AL1700" s="28" t="n">
        <f aca="false">IF(AK1700=1,IF(OBJECTIVE=1,AI1700,AJ1700),1000000000000)+ROW()*0.000000001</f>
        <v>1000000000000</v>
      </c>
    </row>
    <row r="1701" customFormat="false" ht="15" hidden="false" customHeight="false" outlineLevel="0" collapsed="false">
      <c r="A1701" s="8" t="n">
        <v>1697</v>
      </c>
      <c r="B1701" s="23" t="n">
        <v>3</v>
      </c>
      <c r="C1701" s="23" t="n">
        <v>4</v>
      </c>
      <c r="D1701" s="8" t="n">
        <v>250</v>
      </c>
      <c r="E1701" s="8" t="n">
        <v>18</v>
      </c>
      <c r="F1701" s="8" t="n">
        <v>12</v>
      </c>
      <c r="G1701" s="28" t="n">
        <v>7.264419</v>
      </c>
      <c r="H1701" s="8" t="n">
        <v>109.430469</v>
      </c>
      <c r="I1701" s="8" t="n">
        <v>3977.012263</v>
      </c>
      <c r="J1701" s="28" t="n">
        <v>36.342824</v>
      </c>
      <c r="K1701" s="39" t="n">
        <v>1.652966</v>
      </c>
      <c r="L1701" s="28" t="n">
        <v>10.600245</v>
      </c>
      <c r="M1701" s="8" t="n">
        <v>228</v>
      </c>
      <c r="N1701" s="8" t="n">
        <v>1048</v>
      </c>
      <c r="O1701" s="28" t="n">
        <v>9.707768</v>
      </c>
      <c r="P1701" s="28" t="n">
        <v>36.011436</v>
      </c>
      <c r="Q1701" s="28" t="n">
        <v>36.643537</v>
      </c>
      <c r="R1701" s="8" t="n">
        <v>48</v>
      </c>
      <c r="S1701" s="8" t="n">
        <v>18</v>
      </c>
      <c r="T1701" s="23" t="n">
        <v>236.968131</v>
      </c>
      <c r="U1701" s="23" t="n">
        <v>194.368135</v>
      </c>
      <c r="V1701" s="28" t="n">
        <v>6.824806</v>
      </c>
      <c r="W1701" s="39" t="n">
        <v>0.853101</v>
      </c>
      <c r="X1701" s="24" t="n">
        <f aca="false">P1701*RHO_VANE/2700*(1+SCRAP)*PRICE_VANE</f>
        <v>431.05688892</v>
      </c>
      <c r="Y1701" s="24" t="n">
        <f aca="false">Q1701*RHO_PLATE/2700*(1+SCRAP)*PRICE_PLATE</f>
        <v>438.62313789</v>
      </c>
      <c r="Z1701" s="24" t="n">
        <f aca="false">T1701*CUT_M+(R1701+S1701)*CUT_SET</f>
        <v>421.4521965</v>
      </c>
      <c r="AA1701" s="24" t="n">
        <f aca="false">U1701*ROUND_M</f>
        <v>971.840675</v>
      </c>
      <c r="AB1701" s="24" t="n">
        <f aca="false">(R1701+S1701)*FINISH_PART</f>
        <v>528</v>
      </c>
      <c r="AC1701" s="24" t="n">
        <f aca="false">R1701*SPACER_VANE+(R1701+S1701)*ASM_H*LABOUR</f>
        <v>886.5</v>
      </c>
      <c r="AD1701" s="24" t="n">
        <f aca="false">V1701*G10_CAGE+W1701*G10_SLEEVE</f>
        <v>460.67442</v>
      </c>
      <c r="AE1701" s="24" t="n">
        <f aca="false">N1701/1000*SHAFT_M+SHAFT_SET</f>
        <v>205.76</v>
      </c>
      <c r="AF1701" s="24" t="n">
        <f aca="false">2*ROUNDUP(G1701*1000/V_ZENER,0)*PRICE_Z+5*ROUNDUP(G1701*DIODE_SAFETY/V_STICK,0)*PRICE_STICK</f>
        <v>56.9</v>
      </c>
      <c r="AG1701" s="24" t="n">
        <f aca="false">SUM(X1701:AF1701)</f>
        <v>4400.80731831</v>
      </c>
      <c r="AH1701" s="20" t="n">
        <f aca="false">FIXED_BOM</f>
        <v>3461</v>
      </c>
      <c r="AI1701" s="24" t="n">
        <f aca="false">(AG1701+AH1701)*(1+CONT)</f>
        <v>9041.0784160565</v>
      </c>
      <c r="AJ1701" s="24" t="n">
        <f aca="false">IF(L1701&gt;0,AI1701/L1701,1000000000000)</f>
        <v>852.912212506079</v>
      </c>
      <c r="AK1701" s="8" t="n">
        <f aca="false">IF(AND(G1701&gt;=V_NEED,L1701&gt;=P_MIN,K1701&gt;=Z_MIN,F1701&lt;=N_CAP,D1701&lt;=R_MAX,OR(CORONA_REQ=0,O1701&gt;=G1701)),1,0)</f>
        <v>0</v>
      </c>
      <c r="AL1701" s="28" t="n">
        <f aca="false">IF(AK1701=1,IF(OBJECTIVE=1,AI1701,AJ1701),1000000000000)+ROW()*0.000000001</f>
        <v>1000000000000</v>
      </c>
    </row>
    <row r="1702" customFormat="false" ht="15" hidden="false" customHeight="false" outlineLevel="0" collapsed="false">
      <c r="A1702" s="8" t="n">
        <v>1698</v>
      </c>
      <c r="B1702" s="23" t="n">
        <v>3</v>
      </c>
      <c r="C1702" s="23" t="n">
        <v>4</v>
      </c>
      <c r="D1702" s="8" t="n">
        <v>250</v>
      </c>
      <c r="E1702" s="8" t="n">
        <v>18</v>
      </c>
      <c r="F1702" s="8" t="n">
        <v>16</v>
      </c>
      <c r="G1702" s="28" t="n">
        <v>7.264419</v>
      </c>
      <c r="H1702" s="8" t="n">
        <v>146.797588</v>
      </c>
      <c r="I1702" s="8" t="n">
        <v>5360.320876</v>
      </c>
      <c r="J1702" s="28" t="n">
        <v>36.515047</v>
      </c>
      <c r="K1702" s="39" t="n">
        <v>1.658318</v>
      </c>
      <c r="L1702" s="28" t="n">
        <v>14.364284</v>
      </c>
      <c r="M1702" s="8" t="n">
        <v>305</v>
      </c>
      <c r="N1702" s="8" t="n">
        <v>1202</v>
      </c>
      <c r="O1702" s="28" t="n">
        <v>9.707768</v>
      </c>
      <c r="P1702" s="28" t="n">
        <v>48.015248</v>
      </c>
      <c r="Q1702" s="28" t="n">
        <v>48.858049</v>
      </c>
      <c r="R1702" s="8" t="n">
        <v>64</v>
      </c>
      <c r="S1702" s="8" t="n">
        <v>24</v>
      </c>
      <c r="T1702" s="23" t="n">
        <v>315.957508</v>
      </c>
      <c r="U1702" s="23" t="n">
        <v>259.157513</v>
      </c>
      <c r="V1702" s="28" t="n">
        <v>8.71513</v>
      </c>
      <c r="W1702" s="39" t="n">
        <v>1.089391</v>
      </c>
      <c r="X1702" s="24" t="n">
        <f aca="false">P1702*RHO_VANE/2700*(1+SCRAP)*PRICE_VANE</f>
        <v>574.74251856</v>
      </c>
      <c r="Y1702" s="24" t="n">
        <f aca="false">Q1702*RHO_PLATE/2700*(1+SCRAP)*PRICE_PLATE</f>
        <v>584.83084653</v>
      </c>
      <c r="Z1702" s="24" t="n">
        <f aca="false">T1702*CUT_M+(R1702+S1702)*CUT_SET</f>
        <v>561.936262</v>
      </c>
      <c r="AA1702" s="24" t="n">
        <f aca="false">U1702*ROUND_M</f>
        <v>1295.787565</v>
      </c>
      <c r="AB1702" s="24" t="n">
        <f aca="false">(R1702+S1702)*FINISH_PART</f>
        <v>704</v>
      </c>
      <c r="AC1702" s="24" t="n">
        <f aca="false">R1702*SPACER_VANE+(R1702+S1702)*ASM_H*LABOUR</f>
        <v>1182</v>
      </c>
      <c r="AD1702" s="24" t="n">
        <f aca="false">V1702*G10_CAGE+W1702*G10_SLEEVE</f>
        <v>588.27126</v>
      </c>
      <c r="AE1702" s="24" t="n">
        <f aca="false">N1702/1000*SHAFT_M+SHAFT_SET</f>
        <v>224.24</v>
      </c>
      <c r="AF1702" s="24" t="n">
        <f aca="false">2*ROUNDUP(G1702*1000/V_ZENER,0)*PRICE_Z+5*ROUNDUP(G1702*DIODE_SAFETY/V_STICK,0)*PRICE_STICK</f>
        <v>56.9</v>
      </c>
      <c r="AG1702" s="24" t="n">
        <f aca="false">SUM(X1702:AF1702)</f>
        <v>5772.70845209</v>
      </c>
      <c r="AH1702" s="20" t="n">
        <f aca="false">FIXED_BOM</f>
        <v>3461</v>
      </c>
      <c r="AI1702" s="24" t="n">
        <f aca="false">(AG1702+AH1702)*(1+CONT)</f>
        <v>10618.7647199035</v>
      </c>
      <c r="AJ1702" s="24" t="n">
        <f aca="false">IF(L1702&gt;0,AI1702/L1702,1000000000000)</f>
        <v>739.247756442542</v>
      </c>
      <c r="AK1702" s="8" t="n">
        <f aca="false">IF(AND(G1702&gt;=V_NEED,L1702&gt;=P_MIN,K1702&gt;=Z_MIN,F1702&lt;=N_CAP,D1702&lt;=R_MAX,OR(CORONA_REQ=0,O1702&gt;=G1702)),1,0)</f>
        <v>0</v>
      </c>
      <c r="AL1702" s="28" t="n">
        <f aca="false">IF(AK1702=1,IF(OBJECTIVE=1,AI1702,AJ1702),1000000000000)+ROW()*0.000000001</f>
        <v>1000000000000</v>
      </c>
    </row>
    <row r="1703" customFormat="false" ht="15" hidden="false" customHeight="false" outlineLevel="0" collapsed="false">
      <c r="A1703" s="8" t="n">
        <v>1699</v>
      </c>
      <c r="B1703" s="23" t="n">
        <v>3</v>
      </c>
      <c r="C1703" s="23" t="n">
        <v>4</v>
      </c>
      <c r="D1703" s="8" t="n">
        <v>250</v>
      </c>
      <c r="E1703" s="8" t="n">
        <v>22</v>
      </c>
      <c r="F1703" s="8" t="n">
        <v>4</v>
      </c>
      <c r="G1703" s="28" t="n">
        <v>7.264419</v>
      </c>
      <c r="H1703" s="8" t="n">
        <v>47.72528</v>
      </c>
      <c r="I1703" s="8" t="n">
        <v>1470.447753</v>
      </c>
      <c r="J1703" s="28" t="n">
        <v>30.810668</v>
      </c>
      <c r="K1703" s="39" t="n">
        <v>1.60842</v>
      </c>
      <c r="L1703" s="28" t="n">
        <v>3.739835</v>
      </c>
      <c r="M1703" s="8" t="n">
        <v>81</v>
      </c>
      <c r="N1703" s="8" t="n">
        <v>754</v>
      </c>
      <c r="O1703" s="28" t="n">
        <v>9.707768</v>
      </c>
      <c r="P1703" s="28" t="n">
        <v>14.175281</v>
      </c>
      <c r="Q1703" s="28" t="n">
        <v>16.286016</v>
      </c>
      <c r="R1703" s="8" t="n">
        <v>16</v>
      </c>
      <c r="S1703" s="8" t="n">
        <v>8</v>
      </c>
      <c r="T1703" s="23" t="n">
        <v>82.759288</v>
      </c>
      <c r="U1703" s="23" t="n">
        <v>68.559289</v>
      </c>
      <c r="V1703" s="28" t="n">
        <v>3.216006</v>
      </c>
      <c r="W1703" s="39" t="n">
        <v>0.402001</v>
      </c>
      <c r="X1703" s="24" t="n">
        <f aca="false">P1703*RHO_VANE/2700*(1+SCRAP)*PRICE_VANE</f>
        <v>169.67811357</v>
      </c>
      <c r="Y1703" s="24" t="n">
        <f aca="false">Q1703*RHO_PLATE/2700*(1+SCRAP)*PRICE_PLATE</f>
        <v>194.94361152</v>
      </c>
      <c r="Z1703" s="24" t="n">
        <f aca="false">T1703*CUT_M+(R1703+S1703)*CUT_SET</f>
        <v>148.138932</v>
      </c>
      <c r="AA1703" s="24" t="n">
        <f aca="false">U1703*ROUND_M</f>
        <v>342.796445</v>
      </c>
      <c r="AB1703" s="24" t="n">
        <f aca="false">(R1703+S1703)*FINISH_PART</f>
        <v>192</v>
      </c>
      <c r="AC1703" s="24" t="n">
        <f aca="false">R1703*SPACER_VANE+(R1703+S1703)*ASM_H*LABOUR</f>
        <v>318</v>
      </c>
      <c r="AD1703" s="24" t="n">
        <f aca="false">V1703*G10_CAGE+W1703*G10_SLEEVE</f>
        <v>217.08042</v>
      </c>
      <c r="AE1703" s="24" t="n">
        <f aca="false">N1703/1000*SHAFT_M+SHAFT_SET</f>
        <v>170.48</v>
      </c>
      <c r="AF1703" s="24" t="n">
        <f aca="false">2*ROUNDUP(G1703*1000/V_ZENER,0)*PRICE_Z+5*ROUNDUP(G1703*DIODE_SAFETY/V_STICK,0)*PRICE_STICK</f>
        <v>56.9</v>
      </c>
      <c r="AG1703" s="24" t="n">
        <f aca="false">SUM(X1703:AF1703)</f>
        <v>1810.01752209</v>
      </c>
      <c r="AH1703" s="20" t="n">
        <f aca="false">FIXED_BOM</f>
        <v>3461</v>
      </c>
      <c r="AI1703" s="24" t="n">
        <f aca="false">(AG1703+AH1703)*(1+CONT)</f>
        <v>6061.6701504035</v>
      </c>
      <c r="AJ1703" s="24" t="n">
        <f aca="false">IF(L1703&gt;0,AI1703/L1703,1000000000000)</f>
        <v>1620.83892749373</v>
      </c>
      <c r="AK1703" s="8" t="n">
        <f aca="false">IF(AND(G1703&gt;=V_NEED,L1703&gt;=P_MIN,K1703&gt;=Z_MIN,F1703&lt;=N_CAP,D1703&lt;=R_MAX,OR(CORONA_REQ=0,O1703&gt;=G1703)),1,0)</f>
        <v>0</v>
      </c>
      <c r="AL1703" s="28" t="n">
        <f aca="false">IF(AK1703=1,IF(OBJECTIVE=1,AI1703,AJ1703),1000000000000)+ROW()*0.000000001</f>
        <v>1000000000000</v>
      </c>
    </row>
    <row r="1704" customFormat="false" ht="15" hidden="false" customHeight="false" outlineLevel="0" collapsed="false">
      <c r="A1704" s="8" t="n">
        <v>1700</v>
      </c>
      <c r="B1704" s="23" t="n">
        <v>3</v>
      </c>
      <c r="C1704" s="23" t="n">
        <v>4</v>
      </c>
      <c r="D1704" s="8" t="n">
        <v>250</v>
      </c>
      <c r="E1704" s="8" t="n">
        <v>22</v>
      </c>
      <c r="F1704" s="8" t="n">
        <v>6</v>
      </c>
      <c r="G1704" s="28" t="n">
        <v>7.264419</v>
      </c>
      <c r="H1704" s="8" t="n">
        <v>73.854012</v>
      </c>
      <c r="I1704" s="8" t="n">
        <v>2310.703611</v>
      </c>
      <c r="J1704" s="28" t="n">
        <v>31.287449</v>
      </c>
      <c r="K1704" s="39" t="n">
        <v>1.627029</v>
      </c>
      <c r="L1704" s="28" t="n">
        <v>6.002011</v>
      </c>
      <c r="M1704" s="8" t="n">
        <v>123</v>
      </c>
      <c r="N1704" s="8" t="n">
        <v>838</v>
      </c>
      <c r="O1704" s="28" t="n">
        <v>9.707768</v>
      </c>
      <c r="P1704" s="28" t="n">
        <v>21.262921</v>
      </c>
      <c r="Q1704" s="28" t="n">
        <v>24.429024</v>
      </c>
      <c r="R1704" s="8" t="n">
        <v>24</v>
      </c>
      <c r="S1704" s="8" t="n">
        <v>12</v>
      </c>
      <c r="T1704" s="23" t="n">
        <v>124.138932</v>
      </c>
      <c r="U1704" s="23" t="n">
        <v>102.838934</v>
      </c>
      <c r="V1704" s="28" t="n">
        <v>4.247091</v>
      </c>
      <c r="W1704" s="39" t="n">
        <v>0.530886</v>
      </c>
      <c r="X1704" s="24" t="n">
        <f aca="false">P1704*RHO_VANE/2700*(1+SCRAP)*PRICE_VANE</f>
        <v>254.51716437</v>
      </c>
      <c r="Y1704" s="24" t="n">
        <f aca="false">Q1704*RHO_PLATE/2700*(1+SCRAP)*PRICE_PLATE</f>
        <v>292.41541728</v>
      </c>
      <c r="Z1704" s="24" t="n">
        <f aca="false">T1704*CUT_M+(R1704+S1704)*CUT_SET</f>
        <v>222.208398</v>
      </c>
      <c r="AA1704" s="24" t="n">
        <f aca="false">U1704*ROUND_M</f>
        <v>514.19467</v>
      </c>
      <c r="AB1704" s="24" t="n">
        <f aca="false">(R1704+S1704)*FINISH_PART</f>
        <v>288</v>
      </c>
      <c r="AC1704" s="24" t="n">
        <f aca="false">R1704*SPACER_VANE+(R1704+S1704)*ASM_H*LABOUR</f>
        <v>477</v>
      </c>
      <c r="AD1704" s="24" t="n">
        <f aca="false">V1704*G10_CAGE+W1704*G10_SLEEVE</f>
        <v>286.67862</v>
      </c>
      <c r="AE1704" s="24" t="n">
        <f aca="false">N1704/1000*SHAFT_M+SHAFT_SET</f>
        <v>180.56</v>
      </c>
      <c r="AF1704" s="24" t="n">
        <f aca="false">2*ROUNDUP(G1704*1000/V_ZENER,0)*PRICE_Z+5*ROUNDUP(G1704*DIODE_SAFETY/V_STICK,0)*PRICE_STICK</f>
        <v>56.9</v>
      </c>
      <c r="AG1704" s="24" t="n">
        <f aca="false">SUM(X1704:AF1704)</f>
        <v>2572.47426965</v>
      </c>
      <c r="AH1704" s="20" t="n">
        <f aca="false">FIXED_BOM</f>
        <v>3461</v>
      </c>
      <c r="AI1704" s="24" t="n">
        <f aca="false">(AG1704+AH1704)*(1+CONT)</f>
        <v>6938.4954100975</v>
      </c>
      <c r="AJ1704" s="24" t="n">
        <f aca="false">IF(L1704&gt;0,AI1704/L1704,1000000000000)</f>
        <v>1156.02843948428</v>
      </c>
      <c r="AK1704" s="8" t="n">
        <f aca="false">IF(AND(G1704&gt;=V_NEED,L1704&gt;=P_MIN,K1704&gt;=Z_MIN,F1704&lt;=N_CAP,D1704&lt;=R_MAX,OR(CORONA_REQ=0,O1704&gt;=G1704)),1,0)</f>
        <v>0</v>
      </c>
      <c r="AL1704" s="28" t="n">
        <f aca="false">IF(AK1704=1,IF(OBJECTIVE=1,AI1704,AJ1704),1000000000000)+ROW()*0.000000001</f>
        <v>1000000000000</v>
      </c>
    </row>
    <row r="1705" customFormat="false" ht="15" hidden="false" customHeight="false" outlineLevel="0" collapsed="false">
      <c r="A1705" s="8" t="n">
        <v>1701</v>
      </c>
      <c r="B1705" s="23" t="n">
        <v>3</v>
      </c>
      <c r="C1705" s="23" t="n">
        <v>4</v>
      </c>
      <c r="D1705" s="8" t="n">
        <v>250</v>
      </c>
      <c r="E1705" s="8" t="n">
        <v>22</v>
      </c>
      <c r="F1705" s="8" t="n">
        <v>8</v>
      </c>
      <c r="G1705" s="28" t="n">
        <v>7.264419</v>
      </c>
      <c r="H1705" s="8" t="n">
        <v>99.982743</v>
      </c>
      <c r="I1705" s="8" t="n">
        <v>3150.95947</v>
      </c>
      <c r="J1705" s="28" t="n">
        <v>31.515033</v>
      </c>
      <c r="K1705" s="39" t="n">
        <v>1.636609</v>
      </c>
      <c r="L1705" s="28" t="n">
        <v>8.263128</v>
      </c>
      <c r="M1705" s="8" t="n">
        <v>165</v>
      </c>
      <c r="N1705" s="8" t="n">
        <v>922</v>
      </c>
      <c r="O1705" s="28" t="n">
        <v>9.707768</v>
      </c>
      <c r="P1705" s="28" t="n">
        <v>28.350561</v>
      </c>
      <c r="Q1705" s="28" t="n">
        <v>32.572033</v>
      </c>
      <c r="R1705" s="8" t="n">
        <v>32</v>
      </c>
      <c r="S1705" s="8" t="n">
        <v>16</v>
      </c>
      <c r="T1705" s="23" t="n">
        <v>165.518577</v>
      </c>
      <c r="U1705" s="23" t="n">
        <v>137.118579</v>
      </c>
      <c r="V1705" s="28" t="n">
        <v>5.278177</v>
      </c>
      <c r="W1705" s="39" t="n">
        <v>0.659772</v>
      </c>
      <c r="X1705" s="24" t="n">
        <f aca="false">P1705*RHO_VANE/2700*(1+SCRAP)*PRICE_VANE</f>
        <v>339.35621517</v>
      </c>
      <c r="Y1705" s="24" t="n">
        <f aca="false">Q1705*RHO_PLATE/2700*(1+SCRAP)*PRICE_PLATE</f>
        <v>389.88723501</v>
      </c>
      <c r="Z1705" s="24" t="n">
        <f aca="false">T1705*CUT_M+(R1705+S1705)*CUT_SET</f>
        <v>296.2778655</v>
      </c>
      <c r="AA1705" s="24" t="n">
        <f aca="false">U1705*ROUND_M</f>
        <v>685.592895</v>
      </c>
      <c r="AB1705" s="24" t="n">
        <f aca="false">(R1705+S1705)*FINISH_PART</f>
        <v>384</v>
      </c>
      <c r="AC1705" s="24" t="n">
        <f aca="false">R1705*SPACER_VANE+(R1705+S1705)*ASM_H*LABOUR</f>
        <v>636</v>
      </c>
      <c r="AD1705" s="24" t="n">
        <f aca="false">V1705*G10_CAGE+W1705*G10_SLEEVE</f>
        <v>356.27694</v>
      </c>
      <c r="AE1705" s="24" t="n">
        <f aca="false">N1705/1000*SHAFT_M+SHAFT_SET</f>
        <v>190.64</v>
      </c>
      <c r="AF1705" s="24" t="n">
        <f aca="false">2*ROUNDUP(G1705*1000/V_ZENER,0)*PRICE_Z+5*ROUNDUP(G1705*DIODE_SAFETY/V_STICK,0)*PRICE_STICK</f>
        <v>56.9</v>
      </c>
      <c r="AG1705" s="24" t="n">
        <f aca="false">SUM(X1705:AF1705)</f>
        <v>3334.93115068</v>
      </c>
      <c r="AH1705" s="20" t="n">
        <f aca="false">FIXED_BOM</f>
        <v>3461</v>
      </c>
      <c r="AI1705" s="24" t="n">
        <f aca="false">(AG1705+AH1705)*(1+CONT)</f>
        <v>7815.320823282</v>
      </c>
      <c r="AJ1705" s="24" t="n">
        <f aca="false">IF(L1705&gt;0,AI1705/L1705,1000000000000)</f>
        <v>945.806578729266</v>
      </c>
      <c r="AK1705" s="8" t="n">
        <f aca="false">IF(AND(G1705&gt;=V_NEED,L1705&gt;=P_MIN,K1705&gt;=Z_MIN,F1705&lt;=N_CAP,D1705&lt;=R_MAX,OR(CORONA_REQ=0,O1705&gt;=G1705)),1,0)</f>
        <v>0</v>
      </c>
      <c r="AL1705" s="28" t="n">
        <f aca="false">IF(AK1705=1,IF(OBJECTIVE=1,AI1705,AJ1705),1000000000000)+ROW()*0.000000001</f>
        <v>1000000000000</v>
      </c>
    </row>
    <row r="1706" customFormat="false" ht="15" hidden="false" customHeight="false" outlineLevel="0" collapsed="false">
      <c r="A1706" s="8" t="n">
        <v>1702</v>
      </c>
      <c r="B1706" s="23" t="n">
        <v>3</v>
      </c>
      <c r="C1706" s="23" t="n">
        <v>4</v>
      </c>
      <c r="D1706" s="8" t="n">
        <v>250</v>
      </c>
      <c r="E1706" s="8" t="n">
        <v>22</v>
      </c>
      <c r="F1706" s="8" t="n">
        <v>10</v>
      </c>
      <c r="G1706" s="28" t="n">
        <v>7.264419</v>
      </c>
      <c r="H1706" s="8" t="n">
        <v>126.111475</v>
      </c>
      <c r="I1706" s="8" t="n">
        <v>3991.215329</v>
      </c>
      <c r="J1706" s="28" t="n">
        <v>31.648312</v>
      </c>
      <c r="K1706" s="39" t="n">
        <v>1.641127</v>
      </c>
      <c r="L1706" s="28" t="n">
        <v>10.519876</v>
      </c>
      <c r="M1706" s="8" t="n">
        <v>200</v>
      </c>
      <c r="N1706" s="8" t="n">
        <v>992</v>
      </c>
      <c r="O1706" s="28" t="n">
        <v>9.707768</v>
      </c>
      <c r="P1706" s="28" t="n">
        <v>35.438202</v>
      </c>
      <c r="Q1706" s="28" t="n">
        <v>36.643537</v>
      </c>
      <c r="R1706" s="8" t="n">
        <v>40</v>
      </c>
      <c r="S1706" s="8" t="n">
        <v>18</v>
      </c>
      <c r="T1706" s="23" t="n">
        <v>203.128309</v>
      </c>
      <c r="U1706" s="23" t="n">
        <v>167.628313</v>
      </c>
      <c r="V1706" s="28" t="n">
        <v>6.137415</v>
      </c>
      <c r="W1706" s="39" t="n">
        <v>0.767177</v>
      </c>
      <c r="X1706" s="24" t="n">
        <f aca="false">P1706*RHO_VANE/2700*(1+SCRAP)*PRICE_VANE</f>
        <v>424.19527794</v>
      </c>
      <c r="Y1706" s="24" t="n">
        <f aca="false">Q1706*RHO_PLATE/2700*(1+SCRAP)*PRICE_PLATE</f>
        <v>438.62313789</v>
      </c>
      <c r="Z1706" s="24" t="n">
        <f aca="false">T1706*CUT_M+(R1706+S1706)*CUT_SET</f>
        <v>362.6924635</v>
      </c>
      <c r="AA1706" s="24" t="n">
        <f aca="false">U1706*ROUND_M</f>
        <v>838.141565</v>
      </c>
      <c r="AB1706" s="24" t="n">
        <f aca="false">(R1706+S1706)*FINISH_PART</f>
        <v>464</v>
      </c>
      <c r="AC1706" s="24" t="n">
        <f aca="false">R1706*SPACER_VANE+(R1706+S1706)*ASM_H*LABOUR</f>
        <v>772.5</v>
      </c>
      <c r="AD1706" s="24" t="n">
        <f aca="false">V1706*G10_CAGE+W1706*G10_SLEEVE</f>
        <v>414.27552</v>
      </c>
      <c r="AE1706" s="24" t="n">
        <f aca="false">N1706/1000*SHAFT_M+SHAFT_SET</f>
        <v>199.04</v>
      </c>
      <c r="AF1706" s="24" t="n">
        <f aca="false">2*ROUNDUP(G1706*1000/V_ZENER,0)*PRICE_Z+5*ROUNDUP(G1706*DIODE_SAFETY/V_STICK,0)*PRICE_STICK</f>
        <v>56.9</v>
      </c>
      <c r="AG1706" s="24" t="n">
        <f aca="false">SUM(X1706:AF1706)</f>
        <v>3970.36796433</v>
      </c>
      <c r="AH1706" s="20" t="n">
        <f aca="false">FIXED_BOM</f>
        <v>3461</v>
      </c>
      <c r="AI1706" s="24" t="n">
        <f aca="false">(AG1706+AH1706)*(1+CONT)</f>
        <v>8546.0731589795</v>
      </c>
      <c r="AJ1706" s="24" t="n">
        <f aca="false">IF(L1706&gt;0,AI1706/L1706,1000000000000)</f>
        <v>812.373944234656</v>
      </c>
      <c r="AK1706" s="8" t="n">
        <f aca="false">IF(AND(G1706&gt;=V_NEED,L1706&gt;=P_MIN,K1706&gt;=Z_MIN,F1706&lt;=N_CAP,D1706&lt;=R_MAX,OR(CORONA_REQ=0,O1706&gt;=G1706)),1,0)</f>
        <v>0</v>
      </c>
      <c r="AL1706" s="28" t="n">
        <f aca="false">IF(AK1706=1,IF(OBJECTIVE=1,AI1706,AJ1706),1000000000000)+ROW()*0.000000001</f>
        <v>1000000000000</v>
      </c>
    </row>
    <row r="1707" customFormat="false" ht="15" hidden="false" customHeight="false" outlineLevel="0" collapsed="false">
      <c r="A1707" s="8" t="n">
        <v>1703</v>
      </c>
      <c r="B1707" s="23" t="n">
        <v>3</v>
      </c>
      <c r="C1707" s="23" t="n">
        <v>4</v>
      </c>
      <c r="D1707" s="8" t="n">
        <v>250</v>
      </c>
      <c r="E1707" s="8" t="n">
        <v>22</v>
      </c>
      <c r="F1707" s="8" t="n">
        <v>12</v>
      </c>
      <c r="G1707" s="28" t="n">
        <v>7.264419</v>
      </c>
      <c r="H1707" s="8" t="n">
        <v>152.240206</v>
      </c>
      <c r="I1707" s="8" t="n">
        <v>4831.471187</v>
      </c>
      <c r="J1707" s="28" t="n">
        <v>31.735842</v>
      </c>
      <c r="K1707" s="39" t="n">
        <v>1.644948</v>
      </c>
      <c r="L1707" s="28" t="n">
        <v>12.779336</v>
      </c>
      <c r="M1707" s="8" t="n">
        <v>242</v>
      </c>
      <c r="N1707" s="8" t="n">
        <v>1076</v>
      </c>
      <c r="O1707" s="28" t="n">
        <v>9.707768</v>
      </c>
      <c r="P1707" s="28" t="n">
        <v>42.525842</v>
      </c>
      <c r="Q1707" s="28" t="n">
        <v>44.786545</v>
      </c>
      <c r="R1707" s="8" t="n">
        <v>48</v>
      </c>
      <c r="S1707" s="8" t="n">
        <v>22</v>
      </c>
      <c r="T1707" s="23" t="n">
        <v>244.507954</v>
      </c>
      <c r="U1707" s="23" t="n">
        <v>201.907957</v>
      </c>
      <c r="V1707" s="28" t="n">
        <v>7.168501</v>
      </c>
      <c r="W1707" s="39" t="n">
        <v>0.896063</v>
      </c>
      <c r="X1707" s="24" t="n">
        <f aca="false">P1707*RHO_VANE/2700*(1+SCRAP)*PRICE_VANE</f>
        <v>509.03432874</v>
      </c>
      <c r="Y1707" s="24" t="n">
        <f aca="false">Q1707*RHO_PLATE/2700*(1+SCRAP)*PRICE_PLATE</f>
        <v>536.09494365</v>
      </c>
      <c r="Z1707" s="24" t="n">
        <f aca="false">T1707*CUT_M+(R1707+S1707)*CUT_SET</f>
        <v>436.761931</v>
      </c>
      <c r="AA1707" s="24" t="n">
        <f aca="false">U1707*ROUND_M</f>
        <v>1009.539785</v>
      </c>
      <c r="AB1707" s="24" t="n">
        <f aca="false">(R1707+S1707)*FINISH_PART</f>
        <v>560</v>
      </c>
      <c r="AC1707" s="24" t="n">
        <f aca="false">R1707*SPACER_VANE+(R1707+S1707)*ASM_H*LABOUR</f>
        <v>931.5</v>
      </c>
      <c r="AD1707" s="24" t="n">
        <f aca="false">V1707*G10_CAGE+W1707*G10_SLEEVE</f>
        <v>483.87384</v>
      </c>
      <c r="AE1707" s="24" t="n">
        <f aca="false">N1707/1000*SHAFT_M+SHAFT_SET</f>
        <v>209.12</v>
      </c>
      <c r="AF1707" s="24" t="n">
        <f aca="false">2*ROUNDUP(G1707*1000/V_ZENER,0)*PRICE_Z+5*ROUNDUP(G1707*DIODE_SAFETY/V_STICK,0)*PRICE_STICK</f>
        <v>56.9</v>
      </c>
      <c r="AG1707" s="24" t="n">
        <f aca="false">SUM(X1707:AF1707)</f>
        <v>4732.82482839</v>
      </c>
      <c r="AH1707" s="20" t="n">
        <f aca="false">FIXED_BOM</f>
        <v>3461</v>
      </c>
      <c r="AI1707" s="24" t="n">
        <f aca="false">(AG1707+AH1707)*(1+CONT)</f>
        <v>9422.8985526485</v>
      </c>
      <c r="AJ1707" s="24" t="n">
        <f aca="false">IF(L1707&gt;0,AI1707/L1707,1000000000000)</f>
        <v>737.354315799232</v>
      </c>
      <c r="AK1707" s="8" t="n">
        <f aca="false">IF(AND(G1707&gt;=V_NEED,L1707&gt;=P_MIN,K1707&gt;=Z_MIN,F1707&lt;=N_CAP,D1707&lt;=R_MAX,OR(CORONA_REQ=0,O1707&gt;=G1707)),1,0)</f>
        <v>0</v>
      </c>
      <c r="AL1707" s="28" t="n">
        <f aca="false">IF(AK1707=1,IF(OBJECTIVE=1,AI1707,AJ1707),1000000000000)+ROW()*0.000000001</f>
        <v>1000000000000</v>
      </c>
    </row>
    <row r="1708" customFormat="false" ht="15" hidden="false" customHeight="false" outlineLevel="0" collapsed="false">
      <c r="A1708" s="8" t="n">
        <v>1704</v>
      </c>
      <c r="B1708" s="23" t="n">
        <v>3</v>
      </c>
      <c r="C1708" s="23" t="n">
        <v>4</v>
      </c>
      <c r="D1708" s="8" t="n">
        <v>250</v>
      </c>
      <c r="E1708" s="8" t="n">
        <v>22</v>
      </c>
      <c r="F1708" s="8" t="n">
        <v>16</v>
      </c>
      <c r="G1708" s="28" t="n">
        <v>7.264419</v>
      </c>
      <c r="H1708" s="8" t="n">
        <v>204.497669</v>
      </c>
      <c r="I1708" s="8" t="n">
        <v>6511.982905</v>
      </c>
      <c r="J1708" s="28" t="n">
        <v>31.8438</v>
      </c>
      <c r="K1708" s="39" t="n">
        <v>1.648978</v>
      </c>
      <c r="L1708" s="28" t="n">
        <v>17.295015</v>
      </c>
      <c r="M1708" s="8" t="n">
        <v>319</v>
      </c>
      <c r="N1708" s="8" t="n">
        <v>1230</v>
      </c>
      <c r="O1708" s="28" t="n">
        <v>9.707768</v>
      </c>
      <c r="P1708" s="28" t="n">
        <v>56.701123</v>
      </c>
      <c r="Q1708" s="28" t="n">
        <v>57.001057</v>
      </c>
      <c r="R1708" s="8" t="n">
        <v>64</v>
      </c>
      <c r="S1708" s="8" t="n">
        <v>28</v>
      </c>
      <c r="T1708" s="23" t="n">
        <v>323.497331</v>
      </c>
      <c r="U1708" s="23" t="n">
        <v>266.697336</v>
      </c>
      <c r="V1708" s="28" t="n">
        <v>9.058825</v>
      </c>
      <c r="W1708" s="39" t="n">
        <v>1.132353</v>
      </c>
      <c r="X1708" s="24" t="n">
        <f aca="false">P1708*RHO_VANE/2700*(1+SCRAP)*PRICE_VANE</f>
        <v>678.71244231</v>
      </c>
      <c r="Y1708" s="24" t="n">
        <f aca="false">Q1708*RHO_PLATE/2700*(1+SCRAP)*PRICE_PLATE</f>
        <v>682.30265229</v>
      </c>
      <c r="Z1708" s="24" t="n">
        <f aca="false">T1708*CUT_M+(R1708+S1708)*CUT_SET</f>
        <v>577.2459965</v>
      </c>
      <c r="AA1708" s="24" t="n">
        <f aca="false">U1708*ROUND_M</f>
        <v>1333.48668</v>
      </c>
      <c r="AB1708" s="24" t="n">
        <f aca="false">(R1708+S1708)*FINISH_PART</f>
        <v>736</v>
      </c>
      <c r="AC1708" s="24" t="n">
        <f aca="false">R1708*SPACER_VANE+(R1708+S1708)*ASM_H*LABOUR</f>
        <v>1227</v>
      </c>
      <c r="AD1708" s="24" t="n">
        <f aca="false">V1708*G10_CAGE+W1708*G10_SLEEVE</f>
        <v>611.47068</v>
      </c>
      <c r="AE1708" s="24" t="n">
        <f aca="false">N1708/1000*SHAFT_M+SHAFT_SET</f>
        <v>227.6</v>
      </c>
      <c r="AF1708" s="24" t="n">
        <f aca="false">2*ROUNDUP(G1708*1000/V_ZENER,0)*PRICE_Z+5*ROUNDUP(G1708*DIODE_SAFETY/V_STICK,0)*PRICE_STICK</f>
        <v>56.9</v>
      </c>
      <c r="AG1708" s="24" t="n">
        <f aca="false">SUM(X1708:AF1708)</f>
        <v>6130.7184511</v>
      </c>
      <c r="AH1708" s="20" t="n">
        <f aca="false">FIXED_BOM</f>
        <v>3461</v>
      </c>
      <c r="AI1708" s="24" t="n">
        <f aca="false">(AG1708+AH1708)*(1+CONT)</f>
        <v>11030.476218765</v>
      </c>
      <c r="AJ1708" s="24" t="n">
        <f aca="false">IF(L1708&gt;0,AI1708/L1708,1000000000000)</f>
        <v>637.783558948344</v>
      </c>
      <c r="AK1708" s="8" t="n">
        <f aca="false">IF(AND(G1708&gt;=V_NEED,L1708&gt;=P_MIN,K1708&gt;=Z_MIN,F1708&lt;=N_CAP,D1708&lt;=R_MAX,OR(CORONA_REQ=0,O1708&gt;=G1708)),1,0)</f>
        <v>0</v>
      </c>
      <c r="AL1708" s="28" t="n">
        <f aca="false">IF(AK1708=1,IF(OBJECTIVE=1,AI1708,AJ1708),1000000000000)+ROW()*0.000000001</f>
        <v>1000000000000</v>
      </c>
    </row>
    <row r="1709" customFormat="false" ht="15" hidden="false" customHeight="false" outlineLevel="0" collapsed="false">
      <c r="A1709" s="8" t="n">
        <v>1705</v>
      </c>
      <c r="B1709" s="23" t="n">
        <v>3</v>
      </c>
      <c r="C1709" s="23" t="n">
        <v>4</v>
      </c>
      <c r="D1709" s="8" t="n">
        <v>250</v>
      </c>
      <c r="E1709" s="8" t="n">
        <v>26</v>
      </c>
      <c r="F1709" s="8" t="n">
        <v>4</v>
      </c>
      <c r="G1709" s="28" t="n">
        <v>7.264419</v>
      </c>
      <c r="H1709" s="8" t="n">
        <v>78.05475</v>
      </c>
      <c r="I1709" s="8" t="n">
        <v>1730.373823</v>
      </c>
      <c r="J1709" s="28" t="n">
        <v>22.168719</v>
      </c>
      <c r="K1709" s="39" t="n">
        <v>1.581271</v>
      </c>
      <c r="L1709" s="28" t="n">
        <v>4.278607</v>
      </c>
      <c r="M1709" s="8" t="n">
        <v>88</v>
      </c>
      <c r="N1709" s="8" t="n">
        <v>768</v>
      </c>
      <c r="O1709" s="28" t="n">
        <v>9.707768</v>
      </c>
      <c r="P1709" s="28" t="n">
        <v>16.34675</v>
      </c>
      <c r="Q1709" s="28" t="n">
        <v>20.35752</v>
      </c>
      <c r="R1709" s="8" t="n">
        <v>16</v>
      </c>
      <c r="S1709" s="8" t="n">
        <v>10</v>
      </c>
      <c r="T1709" s="23" t="n">
        <v>86.529199</v>
      </c>
      <c r="U1709" s="23" t="n">
        <v>72.329201</v>
      </c>
      <c r="V1709" s="28" t="n">
        <v>3.387853</v>
      </c>
      <c r="W1709" s="39" t="n">
        <v>0.423482</v>
      </c>
      <c r="X1709" s="24" t="n">
        <f aca="false">P1709*RHO_VANE/2700*(1+SCRAP)*PRICE_VANE</f>
        <v>195.6705975</v>
      </c>
      <c r="Y1709" s="24" t="n">
        <f aca="false">Q1709*RHO_PLATE/2700*(1+SCRAP)*PRICE_PLATE</f>
        <v>243.6795144</v>
      </c>
      <c r="Z1709" s="24" t="n">
        <f aca="false">T1709*CUT_M+(R1709+S1709)*CUT_SET</f>
        <v>155.7937985</v>
      </c>
      <c r="AA1709" s="24" t="n">
        <f aca="false">U1709*ROUND_M</f>
        <v>361.646005</v>
      </c>
      <c r="AB1709" s="24" t="n">
        <f aca="false">(R1709+S1709)*FINISH_PART</f>
        <v>208</v>
      </c>
      <c r="AC1709" s="24" t="n">
        <f aca="false">R1709*SPACER_VANE+(R1709+S1709)*ASM_H*LABOUR</f>
        <v>340.5</v>
      </c>
      <c r="AD1709" s="24" t="n">
        <f aca="false">V1709*G10_CAGE+W1709*G10_SLEEVE</f>
        <v>228.6801</v>
      </c>
      <c r="AE1709" s="24" t="n">
        <f aca="false">N1709/1000*SHAFT_M+SHAFT_SET</f>
        <v>172.16</v>
      </c>
      <c r="AF1709" s="24" t="n">
        <f aca="false">2*ROUNDUP(G1709*1000/V_ZENER,0)*PRICE_Z+5*ROUNDUP(G1709*DIODE_SAFETY/V_STICK,0)*PRICE_STICK</f>
        <v>56.9</v>
      </c>
      <c r="AG1709" s="24" t="n">
        <f aca="false">SUM(X1709:AF1709)</f>
        <v>1963.0300154</v>
      </c>
      <c r="AH1709" s="20" t="n">
        <f aca="false">FIXED_BOM</f>
        <v>3461</v>
      </c>
      <c r="AI1709" s="24" t="n">
        <f aca="false">(AG1709+AH1709)*(1+CONT)</f>
        <v>6237.63451771</v>
      </c>
      <c r="AJ1709" s="24" t="n">
        <f aca="false">IF(L1709&gt;0,AI1709/L1709,1000000000000)</f>
        <v>1457.86573006355</v>
      </c>
      <c r="AK1709" s="8" t="n">
        <f aca="false">IF(AND(G1709&gt;=V_NEED,L1709&gt;=P_MIN,K1709&gt;=Z_MIN,F1709&lt;=N_CAP,D1709&lt;=R_MAX,OR(CORONA_REQ=0,O1709&gt;=G1709)),1,0)</f>
        <v>0</v>
      </c>
      <c r="AL1709" s="28" t="n">
        <f aca="false">IF(AK1709=1,IF(OBJECTIVE=1,AI1709,AJ1709),1000000000000)+ROW()*0.000000001</f>
        <v>1000000000000</v>
      </c>
    </row>
    <row r="1710" customFormat="false" ht="15" hidden="false" customHeight="false" outlineLevel="0" collapsed="false">
      <c r="A1710" s="8" t="n">
        <v>1706</v>
      </c>
      <c r="B1710" s="23" t="n">
        <v>3</v>
      </c>
      <c r="C1710" s="23" t="n">
        <v>4</v>
      </c>
      <c r="D1710" s="8" t="n">
        <v>250</v>
      </c>
      <c r="E1710" s="8" t="n">
        <v>26</v>
      </c>
      <c r="F1710" s="8" t="n">
        <v>6</v>
      </c>
      <c r="G1710" s="28" t="n">
        <v>7.264419</v>
      </c>
      <c r="H1710" s="8" t="n">
        <v>121.514607</v>
      </c>
      <c r="I1710" s="8" t="n">
        <v>2719.158864</v>
      </c>
      <c r="J1710" s="28" t="n">
        <v>22.377218</v>
      </c>
      <c r="K1710" s="39" t="n">
        <v>1.59616</v>
      </c>
      <c r="L1710" s="28" t="n">
        <v>6.835231</v>
      </c>
      <c r="M1710" s="8" t="n">
        <v>130</v>
      </c>
      <c r="N1710" s="8" t="n">
        <v>852</v>
      </c>
      <c r="O1710" s="28" t="n">
        <v>9.707768</v>
      </c>
      <c r="P1710" s="28" t="n">
        <v>24.520124</v>
      </c>
      <c r="Q1710" s="28" t="n">
        <v>28.500529</v>
      </c>
      <c r="R1710" s="8" t="n">
        <v>24</v>
      </c>
      <c r="S1710" s="8" t="n">
        <v>14</v>
      </c>
      <c r="T1710" s="23" t="n">
        <v>127.908844</v>
      </c>
      <c r="U1710" s="23" t="n">
        <v>106.608845</v>
      </c>
      <c r="V1710" s="28" t="n">
        <v>4.418939</v>
      </c>
      <c r="W1710" s="39" t="n">
        <v>0.552367</v>
      </c>
      <c r="X1710" s="24" t="n">
        <f aca="false">P1710*RHO_VANE/2700*(1+SCRAP)*PRICE_VANE</f>
        <v>293.50588428</v>
      </c>
      <c r="Y1710" s="24" t="n">
        <f aca="false">Q1710*RHO_PLATE/2700*(1+SCRAP)*PRICE_PLATE</f>
        <v>341.15133213</v>
      </c>
      <c r="Z1710" s="24" t="n">
        <f aca="false">T1710*CUT_M+(R1710+S1710)*CUT_SET</f>
        <v>229.863266</v>
      </c>
      <c r="AA1710" s="24" t="n">
        <f aca="false">U1710*ROUND_M</f>
        <v>533.044225</v>
      </c>
      <c r="AB1710" s="24" t="n">
        <f aca="false">(R1710+S1710)*FINISH_PART</f>
        <v>304</v>
      </c>
      <c r="AC1710" s="24" t="n">
        <f aca="false">R1710*SPACER_VANE+(R1710+S1710)*ASM_H*LABOUR</f>
        <v>499.5</v>
      </c>
      <c r="AD1710" s="24" t="n">
        <f aca="false">V1710*G10_CAGE+W1710*G10_SLEEVE</f>
        <v>298.27836</v>
      </c>
      <c r="AE1710" s="24" t="n">
        <f aca="false">N1710/1000*SHAFT_M+SHAFT_SET</f>
        <v>182.24</v>
      </c>
      <c r="AF1710" s="24" t="n">
        <f aca="false">2*ROUNDUP(G1710*1000/V_ZENER,0)*PRICE_Z+5*ROUNDUP(G1710*DIODE_SAFETY/V_STICK,0)*PRICE_STICK</f>
        <v>56.9</v>
      </c>
      <c r="AG1710" s="24" t="n">
        <f aca="false">SUM(X1710:AF1710)</f>
        <v>2738.48306741</v>
      </c>
      <c r="AH1710" s="20" t="n">
        <f aca="false">FIXED_BOM</f>
        <v>3461</v>
      </c>
      <c r="AI1710" s="24" t="n">
        <f aca="false">(AG1710+AH1710)*(1+CONT)</f>
        <v>7129.4055275215</v>
      </c>
      <c r="AJ1710" s="24" t="n">
        <f aca="false">IF(L1710&gt;0,AI1710/L1710,1000000000000)</f>
        <v>1043.03797889515</v>
      </c>
      <c r="AK1710" s="8" t="n">
        <f aca="false">IF(AND(G1710&gt;=V_NEED,L1710&gt;=P_MIN,K1710&gt;=Z_MIN,F1710&lt;=N_CAP,D1710&lt;=R_MAX,OR(CORONA_REQ=0,O1710&gt;=G1710)),1,0)</f>
        <v>0</v>
      </c>
      <c r="AL1710" s="28" t="n">
        <f aca="false">IF(AK1710=1,IF(OBJECTIVE=1,AI1710,AJ1710),1000000000000)+ROW()*0.000000001</f>
        <v>1000000000000</v>
      </c>
    </row>
    <row r="1711" customFormat="false" ht="15" hidden="false" customHeight="false" outlineLevel="0" collapsed="false">
      <c r="A1711" s="8" t="n">
        <v>1707</v>
      </c>
      <c r="B1711" s="23" t="n">
        <v>3</v>
      </c>
      <c r="C1711" s="23" t="n">
        <v>4</v>
      </c>
      <c r="D1711" s="8" t="n">
        <v>250</v>
      </c>
      <c r="E1711" s="8" t="n">
        <v>26</v>
      </c>
      <c r="F1711" s="8" t="n">
        <v>8</v>
      </c>
      <c r="G1711" s="28" t="n">
        <v>7.264419</v>
      </c>
      <c r="H1711" s="8" t="n">
        <v>164.974464</v>
      </c>
      <c r="I1711" s="8" t="n">
        <v>3707.943906</v>
      </c>
      <c r="J1711" s="28" t="n">
        <v>22.475866</v>
      </c>
      <c r="K1711" s="39" t="n">
        <v>1.604329</v>
      </c>
      <c r="L1711" s="28" t="n">
        <v>9.407209</v>
      </c>
      <c r="M1711" s="8" t="n">
        <v>172</v>
      </c>
      <c r="N1711" s="8" t="n">
        <v>936</v>
      </c>
      <c r="O1711" s="28" t="n">
        <v>9.707768</v>
      </c>
      <c r="P1711" s="28" t="n">
        <v>32.693499</v>
      </c>
      <c r="Q1711" s="28" t="n">
        <v>36.643537</v>
      </c>
      <c r="R1711" s="8" t="n">
        <v>32</v>
      </c>
      <c r="S1711" s="8" t="n">
        <v>18</v>
      </c>
      <c r="T1711" s="23" t="n">
        <v>169.288488</v>
      </c>
      <c r="U1711" s="23" t="n">
        <v>140.88849</v>
      </c>
      <c r="V1711" s="28" t="n">
        <v>5.450025</v>
      </c>
      <c r="W1711" s="39" t="n">
        <v>0.681253</v>
      </c>
      <c r="X1711" s="24" t="n">
        <f aca="false">P1711*RHO_VANE/2700*(1+SCRAP)*PRICE_VANE</f>
        <v>391.34118303</v>
      </c>
      <c r="Y1711" s="24" t="n">
        <f aca="false">Q1711*RHO_PLATE/2700*(1+SCRAP)*PRICE_PLATE</f>
        <v>438.62313789</v>
      </c>
      <c r="Z1711" s="24" t="n">
        <f aca="false">T1711*CUT_M+(R1711+S1711)*CUT_SET</f>
        <v>303.932732</v>
      </c>
      <c r="AA1711" s="24" t="n">
        <f aca="false">U1711*ROUND_M</f>
        <v>704.44245</v>
      </c>
      <c r="AB1711" s="24" t="n">
        <f aca="false">(R1711+S1711)*FINISH_PART</f>
        <v>400</v>
      </c>
      <c r="AC1711" s="24" t="n">
        <f aca="false">R1711*SPACER_VANE+(R1711+S1711)*ASM_H*LABOUR</f>
        <v>658.5</v>
      </c>
      <c r="AD1711" s="24" t="n">
        <f aca="false">V1711*G10_CAGE+W1711*G10_SLEEVE</f>
        <v>367.87668</v>
      </c>
      <c r="AE1711" s="24" t="n">
        <f aca="false">N1711/1000*SHAFT_M+SHAFT_SET</f>
        <v>192.32</v>
      </c>
      <c r="AF1711" s="24" t="n">
        <f aca="false">2*ROUNDUP(G1711*1000/V_ZENER,0)*PRICE_Z+5*ROUNDUP(G1711*DIODE_SAFETY/V_STICK,0)*PRICE_STICK</f>
        <v>56.9</v>
      </c>
      <c r="AG1711" s="24" t="n">
        <f aca="false">SUM(X1711:AF1711)</f>
        <v>3513.93618292</v>
      </c>
      <c r="AH1711" s="20" t="n">
        <f aca="false">FIXED_BOM</f>
        <v>3461</v>
      </c>
      <c r="AI1711" s="24" t="n">
        <f aca="false">(AG1711+AH1711)*(1+CONT)</f>
        <v>8021.176610358</v>
      </c>
      <c r="AJ1711" s="24" t="n">
        <f aca="false">IF(L1711&gt;0,AI1711/L1711,1000000000000)</f>
        <v>852.662740921138</v>
      </c>
      <c r="AK1711" s="8" t="n">
        <f aca="false">IF(AND(G1711&gt;=V_NEED,L1711&gt;=P_MIN,K1711&gt;=Z_MIN,F1711&lt;=N_CAP,D1711&lt;=R_MAX,OR(CORONA_REQ=0,O1711&gt;=G1711)),1,0)</f>
        <v>0</v>
      </c>
      <c r="AL1711" s="28" t="n">
        <f aca="false">IF(AK1711=1,IF(OBJECTIVE=1,AI1711,AJ1711),1000000000000)+ROW()*0.000000001</f>
        <v>1000000000000</v>
      </c>
    </row>
    <row r="1712" customFormat="false" ht="15" hidden="false" customHeight="false" outlineLevel="0" collapsed="false">
      <c r="A1712" s="8" t="n">
        <v>1708</v>
      </c>
      <c r="B1712" s="23" t="n">
        <v>3</v>
      </c>
      <c r="C1712" s="23" t="n">
        <v>4</v>
      </c>
      <c r="D1712" s="8" t="n">
        <v>250</v>
      </c>
      <c r="E1712" s="8" t="n">
        <v>26</v>
      </c>
      <c r="F1712" s="8" t="n">
        <v>10</v>
      </c>
      <c r="G1712" s="28" t="n">
        <v>7.264419</v>
      </c>
      <c r="H1712" s="8" t="n">
        <v>208.434321</v>
      </c>
      <c r="I1712" s="8" t="n">
        <v>4696.728947</v>
      </c>
      <c r="J1712" s="28" t="n">
        <v>22.533376</v>
      </c>
      <c r="K1712" s="39" t="n">
        <v>1.608416</v>
      </c>
      <c r="L1712" s="28" t="n">
        <v>11.96945</v>
      </c>
      <c r="M1712" s="8" t="n">
        <v>214</v>
      </c>
      <c r="N1712" s="8" t="n">
        <v>1020</v>
      </c>
      <c r="O1712" s="28" t="n">
        <v>9.707768</v>
      </c>
      <c r="P1712" s="28" t="n">
        <v>40.866874</v>
      </c>
      <c r="Q1712" s="28" t="n">
        <v>44.786545</v>
      </c>
      <c r="R1712" s="8" t="n">
        <v>40</v>
      </c>
      <c r="S1712" s="8" t="n">
        <v>22</v>
      </c>
      <c r="T1712" s="23" t="n">
        <v>210.668132</v>
      </c>
      <c r="U1712" s="23" t="n">
        <v>175.168135</v>
      </c>
      <c r="V1712" s="28" t="n">
        <v>6.481111</v>
      </c>
      <c r="W1712" s="39" t="n">
        <v>0.810139</v>
      </c>
      <c r="X1712" s="24" t="n">
        <f aca="false">P1712*RHO_VANE/2700*(1+SCRAP)*PRICE_VANE</f>
        <v>489.17648178</v>
      </c>
      <c r="Y1712" s="24" t="n">
        <f aca="false">Q1712*RHO_PLATE/2700*(1+SCRAP)*PRICE_PLATE</f>
        <v>536.09494365</v>
      </c>
      <c r="Z1712" s="24" t="n">
        <f aca="false">T1712*CUT_M+(R1712+S1712)*CUT_SET</f>
        <v>378.002198</v>
      </c>
      <c r="AA1712" s="24" t="n">
        <f aca="false">U1712*ROUND_M</f>
        <v>875.840675</v>
      </c>
      <c r="AB1712" s="24" t="n">
        <f aca="false">(R1712+S1712)*FINISH_PART</f>
        <v>496</v>
      </c>
      <c r="AC1712" s="24" t="n">
        <f aca="false">R1712*SPACER_VANE+(R1712+S1712)*ASM_H*LABOUR</f>
        <v>817.5</v>
      </c>
      <c r="AD1712" s="24" t="n">
        <f aca="false">V1712*G10_CAGE+W1712*G10_SLEEVE</f>
        <v>437.475</v>
      </c>
      <c r="AE1712" s="24" t="n">
        <f aca="false">N1712/1000*SHAFT_M+SHAFT_SET</f>
        <v>202.4</v>
      </c>
      <c r="AF1712" s="24" t="n">
        <f aca="false">2*ROUNDUP(G1712*1000/V_ZENER,0)*PRICE_Z+5*ROUNDUP(G1712*DIODE_SAFETY/V_STICK,0)*PRICE_STICK</f>
        <v>56.9</v>
      </c>
      <c r="AG1712" s="24" t="n">
        <f aca="false">SUM(X1712:AF1712)</f>
        <v>4289.38929843</v>
      </c>
      <c r="AH1712" s="20" t="n">
        <f aca="false">FIXED_BOM</f>
        <v>3461</v>
      </c>
      <c r="AI1712" s="24" t="n">
        <f aca="false">(AG1712+AH1712)*(1+CONT)</f>
        <v>8912.9476931945</v>
      </c>
      <c r="AJ1712" s="24" t="n">
        <f aca="false">IF(L1712&gt;0,AI1712/L1712,1000000000000)</f>
        <v>744.641373930674</v>
      </c>
      <c r="AK1712" s="8" t="n">
        <f aca="false">IF(AND(G1712&gt;=V_NEED,L1712&gt;=P_MIN,K1712&gt;=Z_MIN,F1712&lt;=N_CAP,D1712&lt;=R_MAX,OR(CORONA_REQ=0,O1712&gt;=G1712)),1,0)</f>
        <v>0</v>
      </c>
      <c r="AL1712" s="28" t="n">
        <f aca="false">IF(AK1712=1,IF(OBJECTIVE=1,AI1712,AJ1712),1000000000000)+ROW()*0.000000001</f>
        <v>1000000000000</v>
      </c>
    </row>
    <row r="1713" customFormat="false" ht="15" hidden="false" customHeight="false" outlineLevel="0" collapsed="false">
      <c r="A1713" s="8" t="n">
        <v>1709</v>
      </c>
      <c r="B1713" s="23" t="n">
        <v>3</v>
      </c>
      <c r="C1713" s="23" t="n">
        <v>4</v>
      </c>
      <c r="D1713" s="8" t="n">
        <v>250</v>
      </c>
      <c r="E1713" s="8" t="n">
        <v>26</v>
      </c>
      <c r="F1713" s="8" t="n">
        <v>12</v>
      </c>
      <c r="G1713" s="28" t="n">
        <v>7.264419</v>
      </c>
      <c r="H1713" s="8" t="n">
        <v>251.894178</v>
      </c>
      <c r="I1713" s="8" t="n">
        <v>5685.513988</v>
      </c>
      <c r="J1713" s="28" t="n">
        <v>22.571042</v>
      </c>
      <c r="K1713" s="39" t="n">
        <v>1.611356</v>
      </c>
      <c r="L1713" s="28" t="n">
        <v>14.529559</v>
      </c>
      <c r="M1713" s="8" t="n">
        <v>256</v>
      </c>
      <c r="N1713" s="8" t="n">
        <v>1104</v>
      </c>
      <c r="O1713" s="28" t="n">
        <v>9.707768</v>
      </c>
      <c r="P1713" s="28" t="n">
        <v>49.040249</v>
      </c>
      <c r="Q1713" s="28" t="n">
        <v>52.929553</v>
      </c>
      <c r="R1713" s="8" t="n">
        <v>48</v>
      </c>
      <c r="S1713" s="8" t="n">
        <v>26</v>
      </c>
      <c r="T1713" s="23" t="n">
        <v>252.047776</v>
      </c>
      <c r="U1713" s="23" t="n">
        <v>209.44778</v>
      </c>
      <c r="V1713" s="28" t="n">
        <v>7.512196</v>
      </c>
      <c r="W1713" s="39" t="n">
        <v>0.939025</v>
      </c>
      <c r="X1713" s="24" t="n">
        <f aca="false">P1713*RHO_VANE/2700*(1+SCRAP)*PRICE_VANE</f>
        <v>587.01178053</v>
      </c>
      <c r="Y1713" s="24" t="n">
        <f aca="false">Q1713*RHO_PLATE/2700*(1+SCRAP)*PRICE_PLATE</f>
        <v>633.56674941</v>
      </c>
      <c r="Z1713" s="24" t="n">
        <f aca="false">T1713*CUT_M+(R1713+S1713)*CUT_SET</f>
        <v>452.071664</v>
      </c>
      <c r="AA1713" s="24" t="n">
        <f aca="false">U1713*ROUND_M</f>
        <v>1047.2389</v>
      </c>
      <c r="AB1713" s="24" t="n">
        <f aca="false">(R1713+S1713)*FINISH_PART</f>
        <v>592</v>
      </c>
      <c r="AC1713" s="24" t="n">
        <f aca="false">R1713*SPACER_VANE+(R1713+S1713)*ASM_H*LABOUR</f>
        <v>976.5</v>
      </c>
      <c r="AD1713" s="24" t="n">
        <f aca="false">V1713*G10_CAGE+W1713*G10_SLEEVE</f>
        <v>507.07326</v>
      </c>
      <c r="AE1713" s="24" t="n">
        <f aca="false">N1713/1000*SHAFT_M+SHAFT_SET</f>
        <v>212.48</v>
      </c>
      <c r="AF1713" s="24" t="n">
        <f aca="false">2*ROUNDUP(G1713*1000/V_ZENER,0)*PRICE_Z+5*ROUNDUP(G1713*DIODE_SAFETY/V_STICK,0)*PRICE_STICK</f>
        <v>56.9</v>
      </c>
      <c r="AG1713" s="24" t="n">
        <f aca="false">SUM(X1713:AF1713)</f>
        <v>5064.84235394</v>
      </c>
      <c r="AH1713" s="20" t="n">
        <f aca="false">FIXED_BOM</f>
        <v>3461</v>
      </c>
      <c r="AI1713" s="24" t="n">
        <f aca="false">(AG1713+AH1713)*(1+CONT)</f>
        <v>9804.718707031</v>
      </c>
      <c r="AJ1713" s="24" t="n">
        <f aca="false">IF(L1713&gt;0,AI1713/L1713,1000000000000)</f>
        <v>674.8118581597</v>
      </c>
      <c r="AK1713" s="8" t="n">
        <f aca="false">IF(AND(G1713&gt;=V_NEED,L1713&gt;=P_MIN,K1713&gt;=Z_MIN,F1713&lt;=N_CAP,D1713&lt;=R_MAX,OR(CORONA_REQ=0,O1713&gt;=G1713)),1,0)</f>
        <v>0</v>
      </c>
      <c r="AL1713" s="28" t="n">
        <f aca="false">IF(AK1713=1,IF(OBJECTIVE=1,AI1713,AJ1713),1000000000000)+ROW()*0.000000001</f>
        <v>1000000000000</v>
      </c>
    </row>
    <row r="1714" customFormat="false" ht="15" hidden="false" customHeight="false" outlineLevel="0" collapsed="false">
      <c r="A1714" s="8" t="n">
        <v>1710</v>
      </c>
      <c r="B1714" s="23" t="n">
        <v>3</v>
      </c>
      <c r="C1714" s="23" t="n">
        <v>4</v>
      </c>
      <c r="D1714" s="8" t="n">
        <v>250</v>
      </c>
      <c r="E1714" s="8" t="n">
        <v>26</v>
      </c>
      <c r="F1714" s="8" t="n">
        <v>16</v>
      </c>
      <c r="G1714" s="28" t="n">
        <v>7.264419</v>
      </c>
      <c r="H1714" s="8" t="n">
        <v>338.813892</v>
      </c>
      <c r="I1714" s="8" t="n">
        <v>7663.084071</v>
      </c>
      <c r="J1714" s="28" t="n">
        <v>22.617385</v>
      </c>
      <c r="K1714" s="39" t="n">
        <v>1.614328</v>
      </c>
      <c r="L1714" s="28" t="n">
        <v>19.663308</v>
      </c>
      <c r="M1714" s="8" t="n">
        <v>340</v>
      </c>
      <c r="N1714" s="8" t="n">
        <v>1272</v>
      </c>
      <c r="O1714" s="28" t="n">
        <v>9.707768</v>
      </c>
      <c r="P1714" s="28" t="n">
        <v>65.386998</v>
      </c>
      <c r="Q1714" s="28" t="n">
        <v>69.215569</v>
      </c>
      <c r="R1714" s="8" t="n">
        <v>64</v>
      </c>
      <c r="S1714" s="8" t="n">
        <v>34</v>
      </c>
      <c r="T1714" s="23" t="n">
        <v>334.807064</v>
      </c>
      <c r="U1714" s="23" t="n">
        <v>278.007069</v>
      </c>
      <c r="V1714" s="28" t="n">
        <v>9.574368</v>
      </c>
      <c r="W1714" s="39" t="n">
        <v>1.196796</v>
      </c>
      <c r="X1714" s="24" t="n">
        <f aca="false">P1714*RHO_VANE/2700*(1+SCRAP)*PRICE_VANE</f>
        <v>782.68236606</v>
      </c>
      <c r="Y1714" s="24" t="n">
        <f aca="false">Q1714*RHO_PLATE/2700*(1+SCRAP)*PRICE_PLATE</f>
        <v>828.51036093</v>
      </c>
      <c r="Z1714" s="24" t="n">
        <f aca="false">T1714*CUT_M+(R1714+S1714)*CUT_SET</f>
        <v>600.210596</v>
      </c>
      <c r="AA1714" s="24" t="n">
        <f aca="false">U1714*ROUND_M</f>
        <v>1390.035345</v>
      </c>
      <c r="AB1714" s="24" t="n">
        <f aca="false">(R1714+S1714)*FINISH_PART</f>
        <v>784</v>
      </c>
      <c r="AC1714" s="24" t="n">
        <f aca="false">R1714*SPACER_VANE+(R1714+S1714)*ASM_H*LABOUR</f>
        <v>1294.5</v>
      </c>
      <c r="AD1714" s="24" t="n">
        <f aca="false">V1714*G10_CAGE+W1714*G10_SLEEVE</f>
        <v>646.26984</v>
      </c>
      <c r="AE1714" s="24" t="n">
        <f aca="false">N1714/1000*SHAFT_M+SHAFT_SET</f>
        <v>232.64</v>
      </c>
      <c r="AF1714" s="24" t="n">
        <f aca="false">2*ROUNDUP(G1714*1000/V_ZENER,0)*PRICE_Z+5*ROUNDUP(G1714*DIODE_SAFETY/V_STICK,0)*PRICE_STICK</f>
        <v>56.9</v>
      </c>
      <c r="AG1714" s="24" t="n">
        <f aca="false">SUM(X1714:AF1714)</f>
        <v>6615.74850799</v>
      </c>
      <c r="AH1714" s="20" t="n">
        <f aca="false">FIXED_BOM</f>
        <v>3461</v>
      </c>
      <c r="AI1714" s="24" t="n">
        <f aca="false">(AG1714+AH1714)*(1+CONT)</f>
        <v>11588.2607841885</v>
      </c>
      <c r="AJ1714" s="24" t="n">
        <f aca="false">IF(L1714&gt;0,AI1714/L1714,1000000000000)</f>
        <v>589.334245498697</v>
      </c>
      <c r="AK1714" s="8" t="n">
        <f aca="false">IF(AND(G1714&gt;=V_NEED,L1714&gt;=P_MIN,K1714&gt;=Z_MIN,F1714&lt;=N_CAP,D1714&lt;=R_MAX,OR(CORONA_REQ=0,O1714&gt;=G1714)),1,0)</f>
        <v>0</v>
      </c>
      <c r="AL1714" s="28" t="n">
        <f aca="false">IF(AK1714=1,IF(OBJECTIVE=1,AI1714,AJ1714),1000000000000)+ROW()*0.000000001</f>
        <v>1000000000000</v>
      </c>
    </row>
    <row r="1715" customFormat="false" ht="15" hidden="false" customHeight="false" outlineLevel="0" collapsed="false">
      <c r="A1715" s="8" t="n">
        <v>1711</v>
      </c>
      <c r="B1715" s="23" t="n">
        <v>4</v>
      </c>
      <c r="C1715" s="23" t="n">
        <v>1.5</v>
      </c>
      <c r="D1715" s="8" t="n">
        <v>250</v>
      </c>
      <c r="E1715" s="8" t="n">
        <v>18</v>
      </c>
      <c r="F1715" s="8" t="n">
        <v>4</v>
      </c>
      <c r="G1715" s="28" t="n">
        <v>9.259956</v>
      </c>
      <c r="H1715" s="8" t="n">
        <v>26.867781</v>
      </c>
      <c r="I1715" s="8" t="n">
        <v>916.471293</v>
      </c>
      <c r="J1715" s="28" t="n">
        <v>34.11042</v>
      </c>
      <c r="K1715" s="39" t="n">
        <v>1.588285</v>
      </c>
      <c r="L1715" s="28" t="n">
        <v>3.702025</v>
      </c>
      <c r="M1715" s="8" t="n">
        <v>62</v>
      </c>
      <c r="N1715" s="8" t="n">
        <v>720</v>
      </c>
      <c r="O1715" s="28" t="n">
        <v>9.488787</v>
      </c>
      <c r="P1715" s="28" t="n">
        <v>4.501429</v>
      </c>
      <c r="Q1715" s="28" t="n">
        <v>6.107256</v>
      </c>
      <c r="R1715" s="8" t="n">
        <v>16</v>
      </c>
      <c r="S1715" s="8" t="n">
        <v>8</v>
      </c>
      <c r="T1715" s="23" t="n">
        <v>82.759288</v>
      </c>
      <c r="U1715" s="23" t="n">
        <v>68.559289</v>
      </c>
      <c r="V1715" s="28" t="n">
        <v>2.749562</v>
      </c>
      <c r="W1715" s="39" t="n">
        <v>0.343695</v>
      </c>
      <c r="X1715" s="24" t="n">
        <f aca="false">P1715*RHO_VANE/2700*(1+SCRAP)*PRICE_VANE</f>
        <v>53.88210513</v>
      </c>
      <c r="Y1715" s="24" t="n">
        <f aca="false">Q1715*RHO_PLATE/2700*(1+SCRAP)*PRICE_PLATE</f>
        <v>73.10385432</v>
      </c>
      <c r="Z1715" s="24" t="n">
        <f aca="false">T1715*CUT_M+(R1715+S1715)*CUT_SET</f>
        <v>148.138932</v>
      </c>
      <c r="AA1715" s="24" t="n">
        <f aca="false">U1715*ROUND_M</f>
        <v>342.796445</v>
      </c>
      <c r="AB1715" s="24" t="n">
        <f aca="false">(R1715+S1715)*FINISH_PART</f>
        <v>192</v>
      </c>
      <c r="AC1715" s="24" t="n">
        <f aca="false">R1715*SPACER_VANE+(R1715+S1715)*ASM_H*LABOUR</f>
        <v>318</v>
      </c>
      <c r="AD1715" s="24" t="n">
        <f aca="false">V1715*G10_CAGE+W1715*G10_SLEEVE</f>
        <v>185.59542</v>
      </c>
      <c r="AE1715" s="24" t="n">
        <f aca="false">N1715/1000*SHAFT_M+SHAFT_SET</f>
        <v>166.4</v>
      </c>
      <c r="AF1715" s="24" t="n">
        <f aca="false">2*ROUNDUP(G1715*1000/V_ZENER,0)*PRICE_Z+5*ROUNDUP(G1715*DIODE_SAFETY/V_STICK,0)*PRICE_STICK</f>
        <v>68.9</v>
      </c>
      <c r="AG1715" s="24" t="n">
        <f aca="false">SUM(X1715:AF1715)</f>
        <v>1548.81675645</v>
      </c>
      <c r="AH1715" s="20" t="n">
        <f aca="false">FIXED_BOM</f>
        <v>3461</v>
      </c>
      <c r="AI1715" s="24" t="n">
        <f aca="false">(AG1715+AH1715)*(1+CONT)</f>
        <v>5761.2892699175</v>
      </c>
      <c r="AJ1715" s="24" t="n">
        <f aca="false">IF(L1715&gt;0,AI1715/L1715,1000000000000)</f>
        <v>1556.25347476516</v>
      </c>
      <c r="AK1715" s="8" t="n">
        <f aca="false">IF(AND(G1715&gt;=V_NEED,L1715&gt;=P_MIN,K1715&gt;=Z_MIN,F1715&lt;=N_CAP,D1715&lt;=R_MAX,OR(CORONA_REQ=0,O1715&gt;=G1715)),1,0)</f>
        <v>0</v>
      </c>
      <c r="AL1715" s="28" t="n">
        <f aca="false">IF(AK1715=1,IF(OBJECTIVE=1,AI1715,AJ1715),1000000000000)+ROW()*0.000000001</f>
        <v>1000000000000</v>
      </c>
    </row>
    <row r="1716" customFormat="false" ht="15" hidden="false" customHeight="false" outlineLevel="0" collapsed="false">
      <c r="A1716" s="8" t="n">
        <v>1712</v>
      </c>
      <c r="B1716" s="23" t="n">
        <v>4</v>
      </c>
      <c r="C1716" s="23" t="n">
        <v>1.5</v>
      </c>
      <c r="D1716" s="8" t="n">
        <v>250</v>
      </c>
      <c r="E1716" s="8" t="n">
        <v>18</v>
      </c>
      <c r="F1716" s="8" t="n">
        <v>6</v>
      </c>
      <c r="G1716" s="28" t="n">
        <v>9.259956</v>
      </c>
      <c r="H1716" s="8" t="n">
        <v>41.077942</v>
      </c>
      <c r="I1716" s="8" t="n">
        <v>1440.169175</v>
      </c>
      <c r="J1716" s="28" t="n">
        <v>35.059429</v>
      </c>
      <c r="K1716" s="39" t="n">
        <v>1.617813</v>
      </c>
      <c r="L1716" s="28" t="n">
        <v>6.012372</v>
      </c>
      <c r="M1716" s="8" t="n">
        <v>89.5</v>
      </c>
      <c r="N1716" s="8" t="n">
        <v>775</v>
      </c>
      <c r="O1716" s="28" t="n">
        <v>9.488787</v>
      </c>
      <c r="P1716" s="28" t="n">
        <v>6.752144</v>
      </c>
      <c r="Q1716" s="28" t="n">
        <v>7.63407</v>
      </c>
      <c r="R1716" s="8" t="n">
        <v>24</v>
      </c>
      <c r="S1716" s="8" t="n">
        <v>10</v>
      </c>
      <c r="T1716" s="23" t="n">
        <v>120.369021</v>
      </c>
      <c r="U1716" s="23" t="n">
        <v>99.069023</v>
      </c>
      <c r="V1716" s="28" t="n">
        <v>3.424678</v>
      </c>
      <c r="W1716" s="39" t="n">
        <v>0.428085</v>
      </c>
      <c r="X1716" s="24" t="n">
        <f aca="false">P1716*RHO_VANE/2700*(1+SCRAP)*PRICE_VANE</f>
        <v>80.82316368</v>
      </c>
      <c r="Y1716" s="24" t="n">
        <f aca="false">Q1716*RHO_PLATE/2700*(1+SCRAP)*PRICE_PLATE</f>
        <v>91.3798179</v>
      </c>
      <c r="Z1716" s="24" t="n">
        <f aca="false">T1716*CUT_M+(R1716+S1716)*CUT_SET</f>
        <v>214.5535315</v>
      </c>
      <c r="AA1716" s="24" t="n">
        <f aca="false">U1716*ROUND_M</f>
        <v>495.345115</v>
      </c>
      <c r="AB1716" s="24" t="n">
        <f aca="false">(R1716+S1716)*FINISH_PART</f>
        <v>272</v>
      </c>
      <c r="AC1716" s="24" t="n">
        <f aca="false">R1716*SPACER_VANE+(R1716+S1716)*ASM_H*LABOUR</f>
        <v>454.5</v>
      </c>
      <c r="AD1716" s="24" t="n">
        <f aca="false">V1716*G10_CAGE+W1716*G10_SLEEVE</f>
        <v>231.16578</v>
      </c>
      <c r="AE1716" s="24" t="n">
        <f aca="false">N1716/1000*SHAFT_M+SHAFT_SET</f>
        <v>173</v>
      </c>
      <c r="AF1716" s="24" t="n">
        <f aca="false">2*ROUNDUP(G1716*1000/V_ZENER,0)*PRICE_Z+5*ROUNDUP(G1716*DIODE_SAFETY/V_STICK,0)*PRICE_STICK</f>
        <v>68.9</v>
      </c>
      <c r="AG1716" s="24" t="n">
        <f aca="false">SUM(X1716:AF1716)</f>
        <v>2081.66740808</v>
      </c>
      <c r="AH1716" s="20" t="n">
        <f aca="false">FIXED_BOM</f>
        <v>3461</v>
      </c>
      <c r="AI1716" s="24" t="n">
        <f aca="false">(AG1716+AH1716)*(1+CONT)</f>
        <v>6374.067519292</v>
      </c>
      <c r="AJ1716" s="24" t="n">
        <f aca="false">IF(L1716&gt;0,AI1716/L1716,1000000000000)</f>
        <v>1060.15853963993</v>
      </c>
      <c r="AK1716" s="8" t="n">
        <f aca="false">IF(AND(G1716&gt;=V_NEED,L1716&gt;=P_MIN,K1716&gt;=Z_MIN,F1716&lt;=N_CAP,D1716&lt;=R_MAX,OR(CORONA_REQ=0,O1716&gt;=G1716)),1,0)</f>
        <v>0</v>
      </c>
      <c r="AL1716" s="28" t="n">
        <f aca="false">IF(AK1716=1,IF(OBJECTIVE=1,AI1716,AJ1716),1000000000000)+ROW()*0.000000001</f>
        <v>1000000000000</v>
      </c>
    </row>
    <row r="1717" customFormat="false" ht="15" hidden="false" customHeight="false" outlineLevel="0" collapsed="false">
      <c r="A1717" s="8" t="n">
        <v>1713</v>
      </c>
      <c r="B1717" s="23" t="n">
        <v>4</v>
      </c>
      <c r="C1717" s="23" t="n">
        <v>1.5</v>
      </c>
      <c r="D1717" s="8" t="n">
        <v>250</v>
      </c>
      <c r="E1717" s="8" t="n">
        <v>18</v>
      </c>
      <c r="F1717" s="8" t="n">
        <v>8</v>
      </c>
      <c r="G1717" s="28" t="n">
        <v>9.259956</v>
      </c>
      <c r="H1717" s="8" t="n">
        <v>55.288102</v>
      </c>
      <c r="I1717" s="8" t="n">
        <v>1963.867057</v>
      </c>
      <c r="J1717" s="28" t="n">
        <v>35.520609</v>
      </c>
      <c r="K1717" s="39" t="n">
        <v>1.631895</v>
      </c>
      <c r="L1717" s="28" t="n">
        <v>8.322689</v>
      </c>
      <c r="M1717" s="8" t="n">
        <v>122.5</v>
      </c>
      <c r="N1717" s="8" t="n">
        <v>841</v>
      </c>
      <c r="O1717" s="28" t="n">
        <v>9.488787</v>
      </c>
      <c r="P1717" s="28" t="n">
        <v>9.002859</v>
      </c>
      <c r="Q1717" s="28" t="n">
        <v>10.687698</v>
      </c>
      <c r="R1717" s="8" t="n">
        <v>32</v>
      </c>
      <c r="S1717" s="8" t="n">
        <v>14</v>
      </c>
      <c r="T1717" s="23" t="n">
        <v>161.748665</v>
      </c>
      <c r="U1717" s="23" t="n">
        <v>133.348668</v>
      </c>
      <c r="V1717" s="28" t="n">
        <v>4.234817</v>
      </c>
      <c r="W1717" s="39" t="n">
        <v>0.529352</v>
      </c>
      <c r="X1717" s="24" t="n">
        <f aca="false">P1717*RHO_VANE/2700*(1+SCRAP)*PRICE_VANE</f>
        <v>107.76422223</v>
      </c>
      <c r="Y1717" s="24" t="n">
        <f aca="false">Q1717*RHO_PLATE/2700*(1+SCRAP)*PRICE_PLATE</f>
        <v>127.93174506</v>
      </c>
      <c r="Z1717" s="24" t="n">
        <f aca="false">T1717*CUT_M+(R1717+S1717)*CUT_SET</f>
        <v>288.6229975</v>
      </c>
      <c r="AA1717" s="24" t="n">
        <f aca="false">U1717*ROUND_M</f>
        <v>666.74334</v>
      </c>
      <c r="AB1717" s="24" t="n">
        <f aca="false">(R1717+S1717)*FINISH_PART</f>
        <v>368</v>
      </c>
      <c r="AC1717" s="24" t="n">
        <f aca="false">R1717*SPACER_VANE+(R1717+S1717)*ASM_H*LABOUR</f>
        <v>613.5</v>
      </c>
      <c r="AD1717" s="24" t="n">
        <f aca="false">V1717*G10_CAGE+W1717*G10_SLEEVE</f>
        <v>285.85014</v>
      </c>
      <c r="AE1717" s="24" t="n">
        <f aca="false">N1717/1000*SHAFT_M+SHAFT_SET</f>
        <v>180.92</v>
      </c>
      <c r="AF1717" s="24" t="n">
        <f aca="false">2*ROUNDUP(G1717*1000/V_ZENER,0)*PRICE_Z+5*ROUNDUP(G1717*DIODE_SAFETY/V_STICK,0)*PRICE_STICK</f>
        <v>68.9</v>
      </c>
      <c r="AG1717" s="24" t="n">
        <f aca="false">SUM(X1717:AF1717)</f>
        <v>2708.23244479</v>
      </c>
      <c r="AH1717" s="20" t="n">
        <f aca="false">FIXED_BOM</f>
        <v>3461</v>
      </c>
      <c r="AI1717" s="24" t="n">
        <f aca="false">(AG1717+AH1717)*(1+CONT)</f>
        <v>7094.6173115085</v>
      </c>
      <c r="AJ1717" s="24" t="n">
        <f aca="false">IF(L1717&gt;0,AI1717/L1717,1000000000000)</f>
        <v>852.442919771302</v>
      </c>
      <c r="AK1717" s="8" t="n">
        <f aca="false">IF(AND(G1717&gt;=V_NEED,L1717&gt;=P_MIN,K1717&gt;=Z_MIN,F1717&lt;=N_CAP,D1717&lt;=R_MAX,OR(CORONA_REQ=0,O1717&gt;=G1717)),1,0)</f>
        <v>0</v>
      </c>
      <c r="AL1717" s="28" t="n">
        <f aca="false">IF(AK1717=1,IF(OBJECTIVE=1,AI1717,AJ1717),1000000000000)+ROW()*0.000000001</f>
        <v>1000000000000</v>
      </c>
    </row>
    <row r="1718" customFormat="false" ht="15" hidden="false" customHeight="false" outlineLevel="0" collapsed="false">
      <c r="A1718" s="8" t="n">
        <v>1714</v>
      </c>
      <c r="B1718" s="23" t="n">
        <v>4</v>
      </c>
      <c r="C1718" s="23" t="n">
        <v>1.5</v>
      </c>
      <c r="D1718" s="8" t="n">
        <v>250</v>
      </c>
      <c r="E1718" s="8" t="n">
        <v>18</v>
      </c>
      <c r="F1718" s="8" t="n">
        <v>10</v>
      </c>
      <c r="G1718" s="28" t="n">
        <v>9.259956</v>
      </c>
      <c r="H1718" s="8" t="n">
        <v>69.498263</v>
      </c>
      <c r="I1718" s="8" t="n">
        <v>2487.564939</v>
      </c>
      <c r="J1718" s="28" t="n">
        <v>35.793196</v>
      </c>
      <c r="K1718" s="39" t="n">
        <v>1.640656</v>
      </c>
      <c r="L1718" s="28" t="n">
        <v>10.643265</v>
      </c>
      <c r="M1718" s="8" t="n">
        <v>150</v>
      </c>
      <c r="N1718" s="8" t="n">
        <v>896</v>
      </c>
      <c r="O1718" s="28" t="n">
        <v>9.488787</v>
      </c>
      <c r="P1718" s="28" t="n">
        <v>11.253574</v>
      </c>
      <c r="Q1718" s="28" t="n">
        <v>12.214512</v>
      </c>
      <c r="R1718" s="8" t="n">
        <v>40</v>
      </c>
      <c r="S1718" s="8" t="n">
        <v>16</v>
      </c>
      <c r="T1718" s="23" t="n">
        <v>199.358398</v>
      </c>
      <c r="U1718" s="23" t="n">
        <v>163.858401</v>
      </c>
      <c r="V1718" s="28" t="n">
        <v>4.909932</v>
      </c>
      <c r="W1718" s="39" t="n">
        <v>0.613742</v>
      </c>
      <c r="X1718" s="24" t="n">
        <f aca="false">P1718*RHO_VANE/2700*(1+SCRAP)*PRICE_VANE</f>
        <v>134.70528078</v>
      </c>
      <c r="Y1718" s="24" t="n">
        <f aca="false">Q1718*RHO_PLATE/2700*(1+SCRAP)*PRICE_PLATE</f>
        <v>146.20770864</v>
      </c>
      <c r="Z1718" s="24" t="n">
        <f aca="false">T1718*CUT_M+(R1718+S1718)*CUT_SET</f>
        <v>355.037597</v>
      </c>
      <c r="AA1718" s="24" t="n">
        <f aca="false">U1718*ROUND_M</f>
        <v>819.292005</v>
      </c>
      <c r="AB1718" s="24" t="n">
        <f aca="false">(R1718+S1718)*FINISH_PART</f>
        <v>448</v>
      </c>
      <c r="AC1718" s="24" t="n">
        <f aca="false">R1718*SPACER_VANE+(R1718+S1718)*ASM_H*LABOUR</f>
        <v>750</v>
      </c>
      <c r="AD1718" s="24" t="n">
        <f aca="false">V1718*G10_CAGE+W1718*G10_SLEEVE</f>
        <v>331.42044</v>
      </c>
      <c r="AE1718" s="24" t="n">
        <f aca="false">N1718/1000*SHAFT_M+SHAFT_SET</f>
        <v>187.52</v>
      </c>
      <c r="AF1718" s="24" t="n">
        <f aca="false">2*ROUNDUP(G1718*1000/V_ZENER,0)*PRICE_Z+5*ROUNDUP(G1718*DIODE_SAFETY/V_STICK,0)*PRICE_STICK</f>
        <v>68.9</v>
      </c>
      <c r="AG1718" s="24" t="n">
        <f aca="false">SUM(X1718:AF1718)</f>
        <v>3241.08303142</v>
      </c>
      <c r="AH1718" s="20" t="n">
        <f aca="false">FIXED_BOM</f>
        <v>3461</v>
      </c>
      <c r="AI1718" s="24" t="n">
        <f aca="false">(AG1718+AH1718)*(1+CONT)</f>
        <v>7707.395486133</v>
      </c>
      <c r="AJ1718" s="24" t="n">
        <f aca="false">IF(L1718&gt;0,AI1718/L1718,1000000000000)</f>
        <v>724.15705952384</v>
      </c>
      <c r="AK1718" s="8" t="n">
        <f aca="false">IF(AND(G1718&gt;=V_NEED,L1718&gt;=P_MIN,K1718&gt;=Z_MIN,F1718&lt;=N_CAP,D1718&lt;=R_MAX,OR(CORONA_REQ=0,O1718&gt;=G1718)),1,0)</f>
        <v>0</v>
      </c>
      <c r="AL1718" s="28" t="n">
        <f aca="false">IF(AK1718=1,IF(OBJECTIVE=1,AI1718,AJ1718),1000000000000)+ROW()*0.000000001</f>
        <v>1000000000000</v>
      </c>
    </row>
    <row r="1719" customFormat="false" ht="15" hidden="false" customHeight="false" outlineLevel="0" collapsed="false">
      <c r="A1719" s="8" t="n">
        <v>1715</v>
      </c>
      <c r="B1719" s="23" t="n">
        <v>4</v>
      </c>
      <c r="C1719" s="23" t="n">
        <v>1.5</v>
      </c>
      <c r="D1719" s="8" t="n">
        <v>250</v>
      </c>
      <c r="E1719" s="8" t="n">
        <v>18</v>
      </c>
      <c r="F1719" s="8" t="n">
        <v>12</v>
      </c>
      <c r="G1719" s="28" t="n">
        <v>9.259956</v>
      </c>
      <c r="H1719" s="8" t="n">
        <v>83.708423</v>
      </c>
      <c r="I1719" s="8" t="n">
        <v>3011.262821</v>
      </c>
      <c r="J1719" s="28" t="n">
        <v>35.973236</v>
      </c>
      <c r="K1719" s="39" t="n">
        <v>1.646417</v>
      </c>
      <c r="L1719" s="28" t="n">
        <v>12.962238</v>
      </c>
      <c r="M1719" s="8" t="n">
        <v>177.5</v>
      </c>
      <c r="N1719" s="8" t="n">
        <v>951</v>
      </c>
      <c r="O1719" s="28" t="n">
        <v>9.488787</v>
      </c>
      <c r="P1719" s="28" t="n">
        <v>13.504288</v>
      </c>
      <c r="Q1719" s="28" t="n">
        <v>13.741326</v>
      </c>
      <c r="R1719" s="8" t="n">
        <v>48</v>
      </c>
      <c r="S1719" s="8" t="n">
        <v>18</v>
      </c>
      <c r="T1719" s="23" t="n">
        <v>236.968131</v>
      </c>
      <c r="U1719" s="23" t="n">
        <v>194.368135</v>
      </c>
      <c r="V1719" s="28" t="n">
        <v>5.585048</v>
      </c>
      <c r="W1719" s="39" t="n">
        <v>0.698131</v>
      </c>
      <c r="X1719" s="24" t="n">
        <f aca="false">P1719*RHO_VANE/2700*(1+SCRAP)*PRICE_VANE</f>
        <v>161.64632736</v>
      </c>
      <c r="Y1719" s="24" t="n">
        <f aca="false">Q1719*RHO_PLATE/2700*(1+SCRAP)*PRICE_PLATE</f>
        <v>164.48367222</v>
      </c>
      <c r="Z1719" s="24" t="n">
        <f aca="false">T1719*CUT_M+(R1719+S1719)*CUT_SET</f>
        <v>421.4521965</v>
      </c>
      <c r="AA1719" s="24" t="n">
        <f aca="false">U1719*ROUND_M</f>
        <v>971.840675</v>
      </c>
      <c r="AB1719" s="24" t="n">
        <f aca="false">(R1719+S1719)*FINISH_PART</f>
        <v>528</v>
      </c>
      <c r="AC1719" s="24" t="n">
        <f aca="false">R1719*SPACER_VANE+(R1719+S1719)*ASM_H*LABOUR</f>
        <v>886.5</v>
      </c>
      <c r="AD1719" s="24" t="n">
        <f aca="false">V1719*G10_CAGE+W1719*G10_SLEEVE</f>
        <v>376.99074</v>
      </c>
      <c r="AE1719" s="24" t="n">
        <f aca="false">N1719/1000*SHAFT_M+SHAFT_SET</f>
        <v>194.12</v>
      </c>
      <c r="AF1719" s="24" t="n">
        <f aca="false">2*ROUNDUP(G1719*1000/V_ZENER,0)*PRICE_Z+5*ROUNDUP(G1719*DIODE_SAFETY/V_STICK,0)*PRICE_STICK</f>
        <v>68.9</v>
      </c>
      <c r="AG1719" s="24" t="n">
        <f aca="false">SUM(X1719:AF1719)</f>
        <v>3773.93361108</v>
      </c>
      <c r="AH1719" s="20" t="n">
        <f aca="false">FIXED_BOM</f>
        <v>3461</v>
      </c>
      <c r="AI1719" s="24" t="n">
        <f aca="false">(AG1719+AH1719)*(1+CONT)</f>
        <v>8320.173652742</v>
      </c>
      <c r="AJ1719" s="24" t="n">
        <f aca="false">IF(L1719&gt;0,AI1719/L1719,1000000000000)</f>
        <v>641.877864975323</v>
      </c>
      <c r="AK1719" s="8" t="n">
        <f aca="false">IF(AND(G1719&gt;=V_NEED,L1719&gt;=P_MIN,K1719&gt;=Z_MIN,F1719&lt;=N_CAP,D1719&lt;=R_MAX,OR(CORONA_REQ=0,O1719&gt;=G1719)),1,0)</f>
        <v>0</v>
      </c>
      <c r="AL1719" s="28" t="n">
        <f aca="false">IF(AK1719=1,IF(OBJECTIVE=1,AI1719,AJ1719),1000000000000)+ROW()*0.000000001</f>
        <v>1000000000000</v>
      </c>
    </row>
    <row r="1720" customFormat="false" ht="15" hidden="false" customHeight="false" outlineLevel="0" collapsed="false">
      <c r="A1720" s="8" t="n">
        <v>1716</v>
      </c>
      <c r="B1720" s="23" t="n">
        <v>4</v>
      </c>
      <c r="C1720" s="23" t="n">
        <v>1.5</v>
      </c>
      <c r="D1720" s="8" t="n">
        <v>250</v>
      </c>
      <c r="E1720" s="8" t="n">
        <v>18</v>
      </c>
      <c r="F1720" s="8" t="n">
        <v>16</v>
      </c>
      <c r="G1720" s="28" t="n">
        <v>9.259956</v>
      </c>
      <c r="H1720" s="8" t="n">
        <v>112.128744</v>
      </c>
      <c r="I1720" s="8" t="n">
        <v>4058.658585</v>
      </c>
      <c r="J1720" s="28" t="n">
        <v>36.196415</v>
      </c>
      <c r="K1720" s="39" t="n">
        <v>1.653082</v>
      </c>
      <c r="L1720" s="28" t="n">
        <v>17.579882</v>
      </c>
      <c r="M1720" s="8" t="n">
        <v>238</v>
      </c>
      <c r="N1720" s="8" t="n">
        <v>1072</v>
      </c>
      <c r="O1720" s="28" t="n">
        <v>9.488787</v>
      </c>
      <c r="P1720" s="28" t="n">
        <v>18.005718</v>
      </c>
      <c r="Q1720" s="28" t="n">
        <v>18.321768</v>
      </c>
      <c r="R1720" s="8" t="n">
        <v>64</v>
      </c>
      <c r="S1720" s="8" t="n">
        <v>24</v>
      </c>
      <c r="T1720" s="23" t="n">
        <v>315.957508</v>
      </c>
      <c r="U1720" s="23" t="n">
        <v>259.157513</v>
      </c>
      <c r="V1720" s="28" t="n">
        <v>7.070303</v>
      </c>
      <c r="W1720" s="39" t="n">
        <v>0.883788</v>
      </c>
      <c r="X1720" s="24" t="n">
        <f aca="false">P1720*RHO_VANE/2700*(1+SCRAP)*PRICE_VANE</f>
        <v>215.52844446</v>
      </c>
      <c r="Y1720" s="24" t="n">
        <f aca="false">Q1720*RHO_PLATE/2700*(1+SCRAP)*PRICE_PLATE</f>
        <v>219.31156296</v>
      </c>
      <c r="Z1720" s="24" t="n">
        <f aca="false">T1720*CUT_M+(R1720+S1720)*CUT_SET</f>
        <v>561.936262</v>
      </c>
      <c r="AA1720" s="24" t="n">
        <f aca="false">U1720*ROUND_M</f>
        <v>1295.787565</v>
      </c>
      <c r="AB1720" s="24" t="n">
        <f aca="false">(R1720+S1720)*FINISH_PART</f>
        <v>704</v>
      </c>
      <c r="AC1720" s="24" t="n">
        <f aca="false">R1720*SPACER_VANE+(R1720+S1720)*ASM_H*LABOUR</f>
        <v>1182</v>
      </c>
      <c r="AD1720" s="24" t="n">
        <f aca="false">V1720*G10_CAGE+W1720*G10_SLEEVE</f>
        <v>477.24546</v>
      </c>
      <c r="AE1720" s="24" t="n">
        <f aca="false">N1720/1000*SHAFT_M+SHAFT_SET</f>
        <v>208.64</v>
      </c>
      <c r="AF1720" s="24" t="n">
        <f aca="false">2*ROUNDUP(G1720*1000/V_ZENER,0)*PRICE_Z+5*ROUNDUP(G1720*DIODE_SAFETY/V_STICK,0)*PRICE_STICK</f>
        <v>68.9</v>
      </c>
      <c r="AG1720" s="24" t="n">
        <f aca="false">SUM(X1720:AF1720)</f>
        <v>4933.34929442</v>
      </c>
      <c r="AH1720" s="20" t="n">
        <f aca="false">FIXED_BOM</f>
        <v>3461</v>
      </c>
      <c r="AI1720" s="24" t="n">
        <f aca="false">(AG1720+AH1720)*(1+CONT)</f>
        <v>9653.501688583</v>
      </c>
      <c r="AJ1720" s="24" t="n">
        <f aca="false">IF(L1720&gt;0,AI1720/L1720,1000000000000)</f>
        <v>549.122098122331</v>
      </c>
      <c r="AK1720" s="8" t="n">
        <f aca="false">IF(AND(G1720&gt;=V_NEED,L1720&gt;=P_MIN,K1720&gt;=Z_MIN,F1720&lt;=N_CAP,D1720&lt;=R_MAX,OR(CORONA_REQ=0,O1720&gt;=G1720)),1,0)</f>
        <v>0</v>
      </c>
      <c r="AL1720" s="28" t="n">
        <f aca="false">IF(AK1720=1,IF(OBJECTIVE=1,AI1720,AJ1720),1000000000000)+ROW()*0.000000001</f>
        <v>1000000000000</v>
      </c>
    </row>
    <row r="1721" customFormat="false" ht="15" hidden="false" customHeight="false" outlineLevel="0" collapsed="false">
      <c r="A1721" s="8" t="n">
        <v>1717</v>
      </c>
      <c r="B1721" s="23" t="n">
        <v>4</v>
      </c>
      <c r="C1721" s="23" t="n">
        <v>1.5</v>
      </c>
      <c r="D1721" s="8" t="n">
        <v>250</v>
      </c>
      <c r="E1721" s="8" t="n">
        <v>22</v>
      </c>
      <c r="F1721" s="8" t="n">
        <v>4</v>
      </c>
      <c r="G1721" s="28" t="n">
        <v>9.259956</v>
      </c>
      <c r="H1721" s="8" t="n">
        <v>36.734261</v>
      </c>
      <c r="I1721" s="8" t="n">
        <v>1111.431772</v>
      </c>
      <c r="J1721" s="28" t="n">
        <v>30.255999</v>
      </c>
      <c r="K1721" s="39" t="n">
        <v>1.591888</v>
      </c>
      <c r="L1721" s="28" t="n">
        <v>4.510831</v>
      </c>
      <c r="M1721" s="8" t="n">
        <v>62</v>
      </c>
      <c r="N1721" s="8" t="n">
        <v>720</v>
      </c>
      <c r="O1721" s="28" t="n">
        <v>9.488787</v>
      </c>
      <c r="P1721" s="28" t="n">
        <v>5.31573</v>
      </c>
      <c r="Q1721" s="28" t="n">
        <v>6.107256</v>
      </c>
      <c r="R1721" s="8" t="n">
        <v>16</v>
      </c>
      <c r="S1721" s="8" t="n">
        <v>8</v>
      </c>
      <c r="T1721" s="23" t="n">
        <v>82.759288</v>
      </c>
      <c r="U1721" s="23" t="n">
        <v>68.559289</v>
      </c>
      <c r="V1721" s="28" t="n">
        <v>2.749562</v>
      </c>
      <c r="W1721" s="39" t="n">
        <v>0.343695</v>
      </c>
      <c r="X1721" s="24" t="n">
        <f aca="false">P1721*RHO_VANE/2700*(1+SCRAP)*PRICE_VANE</f>
        <v>63.6292881</v>
      </c>
      <c r="Y1721" s="24" t="n">
        <f aca="false">Q1721*RHO_PLATE/2700*(1+SCRAP)*PRICE_PLATE</f>
        <v>73.10385432</v>
      </c>
      <c r="Z1721" s="24" t="n">
        <f aca="false">T1721*CUT_M+(R1721+S1721)*CUT_SET</f>
        <v>148.138932</v>
      </c>
      <c r="AA1721" s="24" t="n">
        <f aca="false">U1721*ROUND_M</f>
        <v>342.796445</v>
      </c>
      <c r="AB1721" s="24" t="n">
        <f aca="false">(R1721+S1721)*FINISH_PART</f>
        <v>192</v>
      </c>
      <c r="AC1721" s="24" t="n">
        <f aca="false">R1721*SPACER_VANE+(R1721+S1721)*ASM_H*LABOUR</f>
        <v>318</v>
      </c>
      <c r="AD1721" s="24" t="n">
        <f aca="false">V1721*G10_CAGE+W1721*G10_SLEEVE</f>
        <v>185.59542</v>
      </c>
      <c r="AE1721" s="24" t="n">
        <f aca="false">N1721/1000*SHAFT_M+SHAFT_SET</f>
        <v>166.4</v>
      </c>
      <c r="AF1721" s="24" t="n">
        <f aca="false">2*ROUNDUP(G1721*1000/V_ZENER,0)*PRICE_Z+5*ROUNDUP(G1721*DIODE_SAFETY/V_STICK,0)*PRICE_STICK</f>
        <v>68.9</v>
      </c>
      <c r="AG1721" s="24" t="n">
        <f aca="false">SUM(X1721:AF1721)</f>
        <v>1558.56393942</v>
      </c>
      <c r="AH1721" s="20" t="n">
        <f aca="false">FIXED_BOM</f>
        <v>3461</v>
      </c>
      <c r="AI1721" s="24" t="n">
        <f aca="false">(AG1721+AH1721)*(1+CONT)</f>
        <v>5772.498530333</v>
      </c>
      <c r="AJ1721" s="24" t="n">
        <f aca="false">IF(L1721&gt;0,AI1721/L1721,1000000000000)</f>
        <v>1279.6973618238</v>
      </c>
      <c r="AK1721" s="8" t="n">
        <f aca="false">IF(AND(G1721&gt;=V_NEED,L1721&gt;=P_MIN,K1721&gt;=Z_MIN,F1721&lt;=N_CAP,D1721&lt;=R_MAX,OR(CORONA_REQ=0,O1721&gt;=G1721)),1,0)</f>
        <v>0</v>
      </c>
      <c r="AL1721" s="28" t="n">
        <f aca="false">IF(AK1721=1,IF(OBJECTIVE=1,AI1721,AJ1721),1000000000000)+ROW()*0.000000001</f>
        <v>1000000000000</v>
      </c>
    </row>
    <row r="1722" customFormat="false" ht="15" hidden="false" customHeight="false" outlineLevel="0" collapsed="false">
      <c r="A1722" s="8" t="n">
        <v>1718</v>
      </c>
      <c r="B1722" s="23" t="n">
        <v>4</v>
      </c>
      <c r="C1722" s="23" t="n">
        <v>1.5</v>
      </c>
      <c r="D1722" s="8" t="n">
        <v>250</v>
      </c>
      <c r="E1722" s="8" t="n">
        <v>22</v>
      </c>
      <c r="F1722" s="8" t="n">
        <v>6</v>
      </c>
      <c r="G1722" s="28" t="n">
        <v>9.259956</v>
      </c>
      <c r="H1722" s="8" t="n">
        <v>56.58241</v>
      </c>
      <c r="I1722" s="8" t="n">
        <v>1746.535641</v>
      </c>
      <c r="J1722" s="28" t="n">
        <v>30.867113</v>
      </c>
      <c r="K1722" s="39" t="n">
        <v>1.616295</v>
      </c>
      <c r="L1722" s="28" t="n">
        <v>7.283417</v>
      </c>
      <c r="M1722" s="8" t="n">
        <v>95</v>
      </c>
      <c r="N1722" s="8" t="n">
        <v>786</v>
      </c>
      <c r="O1722" s="28" t="n">
        <v>9.488787</v>
      </c>
      <c r="P1722" s="28" t="n">
        <v>7.973595</v>
      </c>
      <c r="Q1722" s="28" t="n">
        <v>9.160884</v>
      </c>
      <c r="R1722" s="8" t="n">
        <v>24</v>
      </c>
      <c r="S1722" s="8" t="n">
        <v>12</v>
      </c>
      <c r="T1722" s="23" t="n">
        <v>124.138932</v>
      </c>
      <c r="U1722" s="23" t="n">
        <v>102.838934</v>
      </c>
      <c r="V1722" s="28" t="n">
        <v>3.559701</v>
      </c>
      <c r="W1722" s="39" t="n">
        <v>0.444963</v>
      </c>
      <c r="X1722" s="24" t="n">
        <f aca="false">P1722*RHO_VANE/2700*(1+SCRAP)*PRICE_VANE</f>
        <v>95.44393215</v>
      </c>
      <c r="Y1722" s="24" t="n">
        <f aca="false">Q1722*RHO_PLATE/2700*(1+SCRAP)*PRICE_PLATE</f>
        <v>109.65578148</v>
      </c>
      <c r="Z1722" s="24" t="n">
        <f aca="false">T1722*CUT_M+(R1722+S1722)*CUT_SET</f>
        <v>222.208398</v>
      </c>
      <c r="AA1722" s="24" t="n">
        <f aca="false">U1722*ROUND_M</f>
        <v>514.19467</v>
      </c>
      <c r="AB1722" s="24" t="n">
        <f aca="false">(R1722+S1722)*FINISH_PART</f>
        <v>288</v>
      </c>
      <c r="AC1722" s="24" t="n">
        <f aca="false">R1722*SPACER_VANE+(R1722+S1722)*ASM_H*LABOUR</f>
        <v>477</v>
      </c>
      <c r="AD1722" s="24" t="n">
        <f aca="false">V1722*G10_CAGE+W1722*G10_SLEEVE</f>
        <v>240.27984</v>
      </c>
      <c r="AE1722" s="24" t="n">
        <f aca="false">N1722/1000*SHAFT_M+SHAFT_SET</f>
        <v>174.32</v>
      </c>
      <c r="AF1722" s="24" t="n">
        <f aca="false">2*ROUNDUP(G1722*1000/V_ZENER,0)*PRICE_Z+5*ROUNDUP(G1722*DIODE_SAFETY/V_STICK,0)*PRICE_STICK</f>
        <v>68.9</v>
      </c>
      <c r="AG1722" s="24" t="n">
        <f aca="false">SUM(X1722:AF1722)</f>
        <v>2190.00262163</v>
      </c>
      <c r="AH1722" s="20" t="n">
        <f aca="false">FIXED_BOM</f>
        <v>3461</v>
      </c>
      <c r="AI1722" s="24" t="n">
        <f aca="false">(AG1722+AH1722)*(1+CONT)</f>
        <v>6498.6530148745</v>
      </c>
      <c r="AJ1722" s="24" t="n">
        <f aca="false">IF(L1722&gt;0,AI1722/L1722,1000000000000)</f>
        <v>892.253322152844</v>
      </c>
      <c r="AK1722" s="8" t="n">
        <f aca="false">IF(AND(G1722&gt;=V_NEED,L1722&gt;=P_MIN,K1722&gt;=Z_MIN,F1722&lt;=N_CAP,D1722&lt;=R_MAX,OR(CORONA_REQ=0,O1722&gt;=G1722)),1,0)</f>
        <v>0</v>
      </c>
      <c r="AL1722" s="28" t="n">
        <f aca="false">IF(AK1722=1,IF(OBJECTIVE=1,AI1722,AJ1722),1000000000000)+ROW()*0.000000001</f>
        <v>1000000000000</v>
      </c>
    </row>
    <row r="1723" customFormat="false" ht="15" hidden="false" customHeight="false" outlineLevel="0" collapsed="false">
      <c r="A1723" s="8" t="n">
        <v>1719</v>
      </c>
      <c r="B1723" s="23" t="n">
        <v>4</v>
      </c>
      <c r="C1723" s="23" t="n">
        <v>1.5</v>
      </c>
      <c r="D1723" s="8" t="n">
        <v>250</v>
      </c>
      <c r="E1723" s="8" t="n">
        <v>22</v>
      </c>
      <c r="F1723" s="8" t="n">
        <v>8</v>
      </c>
      <c r="G1723" s="28" t="n">
        <v>9.259956</v>
      </c>
      <c r="H1723" s="8" t="n">
        <v>76.43056</v>
      </c>
      <c r="I1723" s="8" t="n">
        <v>2381.639511</v>
      </c>
      <c r="J1723" s="28" t="n">
        <v>31.160828</v>
      </c>
      <c r="K1723" s="39" t="n">
        <v>1.627839</v>
      </c>
      <c r="L1723" s="28" t="n">
        <v>10.051226</v>
      </c>
      <c r="M1723" s="8" t="n">
        <v>128</v>
      </c>
      <c r="N1723" s="8" t="n">
        <v>852</v>
      </c>
      <c r="O1723" s="28" t="n">
        <v>9.488787</v>
      </c>
      <c r="P1723" s="28" t="n">
        <v>10.631461</v>
      </c>
      <c r="Q1723" s="28" t="n">
        <v>12.214512</v>
      </c>
      <c r="R1723" s="8" t="n">
        <v>32</v>
      </c>
      <c r="S1723" s="8" t="n">
        <v>16</v>
      </c>
      <c r="T1723" s="23" t="n">
        <v>165.518577</v>
      </c>
      <c r="U1723" s="23" t="n">
        <v>137.118579</v>
      </c>
      <c r="V1723" s="28" t="n">
        <v>4.36984</v>
      </c>
      <c r="W1723" s="39" t="n">
        <v>0.54623</v>
      </c>
      <c r="X1723" s="24" t="n">
        <f aca="false">P1723*RHO_VANE/2700*(1+SCRAP)*PRICE_VANE</f>
        <v>127.25858817</v>
      </c>
      <c r="Y1723" s="24" t="n">
        <f aca="false">Q1723*RHO_PLATE/2700*(1+SCRAP)*PRICE_PLATE</f>
        <v>146.20770864</v>
      </c>
      <c r="Z1723" s="24" t="n">
        <f aca="false">T1723*CUT_M+(R1723+S1723)*CUT_SET</f>
        <v>296.2778655</v>
      </c>
      <c r="AA1723" s="24" t="n">
        <f aca="false">U1723*ROUND_M</f>
        <v>685.592895</v>
      </c>
      <c r="AB1723" s="24" t="n">
        <f aca="false">(R1723+S1723)*FINISH_PART</f>
        <v>384</v>
      </c>
      <c r="AC1723" s="24" t="n">
        <f aca="false">R1723*SPACER_VANE+(R1723+S1723)*ASM_H*LABOUR</f>
        <v>636</v>
      </c>
      <c r="AD1723" s="24" t="n">
        <f aca="false">V1723*G10_CAGE+W1723*G10_SLEEVE</f>
        <v>294.9642</v>
      </c>
      <c r="AE1723" s="24" t="n">
        <f aca="false">N1723/1000*SHAFT_M+SHAFT_SET</f>
        <v>182.24</v>
      </c>
      <c r="AF1723" s="24" t="n">
        <f aca="false">2*ROUNDUP(G1723*1000/V_ZENER,0)*PRICE_Z+5*ROUNDUP(G1723*DIODE_SAFETY/V_STICK,0)*PRICE_STICK</f>
        <v>68.9</v>
      </c>
      <c r="AG1723" s="24" t="n">
        <f aca="false">SUM(X1723:AF1723)</f>
        <v>2821.44125731</v>
      </c>
      <c r="AH1723" s="20" t="n">
        <f aca="false">FIXED_BOM</f>
        <v>3461</v>
      </c>
      <c r="AI1723" s="24" t="n">
        <f aca="false">(AG1723+AH1723)*(1+CONT)</f>
        <v>7224.8074459065</v>
      </c>
      <c r="AJ1723" s="24" t="n">
        <f aca="false">IF(L1723&gt;0,AI1723/L1723,1000000000000)</f>
        <v>718.798626745285</v>
      </c>
      <c r="AK1723" s="8" t="n">
        <f aca="false">IF(AND(G1723&gt;=V_NEED,L1723&gt;=P_MIN,K1723&gt;=Z_MIN,F1723&lt;=N_CAP,D1723&lt;=R_MAX,OR(CORONA_REQ=0,O1723&gt;=G1723)),1,0)</f>
        <v>0</v>
      </c>
      <c r="AL1723" s="28" t="n">
        <f aca="false">IF(AK1723=1,IF(OBJECTIVE=1,AI1723,AJ1723),1000000000000)+ROW()*0.000000001</f>
        <v>1000000000000</v>
      </c>
    </row>
    <row r="1724" customFormat="false" ht="15" hidden="false" customHeight="false" outlineLevel="0" collapsed="false">
      <c r="A1724" s="8" t="n">
        <v>1720</v>
      </c>
      <c r="B1724" s="23" t="n">
        <v>4</v>
      </c>
      <c r="C1724" s="23" t="n">
        <v>1.5</v>
      </c>
      <c r="D1724" s="8" t="n">
        <v>250</v>
      </c>
      <c r="E1724" s="8" t="n">
        <v>22</v>
      </c>
      <c r="F1724" s="8" t="n">
        <v>10</v>
      </c>
      <c r="G1724" s="28" t="n">
        <v>9.259956</v>
      </c>
      <c r="H1724" s="8" t="n">
        <v>96.278709</v>
      </c>
      <c r="I1724" s="8" t="n">
        <v>3016.74338</v>
      </c>
      <c r="J1724" s="28" t="n">
        <v>31.333442</v>
      </c>
      <c r="K1724" s="39" t="n">
        <v>1.634562</v>
      </c>
      <c r="L1724" s="28" t="n">
        <v>12.827064</v>
      </c>
      <c r="M1724" s="8" t="n">
        <v>155.5</v>
      </c>
      <c r="N1724" s="8" t="n">
        <v>907</v>
      </c>
      <c r="O1724" s="28" t="n">
        <v>9.488787</v>
      </c>
      <c r="P1724" s="28" t="n">
        <v>13.289326</v>
      </c>
      <c r="Q1724" s="28" t="n">
        <v>13.741326</v>
      </c>
      <c r="R1724" s="8" t="n">
        <v>40</v>
      </c>
      <c r="S1724" s="8" t="n">
        <v>18</v>
      </c>
      <c r="T1724" s="23" t="n">
        <v>203.128309</v>
      </c>
      <c r="U1724" s="23" t="n">
        <v>167.628313</v>
      </c>
      <c r="V1724" s="28" t="n">
        <v>5.044955</v>
      </c>
      <c r="W1724" s="39" t="n">
        <v>0.630619</v>
      </c>
      <c r="X1724" s="24" t="n">
        <f aca="false">P1724*RHO_VANE/2700*(1+SCRAP)*PRICE_VANE</f>
        <v>159.07323222</v>
      </c>
      <c r="Y1724" s="24" t="n">
        <f aca="false">Q1724*RHO_PLATE/2700*(1+SCRAP)*PRICE_PLATE</f>
        <v>164.48367222</v>
      </c>
      <c r="Z1724" s="24" t="n">
        <f aca="false">T1724*CUT_M+(R1724+S1724)*CUT_SET</f>
        <v>362.6924635</v>
      </c>
      <c r="AA1724" s="24" t="n">
        <f aca="false">U1724*ROUND_M</f>
        <v>838.141565</v>
      </c>
      <c r="AB1724" s="24" t="n">
        <f aca="false">(R1724+S1724)*FINISH_PART</f>
        <v>464</v>
      </c>
      <c r="AC1724" s="24" t="n">
        <f aca="false">R1724*SPACER_VANE+(R1724+S1724)*ASM_H*LABOUR</f>
        <v>772.5</v>
      </c>
      <c r="AD1724" s="24" t="n">
        <f aca="false">V1724*G10_CAGE+W1724*G10_SLEEVE</f>
        <v>340.53444</v>
      </c>
      <c r="AE1724" s="24" t="n">
        <f aca="false">N1724/1000*SHAFT_M+SHAFT_SET</f>
        <v>188.84</v>
      </c>
      <c r="AF1724" s="24" t="n">
        <f aca="false">2*ROUNDUP(G1724*1000/V_ZENER,0)*PRICE_Z+5*ROUNDUP(G1724*DIODE_SAFETY/V_STICK,0)*PRICE_STICK</f>
        <v>68.9</v>
      </c>
      <c r="AG1724" s="24" t="n">
        <f aca="false">SUM(X1724:AF1724)</f>
        <v>3359.16537294</v>
      </c>
      <c r="AH1724" s="20" t="n">
        <f aca="false">FIXED_BOM</f>
        <v>3461</v>
      </c>
      <c r="AI1724" s="24" t="n">
        <f aca="false">(AG1724+AH1724)*(1+CONT)</f>
        <v>7843.190178881</v>
      </c>
      <c r="AJ1724" s="24" t="n">
        <f aca="false">IF(L1724&gt;0,AI1724/L1724,1000000000000)</f>
        <v>611.456384631822</v>
      </c>
      <c r="AK1724" s="8" t="n">
        <f aca="false">IF(AND(G1724&gt;=V_NEED,L1724&gt;=P_MIN,K1724&gt;=Z_MIN,F1724&lt;=N_CAP,D1724&lt;=R_MAX,OR(CORONA_REQ=0,O1724&gt;=G1724)),1,0)</f>
        <v>0</v>
      </c>
      <c r="AL1724" s="28" t="n">
        <f aca="false">IF(AK1724=1,IF(OBJECTIVE=1,AI1724,AJ1724),1000000000000)+ROW()*0.000000001</f>
        <v>1000000000000</v>
      </c>
    </row>
    <row r="1725" customFormat="false" ht="15" hidden="false" customHeight="false" outlineLevel="0" collapsed="false">
      <c r="A1725" s="8" t="n">
        <v>1721</v>
      </c>
      <c r="B1725" s="23" t="n">
        <v>4</v>
      </c>
      <c r="C1725" s="23" t="n">
        <v>1.5</v>
      </c>
      <c r="D1725" s="8" t="n">
        <v>250</v>
      </c>
      <c r="E1725" s="8" t="n">
        <v>22</v>
      </c>
      <c r="F1725" s="8" t="n">
        <v>12</v>
      </c>
      <c r="G1725" s="28" t="n">
        <v>9.259956</v>
      </c>
      <c r="H1725" s="8" t="n">
        <v>116.126858</v>
      </c>
      <c r="I1725" s="8" t="n">
        <v>3651.84725</v>
      </c>
      <c r="J1725" s="28" t="n">
        <v>31.447051</v>
      </c>
      <c r="K1725" s="39" t="n">
        <v>1.638959</v>
      </c>
      <c r="L1725" s="28" t="n">
        <v>15.598548</v>
      </c>
      <c r="M1725" s="8" t="n">
        <v>188.5</v>
      </c>
      <c r="N1725" s="8" t="n">
        <v>973</v>
      </c>
      <c r="O1725" s="28" t="n">
        <v>9.488787</v>
      </c>
      <c r="P1725" s="28" t="n">
        <v>15.947191</v>
      </c>
      <c r="Q1725" s="28" t="n">
        <v>16.794954</v>
      </c>
      <c r="R1725" s="8" t="n">
        <v>48</v>
      </c>
      <c r="S1725" s="8" t="n">
        <v>22</v>
      </c>
      <c r="T1725" s="23" t="n">
        <v>244.507954</v>
      </c>
      <c r="U1725" s="23" t="n">
        <v>201.907957</v>
      </c>
      <c r="V1725" s="28" t="n">
        <v>5.855094</v>
      </c>
      <c r="W1725" s="39" t="n">
        <v>0.731887</v>
      </c>
      <c r="X1725" s="24" t="n">
        <f aca="false">P1725*RHO_VANE/2700*(1+SCRAP)*PRICE_VANE</f>
        <v>190.88787627</v>
      </c>
      <c r="Y1725" s="24" t="n">
        <f aca="false">Q1725*RHO_PLATE/2700*(1+SCRAP)*PRICE_PLATE</f>
        <v>201.03559938</v>
      </c>
      <c r="Z1725" s="24" t="n">
        <f aca="false">T1725*CUT_M+(R1725+S1725)*CUT_SET</f>
        <v>436.761931</v>
      </c>
      <c r="AA1725" s="24" t="n">
        <f aca="false">U1725*ROUND_M</f>
        <v>1009.539785</v>
      </c>
      <c r="AB1725" s="24" t="n">
        <f aca="false">(R1725+S1725)*FINISH_PART</f>
        <v>560</v>
      </c>
      <c r="AC1725" s="24" t="n">
        <f aca="false">R1725*SPACER_VANE+(R1725+S1725)*ASM_H*LABOUR</f>
        <v>931.5</v>
      </c>
      <c r="AD1725" s="24" t="n">
        <f aca="false">V1725*G10_CAGE+W1725*G10_SLEEVE</f>
        <v>395.21886</v>
      </c>
      <c r="AE1725" s="24" t="n">
        <f aca="false">N1725/1000*SHAFT_M+SHAFT_SET</f>
        <v>196.76</v>
      </c>
      <c r="AF1725" s="24" t="n">
        <f aca="false">2*ROUNDUP(G1725*1000/V_ZENER,0)*PRICE_Z+5*ROUNDUP(G1725*DIODE_SAFETY/V_STICK,0)*PRICE_STICK</f>
        <v>68.9</v>
      </c>
      <c r="AG1725" s="24" t="n">
        <f aca="false">SUM(X1725:AF1725)</f>
        <v>3990.60405165</v>
      </c>
      <c r="AH1725" s="20" t="n">
        <f aca="false">FIXED_BOM</f>
        <v>3461</v>
      </c>
      <c r="AI1725" s="24" t="n">
        <f aca="false">(AG1725+AH1725)*(1+CONT)</f>
        <v>8569.3446593975</v>
      </c>
      <c r="AJ1725" s="24" t="n">
        <f aca="false">IF(L1725&gt;0,AI1725/L1725,1000000000000)</f>
        <v>549.36809883827</v>
      </c>
      <c r="AK1725" s="8" t="n">
        <f aca="false">IF(AND(G1725&gt;=V_NEED,L1725&gt;=P_MIN,K1725&gt;=Z_MIN,F1725&lt;=N_CAP,D1725&lt;=R_MAX,OR(CORONA_REQ=0,O1725&gt;=G1725)),1,0)</f>
        <v>0</v>
      </c>
      <c r="AL1725" s="28" t="n">
        <f aca="false">IF(AK1725=1,IF(OBJECTIVE=1,AI1725,AJ1725),1000000000000)+ROW()*0.000000001</f>
        <v>1000000000000</v>
      </c>
    </row>
    <row r="1726" customFormat="false" ht="15" hidden="false" customHeight="false" outlineLevel="0" collapsed="false">
      <c r="A1726" s="8" t="n">
        <v>1722</v>
      </c>
      <c r="B1726" s="23" t="n">
        <v>4</v>
      </c>
      <c r="C1726" s="23" t="n">
        <v>1.5</v>
      </c>
      <c r="D1726" s="8" t="n">
        <v>250</v>
      </c>
      <c r="E1726" s="8" t="n">
        <v>22</v>
      </c>
      <c r="F1726" s="8" t="n">
        <v>16</v>
      </c>
      <c r="G1726" s="28" t="n">
        <v>9.259956</v>
      </c>
      <c r="H1726" s="8" t="n">
        <v>155.823156</v>
      </c>
      <c r="I1726" s="8" t="n">
        <v>4922.054989</v>
      </c>
      <c r="J1726" s="28" t="n">
        <v>31.587442</v>
      </c>
      <c r="K1726" s="39" t="n">
        <v>1.644806</v>
      </c>
      <c r="L1726" s="28" t="n">
        <v>21.151248</v>
      </c>
      <c r="M1726" s="8" t="n">
        <v>249</v>
      </c>
      <c r="N1726" s="8" t="n">
        <v>1094</v>
      </c>
      <c r="O1726" s="28" t="n">
        <v>9.488787</v>
      </c>
      <c r="P1726" s="28" t="n">
        <v>21.262921</v>
      </c>
      <c r="Q1726" s="28" t="n">
        <v>21.375396</v>
      </c>
      <c r="R1726" s="8" t="n">
        <v>64</v>
      </c>
      <c r="S1726" s="8" t="n">
        <v>28</v>
      </c>
      <c r="T1726" s="23" t="n">
        <v>323.497331</v>
      </c>
      <c r="U1726" s="23" t="n">
        <v>266.697336</v>
      </c>
      <c r="V1726" s="28" t="n">
        <v>7.340349</v>
      </c>
      <c r="W1726" s="39" t="n">
        <v>0.917544</v>
      </c>
      <c r="X1726" s="24" t="n">
        <f aca="false">P1726*RHO_VANE/2700*(1+SCRAP)*PRICE_VANE</f>
        <v>254.51716437</v>
      </c>
      <c r="Y1726" s="24" t="n">
        <f aca="false">Q1726*RHO_PLATE/2700*(1+SCRAP)*PRICE_PLATE</f>
        <v>255.86349012</v>
      </c>
      <c r="Z1726" s="24" t="n">
        <f aca="false">T1726*CUT_M+(R1726+S1726)*CUT_SET</f>
        <v>577.2459965</v>
      </c>
      <c r="AA1726" s="24" t="n">
        <f aca="false">U1726*ROUND_M</f>
        <v>1333.48668</v>
      </c>
      <c r="AB1726" s="24" t="n">
        <f aca="false">(R1726+S1726)*FINISH_PART</f>
        <v>736</v>
      </c>
      <c r="AC1726" s="24" t="n">
        <f aca="false">R1726*SPACER_VANE+(R1726+S1726)*ASM_H*LABOUR</f>
        <v>1227</v>
      </c>
      <c r="AD1726" s="24" t="n">
        <f aca="false">V1726*G10_CAGE+W1726*G10_SLEEVE</f>
        <v>495.47358</v>
      </c>
      <c r="AE1726" s="24" t="n">
        <f aca="false">N1726/1000*SHAFT_M+SHAFT_SET</f>
        <v>211.28</v>
      </c>
      <c r="AF1726" s="24" t="n">
        <f aca="false">2*ROUNDUP(G1726*1000/V_ZENER,0)*PRICE_Z+5*ROUNDUP(G1726*DIODE_SAFETY/V_STICK,0)*PRICE_STICK</f>
        <v>68.9</v>
      </c>
      <c r="AG1726" s="24" t="n">
        <f aca="false">SUM(X1726:AF1726)</f>
        <v>5159.76691099</v>
      </c>
      <c r="AH1726" s="20" t="n">
        <f aca="false">FIXED_BOM</f>
        <v>3461</v>
      </c>
      <c r="AI1726" s="24" t="n">
        <f aca="false">(AG1726+AH1726)*(1+CONT)</f>
        <v>9913.8819476385</v>
      </c>
      <c r="AJ1726" s="24" t="n">
        <f aca="false">IF(L1726&gt;0,AI1726/L1726,1000000000000)</f>
        <v>468.713805806565</v>
      </c>
      <c r="AK1726" s="8" t="n">
        <f aca="false">IF(AND(G1726&gt;=V_NEED,L1726&gt;=P_MIN,K1726&gt;=Z_MIN,F1726&lt;=N_CAP,D1726&lt;=R_MAX,OR(CORONA_REQ=0,O1726&gt;=G1726)),1,0)</f>
        <v>0</v>
      </c>
      <c r="AL1726" s="28" t="n">
        <f aca="false">IF(AK1726=1,IF(OBJECTIVE=1,AI1726,AJ1726),1000000000000)+ROW()*0.000000001</f>
        <v>1000000000000</v>
      </c>
    </row>
    <row r="1727" customFormat="false" ht="15" hidden="false" customHeight="false" outlineLevel="0" collapsed="false">
      <c r="A1727" s="8" t="n">
        <v>1723</v>
      </c>
      <c r="B1727" s="23" t="n">
        <v>4</v>
      </c>
      <c r="C1727" s="23" t="n">
        <v>1.5</v>
      </c>
      <c r="D1727" s="8" t="n">
        <v>250</v>
      </c>
      <c r="E1727" s="8" t="n">
        <v>26</v>
      </c>
      <c r="F1727" s="8" t="n">
        <v>4</v>
      </c>
      <c r="G1727" s="28" t="n">
        <v>9.259956</v>
      </c>
      <c r="H1727" s="8" t="n">
        <v>59.846631</v>
      </c>
      <c r="I1727" s="8" t="n">
        <v>1306.51409</v>
      </c>
      <c r="J1727" s="28" t="n">
        <v>21.831038</v>
      </c>
      <c r="K1727" s="39" t="n">
        <v>1.567181</v>
      </c>
      <c r="L1727" s="28" t="n">
        <v>5.162937</v>
      </c>
      <c r="M1727" s="8" t="n">
        <v>67.5</v>
      </c>
      <c r="N1727" s="8" t="n">
        <v>731</v>
      </c>
      <c r="O1727" s="28" t="n">
        <v>9.488787</v>
      </c>
      <c r="P1727" s="28" t="n">
        <v>6.130031</v>
      </c>
      <c r="Q1727" s="28" t="n">
        <v>7.63407</v>
      </c>
      <c r="R1727" s="8" t="n">
        <v>16</v>
      </c>
      <c r="S1727" s="8" t="n">
        <v>10</v>
      </c>
      <c r="T1727" s="23" t="n">
        <v>86.529199</v>
      </c>
      <c r="U1727" s="23" t="n">
        <v>72.329201</v>
      </c>
      <c r="V1727" s="28" t="n">
        <v>2.884585</v>
      </c>
      <c r="W1727" s="39" t="n">
        <v>0.360573</v>
      </c>
      <c r="X1727" s="24" t="n">
        <f aca="false">P1727*RHO_VANE/2700*(1+SCRAP)*PRICE_VANE</f>
        <v>73.37647107</v>
      </c>
      <c r="Y1727" s="24" t="n">
        <f aca="false">Q1727*RHO_PLATE/2700*(1+SCRAP)*PRICE_PLATE</f>
        <v>91.3798179</v>
      </c>
      <c r="Z1727" s="24" t="n">
        <f aca="false">T1727*CUT_M+(R1727+S1727)*CUT_SET</f>
        <v>155.7937985</v>
      </c>
      <c r="AA1727" s="24" t="n">
        <f aca="false">U1727*ROUND_M</f>
        <v>361.646005</v>
      </c>
      <c r="AB1727" s="24" t="n">
        <f aca="false">(R1727+S1727)*FINISH_PART</f>
        <v>208</v>
      </c>
      <c r="AC1727" s="24" t="n">
        <f aca="false">R1727*SPACER_VANE+(R1727+S1727)*ASM_H*LABOUR</f>
        <v>340.5</v>
      </c>
      <c r="AD1727" s="24" t="n">
        <f aca="false">V1727*G10_CAGE+W1727*G10_SLEEVE</f>
        <v>194.70948</v>
      </c>
      <c r="AE1727" s="24" t="n">
        <f aca="false">N1727/1000*SHAFT_M+SHAFT_SET</f>
        <v>167.72</v>
      </c>
      <c r="AF1727" s="24" t="n">
        <f aca="false">2*ROUNDUP(G1727*1000/V_ZENER,0)*PRICE_Z+5*ROUNDUP(G1727*DIODE_SAFETY/V_STICK,0)*PRICE_STICK</f>
        <v>68.9</v>
      </c>
      <c r="AG1727" s="24" t="n">
        <f aca="false">SUM(X1727:AF1727)</f>
        <v>1662.02557247</v>
      </c>
      <c r="AH1727" s="20" t="n">
        <f aca="false">FIXED_BOM</f>
        <v>3461</v>
      </c>
      <c r="AI1727" s="24" t="n">
        <f aca="false">(AG1727+AH1727)*(1+CONT)</f>
        <v>5891.4794083405</v>
      </c>
      <c r="AJ1727" s="24" t="n">
        <f aca="false">IF(L1727&gt;0,AI1727/L1727,1000000000000)</f>
        <v>1141.11007132965</v>
      </c>
      <c r="AK1727" s="8" t="n">
        <f aca="false">IF(AND(G1727&gt;=V_NEED,L1727&gt;=P_MIN,K1727&gt;=Z_MIN,F1727&lt;=N_CAP,D1727&lt;=R_MAX,OR(CORONA_REQ=0,O1727&gt;=G1727)),1,0)</f>
        <v>0</v>
      </c>
      <c r="AL1727" s="28" t="n">
        <f aca="false">IF(AK1727=1,IF(OBJECTIVE=1,AI1727,AJ1727),1000000000000)+ROW()*0.000000001</f>
        <v>1000000000000</v>
      </c>
    </row>
    <row r="1728" customFormat="false" ht="15" hidden="false" customHeight="false" outlineLevel="0" collapsed="false">
      <c r="A1728" s="8" t="n">
        <v>1724</v>
      </c>
      <c r="B1728" s="23" t="n">
        <v>4</v>
      </c>
      <c r="C1728" s="23" t="n">
        <v>1.5</v>
      </c>
      <c r="D1728" s="8" t="n">
        <v>250</v>
      </c>
      <c r="E1728" s="8" t="n">
        <v>26</v>
      </c>
      <c r="F1728" s="8" t="n">
        <v>6</v>
      </c>
      <c r="G1728" s="28" t="n">
        <v>9.259956</v>
      </c>
      <c r="H1728" s="8" t="n">
        <v>92.901848</v>
      </c>
      <c r="I1728" s="8" t="n">
        <v>2053.09357</v>
      </c>
      <c r="J1728" s="28" t="n">
        <v>22.099599</v>
      </c>
      <c r="K1728" s="39" t="n">
        <v>1.586625</v>
      </c>
      <c r="L1728" s="28" t="n">
        <v>8.295785</v>
      </c>
      <c r="M1728" s="8" t="n">
        <v>100.5</v>
      </c>
      <c r="N1728" s="8" t="n">
        <v>797</v>
      </c>
      <c r="O1728" s="28" t="n">
        <v>9.488787</v>
      </c>
      <c r="P1728" s="28" t="n">
        <v>9.195047</v>
      </c>
      <c r="Q1728" s="28" t="n">
        <v>10.687698</v>
      </c>
      <c r="R1728" s="8" t="n">
        <v>24</v>
      </c>
      <c r="S1728" s="8" t="n">
        <v>14</v>
      </c>
      <c r="T1728" s="23" t="n">
        <v>127.908844</v>
      </c>
      <c r="U1728" s="23" t="n">
        <v>106.608845</v>
      </c>
      <c r="V1728" s="28" t="n">
        <v>3.694724</v>
      </c>
      <c r="W1728" s="39" t="n">
        <v>0.461841</v>
      </c>
      <c r="X1728" s="24" t="n">
        <f aca="false">P1728*RHO_VANE/2700*(1+SCRAP)*PRICE_VANE</f>
        <v>110.06471259</v>
      </c>
      <c r="Y1728" s="24" t="n">
        <f aca="false">Q1728*RHO_PLATE/2700*(1+SCRAP)*PRICE_PLATE</f>
        <v>127.93174506</v>
      </c>
      <c r="Z1728" s="24" t="n">
        <f aca="false">T1728*CUT_M+(R1728+S1728)*CUT_SET</f>
        <v>229.863266</v>
      </c>
      <c r="AA1728" s="24" t="n">
        <f aca="false">U1728*ROUND_M</f>
        <v>533.044225</v>
      </c>
      <c r="AB1728" s="24" t="n">
        <f aca="false">(R1728+S1728)*FINISH_PART</f>
        <v>304</v>
      </c>
      <c r="AC1728" s="24" t="n">
        <f aca="false">R1728*SPACER_VANE+(R1728+S1728)*ASM_H*LABOUR</f>
        <v>499.5</v>
      </c>
      <c r="AD1728" s="24" t="n">
        <f aca="false">V1728*G10_CAGE+W1728*G10_SLEEVE</f>
        <v>249.3939</v>
      </c>
      <c r="AE1728" s="24" t="n">
        <f aca="false">N1728/1000*SHAFT_M+SHAFT_SET</f>
        <v>175.64</v>
      </c>
      <c r="AF1728" s="24" t="n">
        <f aca="false">2*ROUNDUP(G1728*1000/V_ZENER,0)*PRICE_Z+5*ROUNDUP(G1728*DIODE_SAFETY/V_STICK,0)*PRICE_STICK</f>
        <v>68.9</v>
      </c>
      <c r="AG1728" s="24" t="n">
        <f aca="false">SUM(X1728:AF1728)</f>
        <v>2298.33784865</v>
      </c>
      <c r="AH1728" s="20" t="n">
        <f aca="false">FIXED_BOM</f>
        <v>3461</v>
      </c>
      <c r="AI1728" s="24" t="n">
        <f aca="false">(AG1728+AH1728)*(1+CONT)</f>
        <v>6623.2385259475</v>
      </c>
      <c r="AJ1728" s="24" t="n">
        <f aca="false">IF(L1728&gt;0,AI1728/L1728,1000000000000)</f>
        <v>798.385990710644</v>
      </c>
      <c r="AK1728" s="8" t="n">
        <f aca="false">IF(AND(G1728&gt;=V_NEED,L1728&gt;=P_MIN,K1728&gt;=Z_MIN,F1728&lt;=N_CAP,D1728&lt;=R_MAX,OR(CORONA_REQ=0,O1728&gt;=G1728)),1,0)</f>
        <v>0</v>
      </c>
      <c r="AL1728" s="28" t="n">
        <f aca="false">IF(AK1728=1,IF(OBJECTIVE=1,AI1728,AJ1728),1000000000000)+ROW()*0.000000001</f>
        <v>1000000000000</v>
      </c>
    </row>
    <row r="1729" customFormat="false" ht="15" hidden="false" customHeight="false" outlineLevel="0" collapsed="false">
      <c r="A1729" s="8" t="n">
        <v>1725</v>
      </c>
      <c r="B1729" s="23" t="n">
        <v>4</v>
      </c>
      <c r="C1729" s="23" t="n">
        <v>1.5</v>
      </c>
      <c r="D1729" s="8" t="n">
        <v>250</v>
      </c>
      <c r="E1729" s="8" t="n">
        <v>26</v>
      </c>
      <c r="F1729" s="8" t="n">
        <v>8</v>
      </c>
      <c r="G1729" s="28" t="n">
        <v>9.259956</v>
      </c>
      <c r="H1729" s="8" t="n">
        <v>125.957066</v>
      </c>
      <c r="I1729" s="8" t="n">
        <v>2799.67305</v>
      </c>
      <c r="J1729" s="28" t="n">
        <v>22.227201</v>
      </c>
      <c r="K1729" s="39" t="n">
        <v>1.596148</v>
      </c>
      <c r="L1729" s="28" t="n">
        <v>11.436362</v>
      </c>
      <c r="M1729" s="8" t="n">
        <v>133.5</v>
      </c>
      <c r="N1729" s="8" t="n">
        <v>863</v>
      </c>
      <c r="O1729" s="28" t="n">
        <v>9.488787</v>
      </c>
      <c r="P1729" s="28" t="n">
        <v>12.260062</v>
      </c>
      <c r="Q1729" s="28" t="n">
        <v>13.741326</v>
      </c>
      <c r="R1729" s="8" t="n">
        <v>32</v>
      </c>
      <c r="S1729" s="8" t="n">
        <v>18</v>
      </c>
      <c r="T1729" s="23" t="n">
        <v>169.288488</v>
      </c>
      <c r="U1729" s="23" t="n">
        <v>140.88849</v>
      </c>
      <c r="V1729" s="28" t="n">
        <v>4.504863</v>
      </c>
      <c r="W1729" s="39" t="n">
        <v>0.563108</v>
      </c>
      <c r="X1729" s="24" t="n">
        <f aca="false">P1729*RHO_VANE/2700*(1+SCRAP)*PRICE_VANE</f>
        <v>146.75294214</v>
      </c>
      <c r="Y1729" s="24" t="n">
        <f aca="false">Q1729*RHO_PLATE/2700*(1+SCRAP)*PRICE_PLATE</f>
        <v>164.48367222</v>
      </c>
      <c r="Z1729" s="24" t="n">
        <f aca="false">T1729*CUT_M+(R1729+S1729)*CUT_SET</f>
        <v>303.932732</v>
      </c>
      <c r="AA1729" s="24" t="n">
        <f aca="false">U1729*ROUND_M</f>
        <v>704.44245</v>
      </c>
      <c r="AB1729" s="24" t="n">
        <f aca="false">(R1729+S1729)*FINISH_PART</f>
        <v>400</v>
      </c>
      <c r="AC1729" s="24" t="n">
        <f aca="false">R1729*SPACER_VANE+(R1729+S1729)*ASM_H*LABOUR</f>
        <v>658.5</v>
      </c>
      <c r="AD1729" s="24" t="n">
        <f aca="false">V1729*G10_CAGE+W1729*G10_SLEEVE</f>
        <v>304.07826</v>
      </c>
      <c r="AE1729" s="24" t="n">
        <f aca="false">N1729/1000*SHAFT_M+SHAFT_SET</f>
        <v>183.56</v>
      </c>
      <c r="AF1729" s="24" t="n">
        <f aca="false">2*ROUNDUP(G1729*1000/V_ZENER,0)*PRICE_Z+5*ROUNDUP(G1729*DIODE_SAFETY/V_STICK,0)*PRICE_STICK</f>
        <v>68.9</v>
      </c>
      <c r="AG1729" s="24" t="n">
        <f aca="false">SUM(X1729:AF1729)</f>
        <v>2934.65005636</v>
      </c>
      <c r="AH1729" s="20" t="n">
        <f aca="false">FIXED_BOM</f>
        <v>3461</v>
      </c>
      <c r="AI1729" s="24" t="n">
        <f aca="false">(AG1729+AH1729)*(1+CONT)</f>
        <v>7354.997564814</v>
      </c>
      <c r="AJ1729" s="24" t="n">
        <f aca="false">IF(L1729&gt;0,AI1729/L1729,1000000000000)</f>
        <v>643.123885446613</v>
      </c>
      <c r="AK1729" s="8" t="n">
        <f aca="false">IF(AND(G1729&gt;=V_NEED,L1729&gt;=P_MIN,K1729&gt;=Z_MIN,F1729&lt;=N_CAP,D1729&lt;=R_MAX,OR(CORONA_REQ=0,O1729&gt;=G1729)),1,0)</f>
        <v>0</v>
      </c>
      <c r="AL1729" s="28" t="n">
        <f aca="false">IF(AK1729=1,IF(OBJECTIVE=1,AI1729,AJ1729),1000000000000)+ROW()*0.000000001</f>
        <v>1000000000000</v>
      </c>
    </row>
    <row r="1730" customFormat="false" ht="15" hidden="false" customHeight="false" outlineLevel="0" collapsed="false">
      <c r="A1730" s="8" t="n">
        <v>1726</v>
      </c>
      <c r="B1730" s="23" t="n">
        <v>4</v>
      </c>
      <c r="C1730" s="23" t="n">
        <v>1.5</v>
      </c>
      <c r="D1730" s="8" t="n">
        <v>250</v>
      </c>
      <c r="E1730" s="8" t="n">
        <v>26</v>
      </c>
      <c r="F1730" s="8" t="n">
        <v>10</v>
      </c>
      <c r="G1730" s="28" t="n">
        <v>9.259956</v>
      </c>
      <c r="H1730" s="8" t="n">
        <v>159.012283</v>
      </c>
      <c r="I1730" s="8" t="n">
        <v>3546.25253</v>
      </c>
      <c r="J1730" s="28" t="n">
        <v>22.301752</v>
      </c>
      <c r="K1730" s="39" t="n">
        <v>1.602014</v>
      </c>
      <c r="L1730" s="28" t="n">
        <v>14.581602</v>
      </c>
      <c r="M1730" s="8" t="n">
        <v>166.5</v>
      </c>
      <c r="N1730" s="8" t="n">
        <v>929</v>
      </c>
      <c r="O1730" s="28" t="n">
        <v>9.488787</v>
      </c>
      <c r="P1730" s="28" t="n">
        <v>15.325078</v>
      </c>
      <c r="Q1730" s="28" t="n">
        <v>16.794954</v>
      </c>
      <c r="R1730" s="8" t="n">
        <v>40</v>
      </c>
      <c r="S1730" s="8" t="n">
        <v>22</v>
      </c>
      <c r="T1730" s="23" t="n">
        <v>210.668132</v>
      </c>
      <c r="U1730" s="23" t="n">
        <v>175.168135</v>
      </c>
      <c r="V1730" s="28" t="n">
        <v>5.315002</v>
      </c>
      <c r="W1730" s="39" t="n">
        <v>0.664375</v>
      </c>
      <c r="X1730" s="24" t="n">
        <f aca="false">P1730*RHO_VANE/2700*(1+SCRAP)*PRICE_VANE</f>
        <v>183.44118366</v>
      </c>
      <c r="Y1730" s="24" t="n">
        <f aca="false">Q1730*RHO_PLATE/2700*(1+SCRAP)*PRICE_PLATE</f>
        <v>201.03559938</v>
      </c>
      <c r="Z1730" s="24" t="n">
        <f aca="false">T1730*CUT_M+(R1730+S1730)*CUT_SET</f>
        <v>378.002198</v>
      </c>
      <c r="AA1730" s="24" t="n">
        <f aca="false">U1730*ROUND_M</f>
        <v>875.840675</v>
      </c>
      <c r="AB1730" s="24" t="n">
        <f aca="false">(R1730+S1730)*FINISH_PART</f>
        <v>496</v>
      </c>
      <c r="AC1730" s="24" t="n">
        <f aca="false">R1730*SPACER_VANE+(R1730+S1730)*ASM_H*LABOUR</f>
        <v>817.5</v>
      </c>
      <c r="AD1730" s="24" t="n">
        <f aca="false">V1730*G10_CAGE+W1730*G10_SLEEVE</f>
        <v>358.76262</v>
      </c>
      <c r="AE1730" s="24" t="n">
        <f aca="false">N1730/1000*SHAFT_M+SHAFT_SET</f>
        <v>191.48</v>
      </c>
      <c r="AF1730" s="24" t="n">
        <f aca="false">2*ROUNDUP(G1730*1000/V_ZENER,0)*PRICE_Z+5*ROUNDUP(G1730*DIODE_SAFETY/V_STICK,0)*PRICE_STICK</f>
        <v>68.9</v>
      </c>
      <c r="AG1730" s="24" t="n">
        <f aca="false">SUM(X1730:AF1730)</f>
        <v>3570.96227604</v>
      </c>
      <c r="AH1730" s="20" t="n">
        <f aca="false">FIXED_BOM</f>
        <v>3461</v>
      </c>
      <c r="AI1730" s="24" t="n">
        <f aca="false">(AG1730+AH1730)*(1+CONT)</f>
        <v>8086.756617446</v>
      </c>
      <c r="AJ1730" s="24" t="n">
        <f aca="false">IF(L1730&gt;0,AI1730/L1730,1000000000000)</f>
        <v>554.586294252579</v>
      </c>
      <c r="AK1730" s="8" t="n">
        <f aca="false">IF(AND(G1730&gt;=V_NEED,L1730&gt;=P_MIN,K1730&gt;=Z_MIN,F1730&lt;=N_CAP,D1730&lt;=R_MAX,OR(CORONA_REQ=0,O1730&gt;=G1730)),1,0)</f>
        <v>0</v>
      </c>
      <c r="AL1730" s="28" t="n">
        <f aca="false">IF(AK1730=1,IF(OBJECTIVE=1,AI1730,AJ1730),1000000000000)+ROW()*0.000000001</f>
        <v>1000000000000</v>
      </c>
    </row>
    <row r="1731" customFormat="false" ht="15" hidden="false" customHeight="false" outlineLevel="0" collapsed="false">
      <c r="A1731" s="8" t="n">
        <v>1727</v>
      </c>
      <c r="B1731" s="23" t="n">
        <v>4</v>
      </c>
      <c r="C1731" s="23" t="n">
        <v>1.5</v>
      </c>
      <c r="D1731" s="8" t="n">
        <v>250</v>
      </c>
      <c r="E1731" s="8" t="n">
        <v>26</v>
      </c>
      <c r="F1731" s="8" t="n">
        <v>12</v>
      </c>
      <c r="G1731" s="28" t="n">
        <v>9.259956</v>
      </c>
      <c r="H1731" s="8" t="n">
        <v>192.067501</v>
      </c>
      <c r="I1731" s="8" t="n">
        <v>4292.83201</v>
      </c>
      <c r="J1731" s="28" t="n">
        <v>22.350642</v>
      </c>
      <c r="K1731" s="39" t="n">
        <v>1.605297</v>
      </c>
      <c r="L1731" s="28" t="n">
        <v>17.71391</v>
      </c>
      <c r="M1731" s="8" t="n">
        <v>199.5</v>
      </c>
      <c r="N1731" s="8" t="n">
        <v>995</v>
      </c>
      <c r="O1731" s="28" t="n">
        <v>9.488787</v>
      </c>
      <c r="P1731" s="28" t="n">
        <v>18.390093</v>
      </c>
      <c r="Q1731" s="28" t="n">
        <v>19.848582</v>
      </c>
      <c r="R1731" s="8" t="n">
        <v>48</v>
      </c>
      <c r="S1731" s="8" t="n">
        <v>26</v>
      </c>
      <c r="T1731" s="23" t="n">
        <v>252.047776</v>
      </c>
      <c r="U1731" s="23" t="n">
        <v>209.44778</v>
      </c>
      <c r="V1731" s="28" t="n">
        <v>6.125141</v>
      </c>
      <c r="W1731" s="39" t="n">
        <v>0.765643</v>
      </c>
      <c r="X1731" s="24" t="n">
        <f aca="false">P1731*RHO_VANE/2700*(1+SCRAP)*PRICE_VANE</f>
        <v>220.12941321</v>
      </c>
      <c r="Y1731" s="24" t="n">
        <f aca="false">Q1731*RHO_PLATE/2700*(1+SCRAP)*PRICE_PLATE</f>
        <v>237.58752654</v>
      </c>
      <c r="Z1731" s="24" t="n">
        <f aca="false">T1731*CUT_M+(R1731+S1731)*CUT_SET</f>
        <v>452.071664</v>
      </c>
      <c r="AA1731" s="24" t="n">
        <f aca="false">U1731*ROUND_M</f>
        <v>1047.2389</v>
      </c>
      <c r="AB1731" s="24" t="n">
        <f aca="false">(R1731+S1731)*FINISH_PART</f>
        <v>592</v>
      </c>
      <c r="AC1731" s="24" t="n">
        <f aca="false">R1731*SPACER_VANE+(R1731+S1731)*ASM_H*LABOUR</f>
        <v>976.5</v>
      </c>
      <c r="AD1731" s="24" t="n">
        <f aca="false">V1731*G10_CAGE+W1731*G10_SLEEVE</f>
        <v>413.44704</v>
      </c>
      <c r="AE1731" s="24" t="n">
        <f aca="false">N1731/1000*SHAFT_M+SHAFT_SET</f>
        <v>199.4</v>
      </c>
      <c r="AF1731" s="24" t="n">
        <f aca="false">2*ROUNDUP(G1731*1000/V_ZENER,0)*PRICE_Z+5*ROUNDUP(G1731*DIODE_SAFETY/V_STICK,0)*PRICE_STICK</f>
        <v>68.9</v>
      </c>
      <c r="AG1731" s="24" t="n">
        <f aca="false">SUM(X1731:AF1731)</f>
        <v>4207.27454375</v>
      </c>
      <c r="AH1731" s="20" t="n">
        <f aca="false">FIXED_BOM</f>
        <v>3461</v>
      </c>
      <c r="AI1731" s="24" t="n">
        <f aca="false">(AG1731+AH1731)*(1+CONT)</f>
        <v>8818.5157253125</v>
      </c>
      <c r="AJ1731" s="24" t="n">
        <f aca="false">IF(L1731&gt;0,AI1731/L1731,1000000000000)</f>
        <v>497.829994919953</v>
      </c>
      <c r="AK1731" s="8" t="n">
        <f aca="false">IF(AND(G1731&gt;=V_NEED,L1731&gt;=P_MIN,K1731&gt;=Z_MIN,F1731&lt;=N_CAP,D1731&lt;=R_MAX,OR(CORONA_REQ=0,O1731&gt;=G1731)),1,0)</f>
        <v>0</v>
      </c>
      <c r="AL1731" s="28" t="n">
        <f aca="false">IF(AK1731=1,IF(OBJECTIVE=1,AI1731,AJ1731),1000000000000)+ROW()*0.000000001</f>
        <v>1000000000000</v>
      </c>
    </row>
    <row r="1732" customFormat="false" ht="15" hidden="false" customHeight="false" outlineLevel="0" collapsed="false">
      <c r="A1732" s="8" t="n">
        <v>1728</v>
      </c>
      <c r="B1732" s="23" t="n">
        <v>4</v>
      </c>
      <c r="C1732" s="23" t="n">
        <v>1.5</v>
      </c>
      <c r="D1732" s="8" t="n">
        <v>250</v>
      </c>
      <c r="E1732" s="8" t="n">
        <v>26</v>
      </c>
      <c r="F1732" s="8" t="n">
        <v>16</v>
      </c>
      <c r="G1732" s="28" t="n">
        <v>9.259956</v>
      </c>
      <c r="H1732" s="8" t="n">
        <v>258.177936</v>
      </c>
      <c r="I1732" s="8" t="n">
        <v>5785.99097</v>
      </c>
      <c r="J1732" s="28" t="n">
        <v>22.410865</v>
      </c>
      <c r="K1732" s="39" t="n">
        <v>1.610578</v>
      </c>
      <c r="L1732" s="28" t="n">
        <v>24.006776</v>
      </c>
      <c r="M1732" s="8" t="n">
        <v>265.5</v>
      </c>
      <c r="N1732" s="8" t="n">
        <v>1127</v>
      </c>
      <c r="O1732" s="28" t="n">
        <v>9.488787</v>
      </c>
      <c r="P1732" s="28" t="n">
        <v>24.520124</v>
      </c>
      <c r="Q1732" s="28" t="n">
        <v>25.955839</v>
      </c>
      <c r="R1732" s="8" t="n">
        <v>64</v>
      </c>
      <c r="S1732" s="8" t="n">
        <v>34</v>
      </c>
      <c r="T1732" s="23" t="n">
        <v>334.807064</v>
      </c>
      <c r="U1732" s="23" t="n">
        <v>278.007069</v>
      </c>
      <c r="V1732" s="28" t="n">
        <v>7.745418</v>
      </c>
      <c r="W1732" s="39" t="n">
        <v>0.968177</v>
      </c>
      <c r="X1732" s="24" t="n">
        <f aca="false">P1732*RHO_VANE/2700*(1+SCRAP)*PRICE_VANE</f>
        <v>293.50588428</v>
      </c>
      <c r="Y1732" s="24" t="n">
        <f aca="false">Q1732*RHO_PLATE/2700*(1+SCRAP)*PRICE_PLATE</f>
        <v>310.69139283</v>
      </c>
      <c r="Z1732" s="24" t="n">
        <f aca="false">T1732*CUT_M+(R1732+S1732)*CUT_SET</f>
        <v>600.210596</v>
      </c>
      <c r="AA1732" s="24" t="n">
        <f aca="false">U1732*ROUND_M</f>
        <v>1390.035345</v>
      </c>
      <c r="AB1732" s="24" t="n">
        <f aca="false">(R1732+S1732)*FINISH_PART</f>
        <v>784</v>
      </c>
      <c r="AC1732" s="24" t="n">
        <f aca="false">R1732*SPACER_VANE+(R1732+S1732)*ASM_H*LABOUR</f>
        <v>1294.5</v>
      </c>
      <c r="AD1732" s="24" t="n">
        <f aca="false">V1732*G10_CAGE+W1732*G10_SLEEVE</f>
        <v>522.8157</v>
      </c>
      <c r="AE1732" s="24" t="n">
        <f aca="false">N1732/1000*SHAFT_M+SHAFT_SET</f>
        <v>215.24</v>
      </c>
      <c r="AF1732" s="24" t="n">
        <f aca="false">2*ROUNDUP(G1732*1000/V_ZENER,0)*PRICE_Z+5*ROUNDUP(G1732*DIODE_SAFETY/V_STICK,0)*PRICE_STICK</f>
        <v>68.9</v>
      </c>
      <c r="AG1732" s="24" t="n">
        <f aca="false">SUM(X1732:AF1732)</f>
        <v>5479.89891811</v>
      </c>
      <c r="AH1732" s="20" t="n">
        <f aca="false">FIXED_BOM</f>
        <v>3461</v>
      </c>
      <c r="AI1732" s="24" t="n">
        <f aca="false">(AG1732+AH1732)*(1+CONT)</f>
        <v>10282.0337558265</v>
      </c>
      <c r="AJ1732" s="24" t="n">
        <f aca="false">IF(L1732&gt;0,AI1732/L1732,1000000000000)</f>
        <v>428.297150597252</v>
      </c>
      <c r="AK1732" s="8" t="n">
        <f aca="false">IF(AND(G1732&gt;=V_NEED,L1732&gt;=P_MIN,K1732&gt;=Z_MIN,F1732&lt;=N_CAP,D1732&lt;=R_MAX,OR(CORONA_REQ=0,O1732&gt;=G1732)),1,0)</f>
        <v>0</v>
      </c>
      <c r="AL1732" s="28" t="n">
        <f aca="false">IF(AK1732=1,IF(OBJECTIVE=1,AI1732,AJ1732),1000000000000)+ROW()*0.000000001</f>
        <v>1000000000000</v>
      </c>
    </row>
    <row r="1733" customFormat="false" ht="15" hidden="false" customHeight="false" outlineLevel="0" collapsed="false">
      <c r="A1733" s="8" t="n">
        <v>1729</v>
      </c>
      <c r="B1733" s="23" t="n">
        <v>4</v>
      </c>
      <c r="C1733" s="23" t="n">
        <v>2</v>
      </c>
      <c r="D1733" s="8" t="n">
        <v>250</v>
      </c>
      <c r="E1733" s="8" t="n">
        <v>18</v>
      </c>
      <c r="F1733" s="8" t="n">
        <v>4</v>
      </c>
      <c r="G1733" s="28" t="n">
        <v>9.259956</v>
      </c>
      <c r="H1733" s="8" t="n">
        <v>29.183101</v>
      </c>
      <c r="I1733" s="8" t="n">
        <v>920.003475</v>
      </c>
      <c r="J1733" s="28" t="n">
        <v>31.525213</v>
      </c>
      <c r="K1733" s="39" t="n">
        <v>1.582537</v>
      </c>
      <c r="L1733" s="28" t="n">
        <v>3.692951</v>
      </c>
      <c r="M1733" s="8" t="n">
        <v>68</v>
      </c>
      <c r="N1733" s="8" t="n">
        <v>732</v>
      </c>
      <c r="O1733" s="28" t="n">
        <v>10.214631</v>
      </c>
      <c r="P1733" s="28" t="n">
        <v>6.001906</v>
      </c>
      <c r="Q1733" s="28" t="n">
        <v>8.143008</v>
      </c>
      <c r="R1733" s="8" t="n">
        <v>16</v>
      </c>
      <c r="S1733" s="8" t="n">
        <v>8</v>
      </c>
      <c r="T1733" s="23" t="n">
        <v>82.759288</v>
      </c>
      <c r="U1733" s="23" t="n">
        <v>68.559289</v>
      </c>
      <c r="V1733" s="28" t="n">
        <v>2.89686</v>
      </c>
      <c r="W1733" s="39" t="n">
        <v>0.362108</v>
      </c>
      <c r="X1733" s="24" t="n">
        <f aca="false">P1733*RHO_VANE/2700*(1+SCRAP)*PRICE_VANE</f>
        <v>71.84281482</v>
      </c>
      <c r="Y1733" s="24" t="n">
        <f aca="false">Q1733*RHO_PLATE/2700*(1+SCRAP)*PRICE_PLATE</f>
        <v>97.47180576</v>
      </c>
      <c r="Z1733" s="24" t="n">
        <f aca="false">T1733*CUT_M+(R1733+S1733)*CUT_SET</f>
        <v>148.138932</v>
      </c>
      <c r="AA1733" s="24" t="n">
        <f aca="false">U1733*ROUND_M</f>
        <v>342.796445</v>
      </c>
      <c r="AB1733" s="24" t="n">
        <f aca="false">(R1733+S1733)*FINISH_PART</f>
        <v>192</v>
      </c>
      <c r="AC1733" s="24" t="n">
        <f aca="false">R1733*SPACER_VANE+(R1733+S1733)*ASM_H*LABOUR</f>
        <v>318</v>
      </c>
      <c r="AD1733" s="24" t="n">
        <f aca="false">V1733*G10_CAGE+W1733*G10_SLEEVE</f>
        <v>195.53808</v>
      </c>
      <c r="AE1733" s="24" t="n">
        <f aca="false">N1733/1000*SHAFT_M+SHAFT_SET</f>
        <v>167.84</v>
      </c>
      <c r="AF1733" s="24" t="n">
        <f aca="false">2*ROUNDUP(G1733*1000/V_ZENER,0)*PRICE_Z+5*ROUNDUP(G1733*DIODE_SAFETY/V_STICK,0)*PRICE_STICK</f>
        <v>68.9</v>
      </c>
      <c r="AG1733" s="24" t="n">
        <f aca="false">SUM(X1733:AF1733)</f>
        <v>1602.52807758</v>
      </c>
      <c r="AH1733" s="20" t="n">
        <f aca="false">FIXED_BOM</f>
        <v>3461</v>
      </c>
      <c r="AI1733" s="24" t="n">
        <f aca="false">(AG1733+AH1733)*(1+CONT)</f>
        <v>5823.057289217</v>
      </c>
      <c r="AJ1733" s="24" t="n">
        <f aca="false">IF(L1733&gt;0,AI1733/L1733,1000000000000)</f>
        <v>1576.80329070627</v>
      </c>
      <c r="AK1733" s="8" t="n">
        <f aca="false">IF(AND(G1733&gt;=V_NEED,L1733&gt;=P_MIN,K1733&gt;=Z_MIN,F1733&lt;=N_CAP,D1733&lt;=R_MAX,OR(CORONA_REQ=0,O1733&gt;=G1733)),1,0)</f>
        <v>0</v>
      </c>
      <c r="AL1733" s="28" t="n">
        <f aca="false">IF(AK1733=1,IF(OBJECTIVE=1,AI1733,AJ1733),1000000000000)+ROW()*0.000000001</f>
        <v>1000000000000</v>
      </c>
    </row>
    <row r="1734" customFormat="false" ht="15" hidden="false" customHeight="false" outlineLevel="0" collapsed="false">
      <c r="A1734" s="8" t="n">
        <v>1730</v>
      </c>
      <c r="B1734" s="23" t="n">
        <v>4</v>
      </c>
      <c r="C1734" s="23" t="n">
        <v>2</v>
      </c>
      <c r="D1734" s="8" t="n">
        <v>250</v>
      </c>
      <c r="E1734" s="8" t="n">
        <v>18</v>
      </c>
      <c r="F1734" s="8" t="n">
        <v>6</v>
      </c>
      <c r="G1734" s="28" t="n">
        <v>9.259956</v>
      </c>
      <c r="H1734" s="8" t="n">
        <v>44.716301</v>
      </c>
      <c r="I1734" s="8" t="n">
        <v>1445.719746</v>
      </c>
      <c r="J1734" s="28" t="n">
        <v>32.330933</v>
      </c>
      <c r="K1734" s="39" t="n">
        <v>1.61161</v>
      </c>
      <c r="L1734" s="28" t="n">
        <v>5.996859</v>
      </c>
      <c r="M1734" s="8" t="n">
        <v>98</v>
      </c>
      <c r="N1734" s="8" t="n">
        <v>792</v>
      </c>
      <c r="O1734" s="28" t="n">
        <v>10.214631</v>
      </c>
      <c r="P1734" s="28" t="n">
        <v>9.002859</v>
      </c>
      <c r="Q1734" s="28" t="n">
        <v>10.17876</v>
      </c>
      <c r="R1734" s="8" t="n">
        <v>24</v>
      </c>
      <c r="S1734" s="8" t="n">
        <v>10</v>
      </c>
      <c r="T1734" s="23" t="n">
        <v>120.369021</v>
      </c>
      <c r="U1734" s="23" t="n">
        <v>99.069023</v>
      </c>
      <c r="V1734" s="28" t="n">
        <v>3.63335</v>
      </c>
      <c r="W1734" s="39" t="n">
        <v>0.454169</v>
      </c>
      <c r="X1734" s="24" t="n">
        <f aca="false">P1734*RHO_VANE/2700*(1+SCRAP)*PRICE_VANE</f>
        <v>107.76422223</v>
      </c>
      <c r="Y1734" s="24" t="n">
        <f aca="false">Q1734*RHO_PLATE/2700*(1+SCRAP)*PRICE_PLATE</f>
        <v>121.8397572</v>
      </c>
      <c r="Z1734" s="24" t="n">
        <f aca="false">T1734*CUT_M+(R1734+S1734)*CUT_SET</f>
        <v>214.5535315</v>
      </c>
      <c r="AA1734" s="24" t="n">
        <f aca="false">U1734*ROUND_M</f>
        <v>495.345115</v>
      </c>
      <c r="AB1734" s="24" t="n">
        <f aca="false">(R1734+S1734)*FINISH_PART</f>
        <v>272</v>
      </c>
      <c r="AC1734" s="24" t="n">
        <f aca="false">R1734*SPACER_VANE+(R1734+S1734)*ASM_H*LABOUR</f>
        <v>454.5</v>
      </c>
      <c r="AD1734" s="24" t="n">
        <f aca="false">V1734*G10_CAGE+W1734*G10_SLEEVE</f>
        <v>245.25114</v>
      </c>
      <c r="AE1734" s="24" t="n">
        <f aca="false">N1734/1000*SHAFT_M+SHAFT_SET</f>
        <v>175.04</v>
      </c>
      <c r="AF1734" s="24" t="n">
        <f aca="false">2*ROUNDUP(G1734*1000/V_ZENER,0)*PRICE_Z+5*ROUNDUP(G1734*DIODE_SAFETY/V_STICK,0)*PRICE_STICK</f>
        <v>68.9</v>
      </c>
      <c r="AG1734" s="24" t="n">
        <f aca="false">SUM(X1734:AF1734)</f>
        <v>2155.19376593</v>
      </c>
      <c r="AH1734" s="20" t="n">
        <f aca="false">FIXED_BOM</f>
        <v>3461</v>
      </c>
      <c r="AI1734" s="24" t="n">
        <f aca="false">(AG1734+AH1734)*(1+CONT)</f>
        <v>6458.6228308195</v>
      </c>
      <c r="AJ1734" s="24" t="n">
        <f aca="false">IF(L1734&gt;0,AI1734/L1734,1000000000000)</f>
        <v>1077.00094846644</v>
      </c>
      <c r="AK1734" s="8" t="n">
        <f aca="false">IF(AND(G1734&gt;=V_NEED,L1734&gt;=P_MIN,K1734&gt;=Z_MIN,F1734&lt;=N_CAP,D1734&lt;=R_MAX,OR(CORONA_REQ=0,O1734&gt;=G1734)),1,0)</f>
        <v>0</v>
      </c>
      <c r="AL1734" s="28" t="n">
        <f aca="false">IF(AK1734=1,IF(OBJECTIVE=1,AI1734,AJ1734),1000000000000)+ROW()*0.000000001</f>
        <v>1000000000000</v>
      </c>
    </row>
    <row r="1735" customFormat="false" ht="15" hidden="false" customHeight="false" outlineLevel="0" collapsed="false">
      <c r="A1735" s="8" t="n">
        <v>1731</v>
      </c>
      <c r="B1735" s="23" t="n">
        <v>4</v>
      </c>
      <c r="C1735" s="23" t="n">
        <v>2</v>
      </c>
      <c r="D1735" s="8" t="n">
        <v>250</v>
      </c>
      <c r="E1735" s="8" t="n">
        <v>18</v>
      </c>
      <c r="F1735" s="8" t="n">
        <v>8</v>
      </c>
      <c r="G1735" s="28" t="n">
        <v>9.259956</v>
      </c>
      <c r="H1735" s="8" t="n">
        <v>60.249502</v>
      </c>
      <c r="I1735" s="8" t="n">
        <v>1971.436018</v>
      </c>
      <c r="J1735" s="28" t="n">
        <v>32.7212</v>
      </c>
      <c r="K1735" s="39" t="n">
        <v>1.625467</v>
      </c>
      <c r="L1735" s="28" t="n">
        <v>8.300676</v>
      </c>
      <c r="M1735" s="8" t="n">
        <v>134</v>
      </c>
      <c r="N1735" s="8" t="n">
        <v>864</v>
      </c>
      <c r="O1735" s="28" t="n">
        <v>10.214631</v>
      </c>
      <c r="P1735" s="28" t="n">
        <v>12.003812</v>
      </c>
      <c r="Q1735" s="28" t="n">
        <v>14.250264</v>
      </c>
      <c r="R1735" s="8" t="n">
        <v>32</v>
      </c>
      <c r="S1735" s="8" t="n">
        <v>14</v>
      </c>
      <c r="T1735" s="23" t="n">
        <v>161.748665</v>
      </c>
      <c r="U1735" s="23" t="n">
        <v>133.348668</v>
      </c>
      <c r="V1735" s="28" t="n">
        <v>4.517138</v>
      </c>
      <c r="W1735" s="39" t="n">
        <v>0.564642</v>
      </c>
      <c r="X1735" s="24" t="n">
        <f aca="false">P1735*RHO_VANE/2700*(1+SCRAP)*PRICE_VANE</f>
        <v>143.68562964</v>
      </c>
      <c r="Y1735" s="24" t="n">
        <f aca="false">Q1735*RHO_PLATE/2700*(1+SCRAP)*PRICE_PLATE</f>
        <v>170.57566008</v>
      </c>
      <c r="Z1735" s="24" t="n">
        <f aca="false">T1735*CUT_M+(R1735+S1735)*CUT_SET</f>
        <v>288.6229975</v>
      </c>
      <c r="AA1735" s="24" t="n">
        <f aca="false">U1735*ROUND_M</f>
        <v>666.74334</v>
      </c>
      <c r="AB1735" s="24" t="n">
        <f aca="false">(R1735+S1735)*FINISH_PART</f>
        <v>368</v>
      </c>
      <c r="AC1735" s="24" t="n">
        <f aca="false">R1735*SPACER_VANE+(R1735+S1735)*ASM_H*LABOUR</f>
        <v>613.5</v>
      </c>
      <c r="AD1735" s="24" t="n">
        <f aca="false">V1735*G10_CAGE+W1735*G10_SLEEVE</f>
        <v>304.9068</v>
      </c>
      <c r="AE1735" s="24" t="n">
        <f aca="false">N1735/1000*SHAFT_M+SHAFT_SET</f>
        <v>183.68</v>
      </c>
      <c r="AF1735" s="24" t="n">
        <f aca="false">2*ROUNDUP(G1735*1000/V_ZENER,0)*PRICE_Z+5*ROUNDUP(G1735*DIODE_SAFETY/V_STICK,0)*PRICE_STICK</f>
        <v>68.9</v>
      </c>
      <c r="AG1735" s="24" t="n">
        <f aca="false">SUM(X1735:AF1735)</f>
        <v>2808.61442722</v>
      </c>
      <c r="AH1735" s="20" t="n">
        <f aca="false">FIXED_BOM</f>
        <v>3461</v>
      </c>
      <c r="AI1735" s="24" t="n">
        <f aca="false">(AG1735+AH1735)*(1+CONT)</f>
        <v>7210.056591303</v>
      </c>
      <c r="AJ1735" s="24" t="n">
        <f aca="false">IF(L1735&gt;0,AI1735/L1735,1000000000000)</f>
        <v>868.610772339867</v>
      </c>
      <c r="AK1735" s="8" t="n">
        <f aca="false">IF(AND(G1735&gt;=V_NEED,L1735&gt;=P_MIN,K1735&gt;=Z_MIN,F1735&lt;=N_CAP,D1735&lt;=R_MAX,OR(CORONA_REQ=0,O1735&gt;=G1735)),1,0)</f>
        <v>0</v>
      </c>
      <c r="AL1735" s="28" t="n">
        <f aca="false">IF(AK1735=1,IF(OBJECTIVE=1,AI1735,AJ1735),1000000000000)+ROW()*0.000000001</f>
        <v>1000000000000</v>
      </c>
    </row>
    <row r="1736" customFormat="false" ht="15" hidden="false" customHeight="false" outlineLevel="0" collapsed="false">
      <c r="A1736" s="8" t="n">
        <v>1732</v>
      </c>
      <c r="B1736" s="23" t="n">
        <v>4</v>
      </c>
      <c r="C1736" s="23" t="n">
        <v>2</v>
      </c>
      <c r="D1736" s="8" t="n">
        <v>250</v>
      </c>
      <c r="E1736" s="8" t="n">
        <v>18</v>
      </c>
      <c r="F1736" s="8" t="n">
        <v>10</v>
      </c>
      <c r="G1736" s="28" t="n">
        <v>9.259956</v>
      </c>
      <c r="H1736" s="8" t="n">
        <v>75.782702</v>
      </c>
      <c r="I1736" s="8" t="n">
        <v>2497.152289</v>
      </c>
      <c r="J1736" s="28" t="n">
        <v>32.951481</v>
      </c>
      <c r="K1736" s="39" t="n">
        <v>1.634087</v>
      </c>
      <c r="L1736" s="28" t="n">
        <v>10.61608</v>
      </c>
      <c r="M1736" s="8" t="n">
        <v>164</v>
      </c>
      <c r="N1736" s="8" t="n">
        <v>924</v>
      </c>
      <c r="O1736" s="28" t="n">
        <v>10.214631</v>
      </c>
      <c r="P1736" s="28" t="n">
        <v>15.004765</v>
      </c>
      <c r="Q1736" s="28" t="n">
        <v>16.286016</v>
      </c>
      <c r="R1736" s="8" t="n">
        <v>40</v>
      </c>
      <c r="S1736" s="8" t="n">
        <v>16</v>
      </c>
      <c r="T1736" s="23" t="n">
        <v>199.358398</v>
      </c>
      <c r="U1736" s="23" t="n">
        <v>163.858401</v>
      </c>
      <c r="V1736" s="28" t="n">
        <v>5.253628</v>
      </c>
      <c r="W1736" s="39" t="n">
        <v>0.656703</v>
      </c>
      <c r="X1736" s="24" t="n">
        <f aca="false">P1736*RHO_VANE/2700*(1+SCRAP)*PRICE_VANE</f>
        <v>179.60703705</v>
      </c>
      <c r="Y1736" s="24" t="n">
        <f aca="false">Q1736*RHO_PLATE/2700*(1+SCRAP)*PRICE_PLATE</f>
        <v>194.94361152</v>
      </c>
      <c r="Z1736" s="24" t="n">
        <f aca="false">T1736*CUT_M+(R1736+S1736)*CUT_SET</f>
        <v>355.037597</v>
      </c>
      <c r="AA1736" s="24" t="n">
        <f aca="false">U1736*ROUND_M</f>
        <v>819.292005</v>
      </c>
      <c r="AB1736" s="24" t="n">
        <f aca="false">(R1736+S1736)*FINISH_PART</f>
        <v>448</v>
      </c>
      <c r="AC1736" s="24" t="n">
        <f aca="false">R1736*SPACER_VANE+(R1736+S1736)*ASM_H*LABOUR</f>
        <v>750</v>
      </c>
      <c r="AD1736" s="24" t="n">
        <f aca="false">V1736*G10_CAGE+W1736*G10_SLEEVE</f>
        <v>354.61986</v>
      </c>
      <c r="AE1736" s="24" t="n">
        <f aca="false">N1736/1000*SHAFT_M+SHAFT_SET</f>
        <v>190.88</v>
      </c>
      <c r="AF1736" s="24" t="n">
        <f aca="false">2*ROUNDUP(G1736*1000/V_ZENER,0)*PRICE_Z+5*ROUNDUP(G1736*DIODE_SAFETY/V_STICK,0)*PRICE_STICK</f>
        <v>68.9</v>
      </c>
      <c r="AG1736" s="24" t="n">
        <f aca="false">SUM(X1736:AF1736)</f>
        <v>3361.28011057</v>
      </c>
      <c r="AH1736" s="20" t="n">
        <f aca="false">FIXED_BOM</f>
        <v>3461</v>
      </c>
      <c r="AI1736" s="24" t="n">
        <f aca="false">(AG1736+AH1736)*(1+CONT)</f>
        <v>7845.6221271555</v>
      </c>
      <c r="AJ1736" s="24" t="n">
        <f aca="false">IF(L1736&gt;0,AI1736/L1736,1000000000000)</f>
        <v>739.031933364811</v>
      </c>
      <c r="AK1736" s="8" t="n">
        <f aca="false">IF(AND(G1736&gt;=V_NEED,L1736&gt;=P_MIN,K1736&gt;=Z_MIN,F1736&lt;=N_CAP,D1736&lt;=R_MAX,OR(CORONA_REQ=0,O1736&gt;=G1736)),1,0)</f>
        <v>0</v>
      </c>
      <c r="AL1736" s="28" t="n">
        <f aca="false">IF(AK1736=1,IF(OBJECTIVE=1,AI1736,AJ1736),1000000000000)+ROW()*0.000000001</f>
        <v>1000000000000</v>
      </c>
    </row>
    <row r="1737" customFormat="false" ht="15" hidden="false" customHeight="false" outlineLevel="0" collapsed="false">
      <c r="A1737" s="8" t="n">
        <v>1733</v>
      </c>
      <c r="B1737" s="23" t="n">
        <v>4</v>
      </c>
      <c r="C1737" s="23" t="n">
        <v>2</v>
      </c>
      <c r="D1737" s="8" t="n">
        <v>250</v>
      </c>
      <c r="E1737" s="8" t="n">
        <v>18</v>
      </c>
      <c r="F1737" s="8" t="n">
        <v>12</v>
      </c>
      <c r="G1737" s="28" t="n">
        <v>9.259956</v>
      </c>
      <c r="H1737" s="8" t="n">
        <v>91.315903</v>
      </c>
      <c r="I1737" s="8" t="n">
        <v>3022.868561</v>
      </c>
      <c r="J1737" s="28" t="n">
        <v>33.103419</v>
      </c>
      <c r="K1737" s="39" t="n">
        <v>1.638878</v>
      </c>
      <c r="L1737" s="28" t="n">
        <v>12.906699</v>
      </c>
      <c r="M1737" s="8" t="n">
        <v>194</v>
      </c>
      <c r="N1737" s="8" t="n">
        <v>984</v>
      </c>
      <c r="O1737" s="28" t="n">
        <v>10.214631</v>
      </c>
      <c r="P1737" s="28" t="n">
        <v>18.005718</v>
      </c>
      <c r="Q1737" s="28" t="n">
        <v>18.321768</v>
      </c>
      <c r="R1737" s="8" t="n">
        <v>48</v>
      </c>
      <c r="S1737" s="8" t="n">
        <v>18</v>
      </c>
      <c r="T1737" s="23" t="n">
        <v>236.968131</v>
      </c>
      <c r="U1737" s="23" t="n">
        <v>194.368135</v>
      </c>
      <c r="V1737" s="28" t="n">
        <v>5.990117</v>
      </c>
      <c r="W1737" s="39" t="n">
        <v>0.748765</v>
      </c>
      <c r="X1737" s="24" t="n">
        <f aca="false">P1737*RHO_VANE/2700*(1+SCRAP)*PRICE_VANE</f>
        <v>215.52844446</v>
      </c>
      <c r="Y1737" s="24" t="n">
        <f aca="false">Q1737*RHO_PLATE/2700*(1+SCRAP)*PRICE_PLATE</f>
        <v>219.31156296</v>
      </c>
      <c r="Z1737" s="24" t="n">
        <f aca="false">T1737*CUT_M+(R1737+S1737)*CUT_SET</f>
        <v>421.4521965</v>
      </c>
      <c r="AA1737" s="24" t="n">
        <f aca="false">U1737*ROUND_M</f>
        <v>971.840675</v>
      </c>
      <c r="AB1737" s="24" t="n">
        <f aca="false">(R1737+S1737)*FINISH_PART</f>
        <v>528</v>
      </c>
      <c r="AC1737" s="24" t="n">
        <f aca="false">R1737*SPACER_VANE+(R1737+S1737)*ASM_H*LABOUR</f>
        <v>886.5</v>
      </c>
      <c r="AD1737" s="24" t="n">
        <f aca="false">V1737*G10_CAGE+W1737*G10_SLEEVE</f>
        <v>404.33292</v>
      </c>
      <c r="AE1737" s="24" t="n">
        <f aca="false">N1737/1000*SHAFT_M+SHAFT_SET</f>
        <v>198.08</v>
      </c>
      <c r="AF1737" s="24" t="n">
        <f aca="false">2*ROUNDUP(G1737*1000/V_ZENER,0)*PRICE_Z+5*ROUNDUP(G1737*DIODE_SAFETY/V_STICK,0)*PRICE_STICK</f>
        <v>68.9</v>
      </c>
      <c r="AG1737" s="24" t="n">
        <f aca="false">SUM(X1737:AF1737)</f>
        <v>3913.94579892</v>
      </c>
      <c r="AH1737" s="20" t="n">
        <f aca="false">FIXED_BOM</f>
        <v>3461</v>
      </c>
      <c r="AI1737" s="24" t="n">
        <f aca="false">(AG1737+AH1737)*(1+CONT)</f>
        <v>8481.187668758</v>
      </c>
      <c r="AJ1737" s="24" t="n">
        <f aca="false">IF(L1737&gt;0,AI1737/L1737,1000000000000)</f>
        <v>657.115166996457</v>
      </c>
      <c r="AK1737" s="8" t="n">
        <f aca="false">IF(AND(G1737&gt;=V_NEED,L1737&gt;=P_MIN,K1737&gt;=Z_MIN,F1737&lt;=N_CAP,D1737&lt;=R_MAX,OR(CORONA_REQ=0,O1737&gt;=G1737)),1,0)</f>
        <v>0</v>
      </c>
      <c r="AL1737" s="28" t="n">
        <f aca="false">IF(AK1737=1,IF(OBJECTIVE=1,AI1737,AJ1737),1000000000000)+ROW()*0.000000001</f>
        <v>1000000000000</v>
      </c>
    </row>
    <row r="1738" customFormat="false" ht="15" hidden="false" customHeight="false" outlineLevel="0" collapsed="false">
      <c r="A1738" s="8" t="n">
        <v>1734</v>
      </c>
      <c r="B1738" s="23" t="n">
        <v>4</v>
      </c>
      <c r="C1738" s="23" t="n">
        <v>2</v>
      </c>
      <c r="D1738" s="8" t="n">
        <v>250</v>
      </c>
      <c r="E1738" s="8" t="n">
        <v>18</v>
      </c>
      <c r="F1738" s="8" t="n">
        <v>16</v>
      </c>
      <c r="G1738" s="28" t="n">
        <v>9.259956</v>
      </c>
      <c r="H1738" s="8" t="n">
        <v>122.382304</v>
      </c>
      <c r="I1738" s="8" t="n">
        <v>4074.301104</v>
      </c>
      <c r="J1738" s="28" t="n">
        <v>33.291587</v>
      </c>
      <c r="K1738" s="39" t="n">
        <v>1.646308</v>
      </c>
      <c r="L1738" s="28" t="n">
        <v>17.531699</v>
      </c>
      <c r="M1738" s="8" t="n">
        <v>260</v>
      </c>
      <c r="N1738" s="8" t="n">
        <v>1116</v>
      </c>
      <c r="O1738" s="28" t="n">
        <v>10.214631</v>
      </c>
      <c r="P1738" s="28" t="n">
        <v>24.007624</v>
      </c>
      <c r="Q1738" s="28" t="n">
        <v>24.429024</v>
      </c>
      <c r="R1738" s="8" t="n">
        <v>64</v>
      </c>
      <c r="S1738" s="8" t="n">
        <v>24</v>
      </c>
      <c r="T1738" s="23" t="n">
        <v>315.957508</v>
      </c>
      <c r="U1738" s="23" t="n">
        <v>259.157513</v>
      </c>
      <c r="V1738" s="28" t="n">
        <v>7.610395</v>
      </c>
      <c r="W1738" s="39" t="n">
        <v>0.951299</v>
      </c>
      <c r="X1738" s="24" t="n">
        <f aca="false">P1738*RHO_VANE/2700*(1+SCRAP)*PRICE_VANE</f>
        <v>287.37125928</v>
      </c>
      <c r="Y1738" s="24" t="n">
        <f aca="false">Q1738*RHO_PLATE/2700*(1+SCRAP)*PRICE_PLATE</f>
        <v>292.41541728</v>
      </c>
      <c r="Z1738" s="24" t="n">
        <f aca="false">T1738*CUT_M+(R1738+S1738)*CUT_SET</f>
        <v>561.936262</v>
      </c>
      <c r="AA1738" s="24" t="n">
        <f aca="false">U1738*ROUND_M</f>
        <v>1295.787565</v>
      </c>
      <c r="AB1738" s="24" t="n">
        <f aca="false">(R1738+S1738)*FINISH_PART</f>
        <v>704</v>
      </c>
      <c r="AC1738" s="24" t="n">
        <f aca="false">R1738*SPACER_VANE+(R1738+S1738)*ASM_H*LABOUR</f>
        <v>1182</v>
      </c>
      <c r="AD1738" s="24" t="n">
        <f aca="false">V1738*G10_CAGE+W1738*G10_SLEEVE</f>
        <v>513.70164</v>
      </c>
      <c r="AE1738" s="24" t="n">
        <f aca="false">N1738/1000*SHAFT_M+SHAFT_SET</f>
        <v>213.92</v>
      </c>
      <c r="AF1738" s="24" t="n">
        <f aca="false">2*ROUNDUP(G1738*1000/V_ZENER,0)*PRICE_Z+5*ROUNDUP(G1738*DIODE_SAFETY/V_STICK,0)*PRICE_STICK</f>
        <v>68.9</v>
      </c>
      <c r="AG1738" s="24" t="n">
        <f aca="false">SUM(X1738:AF1738)</f>
        <v>5120.03214356</v>
      </c>
      <c r="AH1738" s="20" t="n">
        <f aca="false">FIXED_BOM</f>
        <v>3461</v>
      </c>
      <c r="AI1738" s="24" t="n">
        <f aca="false">(AG1738+AH1738)*(1+CONT)</f>
        <v>9868.186965094</v>
      </c>
      <c r="AJ1738" s="24" t="n">
        <f aca="false">IF(L1738&gt;0,AI1738/L1738,1000000000000)</f>
        <v>562.876819017598</v>
      </c>
      <c r="AK1738" s="8" t="n">
        <f aca="false">IF(AND(G1738&gt;=V_NEED,L1738&gt;=P_MIN,K1738&gt;=Z_MIN,F1738&lt;=N_CAP,D1738&lt;=R_MAX,OR(CORONA_REQ=0,O1738&gt;=G1738)),1,0)</f>
        <v>0</v>
      </c>
      <c r="AL1738" s="28" t="n">
        <f aca="false">IF(AK1738=1,IF(OBJECTIVE=1,AI1738,AJ1738),1000000000000)+ROW()*0.000000001</f>
        <v>1000000000000</v>
      </c>
    </row>
    <row r="1739" customFormat="false" ht="15" hidden="false" customHeight="false" outlineLevel="0" collapsed="false">
      <c r="A1739" s="8" t="n">
        <v>1735</v>
      </c>
      <c r="B1739" s="23" t="n">
        <v>4</v>
      </c>
      <c r="C1739" s="23" t="n">
        <v>2</v>
      </c>
      <c r="D1739" s="8" t="n">
        <v>250</v>
      </c>
      <c r="E1739" s="8" t="n">
        <v>22</v>
      </c>
      <c r="F1739" s="8" t="n">
        <v>4</v>
      </c>
      <c r="G1739" s="28" t="n">
        <v>9.259956</v>
      </c>
      <c r="H1739" s="8" t="n">
        <v>39.878948</v>
      </c>
      <c r="I1739" s="8" t="n">
        <v>1114.146004</v>
      </c>
      <c r="J1739" s="28" t="n">
        <v>27.9382</v>
      </c>
      <c r="K1739" s="39" t="n">
        <v>1.584834</v>
      </c>
      <c r="L1739" s="28" t="n">
        <v>4.487016</v>
      </c>
      <c r="M1739" s="8" t="n">
        <v>68</v>
      </c>
      <c r="N1739" s="8" t="n">
        <v>732</v>
      </c>
      <c r="O1739" s="28" t="n">
        <v>10.214631</v>
      </c>
      <c r="P1739" s="28" t="n">
        <v>7.08764</v>
      </c>
      <c r="Q1739" s="28" t="n">
        <v>8.143008</v>
      </c>
      <c r="R1739" s="8" t="n">
        <v>16</v>
      </c>
      <c r="S1739" s="8" t="n">
        <v>8</v>
      </c>
      <c r="T1739" s="23" t="n">
        <v>82.759288</v>
      </c>
      <c r="U1739" s="23" t="n">
        <v>68.559289</v>
      </c>
      <c r="V1739" s="28" t="n">
        <v>2.89686</v>
      </c>
      <c r="W1739" s="39" t="n">
        <v>0.362108</v>
      </c>
      <c r="X1739" s="24" t="n">
        <f aca="false">P1739*RHO_VANE/2700*(1+SCRAP)*PRICE_VANE</f>
        <v>84.8390508</v>
      </c>
      <c r="Y1739" s="24" t="n">
        <f aca="false">Q1739*RHO_PLATE/2700*(1+SCRAP)*PRICE_PLATE</f>
        <v>97.47180576</v>
      </c>
      <c r="Z1739" s="24" t="n">
        <f aca="false">T1739*CUT_M+(R1739+S1739)*CUT_SET</f>
        <v>148.138932</v>
      </c>
      <c r="AA1739" s="24" t="n">
        <f aca="false">U1739*ROUND_M</f>
        <v>342.796445</v>
      </c>
      <c r="AB1739" s="24" t="n">
        <f aca="false">(R1739+S1739)*FINISH_PART</f>
        <v>192</v>
      </c>
      <c r="AC1739" s="24" t="n">
        <f aca="false">R1739*SPACER_VANE+(R1739+S1739)*ASM_H*LABOUR</f>
        <v>318</v>
      </c>
      <c r="AD1739" s="24" t="n">
        <f aca="false">V1739*G10_CAGE+W1739*G10_SLEEVE</f>
        <v>195.53808</v>
      </c>
      <c r="AE1739" s="24" t="n">
        <f aca="false">N1739/1000*SHAFT_M+SHAFT_SET</f>
        <v>167.84</v>
      </c>
      <c r="AF1739" s="24" t="n">
        <f aca="false">2*ROUNDUP(G1739*1000/V_ZENER,0)*PRICE_Z+5*ROUNDUP(G1739*DIODE_SAFETY/V_STICK,0)*PRICE_STICK</f>
        <v>68.9</v>
      </c>
      <c r="AG1739" s="24" t="n">
        <f aca="false">SUM(X1739:AF1739)</f>
        <v>1615.52431356</v>
      </c>
      <c r="AH1739" s="20" t="n">
        <f aca="false">FIXED_BOM</f>
        <v>3461</v>
      </c>
      <c r="AI1739" s="24" t="n">
        <f aca="false">(AG1739+AH1739)*(1+CONT)</f>
        <v>5838.002960594</v>
      </c>
      <c r="AJ1739" s="24" t="n">
        <f aca="false">IF(L1739&gt;0,AI1739/L1739,1000000000000)</f>
        <v>1301.08806400378</v>
      </c>
      <c r="AK1739" s="8" t="n">
        <f aca="false">IF(AND(G1739&gt;=V_NEED,L1739&gt;=P_MIN,K1739&gt;=Z_MIN,F1739&lt;=N_CAP,D1739&lt;=R_MAX,OR(CORONA_REQ=0,O1739&gt;=G1739)),1,0)</f>
        <v>0</v>
      </c>
      <c r="AL1739" s="28" t="n">
        <f aca="false">IF(AK1739=1,IF(OBJECTIVE=1,AI1739,AJ1739),1000000000000)+ROW()*0.000000001</f>
        <v>1000000000000</v>
      </c>
    </row>
    <row r="1740" customFormat="false" ht="15" hidden="false" customHeight="false" outlineLevel="0" collapsed="false">
      <c r="A1740" s="8" t="n">
        <v>1736</v>
      </c>
      <c r="B1740" s="23" t="n">
        <v>4</v>
      </c>
      <c r="C1740" s="23" t="n">
        <v>2</v>
      </c>
      <c r="D1740" s="8" t="n">
        <v>250</v>
      </c>
      <c r="E1740" s="8" t="n">
        <v>22</v>
      </c>
      <c r="F1740" s="8" t="n">
        <v>6</v>
      </c>
      <c r="G1740" s="28" t="n">
        <v>9.259956</v>
      </c>
      <c r="H1740" s="8" t="n">
        <v>61.524061</v>
      </c>
      <c r="I1740" s="8" t="n">
        <v>1750.800863</v>
      </c>
      <c r="J1740" s="28" t="n">
        <v>28.457173</v>
      </c>
      <c r="K1740" s="39" t="n">
        <v>1.608853</v>
      </c>
      <c r="L1740" s="28" t="n">
        <v>7.244617</v>
      </c>
      <c r="M1740" s="8" t="n">
        <v>104</v>
      </c>
      <c r="N1740" s="8" t="n">
        <v>804</v>
      </c>
      <c r="O1740" s="28" t="n">
        <v>10.214631</v>
      </c>
      <c r="P1740" s="28" t="n">
        <v>10.631461</v>
      </c>
      <c r="Q1740" s="28" t="n">
        <v>12.214512</v>
      </c>
      <c r="R1740" s="8" t="n">
        <v>24</v>
      </c>
      <c r="S1740" s="8" t="n">
        <v>12</v>
      </c>
      <c r="T1740" s="23" t="n">
        <v>124.138932</v>
      </c>
      <c r="U1740" s="23" t="n">
        <v>102.838934</v>
      </c>
      <c r="V1740" s="28" t="n">
        <v>3.780648</v>
      </c>
      <c r="W1740" s="39" t="n">
        <v>0.472581</v>
      </c>
      <c r="X1740" s="24" t="n">
        <f aca="false">P1740*RHO_VANE/2700*(1+SCRAP)*PRICE_VANE</f>
        <v>127.25858817</v>
      </c>
      <c r="Y1740" s="24" t="n">
        <f aca="false">Q1740*RHO_PLATE/2700*(1+SCRAP)*PRICE_PLATE</f>
        <v>146.20770864</v>
      </c>
      <c r="Z1740" s="24" t="n">
        <f aca="false">T1740*CUT_M+(R1740+S1740)*CUT_SET</f>
        <v>222.208398</v>
      </c>
      <c r="AA1740" s="24" t="n">
        <f aca="false">U1740*ROUND_M</f>
        <v>514.19467</v>
      </c>
      <c r="AB1740" s="24" t="n">
        <f aca="false">(R1740+S1740)*FINISH_PART</f>
        <v>288</v>
      </c>
      <c r="AC1740" s="24" t="n">
        <f aca="false">R1740*SPACER_VANE+(R1740+S1740)*ASM_H*LABOUR</f>
        <v>477</v>
      </c>
      <c r="AD1740" s="24" t="n">
        <f aca="false">V1740*G10_CAGE+W1740*G10_SLEEVE</f>
        <v>255.19374</v>
      </c>
      <c r="AE1740" s="24" t="n">
        <f aca="false">N1740/1000*SHAFT_M+SHAFT_SET</f>
        <v>176.48</v>
      </c>
      <c r="AF1740" s="24" t="n">
        <f aca="false">2*ROUNDUP(G1740*1000/V_ZENER,0)*PRICE_Z+5*ROUNDUP(G1740*DIODE_SAFETY/V_STICK,0)*PRICE_STICK</f>
        <v>68.9</v>
      </c>
      <c r="AG1740" s="24" t="n">
        <f aca="false">SUM(X1740:AF1740)</f>
        <v>2275.44310481</v>
      </c>
      <c r="AH1740" s="20" t="n">
        <f aca="false">FIXED_BOM</f>
        <v>3461</v>
      </c>
      <c r="AI1740" s="24" t="n">
        <f aca="false">(AG1740+AH1740)*(1+CONT)</f>
        <v>6596.9095705315</v>
      </c>
      <c r="AJ1740" s="24" t="n">
        <f aca="false">IF(L1740&gt;0,AI1740/L1740,1000000000000)</f>
        <v>910.594662289463</v>
      </c>
      <c r="AK1740" s="8" t="n">
        <f aca="false">IF(AND(G1740&gt;=V_NEED,L1740&gt;=P_MIN,K1740&gt;=Z_MIN,F1740&lt;=N_CAP,D1740&lt;=R_MAX,OR(CORONA_REQ=0,O1740&gt;=G1740)),1,0)</f>
        <v>0</v>
      </c>
      <c r="AL1740" s="28" t="n">
        <f aca="false">IF(AK1740=1,IF(OBJECTIVE=1,AI1740,AJ1740),1000000000000)+ROW()*0.000000001</f>
        <v>1000000000000</v>
      </c>
    </row>
    <row r="1741" customFormat="false" ht="15" hidden="false" customHeight="false" outlineLevel="0" collapsed="false">
      <c r="A1741" s="8" t="n">
        <v>1737</v>
      </c>
      <c r="B1741" s="23" t="n">
        <v>4</v>
      </c>
      <c r="C1741" s="23" t="n">
        <v>2</v>
      </c>
      <c r="D1741" s="8" t="n">
        <v>250</v>
      </c>
      <c r="E1741" s="8" t="n">
        <v>22</v>
      </c>
      <c r="F1741" s="8" t="n">
        <v>8</v>
      </c>
      <c r="G1741" s="28" t="n">
        <v>9.259956</v>
      </c>
      <c r="H1741" s="8" t="n">
        <v>83.169174</v>
      </c>
      <c r="I1741" s="8" t="n">
        <v>2387.455722</v>
      </c>
      <c r="J1741" s="28" t="n">
        <v>28.706017</v>
      </c>
      <c r="K1741" s="39" t="n">
        <v>1.620207</v>
      </c>
      <c r="L1741" s="28" t="n">
        <v>10.006631</v>
      </c>
      <c r="M1741" s="8" t="n">
        <v>140</v>
      </c>
      <c r="N1741" s="8" t="n">
        <v>876</v>
      </c>
      <c r="O1741" s="28" t="n">
        <v>10.214631</v>
      </c>
      <c r="P1741" s="28" t="n">
        <v>14.175281</v>
      </c>
      <c r="Q1741" s="28" t="n">
        <v>16.286016</v>
      </c>
      <c r="R1741" s="8" t="n">
        <v>32</v>
      </c>
      <c r="S1741" s="8" t="n">
        <v>16</v>
      </c>
      <c r="T1741" s="23" t="n">
        <v>165.518577</v>
      </c>
      <c r="U1741" s="23" t="n">
        <v>137.118579</v>
      </c>
      <c r="V1741" s="28" t="n">
        <v>4.664436</v>
      </c>
      <c r="W1741" s="39" t="n">
        <v>0.583054</v>
      </c>
      <c r="X1741" s="24" t="n">
        <f aca="false">P1741*RHO_VANE/2700*(1+SCRAP)*PRICE_VANE</f>
        <v>169.67811357</v>
      </c>
      <c r="Y1741" s="24" t="n">
        <f aca="false">Q1741*RHO_PLATE/2700*(1+SCRAP)*PRICE_PLATE</f>
        <v>194.94361152</v>
      </c>
      <c r="Z1741" s="24" t="n">
        <f aca="false">T1741*CUT_M+(R1741+S1741)*CUT_SET</f>
        <v>296.2778655</v>
      </c>
      <c r="AA1741" s="24" t="n">
        <f aca="false">U1741*ROUND_M</f>
        <v>685.592895</v>
      </c>
      <c r="AB1741" s="24" t="n">
        <f aca="false">(R1741+S1741)*FINISH_PART</f>
        <v>384</v>
      </c>
      <c r="AC1741" s="24" t="n">
        <f aca="false">R1741*SPACER_VANE+(R1741+S1741)*ASM_H*LABOUR</f>
        <v>636</v>
      </c>
      <c r="AD1741" s="24" t="n">
        <f aca="false">V1741*G10_CAGE+W1741*G10_SLEEVE</f>
        <v>314.8494</v>
      </c>
      <c r="AE1741" s="24" t="n">
        <f aca="false">N1741/1000*SHAFT_M+SHAFT_SET</f>
        <v>185.12</v>
      </c>
      <c r="AF1741" s="24" t="n">
        <f aca="false">2*ROUNDUP(G1741*1000/V_ZENER,0)*PRICE_Z+5*ROUNDUP(G1741*DIODE_SAFETY/V_STICK,0)*PRICE_STICK</f>
        <v>68.9</v>
      </c>
      <c r="AG1741" s="24" t="n">
        <f aca="false">SUM(X1741:AF1741)</f>
        <v>2935.36188559</v>
      </c>
      <c r="AH1741" s="20" t="n">
        <f aca="false">FIXED_BOM</f>
        <v>3461</v>
      </c>
      <c r="AI1741" s="24" t="n">
        <f aca="false">(AG1741+AH1741)*(1+CONT)</f>
        <v>7355.8161684285</v>
      </c>
      <c r="AJ1741" s="24" t="n">
        <f aca="false">IF(L1741&gt;0,AI1741/L1741,1000000000000)</f>
        <v>735.094175894814</v>
      </c>
      <c r="AK1741" s="8" t="n">
        <f aca="false">IF(AND(G1741&gt;=V_NEED,L1741&gt;=P_MIN,K1741&gt;=Z_MIN,F1741&lt;=N_CAP,D1741&lt;=R_MAX,OR(CORONA_REQ=0,O1741&gt;=G1741)),1,0)</f>
        <v>0</v>
      </c>
      <c r="AL1741" s="28" t="n">
        <f aca="false">IF(AK1741=1,IF(OBJECTIVE=1,AI1741,AJ1741),1000000000000)+ROW()*0.000000001</f>
        <v>1000000000000</v>
      </c>
    </row>
    <row r="1742" customFormat="false" ht="15" hidden="false" customHeight="false" outlineLevel="0" collapsed="false">
      <c r="A1742" s="8" t="n">
        <v>1738</v>
      </c>
      <c r="B1742" s="23" t="n">
        <v>4</v>
      </c>
      <c r="C1742" s="23" t="n">
        <v>2</v>
      </c>
      <c r="D1742" s="8" t="n">
        <v>250</v>
      </c>
      <c r="E1742" s="8" t="n">
        <v>22</v>
      </c>
      <c r="F1742" s="8" t="n">
        <v>10</v>
      </c>
      <c r="G1742" s="28" t="n">
        <v>9.259956</v>
      </c>
      <c r="H1742" s="8" t="n">
        <v>104.814287</v>
      </c>
      <c r="I1742" s="8" t="n">
        <v>3024.110581</v>
      </c>
      <c r="J1742" s="28" t="n">
        <v>28.852084</v>
      </c>
      <c r="K1742" s="39" t="n">
        <v>1.626818</v>
      </c>
      <c r="L1742" s="28" t="n">
        <v>12.758183</v>
      </c>
      <c r="M1742" s="8" t="n">
        <v>170</v>
      </c>
      <c r="N1742" s="8" t="n">
        <v>936</v>
      </c>
      <c r="O1742" s="28" t="n">
        <v>10.214631</v>
      </c>
      <c r="P1742" s="28" t="n">
        <v>17.719101</v>
      </c>
      <c r="Q1742" s="28" t="n">
        <v>18.321768</v>
      </c>
      <c r="R1742" s="8" t="n">
        <v>40</v>
      </c>
      <c r="S1742" s="8" t="n">
        <v>18</v>
      </c>
      <c r="T1742" s="23" t="n">
        <v>203.128309</v>
      </c>
      <c r="U1742" s="23" t="n">
        <v>167.628313</v>
      </c>
      <c r="V1742" s="28" t="n">
        <v>5.400926</v>
      </c>
      <c r="W1742" s="39" t="n">
        <v>0.675116</v>
      </c>
      <c r="X1742" s="24" t="n">
        <f aca="false">P1742*RHO_VANE/2700*(1+SCRAP)*PRICE_VANE</f>
        <v>212.09763897</v>
      </c>
      <c r="Y1742" s="24" t="n">
        <f aca="false">Q1742*RHO_PLATE/2700*(1+SCRAP)*PRICE_PLATE</f>
        <v>219.31156296</v>
      </c>
      <c r="Z1742" s="24" t="n">
        <f aca="false">T1742*CUT_M+(R1742+S1742)*CUT_SET</f>
        <v>362.6924635</v>
      </c>
      <c r="AA1742" s="24" t="n">
        <f aca="false">U1742*ROUND_M</f>
        <v>838.141565</v>
      </c>
      <c r="AB1742" s="24" t="n">
        <f aca="false">(R1742+S1742)*FINISH_PART</f>
        <v>464</v>
      </c>
      <c r="AC1742" s="24" t="n">
        <f aca="false">R1742*SPACER_VANE+(R1742+S1742)*ASM_H*LABOUR</f>
        <v>772.5</v>
      </c>
      <c r="AD1742" s="24" t="n">
        <f aca="false">V1742*G10_CAGE+W1742*G10_SLEEVE</f>
        <v>364.56252</v>
      </c>
      <c r="AE1742" s="24" t="n">
        <f aca="false">N1742/1000*SHAFT_M+SHAFT_SET</f>
        <v>192.32</v>
      </c>
      <c r="AF1742" s="24" t="n">
        <f aca="false">2*ROUNDUP(G1742*1000/V_ZENER,0)*PRICE_Z+5*ROUNDUP(G1742*DIODE_SAFETY/V_STICK,0)*PRICE_STICK</f>
        <v>68.9</v>
      </c>
      <c r="AG1742" s="24" t="n">
        <f aca="false">SUM(X1742:AF1742)</f>
        <v>3494.52575043</v>
      </c>
      <c r="AH1742" s="20" t="n">
        <f aca="false">FIXED_BOM</f>
        <v>3461</v>
      </c>
      <c r="AI1742" s="24" t="n">
        <f aca="false">(AG1742+AH1742)*(1+CONT)</f>
        <v>7998.8546129945</v>
      </c>
      <c r="AJ1742" s="24" t="n">
        <f aca="false">IF(L1742&gt;0,AI1742/L1742,1000000000000)</f>
        <v>626.958761525407</v>
      </c>
      <c r="AK1742" s="8" t="n">
        <f aca="false">IF(AND(G1742&gt;=V_NEED,L1742&gt;=P_MIN,K1742&gt;=Z_MIN,F1742&lt;=N_CAP,D1742&lt;=R_MAX,OR(CORONA_REQ=0,O1742&gt;=G1742)),1,0)</f>
        <v>0</v>
      </c>
      <c r="AL1742" s="28" t="n">
        <f aca="false">IF(AK1742=1,IF(OBJECTIVE=1,AI1742,AJ1742),1000000000000)+ROW()*0.000000001</f>
        <v>1000000000000</v>
      </c>
    </row>
    <row r="1743" customFormat="false" ht="15" hidden="false" customHeight="false" outlineLevel="0" collapsed="false">
      <c r="A1743" s="8" t="n">
        <v>1739</v>
      </c>
      <c r="B1743" s="23" t="n">
        <v>4</v>
      </c>
      <c r="C1743" s="23" t="n">
        <v>2</v>
      </c>
      <c r="D1743" s="8" t="n">
        <v>250</v>
      </c>
      <c r="E1743" s="8" t="n">
        <v>22</v>
      </c>
      <c r="F1743" s="8" t="n">
        <v>12</v>
      </c>
      <c r="G1743" s="28" t="n">
        <v>9.259956</v>
      </c>
      <c r="H1743" s="8" t="n">
        <v>126.4594</v>
      </c>
      <c r="I1743" s="8" t="n">
        <v>3660.76544</v>
      </c>
      <c r="J1743" s="28" t="n">
        <v>28.948148</v>
      </c>
      <c r="K1743" s="39" t="n">
        <v>1.631141</v>
      </c>
      <c r="L1743" s="28" t="n">
        <v>15.51461</v>
      </c>
      <c r="M1743" s="8" t="n">
        <v>206</v>
      </c>
      <c r="N1743" s="8" t="n">
        <v>1008</v>
      </c>
      <c r="O1743" s="28" t="n">
        <v>10.214631</v>
      </c>
      <c r="P1743" s="28" t="n">
        <v>21.262921</v>
      </c>
      <c r="Q1743" s="28" t="n">
        <v>22.393272</v>
      </c>
      <c r="R1743" s="8" t="n">
        <v>48</v>
      </c>
      <c r="S1743" s="8" t="n">
        <v>22</v>
      </c>
      <c r="T1743" s="23" t="n">
        <v>244.507954</v>
      </c>
      <c r="U1743" s="23" t="n">
        <v>201.907957</v>
      </c>
      <c r="V1743" s="28" t="n">
        <v>6.284713</v>
      </c>
      <c r="W1743" s="39" t="n">
        <v>0.785589</v>
      </c>
      <c r="X1743" s="24" t="n">
        <f aca="false">P1743*RHO_VANE/2700*(1+SCRAP)*PRICE_VANE</f>
        <v>254.51716437</v>
      </c>
      <c r="Y1743" s="24" t="n">
        <f aca="false">Q1743*RHO_PLATE/2700*(1+SCRAP)*PRICE_PLATE</f>
        <v>268.04746584</v>
      </c>
      <c r="Z1743" s="24" t="n">
        <f aca="false">T1743*CUT_M+(R1743+S1743)*CUT_SET</f>
        <v>436.761931</v>
      </c>
      <c r="AA1743" s="24" t="n">
        <f aca="false">U1743*ROUND_M</f>
        <v>1009.539785</v>
      </c>
      <c r="AB1743" s="24" t="n">
        <f aca="false">(R1743+S1743)*FINISH_PART</f>
        <v>560</v>
      </c>
      <c r="AC1743" s="24" t="n">
        <f aca="false">R1743*SPACER_VANE+(R1743+S1743)*ASM_H*LABOUR</f>
        <v>931.5</v>
      </c>
      <c r="AD1743" s="24" t="n">
        <f aca="false">V1743*G10_CAGE+W1743*G10_SLEEVE</f>
        <v>424.21812</v>
      </c>
      <c r="AE1743" s="24" t="n">
        <f aca="false">N1743/1000*SHAFT_M+SHAFT_SET</f>
        <v>200.96</v>
      </c>
      <c r="AF1743" s="24" t="n">
        <f aca="false">2*ROUNDUP(G1743*1000/V_ZENER,0)*PRICE_Z+5*ROUNDUP(G1743*DIODE_SAFETY/V_STICK,0)*PRICE_STICK</f>
        <v>68.9</v>
      </c>
      <c r="AG1743" s="24" t="n">
        <f aca="false">SUM(X1743:AF1743)</f>
        <v>4154.44446621</v>
      </c>
      <c r="AH1743" s="20" t="n">
        <f aca="false">FIXED_BOM</f>
        <v>3461</v>
      </c>
      <c r="AI1743" s="24" t="n">
        <f aca="false">(AG1743+AH1743)*(1+CONT)</f>
        <v>8757.7611361415</v>
      </c>
      <c r="AJ1743" s="24" t="n">
        <f aca="false">IF(L1743&gt;0,AI1743/L1743,1000000000000)</f>
        <v>564.484775069531</v>
      </c>
      <c r="AK1743" s="8" t="n">
        <f aca="false">IF(AND(G1743&gt;=V_NEED,L1743&gt;=P_MIN,K1743&gt;=Z_MIN,F1743&lt;=N_CAP,D1743&lt;=R_MAX,OR(CORONA_REQ=0,O1743&gt;=G1743)),1,0)</f>
        <v>0</v>
      </c>
      <c r="AL1743" s="28" t="n">
        <f aca="false">IF(AK1743=1,IF(OBJECTIVE=1,AI1743,AJ1743),1000000000000)+ROW()*0.000000001</f>
        <v>1000000000000</v>
      </c>
    </row>
    <row r="1744" customFormat="false" ht="15" hidden="false" customHeight="false" outlineLevel="0" collapsed="false">
      <c r="A1744" s="8" t="n">
        <v>1740</v>
      </c>
      <c r="B1744" s="23" t="n">
        <v>4</v>
      </c>
      <c r="C1744" s="23" t="n">
        <v>2</v>
      </c>
      <c r="D1744" s="8" t="n">
        <v>250</v>
      </c>
      <c r="E1744" s="8" t="n">
        <v>22</v>
      </c>
      <c r="F1744" s="8" t="n">
        <v>16</v>
      </c>
      <c r="G1744" s="28" t="n">
        <v>9.259956</v>
      </c>
      <c r="H1744" s="8" t="n">
        <v>169.749626</v>
      </c>
      <c r="I1744" s="8" t="n">
        <v>4934.075158</v>
      </c>
      <c r="J1744" s="28" t="n">
        <v>29.066781</v>
      </c>
      <c r="K1744" s="39" t="n">
        <v>1.63689</v>
      </c>
      <c r="L1744" s="28" t="n">
        <v>21.037151</v>
      </c>
      <c r="M1744" s="8" t="n">
        <v>272</v>
      </c>
      <c r="N1744" s="8" t="n">
        <v>1140</v>
      </c>
      <c r="O1744" s="28" t="n">
        <v>10.214631</v>
      </c>
      <c r="P1744" s="28" t="n">
        <v>28.350561</v>
      </c>
      <c r="Q1744" s="28" t="n">
        <v>28.500529</v>
      </c>
      <c r="R1744" s="8" t="n">
        <v>64</v>
      </c>
      <c r="S1744" s="8" t="n">
        <v>28</v>
      </c>
      <c r="T1744" s="23" t="n">
        <v>323.497331</v>
      </c>
      <c r="U1744" s="23" t="n">
        <v>266.697336</v>
      </c>
      <c r="V1744" s="28" t="n">
        <v>7.904991</v>
      </c>
      <c r="W1744" s="39" t="n">
        <v>0.988124</v>
      </c>
      <c r="X1744" s="24" t="n">
        <f aca="false">P1744*RHO_VANE/2700*(1+SCRAP)*PRICE_VANE</f>
        <v>339.35621517</v>
      </c>
      <c r="Y1744" s="24" t="n">
        <f aca="false">Q1744*RHO_PLATE/2700*(1+SCRAP)*PRICE_PLATE</f>
        <v>341.15133213</v>
      </c>
      <c r="Z1744" s="24" t="n">
        <f aca="false">T1744*CUT_M+(R1744+S1744)*CUT_SET</f>
        <v>577.2459965</v>
      </c>
      <c r="AA1744" s="24" t="n">
        <f aca="false">U1744*ROUND_M</f>
        <v>1333.48668</v>
      </c>
      <c r="AB1744" s="24" t="n">
        <f aca="false">(R1744+S1744)*FINISH_PART</f>
        <v>736</v>
      </c>
      <c r="AC1744" s="24" t="n">
        <f aca="false">R1744*SPACER_VANE+(R1744+S1744)*ASM_H*LABOUR</f>
        <v>1227</v>
      </c>
      <c r="AD1744" s="24" t="n">
        <f aca="false">V1744*G10_CAGE+W1744*G10_SLEEVE</f>
        <v>533.5869</v>
      </c>
      <c r="AE1744" s="24" t="n">
        <f aca="false">N1744/1000*SHAFT_M+SHAFT_SET</f>
        <v>216.8</v>
      </c>
      <c r="AF1744" s="24" t="n">
        <f aca="false">2*ROUNDUP(G1744*1000/V_ZENER,0)*PRICE_Z+5*ROUNDUP(G1744*DIODE_SAFETY/V_STICK,0)*PRICE_STICK</f>
        <v>68.9</v>
      </c>
      <c r="AG1744" s="24" t="n">
        <f aca="false">SUM(X1744:AF1744)</f>
        <v>5373.5271238</v>
      </c>
      <c r="AH1744" s="20" t="n">
        <f aca="false">FIXED_BOM</f>
        <v>3461</v>
      </c>
      <c r="AI1744" s="24" t="n">
        <f aca="false">(AG1744+AH1744)*(1+CONT)</f>
        <v>10159.70619237</v>
      </c>
      <c r="AJ1744" s="24" t="n">
        <f aca="false">IF(L1744&gt;0,AI1744/L1744,1000000000000)</f>
        <v>482.941164056388</v>
      </c>
      <c r="AK1744" s="8" t="n">
        <f aca="false">IF(AND(G1744&gt;=V_NEED,L1744&gt;=P_MIN,K1744&gt;=Z_MIN,F1744&lt;=N_CAP,D1744&lt;=R_MAX,OR(CORONA_REQ=0,O1744&gt;=G1744)),1,0)</f>
        <v>0</v>
      </c>
      <c r="AL1744" s="28" t="n">
        <f aca="false">IF(AK1744=1,IF(OBJECTIVE=1,AI1744,AJ1744),1000000000000)+ROW()*0.000000001</f>
        <v>1000000000000</v>
      </c>
    </row>
    <row r="1745" customFormat="false" ht="15" hidden="false" customHeight="false" outlineLevel="0" collapsed="false">
      <c r="A1745" s="8" t="n">
        <v>1741</v>
      </c>
      <c r="B1745" s="23" t="n">
        <v>4</v>
      </c>
      <c r="C1745" s="23" t="n">
        <v>2</v>
      </c>
      <c r="D1745" s="8" t="n">
        <v>250</v>
      </c>
      <c r="E1745" s="8" t="n">
        <v>26</v>
      </c>
      <c r="F1745" s="8" t="n">
        <v>4</v>
      </c>
      <c r="G1745" s="28" t="n">
        <v>9.259956</v>
      </c>
      <c r="H1745" s="8" t="n">
        <v>64.86671</v>
      </c>
      <c r="I1745" s="8" t="n">
        <v>1309.526731</v>
      </c>
      <c r="J1745" s="28" t="n">
        <v>20.187963</v>
      </c>
      <c r="K1745" s="39" t="n">
        <v>1.558088</v>
      </c>
      <c r="L1745" s="28" t="n">
        <v>5.118461</v>
      </c>
      <c r="M1745" s="8" t="n">
        <v>74</v>
      </c>
      <c r="N1745" s="8" t="n">
        <v>744</v>
      </c>
      <c r="O1745" s="28" t="n">
        <v>10.214631</v>
      </c>
      <c r="P1745" s="28" t="n">
        <v>8.173375</v>
      </c>
      <c r="Q1745" s="28" t="n">
        <v>10.17876</v>
      </c>
      <c r="R1745" s="8" t="n">
        <v>16</v>
      </c>
      <c r="S1745" s="8" t="n">
        <v>10</v>
      </c>
      <c r="T1745" s="23" t="n">
        <v>86.529199</v>
      </c>
      <c r="U1745" s="23" t="n">
        <v>72.329201</v>
      </c>
      <c r="V1745" s="28" t="n">
        <v>3.044158</v>
      </c>
      <c r="W1745" s="39" t="n">
        <v>0.38052</v>
      </c>
      <c r="X1745" s="24" t="n">
        <f aca="false">P1745*RHO_VANE/2700*(1+SCRAP)*PRICE_VANE</f>
        <v>97.83529875</v>
      </c>
      <c r="Y1745" s="24" t="n">
        <f aca="false">Q1745*RHO_PLATE/2700*(1+SCRAP)*PRICE_PLATE</f>
        <v>121.8397572</v>
      </c>
      <c r="Z1745" s="24" t="n">
        <f aca="false">T1745*CUT_M+(R1745+S1745)*CUT_SET</f>
        <v>155.7937985</v>
      </c>
      <c r="AA1745" s="24" t="n">
        <f aca="false">U1745*ROUND_M</f>
        <v>361.646005</v>
      </c>
      <c r="AB1745" s="24" t="n">
        <f aca="false">(R1745+S1745)*FINISH_PART</f>
        <v>208</v>
      </c>
      <c r="AC1745" s="24" t="n">
        <f aca="false">R1745*SPACER_VANE+(R1745+S1745)*ASM_H*LABOUR</f>
        <v>340.5</v>
      </c>
      <c r="AD1745" s="24" t="n">
        <f aca="false">V1745*G10_CAGE+W1745*G10_SLEEVE</f>
        <v>205.48068</v>
      </c>
      <c r="AE1745" s="24" t="n">
        <f aca="false">N1745/1000*SHAFT_M+SHAFT_SET</f>
        <v>169.28</v>
      </c>
      <c r="AF1745" s="24" t="n">
        <f aca="false">2*ROUNDUP(G1745*1000/V_ZENER,0)*PRICE_Z+5*ROUNDUP(G1745*DIODE_SAFETY/V_STICK,0)*PRICE_STICK</f>
        <v>68.9</v>
      </c>
      <c r="AG1745" s="24" t="n">
        <f aca="false">SUM(X1745:AF1745)</f>
        <v>1729.27553945</v>
      </c>
      <c r="AH1745" s="20" t="n">
        <f aca="false">FIXED_BOM</f>
        <v>3461</v>
      </c>
      <c r="AI1745" s="24" t="n">
        <f aca="false">(AG1745+AH1745)*(1+CONT)</f>
        <v>5968.8168703675</v>
      </c>
      <c r="AJ1745" s="24" t="n">
        <f aca="false">IF(L1745&gt;0,AI1745/L1745,1000000000000)</f>
        <v>1166.13506879656</v>
      </c>
      <c r="AK1745" s="8" t="n">
        <f aca="false">IF(AND(G1745&gt;=V_NEED,L1745&gt;=P_MIN,K1745&gt;=Z_MIN,F1745&lt;=N_CAP,D1745&lt;=R_MAX,OR(CORONA_REQ=0,O1745&gt;=G1745)),1,0)</f>
        <v>0</v>
      </c>
      <c r="AL1745" s="28" t="n">
        <f aca="false">IF(AK1745=1,IF(OBJECTIVE=1,AI1745,AJ1745),1000000000000)+ROW()*0.000000001</f>
        <v>1000000000000</v>
      </c>
    </row>
    <row r="1746" customFormat="false" ht="15" hidden="false" customHeight="false" outlineLevel="0" collapsed="false">
      <c r="A1746" s="8" t="n">
        <v>1742</v>
      </c>
      <c r="B1746" s="23" t="n">
        <v>4</v>
      </c>
      <c r="C1746" s="23" t="n">
        <v>2</v>
      </c>
      <c r="D1746" s="8" t="n">
        <v>250</v>
      </c>
      <c r="E1746" s="8" t="n">
        <v>26</v>
      </c>
      <c r="F1746" s="8" t="n">
        <v>6</v>
      </c>
      <c r="G1746" s="28" t="n">
        <v>9.259956</v>
      </c>
      <c r="H1746" s="8" t="n">
        <v>100.790544</v>
      </c>
      <c r="I1746" s="8" t="n">
        <v>2057.82772</v>
      </c>
      <c r="J1746" s="28" t="n">
        <v>20.416873</v>
      </c>
      <c r="K1746" s="39" t="n">
        <v>1.577148</v>
      </c>
      <c r="L1746" s="28" t="n">
        <v>8.232554</v>
      </c>
      <c r="M1746" s="8" t="n">
        <v>110</v>
      </c>
      <c r="N1746" s="8" t="n">
        <v>816</v>
      </c>
      <c r="O1746" s="28" t="n">
        <v>10.214631</v>
      </c>
      <c r="P1746" s="28" t="n">
        <v>12.260062</v>
      </c>
      <c r="Q1746" s="28" t="n">
        <v>14.250264</v>
      </c>
      <c r="R1746" s="8" t="n">
        <v>24</v>
      </c>
      <c r="S1746" s="8" t="n">
        <v>14</v>
      </c>
      <c r="T1746" s="23" t="n">
        <v>127.908844</v>
      </c>
      <c r="U1746" s="23" t="n">
        <v>106.608845</v>
      </c>
      <c r="V1746" s="28" t="n">
        <v>3.927946</v>
      </c>
      <c r="W1746" s="39" t="n">
        <v>0.490993</v>
      </c>
      <c r="X1746" s="24" t="n">
        <f aca="false">P1746*RHO_VANE/2700*(1+SCRAP)*PRICE_VANE</f>
        <v>146.75294214</v>
      </c>
      <c r="Y1746" s="24" t="n">
        <f aca="false">Q1746*RHO_PLATE/2700*(1+SCRAP)*PRICE_PLATE</f>
        <v>170.57566008</v>
      </c>
      <c r="Z1746" s="24" t="n">
        <f aca="false">T1746*CUT_M+(R1746+S1746)*CUT_SET</f>
        <v>229.863266</v>
      </c>
      <c r="AA1746" s="24" t="n">
        <f aca="false">U1746*ROUND_M</f>
        <v>533.044225</v>
      </c>
      <c r="AB1746" s="24" t="n">
        <f aca="false">(R1746+S1746)*FINISH_PART</f>
        <v>304</v>
      </c>
      <c r="AC1746" s="24" t="n">
        <f aca="false">R1746*SPACER_VANE+(R1746+S1746)*ASM_H*LABOUR</f>
        <v>499.5</v>
      </c>
      <c r="AD1746" s="24" t="n">
        <f aca="false">V1746*G10_CAGE+W1746*G10_SLEEVE</f>
        <v>265.13634</v>
      </c>
      <c r="AE1746" s="24" t="n">
        <f aca="false">N1746/1000*SHAFT_M+SHAFT_SET</f>
        <v>177.92</v>
      </c>
      <c r="AF1746" s="24" t="n">
        <f aca="false">2*ROUNDUP(G1746*1000/V_ZENER,0)*PRICE_Z+5*ROUNDUP(G1746*DIODE_SAFETY/V_STICK,0)*PRICE_STICK</f>
        <v>68.9</v>
      </c>
      <c r="AG1746" s="24" t="n">
        <f aca="false">SUM(X1746:AF1746)</f>
        <v>2395.69243322</v>
      </c>
      <c r="AH1746" s="20" t="n">
        <f aca="false">FIXED_BOM</f>
        <v>3461</v>
      </c>
      <c r="AI1746" s="24" t="n">
        <f aca="false">(AG1746+AH1746)*(1+CONT)</f>
        <v>6735.196298203</v>
      </c>
      <c r="AJ1746" s="24" t="n">
        <f aca="false">IF(L1746&gt;0,AI1746/L1746,1000000000000)</f>
        <v>818.11747584079</v>
      </c>
      <c r="AK1746" s="8" t="n">
        <f aca="false">IF(AND(G1746&gt;=V_NEED,L1746&gt;=P_MIN,K1746&gt;=Z_MIN,F1746&lt;=N_CAP,D1746&lt;=R_MAX,OR(CORONA_REQ=0,O1746&gt;=G1746)),1,0)</f>
        <v>0</v>
      </c>
      <c r="AL1746" s="28" t="n">
        <f aca="false">IF(AK1746=1,IF(OBJECTIVE=1,AI1746,AJ1746),1000000000000)+ROW()*0.000000001</f>
        <v>1000000000000</v>
      </c>
    </row>
    <row r="1747" customFormat="false" ht="15" hidden="false" customHeight="false" outlineLevel="0" collapsed="false">
      <c r="A1747" s="8" t="n">
        <v>1743</v>
      </c>
      <c r="B1747" s="23" t="n">
        <v>4</v>
      </c>
      <c r="C1747" s="23" t="n">
        <v>2</v>
      </c>
      <c r="D1747" s="8" t="n">
        <v>250</v>
      </c>
      <c r="E1747" s="8" t="n">
        <v>26</v>
      </c>
      <c r="F1747" s="8" t="n">
        <v>8</v>
      </c>
      <c r="G1747" s="28" t="n">
        <v>9.259956</v>
      </c>
      <c r="H1747" s="8" t="n">
        <v>136.714378</v>
      </c>
      <c r="I1747" s="8" t="n">
        <v>2806.128709</v>
      </c>
      <c r="J1747" s="28" t="n">
        <v>20.525483</v>
      </c>
      <c r="K1747" s="39" t="n">
        <v>1.58729</v>
      </c>
      <c r="L1747" s="28" t="n">
        <v>11.354642</v>
      </c>
      <c r="M1747" s="8" t="n">
        <v>146</v>
      </c>
      <c r="N1747" s="8" t="n">
        <v>888</v>
      </c>
      <c r="O1747" s="28" t="n">
        <v>10.214631</v>
      </c>
      <c r="P1747" s="28" t="n">
        <v>16.34675</v>
      </c>
      <c r="Q1747" s="28" t="n">
        <v>18.321768</v>
      </c>
      <c r="R1747" s="8" t="n">
        <v>32</v>
      </c>
      <c r="S1747" s="8" t="n">
        <v>18</v>
      </c>
      <c r="T1747" s="23" t="n">
        <v>169.288488</v>
      </c>
      <c r="U1747" s="23" t="n">
        <v>140.88849</v>
      </c>
      <c r="V1747" s="28" t="n">
        <v>4.811734</v>
      </c>
      <c r="W1747" s="39" t="n">
        <v>0.601467</v>
      </c>
      <c r="X1747" s="24" t="n">
        <f aca="false">P1747*RHO_VANE/2700*(1+SCRAP)*PRICE_VANE</f>
        <v>195.6705975</v>
      </c>
      <c r="Y1747" s="24" t="n">
        <f aca="false">Q1747*RHO_PLATE/2700*(1+SCRAP)*PRICE_PLATE</f>
        <v>219.31156296</v>
      </c>
      <c r="Z1747" s="24" t="n">
        <f aca="false">T1747*CUT_M+(R1747+S1747)*CUT_SET</f>
        <v>303.932732</v>
      </c>
      <c r="AA1747" s="24" t="n">
        <f aca="false">U1747*ROUND_M</f>
        <v>704.44245</v>
      </c>
      <c r="AB1747" s="24" t="n">
        <f aca="false">(R1747+S1747)*FINISH_PART</f>
        <v>400</v>
      </c>
      <c r="AC1747" s="24" t="n">
        <f aca="false">R1747*SPACER_VANE+(R1747+S1747)*ASM_H*LABOUR</f>
        <v>658.5</v>
      </c>
      <c r="AD1747" s="24" t="n">
        <f aca="false">V1747*G10_CAGE+W1747*G10_SLEEVE</f>
        <v>324.79206</v>
      </c>
      <c r="AE1747" s="24" t="n">
        <f aca="false">N1747/1000*SHAFT_M+SHAFT_SET</f>
        <v>186.56</v>
      </c>
      <c r="AF1747" s="24" t="n">
        <f aca="false">2*ROUNDUP(G1747*1000/V_ZENER,0)*PRICE_Z+5*ROUNDUP(G1747*DIODE_SAFETY/V_STICK,0)*PRICE_STICK</f>
        <v>68.9</v>
      </c>
      <c r="AG1747" s="24" t="n">
        <f aca="false">SUM(X1747:AF1747)</f>
        <v>3062.10940246</v>
      </c>
      <c r="AH1747" s="20" t="n">
        <f aca="false">FIXED_BOM</f>
        <v>3461</v>
      </c>
      <c r="AI1747" s="24" t="n">
        <f aca="false">(AG1747+AH1747)*(1+CONT)</f>
        <v>7501.575812829</v>
      </c>
      <c r="AJ1747" s="24" t="n">
        <f aca="false">IF(L1747&gt;0,AI1747/L1747,1000000000000)</f>
        <v>660.661587818357</v>
      </c>
      <c r="AK1747" s="8" t="n">
        <f aca="false">IF(AND(G1747&gt;=V_NEED,L1747&gt;=P_MIN,K1747&gt;=Z_MIN,F1747&lt;=N_CAP,D1747&lt;=R_MAX,OR(CORONA_REQ=0,O1747&gt;=G1747)),1,0)</f>
        <v>0</v>
      </c>
      <c r="AL1747" s="28" t="n">
        <f aca="false">IF(AK1747=1,IF(OBJECTIVE=1,AI1747,AJ1747),1000000000000)+ROW()*0.000000001</f>
        <v>1000000000000</v>
      </c>
    </row>
    <row r="1748" customFormat="false" ht="15" hidden="false" customHeight="false" outlineLevel="0" collapsed="false">
      <c r="A1748" s="8" t="n">
        <v>1744</v>
      </c>
      <c r="B1748" s="23" t="n">
        <v>4</v>
      </c>
      <c r="C1748" s="23" t="n">
        <v>2</v>
      </c>
      <c r="D1748" s="8" t="n">
        <v>250</v>
      </c>
      <c r="E1748" s="8" t="n">
        <v>26</v>
      </c>
      <c r="F1748" s="8" t="n">
        <v>10</v>
      </c>
      <c r="G1748" s="28" t="n">
        <v>9.259956</v>
      </c>
      <c r="H1748" s="8" t="n">
        <v>172.638213</v>
      </c>
      <c r="I1748" s="8" t="n">
        <v>3554.429698</v>
      </c>
      <c r="J1748" s="28" t="n">
        <v>20.588893</v>
      </c>
      <c r="K1748" s="39" t="n">
        <v>1.592229</v>
      </c>
      <c r="L1748" s="28" t="n">
        <v>14.470168</v>
      </c>
      <c r="M1748" s="8" t="n">
        <v>182</v>
      </c>
      <c r="N1748" s="8" t="n">
        <v>960</v>
      </c>
      <c r="O1748" s="28" t="n">
        <v>10.214631</v>
      </c>
      <c r="P1748" s="28" t="n">
        <v>20.433437</v>
      </c>
      <c r="Q1748" s="28" t="n">
        <v>22.393272</v>
      </c>
      <c r="R1748" s="8" t="n">
        <v>40</v>
      </c>
      <c r="S1748" s="8" t="n">
        <v>22</v>
      </c>
      <c r="T1748" s="23" t="n">
        <v>210.668132</v>
      </c>
      <c r="U1748" s="23" t="n">
        <v>175.168135</v>
      </c>
      <c r="V1748" s="28" t="n">
        <v>5.695521</v>
      </c>
      <c r="W1748" s="39" t="n">
        <v>0.71194</v>
      </c>
      <c r="X1748" s="24" t="n">
        <f aca="false">P1748*RHO_VANE/2700*(1+SCRAP)*PRICE_VANE</f>
        <v>244.58824089</v>
      </c>
      <c r="Y1748" s="24" t="n">
        <f aca="false">Q1748*RHO_PLATE/2700*(1+SCRAP)*PRICE_PLATE</f>
        <v>268.04746584</v>
      </c>
      <c r="Z1748" s="24" t="n">
        <f aca="false">T1748*CUT_M+(R1748+S1748)*CUT_SET</f>
        <v>378.002198</v>
      </c>
      <c r="AA1748" s="24" t="n">
        <f aca="false">U1748*ROUND_M</f>
        <v>875.840675</v>
      </c>
      <c r="AB1748" s="24" t="n">
        <f aca="false">(R1748+S1748)*FINISH_PART</f>
        <v>496</v>
      </c>
      <c r="AC1748" s="24" t="n">
        <f aca="false">R1748*SPACER_VANE+(R1748+S1748)*ASM_H*LABOUR</f>
        <v>817.5</v>
      </c>
      <c r="AD1748" s="24" t="n">
        <f aca="false">V1748*G10_CAGE+W1748*G10_SLEEVE</f>
        <v>384.44766</v>
      </c>
      <c r="AE1748" s="24" t="n">
        <f aca="false">N1748/1000*SHAFT_M+SHAFT_SET</f>
        <v>195.2</v>
      </c>
      <c r="AF1748" s="24" t="n">
        <f aca="false">2*ROUNDUP(G1748*1000/V_ZENER,0)*PRICE_Z+5*ROUNDUP(G1748*DIODE_SAFETY/V_STICK,0)*PRICE_STICK</f>
        <v>68.9</v>
      </c>
      <c r="AG1748" s="24" t="n">
        <f aca="false">SUM(X1748:AF1748)</f>
        <v>3728.52623973</v>
      </c>
      <c r="AH1748" s="20" t="n">
        <f aca="false">FIXED_BOM</f>
        <v>3461</v>
      </c>
      <c r="AI1748" s="24" t="n">
        <f aca="false">(AG1748+AH1748)*(1+CONT)</f>
        <v>8267.9551756895</v>
      </c>
      <c r="AJ1748" s="24" t="n">
        <f aca="false">IF(L1748&gt;0,AI1748/L1748,1000000000000)</f>
        <v>571.379349271515</v>
      </c>
      <c r="AK1748" s="8" t="n">
        <f aca="false">IF(AND(G1748&gt;=V_NEED,L1748&gt;=P_MIN,K1748&gt;=Z_MIN,F1748&lt;=N_CAP,D1748&lt;=R_MAX,OR(CORONA_REQ=0,O1748&gt;=G1748)),1,0)</f>
        <v>0</v>
      </c>
      <c r="AL1748" s="28" t="n">
        <f aca="false">IF(AK1748=1,IF(OBJECTIVE=1,AI1748,AJ1748),1000000000000)+ROW()*0.000000001</f>
        <v>1000000000000</v>
      </c>
    </row>
    <row r="1749" customFormat="false" ht="15" hidden="false" customHeight="false" outlineLevel="0" collapsed="false">
      <c r="A1749" s="8" t="n">
        <v>1745</v>
      </c>
      <c r="B1749" s="23" t="n">
        <v>4</v>
      </c>
      <c r="C1749" s="23" t="n">
        <v>2</v>
      </c>
      <c r="D1749" s="8" t="n">
        <v>250</v>
      </c>
      <c r="E1749" s="8" t="n">
        <v>26</v>
      </c>
      <c r="F1749" s="8" t="n">
        <v>12</v>
      </c>
      <c r="G1749" s="28" t="n">
        <v>9.259956</v>
      </c>
      <c r="H1749" s="8" t="n">
        <v>208.562047</v>
      </c>
      <c r="I1749" s="8" t="n">
        <v>4302.730687</v>
      </c>
      <c r="J1749" s="28" t="n">
        <v>20.630459</v>
      </c>
      <c r="K1749" s="39" t="n">
        <v>1.596268</v>
      </c>
      <c r="L1749" s="28" t="n">
        <v>17.587358</v>
      </c>
      <c r="M1749" s="8" t="n">
        <v>218</v>
      </c>
      <c r="N1749" s="8" t="n">
        <v>1032</v>
      </c>
      <c r="O1749" s="28" t="n">
        <v>10.214631</v>
      </c>
      <c r="P1749" s="28" t="n">
        <v>24.520124</v>
      </c>
      <c r="Q1749" s="28" t="n">
        <v>26.464777</v>
      </c>
      <c r="R1749" s="8" t="n">
        <v>48</v>
      </c>
      <c r="S1749" s="8" t="n">
        <v>26</v>
      </c>
      <c r="T1749" s="23" t="n">
        <v>252.047776</v>
      </c>
      <c r="U1749" s="23" t="n">
        <v>209.44778</v>
      </c>
      <c r="V1749" s="28" t="n">
        <v>6.579309</v>
      </c>
      <c r="W1749" s="39" t="n">
        <v>0.822414</v>
      </c>
      <c r="X1749" s="24" t="n">
        <f aca="false">P1749*RHO_VANE/2700*(1+SCRAP)*PRICE_VANE</f>
        <v>293.50588428</v>
      </c>
      <c r="Y1749" s="24" t="n">
        <f aca="false">Q1749*RHO_PLATE/2700*(1+SCRAP)*PRICE_PLATE</f>
        <v>316.78338069</v>
      </c>
      <c r="Z1749" s="24" t="n">
        <f aca="false">T1749*CUT_M+(R1749+S1749)*CUT_SET</f>
        <v>452.071664</v>
      </c>
      <c r="AA1749" s="24" t="n">
        <f aca="false">U1749*ROUND_M</f>
        <v>1047.2389</v>
      </c>
      <c r="AB1749" s="24" t="n">
        <f aca="false">(R1749+S1749)*FINISH_PART</f>
        <v>592</v>
      </c>
      <c r="AC1749" s="24" t="n">
        <f aca="false">R1749*SPACER_VANE+(R1749+S1749)*ASM_H*LABOUR</f>
        <v>976.5</v>
      </c>
      <c r="AD1749" s="24" t="n">
        <f aca="false">V1749*G10_CAGE+W1749*G10_SLEEVE</f>
        <v>444.10338</v>
      </c>
      <c r="AE1749" s="24" t="n">
        <f aca="false">N1749/1000*SHAFT_M+SHAFT_SET</f>
        <v>203.84</v>
      </c>
      <c r="AF1749" s="24" t="n">
        <f aca="false">2*ROUNDUP(G1749*1000/V_ZENER,0)*PRICE_Z+5*ROUNDUP(G1749*DIODE_SAFETY/V_STICK,0)*PRICE_STICK</f>
        <v>68.9</v>
      </c>
      <c r="AG1749" s="24" t="n">
        <f aca="false">SUM(X1749:AF1749)</f>
        <v>4394.94320897</v>
      </c>
      <c r="AH1749" s="20" t="n">
        <f aca="false">FIXED_BOM</f>
        <v>3461</v>
      </c>
      <c r="AI1749" s="24" t="n">
        <f aca="false">(AG1749+AH1749)*(1+CONT)</f>
        <v>9034.3346903155</v>
      </c>
      <c r="AJ1749" s="24" t="n">
        <f aca="false">IF(L1749&gt;0,AI1749/L1749,1000000000000)</f>
        <v>513.683447526087</v>
      </c>
      <c r="AK1749" s="8" t="n">
        <f aca="false">IF(AND(G1749&gt;=V_NEED,L1749&gt;=P_MIN,K1749&gt;=Z_MIN,F1749&lt;=N_CAP,D1749&lt;=R_MAX,OR(CORONA_REQ=0,O1749&gt;=G1749)),1,0)</f>
        <v>0</v>
      </c>
      <c r="AL1749" s="28" t="n">
        <f aca="false">IF(AK1749=1,IF(OBJECTIVE=1,AI1749,AJ1749),1000000000000)+ROW()*0.000000001</f>
        <v>1000000000000</v>
      </c>
    </row>
    <row r="1750" customFormat="false" ht="15" hidden="false" customHeight="false" outlineLevel="0" collapsed="false">
      <c r="A1750" s="8" t="n">
        <v>1746</v>
      </c>
      <c r="B1750" s="23" t="n">
        <v>4</v>
      </c>
      <c r="C1750" s="23" t="n">
        <v>2</v>
      </c>
      <c r="D1750" s="8" t="n">
        <v>250</v>
      </c>
      <c r="E1750" s="8" t="n">
        <v>26</v>
      </c>
      <c r="F1750" s="8" t="n">
        <v>16</v>
      </c>
      <c r="G1750" s="28" t="n">
        <v>9.259956</v>
      </c>
      <c r="H1750" s="8" t="n">
        <v>280.409715</v>
      </c>
      <c r="I1750" s="8" t="n">
        <v>5799.332665</v>
      </c>
      <c r="J1750" s="28" t="n">
        <v>20.68164</v>
      </c>
      <c r="K1750" s="39" t="n">
        <v>1.600621</v>
      </c>
      <c r="L1750" s="28" t="n">
        <v>23.820288</v>
      </c>
      <c r="M1750" s="8" t="n">
        <v>290</v>
      </c>
      <c r="N1750" s="8" t="n">
        <v>1176</v>
      </c>
      <c r="O1750" s="28" t="n">
        <v>10.214631</v>
      </c>
      <c r="P1750" s="28" t="n">
        <v>32.693499</v>
      </c>
      <c r="Q1750" s="28" t="n">
        <v>34.607785</v>
      </c>
      <c r="R1750" s="8" t="n">
        <v>64</v>
      </c>
      <c r="S1750" s="8" t="n">
        <v>34</v>
      </c>
      <c r="T1750" s="23" t="n">
        <v>334.807064</v>
      </c>
      <c r="U1750" s="23" t="n">
        <v>278.007069</v>
      </c>
      <c r="V1750" s="28" t="n">
        <v>8.346885</v>
      </c>
      <c r="W1750" s="39" t="n">
        <v>1.043361</v>
      </c>
      <c r="X1750" s="24" t="n">
        <f aca="false">P1750*RHO_VANE/2700*(1+SCRAP)*PRICE_VANE</f>
        <v>391.34118303</v>
      </c>
      <c r="Y1750" s="24" t="n">
        <f aca="false">Q1750*RHO_PLATE/2700*(1+SCRAP)*PRICE_PLATE</f>
        <v>414.25518645</v>
      </c>
      <c r="Z1750" s="24" t="n">
        <f aca="false">T1750*CUT_M+(R1750+S1750)*CUT_SET</f>
        <v>600.210596</v>
      </c>
      <c r="AA1750" s="24" t="n">
        <f aca="false">U1750*ROUND_M</f>
        <v>1390.035345</v>
      </c>
      <c r="AB1750" s="24" t="n">
        <f aca="false">(R1750+S1750)*FINISH_PART</f>
        <v>784</v>
      </c>
      <c r="AC1750" s="24" t="n">
        <f aca="false">R1750*SPACER_VANE+(R1750+S1750)*ASM_H*LABOUR</f>
        <v>1294.5</v>
      </c>
      <c r="AD1750" s="24" t="n">
        <f aca="false">V1750*G10_CAGE+W1750*G10_SLEEVE</f>
        <v>563.41476</v>
      </c>
      <c r="AE1750" s="24" t="n">
        <f aca="false">N1750/1000*SHAFT_M+SHAFT_SET</f>
        <v>221.12</v>
      </c>
      <c r="AF1750" s="24" t="n">
        <f aca="false">2*ROUNDUP(G1750*1000/V_ZENER,0)*PRICE_Z+5*ROUNDUP(G1750*DIODE_SAFETY/V_STICK,0)*PRICE_STICK</f>
        <v>68.9</v>
      </c>
      <c r="AG1750" s="24" t="n">
        <f aca="false">SUM(X1750:AF1750)</f>
        <v>5727.77707048</v>
      </c>
      <c r="AH1750" s="20" t="n">
        <f aca="false">FIXED_BOM</f>
        <v>3461</v>
      </c>
      <c r="AI1750" s="24" t="n">
        <f aca="false">(AG1750+AH1750)*(1+CONT)</f>
        <v>10567.093631052</v>
      </c>
      <c r="AJ1750" s="24" t="n">
        <f aca="false">IF(L1750&gt;0,AI1750/L1750,1000000000000)</f>
        <v>443.617374863478</v>
      </c>
      <c r="AK1750" s="8" t="n">
        <f aca="false">IF(AND(G1750&gt;=V_NEED,L1750&gt;=P_MIN,K1750&gt;=Z_MIN,F1750&lt;=N_CAP,D1750&lt;=R_MAX,OR(CORONA_REQ=0,O1750&gt;=G1750)),1,0)</f>
        <v>0</v>
      </c>
      <c r="AL1750" s="28" t="n">
        <f aca="false">IF(AK1750=1,IF(OBJECTIVE=1,AI1750,AJ1750),1000000000000)+ROW()*0.000000001</f>
        <v>1000000000000</v>
      </c>
    </row>
    <row r="1751" customFormat="false" ht="15" hidden="false" customHeight="false" outlineLevel="0" collapsed="false">
      <c r="A1751" s="8" t="n">
        <v>1747</v>
      </c>
      <c r="B1751" s="23" t="n">
        <v>4</v>
      </c>
      <c r="C1751" s="23" t="n">
        <v>2.5</v>
      </c>
      <c r="D1751" s="8" t="n">
        <v>250</v>
      </c>
      <c r="E1751" s="8" t="n">
        <v>18</v>
      </c>
      <c r="F1751" s="8" t="n">
        <v>4</v>
      </c>
      <c r="G1751" s="28" t="n">
        <v>9.259956</v>
      </c>
      <c r="H1751" s="8" t="n">
        <v>32.520169</v>
      </c>
      <c r="I1751" s="8" t="n">
        <v>921.94152</v>
      </c>
      <c r="J1751" s="28" t="n">
        <v>28.349838</v>
      </c>
      <c r="K1751" s="39" t="n">
        <v>1.57306</v>
      </c>
      <c r="L1751" s="28" t="n">
        <v>3.661287</v>
      </c>
      <c r="M1751" s="8" t="n">
        <v>74</v>
      </c>
      <c r="N1751" s="8" t="n">
        <v>744</v>
      </c>
      <c r="O1751" s="28" t="n">
        <v>10.797318</v>
      </c>
      <c r="P1751" s="28" t="n">
        <v>7.502382</v>
      </c>
      <c r="Q1751" s="28" t="n">
        <v>10.17876</v>
      </c>
      <c r="R1751" s="8" t="n">
        <v>16</v>
      </c>
      <c r="S1751" s="8" t="n">
        <v>8</v>
      </c>
      <c r="T1751" s="23" t="n">
        <v>82.759288</v>
      </c>
      <c r="U1751" s="23" t="n">
        <v>68.559289</v>
      </c>
      <c r="V1751" s="28" t="n">
        <v>3.044158</v>
      </c>
      <c r="W1751" s="39" t="n">
        <v>0.38052</v>
      </c>
      <c r="X1751" s="24" t="n">
        <f aca="false">P1751*RHO_VANE/2700*(1+SCRAP)*PRICE_VANE</f>
        <v>89.80351254</v>
      </c>
      <c r="Y1751" s="24" t="n">
        <f aca="false">Q1751*RHO_PLATE/2700*(1+SCRAP)*PRICE_PLATE</f>
        <v>121.8397572</v>
      </c>
      <c r="Z1751" s="24" t="n">
        <f aca="false">T1751*CUT_M+(R1751+S1751)*CUT_SET</f>
        <v>148.138932</v>
      </c>
      <c r="AA1751" s="24" t="n">
        <f aca="false">U1751*ROUND_M</f>
        <v>342.796445</v>
      </c>
      <c r="AB1751" s="24" t="n">
        <f aca="false">(R1751+S1751)*FINISH_PART</f>
        <v>192</v>
      </c>
      <c r="AC1751" s="24" t="n">
        <f aca="false">R1751*SPACER_VANE+(R1751+S1751)*ASM_H*LABOUR</f>
        <v>318</v>
      </c>
      <c r="AD1751" s="24" t="n">
        <f aca="false">V1751*G10_CAGE+W1751*G10_SLEEVE</f>
        <v>205.48068</v>
      </c>
      <c r="AE1751" s="24" t="n">
        <f aca="false">N1751/1000*SHAFT_M+SHAFT_SET</f>
        <v>169.28</v>
      </c>
      <c r="AF1751" s="24" t="n">
        <f aca="false">2*ROUNDUP(G1751*1000/V_ZENER,0)*PRICE_Z+5*ROUNDUP(G1751*DIODE_SAFETY/V_STICK,0)*PRICE_STICK</f>
        <v>68.9</v>
      </c>
      <c r="AG1751" s="24" t="n">
        <f aca="false">SUM(X1751:AF1751)</f>
        <v>1656.23932674</v>
      </c>
      <c r="AH1751" s="20" t="n">
        <f aca="false">FIXED_BOM</f>
        <v>3461</v>
      </c>
      <c r="AI1751" s="24" t="n">
        <f aca="false">(AG1751+AH1751)*(1+CONT)</f>
        <v>5884.825225751</v>
      </c>
      <c r="AJ1751" s="24" t="n">
        <f aca="false">IF(L1751&gt;0,AI1751/L1751,1000000000000)</f>
        <v>1607.31055111249</v>
      </c>
      <c r="AK1751" s="8" t="n">
        <f aca="false">IF(AND(G1751&gt;=V_NEED,L1751&gt;=P_MIN,K1751&gt;=Z_MIN,F1751&lt;=N_CAP,D1751&lt;=R_MAX,OR(CORONA_REQ=0,O1751&gt;=G1751)),1,0)</f>
        <v>0</v>
      </c>
      <c r="AL1751" s="28" t="n">
        <f aca="false">IF(AK1751=1,IF(OBJECTIVE=1,AI1751,AJ1751),1000000000000)+ROW()*0.000000001</f>
        <v>1000000000000</v>
      </c>
    </row>
    <row r="1752" customFormat="false" ht="15" hidden="false" customHeight="false" outlineLevel="0" collapsed="false">
      <c r="A1752" s="8" t="n">
        <v>1748</v>
      </c>
      <c r="B1752" s="23" t="n">
        <v>4</v>
      </c>
      <c r="C1752" s="23" t="n">
        <v>2.5</v>
      </c>
      <c r="D1752" s="8" t="n">
        <v>250</v>
      </c>
      <c r="E1752" s="8" t="n">
        <v>18</v>
      </c>
      <c r="F1752" s="8" t="n">
        <v>6</v>
      </c>
      <c r="G1752" s="28" t="n">
        <v>9.259956</v>
      </c>
      <c r="H1752" s="8" t="n">
        <v>49.960266</v>
      </c>
      <c r="I1752" s="8" t="n">
        <v>1448.765245</v>
      </c>
      <c r="J1752" s="28" t="n">
        <v>28.99835</v>
      </c>
      <c r="K1752" s="39" t="n">
        <v>1.60237</v>
      </c>
      <c r="L1752" s="28" t="n">
        <v>5.948512</v>
      </c>
      <c r="M1752" s="8" t="n">
        <v>106.5</v>
      </c>
      <c r="N1752" s="8" t="n">
        <v>809</v>
      </c>
      <c r="O1752" s="28" t="n">
        <v>10.797318</v>
      </c>
      <c r="P1752" s="28" t="n">
        <v>11.253574</v>
      </c>
      <c r="Q1752" s="28" t="n">
        <v>12.72345</v>
      </c>
      <c r="R1752" s="8" t="n">
        <v>24</v>
      </c>
      <c r="S1752" s="8" t="n">
        <v>10</v>
      </c>
      <c r="T1752" s="23" t="n">
        <v>120.369021</v>
      </c>
      <c r="U1752" s="23" t="n">
        <v>99.069023</v>
      </c>
      <c r="V1752" s="28" t="n">
        <v>3.842022</v>
      </c>
      <c r="W1752" s="39" t="n">
        <v>0.480253</v>
      </c>
      <c r="X1752" s="24" t="n">
        <f aca="false">P1752*RHO_VANE/2700*(1+SCRAP)*PRICE_VANE</f>
        <v>134.70528078</v>
      </c>
      <c r="Y1752" s="24" t="n">
        <f aca="false">Q1752*RHO_PLATE/2700*(1+SCRAP)*PRICE_PLATE</f>
        <v>152.2996965</v>
      </c>
      <c r="Z1752" s="24" t="n">
        <f aca="false">T1752*CUT_M+(R1752+S1752)*CUT_SET</f>
        <v>214.5535315</v>
      </c>
      <c r="AA1752" s="24" t="n">
        <f aca="false">U1752*ROUND_M</f>
        <v>495.345115</v>
      </c>
      <c r="AB1752" s="24" t="n">
        <f aca="false">(R1752+S1752)*FINISH_PART</f>
        <v>272</v>
      </c>
      <c r="AC1752" s="24" t="n">
        <f aca="false">R1752*SPACER_VANE+(R1752+S1752)*ASM_H*LABOUR</f>
        <v>454.5</v>
      </c>
      <c r="AD1752" s="24" t="n">
        <f aca="false">V1752*G10_CAGE+W1752*G10_SLEEVE</f>
        <v>259.3365</v>
      </c>
      <c r="AE1752" s="24" t="n">
        <f aca="false">N1752/1000*SHAFT_M+SHAFT_SET</f>
        <v>177.08</v>
      </c>
      <c r="AF1752" s="24" t="n">
        <f aca="false">2*ROUNDUP(G1752*1000/V_ZENER,0)*PRICE_Z+5*ROUNDUP(G1752*DIODE_SAFETY/V_STICK,0)*PRICE_STICK</f>
        <v>68.9</v>
      </c>
      <c r="AG1752" s="24" t="n">
        <f aca="false">SUM(X1752:AF1752)</f>
        <v>2228.72012378</v>
      </c>
      <c r="AH1752" s="20" t="n">
        <f aca="false">FIXED_BOM</f>
        <v>3461</v>
      </c>
      <c r="AI1752" s="24" t="n">
        <f aca="false">(AG1752+AH1752)*(1+CONT)</f>
        <v>6543.178142347</v>
      </c>
      <c r="AJ1752" s="24" t="n">
        <f aca="false">IF(L1752&gt;0,AI1752/L1752,1000000000000)</f>
        <v>1099.96889009335</v>
      </c>
      <c r="AK1752" s="8" t="n">
        <f aca="false">IF(AND(G1752&gt;=V_NEED,L1752&gt;=P_MIN,K1752&gt;=Z_MIN,F1752&lt;=N_CAP,D1752&lt;=R_MAX,OR(CORONA_REQ=0,O1752&gt;=G1752)),1,0)</f>
        <v>0</v>
      </c>
      <c r="AL1752" s="28" t="n">
        <f aca="false">IF(AK1752=1,IF(OBJECTIVE=1,AI1752,AJ1752),1000000000000)+ROW()*0.000000001</f>
        <v>1000000000000</v>
      </c>
    </row>
    <row r="1753" customFormat="false" ht="15" hidden="false" customHeight="false" outlineLevel="0" collapsed="false">
      <c r="A1753" s="8" t="n">
        <v>1749</v>
      </c>
      <c r="B1753" s="23" t="n">
        <v>4</v>
      </c>
      <c r="C1753" s="23" t="n">
        <v>2.5</v>
      </c>
      <c r="D1753" s="8" t="n">
        <v>250</v>
      </c>
      <c r="E1753" s="8" t="n">
        <v>18</v>
      </c>
      <c r="F1753" s="8" t="n">
        <v>8</v>
      </c>
      <c r="G1753" s="28" t="n">
        <v>9.259956</v>
      </c>
      <c r="H1753" s="8" t="n">
        <v>67.400362</v>
      </c>
      <c r="I1753" s="8" t="n">
        <v>1975.588971</v>
      </c>
      <c r="J1753" s="28" t="n">
        <v>29.311252</v>
      </c>
      <c r="K1753" s="39" t="n">
        <v>1.615962</v>
      </c>
      <c r="L1753" s="28" t="n">
        <v>8.24182</v>
      </c>
      <c r="M1753" s="8" t="n">
        <v>145.5</v>
      </c>
      <c r="N1753" s="8" t="n">
        <v>887</v>
      </c>
      <c r="O1753" s="28" t="n">
        <v>10.797318</v>
      </c>
      <c r="P1753" s="28" t="n">
        <v>15.004765</v>
      </c>
      <c r="Q1753" s="28" t="n">
        <v>17.81283</v>
      </c>
      <c r="R1753" s="8" t="n">
        <v>32</v>
      </c>
      <c r="S1753" s="8" t="n">
        <v>14</v>
      </c>
      <c r="T1753" s="23" t="n">
        <v>161.748665</v>
      </c>
      <c r="U1753" s="23" t="n">
        <v>133.348668</v>
      </c>
      <c r="V1753" s="28" t="n">
        <v>4.799459</v>
      </c>
      <c r="W1753" s="39" t="n">
        <v>0.599932</v>
      </c>
      <c r="X1753" s="24" t="n">
        <f aca="false">P1753*RHO_VANE/2700*(1+SCRAP)*PRICE_VANE</f>
        <v>179.60703705</v>
      </c>
      <c r="Y1753" s="24" t="n">
        <f aca="false">Q1753*RHO_PLATE/2700*(1+SCRAP)*PRICE_PLATE</f>
        <v>213.2195751</v>
      </c>
      <c r="Z1753" s="24" t="n">
        <f aca="false">T1753*CUT_M+(R1753+S1753)*CUT_SET</f>
        <v>288.6229975</v>
      </c>
      <c r="AA1753" s="24" t="n">
        <f aca="false">U1753*ROUND_M</f>
        <v>666.74334</v>
      </c>
      <c r="AB1753" s="24" t="n">
        <f aca="false">(R1753+S1753)*FINISH_PART</f>
        <v>368</v>
      </c>
      <c r="AC1753" s="24" t="n">
        <f aca="false">R1753*SPACER_VANE+(R1753+S1753)*ASM_H*LABOUR</f>
        <v>613.5</v>
      </c>
      <c r="AD1753" s="24" t="n">
        <f aca="false">V1753*G10_CAGE+W1753*G10_SLEEVE</f>
        <v>323.96346</v>
      </c>
      <c r="AE1753" s="24" t="n">
        <f aca="false">N1753/1000*SHAFT_M+SHAFT_SET</f>
        <v>186.44</v>
      </c>
      <c r="AF1753" s="24" t="n">
        <f aca="false">2*ROUNDUP(G1753*1000/V_ZENER,0)*PRICE_Z+5*ROUNDUP(G1753*DIODE_SAFETY/V_STICK,0)*PRICE_STICK</f>
        <v>68.9</v>
      </c>
      <c r="AG1753" s="24" t="n">
        <f aca="false">SUM(X1753:AF1753)</f>
        <v>2908.99640965</v>
      </c>
      <c r="AH1753" s="20" t="n">
        <f aca="false">FIXED_BOM</f>
        <v>3461</v>
      </c>
      <c r="AI1753" s="24" t="n">
        <f aca="false">(AG1753+AH1753)*(1+CONT)</f>
        <v>7325.4958710975</v>
      </c>
      <c r="AJ1753" s="24" t="n">
        <f aca="false">IF(L1753&gt;0,AI1753/L1753,1000000000000)</f>
        <v>888.820172134007</v>
      </c>
      <c r="AK1753" s="8" t="n">
        <f aca="false">IF(AND(G1753&gt;=V_NEED,L1753&gt;=P_MIN,K1753&gt;=Z_MIN,F1753&lt;=N_CAP,D1753&lt;=R_MAX,OR(CORONA_REQ=0,O1753&gt;=G1753)),1,0)</f>
        <v>0</v>
      </c>
      <c r="AL1753" s="28" t="n">
        <f aca="false">IF(AK1753=1,IF(OBJECTIVE=1,AI1753,AJ1753),1000000000000)+ROW()*0.000000001</f>
        <v>1000000000000</v>
      </c>
    </row>
    <row r="1754" customFormat="false" ht="15" hidden="false" customHeight="false" outlineLevel="0" collapsed="false">
      <c r="A1754" s="8" t="n">
        <v>1750</v>
      </c>
      <c r="B1754" s="23" t="n">
        <v>4</v>
      </c>
      <c r="C1754" s="23" t="n">
        <v>2.5</v>
      </c>
      <c r="D1754" s="8" t="n">
        <v>250</v>
      </c>
      <c r="E1754" s="8" t="n">
        <v>18</v>
      </c>
      <c r="F1754" s="8" t="n">
        <v>10</v>
      </c>
      <c r="G1754" s="28" t="n">
        <v>9.259956</v>
      </c>
      <c r="H1754" s="8" t="n">
        <v>84.840459</v>
      </c>
      <c r="I1754" s="8" t="n">
        <v>2502.412696</v>
      </c>
      <c r="J1754" s="28" t="n">
        <v>29.495511</v>
      </c>
      <c r="K1754" s="39" t="n">
        <v>1.624419</v>
      </c>
      <c r="L1754" s="28" t="n">
        <v>10.529453</v>
      </c>
      <c r="M1754" s="8" t="n">
        <v>178</v>
      </c>
      <c r="N1754" s="8" t="n">
        <v>952</v>
      </c>
      <c r="O1754" s="28" t="n">
        <v>10.797318</v>
      </c>
      <c r="P1754" s="28" t="n">
        <v>18.755956</v>
      </c>
      <c r="Q1754" s="28" t="n">
        <v>20.35752</v>
      </c>
      <c r="R1754" s="8" t="n">
        <v>40</v>
      </c>
      <c r="S1754" s="8" t="n">
        <v>16</v>
      </c>
      <c r="T1754" s="23" t="n">
        <v>199.358398</v>
      </c>
      <c r="U1754" s="23" t="n">
        <v>163.858401</v>
      </c>
      <c r="V1754" s="28" t="n">
        <v>5.597323</v>
      </c>
      <c r="W1754" s="39" t="n">
        <v>0.699665</v>
      </c>
      <c r="X1754" s="24" t="n">
        <f aca="false">P1754*RHO_VANE/2700*(1+SCRAP)*PRICE_VANE</f>
        <v>224.50879332</v>
      </c>
      <c r="Y1754" s="24" t="n">
        <f aca="false">Q1754*RHO_PLATE/2700*(1+SCRAP)*PRICE_PLATE</f>
        <v>243.6795144</v>
      </c>
      <c r="Z1754" s="24" t="n">
        <f aca="false">T1754*CUT_M+(R1754+S1754)*CUT_SET</f>
        <v>355.037597</v>
      </c>
      <c r="AA1754" s="24" t="n">
        <f aca="false">U1754*ROUND_M</f>
        <v>819.292005</v>
      </c>
      <c r="AB1754" s="24" t="n">
        <f aca="false">(R1754+S1754)*FINISH_PART</f>
        <v>448</v>
      </c>
      <c r="AC1754" s="24" t="n">
        <f aca="false">R1754*SPACER_VANE+(R1754+S1754)*ASM_H*LABOUR</f>
        <v>750</v>
      </c>
      <c r="AD1754" s="24" t="n">
        <f aca="false">V1754*G10_CAGE+W1754*G10_SLEEVE</f>
        <v>377.81928</v>
      </c>
      <c r="AE1754" s="24" t="n">
        <f aca="false">N1754/1000*SHAFT_M+SHAFT_SET</f>
        <v>194.24</v>
      </c>
      <c r="AF1754" s="24" t="n">
        <f aca="false">2*ROUNDUP(G1754*1000/V_ZENER,0)*PRICE_Z+5*ROUNDUP(G1754*DIODE_SAFETY/V_STICK,0)*PRICE_STICK</f>
        <v>68.9</v>
      </c>
      <c r="AG1754" s="24" t="n">
        <f aca="false">SUM(X1754:AF1754)</f>
        <v>3481.47718972</v>
      </c>
      <c r="AH1754" s="20" t="n">
        <f aca="false">FIXED_BOM</f>
        <v>3461</v>
      </c>
      <c r="AI1754" s="24" t="n">
        <f aca="false">(AG1754+AH1754)*(1+CONT)</f>
        <v>7983.848768178</v>
      </c>
      <c r="AJ1754" s="24" t="n">
        <f aca="false">IF(L1754&gt;0,AI1754/L1754,1000000000000)</f>
        <v>758.239651022517</v>
      </c>
      <c r="AK1754" s="8" t="n">
        <f aca="false">IF(AND(G1754&gt;=V_NEED,L1754&gt;=P_MIN,K1754&gt;=Z_MIN,F1754&lt;=N_CAP,D1754&lt;=R_MAX,OR(CORONA_REQ=0,O1754&gt;=G1754)),1,0)</f>
        <v>0</v>
      </c>
      <c r="AL1754" s="28" t="n">
        <f aca="false">IF(AK1754=1,IF(OBJECTIVE=1,AI1754,AJ1754),1000000000000)+ROW()*0.000000001</f>
        <v>1000000000000</v>
      </c>
    </row>
    <row r="1755" customFormat="false" ht="15" hidden="false" customHeight="false" outlineLevel="0" collapsed="false">
      <c r="A1755" s="8" t="n">
        <v>1751</v>
      </c>
      <c r="B1755" s="23" t="n">
        <v>4</v>
      </c>
      <c r="C1755" s="23" t="n">
        <v>2.5</v>
      </c>
      <c r="D1755" s="8" t="n">
        <v>250</v>
      </c>
      <c r="E1755" s="8" t="n">
        <v>18</v>
      </c>
      <c r="F1755" s="8" t="n">
        <v>12</v>
      </c>
      <c r="G1755" s="28" t="n">
        <v>9.259956</v>
      </c>
      <c r="H1755" s="8" t="n">
        <v>102.280555</v>
      </c>
      <c r="I1755" s="8" t="n">
        <v>3029.236422</v>
      </c>
      <c r="J1755" s="28" t="n">
        <v>29.616934</v>
      </c>
      <c r="K1755" s="39" t="n">
        <v>1.629112</v>
      </c>
      <c r="L1755" s="28" t="n">
        <v>12.814976</v>
      </c>
      <c r="M1755" s="8" t="n">
        <v>210.5</v>
      </c>
      <c r="N1755" s="8" t="n">
        <v>1017</v>
      </c>
      <c r="O1755" s="28" t="n">
        <v>10.797318</v>
      </c>
      <c r="P1755" s="28" t="n">
        <v>22.507147</v>
      </c>
      <c r="Q1755" s="28" t="n">
        <v>22.90221</v>
      </c>
      <c r="R1755" s="8" t="n">
        <v>48</v>
      </c>
      <c r="S1755" s="8" t="n">
        <v>18</v>
      </c>
      <c r="T1755" s="23" t="n">
        <v>236.968131</v>
      </c>
      <c r="U1755" s="23" t="n">
        <v>194.368135</v>
      </c>
      <c r="V1755" s="28" t="n">
        <v>6.395187</v>
      </c>
      <c r="W1755" s="39" t="n">
        <v>0.799398</v>
      </c>
      <c r="X1755" s="24" t="n">
        <f aca="false">P1755*RHO_VANE/2700*(1+SCRAP)*PRICE_VANE</f>
        <v>269.41054959</v>
      </c>
      <c r="Y1755" s="24" t="n">
        <f aca="false">Q1755*RHO_PLATE/2700*(1+SCRAP)*PRICE_PLATE</f>
        <v>274.1394537</v>
      </c>
      <c r="Z1755" s="24" t="n">
        <f aca="false">T1755*CUT_M+(R1755+S1755)*CUT_SET</f>
        <v>421.4521965</v>
      </c>
      <c r="AA1755" s="24" t="n">
        <f aca="false">U1755*ROUND_M</f>
        <v>971.840675</v>
      </c>
      <c r="AB1755" s="24" t="n">
        <f aca="false">(R1755+S1755)*FINISH_PART</f>
        <v>528</v>
      </c>
      <c r="AC1755" s="24" t="n">
        <f aca="false">R1755*SPACER_VANE+(R1755+S1755)*ASM_H*LABOUR</f>
        <v>886.5</v>
      </c>
      <c r="AD1755" s="24" t="n">
        <f aca="false">V1755*G10_CAGE+W1755*G10_SLEEVE</f>
        <v>431.6751</v>
      </c>
      <c r="AE1755" s="24" t="n">
        <f aca="false">N1755/1000*SHAFT_M+SHAFT_SET</f>
        <v>202.04</v>
      </c>
      <c r="AF1755" s="24" t="n">
        <f aca="false">2*ROUNDUP(G1755*1000/V_ZENER,0)*PRICE_Z+5*ROUNDUP(G1755*DIODE_SAFETY/V_STICK,0)*PRICE_STICK</f>
        <v>68.9</v>
      </c>
      <c r="AG1755" s="24" t="n">
        <f aca="false">SUM(X1755:AF1755)</f>
        <v>4053.95797479</v>
      </c>
      <c r="AH1755" s="20" t="n">
        <f aca="false">FIXED_BOM</f>
        <v>3461</v>
      </c>
      <c r="AI1755" s="24" t="n">
        <f aca="false">(AG1755+AH1755)*(1+CONT)</f>
        <v>8642.2016710085</v>
      </c>
      <c r="AJ1755" s="24" t="n">
        <f aca="false">IF(L1755&gt;0,AI1755/L1755,1000000000000)</f>
        <v>674.382977463906</v>
      </c>
      <c r="AK1755" s="8" t="n">
        <f aca="false">IF(AND(G1755&gt;=V_NEED,L1755&gt;=P_MIN,K1755&gt;=Z_MIN,F1755&lt;=N_CAP,D1755&lt;=R_MAX,OR(CORONA_REQ=0,O1755&gt;=G1755)),1,0)</f>
        <v>0</v>
      </c>
      <c r="AL1755" s="28" t="n">
        <f aca="false">IF(AK1755=1,IF(OBJECTIVE=1,AI1755,AJ1755),1000000000000)+ROW()*0.000000001</f>
        <v>1000000000000</v>
      </c>
    </row>
    <row r="1756" customFormat="false" ht="15" hidden="false" customHeight="false" outlineLevel="0" collapsed="false">
      <c r="A1756" s="8" t="n">
        <v>1752</v>
      </c>
      <c r="B1756" s="23" t="n">
        <v>4</v>
      </c>
      <c r="C1756" s="23" t="n">
        <v>2.5</v>
      </c>
      <c r="D1756" s="8" t="n">
        <v>250</v>
      </c>
      <c r="E1756" s="8" t="n">
        <v>18</v>
      </c>
      <c r="F1756" s="8" t="n">
        <v>16</v>
      </c>
      <c r="G1756" s="28" t="n">
        <v>9.259956</v>
      </c>
      <c r="H1756" s="8" t="n">
        <v>137.160749</v>
      </c>
      <c r="I1756" s="8" t="n">
        <v>4082.883873</v>
      </c>
      <c r="J1756" s="28" t="n">
        <v>29.767145</v>
      </c>
      <c r="K1756" s="39" t="n">
        <v>1.635523</v>
      </c>
      <c r="L1756" s="28" t="n">
        <v>17.379234</v>
      </c>
      <c r="M1756" s="8" t="n">
        <v>282</v>
      </c>
      <c r="N1756" s="8" t="n">
        <v>1160</v>
      </c>
      <c r="O1756" s="28" t="n">
        <v>10.797318</v>
      </c>
      <c r="P1756" s="28" t="n">
        <v>30.00953</v>
      </c>
      <c r="Q1756" s="28" t="n">
        <v>30.536281</v>
      </c>
      <c r="R1756" s="8" t="n">
        <v>64</v>
      </c>
      <c r="S1756" s="8" t="n">
        <v>24</v>
      </c>
      <c r="T1756" s="23" t="n">
        <v>315.957508</v>
      </c>
      <c r="U1756" s="23" t="n">
        <v>259.157513</v>
      </c>
      <c r="V1756" s="28" t="n">
        <v>8.150488</v>
      </c>
      <c r="W1756" s="39" t="n">
        <v>1.018811</v>
      </c>
      <c r="X1756" s="24" t="n">
        <f aca="false">P1756*RHO_VANE/2700*(1+SCRAP)*PRICE_VANE</f>
        <v>359.2140741</v>
      </c>
      <c r="Y1756" s="24" t="n">
        <f aca="false">Q1756*RHO_PLATE/2700*(1+SCRAP)*PRICE_PLATE</f>
        <v>365.51928357</v>
      </c>
      <c r="Z1756" s="24" t="n">
        <f aca="false">T1756*CUT_M+(R1756+S1756)*CUT_SET</f>
        <v>561.936262</v>
      </c>
      <c r="AA1756" s="24" t="n">
        <f aca="false">U1756*ROUND_M</f>
        <v>1295.787565</v>
      </c>
      <c r="AB1756" s="24" t="n">
        <f aca="false">(R1756+S1756)*FINISH_PART</f>
        <v>704</v>
      </c>
      <c r="AC1756" s="24" t="n">
        <f aca="false">R1756*SPACER_VANE+(R1756+S1756)*ASM_H*LABOUR</f>
        <v>1182</v>
      </c>
      <c r="AD1756" s="24" t="n">
        <f aca="false">V1756*G10_CAGE+W1756*G10_SLEEVE</f>
        <v>550.15794</v>
      </c>
      <c r="AE1756" s="24" t="n">
        <f aca="false">N1756/1000*SHAFT_M+SHAFT_SET</f>
        <v>219.2</v>
      </c>
      <c r="AF1756" s="24" t="n">
        <f aca="false">2*ROUNDUP(G1756*1000/V_ZENER,0)*PRICE_Z+5*ROUNDUP(G1756*DIODE_SAFETY/V_STICK,0)*PRICE_STICK</f>
        <v>68.9</v>
      </c>
      <c r="AG1756" s="24" t="n">
        <f aca="false">SUM(X1756:AF1756)</f>
        <v>5306.71512467</v>
      </c>
      <c r="AH1756" s="20" t="n">
        <f aca="false">FIXED_BOM</f>
        <v>3461</v>
      </c>
      <c r="AI1756" s="24" t="n">
        <f aca="false">(AG1756+AH1756)*(1+CONT)</f>
        <v>10082.8723933705</v>
      </c>
      <c r="AJ1756" s="24" t="n">
        <f aca="false">IF(L1756&gt;0,AI1756/L1756,1000000000000)</f>
        <v>580.167825197043</v>
      </c>
      <c r="AK1756" s="8" t="n">
        <f aca="false">IF(AND(G1756&gt;=V_NEED,L1756&gt;=P_MIN,K1756&gt;=Z_MIN,F1756&lt;=N_CAP,D1756&lt;=R_MAX,OR(CORONA_REQ=0,O1756&gt;=G1756)),1,0)</f>
        <v>0</v>
      </c>
      <c r="AL1756" s="28" t="n">
        <f aca="false">IF(AK1756=1,IF(OBJECTIVE=1,AI1756,AJ1756),1000000000000)+ROW()*0.000000001</f>
        <v>1000000000000</v>
      </c>
    </row>
    <row r="1757" customFormat="false" ht="15" hidden="false" customHeight="false" outlineLevel="0" collapsed="false">
      <c r="A1757" s="8" t="n">
        <v>1753</v>
      </c>
      <c r="B1757" s="23" t="n">
        <v>4</v>
      </c>
      <c r="C1757" s="23" t="n">
        <v>2.5</v>
      </c>
      <c r="D1757" s="8" t="n">
        <v>250</v>
      </c>
      <c r="E1757" s="8" t="n">
        <v>22</v>
      </c>
      <c r="F1757" s="8" t="n">
        <v>4</v>
      </c>
      <c r="G1757" s="28" t="n">
        <v>9.259956</v>
      </c>
      <c r="H1757" s="8" t="n">
        <v>44.493181</v>
      </c>
      <c r="I1757" s="8" t="n">
        <v>1117.041148</v>
      </c>
      <c r="J1757" s="28" t="n">
        <v>25.105895</v>
      </c>
      <c r="K1757" s="39" t="n">
        <v>1.573777</v>
      </c>
      <c r="L1757" s="28" t="n">
        <v>4.443074</v>
      </c>
      <c r="M1757" s="8" t="n">
        <v>74</v>
      </c>
      <c r="N1757" s="8" t="n">
        <v>744</v>
      </c>
      <c r="O1757" s="28" t="n">
        <v>10.797318</v>
      </c>
      <c r="P1757" s="28" t="n">
        <v>8.85955</v>
      </c>
      <c r="Q1757" s="28" t="n">
        <v>10.17876</v>
      </c>
      <c r="R1757" s="8" t="n">
        <v>16</v>
      </c>
      <c r="S1757" s="8" t="n">
        <v>8</v>
      </c>
      <c r="T1757" s="23" t="n">
        <v>82.759288</v>
      </c>
      <c r="U1757" s="23" t="n">
        <v>68.559289</v>
      </c>
      <c r="V1757" s="28" t="n">
        <v>3.044158</v>
      </c>
      <c r="W1757" s="39" t="n">
        <v>0.38052</v>
      </c>
      <c r="X1757" s="24" t="n">
        <f aca="false">P1757*RHO_VANE/2700*(1+SCRAP)*PRICE_VANE</f>
        <v>106.0488135</v>
      </c>
      <c r="Y1757" s="24" t="n">
        <f aca="false">Q1757*RHO_PLATE/2700*(1+SCRAP)*PRICE_PLATE</f>
        <v>121.8397572</v>
      </c>
      <c r="Z1757" s="24" t="n">
        <f aca="false">T1757*CUT_M+(R1757+S1757)*CUT_SET</f>
        <v>148.138932</v>
      </c>
      <c r="AA1757" s="24" t="n">
        <f aca="false">U1757*ROUND_M</f>
        <v>342.796445</v>
      </c>
      <c r="AB1757" s="24" t="n">
        <f aca="false">(R1757+S1757)*FINISH_PART</f>
        <v>192</v>
      </c>
      <c r="AC1757" s="24" t="n">
        <f aca="false">R1757*SPACER_VANE+(R1757+S1757)*ASM_H*LABOUR</f>
        <v>318</v>
      </c>
      <c r="AD1757" s="24" t="n">
        <f aca="false">V1757*G10_CAGE+W1757*G10_SLEEVE</f>
        <v>205.48068</v>
      </c>
      <c r="AE1757" s="24" t="n">
        <f aca="false">N1757/1000*SHAFT_M+SHAFT_SET</f>
        <v>169.28</v>
      </c>
      <c r="AF1757" s="24" t="n">
        <f aca="false">2*ROUNDUP(G1757*1000/V_ZENER,0)*PRICE_Z+5*ROUNDUP(G1757*DIODE_SAFETY/V_STICK,0)*PRICE_STICK</f>
        <v>68.9</v>
      </c>
      <c r="AG1757" s="24" t="n">
        <f aca="false">SUM(X1757:AF1757)</f>
        <v>1672.4846277</v>
      </c>
      <c r="AH1757" s="20" t="n">
        <f aca="false">FIXED_BOM</f>
        <v>3461</v>
      </c>
      <c r="AI1757" s="24" t="n">
        <f aca="false">(AG1757+AH1757)*(1+CONT)</f>
        <v>5903.507321855</v>
      </c>
      <c r="AJ1757" s="24" t="n">
        <f aca="false">IF(L1757&gt;0,AI1757/L1757,1000000000000)</f>
        <v>1328.6988517083</v>
      </c>
      <c r="AK1757" s="8" t="n">
        <f aca="false">IF(AND(G1757&gt;=V_NEED,L1757&gt;=P_MIN,K1757&gt;=Z_MIN,F1757&lt;=N_CAP,D1757&lt;=R_MAX,OR(CORONA_REQ=0,O1757&gt;=G1757)),1,0)</f>
        <v>0</v>
      </c>
      <c r="AL1757" s="28" t="n">
        <f aca="false">IF(AK1757=1,IF(OBJECTIVE=1,AI1757,AJ1757),1000000000000)+ROW()*0.000000001</f>
        <v>1000000000000</v>
      </c>
    </row>
    <row r="1758" customFormat="false" ht="15" hidden="false" customHeight="false" outlineLevel="0" collapsed="false">
      <c r="A1758" s="8" t="n">
        <v>1754</v>
      </c>
      <c r="B1758" s="23" t="n">
        <v>4</v>
      </c>
      <c r="C1758" s="23" t="n">
        <v>2.5</v>
      </c>
      <c r="D1758" s="8" t="n">
        <v>250</v>
      </c>
      <c r="E1758" s="8" t="n">
        <v>22</v>
      </c>
      <c r="F1758" s="8" t="n">
        <v>6</v>
      </c>
      <c r="G1758" s="28" t="n">
        <v>9.259956</v>
      </c>
      <c r="H1758" s="8" t="n">
        <v>68.774999</v>
      </c>
      <c r="I1758" s="8" t="n">
        <v>1755.350376</v>
      </c>
      <c r="J1758" s="28" t="n">
        <v>25.523088</v>
      </c>
      <c r="K1758" s="39" t="n">
        <v>1.597231</v>
      </c>
      <c r="L1758" s="28" t="n">
        <v>7.17352</v>
      </c>
      <c r="M1758" s="8" t="n">
        <v>113</v>
      </c>
      <c r="N1758" s="8" t="n">
        <v>822</v>
      </c>
      <c r="O1758" s="28" t="n">
        <v>10.797318</v>
      </c>
      <c r="P1758" s="28" t="n">
        <v>13.289326</v>
      </c>
      <c r="Q1758" s="28" t="n">
        <v>15.26814</v>
      </c>
      <c r="R1758" s="8" t="n">
        <v>24</v>
      </c>
      <c r="S1758" s="8" t="n">
        <v>12</v>
      </c>
      <c r="T1758" s="23" t="n">
        <v>124.138932</v>
      </c>
      <c r="U1758" s="23" t="n">
        <v>102.838934</v>
      </c>
      <c r="V1758" s="28" t="n">
        <v>4.001595</v>
      </c>
      <c r="W1758" s="39" t="n">
        <v>0.500199</v>
      </c>
      <c r="X1758" s="24" t="n">
        <f aca="false">P1758*RHO_VANE/2700*(1+SCRAP)*PRICE_VANE</f>
        <v>159.07323222</v>
      </c>
      <c r="Y1758" s="24" t="n">
        <f aca="false">Q1758*RHO_PLATE/2700*(1+SCRAP)*PRICE_PLATE</f>
        <v>182.7596358</v>
      </c>
      <c r="Z1758" s="24" t="n">
        <f aca="false">T1758*CUT_M+(R1758+S1758)*CUT_SET</f>
        <v>222.208398</v>
      </c>
      <c r="AA1758" s="24" t="n">
        <f aca="false">U1758*ROUND_M</f>
        <v>514.19467</v>
      </c>
      <c r="AB1758" s="24" t="n">
        <f aca="false">(R1758+S1758)*FINISH_PART</f>
        <v>288</v>
      </c>
      <c r="AC1758" s="24" t="n">
        <f aca="false">R1758*SPACER_VANE+(R1758+S1758)*ASM_H*LABOUR</f>
        <v>477</v>
      </c>
      <c r="AD1758" s="24" t="n">
        <f aca="false">V1758*G10_CAGE+W1758*G10_SLEEVE</f>
        <v>270.10764</v>
      </c>
      <c r="AE1758" s="24" t="n">
        <f aca="false">N1758/1000*SHAFT_M+SHAFT_SET</f>
        <v>178.64</v>
      </c>
      <c r="AF1758" s="24" t="n">
        <f aca="false">2*ROUNDUP(G1758*1000/V_ZENER,0)*PRICE_Z+5*ROUNDUP(G1758*DIODE_SAFETY/V_STICK,0)*PRICE_STICK</f>
        <v>68.9</v>
      </c>
      <c r="AG1758" s="24" t="n">
        <f aca="false">SUM(X1758:AF1758)</f>
        <v>2360.88357602</v>
      </c>
      <c r="AH1758" s="20" t="n">
        <f aca="false">FIXED_BOM</f>
        <v>3461</v>
      </c>
      <c r="AI1758" s="24" t="n">
        <f aca="false">(AG1758+AH1758)*(1+CONT)</f>
        <v>6695.166112423</v>
      </c>
      <c r="AJ1758" s="24" t="n">
        <f aca="false">IF(L1758&gt;0,AI1758/L1758,1000000000000)</f>
        <v>933.316713750432</v>
      </c>
      <c r="AK1758" s="8" t="n">
        <f aca="false">IF(AND(G1758&gt;=V_NEED,L1758&gt;=P_MIN,K1758&gt;=Z_MIN,F1758&lt;=N_CAP,D1758&lt;=R_MAX,OR(CORONA_REQ=0,O1758&gt;=G1758)),1,0)</f>
        <v>0</v>
      </c>
      <c r="AL1758" s="28" t="n">
        <f aca="false">IF(AK1758=1,IF(OBJECTIVE=1,AI1758,AJ1758),1000000000000)+ROW()*0.000000001</f>
        <v>1000000000000</v>
      </c>
    </row>
    <row r="1759" customFormat="false" ht="15" hidden="false" customHeight="false" outlineLevel="0" collapsed="false">
      <c r="A1759" s="8" t="n">
        <v>1755</v>
      </c>
      <c r="B1759" s="23" t="n">
        <v>4</v>
      </c>
      <c r="C1759" s="23" t="n">
        <v>2.5</v>
      </c>
      <c r="D1759" s="8" t="n">
        <v>250</v>
      </c>
      <c r="E1759" s="8" t="n">
        <v>22</v>
      </c>
      <c r="F1759" s="8" t="n">
        <v>8</v>
      </c>
      <c r="G1759" s="28" t="n">
        <v>9.259956</v>
      </c>
      <c r="H1759" s="8" t="n">
        <v>93.056817</v>
      </c>
      <c r="I1759" s="8" t="n">
        <v>2393.659604</v>
      </c>
      <c r="J1759" s="28" t="n">
        <v>25.722561</v>
      </c>
      <c r="K1759" s="39" t="n">
        <v>1.609146</v>
      </c>
      <c r="L1759" s="28" t="n">
        <v>9.912754</v>
      </c>
      <c r="M1759" s="8" t="n">
        <v>152</v>
      </c>
      <c r="N1759" s="8" t="n">
        <v>900</v>
      </c>
      <c r="O1759" s="28" t="n">
        <v>10.797318</v>
      </c>
      <c r="P1759" s="28" t="n">
        <v>17.719101</v>
      </c>
      <c r="Q1759" s="28" t="n">
        <v>20.35752</v>
      </c>
      <c r="R1759" s="8" t="n">
        <v>32</v>
      </c>
      <c r="S1759" s="8" t="n">
        <v>16</v>
      </c>
      <c r="T1759" s="23" t="n">
        <v>165.518577</v>
      </c>
      <c r="U1759" s="23" t="n">
        <v>137.118579</v>
      </c>
      <c r="V1759" s="28" t="n">
        <v>4.959032</v>
      </c>
      <c r="W1759" s="39" t="n">
        <v>0.619879</v>
      </c>
      <c r="X1759" s="24" t="n">
        <f aca="false">P1759*RHO_VANE/2700*(1+SCRAP)*PRICE_VANE</f>
        <v>212.09763897</v>
      </c>
      <c r="Y1759" s="24" t="n">
        <f aca="false">Q1759*RHO_PLATE/2700*(1+SCRAP)*PRICE_PLATE</f>
        <v>243.6795144</v>
      </c>
      <c r="Z1759" s="24" t="n">
        <f aca="false">T1759*CUT_M+(R1759+S1759)*CUT_SET</f>
        <v>296.2778655</v>
      </c>
      <c r="AA1759" s="24" t="n">
        <f aca="false">U1759*ROUND_M</f>
        <v>685.592895</v>
      </c>
      <c r="AB1759" s="24" t="n">
        <f aca="false">(R1759+S1759)*FINISH_PART</f>
        <v>384</v>
      </c>
      <c r="AC1759" s="24" t="n">
        <f aca="false">R1759*SPACER_VANE+(R1759+S1759)*ASM_H*LABOUR</f>
        <v>636</v>
      </c>
      <c r="AD1759" s="24" t="n">
        <f aca="false">V1759*G10_CAGE+W1759*G10_SLEEVE</f>
        <v>334.73466</v>
      </c>
      <c r="AE1759" s="24" t="n">
        <f aca="false">N1759/1000*SHAFT_M+SHAFT_SET</f>
        <v>188</v>
      </c>
      <c r="AF1759" s="24" t="n">
        <f aca="false">2*ROUNDUP(G1759*1000/V_ZENER,0)*PRICE_Z+5*ROUNDUP(G1759*DIODE_SAFETY/V_STICK,0)*PRICE_STICK</f>
        <v>68.9</v>
      </c>
      <c r="AG1759" s="24" t="n">
        <f aca="false">SUM(X1759:AF1759)</f>
        <v>3049.28257387</v>
      </c>
      <c r="AH1759" s="20" t="n">
        <f aca="false">FIXED_BOM</f>
        <v>3461</v>
      </c>
      <c r="AI1759" s="24" t="n">
        <f aca="false">(AG1759+AH1759)*(1+CONT)</f>
        <v>7486.8249599505</v>
      </c>
      <c r="AJ1759" s="24" t="n">
        <f aca="false">IF(L1759&gt;0,AI1759/L1759,1000000000000)</f>
        <v>755.271941576529</v>
      </c>
      <c r="AK1759" s="8" t="n">
        <f aca="false">IF(AND(G1759&gt;=V_NEED,L1759&gt;=P_MIN,K1759&gt;=Z_MIN,F1759&lt;=N_CAP,D1759&lt;=R_MAX,OR(CORONA_REQ=0,O1759&gt;=G1759)),1,0)</f>
        <v>0</v>
      </c>
      <c r="AL1759" s="28" t="n">
        <f aca="false">IF(AK1759=1,IF(OBJECTIVE=1,AI1759,AJ1759),1000000000000)+ROW()*0.000000001</f>
        <v>1000000000000</v>
      </c>
    </row>
    <row r="1760" customFormat="false" ht="15" hidden="false" customHeight="false" outlineLevel="0" collapsed="false">
      <c r="A1760" s="8" t="n">
        <v>1756</v>
      </c>
      <c r="B1760" s="23" t="n">
        <v>4</v>
      </c>
      <c r="C1760" s="23" t="n">
        <v>2.5</v>
      </c>
      <c r="D1760" s="8" t="n">
        <v>250</v>
      </c>
      <c r="E1760" s="8" t="n">
        <v>22</v>
      </c>
      <c r="F1760" s="8" t="n">
        <v>10</v>
      </c>
      <c r="G1760" s="28" t="n">
        <v>9.259956</v>
      </c>
      <c r="H1760" s="8" t="n">
        <v>117.338635</v>
      </c>
      <c r="I1760" s="8" t="n">
        <v>3031.968831</v>
      </c>
      <c r="J1760" s="28" t="n">
        <v>25.839476</v>
      </c>
      <c r="K1760" s="39" t="n">
        <v>1.615603</v>
      </c>
      <c r="L1760" s="28" t="n">
        <v>12.651503</v>
      </c>
      <c r="M1760" s="8" t="n">
        <v>184.5</v>
      </c>
      <c r="N1760" s="8" t="n">
        <v>965</v>
      </c>
      <c r="O1760" s="28" t="n">
        <v>10.797318</v>
      </c>
      <c r="P1760" s="28" t="n">
        <v>22.148876</v>
      </c>
      <c r="Q1760" s="28" t="n">
        <v>22.90221</v>
      </c>
      <c r="R1760" s="8" t="n">
        <v>40</v>
      </c>
      <c r="S1760" s="8" t="n">
        <v>18</v>
      </c>
      <c r="T1760" s="23" t="n">
        <v>203.128309</v>
      </c>
      <c r="U1760" s="23" t="n">
        <v>167.628313</v>
      </c>
      <c r="V1760" s="28" t="n">
        <v>5.756896</v>
      </c>
      <c r="W1760" s="39" t="n">
        <v>0.719612</v>
      </c>
      <c r="X1760" s="24" t="n">
        <f aca="false">P1760*RHO_VANE/2700*(1+SCRAP)*PRICE_VANE</f>
        <v>265.12204572</v>
      </c>
      <c r="Y1760" s="24" t="n">
        <f aca="false">Q1760*RHO_PLATE/2700*(1+SCRAP)*PRICE_PLATE</f>
        <v>274.1394537</v>
      </c>
      <c r="Z1760" s="24" t="n">
        <f aca="false">T1760*CUT_M+(R1760+S1760)*CUT_SET</f>
        <v>362.6924635</v>
      </c>
      <c r="AA1760" s="24" t="n">
        <f aca="false">U1760*ROUND_M</f>
        <v>838.141565</v>
      </c>
      <c r="AB1760" s="24" t="n">
        <f aca="false">(R1760+S1760)*FINISH_PART</f>
        <v>464</v>
      </c>
      <c r="AC1760" s="24" t="n">
        <f aca="false">R1760*SPACER_VANE+(R1760+S1760)*ASM_H*LABOUR</f>
        <v>772.5</v>
      </c>
      <c r="AD1760" s="24" t="n">
        <f aca="false">V1760*G10_CAGE+W1760*G10_SLEEVE</f>
        <v>388.59048</v>
      </c>
      <c r="AE1760" s="24" t="n">
        <f aca="false">N1760/1000*SHAFT_M+SHAFT_SET</f>
        <v>195.8</v>
      </c>
      <c r="AF1760" s="24" t="n">
        <f aca="false">2*ROUNDUP(G1760*1000/V_ZENER,0)*PRICE_Z+5*ROUNDUP(G1760*DIODE_SAFETY/V_STICK,0)*PRICE_STICK</f>
        <v>68.9</v>
      </c>
      <c r="AG1760" s="24" t="n">
        <f aca="false">SUM(X1760:AF1760)</f>
        <v>3629.88600792</v>
      </c>
      <c r="AH1760" s="20" t="n">
        <f aca="false">FIXED_BOM</f>
        <v>3461</v>
      </c>
      <c r="AI1760" s="24" t="n">
        <f aca="false">(AG1760+AH1760)*(1+CONT)</f>
        <v>8154.518909108</v>
      </c>
      <c r="AJ1760" s="24" t="n">
        <f aca="false">IF(L1760&gt;0,AI1760/L1760,1000000000000)</f>
        <v>644.549419077559</v>
      </c>
      <c r="AK1760" s="8" t="n">
        <f aca="false">IF(AND(G1760&gt;=V_NEED,L1760&gt;=P_MIN,K1760&gt;=Z_MIN,F1760&lt;=N_CAP,D1760&lt;=R_MAX,OR(CORONA_REQ=0,O1760&gt;=G1760)),1,0)</f>
        <v>0</v>
      </c>
      <c r="AL1760" s="28" t="n">
        <f aca="false">IF(AK1760=1,IF(OBJECTIVE=1,AI1760,AJ1760),1000000000000)+ROW()*0.000000001</f>
        <v>1000000000000</v>
      </c>
    </row>
    <row r="1761" customFormat="false" ht="15" hidden="false" customHeight="false" outlineLevel="0" collapsed="false">
      <c r="A1761" s="8" t="n">
        <v>1757</v>
      </c>
      <c r="B1761" s="23" t="n">
        <v>4</v>
      </c>
      <c r="C1761" s="23" t="n">
        <v>2.5</v>
      </c>
      <c r="D1761" s="8" t="n">
        <v>250</v>
      </c>
      <c r="E1761" s="8" t="n">
        <v>22</v>
      </c>
      <c r="F1761" s="8" t="n">
        <v>12</v>
      </c>
      <c r="G1761" s="28" t="n">
        <v>9.259956</v>
      </c>
      <c r="H1761" s="8" t="n">
        <v>141.620453</v>
      </c>
      <c r="I1761" s="8" t="n">
        <v>3670.278059</v>
      </c>
      <c r="J1761" s="28" t="n">
        <v>25.916299</v>
      </c>
      <c r="K1761" s="39" t="n">
        <v>1.62068</v>
      </c>
      <c r="L1761" s="28" t="n">
        <v>15.392576</v>
      </c>
      <c r="M1761" s="8" t="n">
        <v>223.5</v>
      </c>
      <c r="N1761" s="8" t="n">
        <v>1043</v>
      </c>
      <c r="O1761" s="28" t="n">
        <v>10.797318</v>
      </c>
      <c r="P1761" s="28" t="n">
        <v>26.578651</v>
      </c>
      <c r="Q1761" s="28" t="n">
        <v>27.991591</v>
      </c>
      <c r="R1761" s="8" t="n">
        <v>48</v>
      </c>
      <c r="S1761" s="8" t="n">
        <v>22</v>
      </c>
      <c r="T1761" s="23" t="n">
        <v>244.507954</v>
      </c>
      <c r="U1761" s="23" t="n">
        <v>201.907957</v>
      </c>
      <c r="V1761" s="28" t="n">
        <v>6.714332</v>
      </c>
      <c r="W1761" s="39" t="n">
        <v>0.839292</v>
      </c>
      <c r="X1761" s="24" t="n">
        <f aca="false">P1761*RHO_VANE/2700*(1+SCRAP)*PRICE_VANE</f>
        <v>318.14645247</v>
      </c>
      <c r="Y1761" s="24" t="n">
        <f aca="false">Q1761*RHO_PLATE/2700*(1+SCRAP)*PRICE_PLATE</f>
        <v>335.05934427</v>
      </c>
      <c r="Z1761" s="24" t="n">
        <f aca="false">T1761*CUT_M+(R1761+S1761)*CUT_SET</f>
        <v>436.761931</v>
      </c>
      <c r="AA1761" s="24" t="n">
        <f aca="false">U1761*ROUND_M</f>
        <v>1009.539785</v>
      </c>
      <c r="AB1761" s="24" t="n">
        <f aca="false">(R1761+S1761)*FINISH_PART</f>
        <v>560</v>
      </c>
      <c r="AC1761" s="24" t="n">
        <f aca="false">R1761*SPACER_VANE+(R1761+S1761)*ASM_H*LABOUR</f>
        <v>931.5</v>
      </c>
      <c r="AD1761" s="24" t="n">
        <f aca="false">V1761*G10_CAGE+W1761*G10_SLEEVE</f>
        <v>453.21744</v>
      </c>
      <c r="AE1761" s="24" t="n">
        <f aca="false">N1761/1000*SHAFT_M+SHAFT_SET</f>
        <v>205.16</v>
      </c>
      <c r="AF1761" s="24" t="n">
        <f aca="false">2*ROUNDUP(G1761*1000/V_ZENER,0)*PRICE_Z+5*ROUNDUP(G1761*DIODE_SAFETY/V_STICK,0)*PRICE_STICK</f>
        <v>68.9</v>
      </c>
      <c r="AG1761" s="24" t="n">
        <f aca="false">SUM(X1761:AF1761)</f>
        <v>4318.28495274</v>
      </c>
      <c r="AH1761" s="20" t="n">
        <f aca="false">FIXED_BOM</f>
        <v>3461</v>
      </c>
      <c r="AI1761" s="24" t="n">
        <f aca="false">(AG1761+AH1761)*(1+CONT)</f>
        <v>8946.177695651</v>
      </c>
      <c r="AJ1761" s="24" t="n">
        <f aca="false">IF(L1761&gt;0,AI1761/L1761,1000000000000)</f>
        <v>581.20081366829</v>
      </c>
      <c r="AK1761" s="8" t="n">
        <f aca="false">IF(AND(G1761&gt;=V_NEED,L1761&gt;=P_MIN,K1761&gt;=Z_MIN,F1761&lt;=N_CAP,D1761&lt;=R_MAX,OR(CORONA_REQ=0,O1761&gt;=G1761)),1,0)</f>
        <v>0</v>
      </c>
      <c r="AL1761" s="28" t="n">
        <f aca="false">IF(AK1761=1,IF(OBJECTIVE=1,AI1761,AJ1761),1000000000000)+ROW()*0.000000001</f>
        <v>1000000000000</v>
      </c>
    </row>
    <row r="1762" customFormat="false" ht="15" hidden="false" customHeight="false" outlineLevel="0" collapsed="false">
      <c r="A1762" s="8" t="n">
        <v>1758</v>
      </c>
      <c r="B1762" s="23" t="n">
        <v>4</v>
      </c>
      <c r="C1762" s="23" t="n">
        <v>2.5</v>
      </c>
      <c r="D1762" s="8" t="n">
        <v>250</v>
      </c>
      <c r="E1762" s="8" t="n">
        <v>22</v>
      </c>
      <c r="F1762" s="8" t="n">
        <v>16</v>
      </c>
      <c r="G1762" s="28" t="n">
        <v>9.259956</v>
      </c>
      <c r="H1762" s="8" t="n">
        <v>190.184088</v>
      </c>
      <c r="I1762" s="8" t="n">
        <v>4946.896514</v>
      </c>
      <c r="J1762" s="28" t="n">
        <v>26.011096</v>
      </c>
      <c r="K1762" s="39" t="n">
        <v>1.625444</v>
      </c>
      <c r="L1762" s="28" t="n">
        <v>20.860846</v>
      </c>
      <c r="M1762" s="8" t="n">
        <v>301.5</v>
      </c>
      <c r="N1762" s="8" t="n">
        <v>1199</v>
      </c>
      <c r="O1762" s="28" t="n">
        <v>10.797318</v>
      </c>
      <c r="P1762" s="28" t="n">
        <v>35.438202</v>
      </c>
      <c r="Q1762" s="28" t="n">
        <v>38.170351</v>
      </c>
      <c r="R1762" s="8" t="n">
        <v>64</v>
      </c>
      <c r="S1762" s="8" t="n">
        <v>30</v>
      </c>
      <c r="T1762" s="23" t="n">
        <v>327.267242</v>
      </c>
      <c r="U1762" s="23" t="n">
        <v>270.467247</v>
      </c>
      <c r="V1762" s="28" t="n">
        <v>8.629206</v>
      </c>
      <c r="W1762" s="39" t="n">
        <v>1.078651</v>
      </c>
      <c r="X1762" s="24" t="n">
        <f aca="false">P1762*RHO_VANE/2700*(1+SCRAP)*PRICE_VANE</f>
        <v>424.19527794</v>
      </c>
      <c r="Y1762" s="24" t="n">
        <f aca="false">Q1762*RHO_PLATE/2700*(1+SCRAP)*PRICE_PLATE</f>
        <v>456.89910147</v>
      </c>
      <c r="Z1762" s="24" t="n">
        <f aca="false">T1762*CUT_M+(R1762+S1762)*CUT_SET</f>
        <v>584.900863</v>
      </c>
      <c r="AA1762" s="24" t="n">
        <f aca="false">U1762*ROUND_M</f>
        <v>1352.336235</v>
      </c>
      <c r="AB1762" s="24" t="n">
        <f aca="false">(R1762+S1762)*FINISH_PART</f>
        <v>752</v>
      </c>
      <c r="AC1762" s="24" t="n">
        <f aca="false">R1762*SPACER_VANE+(R1762+S1762)*ASM_H*LABOUR</f>
        <v>1249.5</v>
      </c>
      <c r="AD1762" s="24" t="n">
        <f aca="false">V1762*G10_CAGE+W1762*G10_SLEEVE</f>
        <v>582.47142</v>
      </c>
      <c r="AE1762" s="24" t="n">
        <f aca="false">N1762/1000*SHAFT_M+SHAFT_SET</f>
        <v>223.88</v>
      </c>
      <c r="AF1762" s="24" t="n">
        <f aca="false">2*ROUNDUP(G1762*1000/V_ZENER,0)*PRICE_Z+5*ROUNDUP(G1762*DIODE_SAFETY/V_STICK,0)*PRICE_STICK</f>
        <v>68.9</v>
      </c>
      <c r="AG1762" s="24" t="n">
        <f aca="false">SUM(X1762:AF1762)</f>
        <v>5695.08289741</v>
      </c>
      <c r="AH1762" s="20" t="n">
        <f aca="false">FIXED_BOM</f>
        <v>3461</v>
      </c>
      <c r="AI1762" s="24" t="n">
        <f aca="false">(AG1762+AH1762)*(1+CONT)</f>
        <v>10529.4953320215</v>
      </c>
      <c r="AJ1762" s="24" t="n">
        <f aca="false">IF(L1762&gt;0,AI1762/L1762,1000000000000)</f>
        <v>504.749200105379</v>
      </c>
      <c r="AK1762" s="8" t="n">
        <f aca="false">IF(AND(G1762&gt;=V_NEED,L1762&gt;=P_MIN,K1762&gt;=Z_MIN,F1762&lt;=N_CAP,D1762&lt;=R_MAX,OR(CORONA_REQ=0,O1762&gt;=G1762)),1,0)</f>
        <v>0</v>
      </c>
      <c r="AL1762" s="28" t="n">
        <f aca="false">IF(AK1762=1,IF(OBJECTIVE=1,AI1762,AJ1762),1000000000000)+ROW()*0.000000001</f>
        <v>1000000000000</v>
      </c>
    </row>
    <row r="1763" customFormat="false" ht="15" hidden="false" customHeight="false" outlineLevel="0" collapsed="false">
      <c r="A1763" s="8" t="n">
        <v>1759</v>
      </c>
      <c r="B1763" s="23" t="n">
        <v>4</v>
      </c>
      <c r="C1763" s="23" t="n">
        <v>2.5</v>
      </c>
      <c r="D1763" s="8" t="n">
        <v>250</v>
      </c>
      <c r="E1763" s="8" t="n">
        <v>26</v>
      </c>
      <c r="F1763" s="8" t="n">
        <v>4</v>
      </c>
      <c r="G1763" s="28" t="n">
        <v>9.259956</v>
      </c>
      <c r="H1763" s="8" t="n">
        <v>72.027511</v>
      </c>
      <c r="I1763" s="8" t="n">
        <v>1311.852134</v>
      </c>
      <c r="J1763" s="28" t="n">
        <v>18.213209</v>
      </c>
      <c r="K1763" s="39" t="n">
        <v>1.544888</v>
      </c>
      <c r="L1763" s="28" t="n">
        <v>5.048086</v>
      </c>
      <c r="M1763" s="8" t="n">
        <v>80.5</v>
      </c>
      <c r="N1763" s="8" t="n">
        <v>757</v>
      </c>
      <c r="O1763" s="28" t="n">
        <v>10.797318</v>
      </c>
      <c r="P1763" s="28" t="n">
        <v>10.216718</v>
      </c>
      <c r="Q1763" s="28" t="n">
        <v>12.72345</v>
      </c>
      <c r="R1763" s="8" t="n">
        <v>16</v>
      </c>
      <c r="S1763" s="8" t="n">
        <v>10</v>
      </c>
      <c r="T1763" s="23" t="n">
        <v>86.529199</v>
      </c>
      <c r="U1763" s="23" t="n">
        <v>72.329201</v>
      </c>
      <c r="V1763" s="28" t="n">
        <v>3.203731</v>
      </c>
      <c r="W1763" s="39" t="n">
        <v>0.400466</v>
      </c>
      <c r="X1763" s="24" t="n">
        <f aca="false">P1763*RHO_VANE/2700*(1+SCRAP)*PRICE_VANE</f>
        <v>122.29411446</v>
      </c>
      <c r="Y1763" s="24" t="n">
        <f aca="false">Q1763*RHO_PLATE/2700*(1+SCRAP)*PRICE_PLATE</f>
        <v>152.2996965</v>
      </c>
      <c r="Z1763" s="24" t="n">
        <f aca="false">T1763*CUT_M+(R1763+S1763)*CUT_SET</f>
        <v>155.7937985</v>
      </c>
      <c r="AA1763" s="24" t="n">
        <f aca="false">U1763*ROUND_M</f>
        <v>361.646005</v>
      </c>
      <c r="AB1763" s="24" t="n">
        <f aca="false">(R1763+S1763)*FINISH_PART</f>
        <v>208</v>
      </c>
      <c r="AC1763" s="24" t="n">
        <f aca="false">R1763*SPACER_VANE+(R1763+S1763)*ASM_H*LABOUR</f>
        <v>340.5</v>
      </c>
      <c r="AD1763" s="24" t="n">
        <f aca="false">V1763*G10_CAGE+W1763*G10_SLEEVE</f>
        <v>216.25182</v>
      </c>
      <c r="AE1763" s="24" t="n">
        <f aca="false">N1763/1000*SHAFT_M+SHAFT_SET</f>
        <v>170.84</v>
      </c>
      <c r="AF1763" s="24" t="n">
        <f aca="false">2*ROUNDUP(G1763*1000/V_ZENER,0)*PRICE_Z+5*ROUNDUP(G1763*DIODE_SAFETY/V_STICK,0)*PRICE_STICK</f>
        <v>68.9</v>
      </c>
      <c r="AG1763" s="24" t="n">
        <f aca="false">SUM(X1763:AF1763)</f>
        <v>1796.52543446</v>
      </c>
      <c r="AH1763" s="20" t="n">
        <f aca="false">FIXED_BOM</f>
        <v>3461</v>
      </c>
      <c r="AI1763" s="24" t="n">
        <f aca="false">(AG1763+AH1763)*(1+CONT)</f>
        <v>6046.154249629</v>
      </c>
      <c r="AJ1763" s="24" t="n">
        <f aca="false">IF(L1763&gt;0,AI1763/L1763,1000000000000)</f>
        <v>1197.71221204017</v>
      </c>
      <c r="AK1763" s="8" t="n">
        <f aca="false">IF(AND(G1763&gt;=V_NEED,L1763&gt;=P_MIN,K1763&gt;=Z_MIN,F1763&lt;=N_CAP,D1763&lt;=R_MAX,OR(CORONA_REQ=0,O1763&gt;=G1763)),1,0)</f>
        <v>0</v>
      </c>
      <c r="AL1763" s="28" t="n">
        <f aca="false">IF(AK1763=1,IF(OBJECTIVE=1,AI1763,AJ1763),1000000000000)+ROW()*0.000000001</f>
        <v>1000000000000</v>
      </c>
    </row>
    <row r="1764" customFormat="false" ht="15" hidden="false" customHeight="false" outlineLevel="0" collapsed="false">
      <c r="A1764" s="8" t="n">
        <v>1760</v>
      </c>
      <c r="B1764" s="23" t="n">
        <v>4</v>
      </c>
      <c r="C1764" s="23" t="n">
        <v>2.5</v>
      </c>
      <c r="D1764" s="8" t="n">
        <v>250</v>
      </c>
      <c r="E1764" s="8" t="n">
        <v>26</v>
      </c>
      <c r="F1764" s="8" t="n">
        <v>6</v>
      </c>
      <c r="G1764" s="28" t="n">
        <v>9.259956</v>
      </c>
      <c r="H1764" s="8" t="n">
        <v>112.043231</v>
      </c>
      <c r="I1764" s="8" t="n">
        <v>2061.481924</v>
      </c>
      <c r="J1764" s="28" t="n">
        <v>18.398987</v>
      </c>
      <c r="K1764" s="39" t="n">
        <v>1.564217</v>
      </c>
      <c r="L1764" s="28" t="n">
        <v>8.124095</v>
      </c>
      <c r="M1764" s="8" t="n">
        <v>119.5</v>
      </c>
      <c r="N1764" s="8" t="n">
        <v>835</v>
      </c>
      <c r="O1764" s="28" t="n">
        <v>10.797318</v>
      </c>
      <c r="P1764" s="28" t="n">
        <v>15.325078</v>
      </c>
      <c r="Q1764" s="28" t="n">
        <v>17.81283</v>
      </c>
      <c r="R1764" s="8" t="n">
        <v>24</v>
      </c>
      <c r="S1764" s="8" t="n">
        <v>14</v>
      </c>
      <c r="T1764" s="23" t="n">
        <v>127.908844</v>
      </c>
      <c r="U1764" s="23" t="n">
        <v>106.608845</v>
      </c>
      <c r="V1764" s="28" t="n">
        <v>4.161168</v>
      </c>
      <c r="W1764" s="39" t="n">
        <v>0.520146</v>
      </c>
      <c r="X1764" s="24" t="n">
        <f aca="false">P1764*RHO_VANE/2700*(1+SCRAP)*PRICE_VANE</f>
        <v>183.44118366</v>
      </c>
      <c r="Y1764" s="24" t="n">
        <f aca="false">Q1764*RHO_PLATE/2700*(1+SCRAP)*PRICE_PLATE</f>
        <v>213.2195751</v>
      </c>
      <c r="Z1764" s="24" t="n">
        <f aca="false">T1764*CUT_M+(R1764+S1764)*CUT_SET</f>
        <v>229.863266</v>
      </c>
      <c r="AA1764" s="24" t="n">
        <f aca="false">U1764*ROUND_M</f>
        <v>533.044225</v>
      </c>
      <c r="AB1764" s="24" t="n">
        <f aca="false">(R1764+S1764)*FINISH_PART</f>
        <v>304</v>
      </c>
      <c r="AC1764" s="24" t="n">
        <f aca="false">R1764*SPACER_VANE+(R1764+S1764)*ASM_H*LABOUR</f>
        <v>499.5</v>
      </c>
      <c r="AD1764" s="24" t="n">
        <f aca="false">V1764*G10_CAGE+W1764*G10_SLEEVE</f>
        <v>280.87884</v>
      </c>
      <c r="AE1764" s="24" t="n">
        <f aca="false">N1764/1000*SHAFT_M+SHAFT_SET</f>
        <v>180.2</v>
      </c>
      <c r="AF1764" s="24" t="n">
        <f aca="false">2*ROUNDUP(G1764*1000/V_ZENER,0)*PRICE_Z+5*ROUNDUP(G1764*DIODE_SAFETY/V_STICK,0)*PRICE_STICK</f>
        <v>68.9</v>
      </c>
      <c r="AG1764" s="24" t="n">
        <f aca="false">SUM(X1764:AF1764)</f>
        <v>2493.04708976</v>
      </c>
      <c r="AH1764" s="20" t="n">
        <f aca="false">FIXED_BOM</f>
        <v>3461</v>
      </c>
      <c r="AI1764" s="24" t="n">
        <f aca="false">(AG1764+AH1764)*(1+CONT)</f>
        <v>6847.154153224</v>
      </c>
      <c r="AJ1764" s="24" t="n">
        <f aca="false">IF(L1764&gt;0,AI1764/L1764,1000000000000)</f>
        <v>842.820542254122</v>
      </c>
      <c r="AK1764" s="8" t="n">
        <f aca="false">IF(AND(G1764&gt;=V_NEED,L1764&gt;=P_MIN,K1764&gt;=Z_MIN,F1764&lt;=N_CAP,D1764&lt;=R_MAX,OR(CORONA_REQ=0,O1764&gt;=G1764)),1,0)</f>
        <v>0</v>
      </c>
      <c r="AL1764" s="28" t="n">
        <f aca="false">IF(AK1764=1,IF(OBJECTIVE=1,AI1764,AJ1764),1000000000000)+ROW()*0.000000001</f>
        <v>1000000000000</v>
      </c>
    </row>
    <row r="1765" customFormat="false" ht="15" hidden="false" customHeight="false" outlineLevel="0" collapsed="false">
      <c r="A1765" s="8" t="n">
        <v>1761</v>
      </c>
      <c r="B1765" s="23" t="n">
        <v>4</v>
      </c>
      <c r="C1765" s="23" t="n">
        <v>2.5</v>
      </c>
      <c r="D1765" s="8" t="n">
        <v>250</v>
      </c>
      <c r="E1765" s="8" t="n">
        <v>26</v>
      </c>
      <c r="F1765" s="8" t="n">
        <v>8</v>
      </c>
      <c r="G1765" s="28" t="n">
        <v>9.259956</v>
      </c>
      <c r="H1765" s="8" t="n">
        <v>152.058952</v>
      </c>
      <c r="I1765" s="8" t="n">
        <v>2811.111715</v>
      </c>
      <c r="J1765" s="28" t="n">
        <v>18.486986</v>
      </c>
      <c r="K1765" s="39" t="n">
        <v>1.573313</v>
      </c>
      <c r="L1765" s="28" t="n">
        <v>11.199054</v>
      </c>
      <c r="M1765" s="8" t="n">
        <v>158.5</v>
      </c>
      <c r="N1765" s="8" t="n">
        <v>913</v>
      </c>
      <c r="O1765" s="28" t="n">
        <v>10.797318</v>
      </c>
      <c r="P1765" s="28" t="n">
        <v>20.433437</v>
      </c>
      <c r="Q1765" s="28" t="n">
        <v>22.90221</v>
      </c>
      <c r="R1765" s="8" t="n">
        <v>32</v>
      </c>
      <c r="S1765" s="8" t="n">
        <v>18</v>
      </c>
      <c r="T1765" s="23" t="n">
        <v>169.288488</v>
      </c>
      <c r="U1765" s="23" t="n">
        <v>140.88849</v>
      </c>
      <c r="V1765" s="28" t="n">
        <v>5.118604</v>
      </c>
      <c r="W1765" s="39" t="n">
        <v>0.639826</v>
      </c>
      <c r="X1765" s="24" t="n">
        <f aca="false">P1765*RHO_VANE/2700*(1+SCRAP)*PRICE_VANE</f>
        <v>244.58824089</v>
      </c>
      <c r="Y1765" s="24" t="n">
        <f aca="false">Q1765*RHO_PLATE/2700*(1+SCRAP)*PRICE_PLATE</f>
        <v>274.1394537</v>
      </c>
      <c r="Z1765" s="24" t="n">
        <f aca="false">T1765*CUT_M+(R1765+S1765)*CUT_SET</f>
        <v>303.932732</v>
      </c>
      <c r="AA1765" s="24" t="n">
        <f aca="false">U1765*ROUND_M</f>
        <v>704.44245</v>
      </c>
      <c r="AB1765" s="24" t="n">
        <f aca="false">(R1765+S1765)*FINISH_PART</f>
        <v>400</v>
      </c>
      <c r="AC1765" s="24" t="n">
        <f aca="false">R1765*SPACER_VANE+(R1765+S1765)*ASM_H*LABOUR</f>
        <v>658.5</v>
      </c>
      <c r="AD1765" s="24" t="n">
        <f aca="false">V1765*G10_CAGE+W1765*G10_SLEEVE</f>
        <v>345.5058</v>
      </c>
      <c r="AE1765" s="24" t="n">
        <f aca="false">N1765/1000*SHAFT_M+SHAFT_SET</f>
        <v>189.56</v>
      </c>
      <c r="AF1765" s="24" t="n">
        <f aca="false">2*ROUNDUP(G1765*1000/V_ZENER,0)*PRICE_Z+5*ROUNDUP(G1765*DIODE_SAFETY/V_STICK,0)*PRICE_STICK</f>
        <v>68.9</v>
      </c>
      <c r="AG1765" s="24" t="n">
        <f aca="false">SUM(X1765:AF1765)</f>
        <v>3189.56867659</v>
      </c>
      <c r="AH1765" s="20" t="n">
        <f aca="false">FIXED_BOM</f>
        <v>3461</v>
      </c>
      <c r="AI1765" s="24" t="n">
        <f aca="false">(AG1765+AH1765)*(1+CONT)</f>
        <v>7648.1539780785</v>
      </c>
      <c r="AJ1765" s="24" t="n">
        <f aca="false">IF(L1765&gt;0,AI1765/L1765,1000000000000)</f>
        <v>682.928573974061</v>
      </c>
      <c r="AK1765" s="8" t="n">
        <f aca="false">IF(AND(G1765&gt;=V_NEED,L1765&gt;=P_MIN,K1765&gt;=Z_MIN,F1765&lt;=N_CAP,D1765&lt;=R_MAX,OR(CORONA_REQ=0,O1765&gt;=G1765)),1,0)</f>
        <v>0</v>
      </c>
      <c r="AL1765" s="28" t="n">
        <f aca="false">IF(AK1765=1,IF(OBJECTIVE=1,AI1765,AJ1765),1000000000000)+ROW()*0.000000001</f>
        <v>1000000000000</v>
      </c>
    </row>
    <row r="1766" customFormat="false" ht="15" hidden="false" customHeight="false" outlineLevel="0" collapsed="false">
      <c r="A1766" s="8" t="n">
        <v>1762</v>
      </c>
      <c r="B1766" s="23" t="n">
        <v>4</v>
      </c>
      <c r="C1766" s="23" t="n">
        <v>2.5</v>
      </c>
      <c r="D1766" s="8" t="n">
        <v>250</v>
      </c>
      <c r="E1766" s="8" t="n">
        <v>26</v>
      </c>
      <c r="F1766" s="8" t="n">
        <v>10</v>
      </c>
      <c r="G1766" s="28" t="n">
        <v>9.259956</v>
      </c>
      <c r="H1766" s="8" t="n">
        <v>192.074672</v>
      </c>
      <c r="I1766" s="8" t="n">
        <v>3560.741505</v>
      </c>
      <c r="J1766" s="28" t="n">
        <v>18.538319</v>
      </c>
      <c r="K1766" s="39" t="n">
        <v>1.578115</v>
      </c>
      <c r="L1766" s="28" t="n">
        <v>14.272081</v>
      </c>
      <c r="M1766" s="8" t="n">
        <v>197.5</v>
      </c>
      <c r="N1766" s="8" t="n">
        <v>991</v>
      </c>
      <c r="O1766" s="28" t="n">
        <v>10.797318</v>
      </c>
      <c r="P1766" s="28" t="n">
        <v>25.541796</v>
      </c>
      <c r="Q1766" s="28" t="n">
        <v>27.991591</v>
      </c>
      <c r="R1766" s="8" t="n">
        <v>40</v>
      </c>
      <c r="S1766" s="8" t="n">
        <v>22</v>
      </c>
      <c r="T1766" s="23" t="n">
        <v>210.668132</v>
      </c>
      <c r="U1766" s="23" t="n">
        <v>175.168135</v>
      </c>
      <c r="V1766" s="28" t="n">
        <v>6.076041</v>
      </c>
      <c r="W1766" s="39" t="n">
        <v>0.759505</v>
      </c>
      <c r="X1766" s="24" t="n">
        <f aca="false">P1766*RHO_VANE/2700*(1+SCRAP)*PRICE_VANE</f>
        <v>305.73529812</v>
      </c>
      <c r="Y1766" s="24" t="n">
        <f aca="false">Q1766*RHO_PLATE/2700*(1+SCRAP)*PRICE_PLATE</f>
        <v>335.05934427</v>
      </c>
      <c r="Z1766" s="24" t="n">
        <f aca="false">T1766*CUT_M+(R1766+S1766)*CUT_SET</f>
        <v>378.002198</v>
      </c>
      <c r="AA1766" s="24" t="n">
        <f aca="false">U1766*ROUND_M</f>
        <v>875.840675</v>
      </c>
      <c r="AB1766" s="24" t="n">
        <f aca="false">(R1766+S1766)*FINISH_PART</f>
        <v>496</v>
      </c>
      <c r="AC1766" s="24" t="n">
        <f aca="false">R1766*SPACER_VANE+(R1766+S1766)*ASM_H*LABOUR</f>
        <v>817.5</v>
      </c>
      <c r="AD1766" s="24" t="n">
        <f aca="false">V1766*G10_CAGE+W1766*G10_SLEEVE</f>
        <v>410.13276</v>
      </c>
      <c r="AE1766" s="24" t="n">
        <f aca="false">N1766/1000*SHAFT_M+SHAFT_SET</f>
        <v>198.92</v>
      </c>
      <c r="AF1766" s="24" t="n">
        <f aca="false">2*ROUNDUP(G1766*1000/V_ZENER,0)*PRICE_Z+5*ROUNDUP(G1766*DIODE_SAFETY/V_STICK,0)*PRICE_STICK</f>
        <v>68.9</v>
      </c>
      <c r="AG1766" s="24" t="n">
        <f aca="false">SUM(X1766:AF1766)</f>
        <v>3886.09027539</v>
      </c>
      <c r="AH1766" s="20" t="n">
        <f aca="false">FIXED_BOM</f>
        <v>3461</v>
      </c>
      <c r="AI1766" s="24" t="n">
        <f aca="false">(AG1766+AH1766)*(1+CONT)</f>
        <v>8449.1538166985</v>
      </c>
      <c r="AJ1766" s="24" t="n">
        <f aca="false">IF(L1766&gt;0,AI1766/L1766,1000000000000)</f>
        <v>592.005736002935</v>
      </c>
      <c r="AK1766" s="8" t="n">
        <f aca="false">IF(AND(G1766&gt;=V_NEED,L1766&gt;=P_MIN,K1766&gt;=Z_MIN,F1766&lt;=N_CAP,D1766&lt;=R_MAX,OR(CORONA_REQ=0,O1766&gt;=G1766)),1,0)</f>
        <v>0</v>
      </c>
      <c r="AL1766" s="28" t="n">
        <f aca="false">IF(AK1766=1,IF(OBJECTIVE=1,AI1766,AJ1766),1000000000000)+ROW()*0.000000001</f>
        <v>1000000000000</v>
      </c>
    </row>
    <row r="1767" customFormat="false" ht="15" hidden="false" customHeight="false" outlineLevel="0" collapsed="false">
      <c r="A1767" s="8" t="n">
        <v>1763</v>
      </c>
      <c r="B1767" s="23" t="n">
        <v>4</v>
      </c>
      <c r="C1767" s="23" t="n">
        <v>2.5</v>
      </c>
      <c r="D1767" s="8" t="n">
        <v>250</v>
      </c>
      <c r="E1767" s="8" t="n">
        <v>26</v>
      </c>
      <c r="F1767" s="8" t="n">
        <v>12</v>
      </c>
      <c r="G1767" s="28" t="n">
        <v>9.259956</v>
      </c>
      <c r="H1767" s="8" t="n">
        <v>232.090393</v>
      </c>
      <c r="I1767" s="8" t="n">
        <v>4310.371296</v>
      </c>
      <c r="J1767" s="28" t="n">
        <v>18.571951</v>
      </c>
      <c r="K1767" s="39" t="n">
        <v>1.582044</v>
      </c>
      <c r="L1767" s="28" t="n">
        <v>17.346672</v>
      </c>
      <c r="M1767" s="8" t="n">
        <v>236.5</v>
      </c>
      <c r="N1767" s="8" t="n">
        <v>1069</v>
      </c>
      <c r="O1767" s="28" t="n">
        <v>10.797318</v>
      </c>
      <c r="P1767" s="28" t="n">
        <v>30.650155</v>
      </c>
      <c r="Q1767" s="28" t="n">
        <v>33.080971</v>
      </c>
      <c r="R1767" s="8" t="n">
        <v>48</v>
      </c>
      <c r="S1767" s="8" t="n">
        <v>26</v>
      </c>
      <c r="T1767" s="23" t="n">
        <v>252.047776</v>
      </c>
      <c r="U1767" s="23" t="n">
        <v>209.44778</v>
      </c>
      <c r="V1767" s="28" t="n">
        <v>7.033478</v>
      </c>
      <c r="W1767" s="39" t="n">
        <v>0.879185</v>
      </c>
      <c r="X1767" s="24" t="n">
        <f aca="false">P1767*RHO_VANE/2700*(1+SCRAP)*PRICE_VANE</f>
        <v>366.88235535</v>
      </c>
      <c r="Y1767" s="24" t="n">
        <f aca="false">Q1767*RHO_PLATE/2700*(1+SCRAP)*PRICE_PLATE</f>
        <v>395.97922287</v>
      </c>
      <c r="Z1767" s="24" t="n">
        <f aca="false">T1767*CUT_M+(R1767+S1767)*CUT_SET</f>
        <v>452.071664</v>
      </c>
      <c r="AA1767" s="24" t="n">
        <f aca="false">U1767*ROUND_M</f>
        <v>1047.2389</v>
      </c>
      <c r="AB1767" s="24" t="n">
        <f aca="false">(R1767+S1767)*FINISH_PART</f>
        <v>592</v>
      </c>
      <c r="AC1767" s="24" t="n">
        <f aca="false">R1767*SPACER_VANE+(R1767+S1767)*ASM_H*LABOUR</f>
        <v>976.5</v>
      </c>
      <c r="AD1767" s="24" t="n">
        <f aca="false">V1767*G10_CAGE+W1767*G10_SLEEVE</f>
        <v>474.75978</v>
      </c>
      <c r="AE1767" s="24" t="n">
        <f aca="false">N1767/1000*SHAFT_M+SHAFT_SET</f>
        <v>208.28</v>
      </c>
      <c r="AF1767" s="24" t="n">
        <f aca="false">2*ROUNDUP(G1767*1000/V_ZENER,0)*PRICE_Z+5*ROUNDUP(G1767*DIODE_SAFETY/V_STICK,0)*PRICE_STICK</f>
        <v>68.9</v>
      </c>
      <c r="AG1767" s="24" t="n">
        <f aca="false">SUM(X1767:AF1767)</f>
        <v>4582.61192222</v>
      </c>
      <c r="AH1767" s="20" t="n">
        <f aca="false">FIXED_BOM</f>
        <v>3461</v>
      </c>
      <c r="AI1767" s="24" t="n">
        <f aca="false">(AG1767+AH1767)*(1+CONT)</f>
        <v>9250.153710553</v>
      </c>
      <c r="AJ1767" s="24" t="n">
        <f aca="false">IF(L1767&gt;0,AI1767/L1767,1000000000000)</f>
        <v>533.252355872815</v>
      </c>
      <c r="AK1767" s="8" t="n">
        <f aca="false">IF(AND(G1767&gt;=V_NEED,L1767&gt;=P_MIN,K1767&gt;=Z_MIN,F1767&lt;=N_CAP,D1767&lt;=R_MAX,OR(CORONA_REQ=0,O1767&gt;=G1767)),1,0)</f>
        <v>0</v>
      </c>
      <c r="AL1767" s="28" t="n">
        <f aca="false">IF(AK1767=1,IF(OBJECTIVE=1,AI1767,AJ1767),1000000000000)+ROW()*0.000000001</f>
        <v>1000000000000</v>
      </c>
    </row>
    <row r="1768" customFormat="false" ht="15" hidden="false" customHeight="false" outlineLevel="0" collapsed="false">
      <c r="A1768" s="8" t="n">
        <v>1764</v>
      </c>
      <c r="B1768" s="23" t="n">
        <v>4</v>
      </c>
      <c r="C1768" s="23" t="n">
        <v>2.5</v>
      </c>
      <c r="D1768" s="8" t="n">
        <v>250</v>
      </c>
      <c r="E1768" s="8" t="n">
        <v>26</v>
      </c>
      <c r="F1768" s="8" t="n">
        <v>16</v>
      </c>
      <c r="G1768" s="28" t="n">
        <v>9.259956</v>
      </c>
      <c r="H1768" s="8" t="n">
        <v>312.121834</v>
      </c>
      <c r="I1768" s="8" t="n">
        <v>5809.630877</v>
      </c>
      <c r="J1768" s="28" t="n">
        <v>18.613343</v>
      </c>
      <c r="K1768" s="39" t="n">
        <v>1.586277</v>
      </c>
      <c r="L1768" s="28" t="n">
        <v>23.494379</v>
      </c>
      <c r="M1768" s="8" t="n">
        <v>314.5</v>
      </c>
      <c r="N1768" s="8" t="n">
        <v>1225</v>
      </c>
      <c r="O1768" s="28" t="n">
        <v>10.797318</v>
      </c>
      <c r="P1768" s="28" t="n">
        <v>40.866874</v>
      </c>
      <c r="Q1768" s="28" t="n">
        <v>43.259731</v>
      </c>
      <c r="R1768" s="8" t="n">
        <v>64</v>
      </c>
      <c r="S1768" s="8" t="n">
        <v>34</v>
      </c>
      <c r="T1768" s="23" t="n">
        <v>334.807064</v>
      </c>
      <c r="U1768" s="23" t="n">
        <v>278.007069</v>
      </c>
      <c r="V1768" s="28" t="n">
        <v>8.948352</v>
      </c>
      <c r="W1768" s="39" t="n">
        <v>1.118544</v>
      </c>
      <c r="X1768" s="24" t="n">
        <f aca="false">P1768*RHO_VANE/2700*(1+SCRAP)*PRICE_VANE</f>
        <v>489.17648178</v>
      </c>
      <c r="Y1768" s="24" t="n">
        <f aca="false">Q1768*RHO_PLATE/2700*(1+SCRAP)*PRICE_PLATE</f>
        <v>517.81898007</v>
      </c>
      <c r="Z1768" s="24" t="n">
        <f aca="false">T1768*CUT_M+(R1768+S1768)*CUT_SET</f>
        <v>600.210596</v>
      </c>
      <c r="AA1768" s="24" t="n">
        <f aca="false">U1768*ROUND_M</f>
        <v>1390.035345</v>
      </c>
      <c r="AB1768" s="24" t="n">
        <f aca="false">(R1768+S1768)*FINISH_PART</f>
        <v>784</v>
      </c>
      <c r="AC1768" s="24" t="n">
        <f aca="false">R1768*SPACER_VANE+(R1768+S1768)*ASM_H*LABOUR</f>
        <v>1294.5</v>
      </c>
      <c r="AD1768" s="24" t="n">
        <f aca="false">V1768*G10_CAGE+W1768*G10_SLEEVE</f>
        <v>604.01376</v>
      </c>
      <c r="AE1768" s="24" t="n">
        <f aca="false">N1768/1000*SHAFT_M+SHAFT_SET</f>
        <v>227</v>
      </c>
      <c r="AF1768" s="24" t="n">
        <f aca="false">2*ROUNDUP(G1768*1000/V_ZENER,0)*PRICE_Z+5*ROUNDUP(G1768*DIODE_SAFETY/V_STICK,0)*PRICE_STICK</f>
        <v>68.9</v>
      </c>
      <c r="AG1768" s="24" t="n">
        <f aca="false">SUM(X1768:AF1768)</f>
        <v>5975.65516285</v>
      </c>
      <c r="AH1768" s="20" t="n">
        <f aca="false">FIXED_BOM</f>
        <v>3461</v>
      </c>
      <c r="AI1768" s="24" t="n">
        <f aca="false">(AG1768+AH1768)*(1+CONT)</f>
        <v>10852.1534372775</v>
      </c>
      <c r="AJ1768" s="24" t="n">
        <f aca="false">IF(L1768&gt;0,AI1768/L1768,1000000000000)</f>
        <v>461.904246853152</v>
      </c>
      <c r="AK1768" s="8" t="n">
        <f aca="false">IF(AND(G1768&gt;=V_NEED,L1768&gt;=P_MIN,K1768&gt;=Z_MIN,F1768&lt;=N_CAP,D1768&lt;=R_MAX,OR(CORONA_REQ=0,O1768&gt;=G1768)),1,0)</f>
        <v>0</v>
      </c>
      <c r="AL1768" s="28" t="n">
        <f aca="false">IF(AK1768=1,IF(OBJECTIVE=1,AI1768,AJ1768),1000000000000)+ROW()*0.000000001</f>
        <v>1000000000000</v>
      </c>
    </row>
    <row r="1769" customFormat="false" ht="15" hidden="false" customHeight="false" outlineLevel="0" collapsed="false">
      <c r="A1769" s="8" t="n">
        <v>1765</v>
      </c>
      <c r="B1769" s="23" t="n">
        <v>4</v>
      </c>
      <c r="C1769" s="23" t="n">
        <v>3</v>
      </c>
      <c r="D1769" s="8" t="n">
        <v>250</v>
      </c>
      <c r="E1769" s="8" t="n">
        <v>18</v>
      </c>
      <c r="F1769" s="8" t="n">
        <v>4</v>
      </c>
      <c r="G1769" s="28" t="n">
        <v>9.259956</v>
      </c>
      <c r="H1769" s="8" t="n">
        <v>34.707124</v>
      </c>
      <c r="I1769" s="8" t="n">
        <v>922.958184</v>
      </c>
      <c r="J1769" s="28" t="n">
        <v>26.592759</v>
      </c>
      <c r="K1769" s="39" t="n">
        <v>1.567423</v>
      </c>
      <c r="L1769" s="28" t="n">
        <v>3.642124</v>
      </c>
      <c r="M1769" s="8" t="n">
        <v>80</v>
      </c>
      <c r="N1769" s="8" t="n">
        <v>756</v>
      </c>
      <c r="O1769" s="28" t="n">
        <v>11.260741</v>
      </c>
      <c r="P1769" s="28" t="n">
        <v>9.002859</v>
      </c>
      <c r="Q1769" s="28" t="n">
        <v>12.214512</v>
      </c>
      <c r="R1769" s="8" t="n">
        <v>16</v>
      </c>
      <c r="S1769" s="8" t="n">
        <v>8</v>
      </c>
      <c r="T1769" s="23" t="n">
        <v>82.759288</v>
      </c>
      <c r="U1769" s="23" t="n">
        <v>68.559289</v>
      </c>
      <c r="V1769" s="28" t="n">
        <v>3.191456</v>
      </c>
      <c r="W1769" s="39" t="n">
        <v>0.398932</v>
      </c>
      <c r="X1769" s="24" t="n">
        <f aca="false">P1769*RHO_VANE/2700*(1+SCRAP)*PRICE_VANE</f>
        <v>107.76422223</v>
      </c>
      <c r="Y1769" s="24" t="n">
        <f aca="false">Q1769*RHO_PLATE/2700*(1+SCRAP)*PRICE_PLATE</f>
        <v>146.20770864</v>
      </c>
      <c r="Z1769" s="24" t="n">
        <f aca="false">T1769*CUT_M+(R1769+S1769)*CUT_SET</f>
        <v>148.138932</v>
      </c>
      <c r="AA1769" s="24" t="n">
        <f aca="false">U1769*ROUND_M</f>
        <v>342.796445</v>
      </c>
      <c r="AB1769" s="24" t="n">
        <f aca="false">(R1769+S1769)*FINISH_PART</f>
        <v>192</v>
      </c>
      <c r="AC1769" s="24" t="n">
        <f aca="false">R1769*SPACER_VANE+(R1769+S1769)*ASM_H*LABOUR</f>
        <v>318</v>
      </c>
      <c r="AD1769" s="24" t="n">
        <f aca="false">V1769*G10_CAGE+W1769*G10_SLEEVE</f>
        <v>215.42328</v>
      </c>
      <c r="AE1769" s="24" t="n">
        <f aca="false">N1769/1000*SHAFT_M+SHAFT_SET</f>
        <v>170.72</v>
      </c>
      <c r="AF1769" s="24" t="n">
        <f aca="false">2*ROUNDUP(G1769*1000/V_ZENER,0)*PRICE_Z+5*ROUNDUP(G1769*DIODE_SAFETY/V_STICK,0)*PRICE_STICK</f>
        <v>68.9</v>
      </c>
      <c r="AG1769" s="24" t="n">
        <f aca="false">SUM(X1769:AF1769)</f>
        <v>1709.95058787</v>
      </c>
      <c r="AH1769" s="20" t="n">
        <f aca="false">FIXED_BOM</f>
        <v>3461</v>
      </c>
      <c r="AI1769" s="24" t="n">
        <f aca="false">(AG1769+AH1769)*(1+CONT)</f>
        <v>5946.5931760505</v>
      </c>
      <c r="AJ1769" s="24" t="n">
        <f aca="false">IF(L1769&gt;0,AI1769/L1769,1000000000000)</f>
        <v>1632.72672101513</v>
      </c>
      <c r="AK1769" s="8" t="n">
        <f aca="false">IF(AND(G1769&gt;=V_NEED,L1769&gt;=P_MIN,K1769&gt;=Z_MIN,F1769&lt;=N_CAP,D1769&lt;=R_MAX,OR(CORONA_REQ=0,O1769&gt;=G1769)),1,0)</f>
        <v>0</v>
      </c>
      <c r="AL1769" s="28" t="n">
        <f aca="false">IF(AK1769=1,IF(OBJECTIVE=1,AI1769,AJ1769),1000000000000)+ROW()*0.000000001</f>
        <v>1000000000000</v>
      </c>
    </row>
    <row r="1770" customFormat="false" ht="15" hidden="false" customHeight="false" outlineLevel="0" collapsed="false">
      <c r="A1770" s="8" t="n">
        <v>1766</v>
      </c>
      <c r="B1770" s="23" t="n">
        <v>4</v>
      </c>
      <c r="C1770" s="23" t="n">
        <v>3</v>
      </c>
      <c r="D1770" s="8" t="n">
        <v>250</v>
      </c>
      <c r="E1770" s="8" t="n">
        <v>18</v>
      </c>
      <c r="F1770" s="8" t="n">
        <v>6</v>
      </c>
      <c r="G1770" s="28" t="n">
        <v>9.259956</v>
      </c>
      <c r="H1770" s="8" t="n">
        <v>53.396908</v>
      </c>
      <c r="I1770" s="8" t="n">
        <v>1450.362861</v>
      </c>
      <c r="J1770" s="28" t="n">
        <v>27.161926</v>
      </c>
      <c r="K1770" s="39" t="n">
        <v>1.595582</v>
      </c>
      <c r="L1770" s="28" t="n">
        <v>5.914207</v>
      </c>
      <c r="M1770" s="8" t="n">
        <v>115</v>
      </c>
      <c r="N1770" s="8" t="n">
        <v>826</v>
      </c>
      <c r="O1770" s="28" t="n">
        <v>11.260741</v>
      </c>
      <c r="P1770" s="28" t="n">
        <v>13.504288</v>
      </c>
      <c r="Q1770" s="28" t="n">
        <v>15.26814</v>
      </c>
      <c r="R1770" s="8" t="n">
        <v>24</v>
      </c>
      <c r="S1770" s="8" t="n">
        <v>10</v>
      </c>
      <c r="T1770" s="23" t="n">
        <v>120.369021</v>
      </c>
      <c r="U1770" s="23" t="n">
        <v>99.069023</v>
      </c>
      <c r="V1770" s="28" t="n">
        <v>4.050694</v>
      </c>
      <c r="W1770" s="39" t="n">
        <v>0.506337</v>
      </c>
      <c r="X1770" s="24" t="n">
        <f aca="false">P1770*RHO_VANE/2700*(1+SCRAP)*PRICE_VANE</f>
        <v>161.64632736</v>
      </c>
      <c r="Y1770" s="24" t="n">
        <f aca="false">Q1770*RHO_PLATE/2700*(1+SCRAP)*PRICE_PLATE</f>
        <v>182.7596358</v>
      </c>
      <c r="Z1770" s="24" t="n">
        <f aca="false">T1770*CUT_M+(R1770+S1770)*CUT_SET</f>
        <v>214.5535315</v>
      </c>
      <c r="AA1770" s="24" t="n">
        <f aca="false">U1770*ROUND_M</f>
        <v>495.345115</v>
      </c>
      <c r="AB1770" s="24" t="n">
        <f aca="false">(R1770+S1770)*FINISH_PART</f>
        <v>272</v>
      </c>
      <c r="AC1770" s="24" t="n">
        <f aca="false">R1770*SPACER_VANE+(R1770+S1770)*ASM_H*LABOUR</f>
        <v>454.5</v>
      </c>
      <c r="AD1770" s="24" t="n">
        <f aca="false">V1770*G10_CAGE+W1770*G10_SLEEVE</f>
        <v>273.42186</v>
      </c>
      <c r="AE1770" s="24" t="n">
        <f aca="false">N1770/1000*SHAFT_M+SHAFT_SET</f>
        <v>179.12</v>
      </c>
      <c r="AF1770" s="24" t="n">
        <f aca="false">2*ROUNDUP(G1770*1000/V_ZENER,0)*PRICE_Z+5*ROUNDUP(G1770*DIODE_SAFETY/V_STICK,0)*PRICE_STICK</f>
        <v>68.9</v>
      </c>
      <c r="AG1770" s="24" t="n">
        <f aca="false">SUM(X1770:AF1770)</f>
        <v>2302.24646966</v>
      </c>
      <c r="AH1770" s="20" t="n">
        <f aca="false">FIXED_BOM</f>
        <v>3461</v>
      </c>
      <c r="AI1770" s="24" t="n">
        <f aca="false">(AG1770+AH1770)*(1+CONT)</f>
        <v>6627.733440109</v>
      </c>
      <c r="AJ1770" s="24" t="n">
        <f aca="false">IF(L1770&gt;0,AI1770/L1770,1000000000000)</f>
        <v>1120.64617286967</v>
      </c>
      <c r="AK1770" s="8" t="n">
        <f aca="false">IF(AND(G1770&gt;=V_NEED,L1770&gt;=P_MIN,K1770&gt;=Z_MIN,F1770&lt;=N_CAP,D1770&lt;=R_MAX,OR(CORONA_REQ=0,O1770&gt;=G1770)),1,0)</f>
        <v>0</v>
      </c>
      <c r="AL1770" s="28" t="n">
        <f aca="false">IF(AK1770=1,IF(OBJECTIVE=1,AI1770,AJ1770),1000000000000)+ROW()*0.000000001</f>
        <v>1000000000000</v>
      </c>
    </row>
    <row r="1771" customFormat="false" ht="15" hidden="false" customHeight="false" outlineLevel="0" collapsed="false">
      <c r="A1771" s="8" t="n">
        <v>1767</v>
      </c>
      <c r="B1771" s="23" t="n">
        <v>4</v>
      </c>
      <c r="C1771" s="23" t="n">
        <v>3</v>
      </c>
      <c r="D1771" s="8" t="n">
        <v>250</v>
      </c>
      <c r="E1771" s="8" t="n">
        <v>18</v>
      </c>
      <c r="F1771" s="8" t="n">
        <v>8</v>
      </c>
      <c r="G1771" s="28" t="n">
        <v>9.259956</v>
      </c>
      <c r="H1771" s="8" t="n">
        <v>72.086693</v>
      </c>
      <c r="I1771" s="8" t="n">
        <v>1977.767538</v>
      </c>
      <c r="J1771" s="28" t="n">
        <v>27.435959</v>
      </c>
      <c r="K1771" s="39" t="n">
        <v>1.609821</v>
      </c>
      <c r="L1771" s="28" t="n">
        <v>8.1902</v>
      </c>
      <c r="M1771" s="8" t="n">
        <v>157</v>
      </c>
      <c r="N1771" s="8" t="n">
        <v>910</v>
      </c>
      <c r="O1771" s="28" t="n">
        <v>11.260741</v>
      </c>
      <c r="P1771" s="28" t="n">
        <v>18.005718</v>
      </c>
      <c r="Q1771" s="28" t="n">
        <v>21.375396</v>
      </c>
      <c r="R1771" s="8" t="n">
        <v>32</v>
      </c>
      <c r="S1771" s="8" t="n">
        <v>14</v>
      </c>
      <c r="T1771" s="23" t="n">
        <v>161.748665</v>
      </c>
      <c r="U1771" s="23" t="n">
        <v>133.348668</v>
      </c>
      <c r="V1771" s="28" t="n">
        <v>5.08178</v>
      </c>
      <c r="W1771" s="39" t="n">
        <v>0.635222</v>
      </c>
      <c r="X1771" s="24" t="n">
        <f aca="false">P1771*RHO_VANE/2700*(1+SCRAP)*PRICE_VANE</f>
        <v>215.52844446</v>
      </c>
      <c r="Y1771" s="24" t="n">
        <f aca="false">Q1771*RHO_PLATE/2700*(1+SCRAP)*PRICE_PLATE</f>
        <v>255.86349012</v>
      </c>
      <c r="Z1771" s="24" t="n">
        <f aca="false">T1771*CUT_M+(R1771+S1771)*CUT_SET</f>
        <v>288.6229975</v>
      </c>
      <c r="AA1771" s="24" t="n">
        <f aca="false">U1771*ROUND_M</f>
        <v>666.74334</v>
      </c>
      <c r="AB1771" s="24" t="n">
        <f aca="false">(R1771+S1771)*FINISH_PART</f>
        <v>368</v>
      </c>
      <c r="AC1771" s="24" t="n">
        <f aca="false">R1771*SPACER_VANE+(R1771+S1771)*ASM_H*LABOUR</f>
        <v>613.5</v>
      </c>
      <c r="AD1771" s="24" t="n">
        <f aca="false">V1771*G10_CAGE+W1771*G10_SLEEVE</f>
        <v>343.02012</v>
      </c>
      <c r="AE1771" s="24" t="n">
        <f aca="false">N1771/1000*SHAFT_M+SHAFT_SET</f>
        <v>189.2</v>
      </c>
      <c r="AF1771" s="24" t="n">
        <f aca="false">2*ROUNDUP(G1771*1000/V_ZENER,0)*PRICE_Z+5*ROUNDUP(G1771*DIODE_SAFETY/V_STICK,0)*PRICE_STICK</f>
        <v>68.9</v>
      </c>
      <c r="AG1771" s="24" t="n">
        <f aca="false">SUM(X1771:AF1771)</f>
        <v>3009.37839208</v>
      </c>
      <c r="AH1771" s="20" t="n">
        <f aca="false">FIXED_BOM</f>
        <v>3461</v>
      </c>
      <c r="AI1771" s="24" t="n">
        <f aca="false">(AG1771+AH1771)*(1+CONT)</f>
        <v>7440.935150892</v>
      </c>
      <c r="AJ1771" s="24" t="n">
        <f aca="false">IF(L1771&gt;0,AI1771/L1771,1000000000000)</f>
        <v>908.516904458011</v>
      </c>
      <c r="AK1771" s="8" t="n">
        <f aca="false">IF(AND(G1771&gt;=V_NEED,L1771&gt;=P_MIN,K1771&gt;=Z_MIN,F1771&lt;=N_CAP,D1771&lt;=R_MAX,OR(CORONA_REQ=0,O1771&gt;=G1771)),1,0)</f>
        <v>0</v>
      </c>
      <c r="AL1771" s="28" t="n">
        <f aca="false">IF(AK1771=1,IF(OBJECTIVE=1,AI1771,AJ1771),1000000000000)+ROW()*0.000000001</f>
        <v>1000000000000</v>
      </c>
    </row>
    <row r="1772" customFormat="false" ht="15" hidden="false" customHeight="false" outlineLevel="0" collapsed="false">
      <c r="A1772" s="8" t="n">
        <v>1768</v>
      </c>
      <c r="B1772" s="23" t="n">
        <v>4</v>
      </c>
      <c r="C1772" s="23" t="n">
        <v>3</v>
      </c>
      <c r="D1772" s="8" t="n">
        <v>250</v>
      </c>
      <c r="E1772" s="8" t="n">
        <v>18</v>
      </c>
      <c r="F1772" s="8" t="n">
        <v>10</v>
      </c>
      <c r="G1772" s="28" t="n">
        <v>9.259956</v>
      </c>
      <c r="H1772" s="8" t="n">
        <v>90.776478</v>
      </c>
      <c r="I1772" s="8" t="n">
        <v>2505.172215</v>
      </c>
      <c r="J1772" s="28" t="n">
        <v>27.597151</v>
      </c>
      <c r="K1772" s="39" t="n">
        <v>1.618174</v>
      </c>
      <c r="L1772" s="28" t="n">
        <v>10.474723</v>
      </c>
      <c r="M1772" s="8" t="n">
        <v>192</v>
      </c>
      <c r="N1772" s="8" t="n">
        <v>980</v>
      </c>
      <c r="O1772" s="28" t="n">
        <v>11.260741</v>
      </c>
      <c r="P1772" s="28" t="n">
        <v>22.507147</v>
      </c>
      <c r="Q1772" s="28" t="n">
        <v>24.429024</v>
      </c>
      <c r="R1772" s="8" t="n">
        <v>40</v>
      </c>
      <c r="S1772" s="8" t="n">
        <v>16</v>
      </c>
      <c r="T1772" s="23" t="n">
        <v>199.358398</v>
      </c>
      <c r="U1772" s="23" t="n">
        <v>163.858401</v>
      </c>
      <c r="V1772" s="28" t="n">
        <v>5.941018</v>
      </c>
      <c r="W1772" s="39" t="n">
        <v>0.742627</v>
      </c>
      <c r="X1772" s="24" t="n">
        <f aca="false">P1772*RHO_VANE/2700*(1+SCRAP)*PRICE_VANE</f>
        <v>269.41054959</v>
      </c>
      <c r="Y1772" s="24" t="n">
        <f aca="false">Q1772*RHO_PLATE/2700*(1+SCRAP)*PRICE_PLATE</f>
        <v>292.41541728</v>
      </c>
      <c r="Z1772" s="24" t="n">
        <f aca="false">T1772*CUT_M+(R1772+S1772)*CUT_SET</f>
        <v>355.037597</v>
      </c>
      <c r="AA1772" s="24" t="n">
        <f aca="false">U1772*ROUND_M</f>
        <v>819.292005</v>
      </c>
      <c r="AB1772" s="24" t="n">
        <f aca="false">(R1772+S1772)*FINISH_PART</f>
        <v>448</v>
      </c>
      <c r="AC1772" s="24" t="n">
        <f aca="false">R1772*SPACER_VANE+(R1772+S1772)*ASM_H*LABOUR</f>
        <v>750</v>
      </c>
      <c r="AD1772" s="24" t="n">
        <f aca="false">V1772*G10_CAGE+W1772*G10_SLEEVE</f>
        <v>401.0187</v>
      </c>
      <c r="AE1772" s="24" t="n">
        <f aca="false">N1772/1000*SHAFT_M+SHAFT_SET</f>
        <v>197.6</v>
      </c>
      <c r="AF1772" s="24" t="n">
        <f aca="false">2*ROUNDUP(G1772*1000/V_ZENER,0)*PRICE_Z+5*ROUNDUP(G1772*DIODE_SAFETY/V_STICK,0)*PRICE_STICK</f>
        <v>68.9</v>
      </c>
      <c r="AG1772" s="24" t="n">
        <f aca="false">SUM(X1772:AF1772)</f>
        <v>3601.67426887</v>
      </c>
      <c r="AH1772" s="20" t="n">
        <f aca="false">FIXED_BOM</f>
        <v>3461</v>
      </c>
      <c r="AI1772" s="24" t="n">
        <f aca="false">(AG1772+AH1772)*(1+CONT)</f>
        <v>8122.0754092005</v>
      </c>
      <c r="AJ1772" s="24" t="n">
        <f aca="false">IF(L1772&gt;0,AI1772/L1772,1000000000000)</f>
        <v>775.397631918333</v>
      </c>
      <c r="AK1772" s="8" t="n">
        <f aca="false">IF(AND(G1772&gt;=V_NEED,L1772&gt;=P_MIN,K1772&gt;=Z_MIN,F1772&lt;=N_CAP,D1772&lt;=R_MAX,OR(CORONA_REQ=0,O1772&gt;=G1772)),1,0)</f>
        <v>0</v>
      </c>
      <c r="AL1772" s="28" t="n">
        <f aca="false">IF(AK1772=1,IF(OBJECTIVE=1,AI1772,AJ1772),1000000000000)+ROW()*0.000000001</f>
        <v>1000000000000</v>
      </c>
    </row>
    <row r="1773" customFormat="false" ht="15" hidden="false" customHeight="false" outlineLevel="0" collapsed="false">
      <c r="A1773" s="8" t="n">
        <v>1769</v>
      </c>
      <c r="B1773" s="23" t="n">
        <v>4</v>
      </c>
      <c r="C1773" s="23" t="n">
        <v>3</v>
      </c>
      <c r="D1773" s="8" t="n">
        <v>250</v>
      </c>
      <c r="E1773" s="8" t="n">
        <v>18</v>
      </c>
      <c r="F1773" s="8" t="n">
        <v>12</v>
      </c>
      <c r="G1773" s="28" t="n">
        <v>9.259956</v>
      </c>
      <c r="H1773" s="8" t="n">
        <v>109.466263</v>
      </c>
      <c r="I1773" s="8" t="n">
        <v>3032.576891</v>
      </c>
      <c r="J1773" s="28" t="n">
        <v>27.703302</v>
      </c>
      <c r="K1773" s="39" t="n">
        <v>1.622808</v>
      </c>
      <c r="L1773" s="28" t="n">
        <v>12.748436</v>
      </c>
      <c r="M1773" s="8" t="n">
        <v>227</v>
      </c>
      <c r="N1773" s="8" t="n">
        <v>1050</v>
      </c>
      <c r="O1773" s="28" t="n">
        <v>11.260741</v>
      </c>
      <c r="P1773" s="28" t="n">
        <v>27.008577</v>
      </c>
      <c r="Q1773" s="28" t="n">
        <v>27.482653</v>
      </c>
      <c r="R1773" s="8" t="n">
        <v>48</v>
      </c>
      <c r="S1773" s="8" t="n">
        <v>18</v>
      </c>
      <c r="T1773" s="23" t="n">
        <v>236.968131</v>
      </c>
      <c r="U1773" s="23" t="n">
        <v>194.368135</v>
      </c>
      <c r="V1773" s="28" t="n">
        <v>6.800256</v>
      </c>
      <c r="W1773" s="39" t="n">
        <v>0.850032</v>
      </c>
      <c r="X1773" s="24" t="n">
        <f aca="false">P1773*RHO_VANE/2700*(1+SCRAP)*PRICE_VANE</f>
        <v>323.29266669</v>
      </c>
      <c r="Y1773" s="24" t="n">
        <f aca="false">Q1773*RHO_PLATE/2700*(1+SCRAP)*PRICE_PLATE</f>
        <v>328.96735641</v>
      </c>
      <c r="Z1773" s="24" t="n">
        <f aca="false">T1773*CUT_M+(R1773+S1773)*CUT_SET</f>
        <v>421.4521965</v>
      </c>
      <c r="AA1773" s="24" t="n">
        <f aca="false">U1773*ROUND_M</f>
        <v>971.840675</v>
      </c>
      <c r="AB1773" s="24" t="n">
        <f aca="false">(R1773+S1773)*FINISH_PART</f>
        <v>528</v>
      </c>
      <c r="AC1773" s="24" t="n">
        <f aca="false">R1773*SPACER_VANE+(R1773+S1773)*ASM_H*LABOUR</f>
        <v>886.5</v>
      </c>
      <c r="AD1773" s="24" t="n">
        <f aca="false">V1773*G10_CAGE+W1773*G10_SLEEVE</f>
        <v>459.01728</v>
      </c>
      <c r="AE1773" s="24" t="n">
        <f aca="false">N1773/1000*SHAFT_M+SHAFT_SET</f>
        <v>206</v>
      </c>
      <c r="AF1773" s="24" t="n">
        <f aca="false">2*ROUNDUP(G1773*1000/V_ZENER,0)*PRICE_Z+5*ROUNDUP(G1773*DIODE_SAFETY/V_STICK,0)*PRICE_STICK</f>
        <v>68.9</v>
      </c>
      <c r="AG1773" s="24" t="n">
        <f aca="false">SUM(X1773:AF1773)</f>
        <v>4193.9701746</v>
      </c>
      <c r="AH1773" s="20" t="n">
        <f aca="false">FIXED_BOM</f>
        <v>3461</v>
      </c>
      <c r="AI1773" s="24" t="n">
        <f aca="false">(AG1773+AH1773)*(1+CONT)</f>
        <v>8803.21570079</v>
      </c>
      <c r="AJ1773" s="24" t="n">
        <f aca="false">IF(L1773&gt;0,AI1773/L1773,1000000000000)</f>
        <v>690.532995638838</v>
      </c>
      <c r="AK1773" s="8" t="n">
        <f aca="false">IF(AND(G1773&gt;=V_NEED,L1773&gt;=P_MIN,K1773&gt;=Z_MIN,F1773&lt;=N_CAP,D1773&lt;=R_MAX,OR(CORONA_REQ=0,O1773&gt;=G1773)),1,0)</f>
        <v>0</v>
      </c>
      <c r="AL1773" s="28" t="n">
        <f aca="false">IF(AK1773=1,IF(OBJECTIVE=1,AI1773,AJ1773),1000000000000)+ROW()*0.000000001</f>
        <v>1000000000000</v>
      </c>
    </row>
    <row r="1774" customFormat="false" ht="15" hidden="false" customHeight="false" outlineLevel="0" collapsed="false">
      <c r="A1774" s="8" t="n">
        <v>1770</v>
      </c>
      <c r="B1774" s="23" t="n">
        <v>4</v>
      </c>
      <c r="C1774" s="23" t="n">
        <v>3</v>
      </c>
      <c r="D1774" s="8" t="n">
        <v>250</v>
      </c>
      <c r="E1774" s="8" t="n">
        <v>18</v>
      </c>
      <c r="F1774" s="8" t="n">
        <v>16</v>
      </c>
      <c r="G1774" s="28" t="n">
        <v>9.259956</v>
      </c>
      <c r="H1774" s="8" t="n">
        <v>146.845833</v>
      </c>
      <c r="I1774" s="8" t="n">
        <v>4087.386245</v>
      </c>
      <c r="J1774" s="28" t="n">
        <v>27.83454</v>
      </c>
      <c r="K1774" s="39" t="n">
        <v>1.629139</v>
      </c>
      <c r="L1774" s="28" t="n">
        <v>17.289013</v>
      </c>
      <c r="M1774" s="8" t="n">
        <v>304</v>
      </c>
      <c r="N1774" s="8" t="n">
        <v>1204</v>
      </c>
      <c r="O1774" s="28" t="n">
        <v>11.260741</v>
      </c>
      <c r="P1774" s="28" t="n">
        <v>36.011436</v>
      </c>
      <c r="Q1774" s="28" t="n">
        <v>36.643537</v>
      </c>
      <c r="R1774" s="8" t="n">
        <v>64</v>
      </c>
      <c r="S1774" s="8" t="n">
        <v>24</v>
      </c>
      <c r="T1774" s="23" t="n">
        <v>315.957508</v>
      </c>
      <c r="U1774" s="23" t="n">
        <v>259.157513</v>
      </c>
      <c r="V1774" s="28" t="n">
        <v>8.69058</v>
      </c>
      <c r="W1774" s="39" t="n">
        <v>1.086323</v>
      </c>
      <c r="X1774" s="24" t="n">
        <f aca="false">P1774*RHO_VANE/2700*(1+SCRAP)*PRICE_VANE</f>
        <v>431.05688892</v>
      </c>
      <c r="Y1774" s="24" t="n">
        <f aca="false">Q1774*RHO_PLATE/2700*(1+SCRAP)*PRICE_PLATE</f>
        <v>438.62313789</v>
      </c>
      <c r="Z1774" s="24" t="n">
        <f aca="false">T1774*CUT_M+(R1774+S1774)*CUT_SET</f>
        <v>561.936262</v>
      </c>
      <c r="AA1774" s="24" t="n">
        <f aca="false">U1774*ROUND_M</f>
        <v>1295.787565</v>
      </c>
      <c r="AB1774" s="24" t="n">
        <f aca="false">(R1774+S1774)*FINISH_PART</f>
        <v>704</v>
      </c>
      <c r="AC1774" s="24" t="n">
        <f aca="false">R1774*SPACER_VANE+(R1774+S1774)*ASM_H*LABOUR</f>
        <v>1182</v>
      </c>
      <c r="AD1774" s="24" t="n">
        <f aca="false">V1774*G10_CAGE+W1774*G10_SLEEVE</f>
        <v>586.61418</v>
      </c>
      <c r="AE1774" s="24" t="n">
        <f aca="false">N1774/1000*SHAFT_M+SHAFT_SET</f>
        <v>224.48</v>
      </c>
      <c r="AF1774" s="24" t="n">
        <f aca="false">2*ROUNDUP(G1774*1000/V_ZENER,0)*PRICE_Z+5*ROUNDUP(G1774*DIODE_SAFETY/V_STICK,0)*PRICE_STICK</f>
        <v>68.9</v>
      </c>
      <c r="AG1774" s="24" t="n">
        <f aca="false">SUM(X1774:AF1774)</f>
        <v>5493.39803381</v>
      </c>
      <c r="AH1774" s="20" t="n">
        <f aca="false">FIXED_BOM</f>
        <v>3461</v>
      </c>
      <c r="AI1774" s="24" t="n">
        <f aca="false">(AG1774+AH1774)*(1+CONT)</f>
        <v>10297.5577388815</v>
      </c>
      <c r="AJ1774" s="24" t="n">
        <f aca="false">IF(L1774&gt;0,AI1774/L1774,1000000000000)</f>
        <v>595.612817162061</v>
      </c>
      <c r="AK1774" s="8" t="n">
        <f aca="false">IF(AND(G1774&gt;=V_NEED,L1774&gt;=P_MIN,K1774&gt;=Z_MIN,F1774&lt;=N_CAP,D1774&lt;=R_MAX,OR(CORONA_REQ=0,O1774&gt;=G1774)),1,0)</f>
        <v>0</v>
      </c>
      <c r="AL1774" s="28" t="n">
        <f aca="false">IF(AK1774=1,IF(OBJECTIVE=1,AI1774,AJ1774),1000000000000)+ROW()*0.000000001</f>
        <v>1000000000000</v>
      </c>
    </row>
    <row r="1775" customFormat="false" ht="15" hidden="false" customHeight="false" outlineLevel="0" collapsed="false">
      <c r="A1775" s="8" t="n">
        <v>1771</v>
      </c>
      <c r="B1775" s="23" t="n">
        <v>4</v>
      </c>
      <c r="C1775" s="23" t="n">
        <v>3</v>
      </c>
      <c r="D1775" s="8" t="n">
        <v>250</v>
      </c>
      <c r="E1775" s="8" t="n">
        <v>22</v>
      </c>
      <c r="F1775" s="8" t="n">
        <v>4</v>
      </c>
      <c r="G1775" s="28" t="n">
        <v>9.259956</v>
      </c>
      <c r="H1775" s="8" t="n">
        <v>47.413414</v>
      </c>
      <c r="I1775" s="8" t="n">
        <v>1116.983207</v>
      </c>
      <c r="J1775" s="28" t="n">
        <v>23.558379</v>
      </c>
      <c r="K1775" s="39" t="n">
        <v>1.567125</v>
      </c>
      <c r="L1775" s="28" t="n">
        <v>4.409357</v>
      </c>
      <c r="M1775" s="8" t="n">
        <v>80</v>
      </c>
      <c r="N1775" s="8" t="n">
        <v>756</v>
      </c>
      <c r="O1775" s="28" t="n">
        <v>11.260741</v>
      </c>
      <c r="P1775" s="28" t="n">
        <v>10.631461</v>
      </c>
      <c r="Q1775" s="28" t="n">
        <v>12.214512</v>
      </c>
      <c r="R1775" s="8" t="n">
        <v>16</v>
      </c>
      <c r="S1775" s="8" t="n">
        <v>8</v>
      </c>
      <c r="T1775" s="23" t="n">
        <v>82.759288</v>
      </c>
      <c r="U1775" s="23" t="n">
        <v>68.559289</v>
      </c>
      <c r="V1775" s="28" t="n">
        <v>3.191456</v>
      </c>
      <c r="W1775" s="39" t="n">
        <v>0.398932</v>
      </c>
      <c r="X1775" s="24" t="n">
        <f aca="false">P1775*RHO_VANE/2700*(1+SCRAP)*PRICE_VANE</f>
        <v>127.25858817</v>
      </c>
      <c r="Y1775" s="24" t="n">
        <f aca="false">Q1775*RHO_PLATE/2700*(1+SCRAP)*PRICE_PLATE</f>
        <v>146.20770864</v>
      </c>
      <c r="Z1775" s="24" t="n">
        <f aca="false">T1775*CUT_M+(R1775+S1775)*CUT_SET</f>
        <v>148.138932</v>
      </c>
      <c r="AA1775" s="24" t="n">
        <f aca="false">U1775*ROUND_M</f>
        <v>342.796445</v>
      </c>
      <c r="AB1775" s="24" t="n">
        <f aca="false">(R1775+S1775)*FINISH_PART</f>
        <v>192</v>
      </c>
      <c r="AC1775" s="24" t="n">
        <f aca="false">R1775*SPACER_VANE+(R1775+S1775)*ASM_H*LABOUR</f>
        <v>318</v>
      </c>
      <c r="AD1775" s="24" t="n">
        <f aca="false">V1775*G10_CAGE+W1775*G10_SLEEVE</f>
        <v>215.42328</v>
      </c>
      <c r="AE1775" s="24" t="n">
        <f aca="false">N1775/1000*SHAFT_M+SHAFT_SET</f>
        <v>170.72</v>
      </c>
      <c r="AF1775" s="24" t="n">
        <f aca="false">2*ROUNDUP(G1775*1000/V_ZENER,0)*PRICE_Z+5*ROUNDUP(G1775*DIODE_SAFETY/V_STICK,0)*PRICE_STICK</f>
        <v>68.9</v>
      </c>
      <c r="AG1775" s="24" t="n">
        <f aca="false">SUM(X1775:AF1775)</f>
        <v>1729.44495381</v>
      </c>
      <c r="AH1775" s="20" t="n">
        <f aca="false">FIXED_BOM</f>
        <v>3461</v>
      </c>
      <c r="AI1775" s="24" t="n">
        <f aca="false">(AG1775+AH1775)*(1+CONT)</f>
        <v>5969.0116968815</v>
      </c>
      <c r="AJ1775" s="24" t="n">
        <f aca="false">IF(L1775&gt;0,AI1775/L1775,1000000000000)</f>
        <v>1353.71476994979</v>
      </c>
      <c r="AK1775" s="8" t="n">
        <f aca="false">IF(AND(G1775&gt;=V_NEED,L1775&gt;=P_MIN,K1775&gt;=Z_MIN,F1775&lt;=N_CAP,D1775&lt;=R_MAX,OR(CORONA_REQ=0,O1775&gt;=G1775)),1,0)</f>
        <v>0</v>
      </c>
      <c r="AL1775" s="28" t="n">
        <f aca="false">IF(AK1775=1,IF(OBJECTIVE=1,AI1775,AJ1775),1000000000000)+ROW()*0.000000001</f>
        <v>1000000000000</v>
      </c>
    </row>
    <row r="1776" customFormat="false" ht="15" hidden="false" customHeight="false" outlineLevel="0" collapsed="false">
      <c r="A1776" s="8" t="n">
        <v>1772</v>
      </c>
      <c r="B1776" s="23" t="n">
        <v>4</v>
      </c>
      <c r="C1776" s="23" t="n">
        <v>3</v>
      </c>
      <c r="D1776" s="8" t="n">
        <v>250</v>
      </c>
      <c r="E1776" s="8" t="n">
        <v>22</v>
      </c>
      <c r="F1776" s="8" t="n">
        <v>6</v>
      </c>
      <c r="G1776" s="28" t="n">
        <v>9.259956</v>
      </c>
      <c r="H1776" s="8" t="n">
        <v>73.363937</v>
      </c>
      <c r="I1776" s="8" t="n">
        <v>1755.259325</v>
      </c>
      <c r="J1776" s="28" t="n">
        <v>23.92537</v>
      </c>
      <c r="K1776" s="39" t="n">
        <v>1.590297</v>
      </c>
      <c r="L1776" s="28" t="n">
        <v>7.119422</v>
      </c>
      <c r="M1776" s="8" t="n">
        <v>122</v>
      </c>
      <c r="N1776" s="8" t="n">
        <v>840</v>
      </c>
      <c r="O1776" s="28" t="n">
        <v>11.260741</v>
      </c>
      <c r="P1776" s="28" t="n">
        <v>15.947191</v>
      </c>
      <c r="Q1776" s="28" t="n">
        <v>18.321768</v>
      </c>
      <c r="R1776" s="8" t="n">
        <v>24</v>
      </c>
      <c r="S1776" s="8" t="n">
        <v>12</v>
      </c>
      <c r="T1776" s="23" t="n">
        <v>124.138932</v>
      </c>
      <c r="U1776" s="23" t="n">
        <v>102.838934</v>
      </c>
      <c r="V1776" s="28" t="n">
        <v>4.222542</v>
      </c>
      <c r="W1776" s="39" t="n">
        <v>0.527818</v>
      </c>
      <c r="X1776" s="24" t="n">
        <f aca="false">P1776*RHO_VANE/2700*(1+SCRAP)*PRICE_VANE</f>
        <v>190.88787627</v>
      </c>
      <c r="Y1776" s="24" t="n">
        <f aca="false">Q1776*RHO_PLATE/2700*(1+SCRAP)*PRICE_PLATE</f>
        <v>219.31156296</v>
      </c>
      <c r="Z1776" s="24" t="n">
        <f aca="false">T1776*CUT_M+(R1776+S1776)*CUT_SET</f>
        <v>222.208398</v>
      </c>
      <c r="AA1776" s="24" t="n">
        <f aca="false">U1776*ROUND_M</f>
        <v>514.19467</v>
      </c>
      <c r="AB1776" s="24" t="n">
        <f aca="false">(R1776+S1776)*FINISH_PART</f>
        <v>288</v>
      </c>
      <c r="AC1776" s="24" t="n">
        <f aca="false">R1776*SPACER_VANE+(R1776+S1776)*ASM_H*LABOUR</f>
        <v>477</v>
      </c>
      <c r="AD1776" s="24" t="n">
        <f aca="false">V1776*G10_CAGE+W1776*G10_SLEEVE</f>
        <v>285.0216</v>
      </c>
      <c r="AE1776" s="24" t="n">
        <f aca="false">N1776/1000*SHAFT_M+SHAFT_SET</f>
        <v>180.8</v>
      </c>
      <c r="AF1776" s="24" t="n">
        <f aca="false">2*ROUNDUP(G1776*1000/V_ZENER,0)*PRICE_Z+5*ROUNDUP(G1776*DIODE_SAFETY/V_STICK,0)*PRICE_STICK</f>
        <v>68.9</v>
      </c>
      <c r="AG1776" s="24" t="n">
        <f aca="false">SUM(X1776:AF1776)</f>
        <v>2446.32410723</v>
      </c>
      <c r="AH1776" s="20" t="n">
        <f aca="false">FIXED_BOM</f>
        <v>3461</v>
      </c>
      <c r="AI1776" s="24" t="n">
        <f aca="false">(AG1776+AH1776)*(1+CONT)</f>
        <v>6793.4227233145</v>
      </c>
      <c r="AJ1776" s="24" t="n">
        <f aca="false">IF(L1776&gt;0,AI1776/L1776,1000000000000)</f>
        <v>954.209867502516</v>
      </c>
      <c r="AK1776" s="8" t="n">
        <f aca="false">IF(AND(G1776&gt;=V_NEED,L1776&gt;=P_MIN,K1776&gt;=Z_MIN,F1776&lt;=N_CAP,D1776&lt;=R_MAX,OR(CORONA_REQ=0,O1776&gt;=G1776)),1,0)</f>
        <v>0</v>
      </c>
      <c r="AL1776" s="28" t="n">
        <f aca="false">IF(AK1776=1,IF(OBJECTIVE=1,AI1776,AJ1776),1000000000000)+ROW()*0.000000001</f>
        <v>1000000000000</v>
      </c>
    </row>
    <row r="1777" customFormat="false" ht="15" hidden="false" customHeight="false" outlineLevel="0" collapsed="false">
      <c r="A1777" s="8" t="n">
        <v>1773</v>
      </c>
      <c r="B1777" s="23" t="n">
        <v>4</v>
      </c>
      <c r="C1777" s="23" t="n">
        <v>3</v>
      </c>
      <c r="D1777" s="8" t="n">
        <v>250</v>
      </c>
      <c r="E1777" s="8" t="n">
        <v>22</v>
      </c>
      <c r="F1777" s="8" t="n">
        <v>8</v>
      </c>
      <c r="G1777" s="28" t="n">
        <v>9.259956</v>
      </c>
      <c r="H1777" s="8" t="n">
        <v>99.31446</v>
      </c>
      <c r="I1777" s="8" t="n">
        <v>2393.535443</v>
      </c>
      <c r="J1777" s="28" t="n">
        <v>24.100574</v>
      </c>
      <c r="K1777" s="39" t="n">
        <v>1.602067</v>
      </c>
      <c r="L1777" s="28" t="n">
        <v>9.8382</v>
      </c>
      <c r="M1777" s="8" t="n">
        <v>164</v>
      </c>
      <c r="N1777" s="8" t="n">
        <v>924</v>
      </c>
      <c r="O1777" s="28" t="n">
        <v>11.260741</v>
      </c>
      <c r="P1777" s="28" t="n">
        <v>21.262921</v>
      </c>
      <c r="Q1777" s="28" t="n">
        <v>24.429024</v>
      </c>
      <c r="R1777" s="8" t="n">
        <v>32</v>
      </c>
      <c r="S1777" s="8" t="n">
        <v>16</v>
      </c>
      <c r="T1777" s="23" t="n">
        <v>165.518577</v>
      </c>
      <c r="U1777" s="23" t="n">
        <v>137.118579</v>
      </c>
      <c r="V1777" s="28" t="n">
        <v>5.253628</v>
      </c>
      <c r="W1777" s="39" t="n">
        <v>0.656703</v>
      </c>
      <c r="X1777" s="24" t="n">
        <f aca="false">P1777*RHO_VANE/2700*(1+SCRAP)*PRICE_VANE</f>
        <v>254.51716437</v>
      </c>
      <c r="Y1777" s="24" t="n">
        <f aca="false">Q1777*RHO_PLATE/2700*(1+SCRAP)*PRICE_PLATE</f>
        <v>292.41541728</v>
      </c>
      <c r="Z1777" s="24" t="n">
        <f aca="false">T1777*CUT_M+(R1777+S1777)*CUT_SET</f>
        <v>296.2778655</v>
      </c>
      <c r="AA1777" s="24" t="n">
        <f aca="false">U1777*ROUND_M</f>
        <v>685.592895</v>
      </c>
      <c r="AB1777" s="24" t="n">
        <f aca="false">(R1777+S1777)*FINISH_PART</f>
        <v>384</v>
      </c>
      <c r="AC1777" s="24" t="n">
        <f aca="false">R1777*SPACER_VANE+(R1777+S1777)*ASM_H*LABOUR</f>
        <v>636</v>
      </c>
      <c r="AD1777" s="24" t="n">
        <f aca="false">V1777*G10_CAGE+W1777*G10_SLEEVE</f>
        <v>354.61986</v>
      </c>
      <c r="AE1777" s="24" t="n">
        <f aca="false">N1777/1000*SHAFT_M+SHAFT_SET</f>
        <v>190.88</v>
      </c>
      <c r="AF1777" s="24" t="n">
        <f aca="false">2*ROUNDUP(G1777*1000/V_ZENER,0)*PRICE_Z+5*ROUNDUP(G1777*DIODE_SAFETY/V_STICK,0)*PRICE_STICK</f>
        <v>68.9</v>
      </c>
      <c r="AG1777" s="24" t="n">
        <f aca="false">SUM(X1777:AF1777)</f>
        <v>3163.20320215</v>
      </c>
      <c r="AH1777" s="20" t="n">
        <f aca="false">FIXED_BOM</f>
        <v>3461</v>
      </c>
      <c r="AI1777" s="24" t="n">
        <f aca="false">(AG1777+AH1777)*(1+CONT)</f>
        <v>7617.8336824725</v>
      </c>
      <c r="AJ1777" s="24" t="n">
        <f aca="false">IF(L1777&gt;0,AI1777/L1777,1000000000000)</f>
        <v>774.311732072178</v>
      </c>
      <c r="AK1777" s="8" t="n">
        <f aca="false">IF(AND(G1777&gt;=V_NEED,L1777&gt;=P_MIN,K1777&gt;=Z_MIN,F1777&lt;=N_CAP,D1777&lt;=R_MAX,OR(CORONA_REQ=0,O1777&gt;=G1777)),1,0)</f>
        <v>0</v>
      </c>
      <c r="AL1777" s="28" t="n">
        <f aca="false">IF(AK1777=1,IF(OBJECTIVE=1,AI1777,AJ1777),1000000000000)+ROW()*0.000000001</f>
        <v>1000000000000</v>
      </c>
    </row>
    <row r="1778" customFormat="false" ht="15" hidden="false" customHeight="false" outlineLevel="0" collapsed="false">
      <c r="A1778" s="8" t="n">
        <v>1774</v>
      </c>
      <c r="B1778" s="23" t="n">
        <v>4</v>
      </c>
      <c r="C1778" s="23" t="n">
        <v>3</v>
      </c>
      <c r="D1778" s="8" t="n">
        <v>250</v>
      </c>
      <c r="E1778" s="8" t="n">
        <v>22</v>
      </c>
      <c r="F1778" s="8" t="n">
        <v>10</v>
      </c>
      <c r="G1778" s="28" t="n">
        <v>9.259956</v>
      </c>
      <c r="H1778" s="8" t="n">
        <v>125.264982</v>
      </c>
      <c r="I1778" s="8" t="n">
        <v>3031.811561</v>
      </c>
      <c r="J1778" s="28" t="n">
        <v>24.203185</v>
      </c>
      <c r="K1778" s="39" t="n">
        <v>1.608443</v>
      </c>
      <c r="L1778" s="28" t="n">
        <v>12.556481</v>
      </c>
      <c r="M1778" s="8" t="n">
        <v>199</v>
      </c>
      <c r="N1778" s="8" t="n">
        <v>994</v>
      </c>
      <c r="O1778" s="28" t="n">
        <v>11.260741</v>
      </c>
      <c r="P1778" s="28" t="n">
        <v>26.578651</v>
      </c>
      <c r="Q1778" s="28" t="n">
        <v>27.482653</v>
      </c>
      <c r="R1778" s="8" t="n">
        <v>40</v>
      </c>
      <c r="S1778" s="8" t="n">
        <v>18</v>
      </c>
      <c r="T1778" s="23" t="n">
        <v>203.128309</v>
      </c>
      <c r="U1778" s="23" t="n">
        <v>167.628313</v>
      </c>
      <c r="V1778" s="28" t="n">
        <v>6.112866</v>
      </c>
      <c r="W1778" s="39" t="n">
        <v>0.764108</v>
      </c>
      <c r="X1778" s="24" t="n">
        <f aca="false">P1778*RHO_VANE/2700*(1+SCRAP)*PRICE_VANE</f>
        <v>318.14645247</v>
      </c>
      <c r="Y1778" s="24" t="n">
        <f aca="false">Q1778*RHO_PLATE/2700*(1+SCRAP)*PRICE_PLATE</f>
        <v>328.96735641</v>
      </c>
      <c r="Z1778" s="24" t="n">
        <f aca="false">T1778*CUT_M+(R1778+S1778)*CUT_SET</f>
        <v>362.6924635</v>
      </c>
      <c r="AA1778" s="24" t="n">
        <f aca="false">U1778*ROUND_M</f>
        <v>838.141565</v>
      </c>
      <c r="AB1778" s="24" t="n">
        <f aca="false">(R1778+S1778)*FINISH_PART</f>
        <v>464</v>
      </c>
      <c r="AC1778" s="24" t="n">
        <f aca="false">R1778*SPACER_VANE+(R1778+S1778)*ASM_H*LABOUR</f>
        <v>772.5</v>
      </c>
      <c r="AD1778" s="24" t="n">
        <f aca="false">V1778*G10_CAGE+W1778*G10_SLEEVE</f>
        <v>412.61844</v>
      </c>
      <c r="AE1778" s="24" t="n">
        <f aca="false">N1778/1000*SHAFT_M+SHAFT_SET</f>
        <v>199.28</v>
      </c>
      <c r="AF1778" s="24" t="n">
        <f aca="false">2*ROUNDUP(G1778*1000/V_ZENER,0)*PRICE_Z+5*ROUNDUP(G1778*DIODE_SAFETY/V_STICK,0)*PRICE_STICK</f>
        <v>68.9</v>
      </c>
      <c r="AG1778" s="24" t="n">
        <f aca="false">SUM(X1778:AF1778)</f>
        <v>3765.24627738</v>
      </c>
      <c r="AH1778" s="20" t="n">
        <f aca="false">FIXED_BOM</f>
        <v>3461</v>
      </c>
      <c r="AI1778" s="24" t="n">
        <f aca="false">(AG1778+AH1778)*(1+CONT)</f>
        <v>8310.183218987</v>
      </c>
      <c r="AJ1778" s="24" t="n">
        <f aca="false">IF(L1778&gt;0,AI1778/L1778,1000000000000)</f>
        <v>661.824218026292</v>
      </c>
      <c r="AK1778" s="8" t="n">
        <f aca="false">IF(AND(G1778&gt;=V_NEED,L1778&gt;=P_MIN,K1778&gt;=Z_MIN,F1778&lt;=N_CAP,D1778&lt;=R_MAX,OR(CORONA_REQ=0,O1778&gt;=G1778)),1,0)</f>
        <v>0</v>
      </c>
      <c r="AL1778" s="28" t="n">
        <f aca="false">IF(AK1778=1,IF(OBJECTIVE=1,AI1778,AJ1778),1000000000000)+ROW()*0.000000001</f>
        <v>1000000000000</v>
      </c>
    </row>
    <row r="1779" customFormat="false" ht="15" hidden="false" customHeight="false" outlineLevel="0" collapsed="false">
      <c r="A1779" s="8" t="n">
        <v>1775</v>
      </c>
      <c r="B1779" s="23" t="n">
        <v>4</v>
      </c>
      <c r="C1779" s="23" t="n">
        <v>3</v>
      </c>
      <c r="D1779" s="8" t="n">
        <v>250</v>
      </c>
      <c r="E1779" s="8" t="n">
        <v>22</v>
      </c>
      <c r="F1779" s="8" t="n">
        <v>12</v>
      </c>
      <c r="G1779" s="28" t="n">
        <v>9.259956</v>
      </c>
      <c r="H1779" s="8" t="n">
        <v>151.215505</v>
      </c>
      <c r="I1779" s="8" t="n">
        <v>3670.087679</v>
      </c>
      <c r="J1779" s="28" t="n">
        <v>24.270578</v>
      </c>
      <c r="K1779" s="39" t="n">
        <v>1.612613</v>
      </c>
      <c r="L1779" s="28" t="n">
        <v>15.267518</v>
      </c>
      <c r="M1779" s="8" t="n">
        <v>241</v>
      </c>
      <c r="N1779" s="8" t="n">
        <v>1078</v>
      </c>
      <c r="O1779" s="28" t="n">
        <v>11.260741</v>
      </c>
      <c r="P1779" s="28" t="n">
        <v>31.894382</v>
      </c>
      <c r="Q1779" s="28" t="n">
        <v>33.589909</v>
      </c>
      <c r="R1779" s="8" t="n">
        <v>48</v>
      </c>
      <c r="S1779" s="8" t="n">
        <v>22</v>
      </c>
      <c r="T1779" s="23" t="n">
        <v>244.507954</v>
      </c>
      <c r="U1779" s="23" t="n">
        <v>201.907957</v>
      </c>
      <c r="V1779" s="28" t="n">
        <v>7.143952</v>
      </c>
      <c r="W1779" s="39" t="n">
        <v>0.892994</v>
      </c>
      <c r="X1779" s="24" t="n">
        <f aca="false">P1779*RHO_VANE/2700*(1+SCRAP)*PRICE_VANE</f>
        <v>381.77575254</v>
      </c>
      <c r="Y1779" s="24" t="n">
        <f aca="false">Q1779*RHO_PLATE/2700*(1+SCRAP)*PRICE_PLATE</f>
        <v>402.07121073</v>
      </c>
      <c r="Z1779" s="24" t="n">
        <f aca="false">T1779*CUT_M+(R1779+S1779)*CUT_SET</f>
        <v>436.761931</v>
      </c>
      <c r="AA1779" s="24" t="n">
        <f aca="false">U1779*ROUND_M</f>
        <v>1009.539785</v>
      </c>
      <c r="AB1779" s="24" t="n">
        <f aca="false">(R1779+S1779)*FINISH_PART</f>
        <v>560</v>
      </c>
      <c r="AC1779" s="24" t="n">
        <f aca="false">R1779*SPACER_VANE+(R1779+S1779)*ASM_H*LABOUR</f>
        <v>931.5</v>
      </c>
      <c r="AD1779" s="24" t="n">
        <f aca="false">V1779*G10_CAGE+W1779*G10_SLEEVE</f>
        <v>482.21676</v>
      </c>
      <c r="AE1779" s="24" t="n">
        <f aca="false">N1779/1000*SHAFT_M+SHAFT_SET</f>
        <v>209.36</v>
      </c>
      <c r="AF1779" s="24" t="n">
        <f aca="false">2*ROUNDUP(G1779*1000/V_ZENER,0)*PRICE_Z+5*ROUNDUP(G1779*DIODE_SAFETY/V_STICK,0)*PRICE_STICK</f>
        <v>68.9</v>
      </c>
      <c r="AG1779" s="24" t="n">
        <f aca="false">SUM(X1779:AF1779)</f>
        <v>4482.12543927</v>
      </c>
      <c r="AH1779" s="20" t="n">
        <f aca="false">FIXED_BOM</f>
        <v>3461</v>
      </c>
      <c r="AI1779" s="24" t="n">
        <f aca="false">(AG1779+AH1779)*(1+CONT)</f>
        <v>9134.5942551605</v>
      </c>
      <c r="AJ1779" s="24" t="n">
        <f aca="false">IF(L1779&gt;0,AI1779/L1779,1000000000000)</f>
        <v>598.302504386142</v>
      </c>
      <c r="AK1779" s="8" t="n">
        <f aca="false">IF(AND(G1779&gt;=V_NEED,L1779&gt;=P_MIN,K1779&gt;=Z_MIN,F1779&lt;=N_CAP,D1779&lt;=R_MAX,OR(CORONA_REQ=0,O1779&gt;=G1779)),1,0)</f>
        <v>0</v>
      </c>
      <c r="AL1779" s="28" t="n">
        <f aca="false">IF(AK1779=1,IF(OBJECTIVE=1,AI1779,AJ1779),1000000000000)+ROW()*0.000000001</f>
        <v>1000000000000</v>
      </c>
    </row>
    <row r="1780" customFormat="false" ht="15" hidden="false" customHeight="false" outlineLevel="0" collapsed="false">
      <c r="A1780" s="8" t="n">
        <v>1776</v>
      </c>
      <c r="B1780" s="23" t="n">
        <v>4</v>
      </c>
      <c r="C1780" s="23" t="n">
        <v>3</v>
      </c>
      <c r="D1780" s="8" t="n">
        <v>250</v>
      </c>
      <c r="E1780" s="8" t="n">
        <v>22</v>
      </c>
      <c r="F1780" s="8" t="n">
        <v>16</v>
      </c>
      <c r="G1780" s="28" t="n">
        <v>9.259956</v>
      </c>
      <c r="H1780" s="8" t="n">
        <v>203.11655</v>
      </c>
      <c r="I1780" s="8" t="n">
        <v>4946.639915</v>
      </c>
      <c r="J1780" s="28" t="n">
        <v>24.353702</v>
      </c>
      <c r="K1780" s="39" t="n">
        <v>1.61816</v>
      </c>
      <c r="L1780" s="28" t="n">
        <v>20.704439</v>
      </c>
      <c r="M1780" s="8" t="n">
        <v>325</v>
      </c>
      <c r="N1780" s="8" t="n">
        <v>1246</v>
      </c>
      <c r="O1780" s="28" t="n">
        <v>11.260741</v>
      </c>
      <c r="P1780" s="28" t="n">
        <v>42.525842</v>
      </c>
      <c r="Q1780" s="28" t="n">
        <v>45.804421</v>
      </c>
      <c r="R1780" s="8" t="n">
        <v>64</v>
      </c>
      <c r="S1780" s="8" t="n">
        <v>30</v>
      </c>
      <c r="T1780" s="23" t="n">
        <v>327.267242</v>
      </c>
      <c r="U1780" s="23" t="n">
        <v>270.467247</v>
      </c>
      <c r="V1780" s="28" t="n">
        <v>9.206123</v>
      </c>
      <c r="W1780" s="39" t="n">
        <v>1.150765</v>
      </c>
      <c r="X1780" s="24" t="n">
        <f aca="false">P1780*RHO_VANE/2700*(1+SCRAP)*PRICE_VANE</f>
        <v>509.03432874</v>
      </c>
      <c r="Y1780" s="24" t="n">
        <f aca="false">Q1780*RHO_PLATE/2700*(1+SCRAP)*PRICE_PLATE</f>
        <v>548.27891937</v>
      </c>
      <c r="Z1780" s="24" t="n">
        <f aca="false">T1780*CUT_M+(R1780+S1780)*CUT_SET</f>
        <v>584.900863</v>
      </c>
      <c r="AA1780" s="24" t="n">
        <f aca="false">U1780*ROUND_M</f>
        <v>1352.336235</v>
      </c>
      <c r="AB1780" s="24" t="n">
        <f aca="false">(R1780+S1780)*FINISH_PART</f>
        <v>752</v>
      </c>
      <c r="AC1780" s="24" t="n">
        <f aca="false">R1780*SPACER_VANE+(R1780+S1780)*ASM_H*LABOUR</f>
        <v>1249.5</v>
      </c>
      <c r="AD1780" s="24" t="n">
        <f aca="false">V1780*G10_CAGE+W1780*G10_SLEEVE</f>
        <v>621.41328</v>
      </c>
      <c r="AE1780" s="24" t="n">
        <f aca="false">N1780/1000*SHAFT_M+SHAFT_SET</f>
        <v>229.52</v>
      </c>
      <c r="AF1780" s="24" t="n">
        <f aca="false">2*ROUNDUP(G1780*1000/V_ZENER,0)*PRICE_Z+5*ROUNDUP(G1780*DIODE_SAFETY/V_STICK,0)*PRICE_STICK</f>
        <v>68.9</v>
      </c>
      <c r="AG1780" s="24" t="n">
        <f aca="false">SUM(X1780:AF1780)</f>
        <v>5915.88362611</v>
      </c>
      <c r="AH1780" s="20" t="n">
        <f aca="false">FIXED_BOM</f>
        <v>3461</v>
      </c>
      <c r="AI1780" s="24" t="n">
        <f aca="false">(AG1780+AH1780)*(1+CONT)</f>
        <v>10783.4161700265</v>
      </c>
      <c r="AJ1780" s="24" t="n">
        <f aca="false">IF(L1780&gt;0,AI1780/L1780,1000000000000)</f>
        <v>520.826290923724</v>
      </c>
      <c r="AK1780" s="8" t="n">
        <f aca="false">IF(AND(G1780&gt;=V_NEED,L1780&gt;=P_MIN,K1780&gt;=Z_MIN,F1780&lt;=N_CAP,D1780&lt;=R_MAX,OR(CORONA_REQ=0,O1780&gt;=G1780)),1,0)</f>
        <v>0</v>
      </c>
      <c r="AL1780" s="28" t="n">
        <f aca="false">IF(AK1780=1,IF(OBJECTIVE=1,AI1780,AJ1780),1000000000000)+ROW()*0.000000001</f>
        <v>1000000000000</v>
      </c>
    </row>
    <row r="1781" customFormat="false" ht="15" hidden="false" customHeight="false" outlineLevel="0" collapsed="false">
      <c r="A1781" s="8" t="n">
        <v>1777</v>
      </c>
      <c r="B1781" s="23" t="n">
        <v>4</v>
      </c>
      <c r="C1781" s="23" t="n">
        <v>3</v>
      </c>
      <c r="D1781" s="8" t="n">
        <v>250</v>
      </c>
      <c r="E1781" s="8" t="n">
        <v>26</v>
      </c>
      <c r="F1781" s="8" t="n">
        <v>4</v>
      </c>
      <c r="G1781" s="28" t="n">
        <v>9.259956</v>
      </c>
      <c r="H1781" s="8" t="n">
        <v>76.571747</v>
      </c>
      <c r="I1781" s="8" t="n">
        <v>1312.363927</v>
      </c>
      <c r="J1781" s="28" t="n">
        <v>17.13901</v>
      </c>
      <c r="K1781" s="39" t="n">
        <v>1.536123</v>
      </c>
      <c r="L1781" s="28" t="n">
        <v>4.996439</v>
      </c>
      <c r="M1781" s="8" t="n">
        <v>87</v>
      </c>
      <c r="N1781" s="8" t="n">
        <v>770</v>
      </c>
      <c r="O1781" s="28" t="n">
        <v>11.260741</v>
      </c>
      <c r="P1781" s="28" t="n">
        <v>12.260062</v>
      </c>
      <c r="Q1781" s="28" t="n">
        <v>15.26814</v>
      </c>
      <c r="R1781" s="8" t="n">
        <v>16</v>
      </c>
      <c r="S1781" s="8" t="n">
        <v>10</v>
      </c>
      <c r="T1781" s="23" t="n">
        <v>86.529199</v>
      </c>
      <c r="U1781" s="23" t="n">
        <v>72.329201</v>
      </c>
      <c r="V1781" s="28" t="n">
        <v>3.363304</v>
      </c>
      <c r="W1781" s="39" t="n">
        <v>0.420413</v>
      </c>
      <c r="X1781" s="24" t="n">
        <f aca="false">P1781*RHO_VANE/2700*(1+SCRAP)*PRICE_VANE</f>
        <v>146.75294214</v>
      </c>
      <c r="Y1781" s="24" t="n">
        <f aca="false">Q1781*RHO_PLATE/2700*(1+SCRAP)*PRICE_PLATE</f>
        <v>182.7596358</v>
      </c>
      <c r="Z1781" s="24" t="n">
        <f aca="false">T1781*CUT_M+(R1781+S1781)*CUT_SET</f>
        <v>155.7937985</v>
      </c>
      <c r="AA1781" s="24" t="n">
        <f aca="false">U1781*ROUND_M</f>
        <v>361.646005</v>
      </c>
      <c r="AB1781" s="24" t="n">
        <f aca="false">(R1781+S1781)*FINISH_PART</f>
        <v>208</v>
      </c>
      <c r="AC1781" s="24" t="n">
        <f aca="false">R1781*SPACER_VANE+(R1781+S1781)*ASM_H*LABOUR</f>
        <v>340.5</v>
      </c>
      <c r="AD1781" s="24" t="n">
        <f aca="false">V1781*G10_CAGE+W1781*G10_SLEEVE</f>
        <v>227.02302</v>
      </c>
      <c r="AE1781" s="24" t="n">
        <f aca="false">N1781/1000*SHAFT_M+SHAFT_SET</f>
        <v>172.4</v>
      </c>
      <c r="AF1781" s="24" t="n">
        <f aca="false">2*ROUNDUP(G1781*1000/V_ZENER,0)*PRICE_Z+5*ROUNDUP(G1781*DIODE_SAFETY/V_STICK,0)*PRICE_STICK</f>
        <v>68.9</v>
      </c>
      <c r="AG1781" s="24" t="n">
        <f aca="false">SUM(X1781:AF1781)</f>
        <v>1863.77540144</v>
      </c>
      <c r="AH1781" s="20" t="n">
        <f aca="false">FIXED_BOM</f>
        <v>3461</v>
      </c>
      <c r="AI1781" s="24" t="n">
        <f aca="false">(AG1781+AH1781)*(1+CONT)</f>
        <v>6123.491711656</v>
      </c>
      <c r="AJ1781" s="24" t="n">
        <f aca="false">IF(L1781&gt;0,AI1781/L1781,1000000000000)</f>
        <v>1225.57119413566</v>
      </c>
      <c r="AK1781" s="8" t="n">
        <f aca="false">IF(AND(G1781&gt;=V_NEED,L1781&gt;=P_MIN,K1781&gt;=Z_MIN,F1781&lt;=N_CAP,D1781&lt;=R_MAX,OR(CORONA_REQ=0,O1781&gt;=G1781)),1,0)</f>
        <v>0</v>
      </c>
      <c r="AL1781" s="28" t="n">
        <f aca="false">IF(AK1781=1,IF(OBJECTIVE=1,AI1781,AJ1781),1000000000000)+ROW()*0.000000001</f>
        <v>1000000000000</v>
      </c>
    </row>
    <row r="1782" customFormat="false" ht="15" hidden="false" customHeight="false" outlineLevel="0" collapsed="false">
      <c r="A1782" s="8" t="n">
        <v>1778</v>
      </c>
      <c r="B1782" s="23" t="n">
        <v>4</v>
      </c>
      <c r="C1782" s="23" t="n">
        <v>3</v>
      </c>
      <c r="D1782" s="8" t="n">
        <v>250</v>
      </c>
      <c r="E1782" s="8" t="n">
        <v>26</v>
      </c>
      <c r="F1782" s="8" t="n">
        <v>6</v>
      </c>
      <c r="G1782" s="28" t="n">
        <v>9.259956</v>
      </c>
      <c r="H1782" s="8" t="n">
        <v>119.184173</v>
      </c>
      <c r="I1782" s="8" t="n">
        <v>2062.286172</v>
      </c>
      <c r="J1782" s="28" t="n">
        <v>17.303356</v>
      </c>
      <c r="K1782" s="39" t="n">
        <v>1.555127</v>
      </c>
      <c r="L1782" s="28" t="n">
        <v>8.041057</v>
      </c>
      <c r="M1782" s="8" t="n">
        <v>129</v>
      </c>
      <c r="N1782" s="8" t="n">
        <v>854</v>
      </c>
      <c r="O1782" s="28" t="n">
        <v>11.260741</v>
      </c>
      <c r="P1782" s="28" t="n">
        <v>18.390093</v>
      </c>
      <c r="Q1782" s="28" t="n">
        <v>21.375396</v>
      </c>
      <c r="R1782" s="8" t="n">
        <v>24</v>
      </c>
      <c r="S1782" s="8" t="n">
        <v>14</v>
      </c>
      <c r="T1782" s="23" t="n">
        <v>127.908844</v>
      </c>
      <c r="U1782" s="23" t="n">
        <v>106.608845</v>
      </c>
      <c r="V1782" s="28" t="n">
        <v>4.394389</v>
      </c>
      <c r="W1782" s="39" t="n">
        <v>0.549299</v>
      </c>
      <c r="X1782" s="24" t="n">
        <f aca="false">P1782*RHO_VANE/2700*(1+SCRAP)*PRICE_VANE</f>
        <v>220.12941321</v>
      </c>
      <c r="Y1782" s="24" t="n">
        <f aca="false">Q1782*RHO_PLATE/2700*(1+SCRAP)*PRICE_PLATE</f>
        <v>255.86349012</v>
      </c>
      <c r="Z1782" s="24" t="n">
        <f aca="false">T1782*CUT_M+(R1782+S1782)*CUT_SET</f>
        <v>229.863266</v>
      </c>
      <c r="AA1782" s="24" t="n">
        <f aca="false">U1782*ROUND_M</f>
        <v>533.044225</v>
      </c>
      <c r="AB1782" s="24" t="n">
        <f aca="false">(R1782+S1782)*FINISH_PART</f>
        <v>304</v>
      </c>
      <c r="AC1782" s="24" t="n">
        <f aca="false">R1782*SPACER_VANE+(R1782+S1782)*ASM_H*LABOUR</f>
        <v>499.5</v>
      </c>
      <c r="AD1782" s="24" t="n">
        <f aca="false">V1782*G10_CAGE+W1782*G10_SLEEVE</f>
        <v>296.62128</v>
      </c>
      <c r="AE1782" s="24" t="n">
        <f aca="false">N1782/1000*SHAFT_M+SHAFT_SET</f>
        <v>182.48</v>
      </c>
      <c r="AF1782" s="24" t="n">
        <f aca="false">2*ROUNDUP(G1782*1000/V_ZENER,0)*PRICE_Z+5*ROUNDUP(G1782*DIODE_SAFETY/V_STICK,0)*PRICE_STICK</f>
        <v>68.9</v>
      </c>
      <c r="AG1782" s="24" t="n">
        <f aca="false">SUM(X1782:AF1782)</f>
        <v>2590.40167433</v>
      </c>
      <c r="AH1782" s="20" t="n">
        <f aca="false">FIXED_BOM</f>
        <v>3461</v>
      </c>
      <c r="AI1782" s="24" t="n">
        <f aca="false">(AG1782+AH1782)*(1+CONT)</f>
        <v>6959.1119254795</v>
      </c>
      <c r="AJ1782" s="24" t="n">
        <f aca="false">IF(L1782&gt;0,AI1782/L1782,1000000000000)</f>
        <v>865.447406414294</v>
      </c>
      <c r="AK1782" s="8" t="n">
        <f aca="false">IF(AND(G1782&gt;=V_NEED,L1782&gt;=P_MIN,K1782&gt;=Z_MIN,F1782&lt;=N_CAP,D1782&lt;=R_MAX,OR(CORONA_REQ=0,O1782&gt;=G1782)),1,0)</f>
        <v>0</v>
      </c>
      <c r="AL1782" s="28" t="n">
        <f aca="false">IF(AK1782=1,IF(OBJECTIVE=1,AI1782,AJ1782),1000000000000)+ROW()*0.000000001</f>
        <v>1000000000000</v>
      </c>
    </row>
    <row r="1783" customFormat="false" ht="15" hidden="false" customHeight="false" outlineLevel="0" collapsed="false">
      <c r="A1783" s="8" t="n">
        <v>1779</v>
      </c>
      <c r="B1783" s="23" t="n">
        <v>4</v>
      </c>
      <c r="C1783" s="23" t="n">
        <v>3</v>
      </c>
      <c r="D1783" s="8" t="n">
        <v>250</v>
      </c>
      <c r="E1783" s="8" t="n">
        <v>26</v>
      </c>
      <c r="F1783" s="8" t="n">
        <v>8</v>
      </c>
      <c r="G1783" s="28" t="n">
        <v>9.259956</v>
      </c>
      <c r="H1783" s="8" t="n">
        <v>161.7966</v>
      </c>
      <c r="I1783" s="8" t="n">
        <v>2812.208416</v>
      </c>
      <c r="J1783" s="28" t="n">
        <v>17.381134</v>
      </c>
      <c r="K1783" s="39" t="n">
        <v>1.564066</v>
      </c>
      <c r="L1783" s="28" t="n">
        <v>11.084743</v>
      </c>
      <c r="M1783" s="8" t="n">
        <v>171</v>
      </c>
      <c r="N1783" s="8" t="n">
        <v>938</v>
      </c>
      <c r="O1783" s="28" t="n">
        <v>11.260741</v>
      </c>
      <c r="P1783" s="28" t="n">
        <v>24.520124</v>
      </c>
      <c r="Q1783" s="28" t="n">
        <v>27.482653</v>
      </c>
      <c r="R1783" s="8" t="n">
        <v>32</v>
      </c>
      <c r="S1783" s="8" t="n">
        <v>18</v>
      </c>
      <c r="T1783" s="23" t="n">
        <v>169.288488</v>
      </c>
      <c r="U1783" s="23" t="n">
        <v>140.88849</v>
      </c>
      <c r="V1783" s="28" t="n">
        <v>5.425475</v>
      </c>
      <c r="W1783" s="39" t="n">
        <v>0.678184</v>
      </c>
      <c r="X1783" s="24" t="n">
        <f aca="false">P1783*RHO_VANE/2700*(1+SCRAP)*PRICE_VANE</f>
        <v>293.50588428</v>
      </c>
      <c r="Y1783" s="24" t="n">
        <f aca="false">Q1783*RHO_PLATE/2700*(1+SCRAP)*PRICE_PLATE</f>
        <v>328.96735641</v>
      </c>
      <c r="Z1783" s="24" t="n">
        <f aca="false">T1783*CUT_M+(R1783+S1783)*CUT_SET</f>
        <v>303.932732</v>
      </c>
      <c r="AA1783" s="24" t="n">
        <f aca="false">U1783*ROUND_M</f>
        <v>704.44245</v>
      </c>
      <c r="AB1783" s="24" t="n">
        <f aca="false">(R1783+S1783)*FINISH_PART</f>
        <v>400</v>
      </c>
      <c r="AC1783" s="24" t="n">
        <f aca="false">R1783*SPACER_VANE+(R1783+S1783)*ASM_H*LABOUR</f>
        <v>658.5</v>
      </c>
      <c r="AD1783" s="24" t="n">
        <f aca="false">V1783*G10_CAGE+W1783*G10_SLEEVE</f>
        <v>366.21954</v>
      </c>
      <c r="AE1783" s="24" t="n">
        <f aca="false">N1783/1000*SHAFT_M+SHAFT_SET</f>
        <v>192.56</v>
      </c>
      <c r="AF1783" s="24" t="n">
        <f aca="false">2*ROUNDUP(G1783*1000/V_ZENER,0)*PRICE_Z+5*ROUNDUP(G1783*DIODE_SAFETY/V_STICK,0)*PRICE_STICK</f>
        <v>68.9</v>
      </c>
      <c r="AG1783" s="24" t="n">
        <f aca="false">SUM(X1783:AF1783)</f>
        <v>3317.02796269</v>
      </c>
      <c r="AH1783" s="20" t="n">
        <f aca="false">FIXED_BOM</f>
        <v>3461</v>
      </c>
      <c r="AI1783" s="24" t="n">
        <f aca="false">(AG1783+AH1783)*(1+CONT)</f>
        <v>7794.7321570935</v>
      </c>
      <c r="AJ1783" s="24" t="n">
        <f aca="false">IF(L1783&gt;0,AI1783/L1783,1000000000000)</f>
        <v>703.19466649732</v>
      </c>
      <c r="AK1783" s="8" t="n">
        <f aca="false">IF(AND(G1783&gt;=V_NEED,L1783&gt;=P_MIN,K1783&gt;=Z_MIN,F1783&lt;=N_CAP,D1783&lt;=R_MAX,OR(CORONA_REQ=0,O1783&gt;=G1783)),1,0)</f>
        <v>0</v>
      </c>
      <c r="AL1783" s="28" t="n">
        <f aca="false">IF(AK1783=1,IF(OBJECTIVE=1,AI1783,AJ1783),1000000000000)+ROW()*0.000000001</f>
        <v>1000000000000</v>
      </c>
    </row>
    <row r="1784" customFormat="false" ht="15" hidden="false" customHeight="false" outlineLevel="0" collapsed="false">
      <c r="A1784" s="8" t="n">
        <v>1780</v>
      </c>
      <c r="B1784" s="23" t="n">
        <v>4</v>
      </c>
      <c r="C1784" s="23" t="n">
        <v>3</v>
      </c>
      <c r="D1784" s="8" t="n">
        <v>250</v>
      </c>
      <c r="E1784" s="8" t="n">
        <v>26</v>
      </c>
      <c r="F1784" s="8" t="n">
        <v>10</v>
      </c>
      <c r="G1784" s="28" t="n">
        <v>9.259956</v>
      </c>
      <c r="H1784" s="8" t="n">
        <v>204.409027</v>
      </c>
      <c r="I1784" s="8" t="n">
        <v>3562.13066</v>
      </c>
      <c r="J1784" s="28" t="n">
        <v>17.426484</v>
      </c>
      <c r="K1784" s="39" t="n">
        <v>1.56957</v>
      </c>
      <c r="L1784" s="28" t="n">
        <v>14.133482</v>
      </c>
      <c r="M1784" s="8" t="n">
        <v>213</v>
      </c>
      <c r="N1784" s="8" t="n">
        <v>1022</v>
      </c>
      <c r="O1784" s="28" t="n">
        <v>11.260741</v>
      </c>
      <c r="P1784" s="28" t="n">
        <v>30.650155</v>
      </c>
      <c r="Q1784" s="28" t="n">
        <v>33.589909</v>
      </c>
      <c r="R1784" s="8" t="n">
        <v>40</v>
      </c>
      <c r="S1784" s="8" t="n">
        <v>22</v>
      </c>
      <c r="T1784" s="23" t="n">
        <v>210.668132</v>
      </c>
      <c r="U1784" s="23" t="n">
        <v>175.168135</v>
      </c>
      <c r="V1784" s="28" t="n">
        <v>6.456561</v>
      </c>
      <c r="W1784" s="39" t="n">
        <v>0.80707</v>
      </c>
      <c r="X1784" s="24" t="n">
        <f aca="false">P1784*RHO_VANE/2700*(1+SCRAP)*PRICE_VANE</f>
        <v>366.88235535</v>
      </c>
      <c r="Y1784" s="24" t="n">
        <f aca="false">Q1784*RHO_PLATE/2700*(1+SCRAP)*PRICE_PLATE</f>
        <v>402.07121073</v>
      </c>
      <c r="Z1784" s="24" t="n">
        <f aca="false">T1784*CUT_M+(R1784+S1784)*CUT_SET</f>
        <v>378.002198</v>
      </c>
      <c r="AA1784" s="24" t="n">
        <f aca="false">U1784*ROUND_M</f>
        <v>875.840675</v>
      </c>
      <c r="AB1784" s="24" t="n">
        <f aca="false">(R1784+S1784)*FINISH_PART</f>
        <v>496</v>
      </c>
      <c r="AC1784" s="24" t="n">
        <f aca="false">R1784*SPACER_VANE+(R1784+S1784)*ASM_H*LABOUR</f>
        <v>817.5</v>
      </c>
      <c r="AD1784" s="24" t="n">
        <f aca="false">V1784*G10_CAGE+W1784*G10_SLEEVE</f>
        <v>435.81786</v>
      </c>
      <c r="AE1784" s="24" t="n">
        <f aca="false">N1784/1000*SHAFT_M+SHAFT_SET</f>
        <v>202.64</v>
      </c>
      <c r="AF1784" s="24" t="n">
        <f aca="false">2*ROUNDUP(G1784*1000/V_ZENER,0)*PRICE_Z+5*ROUNDUP(G1784*DIODE_SAFETY/V_STICK,0)*PRICE_STICK</f>
        <v>68.9</v>
      </c>
      <c r="AG1784" s="24" t="n">
        <f aca="false">SUM(X1784:AF1784)</f>
        <v>4043.65429908</v>
      </c>
      <c r="AH1784" s="20" t="n">
        <f aca="false">FIXED_BOM</f>
        <v>3461</v>
      </c>
      <c r="AI1784" s="24" t="n">
        <f aca="false">(AG1784+AH1784)*(1+CONT)</f>
        <v>8630.352443942</v>
      </c>
      <c r="AJ1784" s="24" t="n">
        <f aca="false">IF(L1784&gt;0,AI1784/L1784,1000000000000)</f>
        <v>610.631721464109</v>
      </c>
      <c r="AK1784" s="8" t="n">
        <f aca="false">IF(AND(G1784&gt;=V_NEED,L1784&gt;=P_MIN,K1784&gt;=Z_MIN,F1784&lt;=N_CAP,D1784&lt;=R_MAX,OR(CORONA_REQ=0,O1784&gt;=G1784)),1,0)</f>
        <v>0</v>
      </c>
      <c r="AL1784" s="28" t="n">
        <f aca="false">IF(AK1784=1,IF(OBJECTIVE=1,AI1784,AJ1784),1000000000000)+ROW()*0.000000001</f>
        <v>1000000000000</v>
      </c>
    </row>
    <row r="1785" customFormat="false" ht="15" hidden="false" customHeight="false" outlineLevel="0" collapsed="false">
      <c r="A1785" s="8" t="n">
        <v>1781</v>
      </c>
      <c r="B1785" s="23" t="n">
        <v>4</v>
      </c>
      <c r="C1785" s="23" t="n">
        <v>3</v>
      </c>
      <c r="D1785" s="8" t="n">
        <v>250</v>
      </c>
      <c r="E1785" s="8" t="n">
        <v>26</v>
      </c>
      <c r="F1785" s="8" t="n">
        <v>12</v>
      </c>
      <c r="G1785" s="28" t="n">
        <v>9.259956</v>
      </c>
      <c r="H1785" s="8" t="n">
        <v>247.021454</v>
      </c>
      <c r="I1785" s="8" t="n">
        <v>4312.052904</v>
      </c>
      <c r="J1785" s="28" t="n">
        <v>17.456188</v>
      </c>
      <c r="K1785" s="39" t="n">
        <v>1.572645</v>
      </c>
      <c r="L1785" s="28" t="n">
        <v>17.17101</v>
      </c>
      <c r="M1785" s="8" t="n">
        <v>255</v>
      </c>
      <c r="N1785" s="8" t="n">
        <v>1106</v>
      </c>
      <c r="O1785" s="28" t="n">
        <v>11.260741</v>
      </c>
      <c r="P1785" s="28" t="n">
        <v>36.780187</v>
      </c>
      <c r="Q1785" s="28" t="n">
        <v>39.697165</v>
      </c>
      <c r="R1785" s="8" t="n">
        <v>48</v>
      </c>
      <c r="S1785" s="8" t="n">
        <v>26</v>
      </c>
      <c r="T1785" s="23" t="n">
        <v>252.047776</v>
      </c>
      <c r="U1785" s="23" t="n">
        <v>209.44778</v>
      </c>
      <c r="V1785" s="28" t="n">
        <v>7.487647</v>
      </c>
      <c r="W1785" s="39" t="n">
        <v>0.935956</v>
      </c>
      <c r="X1785" s="24" t="n">
        <f aca="false">P1785*RHO_VANE/2700*(1+SCRAP)*PRICE_VANE</f>
        <v>440.25883839</v>
      </c>
      <c r="Y1785" s="24" t="n">
        <f aca="false">Q1785*RHO_PLATE/2700*(1+SCRAP)*PRICE_PLATE</f>
        <v>475.17506505</v>
      </c>
      <c r="Z1785" s="24" t="n">
        <f aca="false">T1785*CUT_M+(R1785+S1785)*CUT_SET</f>
        <v>452.071664</v>
      </c>
      <c r="AA1785" s="24" t="n">
        <f aca="false">U1785*ROUND_M</f>
        <v>1047.2389</v>
      </c>
      <c r="AB1785" s="24" t="n">
        <f aca="false">(R1785+S1785)*FINISH_PART</f>
        <v>592</v>
      </c>
      <c r="AC1785" s="24" t="n">
        <f aca="false">R1785*SPACER_VANE+(R1785+S1785)*ASM_H*LABOUR</f>
        <v>976.5</v>
      </c>
      <c r="AD1785" s="24" t="n">
        <f aca="false">V1785*G10_CAGE+W1785*G10_SLEEVE</f>
        <v>505.41618</v>
      </c>
      <c r="AE1785" s="24" t="n">
        <f aca="false">N1785/1000*SHAFT_M+SHAFT_SET</f>
        <v>212.72</v>
      </c>
      <c r="AF1785" s="24" t="n">
        <f aca="false">2*ROUNDUP(G1785*1000/V_ZENER,0)*PRICE_Z+5*ROUNDUP(G1785*DIODE_SAFETY/V_STICK,0)*PRICE_STICK</f>
        <v>68.9</v>
      </c>
      <c r="AG1785" s="24" t="n">
        <f aca="false">SUM(X1785:AF1785)</f>
        <v>4770.28064744</v>
      </c>
      <c r="AH1785" s="20" t="n">
        <f aca="false">FIXED_BOM</f>
        <v>3461</v>
      </c>
      <c r="AI1785" s="24" t="n">
        <f aca="false">(AG1785+AH1785)*(1+CONT)</f>
        <v>9465.972744556</v>
      </c>
      <c r="AJ1785" s="24" t="n">
        <f aca="false">IF(L1785&gt;0,AI1785/L1785,1000000000000)</f>
        <v>551.276409748524</v>
      </c>
      <c r="AK1785" s="8" t="n">
        <f aca="false">IF(AND(G1785&gt;=V_NEED,L1785&gt;=P_MIN,K1785&gt;=Z_MIN,F1785&lt;=N_CAP,D1785&lt;=R_MAX,OR(CORONA_REQ=0,O1785&gt;=G1785)),1,0)</f>
        <v>0</v>
      </c>
      <c r="AL1785" s="28" t="n">
        <f aca="false">IF(AK1785=1,IF(OBJECTIVE=1,AI1785,AJ1785),1000000000000)+ROW()*0.000000001</f>
        <v>1000000000000</v>
      </c>
    </row>
    <row r="1786" customFormat="false" ht="15" hidden="false" customHeight="false" outlineLevel="0" collapsed="false">
      <c r="A1786" s="8" t="n">
        <v>1782</v>
      </c>
      <c r="B1786" s="23" t="n">
        <v>4</v>
      </c>
      <c r="C1786" s="23" t="n">
        <v>3</v>
      </c>
      <c r="D1786" s="8" t="n">
        <v>250</v>
      </c>
      <c r="E1786" s="8" t="n">
        <v>26</v>
      </c>
      <c r="F1786" s="8" t="n">
        <v>16</v>
      </c>
      <c r="G1786" s="28" t="n">
        <v>9.259956</v>
      </c>
      <c r="H1786" s="8" t="n">
        <v>332.246307</v>
      </c>
      <c r="I1786" s="8" t="n">
        <v>5811.897393</v>
      </c>
      <c r="J1786" s="28" t="n">
        <v>17.492737</v>
      </c>
      <c r="K1786" s="39" t="n">
        <v>1.576803</v>
      </c>
      <c r="L1786" s="28" t="n">
        <v>23.256673</v>
      </c>
      <c r="M1786" s="8" t="n">
        <v>339</v>
      </c>
      <c r="N1786" s="8" t="n">
        <v>1274</v>
      </c>
      <c r="O1786" s="28" t="n">
        <v>11.260741</v>
      </c>
      <c r="P1786" s="28" t="n">
        <v>49.040249</v>
      </c>
      <c r="Q1786" s="28" t="n">
        <v>51.911677</v>
      </c>
      <c r="R1786" s="8" t="n">
        <v>64</v>
      </c>
      <c r="S1786" s="8" t="n">
        <v>34</v>
      </c>
      <c r="T1786" s="23" t="n">
        <v>334.807064</v>
      </c>
      <c r="U1786" s="23" t="n">
        <v>278.007069</v>
      </c>
      <c r="V1786" s="28" t="n">
        <v>9.549818</v>
      </c>
      <c r="W1786" s="39" t="n">
        <v>1.193727</v>
      </c>
      <c r="X1786" s="24" t="n">
        <f aca="false">P1786*RHO_VANE/2700*(1+SCRAP)*PRICE_VANE</f>
        <v>587.01178053</v>
      </c>
      <c r="Y1786" s="24" t="n">
        <f aca="false">Q1786*RHO_PLATE/2700*(1+SCRAP)*PRICE_PLATE</f>
        <v>621.38277369</v>
      </c>
      <c r="Z1786" s="24" t="n">
        <f aca="false">T1786*CUT_M+(R1786+S1786)*CUT_SET</f>
        <v>600.210596</v>
      </c>
      <c r="AA1786" s="24" t="n">
        <f aca="false">U1786*ROUND_M</f>
        <v>1390.035345</v>
      </c>
      <c r="AB1786" s="24" t="n">
        <f aca="false">(R1786+S1786)*FINISH_PART</f>
        <v>784</v>
      </c>
      <c r="AC1786" s="24" t="n">
        <f aca="false">R1786*SPACER_VANE+(R1786+S1786)*ASM_H*LABOUR</f>
        <v>1294.5</v>
      </c>
      <c r="AD1786" s="24" t="n">
        <f aca="false">V1786*G10_CAGE+W1786*G10_SLEEVE</f>
        <v>644.6127</v>
      </c>
      <c r="AE1786" s="24" t="n">
        <f aca="false">N1786/1000*SHAFT_M+SHAFT_SET</f>
        <v>232.88</v>
      </c>
      <c r="AF1786" s="24" t="n">
        <f aca="false">2*ROUNDUP(G1786*1000/V_ZENER,0)*PRICE_Z+5*ROUNDUP(G1786*DIODE_SAFETY/V_STICK,0)*PRICE_STICK</f>
        <v>68.9</v>
      </c>
      <c r="AG1786" s="24" t="n">
        <f aca="false">SUM(X1786:AF1786)</f>
        <v>6223.53319522</v>
      </c>
      <c r="AH1786" s="20" t="n">
        <f aca="false">FIXED_BOM</f>
        <v>3461</v>
      </c>
      <c r="AI1786" s="24" t="n">
        <f aca="false">(AG1786+AH1786)*(1+CONT)</f>
        <v>11137.213174503</v>
      </c>
      <c r="AJ1786" s="24" t="n">
        <f aca="false">IF(L1786&gt;0,AI1786/L1786,1000000000000)</f>
        <v>478.882477063809</v>
      </c>
      <c r="AK1786" s="8" t="n">
        <f aca="false">IF(AND(G1786&gt;=V_NEED,L1786&gt;=P_MIN,K1786&gt;=Z_MIN,F1786&lt;=N_CAP,D1786&lt;=R_MAX,OR(CORONA_REQ=0,O1786&gt;=G1786)),1,0)</f>
        <v>0</v>
      </c>
      <c r="AL1786" s="28" t="n">
        <f aca="false">IF(AK1786=1,IF(OBJECTIVE=1,AI1786,AJ1786),1000000000000)+ROW()*0.000000001</f>
        <v>1000000000000</v>
      </c>
    </row>
    <row r="1787" customFormat="false" ht="15" hidden="false" customHeight="false" outlineLevel="0" collapsed="false">
      <c r="A1787" s="8" t="n">
        <v>1783</v>
      </c>
      <c r="B1787" s="23" t="n">
        <v>4</v>
      </c>
      <c r="C1787" s="23" t="n">
        <v>4</v>
      </c>
      <c r="D1787" s="8" t="n">
        <v>250</v>
      </c>
      <c r="E1787" s="8" t="n">
        <v>18</v>
      </c>
      <c r="F1787" s="8" t="n">
        <v>4</v>
      </c>
      <c r="G1787" s="28" t="n">
        <v>9.259956</v>
      </c>
      <c r="H1787" s="8" t="n">
        <v>38.920953</v>
      </c>
      <c r="I1787" s="8" t="n">
        <v>922.515706</v>
      </c>
      <c r="J1787" s="28" t="n">
        <v>23.70229</v>
      </c>
      <c r="K1787" s="39" t="n">
        <v>1.556289</v>
      </c>
      <c r="L1787" s="28" t="n">
        <v>3.593887</v>
      </c>
      <c r="M1787" s="8" t="n">
        <v>92</v>
      </c>
      <c r="N1787" s="8" t="n">
        <v>780</v>
      </c>
      <c r="O1787" s="28" t="n">
        <v>11.828551</v>
      </c>
      <c r="P1787" s="28" t="n">
        <v>12.003812</v>
      </c>
      <c r="Q1787" s="28" t="n">
        <v>16.286016</v>
      </c>
      <c r="R1787" s="8" t="n">
        <v>16</v>
      </c>
      <c r="S1787" s="8" t="n">
        <v>8</v>
      </c>
      <c r="T1787" s="23" t="n">
        <v>82.759288</v>
      </c>
      <c r="U1787" s="23" t="n">
        <v>68.559289</v>
      </c>
      <c r="V1787" s="28" t="n">
        <v>3.486052</v>
      </c>
      <c r="W1787" s="39" t="n">
        <v>0.435756</v>
      </c>
      <c r="X1787" s="24" t="n">
        <f aca="false">P1787*RHO_VANE/2700*(1+SCRAP)*PRICE_VANE</f>
        <v>143.68562964</v>
      </c>
      <c r="Y1787" s="24" t="n">
        <f aca="false">Q1787*RHO_PLATE/2700*(1+SCRAP)*PRICE_PLATE</f>
        <v>194.94361152</v>
      </c>
      <c r="Z1787" s="24" t="n">
        <f aca="false">T1787*CUT_M+(R1787+S1787)*CUT_SET</f>
        <v>148.138932</v>
      </c>
      <c r="AA1787" s="24" t="n">
        <f aca="false">U1787*ROUND_M</f>
        <v>342.796445</v>
      </c>
      <c r="AB1787" s="24" t="n">
        <f aca="false">(R1787+S1787)*FINISH_PART</f>
        <v>192</v>
      </c>
      <c r="AC1787" s="24" t="n">
        <f aca="false">R1787*SPACER_VANE+(R1787+S1787)*ASM_H*LABOUR</f>
        <v>318</v>
      </c>
      <c r="AD1787" s="24" t="n">
        <f aca="false">V1787*G10_CAGE+W1787*G10_SLEEVE</f>
        <v>235.30848</v>
      </c>
      <c r="AE1787" s="24" t="n">
        <f aca="false">N1787/1000*SHAFT_M+SHAFT_SET</f>
        <v>173.6</v>
      </c>
      <c r="AF1787" s="24" t="n">
        <f aca="false">2*ROUNDUP(G1787*1000/V_ZENER,0)*PRICE_Z+5*ROUNDUP(G1787*DIODE_SAFETY/V_STICK,0)*PRICE_STICK</f>
        <v>68.9</v>
      </c>
      <c r="AG1787" s="24" t="n">
        <f aca="false">SUM(X1787:AF1787)</f>
        <v>1817.37309816</v>
      </c>
      <c r="AH1787" s="20" t="n">
        <f aca="false">FIXED_BOM</f>
        <v>3461</v>
      </c>
      <c r="AI1787" s="24" t="n">
        <f aca="false">(AG1787+AH1787)*(1+CONT)</f>
        <v>6070.129062884</v>
      </c>
      <c r="AJ1787" s="24" t="n">
        <f aca="false">IF(L1787&gt;0,AI1787/L1787,1000000000000)</f>
        <v>1689.01500322186</v>
      </c>
      <c r="AK1787" s="8" t="n">
        <f aca="false">IF(AND(G1787&gt;=V_NEED,L1787&gt;=P_MIN,K1787&gt;=Z_MIN,F1787&lt;=N_CAP,D1787&lt;=R_MAX,OR(CORONA_REQ=0,O1787&gt;=G1787)),1,0)</f>
        <v>0</v>
      </c>
      <c r="AL1787" s="28" t="n">
        <f aca="false">IF(AK1787=1,IF(OBJECTIVE=1,AI1787,AJ1787),1000000000000)+ROW()*0.000000001</f>
        <v>1000000000000</v>
      </c>
    </row>
    <row r="1788" customFormat="false" ht="15" hidden="false" customHeight="false" outlineLevel="0" collapsed="false">
      <c r="A1788" s="8" t="n">
        <v>1784</v>
      </c>
      <c r="B1788" s="23" t="n">
        <v>4</v>
      </c>
      <c r="C1788" s="23" t="n">
        <v>4</v>
      </c>
      <c r="D1788" s="8" t="n">
        <v>250</v>
      </c>
      <c r="E1788" s="8" t="n">
        <v>18</v>
      </c>
      <c r="F1788" s="8" t="n">
        <v>6</v>
      </c>
      <c r="G1788" s="28" t="n">
        <v>9.259956</v>
      </c>
      <c r="H1788" s="8" t="n">
        <v>60.018641</v>
      </c>
      <c r="I1788" s="8" t="n">
        <v>1449.667538</v>
      </c>
      <c r="J1788" s="28" t="n">
        <v>24.153622</v>
      </c>
      <c r="K1788" s="39" t="n">
        <v>1.583898</v>
      </c>
      <c r="L1788" s="28" t="n">
        <v>5.836576</v>
      </c>
      <c r="M1788" s="8" t="n">
        <v>132</v>
      </c>
      <c r="N1788" s="8" t="n">
        <v>860</v>
      </c>
      <c r="O1788" s="28" t="n">
        <v>11.828551</v>
      </c>
      <c r="P1788" s="28" t="n">
        <v>18.005718</v>
      </c>
      <c r="Q1788" s="28" t="n">
        <v>20.35752</v>
      </c>
      <c r="R1788" s="8" t="n">
        <v>24</v>
      </c>
      <c r="S1788" s="8" t="n">
        <v>10</v>
      </c>
      <c r="T1788" s="23" t="n">
        <v>120.369021</v>
      </c>
      <c r="U1788" s="23" t="n">
        <v>99.069023</v>
      </c>
      <c r="V1788" s="28" t="n">
        <v>4.468038</v>
      </c>
      <c r="W1788" s="39" t="n">
        <v>0.558505</v>
      </c>
      <c r="X1788" s="24" t="n">
        <f aca="false">P1788*RHO_VANE/2700*(1+SCRAP)*PRICE_VANE</f>
        <v>215.52844446</v>
      </c>
      <c r="Y1788" s="24" t="n">
        <f aca="false">Q1788*RHO_PLATE/2700*(1+SCRAP)*PRICE_PLATE</f>
        <v>243.6795144</v>
      </c>
      <c r="Z1788" s="24" t="n">
        <f aca="false">T1788*CUT_M+(R1788+S1788)*CUT_SET</f>
        <v>214.5535315</v>
      </c>
      <c r="AA1788" s="24" t="n">
        <f aca="false">U1788*ROUND_M</f>
        <v>495.345115</v>
      </c>
      <c r="AB1788" s="24" t="n">
        <f aca="false">(R1788+S1788)*FINISH_PART</f>
        <v>272</v>
      </c>
      <c r="AC1788" s="24" t="n">
        <f aca="false">R1788*SPACER_VANE+(R1788+S1788)*ASM_H*LABOUR</f>
        <v>454.5</v>
      </c>
      <c r="AD1788" s="24" t="n">
        <f aca="false">V1788*G10_CAGE+W1788*G10_SLEEVE</f>
        <v>301.59258</v>
      </c>
      <c r="AE1788" s="24" t="n">
        <f aca="false">N1788/1000*SHAFT_M+SHAFT_SET</f>
        <v>183.2</v>
      </c>
      <c r="AF1788" s="24" t="n">
        <f aca="false">2*ROUNDUP(G1788*1000/V_ZENER,0)*PRICE_Z+5*ROUNDUP(G1788*DIODE_SAFETY/V_STICK,0)*PRICE_STICK</f>
        <v>68.9</v>
      </c>
      <c r="AG1788" s="24" t="n">
        <f aca="false">SUM(X1788:AF1788)</f>
        <v>2449.29918536</v>
      </c>
      <c r="AH1788" s="20" t="n">
        <f aca="false">FIXED_BOM</f>
        <v>3461</v>
      </c>
      <c r="AI1788" s="24" t="n">
        <f aca="false">(AG1788+AH1788)*(1+CONT)</f>
        <v>6796.844063164</v>
      </c>
      <c r="AJ1788" s="24" t="n">
        <f aca="false">IF(L1788&gt;0,AI1788/L1788,1000000000000)</f>
        <v>1164.52592464555</v>
      </c>
      <c r="AK1788" s="8" t="n">
        <f aca="false">IF(AND(G1788&gt;=V_NEED,L1788&gt;=P_MIN,K1788&gt;=Z_MIN,F1788&lt;=N_CAP,D1788&lt;=R_MAX,OR(CORONA_REQ=0,O1788&gt;=G1788)),1,0)</f>
        <v>0</v>
      </c>
      <c r="AL1788" s="28" t="n">
        <f aca="false">IF(AK1788=1,IF(OBJECTIVE=1,AI1788,AJ1788),1000000000000)+ROW()*0.000000001</f>
        <v>1000000000000</v>
      </c>
    </row>
    <row r="1789" customFormat="false" ht="15" hidden="false" customHeight="false" outlineLevel="0" collapsed="false">
      <c r="A1789" s="8" t="n">
        <v>1785</v>
      </c>
      <c r="B1789" s="23" t="n">
        <v>4</v>
      </c>
      <c r="C1789" s="23" t="n">
        <v>4</v>
      </c>
      <c r="D1789" s="8" t="n">
        <v>250</v>
      </c>
      <c r="E1789" s="8" t="n">
        <v>18</v>
      </c>
      <c r="F1789" s="8" t="n">
        <v>8</v>
      </c>
      <c r="G1789" s="28" t="n">
        <v>9.259956</v>
      </c>
      <c r="H1789" s="8" t="n">
        <v>81.116328</v>
      </c>
      <c r="I1789" s="8" t="n">
        <v>1976.81937</v>
      </c>
      <c r="J1789" s="28" t="n">
        <v>24.370178</v>
      </c>
      <c r="K1789" s="39" t="n">
        <v>1.597035</v>
      </c>
      <c r="L1789" s="28" t="n">
        <v>8.079017</v>
      </c>
      <c r="M1789" s="8" t="n">
        <v>180</v>
      </c>
      <c r="N1789" s="8" t="n">
        <v>956</v>
      </c>
      <c r="O1789" s="28" t="n">
        <v>11.828551</v>
      </c>
      <c r="P1789" s="28" t="n">
        <v>24.007624</v>
      </c>
      <c r="Q1789" s="28" t="n">
        <v>28.500529</v>
      </c>
      <c r="R1789" s="8" t="n">
        <v>32</v>
      </c>
      <c r="S1789" s="8" t="n">
        <v>14</v>
      </c>
      <c r="T1789" s="23" t="n">
        <v>161.748665</v>
      </c>
      <c r="U1789" s="23" t="n">
        <v>133.348668</v>
      </c>
      <c r="V1789" s="28" t="n">
        <v>5.646422</v>
      </c>
      <c r="W1789" s="39" t="n">
        <v>0.705803</v>
      </c>
      <c r="X1789" s="24" t="n">
        <f aca="false">P1789*RHO_VANE/2700*(1+SCRAP)*PRICE_VANE</f>
        <v>287.37125928</v>
      </c>
      <c r="Y1789" s="24" t="n">
        <f aca="false">Q1789*RHO_PLATE/2700*(1+SCRAP)*PRICE_PLATE</f>
        <v>341.15133213</v>
      </c>
      <c r="Z1789" s="24" t="n">
        <f aca="false">T1789*CUT_M+(R1789+S1789)*CUT_SET</f>
        <v>288.6229975</v>
      </c>
      <c r="AA1789" s="24" t="n">
        <f aca="false">U1789*ROUND_M</f>
        <v>666.74334</v>
      </c>
      <c r="AB1789" s="24" t="n">
        <f aca="false">(R1789+S1789)*FINISH_PART</f>
        <v>368</v>
      </c>
      <c r="AC1789" s="24" t="n">
        <f aca="false">R1789*SPACER_VANE+(R1789+S1789)*ASM_H*LABOUR</f>
        <v>613.5</v>
      </c>
      <c r="AD1789" s="24" t="n">
        <f aca="false">V1789*G10_CAGE+W1789*G10_SLEEVE</f>
        <v>381.1335</v>
      </c>
      <c r="AE1789" s="24" t="n">
        <f aca="false">N1789/1000*SHAFT_M+SHAFT_SET</f>
        <v>194.72</v>
      </c>
      <c r="AF1789" s="24" t="n">
        <f aca="false">2*ROUNDUP(G1789*1000/V_ZENER,0)*PRICE_Z+5*ROUNDUP(G1789*DIODE_SAFETY/V_STICK,0)*PRICE_STICK</f>
        <v>68.9</v>
      </c>
      <c r="AG1789" s="24" t="n">
        <f aca="false">SUM(X1789:AF1789)</f>
        <v>3210.14242891</v>
      </c>
      <c r="AH1789" s="20" t="n">
        <f aca="false">FIXED_BOM</f>
        <v>3461</v>
      </c>
      <c r="AI1789" s="24" t="n">
        <f aca="false">(AG1789+AH1789)*(1+CONT)</f>
        <v>7671.8137932465</v>
      </c>
      <c r="AJ1789" s="24" t="n">
        <f aca="false">IF(L1789&gt;0,AI1789/L1789,1000000000000)</f>
        <v>949.597431623983</v>
      </c>
      <c r="AK1789" s="8" t="n">
        <f aca="false">IF(AND(G1789&gt;=V_NEED,L1789&gt;=P_MIN,K1789&gt;=Z_MIN,F1789&lt;=N_CAP,D1789&lt;=R_MAX,OR(CORONA_REQ=0,O1789&gt;=G1789)),1,0)</f>
        <v>0</v>
      </c>
      <c r="AL1789" s="28" t="n">
        <f aca="false">IF(AK1789=1,IF(OBJECTIVE=1,AI1789,AJ1789),1000000000000)+ROW()*0.000000001</f>
        <v>1000000000000</v>
      </c>
    </row>
    <row r="1790" customFormat="false" ht="15" hidden="false" customHeight="false" outlineLevel="0" collapsed="false">
      <c r="A1790" s="8" t="n">
        <v>1786</v>
      </c>
      <c r="B1790" s="23" t="n">
        <v>4</v>
      </c>
      <c r="C1790" s="23" t="n">
        <v>4</v>
      </c>
      <c r="D1790" s="8" t="n">
        <v>250</v>
      </c>
      <c r="E1790" s="8" t="n">
        <v>18</v>
      </c>
      <c r="F1790" s="8" t="n">
        <v>10</v>
      </c>
      <c r="G1790" s="28" t="n">
        <v>9.259956</v>
      </c>
      <c r="H1790" s="8" t="n">
        <v>102.214016</v>
      </c>
      <c r="I1790" s="8" t="n">
        <v>2503.971202</v>
      </c>
      <c r="J1790" s="28" t="n">
        <v>24.497337</v>
      </c>
      <c r="K1790" s="39" t="n">
        <v>1.604374</v>
      </c>
      <c r="L1790" s="28" t="n">
        <v>10.316499</v>
      </c>
      <c r="M1790" s="8" t="n">
        <v>220</v>
      </c>
      <c r="N1790" s="8" t="n">
        <v>1036</v>
      </c>
      <c r="O1790" s="28" t="n">
        <v>11.828551</v>
      </c>
      <c r="P1790" s="28" t="n">
        <v>30.00953</v>
      </c>
      <c r="Q1790" s="28" t="n">
        <v>32.572033</v>
      </c>
      <c r="R1790" s="8" t="n">
        <v>40</v>
      </c>
      <c r="S1790" s="8" t="n">
        <v>16</v>
      </c>
      <c r="T1790" s="23" t="n">
        <v>199.358398</v>
      </c>
      <c r="U1790" s="23" t="n">
        <v>163.858401</v>
      </c>
      <c r="V1790" s="28" t="n">
        <v>6.628409</v>
      </c>
      <c r="W1790" s="39" t="n">
        <v>0.828551</v>
      </c>
      <c r="X1790" s="24" t="n">
        <f aca="false">P1790*RHO_VANE/2700*(1+SCRAP)*PRICE_VANE</f>
        <v>359.2140741</v>
      </c>
      <c r="Y1790" s="24" t="n">
        <f aca="false">Q1790*RHO_PLATE/2700*(1+SCRAP)*PRICE_PLATE</f>
        <v>389.88723501</v>
      </c>
      <c r="Z1790" s="24" t="n">
        <f aca="false">T1790*CUT_M+(R1790+S1790)*CUT_SET</f>
        <v>355.037597</v>
      </c>
      <c r="AA1790" s="24" t="n">
        <f aca="false">U1790*ROUND_M</f>
        <v>819.292005</v>
      </c>
      <c r="AB1790" s="24" t="n">
        <f aca="false">(R1790+S1790)*FINISH_PART</f>
        <v>448</v>
      </c>
      <c r="AC1790" s="24" t="n">
        <f aca="false">R1790*SPACER_VANE+(R1790+S1790)*ASM_H*LABOUR</f>
        <v>750</v>
      </c>
      <c r="AD1790" s="24" t="n">
        <f aca="false">V1790*G10_CAGE+W1790*G10_SLEEVE</f>
        <v>447.4176</v>
      </c>
      <c r="AE1790" s="24" t="n">
        <f aca="false">N1790/1000*SHAFT_M+SHAFT_SET</f>
        <v>204.32</v>
      </c>
      <c r="AF1790" s="24" t="n">
        <f aca="false">2*ROUNDUP(G1790*1000/V_ZENER,0)*PRICE_Z+5*ROUNDUP(G1790*DIODE_SAFETY/V_STICK,0)*PRICE_STICK</f>
        <v>68.9</v>
      </c>
      <c r="AG1790" s="24" t="n">
        <f aca="false">SUM(X1790:AF1790)</f>
        <v>3842.06851111</v>
      </c>
      <c r="AH1790" s="20" t="n">
        <f aca="false">FIXED_BOM</f>
        <v>3461</v>
      </c>
      <c r="AI1790" s="24" t="n">
        <f aca="false">(AG1790+AH1790)*(1+CONT)</f>
        <v>8398.5287877765</v>
      </c>
      <c r="AJ1790" s="24" t="n">
        <f aca="false">IF(L1790&gt;0,AI1790/L1790,1000000000000)</f>
        <v>814.087103364862</v>
      </c>
      <c r="AK1790" s="8" t="n">
        <f aca="false">IF(AND(G1790&gt;=V_NEED,L1790&gt;=P_MIN,K1790&gt;=Z_MIN,F1790&lt;=N_CAP,D1790&lt;=R_MAX,OR(CORONA_REQ=0,O1790&gt;=G1790)),1,0)</f>
        <v>0</v>
      </c>
      <c r="AL1790" s="28" t="n">
        <f aca="false">IF(AK1790=1,IF(OBJECTIVE=1,AI1790,AJ1790),1000000000000)+ROW()*0.000000001</f>
        <v>1000000000000</v>
      </c>
    </row>
    <row r="1791" customFormat="false" ht="15" hidden="false" customHeight="false" outlineLevel="0" collapsed="false">
      <c r="A1791" s="8" t="n">
        <v>1787</v>
      </c>
      <c r="B1791" s="23" t="n">
        <v>4</v>
      </c>
      <c r="C1791" s="23" t="n">
        <v>4</v>
      </c>
      <c r="D1791" s="8" t="n">
        <v>250</v>
      </c>
      <c r="E1791" s="8" t="n">
        <v>18</v>
      </c>
      <c r="F1791" s="8" t="n">
        <v>12</v>
      </c>
      <c r="G1791" s="28" t="n">
        <v>9.259956</v>
      </c>
      <c r="H1791" s="8" t="n">
        <v>123.311703</v>
      </c>
      <c r="I1791" s="8" t="n">
        <v>3031.123034</v>
      </c>
      <c r="J1791" s="28" t="n">
        <v>24.580984</v>
      </c>
      <c r="K1791" s="39" t="n">
        <v>1.609735</v>
      </c>
      <c r="L1791" s="28" t="n">
        <v>12.563432</v>
      </c>
      <c r="M1791" s="8" t="n">
        <v>260</v>
      </c>
      <c r="N1791" s="8" t="n">
        <v>1116</v>
      </c>
      <c r="O1791" s="28" t="n">
        <v>11.828551</v>
      </c>
      <c r="P1791" s="28" t="n">
        <v>36.011436</v>
      </c>
      <c r="Q1791" s="28" t="n">
        <v>36.643537</v>
      </c>
      <c r="R1791" s="8" t="n">
        <v>48</v>
      </c>
      <c r="S1791" s="8" t="n">
        <v>18</v>
      </c>
      <c r="T1791" s="23" t="n">
        <v>236.968131</v>
      </c>
      <c r="U1791" s="23" t="n">
        <v>194.368135</v>
      </c>
      <c r="V1791" s="28" t="n">
        <v>7.610395</v>
      </c>
      <c r="W1791" s="39" t="n">
        <v>0.951299</v>
      </c>
      <c r="X1791" s="24" t="n">
        <f aca="false">P1791*RHO_VANE/2700*(1+SCRAP)*PRICE_VANE</f>
        <v>431.05688892</v>
      </c>
      <c r="Y1791" s="24" t="n">
        <f aca="false">Q1791*RHO_PLATE/2700*(1+SCRAP)*PRICE_PLATE</f>
        <v>438.62313789</v>
      </c>
      <c r="Z1791" s="24" t="n">
        <f aca="false">T1791*CUT_M+(R1791+S1791)*CUT_SET</f>
        <v>421.4521965</v>
      </c>
      <c r="AA1791" s="24" t="n">
        <f aca="false">U1791*ROUND_M</f>
        <v>971.840675</v>
      </c>
      <c r="AB1791" s="24" t="n">
        <f aca="false">(R1791+S1791)*FINISH_PART</f>
        <v>528</v>
      </c>
      <c r="AC1791" s="24" t="n">
        <f aca="false">R1791*SPACER_VANE+(R1791+S1791)*ASM_H*LABOUR</f>
        <v>886.5</v>
      </c>
      <c r="AD1791" s="24" t="n">
        <f aca="false">V1791*G10_CAGE+W1791*G10_SLEEVE</f>
        <v>513.70164</v>
      </c>
      <c r="AE1791" s="24" t="n">
        <f aca="false">N1791/1000*SHAFT_M+SHAFT_SET</f>
        <v>213.92</v>
      </c>
      <c r="AF1791" s="24" t="n">
        <f aca="false">2*ROUNDUP(G1791*1000/V_ZENER,0)*PRICE_Z+5*ROUNDUP(G1791*DIODE_SAFETY/V_STICK,0)*PRICE_STICK</f>
        <v>68.9</v>
      </c>
      <c r="AG1791" s="24" t="n">
        <f aca="false">SUM(X1791:AF1791)</f>
        <v>4473.99453831</v>
      </c>
      <c r="AH1791" s="20" t="n">
        <f aca="false">FIXED_BOM</f>
        <v>3461</v>
      </c>
      <c r="AI1791" s="24" t="n">
        <f aca="false">(AG1791+AH1791)*(1+CONT)</f>
        <v>9125.2437190565</v>
      </c>
      <c r="AJ1791" s="24" t="n">
        <f aca="false">IF(L1791&gt;0,AI1791/L1791,1000000000000)</f>
        <v>726.333673717221</v>
      </c>
      <c r="AK1791" s="8" t="n">
        <f aca="false">IF(AND(G1791&gt;=V_NEED,L1791&gt;=P_MIN,K1791&gt;=Z_MIN,F1791&lt;=N_CAP,D1791&lt;=R_MAX,OR(CORONA_REQ=0,O1791&gt;=G1791)),1,0)</f>
        <v>0</v>
      </c>
      <c r="AL1791" s="28" t="n">
        <f aca="false">IF(AK1791=1,IF(OBJECTIVE=1,AI1791,AJ1791),1000000000000)+ROW()*0.000000001</f>
        <v>1000000000000</v>
      </c>
    </row>
    <row r="1792" customFormat="false" ht="15" hidden="false" customHeight="false" outlineLevel="0" collapsed="false">
      <c r="A1792" s="8" t="n">
        <v>1788</v>
      </c>
      <c r="B1792" s="23" t="n">
        <v>4</v>
      </c>
      <c r="C1792" s="23" t="n">
        <v>4</v>
      </c>
      <c r="D1792" s="8" t="n">
        <v>250</v>
      </c>
      <c r="E1792" s="8" t="n">
        <v>18</v>
      </c>
      <c r="F1792" s="8" t="n">
        <v>16</v>
      </c>
      <c r="G1792" s="28" t="n">
        <v>9.259956</v>
      </c>
      <c r="H1792" s="8" t="n">
        <v>165.507078</v>
      </c>
      <c r="I1792" s="8" t="n">
        <v>4085.426698</v>
      </c>
      <c r="J1792" s="28" t="n">
        <v>24.684302</v>
      </c>
      <c r="K1792" s="39" t="n">
        <v>1.616773</v>
      </c>
      <c r="L1792" s="28" t="n">
        <v>17.063856</v>
      </c>
      <c r="M1792" s="8" t="n">
        <v>348</v>
      </c>
      <c r="N1792" s="8" t="n">
        <v>1292</v>
      </c>
      <c r="O1792" s="28" t="n">
        <v>11.828551</v>
      </c>
      <c r="P1792" s="28" t="n">
        <v>48.015248</v>
      </c>
      <c r="Q1792" s="28" t="n">
        <v>48.858049</v>
      </c>
      <c r="R1792" s="8" t="n">
        <v>64</v>
      </c>
      <c r="S1792" s="8" t="n">
        <v>24</v>
      </c>
      <c r="T1792" s="23" t="n">
        <v>315.957508</v>
      </c>
      <c r="U1792" s="23" t="n">
        <v>259.157513</v>
      </c>
      <c r="V1792" s="28" t="n">
        <v>9.770765</v>
      </c>
      <c r="W1792" s="39" t="n">
        <v>1.221346</v>
      </c>
      <c r="X1792" s="24" t="n">
        <f aca="false">P1792*RHO_VANE/2700*(1+SCRAP)*PRICE_VANE</f>
        <v>574.74251856</v>
      </c>
      <c r="Y1792" s="24" t="n">
        <f aca="false">Q1792*RHO_PLATE/2700*(1+SCRAP)*PRICE_PLATE</f>
        <v>584.83084653</v>
      </c>
      <c r="Z1792" s="24" t="n">
        <f aca="false">T1792*CUT_M+(R1792+S1792)*CUT_SET</f>
        <v>561.936262</v>
      </c>
      <c r="AA1792" s="24" t="n">
        <f aca="false">U1792*ROUND_M</f>
        <v>1295.787565</v>
      </c>
      <c r="AB1792" s="24" t="n">
        <f aca="false">(R1792+S1792)*FINISH_PART</f>
        <v>704</v>
      </c>
      <c r="AC1792" s="24" t="n">
        <f aca="false">R1792*SPACER_VANE+(R1792+S1792)*ASM_H*LABOUR</f>
        <v>1182</v>
      </c>
      <c r="AD1792" s="24" t="n">
        <f aca="false">V1792*G10_CAGE+W1792*G10_SLEEVE</f>
        <v>659.52666</v>
      </c>
      <c r="AE1792" s="24" t="n">
        <f aca="false">N1792/1000*SHAFT_M+SHAFT_SET</f>
        <v>235.04</v>
      </c>
      <c r="AF1792" s="24" t="n">
        <f aca="false">2*ROUNDUP(G1792*1000/V_ZENER,0)*PRICE_Z+5*ROUNDUP(G1792*DIODE_SAFETY/V_STICK,0)*PRICE_STICK</f>
        <v>68.9</v>
      </c>
      <c r="AG1792" s="24" t="n">
        <f aca="false">SUM(X1792:AF1792)</f>
        <v>5866.76385209</v>
      </c>
      <c r="AH1792" s="20" t="n">
        <f aca="false">FIXED_BOM</f>
        <v>3461</v>
      </c>
      <c r="AI1792" s="24" t="n">
        <f aca="false">(AG1792+AH1792)*(1+CONT)</f>
        <v>10726.9284299035</v>
      </c>
      <c r="AJ1792" s="24" t="n">
        <f aca="false">IF(L1792&gt;0,AI1792/L1792,1000000000000)</f>
        <v>628.634490932384</v>
      </c>
      <c r="AK1792" s="8" t="n">
        <f aca="false">IF(AND(G1792&gt;=V_NEED,L1792&gt;=P_MIN,K1792&gt;=Z_MIN,F1792&lt;=N_CAP,D1792&lt;=R_MAX,OR(CORONA_REQ=0,O1792&gt;=G1792)),1,0)</f>
        <v>0</v>
      </c>
      <c r="AL1792" s="28" t="n">
        <f aca="false">IF(AK1792=1,IF(OBJECTIVE=1,AI1792,AJ1792),1000000000000)+ROW()*0.000000001</f>
        <v>1000000000000</v>
      </c>
    </row>
    <row r="1793" customFormat="false" ht="15" hidden="false" customHeight="false" outlineLevel="0" collapsed="false">
      <c r="A1793" s="8" t="n">
        <v>1789</v>
      </c>
      <c r="B1793" s="23" t="n">
        <v>4</v>
      </c>
      <c r="C1793" s="23" t="n">
        <v>4</v>
      </c>
      <c r="D1793" s="8" t="n">
        <v>250</v>
      </c>
      <c r="E1793" s="8" t="n">
        <v>22</v>
      </c>
      <c r="F1793" s="8" t="n">
        <v>4</v>
      </c>
      <c r="G1793" s="28" t="n">
        <v>9.259956</v>
      </c>
      <c r="H1793" s="8" t="n">
        <v>53.076831</v>
      </c>
      <c r="I1793" s="8" t="n">
        <v>1117.524795</v>
      </c>
      <c r="J1793" s="28" t="n">
        <v>21.054852</v>
      </c>
      <c r="K1793" s="39" t="n">
        <v>1.55465</v>
      </c>
      <c r="L1793" s="28" t="n">
        <v>4.348172</v>
      </c>
      <c r="M1793" s="8" t="n">
        <v>92</v>
      </c>
      <c r="N1793" s="8" t="n">
        <v>780</v>
      </c>
      <c r="O1793" s="28" t="n">
        <v>11.828551</v>
      </c>
      <c r="P1793" s="28" t="n">
        <v>14.175281</v>
      </c>
      <c r="Q1793" s="28" t="n">
        <v>16.286016</v>
      </c>
      <c r="R1793" s="8" t="n">
        <v>16</v>
      </c>
      <c r="S1793" s="8" t="n">
        <v>8</v>
      </c>
      <c r="T1793" s="23" t="n">
        <v>82.759288</v>
      </c>
      <c r="U1793" s="23" t="n">
        <v>68.559289</v>
      </c>
      <c r="V1793" s="28" t="n">
        <v>3.486052</v>
      </c>
      <c r="W1793" s="39" t="n">
        <v>0.435756</v>
      </c>
      <c r="X1793" s="24" t="n">
        <f aca="false">P1793*RHO_VANE/2700*(1+SCRAP)*PRICE_VANE</f>
        <v>169.67811357</v>
      </c>
      <c r="Y1793" s="24" t="n">
        <f aca="false">Q1793*RHO_PLATE/2700*(1+SCRAP)*PRICE_PLATE</f>
        <v>194.94361152</v>
      </c>
      <c r="Z1793" s="24" t="n">
        <f aca="false">T1793*CUT_M+(R1793+S1793)*CUT_SET</f>
        <v>148.138932</v>
      </c>
      <c r="AA1793" s="24" t="n">
        <f aca="false">U1793*ROUND_M</f>
        <v>342.796445</v>
      </c>
      <c r="AB1793" s="24" t="n">
        <f aca="false">(R1793+S1793)*FINISH_PART</f>
        <v>192</v>
      </c>
      <c r="AC1793" s="24" t="n">
        <f aca="false">R1793*SPACER_VANE+(R1793+S1793)*ASM_H*LABOUR</f>
        <v>318</v>
      </c>
      <c r="AD1793" s="24" t="n">
        <f aca="false">V1793*G10_CAGE+W1793*G10_SLEEVE</f>
        <v>235.30848</v>
      </c>
      <c r="AE1793" s="24" t="n">
        <f aca="false">N1793/1000*SHAFT_M+SHAFT_SET</f>
        <v>173.6</v>
      </c>
      <c r="AF1793" s="24" t="n">
        <f aca="false">2*ROUNDUP(G1793*1000/V_ZENER,0)*PRICE_Z+5*ROUNDUP(G1793*DIODE_SAFETY/V_STICK,0)*PRICE_STICK</f>
        <v>68.9</v>
      </c>
      <c r="AG1793" s="24" t="n">
        <f aca="false">SUM(X1793:AF1793)</f>
        <v>1843.36558209</v>
      </c>
      <c r="AH1793" s="20" t="n">
        <f aca="false">FIXED_BOM</f>
        <v>3461</v>
      </c>
      <c r="AI1793" s="24" t="n">
        <f aca="false">(AG1793+AH1793)*(1+CONT)</f>
        <v>6100.0204194035</v>
      </c>
      <c r="AJ1793" s="24" t="n">
        <f aca="false">IF(L1793&gt;0,AI1793/L1793,1000000000000)</f>
        <v>1402.89308228918</v>
      </c>
      <c r="AK1793" s="8" t="n">
        <f aca="false">IF(AND(G1793&gt;=V_NEED,L1793&gt;=P_MIN,K1793&gt;=Z_MIN,F1793&lt;=N_CAP,D1793&lt;=R_MAX,OR(CORONA_REQ=0,O1793&gt;=G1793)),1,0)</f>
        <v>0</v>
      </c>
      <c r="AL1793" s="28" t="n">
        <f aca="false">IF(AK1793=1,IF(OBJECTIVE=1,AI1793,AJ1793),1000000000000)+ROW()*0.000000001</f>
        <v>1000000000000</v>
      </c>
    </row>
    <row r="1794" customFormat="false" ht="15" hidden="false" customHeight="false" outlineLevel="0" collapsed="false">
      <c r="A1794" s="8" t="n">
        <v>1790</v>
      </c>
      <c r="B1794" s="23" t="n">
        <v>4</v>
      </c>
      <c r="C1794" s="23" t="n">
        <v>4</v>
      </c>
      <c r="D1794" s="8" t="n">
        <v>250</v>
      </c>
      <c r="E1794" s="8" t="n">
        <v>22</v>
      </c>
      <c r="F1794" s="8" t="n">
        <v>6</v>
      </c>
      <c r="G1794" s="28" t="n">
        <v>9.259956</v>
      </c>
      <c r="H1794" s="8" t="n">
        <v>82.263591</v>
      </c>
      <c r="I1794" s="8" t="n">
        <v>1756.110392</v>
      </c>
      <c r="J1794" s="28" t="n">
        <v>21.347359</v>
      </c>
      <c r="K1794" s="39" t="n">
        <v>1.577282</v>
      </c>
      <c r="L1794" s="28" t="n">
        <v>7.02117</v>
      </c>
      <c r="M1794" s="8" t="n">
        <v>140</v>
      </c>
      <c r="N1794" s="8" t="n">
        <v>876</v>
      </c>
      <c r="O1794" s="28" t="n">
        <v>11.828551</v>
      </c>
      <c r="P1794" s="28" t="n">
        <v>21.262921</v>
      </c>
      <c r="Q1794" s="28" t="n">
        <v>24.429024</v>
      </c>
      <c r="R1794" s="8" t="n">
        <v>24</v>
      </c>
      <c r="S1794" s="8" t="n">
        <v>12</v>
      </c>
      <c r="T1794" s="23" t="n">
        <v>124.138932</v>
      </c>
      <c r="U1794" s="23" t="n">
        <v>102.838934</v>
      </c>
      <c r="V1794" s="28" t="n">
        <v>4.664436</v>
      </c>
      <c r="W1794" s="39" t="n">
        <v>0.583054</v>
      </c>
      <c r="X1794" s="24" t="n">
        <f aca="false">P1794*RHO_VANE/2700*(1+SCRAP)*PRICE_VANE</f>
        <v>254.51716437</v>
      </c>
      <c r="Y1794" s="24" t="n">
        <f aca="false">Q1794*RHO_PLATE/2700*(1+SCRAP)*PRICE_PLATE</f>
        <v>292.41541728</v>
      </c>
      <c r="Z1794" s="24" t="n">
        <f aca="false">T1794*CUT_M+(R1794+S1794)*CUT_SET</f>
        <v>222.208398</v>
      </c>
      <c r="AA1794" s="24" t="n">
        <f aca="false">U1794*ROUND_M</f>
        <v>514.19467</v>
      </c>
      <c r="AB1794" s="24" t="n">
        <f aca="false">(R1794+S1794)*FINISH_PART</f>
        <v>288</v>
      </c>
      <c r="AC1794" s="24" t="n">
        <f aca="false">R1794*SPACER_VANE+(R1794+S1794)*ASM_H*LABOUR</f>
        <v>477</v>
      </c>
      <c r="AD1794" s="24" t="n">
        <f aca="false">V1794*G10_CAGE+W1794*G10_SLEEVE</f>
        <v>314.8494</v>
      </c>
      <c r="AE1794" s="24" t="n">
        <f aca="false">N1794/1000*SHAFT_M+SHAFT_SET</f>
        <v>185.12</v>
      </c>
      <c r="AF1794" s="24" t="n">
        <f aca="false">2*ROUNDUP(G1794*1000/V_ZENER,0)*PRICE_Z+5*ROUNDUP(G1794*DIODE_SAFETY/V_STICK,0)*PRICE_STICK</f>
        <v>68.9</v>
      </c>
      <c r="AG1794" s="24" t="n">
        <f aca="false">SUM(X1794:AF1794)</f>
        <v>2617.20504965</v>
      </c>
      <c r="AH1794" s="20" t="n">
        <f aca="false">FIXED_BOM</f>
        <v>3461</v>
      </c>
      <c r="AI1794" s="24" t="n">
        <f aca="false">(AG1794+AH1794)*(1+CONT)</f>
        <v>6989.9358070975</v>
      </c>
      <c r="AJ1794" s="24" t="n">
        <f aca="false">IF(L1794&gt;0,AI1794/L1794,1000000000000)</f>
        <v>995.55142620069</v>
      </c>
      <c r="AK1794" s="8" t="n">
        <f aca="false">IF(AND(G1794&gt;=V_NEED,L1794&gt;=P_MIN,K1794&gt;=Z_MIN,F1794&lt;=N_CAP,D1794&lt;=R_MAX,OR(CORONA_REQ=0,O1794&gt;=G1794)),1,0)</f>
        <v>0</v>
      </c>
      <c r="AL1794" s="28" t="n">
        <f aca="false">IF(AK1794=1,IF(OBJECTIVE=1,AI1794,AJ1794),1000000000000)+ROW()*0.000000001</f>
        <v>1000000000000</v>
      </c>
    </row>
    <row r="1795" customFormat="false" ht="15" hidden="false" customHeight="false" outlineLevel="0" collapsed="false">
      <c r="A1795" s="8" t="n">
        <v>1791</v>
      </c>
      <c r="B1795" s="23" t="n">
        <v>4</v>
      </c>
      <c r="C1795" s="23" t="n">
        <v>4</v>
      </c>
      <c r="D1795" s="8" t="n">
        <v>250</v>
      </c>
      <c r="E1795" s="8" t="n">
        <v>22</v>
      </c>
      <c r="F1795" s="8" t="n">
        <v>8</v>
      </c>
      <c r="G1795" s="28" t="n">
        <v>9.259956</v>
      </c>
      <c r="H1795" s="8" t="n">
        <v>111.450351</v>
      </c>
      <c r="I1795" s="8" t="n">
        <v>2394.695989</v>
      </c>
      <c r="J1795" s="28" t="n">
        <v>21.486662</v>
      </c>
      <c r="K1795" s="39" t="n">
        <v>1.588772</v>
      </c>
      <c r="L1795" s="28" t="n">
        <v>9.702741</v>
      </c>
      <c r="M1795" s="8" t="n">
        <v>188</v>
      </c>
      <c r="N1795" s="8" t="n">
        <v>972</v>
      </c>
      <c r="O1795" s="28" t="n">
        <v>11.828551</v>
      </c>
      <c r="P1795" s="28" t="n">
        <v>28.350561</v>
      </c>
      <c r="Q1795" s="28" t="n">
        <v>32.572033</v>
      </c>
      <c r="R1795" s="8" t="n">
        <v>32</v>
      </c>
      <c r="S1795" s="8" t="n">
        <v>16</v>
      </c>
      <c r="T1795" s="23" t="n">
        <v>165.518577</v>
      </c>
      <c r="U1795" s="23" t="n">
        <v>137.118579</v>
      </c>
      <c r="V1795" s="28" t="n">
        <v>5.842819</v>
      </c>
      <c r="W1795" s="39" t="n">
        <v>0.730352</v>
      </c>
      <c r="X1795" s="24" t="n">
        <f aca="false">P1795*RHO_VANE/2700*(1+SCRAP)*PRICE_VANE</f>
        <v>339.35621517</v>
      </c>
      <c r="Y1795" s="24" t="n">
        <f aca="false">Q1795*RHO_PLATE/2700*(1+SCRAP)*PRICE_PLATE</f>
        <v>389.88723501</v>
      </c>
      <c r="Z1795" s="24" t="n">
        <f aca="false">T1795*CUT_M+(R1795+S1795)*CUT_SET</f>
        <v>296.2778655</v>
      </c>
      <c r="AA1795" s="24" t="n">
        <f aca="false">U1795*ROUND_M</f>
        <v>685.592895</v>
      </c>
      <c r="AB1795" s="24" t="n">
        <f aca="false">(R1795+S1795)*FINISH_PART</f>
        <v>384</v>
      </c>
      <c r="AC1795" s="24" t="n">
        <f aca="false">R1795*SPACER_VANE+(R1795+S1795)*ASM_H*LABOUR</f>
        <v>636</v>
      </c>
      <c r="AD1795" s="24" t="n">
        <f aca="false">V1795*G10_CAGE+W1795*G10_SLEEVE</f>
        <v>394.39026</v>
      </c>
      <c r="AE1795" s="24" t="n">
        <f aca="false">N1795/1000*SHAFT_M+SHAFT_SET</f>
        <v>196.64</v>
      </c>
      <c r="AF1795" s="24" t="n">
        <f aca="false">2*ROUNDUP(G1795*1000/V_ZENER,0)*PRICE_Z+5*ROUNDUP(G1795*DIODE_SAFETY/V_STICK,0)*PRICE_STICK</f>
        <v>68.9</v>
      </c>
      <c r="AG1795" s="24" t="n">
        <f aca="false">SUM(X1795:AF1795)</f>
        <v>3391.04447068</v>
      </c>
      <c r="AH1795" s="20" t="n">
        <f aca="false">FIXED_BOM</f>
        <v>3461</v>
      </c>
      <c r="AI1795" s="24" t="n">
        <f aca="false">(AG1795+AH1795)*(1+CONT)</f>
        <v>7879.851141282</v>
      </c>
      <c r="AJ1795" s="24" t="n">
        <f aca="false">IF(L1795&gt;0,AI1795/L1795,1000000000000)</f>
        <v>812.126299288211</v>
      </c>
      <c r="AK1795" s="8" t="n">
        <f aca="false">IF(AND(G1795&gt;=V_NEED,L1795&gt;=P_MIN,K1795&gt;=Z_MIN,F1795&lt;=N_CAP,D1795&lt;=R_MAX,OR(CORONA_REQ=0,O1795&gt;=G1795)),1,0)</f>
        <v>0</v>
      </c>
      <c r="AL1795" s="28" t="n">
        <f aca="false">IF(AK1795=1,IF(OBJECTIVE=1,AI1795,AJ1795),1000000000000)+ROW()*0.000000001</f>
        <v>1000000000000</v>
      </c>
    </row>
    <row r="1796" customFormat="false" ht="15" hidden="false" customHeight="false" outlineLevel="0" collapsed="false">
      <c r="A1796" s="8" t="n">
        <v>1792</v>
      </c>
      <c r="B1796" s="23" t="n">
        <v>4</v>
      </c>
      <c r="C1796" s="23" t="n">
        <v>4</v>
      </c>
      <c r="D1796" s="8" t="n">
        <v>250</v>
      </c>
      <c r="E1796" s="8" t="n">
        <v>22</v>
      </c>
      <c r="F1796" s="8" t="n">
        <v>10</v>
      </c>
      <c r="G1796" s="28" t="n">
        <v>9.259956</v>
      </c>
      <c r="H1796" s="8" t="n">
        <v>140.637112</v>
      </c>
      <c r="I1796" s="8" t="n">
        <v>3033.281586</v>
      </c>
      <c r="J1796" s="28" t="n">
        <v>21.568145</v>
      </c>
      <c r="K1796" s="39" t="n">
        <v>1.594995</v>
      </c>
      <c r="L1796" s="28" t="n">
        <v>12.38347</v>
      </c>
      <c r="M1796" s="8" t="n">
        <v>228</v>
      </c>
      <c r="N1796" s="8" t="n">
        <v>1052</v>
      </c>
      <c r="O1796" s="28" t="n">
        <v>11.828551</v>
      </c>
      <c r="P1796" s="28" t="n">
        <v>35.438202</v>
      </c>
      <c r="Q1796" s="28" t="n">
        <v>36.643537</v>
      </c>
      <c r="R1796" s="8" t="n">
        <v>40</v>
      </c>
      <c r="S1796" s="8" t="n">
        <v>18</v>
      </c>
      <c r="T1796" s="23" t="n">
        <v>203.128309</v>
      </c>
      <c r="U1796" s="23" t="n">
        <v>167.628313</v>
      </c>
      <c r="V1796" s="28" t="n">
        <v>6.824806</v>
      </c>
      <c r="W1796" s="39" t="n">
        <v>0.853101</v>
      </c>
      <c r="X1796" s="24" t="n">
        <f aca="false">P1796*RHO_VANE/2700*(1+SCRAP)*PRICE_VANE</f>
        <v>424.19527794</v>
      </c>
      <c r="Y1796" s="24" t="n">
        <f aca="false">Q1796*RHO_PLATE/2700*(1+SCRAP)*PRICE_PLATE</f>
        <v>438.62313789</v>
      </c>
      <c r="Z1796" s="24" t="n">
        <f aca="false">T1796*CUT_M+(R1796+S1796)*CUT_SET</f>
        <v>362.6924635</v>
      </c>
      <c r="AA1796" s="24" t="n">
        <f aca="false">U1796*ROUND_M</f>
        <v>838.141565</v>
      </c>
      <c r="AB1796" s="24" t="n">
        <f aca="false">(R1796+S1796)*FINISH_PART</f>
        <v>464</v>
      </c>
      <c r="AC1796" s="24" t="n">
        <f aca="false">R1796*SPACER_VANE+(R1796+S1796)*ASM_H*LABOUR</f>
        <v>772.5</v>
      </c>
      <c r="AD1796" s="24" t="n">
        <f aca="false">V1796*G10_CAGE+W1796*G10_SLEEVE</f>
        <v>460.67442</v>
      </c>
      <c r="AE1796" s="24" t="n">
        <f aca="false">N1796/1000*SHAFT_M+SHAFT_SET</f>
        <v>206.24</v>
      </c>
      <c r="AF1796" s="24" t="n">
        <f aca="false">2*ROUNDUP(G1796*1000/V_ZENER,0)*PRICE_Z+5*ROUNDUP(G1796*DIODE_SAFETY/V_STICK,0)*PRICE_STICK</f>
        <v>68.9</v>
      </c>
      <c r="AG1796" s="24" t="n">
        <f aca="false">SUM(X1796:AF1796)</f>
        <v>4035.96686433</v>
      </c>
      <c r="AH1796" s="20" t="n">
        <f aca="false">FIXED_BOM</f>
        <v>3461</v>
      </c>
      <c r="AI1796" s="24" t="n">
        <f aca="false">(AG1796+AH1796)*(1+CONT)</f>
        <v>8621.5118939795</v>
      </c>
      <c r="AJ1796" s="24" t="n">
        <f aca="false">IF(L1796&gt;0,AI1796/L1796,1000000000000)</f>
        <v>696.211311851969</v>
      </c>
      <c r="AK1796" s="8" t="n">
        <f aca="false">IF(AND(G1796&gt;=V_NEED,L1796&gt;=P_MIN,K1796&gt;=Z_MIN,F1796&lt;=N_CAP,D1796&lt;=R_MAX,OR(CORONA_REQ=0,O1796&gt;=G1796)),1,0)</f>
        <v>0</v>
      </c>
      <c r="AL1796" s="28" t="n">
        <f aca="false">IF(AK1796=1,IF(OBJECTIVE=1,AI1796,AJ1796),1000000000000)+ROW()*0.000000001</f>
        <v>1000000000000</v>
      </c>
    </row>
    <row r="1797" customFormat="false" ht="15" hidden="false" customHeight="false" outlineLevel="0" collapsed="false">
      <c r="A1797" s="8" t="n">
        <v>1793</v>
      </c>
      <c r="B1797" s="23" t="n">
        <v>4</v>
      </c>
      <c r="C1797" s="23" t="n">
        <v>4</v>
      </c>
      <c r="D1797" s="8" t="n">
        <v>250</v>
      </c>
      <c r="E1797" s="8" t="n">
        <v>22</v>
      </c>
      <c r="F1797" s="8" t="n">
        <v>12</v>
      </c>
      <c r="G1797" s="28" t="n">
        <v>9.259956</v>
      </c>
      <c r="H1797" s="8" t="n">
        <v>169.823872</v>
      </c>
      <c r="I1797" s="8" t="n">
        <v>3671.867183</v>
      </c>
      <c r="J1797" s="28" t="n">
        <v>21.62162</v>
      </c>
      <c r="K1797" s="39" t="n">
        <v>1.599062</v>
      </c>
      <c r="L1797" s="28" t="n">
        <v>15.059404</v>
      </c>
      <c r="M1797" s="8" t="n">
        <v>276</v>
      </c>
      <c r="N1797" s="8" t="n">
        <v>1148</v>
      </c>
      <c r="O1797" s="28" t="n">
        <v>11.828551</v>
      </c>
      <c r="P1797" s="28" t="n">
        <v>42.525842</v>
      </c>
      <c r="Q1797" s="28" t="n">
        <v>44.786545</v>
      </c>
      <c r="R1797" s="8" t="n">
        <v>48</v>
      </c>
      <c r="S1797" s="8" t="n">
        <v>22</v>
      </c>
      <c r="T1797" s="23" t="n">
        <v>244.507954</v>
      </c>
      <c r="U1797" s="23" t="n">
        <v>201.907957</v>
      </c>
      <c r="V1797" s="28" t="n">
        <v>8.00319</v>
      </c>
      <c r="W1797" s="39" t="n">
        <v>1.000399</v>
      </c>
      <c r="X1797" s="24" t="n">
        <f aca="false">P1797*RHO_VANE/2700*(1+SCRAP)*PRICE_VANE</f>
        <v>509.03432874</v>
      </c>
      <c r="Y1797" s="24" t="n">
        <f aca="false">Q1797*RHO_PLATE/2700*(1+SCRAP)*PRICE_PLATE</f>
        <v>536.09494365</v>
      </c>
      <c r="Z1797" s="24" t="n">
        <f aca="false">T1797*CUT_M+(R1797+S1797)*CUT_SET</f>
        <v>436.761931</v>
      </c>
      <c r="AA1797" s="24" t="n">
        <f aca="false">U1797*ROUND_M</f>
        <v>1009.539785</v>
      </c>
      <c r="AB1797" s="24" t="n">
        <f aca="false">(R1797+S1797)*FINISH_PART</f>
        <v>560</v>
      </c>
      <c r="AC1797" s="24" t="n">
        <f aca="false">R1797*SPACER_VANE+(R1797+S1797)*ASM_H*LABOUR</f>
        <v>931.5</v>
      </c>
      <c r="AD1797" s="24" t="n">
        <f aca="false">V1797*G10_CAGE+W1797*G10_SLEEVE</f>
        <v>540.21534</v>
      </c>
      <c r="AE1797" s="24" t="n">
        <f aca="false">N1797/1000*SHAFT_M+SHAFT_SET</f>
        <v>217.76</v>
      </c>
      <c r="AF1797" s="24" t="n">
        <f aca="false">2*ROUNDUP(G1797*1000/V_ZENER,0)*PRICE_Z+5*ROUNDUP(G1797*DIODE_SAFETY/V_STICK,0)*PRICE_STICK</f>
        <v>68.9</v>
      </c>
      <c r="AG1797" s="24" t="n">
        <f aca="false">SUM(X1797:AF1797)</f>
        <v>4809.80632839</v>
      </c>
      <c r="AH1797" s="20" t="n">
        <f aca="false">FIXED_BOM</f>
        <v>3461</v>
      </c>
      <c r="AI1797" s="24" t="n">
        <f aca="false">(AG1797+AH1797)*(1+CONT)</f>
        <v>9511.4272776485</v>
      </c>
      <c r="AJ1797" s="24" t="n">
        <f aca="false">IF(L1797&gt;0,AI1797/L1797,1000000000000)</f>
        <v>631.593871686323</v>
      </c>
      <c r="AK1797" s="8" t="n">
        <f aca="false">IF(AND(G1797&gt;=V_NEED,L1797&gt;=P_MIN,K1797&gt;=Z_MIN,F1797&lt;=N_CAP,D1797&lt;=R_MAX,OR(CORONA_REQ=0,O1797&gt;=G1797)),1,0)</f>
        <v>0</v>
      </c>
      <c r="AL1797" s="28" t="n">
        <f aca="false">IF(AK1797=1,IF(OBJECTIVE=1,AI1797,AJ1797),1000000000000)+ROW()*0.000000001</f>
        <v>1000000000000</v>
      </c>
    </row>
    <row r="1798" customFormat="false" ht="15" hidden="false" customHeight="false" outlineLevel="0" collapsed="false">
      <c r="A1798" s="8" t="n">
        <v>1794</v>
      </c>
      <c r="B1798" s="23" t="n">
        <v>4</v>
      </c>
      <c r="C1798" s="23" t="n">
        <v>4</v>
      </c>
      <c r="D1798" s="8" t="n">
        <v>250</v>
      </c>
      <c r="E1798" s="8" t="n">
        <v>22</v>
      </c>
      <c r="F1798" s="8" t="n">
        <v>16</v>
      </c>
      <c r="G1798" s="28" t="n">
        <v>9.259956</v>
      </c>
      <c r="H1798" s="8" t="n">
        <v>228.197393</v>
      </c>
      <c r="I1798" s="8" t="n">
        <v>4949.038377</v>
      </c>
      <c r="J1798" s="28" t="n">
        <v>21.687533</v>
      </c>
      <c r="K1798" s="39" t="n">
        <v>1.604475</v>
      </c>
      <c r="L1798" s="28" t="n">
        <v>20.419524</v>
      </c>
      <c r="M1798" s="8" t="n">
        <v>372</v>
      </c>
      <c r="N1798" s="8" t="n">
        <v>1340</v>
      </c>
      <c r="O1798" s="28" t="n">
        <v>11.828551</v>
      </c>
      <c r="P1798" s="28" t="n">
        <v>56.701123</v>
      </c>
      <c r="Q1798" s="28" t="n">
        <v>61.072561</v>
      </c>
      <c r="R1798" s="8" t="n">
        <v>64</v>
      </c>
      <c r="S1798" s="8" t="n">
        <v>30</v>
      </c>
      <c r="T1798" s="23" t="n">
        <v>327.267242</v>
      </c>
      <c r="U1798" s="23" t="n">
        <v>270.467247</v>
      </c>
      <c r="V1798" s="28" t="n">
        <v>10.359957</v>
      </c>
      <c r="W1798" s="39" t="n">
        <v>1.294995</v>
      </c>
      <c r="X1798" s="24" t="n">
        <f aca="false">P1798*RHO_VANE/2700*(1+SCRAP)*PRICE_VANE</f>
        <v>678.71244231</v>
      </c>
      <c r="Y1798" s="24" t="n">
        <f aca="false">Q1798*RHO_PLATE/2700*(1+SCRAP)*PRICE_PLATE</f>
        <v>731.03855517</v>
      </c>
      <c r="Z1798" s="24" t="n">
        <f aca="false">T1798*CUT_M+(R1798+S1798)*CUT_SET</f>
        <v>584.900863</v>
      </c>
      <c r="AA1798" s="24" t="n">
        <f aca="false">U1798*ROUND_M</f>
        <v>1352.336235</v>
      </c>
      <c r="AB1798" s="24" t="n">
        <f aca="false">(R1798+S1798)*FINISH_PART</f>
        <v>752</v>
      </c>
      <c r="AC1798" s="24" t="n">
        <f aca="false">R1798*SPACER_VANE+(R1798+S1798)*ASM_H*LABOUR</f>
        <v>1249.5</v>
      </c>
      <c r="AD1798" s="24" t="n">
        <f aca="false">V1798*G10_CAGE+W1798*G10_SLEEVE</f>
        <v>699.29712</v>
      </c>
      <c r="AE1798" s="24" t="n">
        <f aca="false">N1798/1000*SHAFT_M+SHAFT_SET</f>
        <v>240.8</v>
      </c>
      <c r="AF1798" s="24" t="n">
        <f aca="false">2*ROUNDUP(G1798*1000/V_ZENER,0)*PRICE_Z+5*ROUNDUP(G1798*DIODE_SAFETY/V_STICK,0)*PRICE_STICK</f>
        <v>68.9</v>
      </c>
      <c r="AG1798" s="24" t="n">
        <f aca="false">SUM(X1798:AF1798)</f>
        <v>6357.48521548</v>
      </c>
      <c r="AH1798" s="20" t="n">
        <f aca="false">FIXED_BOM</f>
        <v>3461</v>
      </c>
      <c r="AI1798" s="24" t="n">
        <f aca="false">(AG1798+AH1798)*(1+CONT)</f>
        <v>11291.257997802</v>
      </c>
      <c r="AJ1798" s="24" t="n">
        <f aca="false">IF(L1798&gt;0,AI1798/L1798,1000000000000)</f>
        <v>552.963820204722</v>
      </c>
      <c r="AK1798" s="8" t="n">
        <f aca="false">IF(AND(G1798&gt;=V_NEED,L1798&gt;=P_MIN,K1798&gt;=Z_MIN,F1798&lt;=N_CAP,D1798&lt;=R_MAX,OR(CORONA_REQ=0,O1798&gt;=G1798)),1,0)</f>
        <v>0</v>
      </c>
      <c r="AL1798" s="28" t="n">
        <f aca="false">IF(AK1798=1,IF(OBJECTIVE=1,AI1798,AJ1798),1000000000000)+ROW()*0.000000001</f>
        <v>1000000000000</v>
      </c>
    </row>
    <row r="1799" customFormat="false" ht="15" hidden="false" customHeight="false" outlineLevel="0" collapsed="false">
      <c r="A1799" s="8" t="n">
        <v>1795</v>
      </c>
      <c r="B1799" s="23" t="n">
        <v>4</v>
      </c>
      <c r="C1799" s="23" t="n">
        <v>4</v>
      </c>
      <c r="D1799" s="8" t="n">
        <v>250</v>
      </c>
      <c r="E1799" s="8" t="n">
        <v>26</v>
      </c>
      <c r="F1799" s="8" t="n">
        <v>4</v>
      </c>
      <c r="G1799" s="28" t="n">
        <v>9.259956</v>
      </c>
      <c r="H1799" s="8" t="n">
        <v>84.851817</v>
      </c>
      <c r="I1799" s="8" t="n">
        <v>1312.632967</v>
      </c>
      <c r="J1799" s="28" t="n">
        <v>15.46971</v>
      </c>
      <c r="K1799" s="39" t="n">
        <v>1.521344</v>
      </c>
      <c r="L1799" s="28" t="n">
        <v>4.909201</v>
      </c>
      <c r="M1799" s="8" t="n">
        <v>100</v>
      </c>
      <c r="N1799" s="8" t="n">
        <v>796</v>
      </c>
      <c r="O1799" s="28" t="n">
        <v>11.828551</v>
      </c>
      <c r="P1799" s="28" t="n">
        <v>16.34675</v>
      </c>
      <c r="Q1799" s="28" t="n">
        <v>20.35752</v>
      </c>
      <c r="R1799" s="8" t="n">
        <v>16</v>
      </c>
      <c r="S1799" s="8" t="n">
        <v>10</v>
      </c>
      <c r="T1799" s="23" t="n">
        <v>86.529199</v>
      </c>
      <c r="U1799" s="23" t="n">
        <v>72.329201</v>
      </c>
      <c r="V1799" s="28" t="n">
        <v>3.682449</v>
      </c>
      <c r="W1799" s="39" t="n">
        <v>0.460306</v>
      </c>
      <c r="X1799" s="24" t="n">
        <f aca="false">P1799*RHO_VANE/2700*(1+SCRAP)*PRICE_VANE</f>
        <v>195.6705975</v>
      </c>
      <c r="Y1799" s="24" t="n">
        <f aca="false">Q1799*RHO_PLATE/2700*(1+SCRAP)*PRICE_PLATE</f>
        <v>243.6795144</v>
      </c>
      <c r="Z1799" s="24" t="n">
        <f aca="false">T1799*CUT_M+(R1799+S1799)*CUT_SET</f>
        <v>155.7937985</v>
      </c>
      <c r="AA1799" s="24" t="n">
        <f aca="false">U1799*ROUND_M</f>
        <v>361.646005</v>
      </c>
      <c r="AB1799" s="24" t="n">
        <f aca="false">(R1799+S1799)*FINISH_PART</f>
        <v>208</v>
      </c>
      <c r="AC1799" s="24" t="n">
        <f aca="false">R1799*SPACER_VANE+(R1799+S1799)*ASM_H*LABOUR</f>
        <v>340.5</v>
      </c>
      <c r="AD1799" s="24" t="n">
        <f aca="false">V1799*G10_CAGE+W1799*G10_SLEEVE</f>
        <v>248.5653</v>
      </c>
      <c r="AE1799" s="24" t="n">
        <f aca="false">N1799/1000*SHAFT_M+SHAFT_SET</f>
        <v>175.52</v>
      </c>
      <c r="AF1799" s="24" t="n">
        <f aca="false">2*ROUNDUP(G1799*1000/V_ZENER,0)*PRICE_Z+5*ROUNDUP(G1799*DIODE_SAFETY/V_STICK,0)*PRICE_STICK</f>
        <v>68.9</v>
      </c>
      <c r="AG1799" s="24" t="n">
        <f aca="false">SUM(X1799:AF1799)</f>
        <v>1998.2752154</v>
      </c>
      <c r="AH1799" s="20" t="n">
        <f aca="false">FIXED_BOM</f>
        <v>3461</v>
      </c>
      <c r="AI1799" s="24" t="n">
        <f aca="false">(AG1799+AH1799)*(1+CONT)</f>
        <v>6278.16649771</v>
      </c>
      <c r="AJ1799" s="24" t="n">
        <f aca="false">IF(L1799&gt;0,AI1799/L1799,1000000000000)</f>
        <v>1278.8570884977</v>
      </c>
      <c r="AK1799" s="8" t="n">
        <f aca="false">IF(AND(G1799&gt;=V_NEED,L1799&gt;=P_MIN,K1799&gt;=Z_MIN,F1799&lt;=N_CAP,D1799&lt;=R_MAX,OR(CORONA_REQ=0,O1799&gt;=G1799)),1,0)</f>
        <v>0</v>
      </c>
      <c r="AL1799" s="28" t="n">
        <f aca="false">IF(AK1799=1,IF(OBJECTIVE=1,AI1799,AJ1799),1000000000000)+ROW()*0.000000001</f>
        <v>1000000000000</v>
      </c>
    </row>
    <row r="1800" customFormat="false" ht="15" hidden="false" customHeight="false" outlineLevel="0" collapsed="false">
      <c r="A1800" s="8" t="n">
        <v>1796</v>
      </c>
      <c r="B1800" s="23" t="n">
        <v>4</v>
      </c>
      <c r="C1800" s="23" t="n">
        <v>4</v>
      </c>
      <c r="D1800" s="8" t="n">
        <v>250</v>
      </c>
      <c r="E1800" s="8" t="n">
        <v>26</v>
      </c>
      <c r="F1800" s="8" t="n">
        <v>6</v>
      </c>
      <c r="G1800" s="28" t="n">
        <v>9.259956</v>
      </c>
      <c r="H1800" s="8" t="n">
        <v>132.195713</v>
      </c>
      <c r="I1800" s="8" t="n">
        <v>2062.708949</v>
      </c>
      <c r="J1800" s="28" t="n">
        <v>15.603448</v>
      </c>
      <c r="K1800" s="39" t="n">
        <v>1.53908</v>
      </c>
      <c r="L1800" s="28" t="n">
        <v>7.889619</v>
      </c>
      <c r="M1800" s="8" t="n">
        <v>148</v>
      </c>
      <c r="N1800" s="8" t="n">
        <v>892</v>
      </c>
      <c r="O1800" s="28" t="n">
        <v>11.828551</v>
      </c>
      <c r="P1800" s="28" t="n">
        <v>24.520124</v>
      </c>
      <c r="Q1800" s="28" t="n">
        <v>28.500529</v>
      </c>
      <c r="R1800" s="8" t="n">
        <v>24</v>
      </c>
      <c r="S1800" s="8" t="n">
        <v>14</v>
      </c>
      <c r="T1800" s="23" t="n">
        <v>127.908844</v>
      </c>
      <c r="U1800" s="23" t="n">
        <v>106.608845</v>
      </c>
      <c r="V1800" s="28" t="n">
        <v>4.860833</v>
      </c>
      <c r="W1800" s="39" t="n">
        <v>0.607604</v>
      </c>
      <c r="X1800" s="24" t="n">
        <f aca="false">P1800*RHO_VANE/2700*(1+SCRAP)*PRICE_VANE</f>
        <v>293.50588428</v>
      </c>
      <c r="Y1800" s="24" t="n">
        <f aca="false">Q1800*RHO_PLATE/2700*(1+SCRAP)*PRICE_PLATE</f>
        <v>341.15133213</v>
      </c>
      <c r="Z1800" s="24" t="n">
        <f aca="false">T1800*CUT_M+(R1800+S1800)*CUT_SET</f>
        <v>229.863266</v>
      </c>
      <c r="AA1800" s="24" t="n">
        <f aca="false">U1800*ROUND_M</f>
        <v>533.044225</v>
      </c>
      <c r="AB1800" s="24" t="n">
        <f aca="false">(R1800+S1800)*FINISH_PART</f>
        <v>304</v>
      </c>
      <c r="AC1800" s="24" t="n">
        <f aca="false">R1800*SPACER_VANE+(R1800+S1800)*ASM_H*LABOUR</f>
        <v>499.5</v>
      </c>
      <c r="AD1800" s="24" t="n">
        <f aca="false">V1800*G10_CAGE+W1800*G10_SLEEVE</f>
        <v>328.10622</v>
      </c>
      <c r="AE1800" s="24" t="n">
        <f aca="false">N1800/1000*SHAFT_M+SHAFT_SET</f>
        <v>187.04</v>
      </c>
      <c r="AF1800" s="24" t="n">
        <f aca="false">2*ROUNDUP(G1800*1000/V_ZENER,0)*PRICE_Z+5*ROUNDUP(G1800*DIODE_SAFETY/V_STICK,0)*PRICE_STICK</f>
        <v>68.9</v>
      </c>
      <c r="AG1800" s="24" t="n">
        <f aca="false">SUM(X1800:AF1800)</f>
        <v>2785.11092741</v>
      </c>
      <c r="AH1800" s="20" t="n">
        <f aca="false">FIXED_BOM</f>
        <v>3461</v>
      </c>
      <c r="AI1800" s="24" t="n">
        <f aca="false">(AG1800+AH1800)*(1+CONT)</f>
        <v>7183.0275665215</v>
      </c>
      <c r="AJ1800" s="24" t="n">
        <f aca="false">IF(L1800&gt;0,AI1800/L1800,1000000000000)</f>
        <v>910.440360494151</v>
      </c>
      <c r="AK1800" s="8" t="n">
        <f aca="false">IF(AND(G1800&gt;=V_NEED,L1800&gt;=P_MIN,K1800&gt;=Z_MIN,F1800&lt;=N_CAP,D1800&lt;=R_MAX,OR(CORONA_REQ=0,O1800&gt;=G1800)),1,0)</f>
        <v>0</v>
      </c>
      <c r="AL1800" s="28" t="n">
        <f aca="false">IF(AK1800=1,IF(OBJECTIVE=1,AI1800,AJ1800),1000000000000)+ROW()*0.000000001</f>
        <v>1000000000000</v>
      </c>
    </row>
    <row r="1801" customFormat="false" ht="15" hidden="false" customHeight="false" outlineLevel="0" collapsed="false">
      <c r="A1801" s="8" t="n">
        <v>1797</v>
      </c>
      <c r="B1801" s="23" t="n">
        <v>4</v>
      </c>
      <c r="C1801" s="23" t="n">
        <v>4</v>
      </c>
      <c r="D1801" s="8" t="n">
        <v>250</v>
      </c>
      <c r="E1801" s="8" t="n">
        <v>26</v>
      </c>
      <c r="F1801" s="8" t="n">
        <v>8</v>
      </c>
      <c r="G1801" s="28" t="n">
        <v>9.259956</v>
      </c>
      <c r="H1801" s="8" t="n">
        <v>179.539608</v>
      </c>
      <c r="I1801" s="8" t="n">
        <v>2812.78493</v>
      </c>
      <c r="J1801" s="28" t="n">
        <v>15.666654</v>
      </c>
      <c r="K1801" s="39" t="n">
        <v>1.547753</v>
      </c>
      <c r="L1801" s="28" t="n">
        <v>10.876588</v>
      </c>
      <c r="M1801" s="8" t="n">
        <v>196</v>
      </c>
      <c r="N1801" s="8" t="n">
        <v>988</v>
      </c>
      <c r="O1801" s="28" t="n">
        <v>11.828551</v>
      </c>
      <c r="P1801" s="28" t="n">
        <v>32.693499</v>
      </c>
      <c r="Q1801" s="28" t="n">
        <v>36.643537</v>
      </c>
      <c r="R1801" s="8" t="n">
        <v>32</v>
      </c>
      <c r="S1801" s="8" t="n">
        <v>18</v>
      </c>
      <c r="T1801" s="23" t="n">
        <v>169.288488</v>
      </c>
      <c r="U1801" s="23" t="n">
        <v>140.88849</v>
      </c>
      <c r="V1801" s="28" t="n">
        <v>6.039217</v>
      </c>
      <c r="W1801" s="39" t="n">
        <v>0.754902</v>
      </c>
      <c r="X1801" s="24" t="n">
        <f aca="false">P1801*RHO_VANE/2700*(1+SCRAP)*PRICE_VANE</f>
        <v>391.34118303</v>
      </c>
      <c r="Y1801" s="24" t="n">
        <f aca="false">Q1801*RHO_PLATE/2700*(1+SCRAP)*PRICE_PLATE</f>
        <v>438.62313789</v>
      </c>
      <c r="Z1801" s="24" t="n">
        <f aca="false">T1801*CUT_M+(R1801+S1801)*CUT_SET</f>
        <v>303.932732</v>
      </c>
      <c r="AA1801" s="24" t="n">
        <f aca="false">U1801*ROUND_M</f>
        <v>704.44245</v>
      </c>
      <c r="AB1801" s="24" t="n">
        <f aca="false">(R1801+S1801)*FINISH_PART</f>
        <v>400</v>
      </c>
      <c r="AC1801" s="24" t="n">
        <f aca="false">R1801*SPACER_VANE+(R1801+S1801)*ASM_H*LABOUR</f>
        <v>658.5</v>
      </c>
      <c r="AD1801" s="24" t="n">
        <f aca="false">V1801*G10_CAGE+W1801*G10_SLEEVE</f>
        <v>407.64714</v>
      </c>
      <c r="AE1801" s="24" t="n">
        <f aca="false">N1801/1000*SHAFT_M+SHAFT_SET</f>
        <v>198.56</v>
      </c>
      <c r="AF1801" s="24" t="n">
        <f aca="false">2*ROUNDUP(G1801*1000/V_ZENER,0)*PRICE_Z+5*ROUNDUP(G1801*DIODE_SAFETY/V_STICK,0)*PRICE_STICK</f>
        <v>68.9</v>
      </c>
      <c r="AG1801" s="24" t="n">
        <f aca="false">SUM(X1801:AF1801)</f>
        <v>3571.94664292</v>
      </c>
      <c r="AH1801" s="20" t="n">
        <f aca="false">FIXED_BOM</f>
        <v>3461</v>
      </c>
      <c r="AI1801" s="24" t="n">
        <f aca="false">(AG1801+AH1801)*(1+CONT)</f>
        <v>8087.888639358</v>
      </c>
      <c r="AJ1801" s="24" t="n">
        <f aca="false">IF(L1801&gt;0,AI1801/L1801,1000000000000)</f>
        <v>743.605314401722</v>
      </c>
      <c r="AK1801" s="8" t="n">
        <f aca="false">IF(AND(G1801&gt;=V_NEED,L1801&gt;=P_MIN,K1801&gt;=Z_MIN,F1801&lt;=N_CAP,D1801&lt;=R_MAX,OR(CORONA_REQ=0,O1801&gt;=G1801)),1,0)</f>
        <v>0</v>
      </c>
      <c r="AL1801" s="28" t="n">
        <f aca="false">IF(AK1801=1,IF(OBJECTIVE=1,AI1801,AJ1801),1000000000000)+ROW()*0.000000001</f>
        <v>1000000000000</v>
      </c>
    </row>
    <row r="1802" customFormat="false" ht="15" hidden="false" customHeight="false" outlineLevel="0" collapsed="false">
      <c r="A1802" s="8" t="n">
        <v>1798</v>
      </c>
      <c r="B1802" s="23" t="n">
        <v>4</v>
      </c>
      <c r="C1802" s="23" t="n">
        <v>4</v>
      </c>
      <c r="D1802" s="8" t="n">
        <v>250</v>
      </c>
      <c r="E1802" s="8" t="n">
        <v>26</v>
      </c>
      <c r="F1802" s="8" t="n">
        <v>10</v>
      </c>
      <c r="G1802" s="28" t="n">
        <v>9.259956</v>
      </c>
      <c r="H1802" s="8" t="n">
        <v>226.883504</v>
      </c>
      <c r="I1802" s="8" t="n">
        <v>3562.860911</v>
      </c>
      <c r="J1802" s="28" t="n">
        <v>15.703482</v>
      </c>
      <c r="K1802" s="39" t="n">
        <v>1.553093</v>
      </c>
      <c r="L1802" s="28" t="n">
        <v>13.868528</v>
      </c>
      <c r="M1802" s="8" t="n">
        <v>244</v>
      </c>
      <c r="N1802" s="8" t="n">
        <v>1084</v>
      </c>
      <c r="O1802" s="28" t="n">
        <v>11.828551</v>
      </c>
      <c r="P1802" s="28" t="n">
        <v>40.866874</v>
      </c>
      <c r="Q1802" s="28" t="n">
        <v>44.786545</v>
      </c>
      <c r="R1802" s="8" t="n">
        <v>40</v>
      </c>
      <c r="S1802" s="8" t="n">
        <v>22</v>
      </c>
      <c r="T1802" s="23" t="n">
        <v>210.668132</v>
      </c>
      <c r="U1802" s="23" t="n">
        <v>175.168135</v>
      </c>
      <c r="V1802" s="28" t="n">
        <v>7.217601</v>
      </c>
      <c r="W1802" s="39" t="n">
        <v>0.9022</v>
      </c>
      <c r="X1802" s="24" t="n">
        <f aca="false">P1802*RHO_VANE/2700*(1+SCRAP)*PRICE_VANE</f>
        <v>489.17648178</v>
      </c>
      <c r="Y1802" s="24" t="n">
        <f aca="false">Q1802*RHO_PLATE/2700*(1+SCRAP)*PRICE_PLATE</f>
        <v>536.09494365</v>
      </c>
      <c r="Z1802" s="24" t="n">
        <f aca="false">T1802*CUT_M+(R1802+S1802)*CUT_SET</f>
        <v>378.002198</v>
      </c>
      <c r="AA1802" s="24" t="n">
        <f aca="false">U1802*ROUND_M</f>
        <v>875.840675</v>
      </c>
      <c r="AB1802" s="24" t="n">
        <f aca="false">(R1802+S1802)*FINISH_PART</f>
        <v>496</v>
      </c>
      <c r="AC1802" s="24" t="n">
        <f aca="false">R1802*SPACER_VANE+(R1802+S1802)*ASM_H*LABOUR</f>
        <v>817.5</v>
      </c>
      <c r="AD1802" s="24" t="n">
        <f aca="false">V1802*G10_CAGE+W1802*G10_SLEEVE</f>
        <v>487.18806</v>
      </c>
      <c r="AE1802" s="24" t="n">
        <f aca="false">N1802/1000*SHAFT_M+SHAFT_SET</f>
        <v>210.08</v>
      </c>
      <c r="AF1802" s="24" t="n">
        <f aca="false">2*ROUNDUP(G1802*1000/V_ZENER,0)*PRICE_Z+5*ROUNDUP(G1802*DIODE_SAFETY/V_STICK,0)*PRICE_STICK</f>
        <v>68.9</v>
      </c>
      <c r="AG1802" s="24" t="n">
        <f aca="false">SUM(X1802:AF1802)</f>
        <v>4358.78235843</v>
      </c>
      <c r="AH1802" s="20" t="n">
        <f aca="false">FIXED_BOM</f>
        <v>3461</v>
      </c>
      <c r="AI1802" s="24" t="n">
        <f aca="false">(AG1802+AH1802)*(1+CONT)</f>
        <v>8992.7497121945</v>
      </c>
      <c r="AJ1802" s="24" t="n">
        <f aca="false">IF(L1802&gt;0,AI1802/L1802,1000000000000)</f>
        <v>648.4285651797</v>
      </c>
      <c r="AK1802" s="8" t="n">
        <f aca="false">IF(AND(G1802&gt;=V_NEED,L1802&gt;=P_MIN,K1802&gt;=Z_MIN,F1802&lt;=N_CAP,D1802&lt;=R_MAX,OR(CORONA_REQ=0,O1802&gt;=G1802)),1,0)</f>
        <v>0</v>
      </c>
      <c r="AL1802" s="28" t="n">
        <f aca="false">IF(AK1802=1,IF(OBJECTIVE=1,AI1802,AJ1802),1000000000000)+ROW()*0.000000001</f>
        <v>1000000000000</v>
      </c>
    </row>
    <row r="1803" customFormat="false" ht="15" hidden="false" customHeight="false" outlineLevel="0" collapsed="false">
      <c r="A1803" s="8" t="n">
        <v>1799</v>
      </c>
      <c r="B1803" s="23" t="n">
        <v>4</v>
      </c>
      <c r="C1803" s="23" t="n">
        <v>4</v>
      </c>
      <c r="D1803" s="8" t="n">
        <v>250</v>
      </c>
      <c r="E1803" s="8" t="n">
        <v>26</v>
      </c>
      <c r="F1803" s="8" t="n">
        <v>12</v>
      </c>
      <c r="G1803" s="28" t="n">
        <v>9.259956</v>
      </c>
      <c r="H1803" s="8" t="n">
        <v>274.2274</v>
      </c>
      <c r="I1803" s="8" t="n">
        <v>4312.936893</v>
      </c>
      <c r="J1803" s="28" t="n">
        <v>15.727593</v>
      </c>
      <c r="K1803" s="39" t="n">
        <v>1.556845</v>
      </c>
      <c r="L1803" s="28" t="n">
        <v>16.857571</v>
      </c>
      <c r="M1803" s="8" t="n">
        <v>292</v>
      </c>
      <c r="N1803" s="8" t="n">
        <v>1180</v>
      </c>
      <c r="O1803" s="28" t="n">
        <v>11.828551</v>
      </c>
      <c r="P1803" s="28" t="n">
        <v>49.040249</v>
      </c>
      <c r="Q1803" s="28" t="n">
        <v>52.929553</v>
      </c>
      <c r="R1803" s="8" t="n">
        <v>48</v>
      </c>
      <c r="S1803" s="8" t="n">
        <v>26</v>
      </c>
      <c r="T1803" s="23" t="n">
        <v>252.047776</v>
      </c>
      <c r="U1803" s="23" t="n">
        <v>209.44778</v>
      </c>
      <c r="V1803" s="28" t="n">
        <v>8.395984</v>
      </c>
      <c r="W1803" s="39" t="n">
        <v>1.049498</v>
      </c>
      <c r="X1803" s="24" t="n">
        <f aca="false">P1803*RHO_VANE/2700*(1+SCRAP)*PRICE_VANE</f>
        <v>587.01178053</v>
      </c>
      <c r="Y1803" s="24" t="n">
        <f aca="false">Q1803*RHO_PLATE/2700*(1+SCRAP)*PRICE_PLATE</f>
        <v>633.56674941</v>
      </c>
      <c r="Z1803" s="24" t="n">
        <f aca="false">T1803*CUT_M+(R1803+S1803)*CUT_SET</f>
        <v>452.071664</v>
      </c>
      <c r="AA1803" s="24" t="n">
        <f aca="false">U1803*ROUND_M</f>
        <v>1047.2389</v>
      </c>
      <c r="AB1803" s="24" t="n">
        <f aca="false">(R1803+S1803)*FINISH_PART</f>
        <v>592</v>
      </c>
      <c r="AC1803" s="24" t="n">
        <f aca="false">R1803*SPACER_VANE+(R1803+S1803)*ASM_H*LABOUR</f>
        <v>976.5</v>
      </c>
      <c r="AD1803" s="24" t="n">
        <f aca="false">V1803*G10_CAGE+W1803*G10_SLEEVE</f>
        <v>566.72892</v>
      </c>
      <c r="AE1803" s="24" t="n">
        <f aca="false">N1803/1000*SHAFT_M+SHAFT_SET</f>
        <v>221.6</v>
      </c>
      <c r="AF1803" s="24" t="n">
        <f aca="false">2*ROUNDUP(G1803*1000/V_ZENER,0)*PRICE_Z+5*ROUNDUP(G1803*DIODE_SAFETY/V_STICK,0)*PRICE_STICK</f>
        <v>68.9</v>
      </c>
      <c r="AG1803" s="24" t="n">
        <f aca="false">SUM(X1803:AF1803)</f>
        <v>5145.61801394</v>
      </c>
      <c r="AH1803" s="20" t="n">
        <f aca="false">FIXED_BOM</f>
        <v>3461</v>
      </c>
      <c r="AI1803" s="24" t="n">
        <f aca="false">(AG1803+AH1803)*(1+CONT)</f>
        <v>9897.610716031</v>
      </c>
      <c r="AJ1803" s="24" t="n">
        <f aca="false">IF(L1803&gt;0,AI1803/L1803,1000000000000)</f>
        <v>587.131486264006</v>
      </c>
      <c r="AK1803" s="8" t="n">
        <f aca="false">IF(AND(G1803&gt;=V_NEED,L1803&gt;=P_MIN,K1803&gt;=Z_MIN,F1803&lt;=N_CAP,D1803&lt;=R_MAX,OR(CORONA_REQ=0,O1803&gt;=G1803)),1,0)</f>
        <v>0</v>
      </c>
      <c r="AL1803" s="28" t="n">
        <f aca="false">IF(AK1803=1,IF(OBJECTIVE=1,AI1803,AJ1803),1000000000000)+ROW()*0.000000001</f>
        <v>1000000000000</v>
      </c>
    </row>
    <row r="1804" customFormat="false" ht="15" hidden="false" customHeight="false" outlineLevel="0" collapsed="false">
      <c r="A1804" s="8" t="n">
        <v>1800</v>
      </c>
      <c r="B1804" s="23" t="n">
        <v>4</v>
      </c>
      <c r="C1804" s="23" t="n">
        <v>4</v>
      </c>
      <c r="D1804" s="8" t="n">
        <v>250</v>
      </c>
      <c r="E1804" s="8" t="n">
        <v>26</v>
      </c>
      <c r="F1804" s="8" t="n">
        <v>16</v>
      </c>
      <c r="G1804" s="28" t="n">
        <v>9.259956</v>
      </c>
      <c r="H1804" s="8" t="n">
        <v>368.915191</v>
      </c>
      <c r="I1804" s="8" t="n">
        <v>5813.088856</v>
      </c>
      <c r="J1804" s="28" t="n">
        <v>15.75725</v>
      </c>
      <c r="K1804" s="39" t="n">
        <v>1.560104</v>
      </c>
      <c r="L1804" s="28" t="n">
        <v>22.820155</v>
      </c>
      <c r="M1804" s="8" t="n">
        <v>388</v>
      </c>
      <c r="N1804" s="8" t="n">
        <v>1372</v>
      </c>
      <c r="O1804" s="28" t="n">
        <v>11.828551</v>
      </c>
      <c r="P1804" s="28" t="n">
        <v>65.386998</v>
      </c>
      <c r="Q1804" s="28" t="n">
        <v>69.215569</v>
      </c>
      <c r="R1804" s="8" t="n">
        <v>64</v>
      </c>
      <c r="S1804" s="8" t="n">
        <v>34</v>
      </c>
      <c r="T1804" s="23" t="n">
        <v>334.807064</v>
      </c>
      <c r="U1804" s="23" t="n">
        <v>278.007069</v>
      </c>
      <c r="V1804" s="28" t="n">
        <v>10.752752</v>
      </c>
      <c r="W1804" s="39" t="n">
        <v>1.344094</v>
      </c>
      <c r="X1804" s="24" t="n">
        <f aca="false">P1804*RHO_VANE/2700*(1+SCRAP)*PRICE_VANE</f>
        <v>782.68236606</v>
      </c>
      <c r="Y1804" s="24" t="n">
        <f aca="false">Q1804*RHO_PLATE/2700*(1+SCRAP)*PRICE_PLATE</f>
        <v>828.51036093</v>
      </c>
      <c r="Z1804" s="24" t="n">
        <f aca="false">T1804*CUT_M+(R1804+S1804)*CUT_SET</f>
        <v>600.210596</v>
      </c>
      <c r="AA1804" s="24" t="n">
        <f aca="false">U1804*ROUND_M</f>
        <v>1390.035345</v>
      </c>
      <c r="AB1804" s="24" t="n">
        <f aca="false">(R1804+S1804)*FINISH_PART</f>
        <v>784</v>
      </c>
      <c r="AC1804" s="24" t="n">
        <f aca="false">R1804*SPACER_VANE+(R1804+S1804)*ASM_H*LABOUR</f>
        <v>1294.5</v>
      </c>
      <c r="AD1804" s="24" t="n">
        <f aca="false">V1804*G10_CAGE+W1804*G10_SLEEVE</f>
        <v>725.81076</v>
      </c>
      <c r="AE1804" s="24" t="n">
        <f aca="false">N1804/1000*SHAFT_M+SHAFT_SET</f>
        <v>244.64</v>
      </c>
      <c r="AF1804" s="24" t="n">
        <f aca="false">2*ROUNDUP(G1804*1000/V_ZENER,0)*PRICE_Z+5*ROUNDUP(G1804*DIODE_SAFETY/V_STICK,0)*PRICE_STICK</f>
        <v>68.9</v>
      </c>
      <c r="AG1804" s="24" t="n">
        <f aca="false">SUM(X1804:AF1804)</f>
        <v>6719.28942799</v>
      </c>
      <c r="AH1804" s="20" t="n">
        <f aca="false">FIXED_BOM</f>
        <v>3461</v>
      </c>
      <c r="AI1804" s="24" t="n">
        <f aca="false">(AG1804+AH1804)*(1+CONT)</f>
        <v>11707.3328421885</v>
      </c>
      <c r="AJ1804" s="24" t="n">
        <f aca="false">IF(L1804&gt;0,AI1804/L1804,1000000000000)</f>
        <v>513.026000138408</v>
      </c>
      <c r="AK1804" s="8" t="n">
        <f aca="false">IF(AND(G1804&gt;=V_NEED,L1804&gt;=P_MIN,K1804&gt;=Z_MIN,F1804&lt;=N_CAP,D1804&lt;=R_MAX,OR(CORONA_REQ=0,O1804&gt;=G1804)),1,0)</f>
        <v>0</v>
      </c>
      <c r="AL1804" s="28" t="n">
        <f aca="false">IF(AK1804=1,IF(OBJECTIVE=1,AI1804,AJ1804),1000000000000)+ROW()*0.000000001</f>
        <v>1000000000000</v>
      </c>
    </row>
    <row r="1805" customFormat="false" ht="15" hidden="false" customHeight="false" outlineLevel="0" collapsed="false">
      <c r="A1805" s="8" t="n">
        <v>1801</v>
      </c>
      <c r="B1805" s="23" t="n">
        <v>5</v>
      </c>
      <c r="C1805" s="23" t="n">
        <v>1.5</v>
      </c>
      <c r="D1805" s="8" t="n">
        <v>250</v>
      </c>
      <c r="E1805" s="8" t="n">
        <v>18</v>
      </c>
      <c r="F1805" s="8" t="n">
        <v>4</v>
      </c>
      <c r="G1805" s="28" t="n">
        <v>11.211605</v>
      </c>
      <c r="H1805" s="8" t="n">
        <v>30.945659</v>
      </c>
      <c r="I1805" s="8" t="n">
        <v>740.894056</v>
      </c>
      <c r="J1805" s="28" t="n">
        <v>23.941777</v>
      </c>
      <c r="K1805" s="39" t="n">
        <v>1.540589</v>
      </c>
      <c r="L1805" s="28" t="n">
        <v>4.150425</v>
      </c>
      <c r="M1805" s="8" t="n">
        <v>73</v>
      </c>
      <c r="N1805" s="8" t="n">
        <v>746</v>
      </c>
      <c r="O1805" s="28" t="n">
        <v>10.561845</v>
      </c>
      <c r="P1805" s="28" t="n">
        <v>4.501429</v>
      </c>
      <c r="Q1805" s="28" t="n">
        <v>6.107256</v>
      </c>
      <c r="R1805" s="8" t="n">
        <v>16</v>
      </c>
      <c r="S1805" s="8" t="n">
        <v>8</v>
      </c>
      <c r="T1805" s="23" t="n">
        <v>82.759288</v>
      </c>
      <c r="U1805" s="23" t="n">
        <v>68.559289</v>
      </c>
      <c r="V1805" s="28" t="n">
        <v>3.019608</v>
      </c>
      <c r="W1805" s="39" t="n">
        <v>0.377451</v>
      </c>
      <c r="X1805" s="24" t="n">
        <f aca="false">P1805*RHO_VANE/2700*(1+SCRAP)*PRICE_VANE</f>
        <v>53.88210513</v>
      </c>
      <c r="Y1805" s="24" t="n">
        <f aca="false">Q1805*RHO_PLATE/2700*(1+SCRAP)*PRICE_PLATE</f>
        <v>73.10385432</v>
      </c>
      <c r="Z1805" s="24" t="n">
        <f aca="false">T1805*CUT_M+(R1805+S1805)*CUT_SET</f>
        <v>148.138932</v>
      </c>
      <c r="AA1805" s="24" t="n">
        <f aca="false">U1805*ROUND_M</f>
        <v>342.796445</v>
      </c>
      <c r="AB1805" s="24" t="n">
        <f aca="false">(R1805+S1805)*FINISH_PART</f>
        <v>192</v>
      </c>
      <c r="AC1805" s="24" t="n">
        <f aca="false">R1805*SPACER_VANE+(R1805+S1805)*ASM_H*LABOUR</f>
        <v>318</v>
      </c>
      <c r="AD1805" s="24" t="n">
        <f aca="false">V1805*G10_CAGE+W1805*G10_SLEEVE</f>
        <v>203.82354</v>
      </c>
      <c r="AE1805" s="24" t="n">
        <f aca="false">N1805/1000*SHAFT_M+SHAFT_SET</f>
        <v>169.52</v>
      </c>
      <c r="AF1805" s="24" t="n">
        <f aca="false">2*ROUNDUP(G1805*1000/V_ZENER,0)*PRICE_Z+5*ROUNDUP(G1805*DIODE_SAFETY/V_STICK,0)*PRICE_STICK</f>
        <v>80.9</v>
      </c>
      <c r="AG1805" s="24" t="n">
        <f aca="false">SUM(X1805:AF1805)</f>
        <v>1582.16487645</v>
      </c>
      <c r="AH1805" s="20" t="n">
        <f aca="false">FIXED_BOM</f>
        <v>3461</v>
      </c>
      <c r="AI1805" s="24" t="n">
        <f aca="false">(AG1805+AH1805)*(1+CONT)</f>
        <v>5799.6396079175</v>
      </c>
      <c r="AJ1805" s="24" t="n">
        <f aca="false">IF(L1805&gt;0,AI1805/L1805,1000000000000)</f>
        <v>1397.36041680491</v>
      </c>
      <c r="AK1805" s="8" t="n">
        <f aca="false">IF(AND(G1805&gt;=V_NEED,L1805&gt;=P_MIN,K1805&gt;=Z_MIN,F1805&lt;=N_CAP,D1805&lt;=R_MAX,OR(CORONA_REQ=0,O1805&gt;=G1805)),1,0)</f>
        <v>0</v>
      </c>
      <c r="AL1805" s="28" t="n">
        <f aca="false">IF(AK1805=1,IF(OBJECTIVE=1,AI1805,AJ1805),1000000000000)+ROW()*0.000000001</f>
        <v>1000000000000</v>
      </c>
    </row>
    <row r="1806" customFormat="false" ht="15" hidden="false" customHeight="false" outlineLevel="0" collapsed="false">
      <c r="A1806" s="8" t="n">
        <v>1802</v>
      </c>
      <c r="B1806" s="23" t="n">
        <v>5</v>
      </c>
      <c r="C1806" s="23" t="n">
        <v>1.5</v>
      </c>
      <c r="D1806" s="8" t="n">
        <v>250</v>
      </c>
      <c r="E1806" s="8" t="n">
        <v>18</v>
      </c>
      <c r="F1806" s="8" t="n">
        <v>6</v>
      </c>
      <c r="G1806" s="28" t="n">
        <v>11.211605</v>
      </c>
      <c r="H1806" s="8" t="n">
        <v>47.486035</v>
      </c>
      <c r="I1806" s="8" t="n">
        <v>1164.262087</v>
      </c>
      <c r="J1806" s="28" t="n">
        <v>24.517989</v>
      </c>
      <c r="K1806" s="39" t="n">
        <v>1.573961</v>
      </c>
      <c r="L1806" s="28" t="n">
        <v>6.791182</v>
      </c>
      <c r="M1806" s="8" t="n">
        <v>105.5</v>
      </c>
      <c r="N1806" s="8" t="n">
        <v>811</v>
      </c>
      <c r="O1806" s="28" t="n">
        <v>10.561845</v>
      </c>
      <c r="P1806" s="28" t="n">
        <v>6.752144</v>
      </c>
      <c r="Q1806" s="28" t="n">
        <v>7.63407</v>
      </c>
      <c r="R1806" s="8" t="n">
        <v>24</v>
      </c>
      <c r="S1806" s="8" t="n">
        <v>10</v>
      </c>
      <c r="T1806" s="23" t="n">
        <v>120.369021</v>
      </c>
      <c r="U1806" s="23" t="n">
        <v>99.069023</v>
      </c>
      <c r="V1806" s="28" t="n">
        <v>3.817472</v>
      </c>
      <c r="W1806" s="39" t="n">
        <v>0.477184</v>
      </c>
      <c r="X1806" s="24" t="n">
        <f aca="false">P1806*RHO_VANE/2700*(1+SCRAP)*PRICE_VANE</f>
        <v>80.82316368</v>
      </c>
      <c r="Y1806" s="24" t="n">
        <f aca="false">Q1806*RHO_PLATE/2700*(1+SCRAP)*PRICE_PLATE</f>
        <v>91.3798179</v>
      </c>
      <c r="Z1806" s="24" t="n">
        <f aca="false">T1806*CUT_M+(R1806+S1806)*CUT_SET</f>
        <v>214.5535315</v>
      </c>
      <c r="AA1806" s="24" t="n">
        <f aca="false">U1806*ROUND_M</f>
        <v>495.345115</v>
      </c>
      <c r="AB1806" s="24" t="n">
        <f aca="false">(R1806+S1806)*FINISH_PART</f>
        <v>272</v>
      </c>
      <c r="AC1806" s="24" t="n">
        <f aca="false">R1806*SPACER_VANE+(R1806+S1806)*ASM_H*LABOUR</f>
        <v>454.5</v>
      </c>
      <c r="AD1806" s="24" t="n">
        <f aca="false">V1806*G10_CAGE+W1806*G10_SLEEVE</f>
        <v>257.67936</v>
      </c>
      <c r="AE1806" s="24" t="n">
        <f aca="false">N1806/1000*SHAFT_M+SHAFT_SET</f>
        <v>177.32</v>
      </c>
      <c r="AF1806" s="24" t="n">
        <f aca="false">2*ROUNDUP(G1806*1000/V_ZENER,0)*PRICE_Z+5*ROUNDUP(G1806*DIODE_SAFETY/V_STICK,0)*PRICE_STICK</f>
        <v>80.9</v>
      </c>
      <c r="AG1806" s="24" t="n">
        <f aca="false">SUM(X1806:AF1806)</f>
        <v>2124.50098808</v>
      </c>
      <c r="AH1806" s="20" t="n">
        <f aca="false">FIXED_BOM</f>
        <v>3461</v>
      </c>
      <c r="AI1806" s="24" t="n">
        <f aca="false">(AG1806+AH1806)*(1+CONT)</f>
        <v>6423.326136292</v>
      </c>
      <c r="AJ1806" s="24" t="n">
        <f aca="false">IF(L1806&gt;0,AI1806/L1806,1000000000000)</f>
        <v>945.833308000286</v>
      </c>
      <c r="AK1806" s="8" t="n">
        <f aca="false">IF(AND(G1806&gt;=V_NEED,L1806&gt;=P_MIN,K1806&gt;=Z_MIN,F1806&lt;=N_CAP,D1806&lt;=R_MAX,OR(CORONA_REQ=0,O1806&gt;=G1806)),1,0)</f>
        <v>0</v>
      </c>
      <c r="AL1806" s="28" t="n">
        <f aca="false">IF(AK1806=1,IF(OBJECTIVE=1,AI1806,AJ1806),1000000000000)+ROW()*0.000000001</f>
        <v>1000000000000</v>
      </c>
    </row>
    <row r="1807" customFormat="false" ht="15" hidden="false" customHeight="false" outlineLevel="0" collapsed="false">
      <c r="A1807" s="8" t="n">
        <v>1803</v>
      </c>
      <c r="B1807" s="23" t="n">
        <v>5</v>
      </c>
      <c r="C1807" s="23" t="n">
        <v>1.5</v>
      </c>
      <c r="D1807" s="8" t="n">
        <v>250</v>
      </c>
      <c r="E1807" s="8" t="n">
        <v>18</v>
      </c>
      <c r="F1807" s="8" t="n">
        <v>8</v>
      </c>
      <c r="G1807" s="28" t="n">
        <v>11.211605</v>
      </c>
      <c r="H1807" s="8" t="n">
        <v>64.026411</v>
      </c>
      <c r="I1807" s="8" t="n">
        <v>1587.630119</v>
      </c>
      <c r="J1807" s="28" t="n">
        <v>24.796488</v>
      </c>
      <c r="K1807" s="39" t="n">
        <v>1.590389</v>
      </c>
      <c r="L1807" s="28" t="n">
        <v>9.443397</v>
      </c>
      <c r="M1807" s="8" t="n">
        <v>144.5</v>
      </c>
      <c r="N1807" s="8" t="n">
        <v>889</v>
      </c>
      <c r="O1807" s="28" t="n">
        <v>10.561845</v>
      </c>
      <c r="P1807" s="28" t="n">
        <v>9.002859</v>
      </c>
      <c r="Q1807" s="28" t="n">
        <v>10.687698</v>
      </c>
      <c r="R1807" s="8" t="n">
        <v>32</v>
      </c>
      <c r="S1807" s="8" t="n">
        <v>14</v>
      </c>
      <c r="T1807" s="23" t="n">
        <v>161.748665</v>
      </c>
      <c r="U1807" s="23" t="n">
        <v>133.348668</v>
      </c>
      <c r="V1807" s="28" t="n">
        <v>4.774909</v>
      </c>
      <c r="W1807" s="39" t="n">
        <v>0.596864</v>
      </c>
      <c r="X1807" s="24" t="n">
        <f aca="false">P1807*RHO_VANE/2700*(1+SCRAP)*PRICE_VANE</f>
        <v>107.76422223</v>
      </c>
      <c r="Y1807" s="24" t="n">
        <f aca="false">Q1807*RHO_PLATE/2700*(1+SCRAP)*PRICE_PLATE</f>
        <v>127.93174506</v>
      </c>
      <c r="Z1807" s="24" t="n">
        <f aca="false">T1807*CUT_M+(R1807+S1807)*CUT_SET</f>
        <v>288.6229975</v>
      </c>
      <c r="AA1807" s="24" t="n">
        <f aca="false">U1807*ROUND_M</f>
        <v>666.74334</v>
      </c>
      <c r="AB1807" s="24" t="n">
        <f aca="false">(R1807+S1807)*FINISH_PART</f>
        <v>368</v>
      </c>
      <c r="AC1807" s="24" t="n">
        <f aca="false">R1807*SPACER_VANE+(R1807+S1807)*ASM_H*LABOUR</f>
        <v>613.5</v>
      </c>
      <c r="AD1807" s="24" t="n">
        <f aca="false">V1807*G10_CAGE+W1807*G10_SLEEVE</f>
        <v>322.30638</v>
      </c>
      <c r="AE1807" s="24" t="n">
        <f aca="false">N1807/1000*SHAFT_M+SHAFT_SET</f>
        <v>186.68</v>
      </c>
      <c r="AF1807" s="24" t="n">
        <f aca="false">2*ROUNDUP(G1807*1000/V_ZENER,0)*PRICE_Z+5*ROUNDUP(G1807*DIODE_SAFETY/V_STICK,0)*PRICE_STICK</f>
        <v>80.9</v>
      </c>
      <c r="AG1807" s="24" t="n">
        <f aca="false">SUM(X1807:AF1807)</f>
        <v>2762.44868479</v>
      </c>
      <c r="AH1807" s="20" t="n">
        <f aca="false">FIXED_BOM</f>
        <v>3461</v>
      </c>
      <c r="AI1807" s="24" t="n">
        <f aca="false">(AG1807+AH1807)*(1+CONT)</f>
        <v>7156.9659875085</v>
      </c>
      <c r="AJ1807" s="24" t="n">
        <f aca="false">IF(L1807&gt;0,AI1807/L1807,1000000000000)</f>
        <v>757.880452077626</v>
      </c>
      <c r="AK1807" s="8" t="n">
        <f aca="false">IF(AND(G1807&gt;=V_NEED,L1807&gt;=P_MIN,K1807&gt;=Z_MIN,F1807&lt;=N_CAP,D1807&lt;=R_MAX,OR(CORONA_REQ=0,O1807&gt;=G1807)),1,0)</f>
        <v>0</v>
      </c>
      <c r="AL1807" s="28" t="n">
        <f aca="false">IF(AK1807=1,IF(OBJECTIVE=1,AI1807,AJ1807),1000000000000)+ROW()*0.000000001</f>
        <v>1000000000000</v>
      </c>
    </row>
    <row r="1808" customFormat="false" ht="15" hidden="false" customHeight="false" outlineLevel="0" collapsed="false">
      <c r="A1808" s="8" t="n">
        <v>1804</v>
      </c>
      <c r="B1808" s="23" t="n">
        <v>5</v>
      </c>
      <c r="C1808" s="23" t="n">
        <v>1.5</v>
      </c>
      <c r="D1808" s="8" t="n">
        <v>250</v>
      </c>
      <c r="E1808" s="8" t="n">
        <v>18</v>
      </c>
      <c r="F1808" s="8" t="n">
        <v>10</v>
      </c>
      <c r="G1808" s="28" t="n">
        <v>11.211605</v>
      </c>
      <c r="H1808" s="8" t="n">
        <v>80.566787</v>
      </c>
      <c r="I1808" s="8" t="n">
        <v>2010.998151</v>
      </c>
      <c r="J1808" s="28" t="n">
        <v>24.960635</v>
      </c>
      <c r="K1808" s="39" t="n">
        <v>1.600214</v>
      </c>
      <c r="L1808" s="28" t="n">
        <v>12.096206</v>
      </c>
      <c r="M1808" s="8" t="n">
        <v>177</v>
      </c>
      <c r="N1808" s="8" t="n">
        <v>954</v>
      </c>
      <c r="O1808" s="28" t="n">
        <v>10.561845</v>
      </c>
      <c r="P1808" s="28" t="n">
        <v>11.253574</v>
      </c>
      <c r="Q1808" s="28" t="n">
        <v>12.214512</v>
      </c>
      <c r="R1808" s="8" t="n">
        <v>40</v>
      </c>
      <c r="S1808" s="8" t="n">
        <v>16</v>
      </c>
      <c r="T1808" s="23" t="n">
        <v>199.358398</v>
      </c>
      <c r="U1808" s="23" t="n">
        <v>163.858401</v>
      </c>
      <c r="V1808" s="28" t="n">
        <v>5.572773</v>
      </c>
      <c r="W1808" s="39" t="n">
        <v>0.696597</v>
      </c>
      <c r="X1808" s="24" t="n">
        <f aca="false">P1808*RHO_VANE/2700*(1+SCRAP)*PRICE_VANE</f>
        <v>134.70528078</v>
      </c>
      <c r="Y1808" s="24" t="n">
        <f aca="false">Q1808*RHO_PLATE/2700*(1+SCRAP)*PRICE_PLATE</f>
        <v>146.20770864</v>
      </c>
      <c r="Z1808" s="24" t="n">
        <f aca="false">T1808*CUT_M+(R1808+S1808)*CUT_SET</f>
        <v>355.037597</v>
      </c>
      <c r="AA1808" s="24" t="n">
        <f aca="false">U1808*ROUND_M</f>
        <v>819.292005</v>
      </c>
      <c r="AB1808" s="24" t="n">
        <f aca="false">(R1808+S1808)*FINISH_PART</f>
        <v>448</v>
      </c>
      <c r="AC1808" s="24" t="n">
        <f aca="false">R1808*SPACER_VANE+(R1808+S1808)*ASM_H*LABOUR</f>
        <v>750</v>
      </c>
      <c r="AD1808" s="24" t="n">
        <f aca="false">V1808*G10_CAGE+W1808*G10_SLEEVE</f>
        <v>376.1622</v>
      </c>
      <c r="AE1808" s="24" t="n">
        <f aca="false">N1808/1000*SHAFT_M+SHAFT_SET</f>
        <v>194.48</v>
      </c>
      <c r="AF1808" s="24" t="n">
        <f aca="false">2*ROUNDUP(G1808*1000/V_ZENER,0)*PRICE_Z+5*ROUNDUP(G1808*DIODE_SAFETY/V_STICK,0)*PRICE_STICK</f>
        <v>80.9</v>
      </c>
      <c r="AG1808" s="24" t="n">
        <f aca="false">SUM(X1808:AF1808)</f>
        <v>3304.78479142</v>
      </c>
      <c r="AH1808" s="20" t="n">
        <f aca="false">FIXED_BOM</f>
        <v>3461</v>
      </c>
      <c r="AI1808" s="24" t="n">
        <f aca="false">(AG1808+AH1808)*(1+CONT)</f>
        <v>7780.652510133</v>
      </c>
      <c r="AJ1808" s="24" t="n">
        <f aca="false">IF(L1808&gt;0,AI1808/L1808,1000000000000)</f>
        <v>643.230820484787</v>
      </c>
      <c r="AK1808" s="8" t="n">
        <f aca="false">IF(AND(G1808&gt;=V_NEED,L1808&gt;=P_MIN,K1808&gt;=Z_MIN,F1808&lt;=N_CAP,D1808&lt;=R_MAX,OR(CORONA_REQ=0,O1808&gt;=G1808)),1,0)</f>
        <v>0</v>
      </c>
      <c r="AL1808" s="28" t="n">
        <f aca="false">IF(AK1808=1,IF(OBJECTIVE=1,AI1808,AJ1808),1000000000000)+ROW()*0.000000001</f>
        <v>1000000000000</v>
      </c>
    </row>
    <row r="1809" customFormat="false" ht="15" hidden="false" customHeight="false" outlineLevel="0" collapsed="false">
      <c r="A1809" s="8" t="n">
        <v>1805</v>
      </c>
      <c r="B1809" s="23" t="n">
        <v>5</v>
      </c>
      <c r="C1809" s="23" t="n">
        <v>1.5</v>
      </c>
      <c r="D1809" s="8" t="n">
        <v>250</v>
      </c>
      <c r="E1809" s="8" t="n">
        <v>18</v>
      </c>
      <c r="F1809" s="8" t="n">
        <v>12</v>
      </c>
      <c r="G1809" s="28" t="n">
        <v>11.211605</v>
      </c>
      <c r="H1809" s="8" t="n">
        <v>97.107164</v>
      </c>
      <c r="I1809" s="8" t="n">
        <v>2434.366182</v>
      </c>
      <c r="J1809" s="28" t="n">
        <v>25.068863</v>
      </c>
      <c r="K1809" s="39" t="n">
        <v>1.606408</v>
      </c>
      <c r="L1809" s="28" t="n">
        <v>14.735752</v>
      </c>
      <c r="M1809" s="8" t="n">
        <v>216</v>
      </c>
      <c r="N1809" s="8" t="n">
        <v>1032</v>
      </c>
      <c r="O1809" s="28" t="n">
        <v>10.561845</v>
      </c>
      <c r="P1809" s="28" t="n">
        <v>13.504288</v>
      </c>
      <c r="Q1809" s="28" t="n">
        <v>15.26814</v>
      </c>
      <c r="R1809" s="8" t="n">
        <v>48</v>
      </c>
      <c r="S1809" s="8" t="n">
        <v>20</v>
      </c>
      <c r="T1809" s="23" t="n">
        <v>240.738042</v>
      </c>
      <c r="U1809" s="23" t="n">
        <v>198.138046</v>
      </c>
      <c r="V1809" s="28" t="n">
        <v>6.53021</v>
      </c>
      <c r="W1809" s="39" t="n">
        <v>0.816276</v>
      </c>
      <c r="X1809" s="24" t="n">
        <f aca="false">P1809*RHO_VANE/2700*(1+SCRAP)*PRICE_VANE</f>
        <v>161.64632736</v>
      </c>
      <c r="Y1809" s="24" t="n">
        <f aca="false">Q1809*RHO_PLATE/2700*(1+SCRAP)*PRICE_PLATE</f>
        <v>182.7596358</v>
      </c>
      <c r="Z1809" s="24" t="n">
        <f aca="false">T1809*CUT_M+(R1809+S1809)*CUT_SET</f>
        <v>429.107063</v>
      </c>
      <c r="AA1809" s="24" t="n">
        <f aca="false">U1809*ROUND_M</f>
        <v>990.69023</v>
      </c>
      <c r="AB1809" s="24" t="n">
        <f aca="false">(R1809+S1809)*FINISH_PART</f>
        <v>544</v>
      </c>
      <c r="AC1809" s="24" t="n">
        <f aca="false">R1809*SPACER_VANE+(R1809+S1809)*ASM_H*LABOUR</f>
        <v>909</v>
      </c>
      <c r="AD1809" s="24" t="n">
        <f aca="false">V1809*G10_CAGE+W1809*G10_SLEEVE</f>
        <v>440.78916</v>
      </c>
      <c r="AE1809" s="24" t="n">
        <f aca="false">N1809/1000*SHAFT_M+SHAFT_SET</f>
        <v>203.84</v>
      </c>
      <c r="AF1809" s="24" t="n">
        <f aca="false">2*ROUNDUP(G1809*1000/V_ZENER,0)*PRICE_Z+5*ROUNDUP(G1809*DIODE_SAFETY/V_STICK,0)*PRICE_STICK</f>
        <v>80.9</v>
      </c>
      <c r="AG1809" s="24" t="n">
        <f aca="false">SUM(X1809:AF1809)</f>
        <v>3942.73241616</v>
      </c>
      <c r="AH1809" s="20" t="n">
        <f aca="false">FIXED_BOM</f>
        <v>3461</v>
      </c>
      <c r="AI1809" s="24" t="n">
        <f aca="false">(AG1809+AH1809)*(1+CONT)</f>
        <v>8514.292278584</v>
      </c>
      <c r="AJ1809" s="24" t="n">
        <f aca="false">IF(L1809&gt;0,AI1809/L1809,1000000000000)</f>
        <v>577.798288040135</v>
      </c>
      <c r="AK1809" s="8" t="n">
        <f aca="false">IF(AND(G1809&gt;=V_NEED,L1809&gt;=P_MIN,K1809&gt;=Z_MIN,F1809&lt;=N_CAP,D1809&lt;=R_MAX,OR(CORONA_REQ=0,O1809&gt;=G1809)),1,0)</f>
        <v>0</v>
      </c>
      <c r="AL1809" s="28" t="n">
        <f aca="false">IF(AK1809=1,IF(OBJECTIVE=1,AI1809,AJ1809),1000000000000)+ROW()*0.000000001</f>
        <v>1000000000000</v>
      </c>
    </row>
    <row r="1810" customFormat="false" ht="15" hidden="false" customHeight="false" outlineLevel="0" collapsed="false">
      <c r="A1810" s="8" t="n">
        <v>1806</v>
      </c>
      <c r="B1810" s="23" t="n">
        <v>5</v>
      </c>
      <c r="C1810" s="23" t="n">
        <v>1.5</v>
      </c>
      <c r="D1810" s="8" t="n">
        <v>250</v>
      </c>
      <c r="E1810" s="8" t="n">
        <v>18</v>
      </c>
      <c r="F1810" s="8" t="n">
        <v>16</v>
      </c>
      <c r="G1810" s="28" t="n">
        <v>11.211605</v>
      </c>
      <c r="H1810" s="8" t="n">
        <v>130.187916</v>
      </c>
      <c r="I1810" s="8" t="n">
        <v>3281.102246</v>
      </c>
      <c r="J1810" s="28" t="n">
        <v>25.202817</v>
      </c>
      <c r="K1810" s="39" t="n">
        <v>1.614685</v>
      </c>
      <c r="L1810" s="28" t="n">
        <v>20.052899</v>
      </c>
      <c r="M1810" s="8" t="n">
        <v>281</v>
      </c>
      <c r="N1810" s="8" t="n">
        <v>1162</v>
      </c>
      <c r="O1810" s="28" t="n">
        <v>10.561845</v>
      </c>
      <c r="P1810" s="28" t="n">
        <v>18.005718</v>
      </c>
      <c r="Q1810" s="28" t="n">
        <v>18.321768</v>
      </c>
      <c r="R1810" s="8" t="n">
        <v>64</v>
      </c>
      <c r="S1810" s="8" t="n">
        <v>24</v>
      </c>
      <c r="T1810" s="23" t="n">
        <v>315.957508</v>
      </c>
      <c r="U1810" s="23" t="n">
        <v>259.157513</v>
      </c>
      <c r="V1810" s="28" t="n">
        <v>8.125938</v>
      </c>
      <c r="W1810" s="39" t="n">
        <v>1.015742</v>
      </c>
      <c r="X1810" s="24" t="n">
        <f aca="false">P1810*RHO_VANE/2700*(1+SCRAP)*PRICE_VANE</f>
        <v>215.52844446</v>
      </c>
      <c r="Y1810" s="24" t="n">
        <f aca="false">Q1810*RHO_PLATE/2700*(1+SCRAP)*PRICE_PLATE</f>
        <v>219.31156296</v>
      </c>
      <c r="Z1810" s="24" t="n">
        <f aca="false">T1810*CUT_M+(R1810+S1810)*CUT_SET</f>
        <v>561.936262</v>
      </c>
      <c r="AA1810" s="24" t="n">
        <f aca="false">U1810*ROUND_M</f>
        <v>1295.787565</v>
      </c>
      <c r="AB1810" s="24" t="n">
        <f aca="false">(R1810+S1810)*FINISH_PART</f>
        <v>704</v>
      </c>
      <c r="AC1810" s="24" t="n">
        <f aca="false">R1810*SPACER_VANE+(R1810+S1810)*ASM_H*LABOUR</f>
        <v>1182</v>
      </c>
      <c r="AD1810" s="24" t="n">
        <f aca="false">V1810*G10_CAGE+W1810*G10_SLEEVE</f>
        <v>548.5008</v>
      </c>
      <c r="AE1810" s="24" t="n">
        <f aca="false">N1810/1000*SHAFT_M+SHAFT_SET</f>
        <v>219.44</v>
      </c>
      <c r="AF1810" s="24" t="n">
        <f aca="false">2*ROUNDUP(G1810*1000/V_ZENER,0)*PRICE_Z+5*ROUNDUP(G1810*DIODE_SAFETY/V_STICK,0)*PRICE_STICK</f>
        <v>80.9</v>
      </c>
      <c r="AG1810" s="24" t="n">
        <f aca="false">SUM(X1810:AF1810)</f>
        <v>5027.40463442</v>
      </c>
      <c r="AH1810" s="20" t="n">
        <f aca="false">FIXED_BOM</f>
        <v>3461</v>
      </c>
      <c r="AI1810" s="24" t="n">
        <f aca="false">(AG1810+AH1810)*(1+CONT)</f>
        <v>9761.665329583</v>
      </c>
      <c r="AJ1810" s="24" t="n">
        <f aca="false">IF(L1810&gt;0,AI1810/L1810,1000000000000)</f>
        <v>486.79571614972</v>
      </c>
      <c r="AK1810" s="8" t="n">
        <f aca="false">IF(AND(G1810&gt;=V_NEED,L1810&gt;=P_MIN,K1810&gt;=Z_MIN,F1810&lt;=N_CAP,D1810&lt;=R_MAX,OR(CORONA_REQ=0,O1810&gt;=G1810)),1,0)</f>
        <v>0</v>
      </c>
      <c r="AL1810" s="28" t="n">
        <f aca="false">IF(AK1810=1,IF(OBJECTIVE=1,AI1810,AJ1810),1000000000000)+ROW()*0.000000001</f>
        <v>1000000000000</v>
      </c>
    </row>
    <row r="1811" customFormat="false" ht="15" hidden="false" customHeight="false" outlineLevel="0" collapsed="false">
      <c r="A1811" s="8" t="n">
        <v>1807</v>
      </c>
      <c r="B1811" s="23" t="n">
        <v>5</v>
      </c>
      <c r="C1811" s="23" t="n">
        <v>1.5</v>
      </c>
      <c r="D1811" s="8" t="n">
        <v>250</v>
      </c>
      <c r="E1811" s="8" t="n">
        <v>22</v>
      </c>
      <c r="F1811" s="8" t="n">
        <v>4</v>
      </c>
      <c r="G1811" s="28" t="n">
        <v>11.211605</v>
      </c>
      <c r="H1811" s="8" t="n">
        <v>41.965807</v>
      </c>
      <c r="I1811" s="8" t="n">
        <v>896.858102</v>
      </c>
      <c r="J1811" s="28" t="n">
        <v>21.371163</v>
      </c>
      <c r="K1811" s="39" t="n">
        <v>1.542782</v>
      </c>
      <c r="L1811" s="28" t="n">
        <v>5.03949</v>
      </c>
      <c r="M1811" s="8" t="n">
        <v>73</v>
      </c>
      <c r="N1811" s="8" t="n">
        <v>746</v>
      </c>
      <c r="O1811" s="28" t="n">
        <v>10.561845</v>
      </c>
      <c r="P1811" s="28" t="n">
        <v>5.31573</v>
      </c>
      <c r="Q1811" s="28" t="n">
        <v>6.107256</v>
      </c>
      <c r="R1811" s="8" t="n">
        <v>16</v>
      </c>
      <c r="S1811" s="8" t="n">
        <v>8</v>
      </c>
      <c r="T1811" s="23" t="n">
        <v>82.759288</v>
      </c>
      <c r="U1811" s="23" t="n">
        <v>68.559289</v>
      </c>
      <c r="V1811" s="28" t="n">
        <v>3.019608</v>
      </c>
      <c r="W1811" s="39" t="n">
        <v>0.377451</v>
      </c>
      <c r="X1811" s="24" t="n">
        <f aca="false">P1811*RHO_VANE/2700*(1+SCRAP)*PRICE_VANE</f>
        <v>63.6292881</v>
      </c>
      <c r="Y1811" s="24" t="n">
        <f aca="false">Q1811*RHO_PLATE/2700*(1+SCRAP)*PRICE_PLATE</f>
        <v>73.10385432</v>
      </c>
      <c r="Z1811" s="24" t="n">
        <f aca="false">T1811*CUT_M+(R1811+S1811)*CUT_SET</f>
        <v>148.138932</v>
      </c>
      <c r="AA1811" s="24" t="n">
        <f aca="false">U1811*ROUND_M</f>
        <v>342.796445</v>
      </c>
      <c r="AB1811" s="24" t="n">
        <f aca="false">(R1811+S1811)*FINISH_PART</f>
        <v>192</v>
      </c>
      <c r="AC1811" s="24" t="n">
        <f aca="false">R1811*SPACER_VANE+(R1811+S1811)*ASM_H*LABOUR</f>
        <v>318</v>
      </c>
      <c r="AD1811" s="24" t="n">
        <f aca="false">V1811*G10_CAGE+W1811*G10_SLEEVE</f>
        <v>203.82354</v>
      </c>
      <c r="AE1811" s="24" t="n">
        <f aca="false">N1811/1000*SHAFT_M+SHAFT_SET</f>
        <v>169.52</v>
      </c>
      <c r="AF1811" s="24" t="n">
        <f aca="false">2*ROUNDUP(G1811*1000/V_ZENER,0)*PRICE_Z+5*ROUNDUP(G1811*DIODE_SAFETY/V_STICK,0)*PRICE_STICK</f>
        <v>80.9</v>
      </c>
      <c r="AG1811" s="24" t="n">
        <f aca="false">SUM(X1811:AF1811)</f>
        <v>1591.91205942</v>
      </c>
      <c r="AH1811" s="20" t="n">
        <f aca="false">FIXED_BOM</f>
        <v>3461</v>
      </c>
      <c r="AI1811" s="24" t="n">
        <f aca="false">(AG1811+AH1811)*(1+CONT)</f>
        <v>5810.848868333</v>
      </c>
      <c r="AJ1811" s="24" t="n">
        <f aca="false">IF(L1811&gt;0,AI1811/L1811,1000000000000)</f>
        <v>1153.06288301654</v>
      </c>
      <c r="AK1811" s="8" t="n">
        <f aca="false">IF(AND(G1811&gt;=V_NEED,L1811&gt;=P_MIN,K1811&gt;=Z_MIN,F1811&lt;=N_CAP,D1811&lt;=R_MAX,OR(CORONA_REQ=0,O1811&gt;=G1811)),1,0)</f>
        <v>0</v>
      </c>
      <c r="AL1811" s="28" t="n">
        <f aca="false">IF(AK1811=1,IF(OBJECTIVE=1,AI1811,AJ1811),1000000000000)+ROW()*0.000000001</f>
        <v>1000000000000</v>
      </c>
    </row>
    <row r="1812" customFormat="false" ht="15" hidden="false" customHeight="false" outlineLevel="0" collapsed="false">
      <c r="A1812" s="8" t="n">
        <v>1808</v>
      </c>
      <c r="B1812" s="23" t="n">
        <v>5</v>
      </c>
      <c r="C1812" s="23" t="n">
        <v>1.5</v>
      </c>
      <c r="D1812" s="8" t="n">
        <v>250</v>
      </c>
      <c r="E1812" s="8" t="n">
        <v>22</v>
      </c>
      <c r="F1812" s="8" t="n">
        <v>6</v>
      </c>
      <c r="G1812" s="28" t="n">
        <v>11.211605</v>
      </c>
      <c r="H1812" s="8" t="n">
        <v>64.803411</v>
      </c>
      <c r="I1812" s="8" t="n">
        <v>1409.348447</v>
      </c>
      <c r="J1812" s="28" t="n">
        <v>21.74806</v>
      </c>
      <c r="K1812" s="39" t="n">
        <v>1.570746</v>
      </c>
      <c r="L1812" s="28" t="n">
        <v>8.195749</v>
      </c>
      <c r="M1812" s="8" t="n">
        <v>112</v>
      </c>
      <c r="N1812" s="8" t="n">
        <v>824</v>
      </c>
      <c r="O1812" s="28" t="n">
        <v>10.561845</v>
      </c>
      <c r="P1812" s="28" t="n">
        <v>7.973595</v>
      </c>
      <c r="Q1812" s="28" t="n">
        <v>9.160884</v>
      </c>
      <c r="R1812" s="8" t="n">
        <v>24</v>
      </c>
      <c r="S1812" s="8" t="n">
        <v>12</v>
      </c>
      <c r="T1812" s="23" t="n">
        <v>124.138932</v>
      </c>
      <c r="U1812" s="23" t="n">
        <v>102.838934</v>
      </c>
      <c r="V1812" s="28" t="n">
        <v>3.977045</v>
      </c>
      <c r="W1812" s="39" t="n">
        <v>0.497131</v>
      </c>
      <c r="X1812" s="24" t="n">
        <f aca="false">P1812*RHO_VANE/2700*(1+SCRAP)*PRICE_VANE</f>
        <v>95.44393215</v>
      </c>
      <c r="Y1812" s="24" t="n">
        <f aca="false">Q1812*RHO_PLATE/2700*(1+SCRAP)*PRICE_PLATE</f>
        <v>109.65578148</v>
      </c>
      <c r="Z1812" s="24" t="n">
        <f aca="false">T1812*CUT_M+(R1812+S1812)*CUT_SET</f>
        <v>222.208398</v>
      </c>
      <c r="AA1812" s="24" t="n">
        <f aca="false">U1812*ROUND_M</f>
        <v>514.19467</v>
      </c>
      <c r="AB1812" s="24" t="n">
        <f aca="false">(R1812+S1812)*FINISH_PART</f>
        <v>288</v>
      </c>
      <c r="AC1812" s="24" t="n">
        <f aca="false">R1812*SPACER_VANE+(R1812+S1812)*ASM_H*LABOUR</f>
        <v>477</v>
      </c>
      <c r="AD1812" s="24" t="n">
        <f aca="false">V1812*G10_CAGE+W1812*G10_SLEEVE</f>
        <v>268.45056</v>
      </c>
      <c r="AE1812" s="24" t="n">
        <f aca="false">N1812/1000*SHAFT_M+SHAFT_SET</f>
        <v>178.88</v>
      </c>
      <c r="AF1812" s="24" t="n">
        <f aca="false">2*ROUNDUP(G1812*1000/V_ZENER,0)*PRICE_Z+5*ROUNDUP(G1812*DIODE_SAFETY/V_STICK,0)*PRICE_STICK</f>
        <v>80.9</v>
      </c>
      <c r="AG1812" s="24" t="n">
        <f aca="false">SUM(X1812:AF1812)</f>
        <v>2234.73334163</v>
      </c>
      <c r="AH1812" s="20" t="n">
        <f aca="false">FIXED_BOM</f>
        <v>3461</v>
      </c>
      <c r="AI1812" s="24" t="n">
        <f aca="false">(AG1812+AH1812)*(1+CONT)</f>
        <v>6550.0933428745</v>
      </c>
      <c r="AJ1812" s="24" t="n">
        <f aca="false">IF(L1812&gt;0,AI1812/L1812,1000000000000)</f>
        <v>799.20619126751</v>
      </c>
      <c r="AK1812" s="8" t="n">
        <f aca="false">IF(AND(G1812&gt;=V_NEED,L1812&gt;=P_MIN,K1812&gt;=Z_MIN,F1812&lt;=N_CAP,D1812&lt;=R_MAX,OR(CORONA_REQ=0,O1812&gt;=G1812)),1,0)</f>
        <v>0</v>
      </c>
      <c r="AL1812" s="28" t="n">
        <f aca="false">IF(AK1812=1,IF(OBJECTIVE=1,AI1812,AJ1812),1000000000000)+ROW()*0.000000001</f>
        <v>1000000000000</v>
      </c>
    </row>
    <row r="1813" customFormat="false" ht="15" hidden="false" customHeight="false" outlineLevel="0" collapsed="false">
      <c r="A1813" s="8" t="n">
        <v>1809</v>
      </c>
      <c r="B1813" s="23" t="n">
        <v>5</v>
      </c>
      <c r="C1813" s="23" t="n">
        <v>1.5</v>
      </c>
      <c r="D1813" s="8" t="n">
        <v>250</v>
      </c>
      <c r="E1813" s="8" t="n">
        <v>22</v>
      </c>
      <c r="F1813" s="8" t="n">
        <v>8</v>
      </c>
      <c r="G1813" s="28" t="n">
        <v>11.211605</v>
      </c>
      <c r="H1813" s="8" t="n">
        <v>87.641014</v>
      </c>
      <c r="I1813" s="8" t="n">
        <v>1921.838791</v>
      </c>
      <c r="J1813" s="28" t="n">
        <v>21.928532</v>
      </c>
      <c r="K1813" s="39" t="n">
        <v>1.584075</v>
      </c>
      <c r="L1813" s="28" t="n">
        <v>11.351844</v>
      </c>
      <c r="M1813" s="8" t="n">
        <v>151</v>
      </c>
      <c r="N1813" s="8" t="n">
        <v>902</v>
      </c>
      <c r="O1813" s="28" t="n">
        <v>10.561845</v>
      </c>
      <c r="P1813" s="28" t="n">
        <v>10.631461</v>
      </c>
      <c r="Q1813" s="28" t="n">
        <v>12.214512</v>
      </c>
      <c r="R1813" s="8" t="n">
        <v>32</v>
      </c>
      <c r="S1813" s="8" t="n">
        <v>16</v>
      </c>
      <c r="T1813" s="23" t="n">
        <v>165.518577</v>
      </c>
      <c r="U1813" s="23" t="n">
        <v>137.118579</v>
      </c>
      <c r="V1813" s="28" t="n">
        <v>4.934482</v>
      </c>
      <c r="W1813" s="39" t="n">
        <v>0.61681</v>
      </c>
      <c r="X1813" s="24" t="n">
        <f aca="false">P1813*RHO_VANE/2700*(1+SCRAP)*PRICE_VANE</f>
        <v>127.25858817</v>
      </c>
      <c r="Y1813" s="24" t="n">
        <f aca="false">Q1813*RHO_PLATE/2700*(1+SCRAP)*PRICE_PLATE</f>
        <v>146.20770864</v>
      </c>
      <c r="Z1813" s="24" t="n">
        <f aca="false">T1813*CUT_M+(R1813+S1813)*CUT_SET</f>
        <v>296.2778655</v>
      </c>
      <c r="AA1813" s="24" t="n">
        <f aca="false">U1813*ROUND_M</f>
        <v>685.592895</v>
      </c>
      <c r="AB1813" s="24" t="n">
        <f aca="false">(R1813+S1813)*FINISH_PART</f>
        <v>384</v>
      </c>
      <c r="AC1813" s="24" t="n">
        <f aca="false">R1813*SPACER_VANE+(R1813+S1813)*ASM_H*LABOUR</f>
        <v>636</v>
      </c>
      <c r="AD1813" s="24" t="n">
        <f aca="false">V1813*G10_CAGE+W1813*G10_SLEEVE</f>
        <v>333.07752</v>
      </c>
      <c r="AE1813" s="24" t="n">
        <f aca="false">N1813/1000*SHAFT_M+SHAFT_SET</f>
        <v>188.24</v>
      </c>
      <c r="AF1813" s="24" t="n">
        <f aca="false">2*ROUNDUP(G1813*1000/V_ZENER,0)*PRICE_Z+5*ROUNDUP(G1813*DIODE_SAFETY/V_STICK,0)*PRICE_STICK</f>
        <v>80.9</v>
      </c>
      <c r="AG1813" s="24" t="n">
        <f aca="false">SUM(X1813:AF1813)</f>
        <v>2877.55457731</v>
      </c>
      <c r="AH1813" s="20" t="n">
        <f aca="false">FIXED_BOM</f>
        <v>3461</v>
      </c>
      <c r="AI1813" s="24" t="n">
        <f aca="false">(AG1813+AH1813)*(1+CONT)</f>
        <v>7289.3377639065</v>
      </c>
      <c r="AJ1813" s="24" t="n">
        <f aca="false">IF(L1813&gt;0,AI1813/L1813,1000000000000)</f>
        <v>642.12807750939</v>
      </c>
      <c r="AK1813" s="8" t="n">
        <f aca="false">IF(AND(G1813&gt;=V_NEED,L1813&gt;=P_MIN,K1813&gt;=Z_MIN,F1813&lt;=N_CAP,D1813&lt;=R_MAX,OR(CORONA_REQ=0,O1813&gt;=G1813)),1,0)</f>
        <v>0</v>
      </c>
      <c r="AL1813" s="28" t="n">
        <f aca="false">IF(AK1813=1,IF(OBJECTIVE=1,AI1813,AJ1813),1000000000000)+ROW()*0.000000001</f>
        <v>1000000000000</v>
      </c>
    </row>
    <row r="1814" customFormat="false" ht="15" hidden="false" customHeight="false" outlineLevel="0" collapsed="false">
      <c r="A1814" s="8" t="n">
        <v>1810</v>
      </c>
      <c r="B1814" s="23" t="n">
        <v>5</v>
      </c>
      <c r="C1814" s="23" t="n">
        <v>1.5</v>
      </c>
      <c r="D1814" s="8" t="n">
        <v>250</v>
      </c>
      <c r="E1814" s="8" t="n">
        <v>22</v>
      </c>
      <c r="F1814" s="8" t="n">
        <v>10</v>
      </c>
      <c r="G1814" s="28" t="n">
        <v>11.211605</v>
      </c>
      <c r="H1814" s="8" t="n">
        <v>110.478618</v>
      </c>
      <c r="I1814" s="8" t="n">
        <v>2434.329135</v>
      </c>
      <c r="J1814" s="28" t="n">
        <v>22.034392</v>
      </c>
      <c r="K1814" s="39" t="n">
        <v>1.591542</v>
      </c>
      <c r="L1814" s="28" t="n">
        <v>14.502166</v>
      </c>
      <c r="M1814" s="8" t="n">
        <v>190</v>
      </c>
      <c r="N1814" s="8" t="n">
        <v>980</v>
      </c>
      <c r="O1814" s="28" t="n">
        <v>10.561845</v>
      </c>
      <c r="P1814" s="28" t="n">
        <v>13.289326</v>
      </c>
      <c r="Q1814" s="28" t="n">
        <v>15.26814</v>
      </c>
      <c r="R1814" s="8" t="n">
        <v>40</v>
      </c>
      <c r="S1814" s="8" t="n">
        <v>20</v>
      </c>
      <c r="T1814" s="23" t="n">
        <v>206.898221</v>
      </c>
      <c r="U1814" s="23" t="n">
        <v>171.398224</v>
      </c>
      <c r="V1814" s="28" t="n">
        <v>5.891919</v>
      </c>
      <c r="W1814" s="39" t="n">
        <v>0.73649</v>
      </c>
      <c r="X1814" s="24" t="n">
        <f aca="false">P1814*RHO_VANE/2700*(1+SCRAP)*PRICE_VANE</f>
        <v>159.07323222</v>
      </c>
      <c r="Y1814" s="24" t="n">
        <f aca="false">Q1814*RHO_PLATE/2700*(1+SCRAP)*PRICE_PLATE</f>
        <v>182.7596358</v>
      </c>
      <c r="Z1814" s="24" t="n">
        <f aca="false">T1814*CUT_M+(R1814+S1814)*CUT_SET</f>
        <v>370.3473315</v>
      </c>
      <c r="AA1814" s="24" t="n">
        <f aca="false">U1814*ROUND_M</f>
        <v>856.99112</v>
      </c>
      <c r="AB1814" s="24" t="n">
        <f aca="false">(R1814+S1814)*FINISH_PART</f>
        <v>480</v>
      </c>
      <c r="AC1814" s="24" t="n">
        <f aca="false">R1814*SPACER_VANE+(R1814+S1814)*ASM_H*LABOUR</f>
        <v>795</v>
      </c>
      <c r="AD1814" s="24" t="n">
        <f aca="false">V1814*G10_CAGE+W1814*G10_SLEEVE</f>
        <v>397.70454</v>
      </c>
      <c r="AE1814" s="24" t="n">
        <f aca="false">N1814/1000*SHAFT_M+SHAFT_SET</f>
        <v>197.6</v>
      </c>
      <c r="AF1814" s="24" t="n">
        <f aca="false">2*ROUNDUP(G1814*1000/V_ZENER,0)*PRICE_Z+5*ROUNDUP(G1814*DIODE_SAFETY/V_STICK,0)*PRICE_STICK</f>
        <v>80.9</v>
      </c>
      <c r="AG1814" s="24" t="n">
        <f aca="false">SUM(X1814:AF1814)</f>
        <v>3520.37585952</v>
      </c>
      <c r="AH1814" s="20" t="n">
        <f aca="false">FIXED_BOM</f>
        <v>3461</v>
      </c>
      <c r="AI1814" s="24" t="n">
        <f aca="false">(AG1814+AH1814)*(1+CONT)</f>
        <v>8028.582238448</v>
      </c>
      <c r="AJ1814" s="24" t="n">
        <f aca="false">IF(L1814&gt;0,AI1814/L1814,1000000000000)</f>
        <v>553.612628516871</v>
      </c>
      <c r="AK1814" s="8" t="n">
        <f aca="false">IF(AND(G1814&gt;=V_NEED,L1814&gt;=P_MIN,K1814&gt;=Z_MIN,F1814&lt;=N_CAP,D1814&lt;=R_MAX,OR(CORONA_REQ=0,O1814&gt;=G1814)),1,0)</f>
        <v>0</v>
      </c>
      <c r="AL1814" s="28" t="n">
        <f aca="false">IF(AK1814=1,IF(OBJECTIVE=1,AI1814,AJ1814),1000000000000)+ROW()*0.000000001</f>
        <v>1000000000000</v>
      </c>
    </row>
    <row r="1815" customFormat="false" ht="15" hidden="false" customHeight="false" outlineLevel="0" collapsed="false">
      <c r="A1815" s="8" t="n">
        <v>1811</v>
      </c>
      <c r="B1815" s="23" t="n">
        <v>5</v>
      </c>
      <c r="C1815" s="23" t="n">
        <v>1.5</v>
      </c>
      <c r="D1815" s="8" t="n">
        <v>250</v>
      </c>
      <c r="E1815" s="8" t="n">
        <v>22</v>
      </c>
      <c r="F1815" s="8" t="n">
        <v>12</v>
      </c>
      <c r="G1815" s="28" t="n">
        <v>11.211605</v>
      </c>
      <c r="H1815" s="8" t="n">
        <v>133.316222</v>
      </c>
      <c r="I1815" s="8" t="n">
        <v>2946.81948</v>
      </c>
      <c r="J1815" s="28" t="n">
        <v>22.103983</v>
      </c>
      <c r="K1815" s="39" t="n">
        <v>1.596978</v>
      </c>
      <c r="L1815" s="28" t="n">
        <v>17.663557</v>
      </c>
      <c r="M1815" s="8" t="n">
        <v>222.5</v>
      </c>
      <c r="N1815" s="8" t="n">
        <v>1045</v>
      </c>
      <c r="O1815" s="28" t="n">
        <v>10.561845</v>
      </c>
      <c r="P1815" s="28" t="n">
        <v>15.947191</v>
      </c>
      <c r="Q1815" s="28" t="n">
        <v>16.794954</v>
      </c>
      <c r="R1815" s="8" t="n">
        <v>48</v>
      </c>
      <c r="S1815" s="8" t="n">
        <v>22</v>
      </c>
      <c r="T1815" s="23" t="n">
        <v>244.507954</v>
      </c>
      <c r="U1815" s="23" t="n">
        <v>201.907957</v>
      </c>
      <c r="V1815" s="28" t="n">
        <v>6.689783</v>
      </c>
      <c r="W1815" s="39" t="n">
        <v>0.836223</v>
      </c>
      <c r="X1815" s="24" t="n">
        <f aca="false">P1815*RHO_VANE/2700*(1+SCRAP)*PRICE_VANE</f>
        <v>190.88787627</v>
      </c>
      <c r="Y1815" s="24" t="n">
        <f aca="false">Q1815*RHO_PLATE/2700*(1+SCRAP)*PRICE_PLATE</f>
        <v>201.03559938</v>
      </c>
      <c r="Z1815" s="24" t="n">
        <f aca="false">T1815*CUT_M+(R1815+S1815)*CUT_SET</f>
        <v>436.761931</v>
      </c>
      <c r="AA1815" s="24" t="n">
        <f aca="false">U1815*ROUND_M</f>
        <v>1009.539785</v>
      </c>
      <c r="AB1815" s="24" t="n">
        <f aca="false">(R1815+S1815)*FINISH_PART</f>
        <v>560</v>
      </c>
      <c r="AC1815" s="24" t="n">
        <f aca="false">R1815*SPACER_VANE+(R1815+S1815)*ASM_H*LABOUR</f>
        <v>931.5</v>
      </c>
      <c r="AD1815" s="24" t="n">
        <f aca="false">V1815*G10_CAGE+W1815*G10_SLEEVE</f>
        <v>451.56036</v>
      </c>
      <c r="AE1815" s="24" t="n">
        <f aca="false">N1815/1000*SHAFT_M+SHAFT_SET</f>
        <v>205.4</v>
      </c>
      <c r="AF1815" s="24" t="n">
        <f aca="false">2*ROUNDUP(G1815*1000/V_ZENER,0)*PRICE_Z+5*ROUNDUP(G1815*DIODE_SAFETY/V_STICK,0)*PRICE_STICK</f>
        <v>80.9</v>
      </c>
      <c r="AG1815" s="24" t="n">
        <f aca="false">SUM(X1815:AF1815)</f>
        <v>4067.58555165</v>
      </c>
      <c r="AH1815" s="20" t="n">
        <f aca="false">FIXED_BOM</f>
        <v>3461</v>
      </c>
      <c r="AI1815" s="24" t="n">
        <f aca="false">(AG1815+AH1815)*(1+CONT)</f>
        <v>8657.8733843975</v>
      </c>
      <c r="AJ1815" s="24" t="n">
        <f aca="false">IF(L1815&gt;0,AI1815/L1815,1000000000000)</f>
        <v>490.154581231713</v>
      </c>
      <c r="AK1815" s="8" t="n">
        <f aca="false">IF(AND(G1815&gt;=V_NEED,L1815&gt;=P_MIN,K1815&gt;=Z_MIN,F1815&lt;=N_CAP,D1815&lt;=R_MAX,OR(CORONA_REQ=0,O1815&gt;=G1815)),1,0)</f>
        <v>0</v>
      </c>
      <c r="AL1815" s="28" t="n">
        <f aca="false">IF(AK1815=1,IF(OBJECTIVE=1,AI1815,AJ1815),1000000000000)+ROW()*0.000000001</f>
        <v>1000000000000</v>
      </c>
    </row>
    <row r="1816" customFormat="false" ht="15" hidden="false" customHeight="false" outlineLevel="0" collapsed="false">
      <c r="A1816" s="8" t="n">
        <v>1812</v>
      </c>
      <c r="B1816" s="23" t="n">
        <v>5</v>
      </c>
      <c r="C1816" s="23" t="n">
        <v>1.5</v>
      </c>
      <c r="D1816" s="8" t="n">
        <v>250</v>
      </c>
      <c r="E1816" s="8" t="n">
        <v>22</v>
      </c>
      <c r="F1816" s="8" t="n">
        <v>16</v>
      </c>
      <c r="G1816" s="28" t="n">
        <v>11.211605</v>
      </c>
      <c r="H1816" s="8" t="n">
        <v>178.99143</v>
      </c>
      <c r="I1816" s="8" t="n">
        <v>3971.800168</v>
      </c>
      <c r="J1816" s="28" t="n">
        <v>22.18989</v>
      </c>
      <c r="K1816" s="39" t="n">
        <v>1.604104</v>
      </c>
      <c r="L1816" s="28" t="n">
        <v>23.997954</v>
      </c>
      <c r="M1816" s="8" t="n">
        <v>300.5</v>
      </c>
      <c r="N1816" s="8" t="n">
        <v>1201</v>
      </c>
      <c r="O1816" s="28" t="n">
        <v>10.561845</v>
      </c>
      <c r="P1816" s="28" t="n">
        <v>21.262921</v>
      </c>
      <c r="Q1816" s="28" t="n">
        <v>22.90221</v>
      </c>
      <c r="R1816" s="8" t="n">
        <v>64</v>
      </c>
      <c r="S1816" s="8" t="n">
        <v>30</v>
      </c>
      <c r="T1816" s="23" t="n">
        <v>327.267242</v>
      </c>
      <c r="U1816" s="23" t="n">
        <v>270.467247</v>
      </c>
      <c r="V1816" s="28" t="n">
        <v>8.604656</v>
      </c>
      <c r="W1816" s="39" t="n">
        <v>1.075582</v>
      </c>
      <c r="X1816" s="24" t="n">
        <f aca="false">P1816*RHO_VANE/2700*(1+SCRAP)*PRICE_VANE</f>
        <v>254.51716437</v>
      </c>
      <c r="Y1816" s="24" t="n">
        <f aca="false">Q1816*RHO_PLATE/2700*(1+SCRAP)*PRICE_PLATE</f>
        <v>274.1394537</v>
      </c>
      <c r="Z1816" s="24" t="n">
        <f aca="false">T1816*CUT_M+(R1816+S1816)*CUT_SET</f>
        <v>584.900863</v>
      </c>
      <c r="AA1816" s="24" t="n">
        <f aca="false">U1816*ROUND_M</f>
        <v>1352.336235</v>
      </c>
      <c r="AB1816" s="24" t="n">
        <f aca="false">(R1816+S1816)*FINISH_PART</f>
        <v>752</v>
      </c>
      <c r="AC1816" s="24" t="n">
        <f aca="false">R1816*SPACER_VANE+(R1816+S1816)*ASM_H*LABOUR</f>
        <v>1249.5</v>
      </c>
      <c r="AD1816" s="24" t="n">
        <f aca="false">V1816*G10_CAGE+W1816*G10_SLEEVE</f>
        <v>580.81428</v>
      </c>
      <c r="AE1816" s="24" t="n">
        <f aca="false">N1816/1000*SHAFT_M+SHAFT_SET</f>
        <v>224.12</v>
      </c>
      <c r="AF1816" s="24" t="n">
        <f aca="false">2*ROUNDUP(G1816*1000/V_ZENER,0)*PRICE_Z+5*ROUNDUP(G1816*DIODE_SAFETY/V_STICK,0)*PRICE_STICK</f>
        <v>80.9</v>
      </c>
      <c r="AG1816" s="24" t="n">
        <f aca="false">SUM(X1816:AF1816)</f>
        <v>5353.22799607</v>
      </c>
      <c r="AH1816" s="20" t="n">
        <f aca="false">FIXED_BOM</f>
        <v>3461</v>
      </c>
      <c r="AI1816" s="24" t="n">
        <f aca="false">(AG1816+AH1816)*(1+CONT)</f>
        <v>10136.3621954805</v>
      </c>
      <c r="AJ1816" s="24" t="n">
        <f aca="false">IF(L1816&gt;0,AI1816/L1816,1000000000000)</f>
        <v>422.384433084608</v>
      </c>
      <c r="AK1816" s="8" t="n">
        <f aca="false">IF(AND(G1816&gt;=V_NEED,L1816&gt;=P_MIN,K1816&gt;=Z_MIN,F1816&lt;=N_CAP,D1816&lt;=R_MAX,OR(CORONA_REQ=0,O1816&gt;=G1816)),1,0)</f>
        <v>0</v>
      </c>
      <c r="AL1816" s="28" t="n">
        <f aca="false">IF(AK1816=1,IF(OBJECTIVE=1,AI1816,AJ1816),1000000000000)+ROW()*0.000000001</f>
        <v>1000000000000</v>
      </c>
    </row>
    <row r="1817" customFormat="false" ht="15" hidden="false" customHeight="false" outlineLevel="0" collapsed="false">
      <c r="A1817" s="8" t="n">
        <v>1813</v>
      </c>
      <c r="B1817" s="23" t="n">
        <v>5</v>
      </c>
      <c r="C1817" s="23" t="n">
        <v>1.5</v>
      </c>
      <c r="D1817" s="8" t="n">
        <v>250</v>
      </c>
      <c r="E1817" s="8" t="n">
        <v>26</v>
      </c>
      <c r="F1817" s="8" t="n">
        <v>4</v>
      </c>
      <c r="G1817" s="28" t="n">
        <v>11.211605</v>
      </c>
      <c r="H1817" s="8" t="n">
        <v>66.810333</v>
      </c>
      <c r="I1817" s="8" t="n">
        <v>1052.931299</v>
      </c>
      <c r="J1817" s="28" t="n">
        <v>15.760007</v>
      </c>
      <c r="K1817" s="39" t="n">
        <v>1.513366</v>
      </c>
      <c r="L1817" s="28" t="n">
        <v>5.707217</v>
      </c>
      <c r="M1817" s="8" t="n">
        <v>79.5</v>
      </c>
      <c r="N1817" s="8" t="n">
        <v>759</v>
      </c>
      <c r="O1817" s="28" t="n">
        <v>10.561845</v>
      </c>
      <c r="P1817" s="28" t="n">
        <v>6.130031</v>
      </c>
      <c r="Q1817" s="28" t="n">
        <v>7.63407</v>
      </c>
      <c r="R1817" s="8" t="n">
        <v>16</v>
      </c>
      <c r="S1817" s="8" t="n">
        <v>10</v>
      </c>
      <c r="T1817" s="23" t="n">
        <v>86.529199</v>
      </c>
      <c r="U1817" s="23" t="n">
        <v>72.329201</v>
      </c>
      <c r="V1817" s="28" t="n">
        <v>3.179181</v>
      </c>
      <c r="W1817" s="39" t="n">
        <v>0.397398</v>
      </c>
      <c r="X1817" s="24" t="n">
        <f aca="false">P1817*RHO_VANE/2700*(1+SCRAP)*PRICE_VANE</f>
        <v>73.37647107</v>
      </c>
      <c r="Y1817" s="24" t="n">
        <f aca="false">Q1817*RHO_PLATE/2700*(1+SCRAP)*PRICE_PLATE</f>
        <v>91.3798179</v>
      </c>
      <c r="Z1817" s="24" t="n">
        <f aca="false">T1817*CUT_M+(R1817+S1817)*CUT_SET</f>
        <v>155.7937985</v>
      </c>
      <c r="AA1817" s="24" t="n">
        <f aca="false">U1817*ROUND_M</f>
        <v>361.646005</v>
      </c>
      <c r="AB1817" s="24" t="n">
        <f aca="false">(R1817+S1817)*FINISH_PART</f>
        <v>208</v>
      </c>
      <c r="AC1817" s="24" t="n">
        <f aca="false">R1817*SPACER_VANE+(R1817+S1817)*ASM_H*LABOUR</f>
        <v>340.5</v>
      </c>
      <c r="AD1817" s="24" t="n">
        <f aca="false">V1817*G10_CAGE+W1817*G10_SLEEVE</f>
        <v>214.59474</v>
      </c>
      <c r="AE1817" s="24" t="n">
        <f aca="false">N1817/1000*SHAFT_M+SHAFT_SET</f>
        <v>171.08</v>
      </c>
      <c r="AF1817" s="24" t="n">
        <f aca="false">2*ROUNDUP(G1817*1000/V_ZENER,0)*PRICE_Z+5*ROUNDUP(G1817*DIODE_SAFETY/V_STICK,0)*PRICE_STICK</f>
        <v>80.9</v>
      </c>
      <c r="AG1817" s="24" t="n">
        <f aca="false">SUM(X1817:AF1817)</f>
        <v>1697.27083247</v>
      </c>
      <c r="AH1817" s="20" t="n">
        <f aca="false">FIXED_BOM</f>
        <v>3461</v>
      </c>
      <c r="AI1817" s="24" t="n">
        <f aca="false">(AG1817+AH1817)*(1+CONT)</f>
        <v>5932.0114573405</v>
      </c>
      <c r="AJ1817" s="24" t="n">
        <f aca="false">IF(L1817&gt;0,AI1817/L1817,1000000000000)</f>
        <v>1039.38775367057</v>
      </c>
      <c r="AK1817" s="8" t="n">
        <f aca="false">IF(AND(G1817&gt;=V_NEED,L1817&gt;=P_MIN,K1817&gt;=Z_MIN,F1817&lt;=N_CAP,D1817&lt;=R_MAX,OR(CORONA_REQ=0,O1817&gt;=G1817)),1,0)</f>
        <v>0</v>
      </c>
      <c r="AL1817" s="28" t="n">
        <f aca="false">IF(AK1817=1,IF(OBJECTIVE=1,AI1817,AJ1817),1000000000000)+ROW()*0.000000001</f>
        <v>1000000000000</v>
      </c>
    </row>
    <row r="1818" customFormat="false" ht="15" hidden="false" customHeight="false" outlineLevel="0" collapsed="false">
      <c r="A1818" s="8" t="n">
        <v>1814</v>
      </c>
      <c r="B1818" s="23" t="n">
        <v>5</v>
      </c>
      <c r="C1818" s="23" t="n">
        <v>1.5</v>
      </c>
      <c r="D1818" s="8" t="n">
        <v>250</v>
      </c>
      <c r="E1818" s="8" t="n">
        <v>26</v>
      </c>
      <c r="F1818" s="8" t="n">
        <v>6</v>
      </c>
      <c r="G1818" s="28" t="n">
        <v>11.211605</v>
      </c>
      <c r="H1818" s="8" t="n">
        <v>103.844808</v>
      </c>
      <c r="I1818" s="8" t="n">
        <v>1654.606326</v>
      </c>
      <c r="J1818" s="28" t="n">
        <v>15.933453</v>
      </c>
      <c r="K1818" s="39" t="n">
        <v>1.535317</v>
      </c>
      <c r="L1818" s="28" t="n">
        <v>9.23625</v>
      </c>
      <c r="M1818" s="8" t="n">
        <v>118.5</v>
      </c>
      <c r="N1818" s="8" t="n">
        <v>837</v>
      </c>
      <c r="O1818" s="28" t="n">
        <v>10.561845</v>
      </c>
      <c r="P1818" s="28" t="n">
        <v>9.195047</v>
      </c>
      <c r="Q1818" s="28" t="n">
        <v>10.687698</v>
      </c>
      <c r="R1818" s="8" t="n">
        <v>24</v>
      </c>
      <c r="S1818" s="8" t="n">
        <v>14</v>
      </c>
      <c r="T1818" s="23" t="n">
        <v>127.908844</v>
      </c>
      <c r="U1818" s="23" t="n">
        <v>106.608845</v>
      </c>
      <c r="V1818" s="28" t="n">
        <v>4.136618</v>
      </c>
      <c r="W1818" s="39" t="n">
        <v>0.517077</v>
      </c>
      <c r="X1818" s="24" t="n">
        <f aca="false">P1818*RHO_VANE/2700*(1+SCRAP)*PRICE_VANE</f>
        <v>110.06471259</v>
      </c>
      <c r="Y1818" s="24" t="n">
        <f aca="false">Q1818*RHO_PLATE/2700*(1+SCRAP)*PRICE_PLATE</f>
        <v>127.93174506</v>
      </c>
      <c r="Z1818" s="24" t="n">
        <f aca="false">T1818*CUT_M+(R1818+S1818)*CUT_SET</f>
        <v>229.863266</v>
      </c>
      <c r="AA1818" s="24" t="n">
        <f aca="false">U1818*ROUND_M</f>
        <v>533.044225</v>
      </c>
      <c r="AB1818" s="24" t="n">
        <f aca="false">(R1818+S1818)*FINISH_PART</f>
        <v>304</v>
      </c>
      <c r="AC1818" s="24" t="n">
        <f aca="false">R1818*SPACER_VANE+(R1818+S1818)*ASM_H*LABOUR</f>
        <v>499.5</v>
      </c>
      <c r="AD1818" s="24" t="n">
        <f aca="false">V1818*G10_CAGE+W1818*G10_SLEEVE</f>
        <v>279.2217</v>
      </c>
      <c r="AE1818" s="24" t="n">
        <f aca="false">N1818/1000*SHAFT_M+SHAFT_SET</f>
        <v>180.44</v>
      </c>
      <c r="AF1818" s="24" t="n">
        <f aca="false">2*ROUNDUP(G1818*1000/V_ZENER,0)*PRICE_Z+5*ROUNDUP(G1818*DIODE_SAFETY/V_STICK,0)*PRICE_STICK</f>
        <v>80.9</v>
      </c>
      <c r="AG1818" s="24" t="n">
        <f aca="false">SUM(X1818:AF1818)</f>
        <v>2344.96564865</v>
      </c>
      <c r="AH1818" s="20" t="n">
        <f aca="false">FIXED_BOM</f>
        <v>3461</v>
      </c>
      <c r="AI1818" s="24" t="n">
        <f aca="false">(AG1818+AH1818)*(1+CONT)</f>
        <v>6676.8604959475</v>
      </c>
      <c r="AJ1818" s="24" t="n">
        <f aca="false">IF(L1818&gt;0,AI1818/L1818,1000000000000)</f>
        <v>722.897333435918</v>
      </c>
      <c r="AK1818" s="8" t="n">
        <f aca="false">IF(AND(G1818&gt;=V_NEED,L1818&gt;=P_MIN,K1818&gt;=Z_MIN,F1818&lt;=N_CAP,D1818&lt;=R_MAX,OR(CORONA_REQ=0,O1818&gt;=G1818)),1,0)</f>
        <v>0</v>
      </c>
      <c r="AL1818" s="28" t="n">
        <f aca="false">IF(AK1818=1,IF(OBJECTIVE=1,AI1818,AJ1818),1000000000000)+ROW()*0.000000001</f>
        <v>1000000000000</v>
      </c>
    </row>
    <row r="1819" customFormat="false" ht="15" hidden="false" customHeight="false" outlineLevel="0" collapsed="false">
      <c r="A1819" s="8" t="n">
        <v>1815</v>
      </c>
      <c r="B1819" s="23" t="n">
        <v>5</v>
      </c>
      <c r="C1819" s="23" t="n">
        <v>1.5</v>
      </c>
      <c r="D1819" s="8" t="n">
        <v>250</v>
      </c>
      <c r="E1819" s="8" t="n">
        <v>26</v>
      </c>
      <c r="F1819" s="8" t="n">
        <v>8</v>
      </c>
      <c r="G1819" s="28" t="n">
        <v>11.211605</v>
      </c>
      <c r="H1819" s="8" t="n">
        <v>140.879284</v>
      </c>
      <c r="I1819" s="8" t="n">
        <v>2256.281354</v>
      </c>
      <c r="J1819" s="28" t="n">
        <v>16.015707</v>
      </c>
      <c r="K1819" s="39" t="n">
        <v>1.546039</v>
      </c>
      <c r="L1819" s="28" t="n">
        <v>12.760138</v>
      </c>
      <c r="M1819" s="8" t="n">
        <v>157.5</v>
      </c>
      <c r="N1819" s="8" t="n">
        <v>915</v>
      </c>
      <c r="O1819" s="28" t="n">
        <v>10.561845</v>
      </c>
      <c r="P1819" s="28" t="n">
        <v>12.260062</v>
      </c>
      <c r="Q1819" s="28" t="n">
        <v>13.741326</v>
      </c>
      <c r="R1819" s="8" t="n">
        <v>32</v>
      </c>
      <c r="S1819" s="8" t="n">
        <v>18</v>
      </c>
      <c r="T1819" s="23" t="n">
        <v>169.288488</v>
      </c>
      <c r="U1819" s="23" t="n">
        <v>140.88849</v>
      </c>
      <c r="V1819" s="28" t="n">
        <v>5.094055</v>
      </c>
      <c r="W1819" s="39" t="n">
        <v>0.636757</v>
      </c>
      <c r="X1819" s="24" t="n">
        <f aca="false">P1819*RHO_VANE/2700*(1+SCRAP)*PRICE_VANE</f>
        <v>146.75294214</v>
      </c>
      <c r="Y1819" s="24" t="n">
        <f aca="false">Q1819*RHO_PLATE/2700*(1+SCRAP)*PRICE_PLATE</f>
        <v>164.48367222</v>
      </c>
      <c r="Z1819" s="24" t="n">
        <f aca="false">T1819*CUT_M+(R1819+S1819)*CUT_SET</f>
        <v>303.932732</v>
      </c>
      <c r="AA1819" s="24" t="n">
        <f aca="false">U1819*ROUND_M</f>
        <v>704.44245</v>
      </c>
      <c r="AB1819" s="24" t="n">
        <f aca="false">(R1819+S1819)*FINISH_PART</f>
        <v>400</v>
      </c>
      <c r="AC1819" s="24" t="n">
        <f aca="false">R1819*SPACER_VANE+(R1819+S1819)*ASM_H*LABOUR</f>
        <v>658.5</v>
      </c>
      <c r="AD1819" s="24" t="n">
        <f aca="false">V1819*G10_CAGE+W1819*G10_SLEEVE</f>
        <v>343.84872</v>
      </c>
      <c r="AE1819" s="24" t="n">
        <f aca="false">N1819/1000*SHAFT_M+SHAFT_SET</f>
        <v>189.8</v>
      </c>
      <c r="AF1819" s="24" t="n">
        <f aca="false">2*ROUNDUP(G1819*1000/V_ZENER,0)*PRICE_Z+5*ROUNDUP(G1819*DIODE_SAFETY/V_STICK,0)*PRICE_STICK</f>
        <v>80.9</v>
      </c>
      <c r="AG1819" s="24" t="n">
        <f aca="false">SUM(X1819:AF1819)</f>
        <v>2992.66051636</v>
      </c>
      <c r="AH1819" s="20" t="n">
        <f aca="false">FIXED_BOM</f>
        <v>3461</v>
      </c>
      <c r="AI1819" s="24" t="n">
        <f aca="false">(AG1819+AH1819)*(1+CONT)</f>
        <v>7421.709593814</v>
      </c>
      <c r="AJ1819" s="24" t="n">
        <f aca="false">IF(L1819&gt;0,AI1819/L1819,1000000000000)</f>
        <v>581.632392519109</v>
      </c>
      <c r="AK1819" s="8" t="n">
        <f aca="false">IF(AND(G1819&gt;=V_NEED,L1819&gt;=P_MIN,K1819&gt;=Z_MIN,F1819&lt;=N_CAP,D1819&lt;=R_MAX,OR(CORONA_REQ=0,O1819&gt;=G1819)),1,0)</f>
        <v>0</v>
      </c>
      <c r="AL1819" s="28" t="n">
        <f aca="false">IF(AK1819=1,IF(OBJECTIVE=1,AI1819,AJ1819),1000000000000)+ROW()*0.000000001</f>
        <v>1000000000000</v>
      </c>
    </row>
    <row r="1820" customFormat="false" ht="15" hidden="false" customHeight="false" outlineLevel="0" collapsed="false">
      <c r="A1820" s="8" t="n">
        <v>1816</v>
      </c>
      <c r="B1820" s="23" t="n">
        <v>5</v>
      </c>
      <c r="C1820" s="23" t="n">
        <v>1.5</v>
      </c>
      <c r="D1820" s="8" t="n">
        <v>250</v>
      </c>
      <c r="E1820" s="8" t="n">
        <v>26</v>
      </c>
      <c r="F1820" s="8" t="n">
        <v>10</v>
      </c>
      <c r="G1820" s="28" t="n">
        <v>11.211605</v>
      </c>
      <c r="H1820" s="8" t="n">
        <v>177.91376</v>
      </c>
      <c r="I1820" s="8" t="n">
        <v>2857.956382</v>
      </c>
      <c r="J1820" s="28" t="n">
        <v>16.063718</v>
      </c>
      <c r="K1820" s="39" t="n">
        <v>1.552283</v>
      </c>
      <c r="L1820" s="28" t="n">
        <v>16.296328</v>
      </c>
      <c r="M1820" s="8" t="n">
        <v>196.5</v>
      </c>
      <c r="N1820" s="8" t="n">
        <v>993</v>
      </c>
      <c r="O1820" s="28" t="n">
        <v>10.561845</v>
      </c>
      <c r="P1820" s="28" t="n">
        <v>15.325078</v>
      </c>
      <c r="Q1820" s="28" t="n">
        <v>16.794954</v>
      </c>
      <c r="R1820" s="8" t="n">
        <v>40</v>
      </c>
      <c r="S1820" s="8" t="n">
        <v>22</v>
      </c>
      <c r="T1820" s="23" t="n">
        <v>210.668132</v>
      </c>
      <c r="U1820" s="23" t="n">
        <v>175.168135</v>
      </c>
      <c r="V1820" s="28" t="n">
        <v>6.051492</v>
      </c>
      <c r="W1820" s="39" t="n">
        <v>0.756436</v>
      </c>
      <c r="X1820" s="24" t="n">
        <f aca="false">P1820*RHO_VANE/2700*(1+SCRAP)*PRICE_VANE</f>
        <v>183.44118366</v>
      </c>
      <c r="Y1820" s="24" t="n">
        <f aca="false">Q1820*RHO_PLATE/2700*(1+SCRAP)*PRICE_PLATE</f>
        <v>201.03559938</v>
      </c>
      <c r="Z1820" s="24" t="n">
        <f aca="false">T1820*CUT_M+(R1820+S1820)*CUT_SET</f>
        <v>378.002198</v>
      </c>
      <c r="AA1820" s="24" t="n">
        <f aca="false">U1820*ROUND_M</f>
        <v>875.840675</v>
      </c>
      <c r="AB1820" s="24" t="n">
        <f aca="false">(R1820+S1820)*FINISH_PART</f>
        <v>496</v>
      </c>
      <c r="AC1820" s="24" t="n">
        <f aca="false">R1820*SPACER_VANE+(R1820+S1820)*ASM_H*LABOUR</f>
        <v>817.5</v>
      </c>
      <c r="AD1820" s="24" t="n">
        <f aca="false">V1820*G10_CAGE+W1820*G10_SLEEVE</f>
        <v>408.47568</v>
      </c>
      <c r="AE1820" s="24" t="n">
        <f aca="false">N1820/1000*SHAFT_M+SHAFT_SET</f>
        <v>199.16</v>
      </c>
      <c r="AF1820" s="24" t="n">
        <f aca="false">2*ROUNDUP(G1820*1000/V_ZENER,0)*PRICE_Z+5*ROUNDUP(G1820*DIODE_SAFETY/V_STICK,0)*PRICE_STICK</f>
        <v>80.9</v>
      </c>
      <c r="AG1820" s="24" t="n">
        <f aca="false">SUM(X1820:AF1820)</f>
        <v>3640.35533604</v>
      </c>
      <c r="AH1820" s="20" t="n">
        <f aca="false">FIXED_BOM</f>
        <v>3461</v>
      </c>
      <c r="AI1820" s="24" t="n">
        <f aca="false">(AG1820+AH1820)*(1+CONT)</f>
        <v>8166.558636446</v>
      </c>
      <c r="AJ1820" s="24" t="n">
        <f aca="false">IF(L1820&gt;0,AI1820/L1820,1000000000000)</f>
        <v>501.128759585963</v>
      </c>
      <c r="AK1820" s="8" t="n">
        <f aca="false">IF(AND(G1820&gt;=V_NEED,L1820&gt;=P_MIN,K1820&gt;=Z_MIN,F1820&lt;=N_CAP,D1820&lt;=R_MAX,OR(CORONA_REQ=0,O1820&gt;=G1820)),1,0)</f>
        <v>0</v>
      </c>
      <c r="AL1820" s="28" t="n">
        <f aca="false">IF(AK1820=1,IF(OBJECTIVE=1,AI1820,AJ1820),1000000000000)+ROW()*0.000000001</f>
        <v>1000000000000</v>
      </c>
    </row>
    <row r="1821" customFormat="false" ht="15" hidden="false" customHeight="false" outlineLevel="0" collapsed="false">
      <c r="A1821" s="8" t="n">
        <v>1817</v>
      </c>
      <c r="B1821" s="23" t="n">
        <v>5</v>
      </c>
      <c r="C1821" s="23" t="n">
        <v>1.5</v>
      </c>
      <c r="D1821" s="8" t="n">
        <v>250</v>
      </c>
      <c r="E1821" s="8" t="n">
        <v>26</v>
      </c>
      <c r="F1821" s="8" t="n">
        <v>12</v>
      </c>
      <c r="G1821" s="28" t="n">
        <v>11.211605</v>
      </c>
      <c r="H1821" s="8" t="n">
        <v>214.948235</v>
      </c>
      <c r="I1821" s="8" t="n">
        <v>3459.63141</v>
      </c>
      <c r="J1821" s="28" t="n">
        <v>16.095184</v>
      </c>
      <c r="K1821" s="39" t="n">
        <v>1.557141</v>
      </c>
      <c r="L1821" s="28" t="n">
        <v>19.837219</v>
      </c>
      <c r="M1821" s="8" t="n">
        <v>235.5</v>
      </c>
      <c r="N1821" s="8" t="n">
        <v>1071</v>
      </c>
      <c r="O1821" s="28" t="n">
        <v>10.561845</v>
      </c>
      <c r="P1821" s="28" t="n">
        <v>18.390093</v>
      </c>
      <c r="Q1821" s="28" t="n">
        <v>19.848582</v>
      </c>
      <c r="R1821" s="8" t="n">
        <v>48</v>
      </c>
      <c r="S1821" s="8" t="n">
        <v>26</v>
      </c>
      <c r="T1821" s="23" t="n">
        <v>252.047776</v>
      </c>
      <c r="U1821" s="23" t="n">
        <v>209.44778</v>
      </c>
      <c r="V1821" s="28" t="n">
        <v>7.008928</v>
      </c>
      <c r="W1821" s="39" t="n">
        <v>0.876116</v>
      </c>
      <c r="X1821" s="24" t="n">
        <f aca="false">P1821*RHO_VANE/2700*(1+SCRAP)*PRICE_VANE</f>
        <v>220.12941321</v>
      </c>
      <c r="Y1821" s="24" t="n">
        <f aca="false">Q1821*RHO_PLATE/2700*(1+SCRAP)*PRICE_PLATE</f>
        <v>237.58752654</v>
      </c>
      <c r="Z1821" s="24" t="n">
        <f aca="false">T1821*CUT_M+(R1821+S1821)*CUT_SET</f>
        <v>452.071664</v>
      </c>
      <c r="AA1821" s="24" t="n">
        <f aca="false">U1821*ROUND_M</f>
        <v>1047.2389</v>
      </c>
      <c r="AB1821" s="24" t="n">
        <f aca="false">(R1821+S1821)*FINISH_PART</f>
        <v>592</v>
      </c>
      <c r="AC1821" s="24" t="n">
        <f aca="false">R1821*SPACER_VANE+(R1821+S1821)*ASM_H*LABOUR</f>
        <v>976.5</v>
      </c>
      <c r="AD1821" s="24" t="n">
        <f aca="false">V1821*G10_CAGE+W1821*G10_SLEEVE</f>
        <v>473.10264</v>
      </c>
      <c r="AE1821" s="24" t="n">
        <f aca="false">N1821/1000*SHAFT_M+SHAFT_SET</f>
        <v>208.52</v>
      </c>
      <c r="AF1821" s="24" t="n">
        <f aca="false">2*ROUNDUP(G1821*1000/V_ZENER,0)*PRICE_Z+5*ROUNDUP(G1821*DIODE_SAFETY/V_STICK,0)*PRICE_STICK</f>
        <v>80.9</v>
      </c>
      <c r="AG1821" s="24" t="n">
        <f aca="false">SUM(X1821:AF1821)</f>
        <v>4288.05014375</v>
      </c>
      <c r="AH1821" s="20" t="n">
        <f aca="false">FIXED_BOM</f>
        <v>3461</v>
      </c>
      <c r="AI1821" s="24" t="n">
        <f aca="false">(AG1821+AH1821)*(1+CONT)</f>
        <v>8911.4076653125</v>
      </c>
      <c r="AJ1821" s="24" t="n">
        <f aca="false">IF(L1821&gt;0,AI1821/L1821,1000000000000)</f>
        <v>449.226661525111</v>
      </c>
      <c r="AK1821" s="8" t="n">
        <f aca="false">IF(AND(G1821&gt;=V_NEED,L1821&gt;=P_MIN,K1821&gt;=Z_MIN,F1821&lt;=N_CAP,D1821&lt;=R_MAX,OR(CORONA_REQ=0,O1821&gt;=G1821)),1,0)</f>
        <v>0</v>
      </c>
      <c r="AL1821" s="28" t="n">
        <f aca="false">IF(AK1821=1,IF(OBJECTIVE=1,AI1821,AJ1821),1000000000000)+ROW()*0.000000001</f>
        <v>1000000000000</v>
      </c>
    </row>
    <row r="1822" customFormat="false" ht="15" hidden="false" customHeight="false" outlineLevel="0" collapsed="false">
      <c r="A1822" s="8" t="n">
        <v>1818</v>
      </c>
      <c r="B1822" s="23" t="n">
        <v>5</v>
      </c>
      <c r="C1822" s="23" t="n">
        <v>1.5</v>
      </c>
      <c r="D1822" s="8" t="n">
        <v>250</v>
      </c>
      <c r="E1822" s="8" t="n">
        <v>26</v>
      </c>
      <c r="F1822" s="8" t="n">
        <v>16</v>
      </c>
      <c r="G1822" s="28" t="n">
        <v>11.211605</v>
      </c>
      <c r="H1822" s="8" t="n">
        <v>289.017187</v>
      </c>
      <c r="I1822" s="8" t="n">
        <v>4662.981465</v>
      </c>
      <c r="J1822" s="28" t="n">
        <v>16.133924</v>
      </c>
      <c r="K1822" s="39" t="n">
        <v>1.561781</v>
      </c>
      <c r="L1822" s="28" t="n">
        <v>26.900607</v>
      </c>
      <c r="M1822" s="8" t="n">
        <v>313.5</v>
      </c>
      <c r="N1822" s="8" t="n">
        <v>1227</v>
      </c>
      <c r="O1822" s="28" t="n">
        <v>10.561845</v>
      </c>
      <c r="P1822" s="28" t="n">
        <v>24.520124</v>
      </c>
      <c r="Q1822" s="28" t="n">
        <v>25.955839</v>
      </c>
      <c r="R1822" s="8" t="n">
        <v>64</v>
      </c>
      <c r="S1822" s="8" t="n">
        <v>34</v>
      </c>
      <c r="T1822" s="23" t="n">
        <v>334.807064</v>
      </c>
      <c r="U1822" s="23" t="n">
        <v>278.007069</v>
      </c>
      <c r="V1822" s="28" t="n">
        <v>8.923802</v>
      </c>
      <c r="W1822" s="39" t="n">
        <v>1.115475</v>
      </c>
      <c r="X1822" s="24" t="n">
        <f aca="false">P1822*RHO_VANE/2700*(1+SCRAP)*PRICE_VANE</f>
        <v>293.50588428</v>
      </c>
      <c r="Y1822" s="24" t="n">
        <f aca="false">Q1822*RHO_PLATE/2700*(1+SCRAP)*PRICE_PLATE</f>
        <v>310.69139283</v>
      </c>
      <c r="Z1822" s="24" t="n">
        <f aca="false">T1822*CUT_M+(R1822+S1822)*CUT_SET</f>
        <v>600.210596</v>
      </c>
      <c r="AA1822" s="24" t="n">
        <f aca="false">U1822*ROUND_M</f>
        <v>1390.035345</v>
      </c>
      <c r="AB1822" s="24" t="n">
        <f aca="false">(R1822+S1822)*FINISH_PART</f>
        <v>784</v>
      </c>
      <c r="AC1822" s="24" t="n">
        <f aca="false">R1822*SPACER_VANE+(R1822+S1822)*ASM_H*LABOUR</f>
        <v>1294.5</v>
      </c>
      <c r="AD1822" s="24" t="n">
        <f aca="false">V1822*G10_CAGE+W1822*G10_SLEEVE</f>
        <v>602.35662</v>
      </c>
      <c r="AE1822" s="24" t="n">
        <f aca="false">N1822/1000*SHAFT_M+SHAFT_SET</f>
        <v>227.24</v>
      </c>
      <c r="AF1822" s="24" t="n">
        <f aca="false">2*ROUNDUP(G1822*1000/V_ZENER,0)*PRICE_Z+5*ROUNDUP(G1822*DIODE_SAFETY/V_STICK,0)*PRICE_STICK</f>
        <v>80.9</v>
      </c>
      <c r="AG1822" s="24" t="n">
        <f aca="false">SUM(X1822:AF1822)</f>
        <v>5583.43983811</v>
      </c>
      <c r="AH1822" s="20" t="n">
        <f aca="false">FIXED_BOM</f>
        <v>3461</v>
      </c>
      <c r="AI1822" s="24" t="n">
        <f aca="false">(AG1822+AH1822)*(1+CONT)</f>
        <v>10401.1058138265</v>
      </c>
      <c r="AJ1822" s="24" t="n">
        <f aca="false">IF(L1822&gt;0,AI1822/L1822,1000000000000)</f>
        <v>386.64948392527</v>
      </c>
      <c r="AK1822" s="8" t="n">
        <f aca="false">IF(AND(G1822&gt;=V_NEED,L1822&gt;=P_MIN,K1822&gt;=Z_MIN,F1822&lt;=N_CAP,D1822&lt;=R_MAX,OR(CORONA_REQ=0,O1822&gt;=G1822)),1,0)</f>
        <v>0</v>
      </c>
      <c r="AL1822" s="28" t="n">
        <f aca="false">IF(AK1822=1,IF(OBJECTIVE=1,AI1822,AJ1822),1000000000000)+ROW()*0.000000001</f>
        <v>1000000000000</v>
      </c>
    </row>
    <row r="1823" customFormat="false" ht="15" hidden="false" customHeight="false" outlineLevel="0" collapsed="false">
      <c r="A1823" s="8" t="n">
        <v>1819</v>
      </c>
      <c r="B1823" s="23" t="n">
        <v>5</v>
      </c>
      <c r="C1823" s="23" t="n">
        <v>2</v>
      </c>
      <c r="D1823" s="8" t="n">
        <v>250</v>
      </c>
      <c r="E1823" s="8" t="n">
        <v>18</v>
      </c>
      <c r="F1823" s="8" t="n">
        <v>4</v>
      </c>
      <c r="G1823" s="28" t="n">
        <v>11.211605</v>
      </c>
      <c r="H1823" s="8" t="n">
        <v>33.200739</v>
      </c>
      <c r="I1823" s="8" t="n">
        <v>743.967115</v>
      </c>
      <c r="J1823" s="28" t="n">
        <v>22.408149</v>
      </c>
      <c r="K1823" s="39" t="n">
        <v>1.534068</v>
      </c>
      <c r="L1823" s="28" t="n">
        <v>4.134656</v>
      </c>
      <c r="M1823" s="8" t="n">
        <v>79</v>
      </c>
      <c r="N1823" s="8" t="n">
        <v>758</v>
      </c>
      <c r="O1823" s="28" t="n">
        <v>11.4365</v>
      </c>
      <c r="P1823" s="28" t="n">
        <v>6.001906</v>
      </c>
      <c r="Q1823" s="28" t="n">
        <v>8.143008</v>
      </c>
      <c r="R1823" s="8" t="n">
        <v>16</v>
      </c>
      <c r="S1823" s="8" t="n">
        <v>8</v>
      </c>
      <c r="T1823" s="23" t="n">
        <v>82.759288</v>
      </c>
      <c r="U1823" s="23" t="n">
        <v>68.559289</v>
      </c>
      <c r="V1823" s="28" t="n">
        <v>3.166906</v>
      </c>
      <c r="W1823" s="39" t="n">
        <v>0.395863</v>
      </c>
      <c r="X1823" s="24" t="n">
        <f aca="false">P1823*RHO_VANE/2700*(1+SCRAP)*PRICE_VANE</f>
        <v>71.84281482</v>
      </c>
      <c r="Y1823" s="24" t="n">
        <f aca="false">Q1823*RHO_PLATE/2700*(1+SCRAP)*PRICE_PLATE</f>
        <v>97.47180576</v>
      </c>
      <c r="Z1823" s="24" t="n">
        <f aca="false">T1823*CUT_M+(R1823+S1823)*CUT_SET</f>
        <v>148.138932</v>
      </c>
      <c r="AA1823" s="24" t="n">
        <f aca="false">U1823*ROUND_M</f>
        <v>342.796445</v>
      </c>
      <c r="AB1823" s="24" t="n">
        <f aca="false">(R1823+S1823)*FINISH_PART</f>
        <v>192</v>
      </c>
      <c r="AC1823" s="24" t="n">
        <f aca="false">R1823*SPACER_VANE+(R1823+S1823)*ASM_H*LABOUR</f>
        <v>318</v>
      </c>
      <c r="AD1823" s="24" t="n">
        <f aca="false">V1823*G10_CAGE+W1823*G10_SLEEVE</f>
        <v>213.76614</v>
      </c>
      <c r="AE1823" s="24" t="n">
        <f aca="false">N1823/1000*SHAFT_M+SHAFT_SET</f>
        <v>170.96</v>
      </c>
      <c r="AF1823" s="24" t="n">
        <f aca="false">2*ROUNDUP(G1823*1000/V_ZENER,0)*PRICE_Z+5*ROUNDUP(G1823*DIODE_SAFETY/V_STICK,0)*PRICE_STICK</f>
        <v>80.9</v>
      </c>
      <c r="AG1823" s="24" t="n">
        <f aca="false">SUM(X1823:AF1823)</f>
        <v>1635.87613758</v>
      </c>
      <c r="AH1823" s="20" t="n">
        <f aca="false">FIXED_BOM</f>
        <v>3461</v>
      </c>
      <c r="AI1823" s="24" t="n">
        <f aca="false">(AG1823+AH1823)*(1+CONT)</f>
        <v>5861.407558217</v>
      </c>
      <c r="AJ1823" s="24" t="n">
        <f aca="false">IF(L1823&gt;0,AI1823/L1823,1000000000000)</f>
        <v>1417.62883253577</v>
      </c>
      <c r="AK1823" s="8" t="n">
        <f aca="false">IF(AND(G1823&gt;=V_NEED,L1823&gt;=P_MIN,K1823&gt;=Z_MIN,F1823&lt;=N_CAP,D1823&lt;=R_MAX,OR(CORONA_REQ=0,O1823&gt;=G1823)),1,0)</f>
        <v>1</v>
      </c>
      <c r="AL1823" s="28" t="n">
        <f aca="false">IF(AK1823=1,IF(OBJECTIVE=1,AI1823,AJ1823),1000000000000)+ROW()*0.000000001</f>
        <v>5861.40756004</v>
      </c>
    </row>
    <row r="1824" customFormat="false" ht="15" hidden="false" customHeight="false" outlineLevel="0" collapsed="false">
      <c r="A1824" s="8" t="n">
        <v>1820</v>
      </c>
      <c r="B1824" s="23" t="n">
        <v>5</v>
      </c>
      <c r="C1824" s="23" t="n">
        <v>2</v>
      </c>
      <c r="D1824" s="8" t="n">
        <v>250</v>
      </c>
      <c r="E1824" s="8" t="n">
        <v>18</v>
      </c>
      <c r="F1824" s="8" t="n">
        <v>6</v>
      </c>
      <c r="G1824" s="28" t="n">
        <v>11.211605</v>
      </c>
      <c r="H1824" s="8" t="n">
        <v>51.029733</v>
      </c>
      <c r="I1824" s="8" t="n">
        <v>1169.091181</v>
      </c>
      <c r="J1824" s="28" t="n">
        <v>22.91</v>
      </c>
      <c r="K1824" s="39" t="n">
        <v>1.56685</v>
      </c>
      <c r="L1824" s="28" t="n">
        <v>6.764458</v>
      </c>
      <c r="M1824" s="8" t="n">
        <v>114</v>
      </c>
      <c r="N1824" s="8" t="n">
        <v>828</v>
      </c>
      <c r="O1824" s="28" t="n">
        <v>11.4365</v>
      </c>
      <c r="P1824" s="28" t="n">
        <v>9.002859</v>
      </c>
      <c r="Q1824" s="28" t="n">
        <v>10.17876</v>
      </c>
      <c r="R1824" s="8" t="n">
        <v>24</v>
      </c>
      <c r="S1824" s="8" t="n">
        <v>10</v>
      </c>
      <c r="T1824" s="23" t="n">
        <v>120.369021</v>
      </c>
      <c r="U1824" s="23" t="n">
        <v>99.069023</v>
      </c>
      <c r="V1824" s="28" t="n">
        <v>4.026145</v>
      </c>
      <c r="W1824" s="39" t="n">
        <v>0.503268</v>
      </c>
      <c r="X1824" s="24" t="n">
        <f aca="false">P1824*RHO_VANE/2700*(1+SCRAP)*PRICE_VANE</f>
        <v>107.76422223</v>
      </c>
      <c r="Y1824" s="24" t="n">
        <f aca="false">Q1824*RHO_PLATE/2700*(1+SCRAP)*PRICE_PLATE</f>
        <v>121.8397572</v>
      </c>
      <c r="Z1824" s="24" t="n">
        <f aca="false">T1824*CUT_M+(R1824+S1824)*CUT_SET</f>
        <v>214.5535315</v>
      </c>
      <c r="AA1824" s="24" t="n">
        <f aca="false">U1824*ROUND_M</f>
        <v>495.345115</v>
      </c>
      <c r="AB1824" s="24" t="n">
        <f aca="false">(R1824+S1824)*FINISH_PART</f>
        <v>272</v>
      </c>
      <c r="AC1824" s="24" t="n">
        <f aca="false">R1824*SPACER_VANE+(R1824+S1824)*ASM_H*LABOUR</f>
        <v>454.5</v>
      </c>
      <c r="AD1824" s="24" t="n">
        <f aca="false">V1824*G10_CAGE+W1824*G10_SLEEVE</f>
        <v>271.76478</v>
      </c>
      <c r="AE1824" s="24" t="n">
        <f aca="false">N1824/1000*SHAFT_M+SHAFT_SET</f>
        <v>179.36</v>
      </c>
      <c r="AF1824" s="24" t="n">
        <f aca="false">2*ROUNDUP(G1824*1000/V_ZENER,0)*PRICE_Z+5*ROUNDUP(G1824*DIODE_SAFETY/V_STICK,0)*PRICE_STICK</f>
        <v>80.9</v>
      </c>
      <c r="AG1824" s="24" t="n">
        <f aca="false">SUM(X1824:AF1824)</f>
        <v>2198.02740593</v>
      </c>
      <c r="AH1824" s="20" t="n">
        <f aca="false">FIXED_BOM</f>
        <v>3461</v>
      </c>
      <c r="AI1824" s="24" t="n">
        <f aca="false">(AG1824+AH1824)*(1+CONT)</f>
        <v>6507.8815168195</v>
      </c>
      <c r="AJ1824" s="24" t="n">
        <f aca="false">IF(L1824&gt;0,AI1824/L1824,1000000000000)</f>
        <v>962.069912596028</v>
      </c>
      <c r="AK1824" s="8" t="n">
        <f aca="false">IF(AND(G1824&gt;=V_NEED,L1824&gt;=P_MIN,K1824&gt;=Z_MIN,F1824&lt;=N_CAP,D1824&lt;=R_MAX,OR(CORONA_REQ=0,O1824&gt;=G1824)),1,0)</f>
        <v>1</v>
      </c>
      <c r="AL1824" s="28" t="n">
        <f aca="false">IF(AK1824=1,IF(OBJECTIVE=1,AI1824,AJ1824),1000000000000)+ROW()*0.000000001</f>
        <v>6507.8815186435</v>
      </c>
    </row>
    <row r="1825" customFormat="false" ht="15" hidden="false" customHeight="false" outlineLevel="0" collapsed="false">
      <c r="A1825" s="8" t="n">
        <v>1821</v>
      </c>
      <c r="B1825" s="23" t="n">
        <v>5</v>
      </c>
      <c r="C1825" s="23" t="n">
        <v>2</v>
      </c>
      <c r="D1825" s="8" t="n">
        <v>250</v>
      </c>
      <c r="E1825" s="8" t="n">
        <v>18</v>
      </c>
      <c r="F1825" s="8" t="n">
        <v>8</v>
      </c>
      <c r="G1825" s="28" t="n">
        <v>11.211605</v>
      </c>
      <c r="H1825" s="8" t="n">
        <v>68.858726</v>
      </c>
      <c r="I1825" s="8" t="n">
        <v>1594.215246</v>
      </c>
      <c r="J1825" s="28" t="n">
        <v>23.151971</v>
      </c>
      <c r="K1825" s="39" t="n">
        <v>1.582977</v>
      </c>
      <c r="L1825" s="28" t="n">
        <v>9.405635</v>
      </c>
      <c r="M1825" s="8" t="n">
        <v>156</v>
      </c>
      <c r="N1825" s="8" t="n">
        <v>912</v>
      </c>
      <c r="O1825" s="28" t="n">
        <v>11.4365</v>
      </c>
      <c r="P1825" s="28" t="n">
        <v>12.003812</v>
      </c>
      <c r="Q1825" s="28" t="n">
        <v>14.250264</v>
      </c>
      <c r="R1825" s="8" t="n">
        <v>32</v>
      </c>
      <c r="S1825" s="8" t="n">
        <v>14</v>
      </c>
      <c r="T1825" s="23" t="n">
        <v>161.748665</v>
      </c>
      <c r="U1825" s="23" t="n">
        <v>133.348668</v>
      </c>
      <c r="V1825" s="28" t="n">
        <v>5.05723</v>
      </c>
      <c r="W1825" s="39" t="n">
        <v>0.632154</v>
      </c>
      <c r="X1825" s="24" t="n">
        <f aca="false">P1825*RHO_VANE/2700*(1+SCRAP)*PRICE_VANE</f>
        <v>143.68562964</v>
      </c>
      <c r="Y1825" s="24" t="n">
        <f aca="false">Q1825*RHO_PLATE/2700*(1+SCRAP)*PRICE_PLATE</f>
        <v>170.57566008</v>
      </c>
      <c r="Z1825" s="24" t="n">
        <f aca="false">T1825*CUT_M+(R1825+S1825)*CUT_SET</f>
        <v>288.6229975</v>
      </c>
      <c r="AA1825" s="24" t="n">
        <f aca="false">U1825*ROUND_M</f>
        <v>666.74334</v>
      </c>
      <c r="AB1825" s="24" t="n">
        <f aca="false">(R1825+S1825)*FINISH_PART</f>
        <v>368</v>
      </c>
      <c r="AC1825" s="24" t="n">
        <f aca="false">R1825*SPACER_VANE+(R1825+S1825)*ASM_H*LABOUR</f>
        <v>613.5</v>
      </c>
      <c r="AD1825" s="24" t="n">
        <f aca="false">V1825*G10_CAGE+W1825*G10_SLEEVE</f>
        <v>341.36304</v>
      </c>
      <c r="AE1825" s="24" t="n">
        <f aca="false">N1825/1000*SHAFT_M+SHAFT_SET</f>
        <v>189.44</v>
      </c>
      <c r="AF1825" s="24" t="n">
        <f aca="false">2*ROUNDUP(G1825*1000/V_ZENER,0)*PRICE_Z+5*ROUNDUP(G1825*DIODE_SAFETY/V_STICK,0)*PRICE_STICK</f>
        <v>80.9</v>
      </c>
      <c r="AG1825" s="24" t="n">
        <f aca="false">SUM(X1825:AF1825)</f>
        <v>2862.83066722</v>
      </c>
      <c r="AH1825" s="20" t="n">
        <f aca="false">FIXED_BOM</f>
        <v>3461</v>
      </c>
      <c r="AI1825" s="24" t="n">
        <f aca="false">(AG1825+AH1825)*(1+CONT)</f>
        <v>7272.405267303</v>
      </c>
      <c r="AJ1825" s="24" t="n">
        <f aca="false">IF(L1825&gt;0,AI1825/L1825,1000000000000)</f>
        <v>773.1966281174</v>
      </c>
      <c r="AK1825" s="8" t="n">
        <f aca="false">IF(AND(G1825&gt;=V_NEED,L1825&gt;=P_MIN,K1825&gt;=Z_MIN,F1825&lt;=N_CAP,D1825&lt;=R_MAX,OR(CORONA_REQ=0,O1825&gt;=G1825)),1,0)</f>
        <v>0</v>
      </c>
      <c r="AL1825" s="28" t="n">
        <f aca="false">IF(AK1825=1,IF(OBJECTIVE=1,AI1825,AJ1825),1000000000000)+ROW()*0.000000001</f>
        <v>1000000000000</v>
      </c>
    </row>
    <row r="1826" customFormat="false" ht="15" hidden="false" customHeight="false" outlineLevel="0" collapsed="false">
      <c r="A1826" s="8" t="n">
        <v>1822</v>
      </c>
      <c r="B1826" s="23" t="n">
        <v>5</v>
      </c>
      <c r="C1826" s="23" t="n">
        <v>2</v>
      </c>
      <c r="D1826" s="8" t="n">
        <v>250</v>
      </c>
      <c r="E1826" s="8" t="n">
        <v>18</v>
      </c>
      <c r="F1826" s="8" t="n">
        <v>10</v>
      </c>
      <c r="G1826" s="28" t="n">
        <v>11.211605</v>
      </c>
      <c r="H1826" s="8" t="n">
        <v>86.68772</v>
      </c>
      <c r="I1826" s="8" t="n">
        <v>2019.339312</v>
      </c>
      <c r="J1826" s="28" t="n">
        <v>23.29441</v>
      </c>
      <c r="K1826" s="39" t="n">
        <v>1.592618</v>
      </c>
      <c r="L1826" s="28" t="n">
        <v>12.034628</v>
      </c>
      <c r="M1826" s="8" t="n">
        <v>191</v>
      </c>
      <c r="N1826" s="8" t="n">
        <v>982</v>
      </c>
      <c r="O1826" s="28" t="n">
        <v>11.4365</v>
      </c>
      <c r="P1826" s="28" t="n">
        <v>15.004765</v>
      </c>
      <c r="Q1826" s="28" t="n">
        <v>16.286016</v>
      </c>
      <c r="R1826" s="8" t="n">
        <v>40</v>
      </c>
      <c r="S1826" s="8" t="n">
        <v>16</v>
      </c>
      <c r="T1826" s="23" t="n">
        <v>199.358398</v>
      </c>
      <c r="U1826" s="23" t="n">
        <v>163.858401</v>
      </c>
      <c r="V1826" s="28" t="n">
        <v>5.916468</v>
      </c>
      <c r="W1826" s="39" t="n">
        <v>0.739559</v>
      </c>
      <c r="X1826" s="24" t="n">
        <f aca="false">P1826*RHO_VANE/2700*(1+SCRAP)*PRICE_VANE</f>
        <v>179.60703705</v>
      </c>
      <c r="Y1826" s="24" t="n">
        <f aca="false">Q1826*RHO_PLATE/2700*(1+SCRAP)*PRICE_PLATE</f>
        <v>194.94361152</v>
      </c>
      <c r="Z1826" s="24" t="n">
        <f aca="false">T1826*CUT_M+(R1826+S1826)*CUT_SET</f>
        <v>355.037597</v>
      </c>
      <c r="AA1826" s="24" t="n">
        <f aca="false">U1826*ROUND_M</f>
        <v>819.292005</v>
      </c>
      <c r="AB1826" s="24" t="n">
        <f aca="false">(R1826+S1826)*FINISH_PART</f>
        <v>448</v>
      </c>
      <c r="AC1826" s="24" t="n">
        <f aca="false">R1826*SPACER_VANE+(R1826+S1826)*ASM_H*LABOUR</f>
        <v>750</v>
      </c>
      <c r="AD1826" s="24" t="n">
        <f aca="false">V1826*G10_CAGE+W1826*G10_SLEEVE</f>
        <v>399.36162</v>
      </c>
      <c r="AE1826" s="24" t="n">
        <f aca="false">N1826/1000*SHAFT_M+SHAFT_SET</f>
        <v>197.84</v>
      </c>
      <c r="AF1826" s="24" t="n">
        <f aca="false">2*ROUNDUP(G1826*1000/V_ZENER,0)*PRICE_Z+5*ROUNDUP(G1826*DIODE_SAFETY/V_STICK,0)*PRICE_STICK</f>
        <v>80.9</v>
      </c>
      <c r="AG1826" s="24" t="n">
        <f aca="false">SUM(X1826:AF1826)</f>
        <v>3424.98187057</v>
      </c>
      <c r="AH1826" s="20" t="n">
        <f aca="false">FIXED_BOM</f>
        <v>3461</v>
      </c>
      <c r="AI1826" s="24" t="n">
        <f aca="false">(AG1826+AH1826)*(1+CONT)</f>
        <v>7918.8791511555</v>
      </c>
      <c r="AJ1826" s="24" t="n">
        <f aca="false">IF(L1826&gt;0,AI1826/L1826,1000000000000)</f>
        <v>658.007804741077</v>
      </c>
      <c r="AK1826" s="8" t="n">
        <f aca="false">IF(AND(G1826&gt;=V_NEED,L1826&gt;=P_MIN,K1826&gt;=Z_MIN,F1826&lt;=N_CAP,D1826&lt;=R_MAX,OR(CORONA_REQ=0,O1826&gt;=G1826)),1,0)</f>
        <v>0</v>
      </c>
      <c r="AL1826" s="28" t="n">
        <f aca="false">IF(AK1826=1,IF(OBJECTIVE=1,AI1826,AJ1826),1000000000000)+ROW()*0.000000001</f>
        <v>1000000000000</v>
      </c>
    </row>
    <row r="1827" customFormat="false" ht="15" hidden="false" customHeight="false" outlineLevel="0" collapsed="false">
      <c r="A1827" s="8" t="n">
        <v>1823</v>
      </c>
      <c r="B1827" s="23" t="n">
        <v>5</v>
      </c>
      <c r="C1827" s="23" t="n">
        <v>2</v>
      </c>
      <c r="D1827" s="8" t="n">
        <v>250</v>
      </c>
      <c r="E1827" s="8" t="n">
        <v>18</v>
      </c>
      <c r="F1827" s="8" t="n">
        <v>12</v>
      </c>
      <c r="G1827" s="28" t="n">
        <v>11.211605</v>
      </c>
      <c r="H1827" s="8" t="n">
        <v>104.516714</v>
      </c>
      <c r="I1827" s="8" t="n">
        <v>2444.463378</v>
      </c>
      <c r="J1827" s="28" t="n">
        <v>23.388253</v>
      </c>
      <c r="K1827" s="39" t="n">
        <v>1.598693</v>
      </c>
      <c r="L1827" s="28" t="n">
        <v>14.67568</v>
      </c>
      <c r="M1827" s="8" t="n">
        <v>233</v>
      </c>
      <c r="N1827" s="8" t="n">
        <v>1066</v>
      </c>
      <c r="O1827" s="28" t="n">
        <v>11.4365</v>
      </c>
      <c r="P1827" s="28" t="n">
        <v>18.005718</v>
      </c>
      <c r="Q1827" s="28" t="n">
        <v>20.35752</v>
      </c>
      <c r="R1827" s="8" t="n">
        <v>48</v>
      </c>
      <c r="S1827" s="8" t="n">
        <v>20</v>
      </c>
      <c r="T1827" s="23" t="n">
        <v>240.738042</v>
      </c>
      <c r="U1827" s="23" t="n">
        <v>198.138046</v>
      </c>
      <c r="V1827" s="28" t="n">
        <v>6.947554</v>
      </c>
      <c r="W1827" s="39" t="n">
        <v>0.868444</v>
      </c>
      <c r="X1827" s="24" t="n">
        <f aca="false">P1827*RHO_VANE/2700*(1+SCRAP)*PRICE_VANE</f>
        <v>215.52844446</v>
      </c>
      <c r="Y1827" s="24" t="n">
        <f aca="false">Q1827*RHO_PLATE/2700*(1+SCRAP)*PRICE_PLATE</f>
        <v>243.6795144</v>
      </c>
      <c r="Z1827" s="24" t="n">
        <f aca="false">T1827*CUT_M+(R1827+S1827)*CUT_SET</f>
        <v>429.107063</v>
      </c>
      <c r="AA1827" s="24" t="n">
        <f aca="false">U1827*ROUND_M</f>
        <v>990.69023</v>
      </c>
      <c r="AB1827" s="24" t="n">
        <f aca="false">(R1827+S1827)*FINISH_PART</f>
        <v>544</v>
      </c>
      <c r="AC1827" s="24" t="n">
        <f aca="false">R1827*SPACER_VANE+(R1827+S1827)*ASM_H*LABOUR</f>
        <v>909</v>
      </c>
      <c r="AD1827" s="24" t="n">
        <f aca="false">V1827*G10_CAGE+W1827*G10_SLEEVE</f>
        <v>468.95988</v>
      </c>
      <c r="AE1827" s="24" t="n">
        <f aca="false">N1827/1000*SHAFT_M+SHAFT_SET</f>
        <v>207.92</v>
      </c>
      <c r="AF1827" s="24" t="n">
        <f aca="false">2*ROUNDUP(G1827*1000/V_ZENER,0)*PRICE_Z+5*ROUNDUP(G1827*DIODE_SAFETY/V_STICK,0)*PRICE_STICK</f>
        <v>80.9</v>
      </c>
      <c r="AG1827" s="24" t="n">
        <f aca="false">SUM(X1827:AF1827)</f>
        <v>4089.78513186</v>
      </c>
      <c r="AH1827" s="20" t="n">
        <f aca="false">FIXED_BOM</f>
        <v>3461</v>
      </c>
      <c r="AI1827" s="24" t="n">
        <f aca="false">(AG1827+AH1827)*(1+CONT)</f>
        <v>8683.402901639</v>
      </c>
      <c r="AJ1827" s="24" t="n">
        <f aca="false">IF(L1827&gt;0,AI1827/L1827,1000000000000)</f>
        <v>591.68657954105</v>
      </c>
      <c r="AK1827" s="8" t="n">
        <f aca="false">IF(AND(G1827&gt;=V_NEED,L1827&gt;=P_MIN,K1827&gt;=Z_MIN,F1827&lt;=N_CAP,D1827&lt;=R_MAX,OR(CORONA_REQ=0,O1827&gt;=G1827)),1,0)</f>
        <v>0</v>
      </c>
      <c r="AL1827" s="28" t="n">
        <f aca="false">IF(AK1827=1,IF(OBJECTIVE=1,AI1827,AJ1827),1000000000000)+ROW()*0.000000001</f>
        <v>1000000000000</v>
      </c>
    </row>
    <row r="1828" customFormat="false" ht="15" hidden="false" customHeight="false" outlineLevel="0" collapsed="false">
      <c r="A1828" s="8" t="n">
        <v>1824</v>
      </c>
      <c r="B1828" s="23" t="n">
        <v>5</v>
      </c>
      <c r="C1828" s="23" t="n">
        <v>2</v>
      </c>
      <c r="D1828" s="8" t="n">
        <v>250</v>
      </c>
      <c r="E1828" s="8" t="n">
        <v>18</v>
      </c>
      <c r="F1828" s="8" t="n">
        <v>16</v>
      </c>
      <c r="G1828" s="28" t="n">
        <v>11.211605</v>
      </c>
      <c r="H1828" s="8" t="n">
        <v>140.174701</v>
      </c>
      <c r="I1828" s="8" t="n">
        <v>3294.711509</v>
      </c>
      <c r="J1828" s="28" t="n">
        <v>23.504323</v>
      </c>
      <c r="K1828" s="39" t="n">
        <v>1.606813</v>
      </c>
      <c r="L1828" s="28" t="n">
        <v>19.949522</v>
      </c>
      <c r="M1828" s="8" t="n">
        <v>303</v>
      </c>
      <c r="N1828" s="8" t="n">
        <v>1206</v>
      </c>
      <c r="O1828" s="28" t="n">
        <v>11.4365</v>
      </c>
      <c r="P1828" s="28" t="n">
        <v>24.007624</v>
      </c>
      <c r="Q1828" s="28" t="n">
        <v>24.429024</v>
      </c>
      <c r="R1828" s="8" t="n">
        <v>64</v>
      </c>
      <c r="S1828" s="8" t="n">
        <v>24</v>
      </c>
      <c r="T1828" s="23" t="n">
        <v>315.957508</v>
      </c>
      <c r="U1828" s="23" t="n">
        <v>259.157513</v>
      </c>
      <c r="V1828" s="28" t="n">
        <v>8.666031</v>
      </c>
      <c r="W1828" s="39" t="n">
        <v>1.083254</v>
      </c>
      <c r="X1828" s="24" t="n">
        <f aca="false">P1828*RHO_VANE/2700*(1+SCRAP)*PRICE_VANE</f>
        <v>287.37125928</v>
      </c>
      <c r="Y1828" s="24" t="n">
        <f aca="false">Q1828*RHO_PLATE/2700*(1+SCRAP)*PRICE_PLATE</f>
        <v>292.41541728</v>
      </c>
      <c r="Z1828" s="24" t="n">
        <f aca="false">T1828*CUT_M+(R1828+S1828)*CUT_SET</f>
        <v>561.936262</v>
      </c>
      <c r="AA1828" s="24" t="n">
        <f aca="false">U1828*ROUND_M</f>
        <v>1295.787565</v>
      </c>
      <c r="AB1828" s="24" t="n">
        <f aca="false">(R1828+S1828)*FINISH_PART</f>
        <v>704</v>
      </c>
      <c r="AC1828" s="24" t="n">
        <f aca="false">R1828*SPACER_VANE+(R1828+S1828)*ASM_H*LABOUR</f>
        <v>1182</v>
      </c>
      <c r="AD1828" s="24" t="n">
        <f aca="false">V1828*G10_CAGE+W1828*G10_SLEEVE</f>
        <v>584.9571</v>
      </c>
      <c r="AE1828" s="24" t="n">
        <f aca="false">N1828/1000*SHAFT_M+SHAFT_SET</f>
        <v>224.72</v>
      </c>
      <c r="AF1828" s="24" t="n">
        <f aca="false">2*ROUNDUP(G1828*1000/V_ZENER,0)*PRICE_Z+5*ROUNDUP(G1828*DIODE_SAFETY/V_STICK,0)*PRICE_STICK</f>
        <v>80.9</v>
      </c>
      <c r="AG1828" s="24" t="n">
        <f aca="false">SUM(X1828:AF1828)</f>
        <v>5214.08760356</v>
      </c>
      <c r="AH1828" s="20" t="n">
        <f aca="false">FIXED_BOM</f>
        <v>3461</v>
      </c>
      <c r="AI1828" s="24" t="n">
        <f aca="false">(AG1828+AH1828)*(1+CONT)</f>
        <v>9976.350744094</v>
      </c>
      <c r="AJ1828" s="24" t="n">
        <f aca="false">IF(L1828&gt;0,AI1828/L1828,1000000000000)</f>
        <v>500.079688330076</v>
      </c>
      <c r="AK1828" s="8" t="n">
        <f aca="false">IF(AND(G1828&gt;=V_NEED,L1828&gt;=P_MIN,K1828&gt;=Z_MIN,F1828&lt;=N_CAP,D1828&lt;=R_MAX,OR(CORONA_REQ=0,O1828&gt;=G1828)),1,0)</f>
        <v>0</v>
      </c>
      <c r="AL1828" s="28" t="n">
        <f aca="false">IF(AK1828=1,IF(OBJECTIVE=1,AI1828,AJ1828),1000000000000)+ROW()*0.000000001</f>
        <v>1000000000000</v>
      </c>
    </row>
    <row r="1829" customFormat="false" ht="15" hidden="false" customHeight="false" outlineLevel="0" collapsed="false">
      <c r="A1829" s="8" t="n">
        <v>1825</v>
      </c>
      <c r="B1829" s="23" t="n">
        <v>5</v>
      </c>
      <c r="C1829" s="23" t="n">
        <v>2</v>
      </c>
      <c r="D1829" s="8" t="n">
        <v>250</v>
      </c>
      <c r="E1829" s="8" t="n">
        <v>22</v>
      </c>
      <c r="F1829" s="8" t="n">
        <v>4</v>
      </c>
      <c r="G1829" s="28" t="n">
        <v>11.211605</v>
      </c>
      <c r="H1829" s="8" t="n">
        <v>45.021334</v>
      </c>
      <c r="I1829" s="8" t="n">
        <v>899.597638</v>
      </c>
      <c r="J1829" s="28" t="n">
        <v>19.981586</v>
      </c>
      <c r="K1829" s="39" t="n">
        <v>1.534882</v>
      </c>
      <c r="L1829" s="28" t="n">
        <v>5.006391</v>
      </c>
      <c r="M1829" s="8" t="n">
        <v>79</v>
      </c>
      <c r="N1829" s="8" t="n">
        <v>758</v>
      </c>
      <c r="O1829" s="28" t="n">
        <v>11.4365</v>
      </c>
      <c r="P1829" s="28" t="n">
        <v>7.08764</v>
      </c>
      <c r="Q1829" s="28" t="n">
        <v>8.143008</v>
      </c>
      <c r="R1829" s="8" t="n">
        <v>16</v>
      </c>
      <c r="S1829" s="8" t="n">
        <v>8</v>
      </c>
      <c r="T1829" s="23" t="n">
        <v>82.759288</v>
      </c>
      <c r="U1829" s="23" t="n">
        <v>68.559289</v>
      </c>
      <c r="V1829" s="28" t="n">
        <v>3.166906</v>
      </c>
      <c r="W1829" s="39" t="n">
        <v>0.395863</v>
      </c>
      <c r="X1829" s="24" t="n">
        <f aca="false">P1829*RHO_VANE/2700*(1+SCRAP)*PRICE_VANE</f>
        <v>84.8390508</v>
      </c>
      <c r="Y1829" s="24" t="n">
        <f aca="false">Q1829*RHO_PLATE/2700*(1+SCRAP)*PRICE_PLATE</f>
        <v>97.47180576</v>
      </c>
      <c r="Z1829" s="24" t="n">
        <f aca="false">T1829*CUT_M+(R1829+S1829)*CUT_SET</f>
        <v>148.138932</v>
      </c>
      <c r="AA1829" s="24" t="n">
        <f aca="false">U1829*ROUND_M</f>
        <v>342.796445</v>
      </c>
      <c r="AB1829" s="24" t="n">
        <f aca="false">(R1829+S1829)*FINISH_PART</f>
        <v>192</v>
      </c>
      <c r="AC1829" s="24" t="n">
        <f aca="false">R1829*SPACER_VANE+(R1829+S1829)*ASM_H*LABOUR</f>
        <v>318</v>
      </c>
      <c r="AD1829" s="24" t="n">
        <f aca="false">V1829*G10_CAGE+W1829*G10_SLEEVE</f>
        <v>213.76614</v>
      </c>
      <c r="AE1829" s="24" t="n">
        <f aca="false">N1829/1000*SHAFT_M+SHAFT_SET</f>
        <v>170.96</v>
      </c>
      <c r="AF1829" s="24" t="n">
        <f aca="false">2*ROUNDUP(G1829*1000/V_ZENER,0)*PRICE_Z+5*ROUNDUP(G1829*DIODE_SAFETY/V_STICK,0)*PRICE_STICK</f>
        <v>80.9</v>
      </c>
      <c r="AG1829" s="24" t="n">
        <f aca="false">SUM(X1829:AF1829)</f>
        <v>1648.87237356</v>
      </c>
      <c r="AH1829" s="20" t="n">
        <f aca="false">FIXED_BOM</f>
        <v>3461</v>
      </c>
      <c r="AI1829" s="24" t="n">
        <f aca="false">(AG1829+AH1829)*(1+CONT)</f>
        <v>5876.353229594</v>
      </c>
      <c r="AJ1829" s="24" t="n">
        <f aca="false">IF(L1829&gt;0,AI1829/L1829,1000000000000)</f>
        <v>1173.77033267957</v>
      </c>
      <c r="AK1829" s="8" t="n">
        <f aca="false">IF(AND(G1829&gt;=V_NEED,L1829&gt;=P_MIN,K1829&gt;=Z_MIN,F1829&lt;=N_CAP,D1829&lt;=R_MAX,OR(CORONA_REQ=0,O1829&gt;=G1829)),1,0)</f>
        <v>1</v>
      </c>
      <c r="AL1829" s="28" t="n">
        <f aca="false">IF(AK1829=1,IF(OBJECTIVE=1,AI1829,AJ1829),1000000000000)+ROW()*0.000000001</f>
        <v>5876.353231423</v>
      </c>
    </row>
    <row r="1830" customFormat="false" ht="15" hidden="false" customHeight="false" outlineLevel="0" collapsed="false">
      <c r="A1830" s="8" t="n">
        <v>1826</v>
      </c>
      <c r="B1830" s="23" t="n">
        <v>5</v>
      </c>
      <c r="C1830" s="23" t="n">
        <v>2</v>
      </c>
      <c r="D1830" s="8" t="n">
        <v>250</v>
      </c>
      <c r="E1830" s="8" t="n">
        <v>22</v>
      </c>
      <c r="F1830" s="8" t="n">
        <v>6</v>
      </c>
      <c r="G1830" s="28" t="n">
        <v>11.211605</v>
      </c>
      <c r="H1830" s="8" t="n">
        <v>69.604953</v>
      </c>
      <c r="I1830" s="8" t="n">
        <v>1413.653431</v>
      </c>
      <c r="J1830" s="28" t="n">
        <v>20.309667</v>
      </c>
      <c r="K1830" s="39" t="n">
        <v>1.562321</v>
      </c>
      <c r="L1830" s="28" t="n">
        <v>8.141553</v>
      </c>
      <c r="M1830" s="8" t="n">
        <v>121</v>
      </c>
      <c r="N1830" s="8" t="n">
        <v>842</v>
      </c>
      <c r="O1830" s="28" t="n">
        <v>11.4365</v>
      </c>
      <c r="P1830" s="28" t="n">
        <v>10.631461</v>
      </c>
      <c r="Q1830" s="28" t="n">
        <v>12.214512</v>
      </c>
      <c r="R1830" s="8" t="n">
        <v>24</v>
      </c>
      <c r="S1830" s="8" t="n">
        <v>12</v>
      </c>
      <c r="T1830" s="23" t="n">
        <v>124.138932</v>
      </c>
      <c r="U1830" s="23" t="n">
        <v>102.838934</v>
      </c>
      <c r="V1830" s="28" t="n">
        <v>4.197992</v>
      </c>
      <c r="W1830" s="39" t="n">
        <v>0.524749</v>
      </c>
      <c r="X1830" s="24" t="n">
        <f aca="false">P1830*RHO_VANE/2700*(1+SCRAP)*PRICE_VANE</f>
        <v>127.25858817</v>
      </c>
      <c r="Y1830" s="24" t="n">
        <f aca="false">Q1830*RHO_PLATE/2700*(1+SCRAP)*PRICE_PLATE</f>
        <v>146.20770864</v>
      </c>
      <c r="Z1830" s="24" t="n">
        <f aca="false">T1830*CUT_M+(R1830+S1830)*CUT_SET</f>
        <v>222.208398</v>
      </c>
      <c r="AA1830" s="24" t="n">
        <f aca="false">U1830*ROUND_M</f>
        <v>514.19467</v>
      </c>
      <c r="AB1830" s="24" t="n">
        <f aca="false">(R1830+S1830)*FINISH_PART</f>
        <v>288</v>
      </c>
      <c r="AC1830" s="24" t="n">
        <f aca="false">R1830*SPACER_VANE+(R1830+S1830)*ASM_H*LABOUR</f>
        <v>477</v>
      </c>
      <c r="AD1830" s="24" t="n">
        <f aca="false">V1830*G10_CAGE+W1830*G10_SLEEVE</f>
        <v>283.36446</v>
      </c>
      <c r="AE1830" s="24" t="n">
        <f aca="false">N1830/1000*SHAFT_M+SHAFT_SET</f>
        <v>181.04</v>
      </c>
      <c r="AF1830" s="24" t="n">
        <f aca="false">2*ROUNDUP(G1830*1000/V_ZENER,0)*PRICE_Z+5*ROUNDUP(G1830*DIODE_SAFETY/V_STICK,0)*PRICE_STICK</f>
        <v>80.9</v>
      </c>
      <c r="AG1830" s="24" t="n">
        <f aca="false">SUM(X1830:AF1830)</f>
        <v>2320.17382481</v>
      </c>
      <c r="AH1830" s="20" t="n">
        <f aca="false">FIXED_BOM</f>
        <v>3461</v>
      </c>
      <c r="AI1830" s="24" t="n">
        <f aca="false">(AG1830+AH1830)*(1+CONT)</f>
        <v>6648.3498985315</v>
      </c>
      <c r="AJ1830" s="24" t="n">
        <f aca="false">IF(L1830&gt;0,AI1830/L1830,1000000000000)</f>
        <v>816.594806731775</v>
      </c>
      <c r="AK1830" s="8" t="n">
        <f aca="false">IF(AND(G1830&gt;=V_NEED,L1830&gt;=P_MIN,K1830&gt;=Z_MIN,F1830&lt;=N_CAP,D1830&lt;=R_MAX,OR(CORONA_REQ=0,O1830&gt;=G1830)),1,0)</f>
        <v>1</v>
      </c>
      <c r="AL1830" s="28" t="n">
        <f aca="false">IF(AK1830=1,IF(OBJECTIVE=1,AI1830,AJ1830),1000000000000)+ROW()*0.000000001</f>
        <v>6648.3499003615</v>
      </c>
    </row>
    <row r="1831" customFormat="false" ht="15" hidden="false" customHeight="false" outlineLevel="0" collapsed="false">
      <c r="A1831" s="8" t="n">
        <v>1827</v>
      </c>
      <c r="B1831" s="23" t="n">
        <v>5</v>
      </c>
      <c r="C1831" s="23" t="n">
        <v>2</v>
      </c>
      <c r="D1831" s="8" t="n">
        <v>250</v>
      </c>
      <c r="E1831" s="8" t="n">
        <v>22</v>
      </c>
      <c r="F1831" s="8" t="n">
        <v>8</v>
      </c>
      <c r="G1831" s="28" t="n">
        <v>11.211605</v>
      </c>
      <c r="H1831" s="8" t="n">
        <v>94.188572</v>
      </c>
      <c r="I1831" s="8" t="n">
        <v>1927.709224</v>
      </c>
      <c r="J1831" s="28" t="n">
        <v>20.466487</v>
      </c>
      <c r="K1831" s="39" t="n">
        <v>1.575391</v>
      </c>
      <c r="L1831" s="28" t="n">
        <v>11.276461</v>
      </c>
      <c r="M1831" s="8" t="n">
        <v>163</v>
      </c>
      <c r="N1831" s="8" t="n">
        <v>926</v>
      </c>
      <c r="O1831" s="28" t="n">
        <v>11.4365</v>
      </c>
      <c r="P1831" s="28" t="n">
        <v>14.175281</v>
      </c>
      <c r="Q1831" s="28" t="n">
        <v>16.286016</v>
      </c>
      <c r="R1831" s="8" t="n">
        <v>32</v>
      </c>
      <c r="S1831" s="8" t="n">
        <v>16</v>
      </c>
      <c r="T1831" s="23" t="n">
        <v>165.518577</v>
      </c>
      <c r="U1831" s="23" t="n">
        <v>137.118579</v>
      </c>
      <c r="V1831" s="28" t="n">
        <v>5.229078</v>
      </c>
      <c r="W1831" s="39" t="n">
        <v>0.653635</v>
      </c>
      <c r="X1831" s="24" t="n">
        <f aca="false">P1831*RHO_VANE/2700*(1+SCRAP)*PRICE_VANE</f>
        <v>169.67811357</v>
      </c>
      <c r="Y1831" s="24" t="n">
        <f aca="false">Q1831*RHO_PLATE/2700*(1+SCRAP)*PRICE_PLATE</f>
        <v>194.94361152</v>
      </c>
      <c r="Z1831" s="24" t="n">
        <f aca="false">T1831*CUT_M+(R1831+S1831)*CUT_SET</f>
        <v>296.2778655</v>
      </c>
      <c r="AA1831" s="24" t="n">
        <f aca="false">U1831*ROUND_M</f>
        <v>685.592895</v>
      </c>
      <c r="AB1831" s="24" t="n">
        <f aca="false">(R1831+S1831)*FINISH_PART</f>
        <v>384</v>
      </c>
      <c r="AC1831" s="24" t="n">
        <f aca="false">R1831*SPACER_VANE+(R1831+S1831)*ASM_H*LABOUR</f>
        <v>636</v>
      </c>
      <c r="AD1831" s="24" t="n">
        <f aca="false">V1831*G10_CAGE+W1831*G10_SLEEVE</f>
        <v>352.96278</v>
      </c>
      <c r="AE1831" s="24" t="n">
        <f aca="false">N1831/1000*SHAFT_M+SHAFT_SET</f>
        <v>191.12</v>
      </c>
      <c r="AF1831" s="24" t="n">
        <f aca="false">2*ROUNDUP(G1831*1000/V_ZENER,0)*PRICE_Z+5*ROUNDUP(G1831*DIODE_SAFETY/V_STICK,0)*PRICE_STICK</f>
        <v>80.9</v>
      </c>
      <c r="AG1831" s="24" t="n">
        <f aca="false">SUM(X1831:AF1831)</f>
        <v>2991.47526559</v>
      </c>
      <c r="AH1831" s="20" t="n">
        <f aca="false">FIXED_BOM</f>
        <v>3461</v>
      </c>
      <c r="AI1831" s="24" t="n">
        <f aca="false">(AG1831+AH1831)*(1+CONT)</f>
        <v>7420.3465554285</v>
      </c>
      <c r="AJ1831" s="24" t="n">
        <f aca="false">IF(L1831&gt;0,AI1831/L1831,1000000000000)</f>
        <v>658.03859521427</v>
      </c>
      <c r="AK1831" s="8" t="n">
        <f aca="false">IF(AND(G1831&gt;=V_NEED,L1831&gt;=P_MIN,K1831&gt;=Z_MIN,F1831&lt;=N_CAP,D1831&lt;=R_MAX,OR(CORONA_REQ=0,O1831&gt;=G1831)),1,0)</f>
        <v>0</v>
      </c>
      <c r="AL1831" s="28" t="n">
        <f aca="false">IF(AK1831=1,IF(OBJECTIVE=1,AI1831,AJ1831),1000000000000)+ROW()*0.000000001</f>
        <v>1000000000000</v>
      </c>
    </row>
    <row r="1832" customFormat="false" ht="15" hidden="false" customHeight="false" outlineLevel="0" collapsed="false">
      <c r="A1832" s="8" t="n">
        <v>1828</v>
      </c>
      <c r="B1832" s="23" t="n">
        <v>5</v>
      </c>
      <c r="C1832" s="23" t="n">
        <v>2</v>
      </c>
      <c r="D1832" s="8" t="n">
        <v>250</v>
      </c>
      <c r="E1832" s="8" t="n">
        <v>22</v>
      </c>
      <c r="F1832" s="8" t="n">
        <v>10</v>
      </c>
      <c r="G1832" s="28" t="n">
        <v>11.211605</v>
      </c>
      <c r="H1832" s="8" t="n">
        <v>118.772191</v>
      </c>
      <c r="I1832" s="8" t="n">
        <v>2441.765017</v>
      </c>
      <c r="J1832" s="28" t="n">
        <v>20.55839</v>
      </c>
      <c r="K1832" s="39" t="n">
        <v>1.58351</v>
      </c>
      <c r="L1832" s="28" t="n">
        <v>14.413021</v>
      </c>
      <c r="M1832" s="8" t="n">
        <v>205</v>
      </c>
      <c r="N1832" s="8" t="n">
        <v>1010</v>
      </c>
      <c r="O1832" s="28" t="n">
        <v>11.4365</v>
      </c>
      <c r="P1832" s="28" t="n">
        <v>17.719101</v>
      </c>
      <c r="Q1832" s="28" t="n">
        <v>20.35752</v>
      </c>
      <c r="R1832" s="8" t="n">
        <v>40</v>
      </c>
      <c r="S1832" s="8" t="n">
        <v>20</v>
      </c>
      <c r="T1832" s="23" t="n">
        <v>206.898221</v>
      </c>
      <c r="U1832" s="23" t="n">
        <v>171.398224</v>
      </c>
      <c r="V1832" s="28" t="n">
        <v>6.260164</v>
      </c>
      <c r="W1832" s="39" t="n">
        <v>0.78252</v>
      </c>
      <c r="X1832" s="24" t="n">
        <f aca="false">P1832*RHO_VANE/2700*(1+SCRAP)*PRICE_VANE</f>
        <v>212.09763897</v>
      </c>
      <c r="Y1832" s="24" t="n">
        <f aca="false">Q1832*RHO_PLATE/2700*(1+SCRAP)*PRICE_PLATE</f>
        <v>243.6795144</v>
      </c>
      <c r="Z1832" s="24" t="n">
        <f aca="false">T1832*CUT_M+(R1832+S1832)*CUT_SET</f>
        <v>370.3473315</v>
      </c>
      <c r="AA1832" s="24" t="n">
        <f aca="false">U1832*ROUND_M</f>
        <v>856.99112</v>
      </c>
      <c r="AB1832" s="24" t="n">
        <f aca="false">(R1832+S1832)*FINISH_PART</f>
        <v>480</v>
      </c>
      <c r="AC1832" s="24" t="n">
        <f aca="false">R1832*SPACER_VANE+(R1832+S1832)*ASM_H*LABOUR</f>
        <v>795</v>
      </c>
      <c r="AD1832" s="24" t="n">
        <f aca="false">V1832*G10_CAGE+W1832*G10_SLEEVE</f>
        <v>422.56104</v>
      </c>
      <c r="AE1832" s="24" t="n">
        <f aca="false">N1832/1000*SHAFT_M+SHAFT_SET</f>
        <v>201.2</v>
      </c>
      <c r="AF1832" s="24" t="n">
        <f aca="false">2*ROUNDUP(G1832*1000/V_ZENER,0)*PRICE_Z+5*ROUNDUP(G1832*DIODE_SAFETY/V_STICK,0)*PRICE_STICK</f>
        <v>80.9</v>
      </c>
      <c r="AG1832" s="24" t="n">
        <f aca="false">SUM(X1832:AF1832)</f>
        <v>3662.77664487</v>
      </c>
      <c r="AH1832" s="20" t="n">
        <f aca="false">FIXED_BOM</f>
        <v>3461</v>
      </c>
      <c r="AI1832" s="24" t="n">
        <f aca="false">(AG1832+AH1832)*(1+CONT)</f>
        <v>8192.3431416005</v>
      </c>
      <c r="AJ1832" s="24" t="n">
        <f aca="false">IF(L1832&gt;0,AI1832/L1832,1000000000000)</f>
        <v>568.398751490094</v>
      </c>
      <c r="AK1832" s="8" t="n">
        <f aca="false">IF(AND(G1832&gt;=V_NEED,L1832&gt;=P_MIN,K1832&gt;=Z_MIN,F1832&lt;=N_CAP,D1832&lt;=R_MAX,OR(CORONA_REQ=0,O1832&gt;=G1832)),1,0)</f>
        <v>0</v>
      </c>
      <c r="AL1832" s="28" t="n">
        <f aca="false">IF(AK1832=1,IF(OBJECTIVE=1,AI1832,AJ1832),1000000000000)+ROW()*0.000000001</f>
        <v>1000000000000</v>
      </c>
    </row>
    <row r="1833" customFormat="false" ht="15" hidden="false" customHeight="false" outlineLevel="0" collapsed="false">
      <c r="A1833" s="8" t="n">
        <v>1829</v>
      </c>
      <c r="B1833" s="23" t="n">
        <v>5</v>
      </c>
      <c r="C1833" s="23" t="n">
        <v>2</v>
      </c>
      <c r="D1833" s="8" t="n">
        <v>250</v>
      </c>
      <c r="E1833" s="8" t="n">
        <v>22</v>
      </c>
      <c r="F1833" s="8" t="n">
        <v>12</v>
      </c>
      <c r="G1833" s="28" t="n">
        <v>11.211605</v>
      </c>
      <c r="H1833" s="8" t="n">
        <v>143.355811</v>
      </c>
      <c r="I1833" s="8" t="n">
        <v>2955.82081</v>
      </c>
      <c r="J1833" s="28" t="n">
        <v>20.618772</v>
      </c>
      <c r="K1833" s="39" t="n">
        <v>1.588847</v>
      </c>
      <c r="L1833" s="28" t="n">
        <v>17.554422</v>
      </c>
      <c r="M1833" s="8" t="n">
        <v>240</v>
      </c>
      <c r="N1833" s="8" t="n">
        <v>1080</v>
      </c>
      <c r="O1833" s="28" t="n">
        <v>11.4365</v>
      </c>
      <c r="P1833" s="28" t="n">
        <v>21.262921</v>
      </c>
      <c r="Q1833" s="28" t="n">
        <v>22.393272</v>
      </c>
      <c r="R1833" s="8" t="n">
        <v>48</v>
      </c>
      <c r="S1833" s="8" t="n">
        <v>22</v>
      </c>
      <c r="T1833" s="23" t="n">
        <v>244.507954</v>
      </c>
      <c r="U1833" s="23" t="n">
        <v>201.907957</v>
      </c>
      <c r="V1833" s="28" t="n">
        <v>7.119402</v>
      </c>
      <c r="W1833" s="39" t="n">
        <v>0.889925</v>
      </c>
      <c r="X1833" s="24" t="n">
        <f aca="false">P1833*RHO_VANE/2700*(1+SCRAP)*PRICE_VANE</f>
        <v>254.51716437</v>
      </c>
      <c r="Y1833" s="24" t="n">
        <f aca="false">Q1833*RHO_PLATE/2700*(1+SCRAP)*PRICE_PLATE</f>
        <v>268.04746584</v>
      </c>
      <c r="Z1833" s="24" t="n">
        <f aca="false">T1833*CUT_M+(R1833+S1833)*CUT_SET</f>
        <v>436.761931</v>
      </c>
      <c r="AA1833" s="24" t="n">
        <f aca="false">U1833*ROUND_M</f>
        <v>1009.539785</v>
      </c>
      <c r="AB1833" s="24" t="n">
        <f aca="false">(R1833+S1833)*FINISH_PART</f>
        <v>560</v>
      </c>
      <c r="AC1833" s="24" t="n">
        <f aca="false">R1833*SPACER_VANE+(R1833+S1833)*ASM_H*LABOUR</f>
        <v>931.5</v>
      </c>
      <c r="AD1833" s="24" t="n">
        <f aca="false">V1833*G10_CAGE+W1833*G10_SLEEVE</f>
        <v>480.55962</v>
      </c>
      <c r="AE1833" s="24" t="n">
        <f aca="false">N1833/1000*SHAFT_M+SHAFT_SET</f>
        <v>209.6</v>
      </c>
      <c r="AF1833" s="24" t="n">
        <f aca="false">2*ROUNDUP(G1833*1000/V_ZENER,0)*PRICE_Z+5*ROUNDUP(G1833*DIODE_SAFETY/V_STICK,0)*PRICE_STICK</f>
        <v>80.9</v>
      </c>
      <c r="AG1833" s="24" t="n">
        <f aca="false">SUM(X1833:AF1833)</f>
        <v>4231.42596621</v>
      </c>
      <c r="AH1833" s="20" t="n">
        <f aca="false">FIXED_BOM</f>
        <v>3461</v>
      </c>
      <c r="AI1833" s="24" t="n">
        <f aca="false">(AG1833+AH1833)*(1+CONT)</f>
        <v>8846.2898611415</v>
      </c>
      <c r="AJ1833" s="24" t="n">
        <f aca="false">IF(L1833&gt;0,AI1833/L1833,1000000000000)</f>
        <v>503.935125926761</v>
      </c>
      <c r="AK1833" s="8" t="n">
        <f aca="false">IF(AND(G1833&gt;=V_NEED,L1833&gt;=P_MIN,K1833&gt;=Z_MIN,F1833&lt;=N_CAP,D1833&lt;=R_MAX,OR(CORONA_REQ=0,O1833&gt;=G1833)),1,0)</f>
        <v>0</v>
      </c>
      <c r="AL1833" s="28" t="n">
        <f aca="false">IF(AK1833=1,IF(OBJECTIVE=1,AI1833,AJ1833),1000000000000)+ROW()*0.000000001</f>
        <v>1000000000000</v>
      </c>
    </row>
    <row r="1834" customFormat="false" ht="15" hidden="false" customHeight="false" outlineLevel="0" collapsed="false">
      <c r="A1834" s="8" t="n">
        <v>1830</v>
      </c>
      <c r="B1834" s="23" t="n">
        <v>5</v>
      </c>
      <c r="C1834" s="23" t="n">
        <v>2</v>
      </c>
      <c r="D1834" s="8" t="n">
        <v>250</v>
      </c>
      <c r="E1834" s="8" t="n">
        <v>22</v>
      </c>
      <c r="F1834" s="8" t="n">
        <v>16</v>
      </c>
      <c r="G1834" s="28" t="n">
        <v>11.211605</v>
      </c>
      <c r="H1834" s="8" t="n">
        <v>192.523049</v>
      </c>
      <c r="I1834" s="8" t="n">
        <v>3983.932396</v>
      </c>
      <c r="J1834" s="28" t="n">
        <v>20.693275</v>
      </c>
      <c r="K1834" s="39" t="n">
        <v>1.595024</v>
      </c>
      <c r="L1834" s="28" t="n">
        <v>23.837531</v>
      </c>
      <c r="M1834" s="8" t="n">
        <v>324</v>
      </c>
      <c r="N1834" s="8" t="n">
        <v>1248</v>
      </c>
      <c r="O1834" s="28" t="n">
        <v>11.4365</v>
      </c>
      <c r="P1834" s="28" t="n">
        <v>28.350561</v>
      </c>
      <c r="Q1834" s="28" t="n">
        <v>30.536281</v>
      </c>
      <c r="R1834" s="8" t="n">
        <v>64</v>
      </c>
      <c r="S1834" s="8" t="n">
        <v>30</v>
      </c>
      <c r="T1834" s="23" t="n">
        <v>327.267242</v>
      </c>
      <c r="U1834" s="23" t="n">
        <v>270.467247</v>
      </c>
      <c r="V1834" s="28" t="n">
        <v>9.181573</v>
      </c>
      <c r="W1834" s="39" t="n">
        <v>1.147697</v>
      </c>
      <c r="X1834" s="24" t="n">
        <f aca="false">P1834*RHO_VANE/2700*(1+SCRAP)*PRICE_VANE</f>
        <v>339.35621517</v>
      </c>
      <c r="Y1834" s="24" t="n">
        <f aca="false">Q1834*RHO_PLATE/2700*(1+SCRAP)*PRICE_PLATE</f>
        <v>365.51928357</v>
      </c>
      <c r="Z1834" s="24" t="n">
        <f aca="false">T1834*CUT_M+(R1834+S1834)*CUT_SET</f>
        <v>584.900863</v>
      </c>
      <c r="AA1834" s="24" t="n">
        <f aca="false">U1834*ROUND_M</f>
        <v>1352.336235</v>
      </c>
      <c r="AB1834" s="24" t="n">
        <f aca="false">(R1834+S1834)*FINISH_PART</f>
        <v>752</v>
      </c>
      <c r="AC1834" s="24" t="n">
        <f aca="false">R1834*SPACER_VANE+(R1834+S1834)*ASM_H*LABOUR</f>
        <v>1249.5</v>
      </c>
      <c r="AD1834" s="24" t="n">
        <f aca="false">V1834*G10_CAGE+W1834*G10_SLEEVE</f>
        <v>619.7562</v>
      </c>
      <c r="AE1834" s="24" t="n">
        <f aca="false">N1834/1000*SHAFT_M+SHAFT_SET</f>
        <v>229.76</v>
      </c>
      <c r="AF1834" s="24" t="n">
        <f aca="false">2*ROUNDUP(G1834*1000/V_ZENER,0)*PRICE_Z+5*ROUNDUP(G1834*DIODE_SAFETY/V_STICK,0)*PRICE_STICK</f>
        <v>80.9</v>
      </c>
      <c r="AG1834" s="24" t="n">
        <f aca="false">SUM(X1834:AF1834)</f>
        <v>5574.02879674</v>
      </c>
      <c r="AH1834" s="20" t="n">
        <f aca="false">FIXED_BOM</f>
        <v>3461</v>
      </c>
      <c r="AI1834" s="24" t="n">
        <f aca="false">(AG1834+AH1834)*(1+CONT)</f>
        <v>10390.283116251</v>
      </c>
      <c r="AJ1834" s="24" t="n">
        <f aca="false">IF(L1834&gt;0,AI1834/L1834,1000000000000)</f>
        <v>435.879165348584</v>
      </c>
      <c r="AK1834" s="8" t="n">
        <f aca="false">IF(AND(G1834&gt;=V_NEED,L1834&gt;=P_MIN,K1834&gt;=Z_MIN,F1834&lt;=N_CAP,D1834&lt;=R_MAX,OR(CORONA_REQ=0,O1834&gt;=G1834)),1,0)</f>
        <v>0</v>
      </c>
      <c r="AL1834" s="28" t="n">
        <f aca="false">IF(AK1834=1,IF(OBJECTIVE=1,AI1834,AJ1834),1000000000000)+ROW()*0.000000001</f>
        <v>1000000000000</v>
      </c>
    </row>
    <row r="1835" customFormat="false" ht="15" hidden="false" customHeight="false" outlineLevel="0" collapsed="false">
      <c r="A1835" s="8" t="n">
        <v>1831</v>
      </c>
      <c r="B1835" s="23" t="n">
        <v>5</v>
      </c>
      <c r="C1835" s="23" t="n">
        <v>2</v>
      </c>
      <c r="D1835" s="8" t="n">
        <v>250</v>
      </c>
      <c r="E1835" s="8" t="n">
        <v>26</v>
      </c>
      <c r="F1835" s="8" t="n">
        <v>4</v>
      </c>
      <c r="G1835" s="28" t="n">
        <v>11.211605</v>
      </c>
      <c r="H1835" s="8" t="n">
        <v>71.565554</v>
      </c>
      <c r="I1835" s="8" t="n">
        <v>1055.747032</v>
      </c>
      <c r="J1835" s="28" t="n">
        <v>14.752167</v>
      </c>
      <c r="K1835" s="39" t="n">
        <v>1.503439</v>
      </c>
      <c r="L1835" s="28" t="n">
        <v>5.651838</v>
      </c>
      <c r="M1835" s="8" t="n">
        <v>86</v>
      </c>
      <c r="N1835" s="8" t="n">
        <v>772</v>
      </c>
      <c r="O1835" s="28" t="n">
        <v>11.4365</v>
      </c>
      <c r="P1835" s="28" t="n">
        <v>8.173375</v>
      </c>
      <c r="Q1835" s="28" t="n">
        <v>10.17876</v>
      </c>
      <c r="R1835" s="8" t="n">
        <v>16</v>
      </c>
      <c r="S1835" s="8" t="n">
        <v>10</v>
      </c>
      <c r="T1835" s="23" t="n">
        <v>86.529199</v>
      </c>
      <c r="U1835" s="23" t="n">
        <v>72.329201</v>
      </c>
      <c r="V1835" s="28" t="n">
        <v>3.338754</v>
      </c>
      <c r="W1835" s="39" t="n">
        <v>0.417344</v>
      </c>
      <c r="X1835" s="24" t="n">
        <f aca="false">P1835*RHO_VANE/2700*(1+SCRAP)*PRICE_VANE</f>
        <v>97.83529875</v>
      </c>
      <c r="Y1835" s="24" t="n">
        <f aca="false">Q1835*RHO_PLATE/2700*(1+SCRAP)*PRICE_PLATE</f>
        <v>121.8397572</v>
      </c>
      <c r="Z1835" s="24" t="n">
        <f aca="false">T1835*CUT_M+(R1835+S1835)*CUT_SET</f>
        <v>155.7937985</v>
      </c>
      <c r="AA1835" s="24" t="n">
        <f aca="false">U1835*ROUND_M</f>
        <v>361.646005</v>
      </c>
      <c r="AB1835" s="24" t="n">
        <f aca="false">(R1835+S1835)*FINISH_PART</f>
        <v>208</v>
      </c>
      <c r="AC1835" s="24" t="n">
        <f aca="false">R1835*SPACER_VANE+(R1835+S1835)*ASM_H*LABOUR</f>
        <v>340.5</v>
      </c>
      <c r="AD1835" s="24" t="n">
        <f aca="false">V1835*G10_CAGE+W1835*G10_SLEEVE</f>
        <v>225.36588</v>
      </c>
      <c r="AE1835" s="24" t="n">
        <f aca="false">N1835/1000*SHAFT_M+SHAFT_SET</f>
        <v>172.64</v>
      </c>
      <c r="AF1835" s="24" t="n">
        <f aca="false">2*ROUNDUP(G1835*1000/V_ZENER,0)*PRICE_Z+5*ROUNDUP(G1835*DIODE_SAFETY/V_STICK,0)*PRICE_STICK</f>
        <v>80.9</v>
      </c>
      <c r="AG1835" s="24" t="n">
        <f aca="false">SUM(X1835:AF1835)</f>
        <v>1764.52073945</v>
      </c>
      <c r="AH1835" s="20" t="n">
        <f aca="false">FIXED_BOM</f>
        <v>3461</v>
      </c>
      <c r="AI1835" s="24" t="n">
        <f aca="false">(AG1835+AH1835)*(1+CONT)</f>
        <v>6009.3488503675</v>
      </c>
      <c r="AJ1835" s="24" t="n">
        <f aca="false">IF(L1835&gt;0,AI1835/L1835,1000000000000)</f>
        <v>1063.25567901407</v>
      </c>
      <c r="AK1835" s="8" t="n">
        <f aca="false">IF(AND(G1835&gt;=V_NEED,L1835&gt;=P_MIN,K1835&gt;=Z_MIN,F1835&lt;=N_CAP,D1835&lt;=R_MAX,OR(CORONA_REQ=0,O1835&gt;=G1835)),1,0)</f>
        <v>1</v>
      </c>
      <c r="AL1835" s="28" t="n">
        <f aca="false">IF(AK1835=1,IF(OBJECTIVE=1,AI1835,AJ1835),1000000000000)+ROW()*0.000000001</f>
        <v>6009.3488522025</v>
      </c>
    </row>
    <row r="1836" customFormat="false" ht="15" hidden="false" customHeight="false" outlineLevel="0" collapsed="false">
      <c r="A1836" s="8" t="n">
        <v>1832</v>
      </c>
      <c r="B1836" s="23" t="n">
        <v>5</v>
      </c>
      <c r="C1836" s="23" t="n">
        <v>2</v>
      </c>
      <c r="D1836" s="8" t="n">
        <v>250</v>
      </c>
      <c r="E1836" s="8" t="n">
        <v>26</v>
      </c>
      <c r="F1836" s="8" t="n">
        <v>6</v>
      </c>
      <c r="G1836" s="28" t="n">
        <v>11.211605</v>
      </c>
      <c r="H1836" s="8" t="n">
        <v>111.317298</v>
      </c>
      <c r="I1836" s="8" t="n">
        <v>1659.03105</v>
      </c>
      <c r="J1836" s="28" t="n">
        <v>14.903623</v>
      </c>
      <c r="K1836" s="39" t="n">
        <v>1.524899</v>
      </c>
      <c r="L1836" s="28" t="n">
        <v>9.137044</v>
      </c>
      <c r="M1836" s="8" t="n">
        <v>128</v>
      </c>
      <c r="N1836" s="8" t="n">
        <v>856</v>
      </c>
      <c r="O1836" s="28" t="n">
        <v>11.4365</v>
      </c>
      <c r="P1836" s="28" t="n">
        <v>12.260062</v>
      </c>
      <c r="Q1836" s="28" t="n">
        <v>14.250264</v>
      </c>
      <c r="R1836" s="8" t="n">
        <v>24</v>
      </c>
      <c r="S1836" s="8" t="n">
        <v>14</v>
      </c>
      <c r="T1836" s="23" t="n">
        <v>127.908844</v>
      </c>
      <c r="U1836" s="23" t="n">
        <v>106.608845</v>
      </c>
      <c r="V1836" s="28" t="n">
        <v>4.36984</v>
      </c>
      <c r="W1836" s="39" t="n">
        <v>0.54623</v>
      </c>
      <c r="X1836" s="24" t="n">
        <f aca="false">P1836*RHO_VANE/2700*(1+SCRAP)*PRICE_VANE</f>
        <v>146.75294214</v>
      </c>
      <c r="Y1836" s="24" t="n">
        <f aca="false">Q1836*RHO_PLATE/2700*(1+SCRAP)*PRICE_PLATE</f>
        <v>170.57566008</v>
      </c>
      <c r="Z1836" s="24" t="n">
        <f aca="false">T1836*CUT_M+(R1836+S1836)*CUT_SET</f>
        <v>229.863266</v>
      </c>
      <c r="AA1836" s="24" t="n">
        <f aca="false">U1836*ROUND_M</f>
        <v>533.044225</v>
      </c>
      <c r="AB1836" s="24" t="n">
        <f aca="false">(R1836+S1836)*FINISH_PART</f>
        <v>304</v>
      </c>
      <c r="AC1836" s="24" t="n">
        <f aca="false">R1836*SPACER_VANE+(R1836+S1836)*ASM_H*LABOUR</f>
        <v>499.5</v>
      </c>
      <c r="AD1836" s="24" t="n">
        <f aca="false">V1836*G10_CAGE+W1836*G10_SLEEVE</f>
        <v>294.9642</v>
      </c>
      <c r="AE1836" s="24" t="n">
        <f aca="false">N1836/1000*SHAFT_M+SHAFT_SET</f>
        <v>182.72</v>
      </c>
      <c r="AF1836" s="24" t="n">
        <f aca="false">2*ROUNDUP(G1836*1000/V_ZENER,0)*PRICE_Z+5*ROUNDUP(G1836*DIODE_SAFETY/V_STICK,0)*PRICE_STICK</f>
        <v>80.9</v>
      </c>
      <c r="AG1836" s="24" t="n">
        <f aca="false">SUM(X1836:AF1836)</f>
        <v>2442.32029322</v>
      </c>
      <c r="AH1836" s="20" t="n">
        <f aca="false">FIXED_BOM</f>
        <v>3461</v>
      </c>
      <c r="AI1836" s="24" t="n">
        <f aca="false">(AG1836+AH1836)*(1+CONT)</f>
        <v>6788.818337203</v>
      </c>
      <c r="AJ1836" s="24" t="n">
        <f aca="false">IF(L1836&gt;0,AI1836/L1836,1000000000000)</f>
        <v>742.999413946458</v>
      </c>
      <c r="AK1836" s="8" t="n">
        <f aca="false">IF(AND(G1836&gt;=V_NEED,L1836&gt;=P_MIN,K1836&gt;=Z_MIN,F1836&lt;=N_CAP,D1836&lt;=R_MAX,OR(CORONA_REQ=0,O1836&gt;=G1836)),1,0)</f>
        <v>1</v>
      </c>
      <c r="AL1836" s="28" t="n">
        <f aca="false">IF(AK1836=1,IF(OBJECTIVE=1,AI1836,AJ1836),1000000000000)+ROW()*0.000000001</f>
        <v>6788.818339039</v>
      </c>
    </row>
    <row r="1837" customFormat="false" ht="15" hidden="false" customHeight="false" outlineLevel="0" collapsed="false">
      <c r="A1837" s="8" t="n">
        <v>1833</v>
      </c>
      <c r="B1837" s="23" t="n">
        <v>5</v>
      </c>
      <c r="C1837" s="23" t="n">
        <v>2</v>
      </c>
      <c r="D1837" s="8" t="n">
        <v>250</v>
      </c>
      <c r="E1837" s="8" t="n">
        <v>26</v>
      </c>
      <c r="F1837" s="8" t="n">
        <v>8</v>
      </c>
      <c r="G1837" s="28" t="n">
        <v>11.211605</v>
      </c>
      <c r="H1837" s="8" t="n">
        <v>151.069043</v>
      </c>
      <c r="I1837" s="8" t="n">
        <v>2262.315068</v>
      </c>
      <c r="J1837" s="28" t="n">
        <v>14.975372</v>
      </c>
      <c r="K1837" s="39" t="n">
        <v>1.535374</v>
      </c>
      <c r="L1837" s="28" t="n">
        <v>12.6362</v>
      </c>
      <c r="M1837" s="8" t="n">
        <v>170</v>
      </c>
      <c r="N1837" s="8" t="n">
        <v>940</v>
      </c>
      <c r="O1837" s="28" t="n">
        <v>11.4365</v>
      </c>
      <c r="P1837" s="28" t="n">
        <v>16.34675</v>
      </c>
      <c r="Q1837" s="28" t="n">
        <v>18.321768</v>
      </c>
      <c r="R1837" s="8" t="n">
        <v>32</v>
      </c>
      <c r="S1837" s="8" t="n">
        <v>18</v>
      </c>
      <c r="T1837" s="23" t="n">
        <v>169.288488</v>
      </c>
      <c r="U1837" s="23" t="n">
        <v>140.88849</v>
      </c>
      <c r="V1837" s="28" t="n">
        <v>5.400926</v>
      </c>
      <c r="W1837" s="39" t="n">
        <v>0.675116</v>
      </c>
      <c r="X1837" s="24" t="n">
        <f aca="false">P1837*RHO_VANE/2700*(1+SCRAP)*PRICE_VANE</f>
        <v>195.6705975</v>
      </c>
      <c r="Y1837" s="24" t="n">
        <f aca="false">Q1837*RHO_PLATE/2700*(1+SCRAP)*PRICE_PLATE</f>
        <v>219.31156296</v>
      </c>
      <c r="Z1837" s="24" t="n">
        <f aca="false">T1837*CUT_M+(R1837+S1837)*CUT_SET</f>
        <v>303.932732</v>
      </c>
      <c r="AA1837" s="24" t="n">
        <f aca="false">U1837*ROUND_M</f>
        <v>704.44245</v>
      </c>
      <c r="AB1837" s="24" t="n">
        <f aca="false">(R1837+S1837)*FINISH_PART</f>
        <v>400</v>
      </c>
      <c r="AC1837" s="24" t="n">
        <f aca="false">R1837*SPACER_VANE+(R1837+S1837)*ASM_H*LABOUR</f>
        <v>658.5</v>
      </c>
      <c r="AD1837" s="24" t="n">
        <f aca="false">V1837*G10_CAGE+W1837*G10_SLEEVE</f>
        <v>364.56252</v>
      </c>
      <c r="AE1837" s="24" t="n">
        <f aca="false">N1837/1000*SHAFT_M+SHAFT_SET</f>
        <v>192.8</v>
      </c>
      <c r="AF1837" s="24" t="n">
        <f aca="false">2*ROUNDUP(G1837*1000/V_ZENER,0)*PRICE_Z+5*ROUNDUP(G1837*DIODE_SAFETY/V_STICK,0)*PRICE_STICK</f>
        <v>80.9</v>
      </c>
      <c r="AG1837" s="24" t="n">
        <f aca="false">SUM(X1837:AF1837)</f>
        <v>3120.11986246</v>
      </c>
      <c r="AH1837" s="20" t="n">
        <f aca="false">FIXED_BOM</f>
        <v>3461</v>
      </c>
      <c r="AI1837" s="24" t="n">
        <f aca="false">(AG1837+AH1837)*(1+CONT)</f>
        <v>7568.287841829</v>
      </c>
      <c r="AJ1837" s="24" t="n">
        <f aca="false">IF(L1837&gt;0,AI1837/L1837,1000000000000)</f>
        <v>598.937009688751</v>
      </c>
      <c r="AK1837" s="8" t="n">
        <f aca="false">IF(AND(G1837&gt;=V_NEED,L1837&gt;=P_MIN,K1837&gt;=Z_MIN,F1837&lt;=N_CAP,D1837&lt;=R_MAX,OR(CORONA_REQ=0,O1837&gt;=G1837)),1,0)</f>
        <v>0</v>
      </c>
      <c r="AL1837" s="28" t="n">
        <f aca="false">IF(AK1837=1,IF(OBJECTIVE=1,AI1837,AJ1837),1000000000000)+ROW()*0.000000001</f>
        <v>1000000000000</v>
      </c>
    </row>
    <row r="1838" customFormat="false" ht="15" hidden="false" customHeight="false" outlineLevel="0" collapsed="false">
      <c r="A1838" s="8" t="n">
        <v>1834</v>
      </c>
      <c r="B1838" s="23" t="n">
        <v>5</v>
      </c>
      <c r="C1838" s="23" t="n">
        <v>2</v>
      </c>
      <c r="D1838" s="8" t="n">
        <v>250</v>
      </c>
      <c r="E1838" s="8" t="n">
        <v>26</v>
      </c>
      <c r="F1838" s="8" t="n">
        <v>10</v>
      </c>
      <c r="G1838" s="28" t="n">
        <v>11.211605</v>
      </c>
      <c r="H1838" s="8" t="n">
        <v>190.820788</v>
      </c>
      <c r="I1838" s="8" t="n">
        <v>2865.599086</v>
      </c>
      <c r="J1838" s="28" t="n">
        <v>15.017227</v>
      </c>
      <c r="K1838" s="39" t="n">
        <v>1.541474</v>
      </c>
      <c r="L1838" s="28" t="n">
        <v>16.122469</v>
      </c>
      <c r="M1838" s="8" t="n">
        <v>212</v>
      </c>
      <c r="N1838" s="8" t="n">
        <v>1024</v>
      </c>
      <c r="O1838" s="28" t="n">
        <v>11.4365</v>
      </c>
      <c r="P1838" s="28" t="n">
        <v>20.433437</v>
      </c>
      <c r="Q1838" s="28" t="n">
        <v>22.393272</v>
      </c>
      <c r="R1838" s="8" t="n">
        <v>40</v>
      </c>
      <c r="S1838" s="8" t="n">
        <v>22</v>
      </c>
      <c r="T1838" s="23" t="n">
        <v>210.668132</v>
      </c>
      <c r="U1838" s="23" t="n">
        <v>175.168135</v>
      </c>
      <c r="V1838" s="28" t="n">
        <v>6.432011</v>
      </c>
      <c r="W1838" s="39" t="n">
        <v>0.804001</v>
      </c>
      <c r="X1838" s="24" t="n">
        <f aca="false">P1838*RHO_VANE/2700*(1+SCRAP)*PRICE_VANE</f>
        <v>244.58824089</v>
      </c>
      <c r="Y1838" s="24" t="n">
        <f aca="false">Q1838*RHO_PLATE/2700*(1+SCRAP)*PRICE_PLATE</f>
        <v>268.04746584</v>
      </c>
      <c r="Z1838" s="24" t="n">
        <f aca="false">T1838*CUT_M+(R1838+S1838)*CUT_SET</f>
        <v>378.002198</v>
      </c>
      <c r="AA1838" s="24" t="n">
        <f aca="false">U1838*ROUND_M</f>
        <v>875.840675</v>
      </c>
      <c r="AB1838" s="24" t="n">
        <f aca="false">(R1838+S1838)*FINISH_PART</f>
        <v>496</v>
      </c>
      <c r="AC1838" s="24" t="n">
        <f aca="false">R1838*SPACER_VANE+(R1838+S1838)*ASM_H*LABOUR</f>
        <v>817.5</v>
      </c>
      <c r="AD1838" s="24" t="n">
        <f aca="false">V1838*G10_CAGE+W1838*G10_SLEEVE</f>
        <v>434.16072</v>
      </c>
      <c r="AE1838" s="24" t="n">
        <f aca="false">N1838/1000*SHAFT_M+SHAFT_SET</f>
        <v>202.88</v>
      </c>
      <c r="AF1838" s="24" t="n">
        <f aca="false">2*ROUNDUP(G1838*1000/V_ZENER,0)*PRICE_Z+5*ROUNDUP(G1838*DIODE_SAFETY/V_STICK,0)*PRICE_STICK</f>
        <v>80.9</v>
      </c>
      <c r="AG1838" s="24" t="n">
        <f aca="false">SUM(X1838:AF1838)</f>
        <v>3797.91929973</v>
      </c>
      <c r="AH1838" s="20" t="n">
        <f aca="false">FIXED_BOM</f>
        <v>3461</v>
      </c>
      <c r="AI1838" s="24" t="n">
        <f aca="false">(AG1838+AH1838)*(1+CONT)</f>
        <v>8347.7571946895</v>
      </c>
      <c r="AJ1838" s="24" t="n">
        <f aca="false">IF(L1838&gt;0,AI1838/L1838,1000000000000)</f>
        <v>517.771638741529</v>
      </c>
      <c r="AK1838" s="8" t="n">
        <f aca="false">IF(AND(G1838&gt;=V_NEED,L1838&gt;=P_MIN,K1838&gt;=Z_MIN,F1838&lt;=N_CAP,D1838&lt;=R_MAX,OR(CORONA_REQ=0,O1838&gt;=G1838)),1,0)</f>
        <v>0</v>
      </c>
      <c r="AL1838" s="28" t="n">
        <f aca="false">IF(AK1838=1,IF(OBJECTIVE=1,AI1838,AJ1838),1000000000000)+ROW()*0.000000001</f>
        <v>1000000000000</v>
      </c>
    </row>
    <row r="1839" customFormat="false" ht="15" hidden="false" customHeight="false" outlineLevel="0" collapsed="false">
      <c r="A1839" s="8" t="n">
        <v>1835</v>
      </c>
      <c r="B1839" s="23" t="n">
        <v>5</v>
      </c>
      <c r="C1839" s="23" t="n">
        <v>2</v>
      </c>
      <c r="D1839" s="8" t="n">
        <v>250</v>
      </c>
      <c r="E1839" s="8" t="n">
        <v>26</v>
      </c>
      <c r="F1839" s="8" t="n">
        <v>12</v>
      </c>
      <c r="G1839" s="28" t="n">
        <v>11.211605</v>
      </c>
      <c r="H1839" s="8" t="n">
        <v>230.572533</v>
      </c>
      <c r="I1839" s="8" t="n">
        <v>3468.883104</v>
      </c>
      <c r="J1839" s="28" t="n">
        <v>15.04465</v>
      </c>
      <c r="K1839" s="39" t="n">
        <v>1.545464</v>
      </c>
      <c r="L1839" s="28" t="n">
        <v>19.614696</v>
      </c>
      <c r="M1839" s="8" t="n">
        <v>254</v>
      </c>
      <c r="N1839" s="8" t="n">
        <v>1108</v>
      </c>
      <c r="O1839" s="28" t="n">
        <v>11.4365</v>
      </c>
      <c r="P1839" s="28" t="n">
        <v>24.520124</v>
      </c>
      <c r="Q1839" s="28" t="n">
        <v>26.464777</v>
      </c>
      <c r="R1839" s="8" t="n">
        <v>48</v>
      </c>
      <c r="S1839" s="8" t="n">
        <v>26</v>
      </c>
      <c r="T1839" s="23" t="n">
        <v>252.047776</v>
      </c>
      <c r="U1839" s="23" t="n">
        <v>209.44778</v>
      </c>
      <c r="V1839" s="28" t="n">
        <v>7.463097</v>
      </c>
      <c r="W1839" s="39" t="n">
        <v>0.932887</v>
      </c>
      <c r="X1839" s="24" t="n">
        <f aca="false">P1839*RHO_VANE/2700*(1+SCRAP)*PRICE_VANE</f>
        <v>293.50588428</v>
      </c>
      <c r="Y1839" s="24" t="n">
        <f aca="false">Q1839*RHO_PLATE/2700*(1+SCRAP)*PRICE_PLATE</f>
        <v>316.78338069</v>
      </c>
      <c r="Z1839" s="24" t="n">
        <f aca="false">T1839*CUT_M+(R1839+S1839)*CUT_SET</f>
        <v>452.071664</v>
      </c>
      <c r="AA1839" s="24" t="n">
        <f aca="false">U1839*ROUND_M</f>
        <v>1047.2389</v>
      </c>
      <c r="AB1839" s="24" t="n">
        <f aca="false">(R1839+S1839)*FINISH_PART</f>
        <v>592</v>
      </c>
      <c r="AC1839" s="24" t="n">
        <f aca="false">R1839*SPACER_VANE+(R1839+S1839)*ASM_H*LABOUR</f>
        <v>976.5</v>
      </c>
      <c r="AD1839" s="24" t="n">
        <f aca="false">V1839*G10_CAGE+W1839*G10_SLEEVE</f>
        <v>503.75904</v>
      </c>
      <c r="AE1839" s="24" t="n">
        <f aca="false">N1839/1000*SHAFT_M+SHAFT_SET</f>
        <v>212.96</v>
      </c>
      <c r="AF1839" s="24" t="n">
        <f aca="false">2*ROUNDUP(G1839*1000/V_ZENER,0)*PRICE_Z+5*ROUNDUP(G1839*DIODE_SAFETY/V_STICK,0)*PRICE_STICK</f>
        <v>80.9</v>
      </c>
      <c r="AG1839" s="24" t="n">
        <f aca="false">SUM(X1839:AF1839)</f>
        <v>4475.71886897</v>
      </c>
      <c r="AH1839" s="20" t="n">
        <f aca="false">FIXED_BOM</f>
        <v>3461</v>
      </c>
      <c r="AI1839" s="24" t="n">
        <f aca="false">(AG1839+AH1839)*(1+CONT)</f>
        <v>9127.2266993155</v>
      </c>
      <c r="AJ1839" s="24" t="n">
        <f aca="false">IF(L1839&gt;0,AI1839/L1839,1000000000000)</f>
        <v>465.325932113121</v>
      </c>
      <c r="AK1839" s="8" t="n">
        <f aca="false">IF(AND(G1839&gt;=V_NEED,L1839&gt;=P_MIN,K1839&gt;=Z_MIN,F1839&lt;=N_CAP,D1839&lt;=R_MAX,OR(CORONA_REQ=0,O1839&gt;=G1839)),1,0)</f>
        <v>0</v>
      </c>
      <c r="AL1839" s="28" t="n">
        <f aca="false">IF(AK1839=1,IF(OBJECTIVE=1,AI1839,AJ1839),1000000000000)+ROW()*0.000000001</f>
        <v>1000000000000</v>
      </c>
    </row>
    <row r="1840" customFormat="false" ht="15" hidden="false" customHeight="false" outlineLevel="0" collapsed="false">
      <c r="A1840" s="8" t="n">
        <v>1836</v>
      </c>
      <c r="B1840" s="23" t="n">
        <v>5</v>
      </c>
      <c r="C1840" s="23" t="n">
        <v>2</v>
      </c>
      <c r="D1840" s="8" t="n">
        <v>250</v>
      </c>
      <c r="E1840" s="8" t="n">
        <v>26</v>
      </c>
      <c r="F1840" s="8" t="n">
        <v>16</v>
      </c>
      <c r="G1840" s="28" t="n">
        <v>11.211605</v>
      </c>
      <c r="H1840" s="8" t="n">
        <v>310.076023</v>
      </c>
      <c r="I1840" s="8" t="n">
        <v>4675.45114</v>
      </c>
      <c r="J1840" s="28" t="n">
        <v>15.078403</v>
      </c>
      <c r="K1840" s="39" t="n">
        <v>1.550749</v>
      </c>
      <c r="L1840" s="28" t="n">
        <v>26.611756</v>
      </c>
      <c r="M1840" s="8" t="n">
        <v>338</v>
      </c>
      <c r="N1840" s="8" t="n">
        <v>1276</v>
      </c>
      <c r="O1840" s="28" t="n">
        <v>11.4365</v>
      </c>
      <c r="P1840" s="28" t="n">
        <v>32.693499</v>
      </c>
      <c r="Q1840" s="28" t="n">
        <v>34.607785</v>
      </c>
      <c r="R1840" s="8" t="n">
        <v>64</v>
      </c>
      <c r="S1840" s="8" t="n">
        <v>34</v>
      </c>
      <c r="T1840" s="23" t="n">
        <v>334.807064</v>
      </c>
      <c r="U1840" s="23" t="n">
        <v>278.007069</v>
      </c>
      <c r="V1840" s="28" t="n">
        <v>9.525269</v>
      </c>
      <c r="W1840" s="39" t="n">
        <v>1.190659</v>
      </c>
      <c r="X1840" s="24" t="n">
        <f aca="false">P1840*RHO_VANE/2700*(1+SCRAP)*PRICE_VANE</f>
        <v>391.34118303</v>
      </c>
      <c r="Y1840" s="24" t="n">
        <f aca="false">Q1840*RHO_PLATE/2700*(1+SCRAP)*PRICE_PLATE</f>
        <v>414.25518645</v>
      </c>
      <c r="Z1840" s="24" t="n">
        <f aca="false">T1840*CUT_M+(R1840+S1840)*CUT_SET</f>
        <v>600.210596</v>
      </c>
      <c r="AA1840" s="24" t="n">
        <f aca="false">U1840*ROUND_M</f>
        <v>1390.035345</v>
      </c>
      <c r="AB1840" s="24" t="n">
        <f aca="false">(R1840+S1840)*FINISH_PART</f>
        <v>784</v>
      </c>
      <c r="AC1840" s="24" t="n">
        <f aca="false">R1840*SPACER_VANE+(R1840+S1840)*ASM_H*LABOUR</f>
        <v>1294.5</v>
      </c>
      <c r="AD1840" s="24" t="n">
        <f aca="false">V1840*G10_CAGE+W1840*G10_SLEEVE</f>
        <v>642.95568</v>
      </c>
      <c r="AE1840" s="24" t="n">
        <f aca="false">N1840/1000*SHAFT_M+SHAFT_SET</f>
        <v>233.12</v>
      </c>
      <c r="AF1840" s="24" t="n">
        <f aca="false">2*ROUNDUP(G1840*1000/V_ZENER,0)*PRICE_Z+5*ROUNDUP(G1840*DIODE_SAFETY/V_STICK,0)*PRICE_STICK</f>
        <v>80.9</v>
      </c>
      <c r="AG1840" s="24" t="n">
        <f aca="false">SUM(X1840:AF1840)</f>
        <v>5831.31799048</v>
      </c>
      <c r="AH1840" s="20" t="n">
        <f aca="false">FIXED_BOM</f>
        <v>3461</v>
      </c>
      <c r="AI1840" s="24" t="n">
        <f aca="false">(AG1840+AH1840)*(1+CONT)</f>
        <v>10686.165689052</v>
      </c>
      <c r="AJ1840" s="24" t="n">
        <f aca="false">IF(L1840&gt;0,AI1840/L1840,1000000000000)</f>
        <v>401.558081663307</v>
      </c>
      <c r="AK1840" s="8" t="n">
        <f aca="false">IF(AND(G1840&gt;=V_NEED,L1840&gt;=P_MIN,K1840&gt;=Z_MIN,F1840&lt;=N_CAP,D1840&lt;=R_MAX,OR(CORONA_REQ=0,O1840&gt;=G1840)),1,0)</f>
        <v>0</v>
      </c>
      <c r="AL1840" s="28" t="n">
        <f aca="false">IF(AK1840=1,IF(OBJECTIVE=1,AI1840,AJ1840),1000000000000)+ROW()*0.000000001</f>
        <v>1000000000000</v>
      </c>
    </row>
    <row r="1841" customFormat="false" ht="15" hidden="false" customHeight="false" outlineLevel="0" collapsed="false">
      <c r="A1841" s="8" t="n">
        <v>1837</v>
      </c>
      <c r="B1841" s="23" t="n">
        <v>5</v>
      </c>
      <c r="C1841" s="23" t="n">
        <v>2.5</v>
      </c>
      <c r="D1841" s="8" t="n">
        <v>250</v>
      </c>
      <c r="E1841" s="8" t="n">
        <v>18</v>
      </c>
      <c r="F1841" s="8" t="n">
        <v>4</v>
      </c>
      <c r="G1841" s="28" t="n">
        <v>11.211605</v>
      </c>
      <c r="H1841" s="8" t="n">
        <v>35.41031</v>
      </c>
      <c r="I1841" s="8" t="n">
        <v>745.972106</v>
      </c>
      <c r="J1841" s="28" t="n">
        <v>21.066523</v>
      </c>
      <c r="K1841" s="39" t="n">
        <v>1.527508</v>
      </c>
      <c r="L1841" s="28" t="n">
        <v>4.112266</v>
      </c>
      <c r="M1841" s="8" t="n">
        <v>85</v>
      </c>
      <c r="N1841" s="8" t="n">
        <v>770</v>
      </c>
      <c r="O1841" s="28" t="n">
        <v>12.140005</v>
      </c>
      <c r="P1841" s="28" t="n">
        <v>7.502382</v>
      </c>
      <c r="Q1841" s="28" t="n">
        <v>10.17876</v>
      </c>
      <c r="R1841" s="8" t="n">
        <v>16</v>
      </c>
      <c r="S1841" s="8" t="n">
        <v>8</v>
      </c>
      <c r="T1841" s="23" t="n">
        <v>82.759288</v>
      </c>
      <c r="U1841" s="23" t="n">
        <v>68.559289</v>
      </c>
      <c r="V1841" s="28" t="n">
        <v>3.314204</v>
      </c>
      <c r="W1841" s="39" t="n">
        <v>0.414276</v>
      </c>
      <c r="X1841" s="24" t="n">
        <f aca="false">P1841*RHO_VANE/2700*(1+SCRAP)*PRICE_VANE</f>
        <v>89.80351254</v>
      </c>
      <c r="Y1841" s="24" t="n">
        <f aca="false">Q1841*RHO_PLATE/2700*(1+SCRAP)*PRICE_PLATE</f>
        <v>121.8397572</v>
      </c>
      <c r="Z1841" s="24" t="n">
        <f aca="false">T1841*CUT_M+(R1841+S1841)*CUT_SET</f>
        <v>148.138932</v>
      </c>
      <c r="AA1841" s="24" t="n">
        <f aca="false">U1841*ROUND_M</f>
        <v>342.796445</v>
      </c>
      <c r="AB1841" s="24" t="n">
        <f aca="false">(R1841+S1841)*FINISH_PART</f>
        <v>192</v>
      </c>
      <c r="AC1841" s="24" t="n">
        <f aca="false">R1841*SPACER_VANE+(R1841+S1841)*ASM_H*LABOUR</f>
        <v>318</v>
      </c>
      <c r="AD1841" s="24" t="n">
        <f aca="false">V1841*G10_CAGE+W1841*G10_SLEEVE</f>
        <v>223.7088</v>
      </c>
      <c r="AE1841" s="24" t="n">
        <f aca="false">N1841/1000*SHAFT_M+SHAFT_SET</f>
        <v>172.4</v>
      </c>
      <c r="AF1841" s="24" t="n">
        <f aca="false">2*ROUNDUP(G1841*1000/V_ZENER,0)*PRICE_Z+5*ROUNDUP(G1841*DIODE_SAFETY/V_STICK,0)*PRICE_STICK</f>
        <v>80.9</v>
      </c>
      <c r="AG1841" s="24" t="n">
        <f aca="false">SUM(X1841:AF1841)</f>
        <v>1689.58744674</v>
      </c>
      <c r="AH1841" s="20" t="n">
        <f aca="false">FIXED_BOM</f>
        <v>3461</v>
      </c>
      <c r="AI1841" s="24" t="n">
        <f aca="false">(AG1841+AH1841)*(1+CONT)</f>
        <v>5923.175563751</v>
      </c>
      <c r="AJ1841" s="24" t="n">
        <f aca="false">IF(L1841&gt;0,AI1841/L1841,1000000000000)</f>
        <v>1440.36780785849</v>
      </c>
      <c r="AK1841" s="8" t="n">
        <f aca="false">IF(AND(G1841&gt;=V_NEED,L1841&gt;=P_MIN,K1841&gt;=Z_MIN,F1841&lt;=N_CAP,D1841&lt;=R_MAX,OR(CORONA_REQ=0,O1841&gt;=G1841)),1,0)</f>
        <v>1</v>
      </c>
      <c r="AL1841" s="28" t="n">
        <f aca="false">IF(AK1841=1,IF(OBJECTIVE=1,AI1841,AJ1841),1000000000000)+ROW()*0.000000001</f>
        <v>5923.175565592</v>
      </c>
    </row>
    <row r="1842" customFormat="false" ht="15" hidden="false" customHeight="false" outlineLevel="0" collapsed="false">
      <c r="A1842" s="8" t="n">
        <v>1838</v>
      </c>
      <c r="B1842" s="23" t="n">
        <v>5</v>
      </c>
      <c r="C1842" s="23" t="n">
        <v>2.5</v>
      </c>
      <c r="D1842" s="8" t="n">
        <v>250</v>
      </c>
      <c r="E1842" s="8" t="n">
        <v>18</v>
      </c>
      <c r="F1842" s="8" t="n">
        <v>6</v>
      </c>
      <c r="G1842" s="28" t="n">
        <v>11.211605</v>
      </c>
      <c r="H1842" s="8" t="n">
        <v>54.501915</v>
      </c>
      <c r="I1842" s="8" t="n">
        <v>1172.241881</v>
      </c>
      <c r="J1842" s="28" t="n">
        <v>21.508269</v>
      </c>
      <c r="K1842" s="39" t="n">
        <v>1.55977</v>
      </c>
      <c r="L1842" s="28" t="n">
        <v>6.727481</v>
      </c>
      <c r="M1842" s="8" t="n">
        <v>122.5</v>
      </c>
      <c r="N1842" s="8" t="n">
        <v>845</v>
      </c>
      <c r="O1842" s="28" t="n">
        <v>12.140005</v>
      </c>
      <c r="P1842" s="28" t="n">
        <v>11.253574</v>
      </c>
      <c r="Q1842" s="28" t="n">
        <v>12.72345</v>
      </c>
      <c r="R1842" s="8" t="n">
        <v>24</v>
      </c>
      <c r="S1842" s="8" t="n">
        <v>10</v>
      </c>
      <c r="T1842" s="23" t="n">
        <v>120.369021</v>
      </c>
      <c r="U1842" s="23" t="n">
        <v>99.069023</v>
      </c>
      <c r="V1842" s="28" t="n">
        <v>4.234817</v>
      </c>
      <c r="W1842" s="39" t="n">
        <v>0.529352</v>
      </c>
      <c r="X1842" s="24" t="n">
        <f aca="false">P1842*RHO_VANE/2700*(1+SCRAP)*PRICE_VANE</f>
        <v>134.70528078</v>
      </c>
      <c r="Y1842" s="24" t="n">
        <f aca="false">Q1842*RHO_PLATE/2700*(1+SCRAP)*PRICE_PLATE</f>
        <v>152.2996965</v>
      </c>
      <c r="Z1842" s="24" t="n">
        <f aca="false">T1842*CUT_M+(R1842+S1842)*CUT_SET</f>
        <v>214.5535315</v>
      </c>
      <c r="AA1842" s="24" t="n">
        <f aca="false">U1842*ROUND_M</f>
        <v>495.345115</v>
      </c>
      <c r="AB1842" s="24" t="n">
        <f aca="false">(R1842+S1842)*FINISH_PART</f>
        <v>272</v>
      </c>
      <c r="AC1842" s="24" t="n">
        <f aca="false">R1842*SPACER_VANE+(R1842+S1842)*ASM_H*LABOUR</f>
        <v>454.5</v>
      </c>
      <c r="AD1842" s="24" t="n">
        <f aca="false">V1842*G10_CAGE+W1842*G10_SLEEVE</f>
        <v>285.85014</v>
      </c>
      <c r="AE1842" s="24" t="n">
        <f aca="false">N1842/1000*SHAFT_M+SHAFT_SET</f>
        <v>181.4</v>
      </c>
      <c r="AF1842" s="24" t="n">
        <f aca="false">2*ROUNDUP(G1842*1000/V_ZENER,0)*PRICE_Z+5*ROUNDUP(G1842*DIODE_SAFETY/V_STICK,0)*PRICE_STICK</f>
        <v>80.9</v>
      </c>
      <c r="AG1842" s="24" t="n">
        <f aca="false">SUM(X1842:AF1842)</f>
        <v>2271.55376378</v>
      </c>
      <c r="AH1842" s="20" t="n">
        <f aca="false">FIXED_BOM</f>
        <v>3461</v>
      </c>
      <c r="AI1842" s="24" t="n">
        <f aca="false">(AG1842+AH1842)*(1+CONT)</f>
        <v>6592.436828347</v>
      </c>
      <c r="AJ1842" s="24" t="n">
        <f aca="false">IF(L1842&gt;0,AI1842/L1842,1000000000000)</f>
        <v>979.926487840991</v>
      </c>
      <c r="AK1842" s="8" t="n">
        <f aca="false">IF(AND(G1842&gt;=V_NEED,L1842&gt;=P_MIN,K1842&gt;=Z_MIN,F1842&lt;=N_CAP,D1842&lt;=R_MAX,OR(CORONA_REQ=0,O1842&gt;=G1842)),1,0)</f>
        <v>1</v>
      </c>
      <c r="AL1842" s="28" t="n">
        <f aca="false">IF(AK1842=1,IF(OBJECTIVE=1,AI1842,AJ1842),1000000000000)+ROW()*0.000000001</f>
        <v>6592.436830189</v>
      </c>
    </row>
    <row r="1843" customFormat="false" ht="15" hidden="false" customHeight="false" outlineLevel="0" collapsed="false">
      <c r="A1843" s="8" t="n">
        <v>1839</v>
      </c>
      <c r="B1843" s="23" t="n">
        <v>5</v>
      </c>
      <c r="C1843" s="23" t="n">
        <v>2.5</v>
      </c>
      <c r="D1843" s="8" t="n">
        <v>250</v>
      </c>
      <c r="E1843" s="8" t="n">
        <v>18</v>
      </c>
      <c r="F1843" s="8" t="n">
        <v>8</v>
      </c>
      <c r="G1843" s="28" t="n">
        <v>11.211605</v>
      </c>
      <c r="H1843" s="8" t="n">
        <v>73.593521</v>
      </c>
      <c r="I1843" s="8" t="n">
        <v>1598.511656</v>
      </c>
      <c r="J1843" s="28" t="n">
        <v>21.720821</v>
      </c>
      <c r="K1843" s="39" t="n">
        <v>1.576419</v>
      </c>
      <c r="L1843" s="28" t="n">
        <v>9.359252</v>
      </c>
      <c r="M1843" s="8" t="n">
        <v>167.5</v>
      </c>
      <c r="N1843" s="8" t="n">
        <v>935</v>
      </c>
      <c r="O1843" s="28" t="n">
        <v>12.140005</v>
      </c>
      <c r="P1843" s="28" t="n">
        <v>15.004765</v>
      </c>
      <c r="Q1843" s="28" t="n">
        <v>17.81283</v>
      </c>
      <c r="R1843" s="8" t="n">
        <v>32</v>
      </c>
      <c r="S1843" s="8" t="n">
        <v>14</v>
      </c>
      <c r="T1843" s="23" t="n">
        <v>161.748665</v>
      </c>
      <c r="U1843" s="23" t="n">
        <v>133.348668</v>
      </c>
      <c r="V1843" s="28" t="n">
        <v>5.339551</v>
      </c>
      <c r="W1843" s="39" t="n">
        <v>0.667444</v>
      </c>
      <c r="X1843" s="24" t="n">
        <f aca="false">P1843*RHO_VANE/2700*(1+SCRAP)*PRICE_VANE</f>
        <v>179.60703705</v>
      </c>
      <c r="Y1843" s="24" t="n">
        <f aca="false">Q1843*RHO_PLATE/2700*(1+SCRAP)*PRICE_PLATE</f>
        <v>213.2195751</v>
      </c>
      <c r="Z1843" s="24" t="n">
        <f aca="false">T1843*CUT_M+(R1843+S1843)*CUT_SET</f>
        <v>288.6229975</v>
      </c>
      <c r="AA1843" s="24" t="n">
        <f aca="false">U1843*ROUND_M</f>
        <v>666.74334</v>
      </c>
      <c r="AB1843" s="24" t="n">
        <f aca="false">(R1843+S1843)*FINISH_PART</f>
        <v>368</v>
      </c>
      <c r="AC1843" s="24" t="n">
        <f aca="false">R1843*SPACER_VANE+(R1843+S1843)*ASM_H*LABOUR</f>
        <v>613.5</v>
      </c>
      <c r="AD1843" s="24" t="n">
        <f aca="false">V1843*G10_CAGE+W1843*G10_SLEEVE</f>
        <v>360.4197</v>
      </c>
      <c r="AE1843" s="24" t="n">
        <f aca="false">N1843/1000*SHAFT_M+SHAFT_SET</f>
        <v>192.2</v>
      </c>
      <c r="AF1843" s="24" t="n">
        <f aca="false">2*ROUNDUP(G1843*1000/V_ZENER,0)*PRICE_Z+5*ROUNDUP(G1843*DIODE_SAFETY/V_STICK,0)*PRICE_STICK</f>
        <v>80.9</v>
      </c>
      <c r="AG1843" s="24" t="n">
        <f aca="false">SUM(X1843:AF1843)</f>
        <v>2963.21264965</v>
      </c>
      <c r="AH1843" s="20" t="n">
        <f aca="false">FIXED_BOM</f>
        <v>3461</v>
      </c>
      <c r="AI1843" s="24" t="n">
        <f aca="false">(AG1843+AH1843)*(1+CONT)</f>
        <v>7387.8445470975</v>
      </c>
      <c r="AJ1843" s="24" t="n">
        <f aca="false">IF(L1843&gt;0,AI1843/L1843,1000000000000)</f>
        <v>789.362712650274</v>
      </c>
      <c r="AK1843" s="8" t="n">
        <f aca="false">IF(AND(G1843&gt;=V_NEED,L1843&gt;=P_MIN,K1843&gt;=Z_MIN,F1843&lt;=N_CAP,D1843&lt;=R_MAX,OR(CORONA_REQ=0,O1843&gt;=G1843)),1,0)</f>
        <v>0</v>
      </c>
      <c r="AL1843" s="28" t="n">
        <f aca="false">IF(AK1843=1,IF(OBJECTIVE=1,AI1843,AJ1843),1000000000000)+ROW()*0.000000001</f>
        <v>1000000000000</v>
      </c>
    </row>
    <row r="1844" customFormat="false" ht="15" hidden="false" customHeight="false" outlineLevel="0" collapsed="false">
      <c r="A1844" s="8" t="n">
        <v>1840</v>
      </c>
      <c r="B1844" s="23" t="n">
        <v>5</v>
      </c>
      <c r="C1844" s="23" t="n">
        <v>2.5</v>
      </c>
      <c r="D1844" s="8" t="n">
        <v>250</v>
      </c>
      <c r="E1844" s="8" t="n">
        <v>18</v>
      </c>
      <c r="F1844" s="8" t="n">
        <v>10</v>
      </c>
      <c r="G1844" s="28" t="n">
        <v>11.211605</v>
      </c>
      <c r="H1844" s="8" t="n">
        <v>92.685126</v>
      </c>
      <c r="I1844" s="8" t="n">
        <v>2024.78143</v>
      </c>
      <c r="J1844" s="28" t="n">
        <v>21.845808</v>
      </c>
      <c r="K1844" s="39" t="n">
        <v>1.585111</v>
      </c>
      <c r="L1844" s="28" t="n">
        <v>11.979765</v>
      </c>
      <c r="M1844" s="8" t="n">
        <v>205</v>
      </c>
      <c r="N1844" s="8" t="n">
        <v>1010</v>
      </c>
      <c r="O1844" s="28" t="n">
        <v>12.140005</v>
      </c>
      <c r="P1844" s="28" t="n">
        <v>18.755956</v>
      </c>
      <c r="Q1844" s="28" t="n">
        <v>20.35752</v>
      </c>
      <c r="R1844" s="8" t="n">
        <v>40</v>
      </c>
      <c r="S1844" s="8" t="n">
        <v>16</v>
      </c>
      <c r="T1844" s="23" t="n">
        <v>199.358398</v>
      </c>
      <c r="U1844" s="23" t="n">
        <v>163.858401</v>
      </c>
      <c r="V1844" s="28" t="n">
        <v>6.260164</v>
      </c>
      <c r="W1844" s="39" t="n">
        <v>0.78252</v>
      </c>
      <c r="X1844" s="24" t="n">
        <f aca="false">P1844*RHO_VANE/2700*(1+SCRAP)*PRICE_VANE</f>
        <v>224.50879332</v>
      </c>
      <c r="Y1844" s="24" t="n">
        <f aca="false">Q1844*RHO_PLATE/2700*(1+SCRAP)*PRICE_PLATE</f>
        <v>243.6795144</v>
      </c>
      <c r="Z1844" s="24" t="n">
        <f aca="false">T1844*CUT_M+(R1844+S1844)*CUT_SET</f>
        <v>355.037597</v>
      </c>
      <c r="AA1844" s="24" t="n">
        <f aca="false">U1844*ROUND_M</f>
        <v>819.292005</v>
      </c>
      <c r="AB1844" s="24" t="n">
        <f aca="false">(R1844+S1844)*FINISH_PART</f>
        <v>448</v>
      </c>
      <c r="AC1844" s="24" t="n">
        <f aca="false">R1844*SPACER_VANE+(R1844+S1844)*ASM_H*LABOUR</f>
        <v>750</v>
      </c>
      <c r="AD1844" s="24" t="n">
        <f aca="false">V1844*G10_CAGE+W1844*G10_SLEEVE</f>
        <v>422.56104</v>
      </c>
      <c r="AE1844" s="24" t="n">
        <f aca="false">N1844/1000*SHAFT_M+SHAFT_SET</f>
        <v>201.2</v>
      </c>
      <c r="AF1844" s="24" t="n">
        <f aca="false">2*ROUNDUP(G1844*1000/V_ZENER,0)*PRICE_Z+5*ROUNDUP(G1844*DIODE_SAFETY/V_STICK,0)*PRICE_STICK</f>
        <v>80.9</v>
      </c>
      <c r="AG1844" s="24" t="n">
        <f aca="false">SUM(X1844:AF1844)</f>
        <v>3545.17894972</v>
      </c>
      <c r="AH1844" s="20" t="n">
        <f aca="false">FIXED_BOM</f>
        <v>3461</v>
      </c>
      <c r="AI1844" s="24" t="n">
        <f aca="false">(AG1844+AH1844)*(1+CONT)</f>
        <v>8057.105792178</v>
      </c>
      <c r="AJ1844" s="24" t="n">
        <f aca="false">IF(L1844&gt;0,AI1844/L1844,1000000000000)</f>
        <v>672.559586283871</v>
      </c>
      <c r="AK1844" s="8" t="n">
        <f aca="false">IF(AND(G1844&gt;=V_NEED,L1844&gt;=P_MIN,K1844&gt;=Z_MIN,F1844&lt;=N_CAP,D1844&lt;=R_MAX,OR(CORONA_REQ=0,O1844&gt;=G1844)),1,0)</f>
        <v>0</v>
      </c>
      <c r="AL1844" s="28" t="n">
        <f aca="false">IF(AK1844=1,IF(OBJECTIVE=1,AI1844,AJ1844),1000000000000)+ROW()*0.000000001</f>
        <v>1000000000000</v>
      </c>
    </row>
    <row r="1845" customFormat="false" ht="15" hidden="false" customHeight="false" outlineLevel="0" collapsed="false">
      <c r="A1845" s="8" t="n">
        <v>1841</v>
      </c>
      <c r="B1845" s="23" t="n">
        <v>5</v>
      </c>
      <c r="C1845" s="23" t="n">
        <v>2.5</v>
      </c>
      <c r="D1845" s="8" t="n">
        <v>250</v>
      </c>
      <c r="E1845" s="8" t="n">
        <v>18</v>
      </c>
      <c r="F1845" s="8" t="n">
        <v>12</v>
      </c>
      <c r="G1845" s="28" t="n">
        <v>11.211605</v>
      </c>
      <c r="H1845" s="8" t="n">
        <v>111.776732</v>
      </c>
      <c r="I1845" s="8" t="n">
        <v>2451.051205</v>
      </c>
      <c r="J1845" s="28" t="n">
        <v>21.928099</v>
      </c>
      <c r="K1845" s="39" t="n">
        <v>1.591081</v>
      </c>
      <c r="L1845" s="28" t="n">
        <v>14.594507</v>
      </c>
      <c r="M1845" s="8" t="n">
        <v>250</v>
      </c>
      <c r="N1845" s="8" t="n">
        <v>1100</v>
      </c>
      <c r="O1845" s="28" t="n">
        <v>12.140005</v>
      </c>
      <c r="P1845" s="28" t="n">
        <v>22.507147</v>
      </c>
      <c r="Q1845" s="28" t="n">
        <v>25.4469</v>
      </c>
      <c r="R1845" s="8" t="n">
        <v>48</v>
      </c>
      <c r="S1845" s="8" t="n">
        <v>20</v>
      </c>
      <c r="T1845" s="23" t="n">
        <v>240.738042</v>
      </c>
      <c r="U1845" s="23" t="n">
        <v>198.138046</v>
      </c>
      <c r="V1845" s="28" t="n">
        <v>7.364898</v>
      </c>
      <c r="W1845" s="39" t="n">
        <v>0.920612</v>
      </c>
      <c r="X1845" s="24" t="n">
        <f aca="false">P1845*RHO_VANE/2700*(1+SCRAP)*PRICE_VANE</f>
        <v>269.41054959</v>
      </c>
      <c r="Y1845" s="24" t="n">
        <f aca="false">Q1845*RHO_PLATE/2700*(1+SCRAP)*PRICE_PLATE</f>
        <v>304.599393</v>
      </c>
      <c r="Z1845" s="24" t="n">
        <f aca="false">T1845*CUT_M+(R1845+S1845)*CUT_SET</f>
        <v>429.107063</v>
      </c>
      <c r="AA1845" s="24" t="n">
        <f aca="false">U1845*ROUND_M</f>
        <v>990.69023</v>
      </c>
      <c r="AB1845" s="24" t="n">
        <f aca="false">(R1845+S1845)*FINISH_PART</f>
        <v>544</v>
      </c>
      <c r="AC1845" s="24" t="n">
        <f aca="false">R1845*SPACER_VANE+(R1845+S1845)*ASM_H*LABOUR</f>
        <v>909</v>
      </c>
      <c r="AD1845" s="24" t="n">
        <f aca="false">V1845*G10_CAGE+W1845*G10_SLEEVE</f>
        <v>497.1306</v>
      </c>
      <c r="AE1845" s="24" t="n">
        <f aca="false">N1845/1000*SHAFT_M+SHAFT_SET</f>
        <v>212</v>
      </c>
      <c r="AF1845" s="24" t="n">
        <f aca="false">2*ROUNDUP(G1845*1000/V_ZENER,0)*PRICE_Z+5*ROUNDUP(G1845*DIODE_SAFETY/V_STICK,0)*PRICE_STICK</f>
        <v>80.9</v>
      </c>
      <c r="AG1845" s="24" t="n">
        <f aca="false">SUM(X1845:AF1845)</f>
        <v>4236.83783559</v>
      </c>
      <c r="AH1845" s="20" t="n">
        <f aca="false">FIXED_BOM</f>
        <v>3461</v>
      </c>
      <c r="AI1845" s="24" t="n">
        <f aca="false">(AG1845+AH1845)*(1+CONT)</f>
        <v>8852.5135109285</v>
      </c>
      <c r="AJ1845" s="24" t="n">
        <f aca="false">IF(L1845&gt;0,AI1845/L1845,1000000000000)</f>
        <v>606.564751445766</v>
      </c>
      <c r="AK1845" s="8" t="n">
        <f aca="false">IF(AND(G1845&gt;=V_NEED,L1845&gt;=P_MIN,K1845&gt;=Z_MIN,F1845&lt;=N_CAP,D1845&lt;=R_MAX,OR(CORONA_REQ=0,O1845&gt;=G1845)),1,0)</f>
        <v>0</v>
      </c>
      <c r="AL1845" s="28" t="n">
        <f aca="false">IF(AK1845=1,IF(OBJECTIVE=1,AI1845,AJ1845),1000000000000)+ROW()*0.000000001</f>
        <v>1000000000000</v>
      </c>
    </row>
    <row r="1846" customFormat="false" ht="15" hidden="false" customHeight="false" outlineLevel="0" collapsed="false">
      <c r="A1846" s="8" t="n">
        <v>1842</v>
      </c>
      <c r="B1846" s="23" t="n">
        <v>5</v>
      </c>
      <c r="C1846" s="23" t="n">
        <v>2.5</v>
      </c>
      <c r="D1846" s="8" t="n">
        <v>250</v>
      </c>
      <c r="E1846" s="8" t="n">
        <v>18</v>
      </c>
      <c r="F1846" s="8" t="n">
        <v>16</v>
      </c>
      <c r="G1846" s="28" t="n">
        <v>11.211605</v>
      </c>
      <c r="H1846" s="8" t="n">
        <v>149.959943</v>
      </c>
      <c r="I1846" s="8" t="n">
        <v>3303.590755</v>
      </c>
      <c r="J1846" s="28" t="n">
        <v>22.029821</v>
      </c>
      <c r="K1846" s="39" t="n">
        <v>1.59989</v>
      </c>
      <c r="L1846" s="28" t="n">
        <v>19.869624</v>
      </c>
      <c r="M1846" s="8" t="n">
        <v>325</v>
      </c>
      <c r="N1846" s="8" t="n">
        <v>1250</v>
      </c>
      <c r="O1846" s="28" t="n">
        <v>12.140005</v>
      </c>
      <c r="P1846" s="28" t="n">
        <v>30.00953</v>
      </c>
      <c r="Q1846" s="28" t="n">
        <v>30.536281</v>
      </c>
      <c r="R1846" s="8" t="n">
        <v>64</v>
      </c>
      <c r="S1846" s="8" t="n">
        <v>24</v>
      </c>
      <c r="T1846" s="23" t="n">
        <v>315.957508</v>
      </c>
      <c r="U1846" s="23" t="n">
        <v>259.157513</v>
      </c>
      <c r="V1846" s="28" t="n">
        <v>9.206123</v>
      </c>
      <c r="W1846" s="39" t="n">
        <v>1.150765</v>
      </c>
      <c r="X1846" s="24" t="n">
        <f aca="false">P1846*RHO_VANE/2700*(1+SCRAP)*PRICE_VANE</f>
        <v>359.2140741</v>
      </c>
      <c r="Y1846" s="24" t="n">
        <f aca="false">Q1846*RHO_PLATE/2700*(1+SCRAP)*PRICE_PLATE</f>
        <v>365.51928357</v>
      </c>
      <c r="Z1846" s="24" t="n">
        <f aca="false">T1846*CUT_M+(R1846+S1846)*CUT_SET</f>
        <v>561.936262</v>
      </c>
      <c r="AA1846" s="24" t="n">
        <f aca="false">U1846*ROUND_M</f>
        <v>1295.787565</v>
      </c>
      <c r="AB1846" s="24" t="n">
        <f aca="false">(R1846+S1846)*FINISH_PART</f>
        <v>704</v>
      </c>
      <c r="AC1846" s="24" t="n">
        <f aca="false">R1846*SPACER_VANE+(R1846+S1846)*ASM_H*LABOUR</f>
        <v>1182</v>
      </c>
      <c r="AD1846" s="24" t="n">
        <f aca="false">V1846*G10_CAGE+W1846*G10_SLEEVE</f>
        <v>621.41328</v>
      </c>
      <c r="AE1846" s="24" t="n">
        <f aca="false">N1846/1000*SHAFT_M+SHAFT_SET</f>
        <v>230</v>
      </c>
      <c r="AF1846" s="24" t="n">
        <f aca="false">2*ROUNDUP(G1846*1000/V_ZENER,0)*PRICE_Z+5*ROUNDUP(G1846*DIODE_SAFETY/V_STICK,0)*PRICE_STICK</f>
        <v>80.9</v>
      </c>
      <c r="AG1846" s="24" t="n">
        <f aca="false">SUM(X1846:AF1846)</f>
        <v>5400.77046467</v>
      </c>
      <c r="AH1846" s="20" t="n">
        <f aca="false">FIXED_BOM</f>
        <v>3461</v>
      </c>
      <c r="AI1846" s="24" t="n">
        <f aca="false">(AG1846+AH1846)*(1+CONT)</f>
        <v>10191.0360343705</v>
      </c>
      <c r="AJ1846" s="24" t="n">
        <f aca="false">IF(L1846&gt;0,AI1846/L1846,1000000000000)</f>
        <v>512.895263361325</v>
      </c>
      <c r="AK1846" s="8" t="n">
        <f aca="false">IF(AND(G1846&gt;=V_NEED,L1846&gt;=P_MIN,K1846&gt;=Z_MIN,F1846&lt;=N_CAP,D1846&lt;=R_MAX,OR(CORONA_REQ=0,O1846&gt;=G1846)),1,0)</f>
        <v>0</v>
      </c>
      <c r="AL1846" s="28" t="n">
        <f aca="false">IF(AK1846=1,IF(OBJECTIVE=1,AI1846,AJ1846),1000000000000)+ROW()*0.000000001</f>
        <v>1000000000000</v>
      </c>
    </row>
    <row r="1847" customFormat="false" ht="15" hidden="false" customHeight="false" outlineLevel="0" collapsed="false">
      <c r="A1847" s="8" t="n">
        <v>1843</v>
      </c>
      <c r="B1847" s="23" t="n">
        <v>5</v>
      </c>
      <c r="C1847" s="23" t="n">
        <v>2.5</v>
      </c>
      <c r="D1847" s="8" t="n">
        <v>250</v>
      </c>
      <c r="E1847" s="8" t="n">
        <v>22</v>
      </c>
      <c r="F1847" s="8" t="n">
        <v>4</v>
      </c>
      <c r="G1847" s="28" t="n">
        <v>11.211605</v>
      </c>
      <c r="H1847" s="8" t="n">
        <v>48.050522</v>
      </c>
      <c r="I1847" s="8" t="n">
        <v>902.088257</v>
      </c>
      <c r="J1847" s="28" t="n">
        <v>18.773745</v>
      </c>
      <c r="K1847" s="39" t="n">
        <v>1.527873</v>
      </c>
      <c r="L1847" s="28" t="n">
        <v>4.974653</v>
      </c>
      <c r="M1847" s="8" t="n">
        <v>85</v>
      </c>
      <c r="N1847" s="8" t="n">
        <v>770</v>
      </c>
      <c r="O1847" s="28" t="n">
        <v>12.140005</v>
      </c>
      <c r="P1847" s="28" t="n">
        <v>8.85955</v>
      </c>
      <c r="Q1847" s="28" t="n">
        <v>10.17876</v>
      </c>
      <c r="R1847" s="8" t="n">
        <v>16</v>
      </c>
      <c r="S1847" s="8" t="n">
        <v>8</v>
      </c>
      <c r="T1847" s="23" t="n">
        <v>82.759288</v>
      </c>
      <c r="U1847" s="23" t="n">
        <v>68.559289</v>
      </c>
      <c r="V1847" s="28" t="n">
        <v>3.314204</v>
      </c>
      <c r="W1847" s="39" t="n">
        <v>0.414276</v>
      </c>
      <c r="X1847" s="24" t="n">
        <f aca="false">P1847*RHO_VANE/2700*(1+SCRAP)*PRICE_VANE</f>
        <v>106.0488135</v>
      </c>
      <c r="Y1847" s="24" t="n">
        <f aca="false">Q1847*RHO_PLATE/2700*(1+SCRAP)*PRICE_PLATE</f>
        <v>121.8397572</v>
      </c>
      <c r="Z1847" s="24" t="n">
        <f aca="false">T1847*CUT_M+(R1847+S1847)*CUT_SET</f>
        <v>148.138932</v>
      </c>
      <c r="AA1847" s="24" t="n">
        <f aca="false">U1847*ROUND_M</f>
        <v>342.796445</v>
      </c>
      <c r="AB1847" s="24" t="n">
        <f aca="false">(R1847+S1847)*FINISH_PART</f>
        <v>192</v>
      </c>
      <c r="AC1847" s="24" t="n">
        <f aca="false">R1847*SPACER_VANE+(R1847+S1847)*ASM_H*LABOUR</f>
        <v>318</v>
      </c>
      <c r="AD1847" s="24" t="n">
        <f aca="false">V1847*G10_CAGE+W1847*G10_SLEEVE</f>
        <v>223.7088</v>
      </c>
      <c r="AE1847" s="24" t="n">
        <f aca="false">N1847/1000*SHAFT_M+SHAFT_SET</f>
        <v>172.4</v>
      </c>
      <c r="AF1847" s="24" t="n">
        <f aca="false">2*ROUNDUP(G1847*1000/V_ZENER,0)*PRICE_Z+5*ROUNDUP(G1847*DIODE_SAFETY/V_STICK,0)*PRICE_STICK</f>
        <v>80.9</v>
      </c>
      <c r="AG1847" s="24" t="n">
        <f aca="false">SUM(X1847:AF1847)</f>
        <v>1705.8327477</v>
      </c>
      <c r="AH1847" s="20" t="n">
        <f aca="false">FIXED_BOM</f>
        <v>3461</v>
      </c>
      <c r="AI1847" s="24" t="n">
        <f aca="false">(AG1847+AH1847)*(1+CONT)</f>
        <v>5941.857659855</v>
      </c>
      <c r="AJ1847" s="24" t="n">
        <f aca="false">IF(L1847&gt;0,AI1847/L1847,1000000000000)</f>
        <v>1194.42655796394</v>
      </c>
      <c r="AK1847" s="8" t="n">
        <f aca="false">IF(AND(G1847&gt;=V_NEED,L1847&gt;=P_MIN,K1847&gt;=Z_MIN,F1847&lt;=N_CAP,D1847&lt;=R_MAX,OR(CORONA_REQ=0,O1847&gt;=G1847)),1,0)</f>
        <v>1</v>
      </c>
      <c r="AL1847" s="28" t="n">
        <f aca="false">IF(AK1847=1,IF(OBJECTIVE=1,AI1847,AJ1847),1000000000000)+ROW()*0.000000001</f>
        <v>5941.857661702</v>
      </c>
    </row>
    <row r="1848" customFormat="false" ht="15" hidden="false" customHeight="false" outlineLevel="0" collapsed="false">
      <c r="A1848" s="8" t="n">
        <v>1844</v>
      </c>
      <c r="B1848" s="23" t="n">
        <v>5</v>
      </c>
      <c r="C1848" s="23" t="n">
        <v>2.5</v>
      </c>
      <c r="D1848" s="8" t="n">
        <v>250</v>
      </c>
      <c r="E1848" s="8" t="n">
        <v>22</v>
      </c>
      <c r="F1848" s="8" t="n">
        <v>6</v>
      </c>
      <c r="G1848" s="28" t="n">
        <v>11.211605</v>
      </c>
      <c r="H1848" s="8" t="n">
        <v>74.365106</v>
      </c>
      <c r="I1848" s="8" t="n">
        <v>1417.567261</v>
      </c>
      <c r="J1848" s="28" t="n">
        <v>19.062264</v>
      </c>
      <c r="K1848" s="39" t="n">
        <v>1.554101</v>
      </c>
      <c r="L1848" s="28" t="n">
        <v>8.085975</v>
      </c>
      <c r="M1848" s="8" t="n">
        <v>130</v>
      </c>
      <c r="N1848" s="8" t="n">
        <v>860</v>
      </c>
      <c r="O1848" s="28" t="n">
        <v>12.140005</v>
      </c>
      <c r="P1848" s="28" t="n">
        <v>13.289326</v>
      </c>
      <c r="Q1848" s="28" t="n">
        <v>15.26814</v>
      </c>
      <c r="R1848" s="8" t="n">
        <v>24</v>
      </c>
      <c r="S1848" s="8" t="n">
        <v>12</v>
      </c>
      <c r="T1848" s="23" t="n">
        <v>124.138932</v>
      </c>
      <c r="U1848" s="23" t="n">
        <v>102.838934</v>
      </c>
      <c r="V1848" s="28" t="n">
        <v>4.418939</v>
      </c>
      <c r="W1848" s="39" t="n">
        <v>0.552367</v>
      </c>
      <c r="X1848" s="24" t="n">
        <f aca="false">P1848*RHO_VANE/2700*(1+SCRAP)*PRICE_VANE</f>
        <v>159.07323222</v>
      </c>
      <c r="Y1848" s="24" t="n">
        <f aca="false">Q1848*RHO_PLATE/2700*(1+SCRAP)*PRICE_PLATE</f>
        <v>182.7596358</v>
      </c>
      <c r="Z1848" s="24" t="n">
        <f aca="false">T1848*CUT_M+(R1848+S1848)*CUT_SET</f>
        <v>222.208398</v>
      </c>
      <c r="AA1848" s="24" t="n">
        <f aca="false">U1848*ROUND_M</f>
        <v>514.19467</v>
      </c>
      <c r="AB1848" s="24" t="n">
        <f aca="false">(R1848+S1848)*FINISH_PART</f>
        <v>288</v>
      </c>
      <c r="AC1848" s="24" t="n">
        <f aca="false">R1848*SPACER_VANE+(R1848+S1848)*ASM_H*LABOUR</f>
        <v>477</v>
      </c>
      <c r="AD1848" s="24" t="n">
        <f aca="false">V1848*G10_CAGE+W1848*G10_SLEEVE</f>
        <v>298.27836</v>
      </c>
      <c r="AE1848" s="24" t="n">
        <f aca="false">N1848/1000*SHAFT_M+SHAFT_SET</f>
        <v>183.2</v>
      </c>
      <c r="AF1848" s="24" t="n">
        <f aca="false">2*ROUNDUP(G1848*1000/V_ZENER,0)*PRICE_Z+5*ROUNDUP(G1848*DIODE_SAFETY/V_STICK,0)*PRICE_STICK</f>
        <v>80.9</v>
      </c>
      <c r="AG1848" s="24" t="n">
        <f aca="false">SUM(X1848:AF1848)</f>
        <v>2405.61429602</v>
      </c>
      <c r="AH1848" s="20" t="n">
        <f aca="false">FIXED_BOM</f>
        <v>3461</v>
      </c>
      <c r="AI1848" s="24" t="n">
        <f aca="false">(AG1848+AH1848)*(1+CONT)</f>
        <v>6746.606440423</v>
      </c>
      <c r="AJ1848" s="24" t="n">
        <f aca="false">IF(L1848&gt;0,AI1848/L1848,1000000000000)</f>
        <v>834.359052609364</v>
      </c>
      <c r="AK1848" s="8" t="n">
        <f aca="false">IF(AND(G1848&gt;=V_NEED,L1848&gt;=P_MIN,K1848&gt;=Z_MIN,F1848&lt;=N_CAP,D1848&lt;=R_MAX,OR(CORONA_REQ=0,O1848&gt;=G1848)),1,0)</f>
        <v>1</v>
      </c>
      <c r="AL1848" s="28" t="n">
        <f aca="false">IF(AK1848=1,IF(OBJECTIVE=1,AI1848,AJ1848),1000000000000)+ROW()*0.000000001</f>
        <v>6746.606442271</v>
      </c>
    </row>
    <row r="1849" customFormat="false" ht="15" hidden="false" customHeight="false" outlineLevel="0" collapsed="false">
      <c r="A1849" s="8" t="n">
        <v>1845</v>
      </c>
      <c r="B1849" s="23" t="n">
        <v>5</v>
      </c>
      <c r="C1849" s="23" t="n">
        <v>2.5</v>
      </c>
      <c r="D1849" s="8" t="n">
        <v>250</v>
      </c>
      <c r="E1849" s="8" t="n">
        <v>22</v>
      </c>
      <c r="F1849" s="8" t="n">
        <v>8</v>
      </c>
      <c r="G1849" s="28" t="n">
        <v>11.211605</v>
      </c>
      <c r="H1849" s="8" t="n">
        <v>100.67969</v>
      </c>
      <c r="I1849" s="8" t="n">
        <v>1933.046265</v>
      </c>
      <c r="J1849" s="28" t="n">
        <v>19.199963</v>
      </c>
      <c r="K1849" s="39" t="n">
        <v>1.566925</v>
      </c>
      <c r="L1849" s="28" t="n">
        <v>11.199255</v>
      </c>
      <c r="M1849" s="8" t="n">
        <v>175</v>
      </c>
      <c r="N1849" s="8" t="n">
        <v>950</v>
      </c>
      <c r="O1849" s="28" t="n">
        <v>12.140005</v>
      </c>
      <c r="P1849" s="28" t="n">
        <v>17.719101</v>
      </c>
      <c r="Q1849" s="28" t="n">
        <v>20.35752</v>
      </c>
      <c r="R1849" s="8" t="n">
        <v>32</v>
      </c>
      <c r="S1849" s="8" t="n">
        <v>16</v>
      </c>
      <c r="T1849" s="23" t="n">
        <v>165.518577</v>
      </c>
      <c r="U1849" s="23" t="n">
        <v>137.118579</v>
      </c>
      <c r="V1849" s="28" t="n">
        <v>5.523674</v>
      </c>
      <c r="W1849" s="39" t="n">
        <v>0.690459</v>
      </c>
      <c r="X1849" s="24" t="n">
        <f aca="false">P1849*RHO_VANE/2700*(1+SCRAP)*PRICE_VANE</f>
        <v>212.09763897</v>
      </c>
      <c r="Y1849" s="24" t="n">
        <f aca="false">Q1849*RHO_PLATE/2700*(1+SCRAP)*PRICE_PLATE</f>
        <v>243.6795144</v>
      </c>
      <c r="Z1849" s="24" t="n">
        <f aca="false">T1849*CUT_M+(R1849+S1849)*CUT_SET</f>
        <v>296.2778655</v>
      </c>
      <c r="AA1849" s="24" t="n">
        <f aca="false">U1849*ROUND_M</f>
        <v>685.592895</v>
      </c>
      <c r="AB1849" s="24" t="n">
        <f aca="false">(R1849+S1849)*FINISH_PART</f>
        <v>384</v>
      </c>
      <c r="AC1849" s="24" t="n">
        <f aca="false">R1849*SPACER_VANE+(R1849+S1849)*ASM_H*LABOUR</f>
        <v>636</v>
      </c>
      <c r="AD1849" s="24" t="n">
        <f aca="false">V1849*G10_CAGE+W1849*G10_SLEEVE</f>
        <v>372.84798</v>
      </c>
      <c r="AE1849" s="24" t="n">
        <f aca="false">N1849/1000*SHAFT_M+SHAFT_SET</f>
        <v>194</v>
      </c>
      <c r="AF1849" s="24" t="n">
        <f aca="false">2*ROUNDUP(G1849*1000/V_ZENER,0)*PRICE_Z+5*ROUNDUP(G1849*DIODE_SAFETY/V_STICK,0)*PRICE_STICK</f>
        <v>80.9</v>
      </c>
      <c r="AG1849" s="24" t="n">
        <f aca="false">SUM(X1849:AF1849)</f>
        <v>3105.39589387</v>
      </c>
      <c r="AH1849" s="20" t="n">
        <f aca="false">FIXED_BOM</f>
        <v>3461</v>
      </c>
      <c r="AI1849" s="24" t="n">
        <f aca="false">(AG1849+AH1849)*(1+CONT)</f>
        <v>7551.3552779505</v>
      </c>
      <c r="AJ1849" s="24" t="n">
        <f aca="false">IF(L1849&gt;0,AI1849/L1849,1000000000000)</f>
        <v>674.273001012165</v>
      </c>
      <c r="AK1849" s="8" t="n">
        <f aca="false">IF(AND(G1849&gt;=V_NEED,L1849&gt;=P_MIN,K1849&gt;=Z_MIN,F1849&lt;=N_CAP,D1849&lt;=R_MAX,OR(CORONA_REQ=0,O1849&gt;=G1849)),1,0)</f>
        <v>0</v>
      </c>
      <c r="AL1849" s="28" t="n">
        <f aca="false">IF(AK1849=1,IF(OBJECTIVE=1,AI1849,AJ1849),1000000000000)+ROW()*0.000000001</f>
        <v>1000000000000</v>
      </c>
    </row>
    <row r="1850" customFormat="false" ht="15" hidden="false" customHeight="false" outlineLevel="0" collapsed="false">
      <c r="A1850" s="8" t="n">
        <v>1846</v>
      </c>
      <c r="B1850" s="23" t="n">
        <v>5</v>
      </c>
      <c r="C1850" s="23" t="n">
        <v>2.5</v>
      </c>
      <c r="D1850" s="8" t="n">
        <v>250</v>
      </c>
      <c r="E1850" s="8" t="n">
        <v>22</v>
      </c>
      <c r="F1850" s="8" t="n">
        <v>10</v>
      </c>
      <c r="G1850" s="28" t="n">
        <v>11.211605</v>
      </c>
      <c r="H1850" s="8" t="n">
        <v>126.994273</v>
      </c>
      <c r="I1850" s="8" t="n">
        <v>2448.525268</v>
      </c>
      <c r="J1850" s="28" t="n">
        <v>19.280596</v>
      </c>
      <c r="K1850" s="39" t="n">
        <v>1.574891</v>
      </c>
      <c r="L1850" s="28" t="n">
        <v>14.327158</v>
      </c>
      <c r="M1850" s="8" t="n">
        <v>220</v>
      </c>
      <c r="N1850" s="8" t="n">
        <v>1040</v>
      </c>
      <c r="O1850" s="28" t="n">
        <v>12.140005</v>
      </c>
      <c r="P1850" s="28" t="n">
        <v>22.148876</v>
      </c>
      <c r="Q1850" s="28" t="n">
        <v>25.4469</v>
      </c>
      <c r="R1850" s="8" t="n">
        <v>40</v>
      </c>
      <c r="S1850" s="8" t="n">
        <v>20</v>
      </c>
      <c r="T1850" s="23" t="n">
        <v>206.898221</v>
      </c>
      <c r="U1850" s="23" t="n">
        <v>171.398224</v>
      </c>
      <c r="V1850" s="28" t="n">
        <v>6.628409</v>
      </c>
      <c r="W1850" s="39" t="n">
        <v>0.828551</v>
      </c>
      <c r="X1850" s="24" t="n">
        <f aca="false">P1850*RHO_VANE/2700*(1+SCRAP)*PRICE_VANE</f>
        <v>265.12204572</v>
      </c>
      <c r="Y1850" s="24" t="n">
        <f aca="false">Q1850*RHO_PLATE/2700*(1+SCRAP)*PRICE_PLATE</f>
        <v>304.599393</v>
      </c>
      <c r="Z1850" s="24" t="n">
        <f aca="false">T1850*CUT_M+(R1850+S1850)*CUT_SET</f>
        <v>370.3473315</v>
      </c>
      <c r="AA1850" s="24" t="n">
        <f aca="false">U1850*ROUND_M</f>
        <v>856.99112</v>
      </c>
      <c r="AB1850" s="24" t="n">
        <f aca="false">(R1850+S1850)*FINISH_PART</f>
        <v>480</v>
      </c>
      <c r="AC1850" s="24" t="n">
        <f aca="false">R1850*SPACER_VANE+(R1850+S1850)*ASM_H*LABOUR</f>
        <v>795</v>
      </c>
      <c r="AD1850" s="24" t="n">
        <f aca="false">V1850*G10_CAGE+W1850*G10_SLEEVE</f>
        <v>447.4176</v>
      </c>
      <c r="AE1850" s="24" t="n">
        <f aca="false">N1850/1000*SHAFT_M+SHAFT_SET</f>
        <v>204.8</v>
      </c>
      <c r="AF1850" s="24" t="n">
        <f aca="false">2*ROUNDUP(G1850*1000/V_ZENER,0)*PRICE_Z+5*ROUNDUP(G1850*DIODE_SAFETY/V_STICK,0)*PRICE_STICK</f>
        <v>80.9</v>
      </c>
      <c r="AG1850" s="24" t="n">
        <f aca="false">SUM(X1850:AF1850)</f>
        <v>3805.17749022</v>
      </c>
      <c r="AH1850" s="20" t="n">
        <f aca="false">FIXED_BOM</f>
        <v>3461</v>
      </c>
      <c r="AI1850" s="24" t="n">
        <f aca="false">(AG1850+AH1850)*(1+CONT)</f>
        <v>8356.104113753</v>
      </c>
      <c r="AJ1850" s="24" t="n">
        <f aca="false">IF(L1850&gt;0,AI1850/L1850,1000000000000)</f>
        <v>583.235287399846</v>
      </c>
      <c r="AK1850" s="8" t="n">
        <f aca="false">IF(AND(G1850&gt;=V_NEED,L1850&gt;=P_MIN,K1850&gt;=Z_MIN,F1850&lt;=N_CAP,D1850&lt;=R_MAX,OR(CORONA_REQ=0,O1850&gt;=G1850)),1,0)</f>
        <v>0</v>
      </c>
      <c r="AL1850" s="28" t="n">
        <f aca="false">IF(AK1850=1,IF(OBJECTIVE=1,AI1850,AJ1850),1000000000000)+ROW()*0.000000001</f>
        <v>1000000000000</v>
      </c>
    </row>
    <row r="1851" customFormat="false" ht="15" hidden="false" customHeight="false" outlineLevel="0" collapsed="false">
      <c r="A1851" s="8" t="n">
        <v>1847</v>
      </c>
      <c r="B1851" s="23" t="n">
        <v>5</v>
      </c>
      <c r="C1851" s="23" t="n">
        <v>2.5</v>
      </c>
      <c r="D1851" s="8" t="n">
        <v>250</v>
      </c>
      <c r="E1851" s="8" t="n">
        <v>22</v>
      </c>
      <c r="F1851" s="8" t="n">
        <v>12</v>
      </c>
      <c r="G1851" s="28" t="n">
        <v>11.211605</v>
      </c>
      <c r="H1851" s="8" t="n">
        <v>153.308857</v>
      </c>
      <c r="I1851" s="8" t="n">
        <v>2964.004272</v>
      </c>
      <c r="J1851" s="28" t="n">
        <v>19.333549</v>
      </c>
      <c r="K1851" s="39" t="n">
        <v>1.580126</v>
      </c>
      <c r="L1851" s="28" t="n">
        <v>17.45148</v>
      </c>
      <c r="M1851" s="8" t="n">
        <v>257.5</v>
      </c>
      <c r="N1851" s="8" t="n">
        <v>1115</v>
      </c>
      <c r="O1851" s="28" t="n">
        <v>12.140005</v>
      </c>
      <c r="P1851" s="28" t="n">
        <v>26.578651</v>
      </c>
      <c r="Q1851" s="28" t="n">
        <v>27.991591</v>
      </c>
      <c r="R1851" s="8" t="n">
        <v>48</v>
      </c>
      <c r="S1851" s="8" t="n">
        <v>22</v>
      </c>
      <c r="T1851" s="23" t="n">
        <v>244.507954</v>
      </c>
      <c r="U1851" s="23" t="n">
        <v>201.907957</v>
      </c>
      <c r="V1851" s="28" t="n">
        <v>7.549021</v>
      </c>
      <c r="W1851" s="39" t="n">
        <v>0.943628</v>
      </c>
      <c r="X1851" s="24" t="n">
        <f aca="false">P1851*RHO_VANE/2700*(1+SCRAP)*PRICE_VANE</f>
        <v>318.14645247</v>
      </c>
      <c r="Y1851" s="24" t="n">
        <f aca="false">Q1851*RHO_PLATE/2700*(1+SCRAP)*PRICE_PLATE</f>
        <v>335.05934427</v>
      </c>
      <c r="Z1851" s="24" t="n">
        <f aca="false">T1851*CUT_M+(R1851+S1851)*CUT_SET</f>
        <v>436.761931</v>
      </c>
      <c r="AA1851" s="24" t="n">
        <f aca="false">U1851*ROUND_M</f>
        <v>1009.539785</v>
      </c>
      <c r="AB1851" s="24" t="n">
        <f aca="false">(R1851+S1851)*FINISH_PART</f>
        <v>560</v>
      </c>
      <c r="AC1851" s="24" t="n">
        <f aca="false">R1851*SPACER_VANE+(R1851+S1851)*ASM_H*LABOUR</f>
        <v>931.5</v>
      </c>
      <c r="AD1851" s="24" t="n">
        <f aca="false">V1851*G10_CAGE+W1851*G10_SLEEVE</f>
        <v>509.55894</v>
      </c>
      <c r="AE1851" s="24" t="n">
        <f aca="false">N1851/1000*SHAFT_M+SHAFT_SET</f>
        <v>213.8</v>
      </c>
      <c r="AF1851" s="24" t="n">
        <f aca="false">2*ROUNDUP(G1851*1000/V_ZENER,0)*PRICE_Z+5*ROUNDUP(G1851*DIODE_SAFETY/V_STICK,0)*PRICE_STICK</f>
        <v>80.9</v>
      </c>
      <c r="AG1851" s="24" t="n">
        <f aca="false">SUM(X1851:AF1851)</f>
        <v>4395.26645274</v>
      </c>
      <c r="AH1851" s="20" t="n">
        <f aca="false">FIXED_BOM</f>
        <v>3461</v>
      </c>
      <c r="AI1851" s="24" t="n">
        <f aca="false">(AG1851+AH1851)*(1+CONT)</f>
        <v>9034.706420651</v>
      </c>
      <c r="AJ1851" s="24" t="n">
        <f aca="false">IF(L1851&gt;0,AI1851/L1851,1000000000000)</f>
        <v>517.704310502662</v>
      </c>
      <c r="AK1851" s="8" t="n">
        <f aca="false">IF(AND(G1851&gt;=V_NEED,L1851&gt;=P_MIN,K1851&gt;=Z_MIN,F1851&lt;=N_CAP,D1851&lt;=R_MAX,OR(CORONA_REQ=0,O1851&gt;=G1851)),1,0)</f>
        <v>0</v>
      </c>
      <c r="AL1851" s="28" t="n">
        <f aca="false">IF(AK1851=1,IF(OBJECTIVE=1,AI1851,AJ1851),1000000000000)+ROW()*0.000000001</f>
        <v>1000000000000</v>
      </c>
    </row>
    <row r="1852" customFormat="false" ht="15" hidden="false" customHeight="false" outlineLevel="0" collapsed="false">
      <c r="A1852" s="8" t="n">
        <v>1848</v>
      </c>
      <c r="B1852" s="23" t="n">
        <v>5</v>
      </c>
      <c r="C1852" s="23" t="n">
        <v>2.5</v>
      </c>
      <c r="D1852" s="8" t="n">
        <v>250</v>
      </c>
      <c r="E1852" s="8" t="n">
        <v>22</v>
      </c>
      <c r="F1852" s="8" t="n">
        <v>16</v>
      </c>
      <c r="G1852" s="28" t="n">
        <v>11.211605</v>
      </c>
      <c r="H1852" s="8" t="n">
        <v>205.938025</v>
      </c>
      <c r="I1852" s="8" t="n">
        <v>3994.96228</v>
      </c>
      <c r="J1852" s="28" t="n">
        <v>19.398857</v>
      </c>
      <c r="K1852" s="39" t="n">
        <v>1.586182</v>
      </c>
      <c r="L1852" s="28" t="n">
        <v>23.673538</v>
      </c>
      <c r="M1852" s="8" t="n">
        <v>347.5</v>
      </c>
      <c r="N1852" s="8" t="n">
        <v>1295</v>
      </c>
      <c r="O1852" s="28" t="n">
        <v>12.140005</v>
      </c>
      <c r="P1852" s="28" t="n">
        <v>35.438202</v>
      </c>
      <c r="Q1852" s="28" t="n">
        <v>38.170351</v>
      </c>
      <c r="R1852" s="8" t="n">
        <v>64</v>
      </c>
      <c r="S1852" s="8" t="n">
        <v>30</v>
      </c>
      <c r="T1852" s="23" t="n">
        <v>327.267242</v>
      </c>
      <c r="U1852" s="23" t="n">
        <v>270.467247</v>
      </c>
      <c r="V1852" s="28" t="n">
        <v>9.75849</v>
      </c>
      <c r="W1852" s="39" t="n">
        <v>1.219811</v>
      </c>
      <c r="X1852" s="24" t="n">
        <f aca="false">P1852*RHO_VANE/2700*(1+SCRAP)*PRICE_VANE</f>
        <v>424.19527794</v>
      </c>
      <c r="Y1852" s="24" t="n">
        <f aca="false">Q1852*RHO_PLATE/2700*(1+SCRAP)*PRICE_PLATE</f>
        <v>456.89910147</v>
      </c>
      <c r="Z1852" s="24" t="n">
        <f aca="false">T1852*CUT_M+(R1852+S1852)*CUT_SET</f>
        <v>584.900863</v>
      </c>
      <c r="AA1852" s="24" t="n">
        <f aca="false">U1852*ROUND_M</f>
        <v>1352.336235</v>
      </c>
      <c r="AB1852" s="24" t="n">
        <f aca="false">(R1852+S1852)*FINISH_PART</f>
        <v>752</v>
      </c>
      <c r="AC1852" s="24" t="n">
        <f aca="false">R1852*SPACER_VANE+(R1852+S1852)*ASM_H*LABOUR</f>
        <v>1249.5</v>
      </c>
      <c r="AD1852" s="24" t="n">
        <f aca="false">V1852*G10_CAGE+W1852*G10_SLEEVE</f>
        <v>658.69806</v>
      </c>
      <c r="AE1852" s="24" t="n">
        <f aca="false">N1852/1000*SHAFT_M+SHAFT_SET</f>
        <v>235.4</v>
      </c>
      <c r="AF1852" s="24" t="n">
        <f aca="false">2*ROUNDUP(G1852*1000/V_ZENER,0)*PRICE_Z+5*ROUNDUP(G1852*DIODE_SAFETY/V_STICK,0)*PRICE_STICK</f>
        <v>80.9</v>
      </c>
      <c r="AG1852" s="24" t="n">
        <f aca="false">SUM(X1852:AF1852)</f>
        <v>5794.82953741</v>
      </c>
      <c r="AH1852" s="20" t="n">
        <f aca="false">FIXED_BOM</f>
        <v>3461</v>
      </c>
      <c r="AI1852" s="24" t="n">
        <f aca="false">(AG1852+AH1852)*(1+CONT)</f>
        <v>10644.2039680215</v>
      </c>
      <c r="AJ1852" s="24" t="n">
        <f aca="false">IF(L1852&gt;0,AI1852/L1852,1000000000000)</f>
        <v>449.624554133881</v>
      </c>
      <c r="AK1852" s="8" t="n">
        <f aca="false">IF(AND(G1852&gt;=V_NEED,L1852&gt;=P_MIN,K1852&gt;=Z_MIN,F1852&lt;=N_CAP,D1852&lt;=R_MAX,OR(CORONA_REQ=0,O1852&gt;=G1852)),1,0)</f>
        <v>0</v>
      </c>
      <c r="AL1852" s="28" t="n">
        <f aca="false">IF(AK1852=1,IF(OBJECTIVE=1,AI1852,AJ1852),1000000000000)+ROW()*0.000000001</f>
        <v>1000000000000</v>
      </c>
    </row>
    <row r="1853" customFormat="false" ht="15" hidden="false" customHeight="false" outlineLevel="0" collapsed="false">
      <c r="A1853" s="8" t="n">
        <v>1849</v>
      </c>
      <c r="B1853" s="23" t="n">
        <v>5</v>
      </c>
      <c r="C1853" s="23" t="n">
        <v>2.5</v>
      </c>
      <c r="D1853" s="8" t="n">
        <v>250</v>
      </c>
      <c r="E1853" s="8" t="n">
        <v>26</v>
      </c>
      <c r="F1853" s="8" t="n">
        <v>4</v>
      </c>
      <c r="G1853" s="28" t="n">
        <v>11.211605</v>
      </c>
      <c r="H1853" s="8" t="n">
        <v>75.952424</v>
      </c>
      <c r="I1853" s="8" t="n">
        <v>1057.519488</v>
      </c>
      <c r="J1853" s="28" t="n">
        <v>13.923446</v>
      </c>
      <c r="K1853" s="39" t="n">
        <v>1.494436</v>
      </c>
      <c r="L1853" s="28" t="n">
        <v>5.590857</v>
      </c>
      <c r="M1853" s="8" t="n">
        <v>92.5</v>
      </c>
      <c r="N1853" s="8" t="n">
        <v>785</v>
      </c>
      <c r="O1853" s="28" t="n">
        <v>12.140005</v>
      </c>
      <c r="P1853" s="28" t="n">
        <v>10.216718</v>
      </c>
      <c r="Q1853" s="28" t="n">
        <v>12.72345</v>
      </c>
      <c r="R1853" s="8" t="n">
        <v>16</v>
      </c>
      <c r="S1853" s="8" t="n">
        <v>10</v>
      </c>
      <c r="T1853" s="23" t="n">
        <v>86.529199</v>
      </c>
      <c r="U1853" s="23" t="n">
        <v>72.329201</v>
      </c>
      <c r="V1853" s="28" t="n">
        <v>3.498327</v>
      </c>
      <c r="W1853" s="39" t="n">
        <v>0.437291</v>
      </c>
      <c r="X1853" s="24" t="n">
        <f aca="false">P1853*RHO_VANE/2700*(1+SCRAP)*PRICE_VANE</f>
        <v>122.29411446</v>
      </c>
      <c r="Y1853" s="24" t="n">
        <f aca="false">Q1853*RHO_PLATE/2700*(1+SCRAP)*PRICE_PLATE</f>
        <v>152.2996965</v>
      </c>
      <c r="Z1853" s="24" t="n">
        <f aca="false">T1853*CUT_M+(R1853+S1853)*CUT_SET</f>
        <v>155.7937985</v>
      </c>
      <c r="AA1853" s="24" t="n">
        <f aca="false">U1853*ROUND_M</f>
        <v>361.646005</v>
      </c>
      <c r="AB1853" s="24" t="n">
        <f aca="false">(R1853+S1853)*FINISH_PART</f>
        <v>208</v>
      </c>
      <c r="AC1853" s="24" t="n">
        <f aca="false">R1853*SPACER_VANE+(R1853+S1853)*ASM_H*LABOUR</f>
        <v>340.5</v>
      </c>
      <c r="AD1853" s="24" t="n">
        <f aca="false">V1853*G10_CAGE+W1853*G10_SLEEVE</f>
        <v>236.13708</v>
      </c>
      <c r="AE1853" s="24" t="n">
        <f aca="false">N1853/1000*SHAFT_M+SHAFT_SET</f>
        <v>174.2</v>
      </c>
      <c r="AF1853" s="24" t="n">
        <f aca="false">2*ROUNDUP(G1853*1000/V_ZENER,0)*PRICE_Z+5*ROUNDUP(G1853*DIODE_SAFETY/V_STICK,0)*PRICE_STICK</f>
        <v>80.9</v>
      </c>
      <c r="AG1853" s="24" t="n">
        <f aca="false">SUM(X1853:AF1853)</f>
        <v>1831.77069446</v>
      </c>
      <c r="AH1853" s="20" t="n">
        <f aca="false">FIXED_BOM</f>
        <v>3461</v>
      </c>
      <c r="AI1853" s="24" t="n">
        <f aca="false">(AG1853+AH1853)*(1+CONT)</f>
        <v>6086.686298629</v>
      </c>
      <c r="AJ1853" s="24" t="n">
        <f aca="false">IF(L1853&gt;0,AI1853/L1853,1000000000000)</f>
        <v>1088.68574149348</v>
      </c>
      <c r="AK1853" s="8" t="n">
        <f aca="false">IF(AND(G1853&gt;=V_NEED,L1853&gt;=P_MIN,K1853&gt;=Z_MIN,F1853&lt;=N_CAP,D1853&lt;=R_MAX,OR(CORONA_REQ=0,O1853&gt;=G1853)),1,0)</f>
        <v>1</v>
      </c>
      <c r="AL1853" s="28" t="n">
        <f aca="false">IF(AK1853=1,IF(OBJECTIVE=1,AI1853,AJ1853),1000000000000)+ROW()*0.000000001</f>
        <v>6086.686300482</v>
      </c>
    </row>
    <row r="1854" customFormat="false" ht="15" hidden="false" customHeight="false" outlineLevel="0" collapsed="false">
      <c r="A1854" s="8" t="n">
        <v>1850</v>
      </c>
      <c r="B1854" s="23" t="n">
        <v>5</v>
      </c>
      <c r="C1854" s="23" t="n">
        <v>2.5</v>
      </c>
      <c r="D1854" s="8" t="n">
        <v>250</v>
      </c>
      <c r="E1854" s="8" t="n">
        <v>26</v>
      </c>
      <c r="F1854" s="8" t="n">
        <v>6</v>
      </c>
      <c r="G1854" s="28" t="n">
        <v>11.211605</v>
      </c>
      <c r="H1854" s="8" t="n">
        <v>118.210952</v>
      </c>
      <c r="I1854" s="8" t="n">
        <v>1661.816339</v>
      </c>
      <c r="J1854" s="28" t="n">
        <v>14.058057</v>
      </c>
      <c r="K1854" s="39" t="n">
        <v>1.515476</v>
      </c>
      <c r="L1854" s="28" t="n">
        <v>9.048392</v>
      </c>
      <c r="M1854" s="8" t="n">
        <v>137.5</v>
      </c>
      <c r="N1854" s="8" t="n">
        <v>875</v>
      </c>
      <c r="O1854" s="28" t="n">
        <v>12.140005</v>
      </c>
      <c r="P1854" s="28" t="n">
        <v>15.325078</v>
      </c>
      <c r="Q1854" s="28" t="n">
        <v>17.81283</v>
      </c>
      <c r="R1854" s="8" t="n">
        <v>24</v>
      </c>
      <c r="S1854" s="8" t="n">
        <v>14</v>
      </c>
      <c r="T1854" s="23" t="n">
        <v>127.908844</v>
      </c>
      <c r="U1854" s="23" t="n">
        <v>106.608845</v>
      </c>
      <c r="V1854" s="28" t="n">
        <v>4.603062</v>
      </c>
      <c r="W1854" s="39" t="n">
        <v>0.575383</v>
      </c>
      <c r="X1854" s="24" t="n">
        <f aca="false">P1854*RHO_VANE/2700*(1+SCRAP)*PRICE_VANE</f>
        <v>183.44118366</v>
      </c>
      <c r="Y1854" s="24" t="n">
        <f aca="false">Q1854*RHO_PLATE/2700*(1+SCRAP)*PRICE_PLATE</f>
        <v>213.2195751</v>
      </c>
      <c r="Z1854" s="24" t="n">
        <f aca="false">T1854*CUT_M+(R1854+S1854)*CUT_SET</f>
        <v>229.863266</v>
      </c>
      <c r="AA1854" s="24" t="n">
        <f aca="false">U1854*ROUND_M</f>
        <v>533.044225</v>
      </c>
      <c r="AB1854" s="24" t="n">
        <f aca="false">(R1854+S1854)*FINISH_PART</f>
        <v>304</v>
      </c>
      <c r="AC1854" s="24" t="n">
        <f aca="false">R1854*SPACER_VANE+(R1854+S1854)*ASM_H*LABOUR</f>
        <v>499.5</v>
      </c>
      <c r="AD1854" s="24" t="n">
        <f aca="false">V1854*G10_CAGE+W1854*G10_SLEEVE</f>
        <v>310.7067</v>
      </c>
      <c r="AE1854" s="24" t="n">
        <f aca="false">N1854/1000*SHAFT_M+SHAFT_SET</f>
        <v>185</v>
      </c>
      <c r="AF1854" s="24" t="n">
        <f aca="false">2*ROUNDUP(G1854*1000/V_ZENER,0)*PRICE_Z+5*ROUNDUP(G1854*DIODE_SAFETY/V_STICK,0)*PRICE_STICK</f>
        <v>80.9</v>
      </c>
      <c r="AG1854" s="24" t="n">
        <f aca="false">SUM(X1854:AF1854)</f>
        <v>2539.67494976</v>
      </c>
      <c r="AH1854" s="20" t="n">
        <f aca="false">FIXED_BOM</f>
        <v>3461</v>
      </c>
      <c r="AI1854" s="24" t="n">
        <f aca="false">(AG1854+AH1854)*(1+CONT)</f>
        <v>6900.776192224</v>
      </c>
      <c r="AJ1854" s="24" t="n">
        <f aca="false">IF(L1854&gt;0,AI1854/L1854,1000000000000)</f>
        <v>762.652214031399</v>
      </c>
      <c r="AK1854" s="8" t="n">
        <f aca="false">IF(AND(G1854&gt;=V_NEED,L1854&gt;=P_MIN,K1854&gt;=Z_MIN,F1854&lt;=N_CAP,D1854&lt;=R_MAX,OR(CORONA_REQ=0,O1854&gt;=G1854)),1,0)</f>
        <v>1</v>
      </c>
      <c r="AL1854" s="28" t="n">
        <f aca="false">IF(AK1854=1,IF(OBJECTIVE=1,AI1854,AJ1854),1000000000000)+ROW()*0.000000001</f>
        <v>6900.776194078</v>
      </c>
    </row>
    <row r="1855" customFormat="false" ht="15" hidden="false" customHeight="false" outlineLevel="0" collapsed="false">
      <c r="A1855" s="8" t="n">
        <v>1851</v>
      </c>
      <c r="B1855" s="23" t="n">
        <v>5</v>
      </c>
      <c r="C1855" s="23" t="n">
        <v>2.5</v>
      </c>
      <c r="D1855" s="8" t="n">
        <v>250</v>
      </c>
      <c r="E1855" s="8" t="n">
        <v>26</v>
      </c>
      <c r="F1855" s="8" t="n">
        <v>8</v>
      </c>
      <c r="G1855" s="28" t="n">
        <v>11.211605</v>
      </c>
      <c r="H1855" s="8" t="n">
        <v>160.46948</v>
      </c>
      <c r="I1855" s="8" t="n">
        <v>2266.11319</v>
      </c>
      <c r="J1855" s="28" t="n">
        <v>14.121771</v>
      </c>
      <c r="K1855" s="39" t="n">
        <v>1.525745</v>
      </c>
      <c r="L1855" s="28" t="n">
        <v>12.501295</v>
      </c>
      <c r="M1855" s="8" t="n">
        <v>182.5</v>
      </c>
      <c r="N1855" s="8" t="n">
        <v>965</v>
      </c>
      <c r="O1855" s="28" t="n">
        <v>12.140005</v>
      </c>
      <c r="P1855" s="28" t="n">
        <v>20.433437</v>
      </c>
      <c r="Q1855" s="28" t="n">
        <v>22.90221</v>
      </c>
      <c r="R1855" s="8" t="n">
        <v>32</v>
      </c>
      <c r="S1855" s="8" t="n">
        <v>18</v>
      </c>
      <c r="T1855" s="23" t="n">
        <v>169.288488</v>
      </c>
      <c r="U1855" s="23" t="n">
        <v>140.88849</v>
      </c>
      <c r="V1855" s="28" t="n">
        <v>5.707796</v>
      </c>
      <c r="W1855" s="39" t="n">
        <v>0.713475</v>
      </c>
      <c r="X1855" s="24" t="n">
        <f aca="false">P1855*RHO_VANE/2700*(1+SCRAP)*PRICE_VANE</f>
        <v>244.58824089</v>
      </c>
      <c r="Y1855" s="24" t="n">
        <f aca="false">Q1855*RHO_PLATE/2700*(1+SCRAP)*PRICE_PLATE</f>
        <v>274.1394537</v>
      </c>
      <c r="Z1855" s="24" t="n">
        <f aca="false">T1855*CUT_M+(R1855+S1855)*CUT_SET</f>
        <v>303.932732</v>
      </c>
      <c r="AA1855" s="24" t="n">
        <f aca="false">U1855*ROUND_M</f>
        <v>704.44245</v>
      </c>
      <c r="AB1855" s="24" t="n">
        <f aca="false">(R1855+S1855)*FINISH_PART</f>
        <v>400</v>
      </c>
      <c r="AC1855" s="24" t="n">
        <f aca="false">R1855*SPACER_VANE+(R1855+S1855)*ASM_H*LABOUR</f>
        <v>658.5</v>
      </c>
      <c r="AD1855" s="24" t="n">
        <f aca="false">V1855*G10_CAGE+W1855*G10_SLEEVE</f>
        <v>385.27626</v>
      </c>
      <c r="AE1855" s="24" t="n">
        <f aca="false">N1855/1000*SHAFT_M+SHAFT_SET</f>
        <v>195.8</v>
      </c>
      <c r="AF1855" s="24" t="n">
        <f aca="false">2*ROUNDUP(G1855*1000/V_ZENER,0)*PRICE_Z+5*ROUNDUP(G1855*DIODE_SAFETY/V_STICK,0)*PRICE_STICK</f>
        <v>80.9</v>
      </c>
      <c r="AG1855" s="24" t="n">
        <f aca="false">SUM(X1855:AF1855)</f>
        <v>3247.57913659</v>
      </c>
      <c r="AH1855" s="20" t="n">
        <f aca="false">FIXED_BOM</f>
        <v>3461</v>
      </c>
      <c r="AI1855" s="24" t="n">
        <f aca="false">(AG1855+AH1855)*(1+CONT)</f>
        <v>7714.8660070785</v>
      </c>
      <c r="AJ1855" s="24" t="n">
        <f aca="false">IF(L1855&gt;0,AI1855/L1855,1000000000000)</f>
        <v>617.125346380395</v>
      </c>
      <c r="AK1855" s="8" t="n">
        <f aca="false">IF(AND(G1855&gt;=V_NEED,L1855&gt;=P_MIN,K1855&gt;=Z_MIN,F1855&lt;=N_CAP,D1855&lt;=R_MAX,OR(CORONA_REQ=0,O1855&gt;=G1855)),1,0)</f>
        <v>0</v>
      </c>
      <c r="AL1855" s="28" t="n">
        <f aca="false">IF(AK1855=1,IF(OBJECTIVE=1,AI1855,AJ1855),1000000000000)+ROW()*0.000000001</f>
        <v>1000000000000</v>
      </c>
    </row>
    <row r="1856" customFormat="false" ht="15" hidden="false" customHeight="false" outlineLevel="0" collapsed="false">
      <c r="A1856" s="8" t="n">
        <v>1852</v>
      </c>
      <c r="B1856" s="23" t="n">
        <v>5</v>
      </c>
      <c r="C1856" s="23" t="n">
        <v>2.5</v>
      </c>
      <c r="D1856" s="8" t="n">
        <v>250</v>
      </c>
      <c r="E1856" s="8" t="n">
        <v>26</v>
      </c>
      <c r="F1856" s="8" t="n">
        <v>10</v>
      </c>
      <c r="G1856" s="28" t="n">
        <v>11.211605</v>
      </c>
      <c r="H1856" s="8" t="n">
        <v>202.728007</v>
      </c>
      <c r="I1856" s="8" t="n">
        <v>2870.41004</v>
      </c>
      <c r="J1856" s="28" t="n">
        <v>14.158922</v>
      </c>
      <c r="K1856" s="39" t="n">
        <v>1.53172</v>
      </c>
      <c r="L1856" s="28" t="n">
        <v>15.966518</v>
      </c>
      <c r="M1856" s="8" t="n">
        <v>227.5</v>
      </c>
      <c r="N1856" s="8" t="n">
        <v>1055</v>
      </c>
      <c r="O1856" s="28" t="n">
        <v>12.140005</v>
      </c>
      <c r="P1856" s="28" t="n">
        <v>25.541796</v>
      </c>
      <c r="Q1856" s="28" t="n">
        <v>27.991591</v>
      </c>
      <c r="R1856" s="8" t="n">
        <v>40</v>
      </c>
      <c r="S1856" s="8" t="n">
        <v>22</v>
      </c>
      <c r="T1856" s="23" t="n">
        <v>210.668132</v>
      </c>
      <c r="U1856" s="23" t="n">
        <v>175.168135</v>
      </c>
      <c r="V1856" s="28" t="n">
        <v>6.812531</v>
      </c>
      <c r="W1856" s="39" t="n">
        <v>0.851566</v>
      </c>
      <c r="X1856" s="24" t="n">
        <f aca="false">P1856*RHO_VANE/2700*(1+SCRAP)*PRICE_VANE</f>
        <v>305.73529812</v>
      </c>
      <c r="Y1856" s="24" t="n">
        <f aca="false">Q1856*RHO_PLATE/2700*(1+SCRAP)*PRICE_PLATE</f>
        <v>335.05934427</v>
      </c>
      <c r="Z1856" s="24" t="n">
        <f aca="false">T1856*CUT_M+(R1856+S1856)*CUT_SET</f>
        <v>378.002198</v>
      </c>
      <c r="AA1856" s="24" t="n">
        <f aca="false">U1856*ROUND_M</f>
        <v>875.840675</v>
      </c>
      <c r="AB1856" s="24" t="n">
        <f aca="false">(R1856+S1856)*FINISH_PART</f>
        <v>496</v>
      </c>
      <c r="AC1856" s="24" t="n">
        <f aca="false">R1856*SPACER_VANE+(R1856+S1856)*ASM_H*LABOUR</f>
        <v>817.5</v>
      </c>
      <c r="AD1856" s="24" t="n">
        <f aca="false">V1856*G10_CAGE+W1856*G10_SLEEVE</f>
        <v>459.84582</v>
      </c>
      <c r="AE1856" s="24" t="n">
        <f aca="false">N1856/1000*SHAFT_M+SHAFT_SET</f>
        <v>206.6</v>
      </c>
      <c r="AF1856" s="24" t="n">
        <f aca="false">2*ROUNDUP(G1856*1000/V_ZENER,0)*PRICE_Z+5*ROUNDUP(G1856*DIODE_SAFETY/V_STICK,0)*PRICE_STICK</f>
        <v>80.9</v>
      </c>
      <c r="AG1856" s="24" t="n">
        <f aca="false">SUM(X1856:AF1856)</f>
        <v>3955.48333539</v>
      </c>
      <c r="AH1856" s="20" t="n">
        <f aca="false">FIXED_BOM</f>
        <v>3461</v>
      </c>
      <c r="AI1856" s="24" t="n">
        <f aca="false">(AG1856+AH1856)*(1+CONT)</f>
        <v>8528.9558356985</v>
      </c>
      <c r="AJ1856" s="24" t="n">
        <f aca="false">IF(L1856&gt;0,AI1856/L1856,1000000000000)</f>
        <v>534.177573075012</v>
      </c>
      <c r="AK1856" s="8" t="n">
        <f aca="false">IF(AND(G1856&gt;=V_NEED,L1856&gt;=P_MIN,K1856&gt;=Z_MIN,F1856&lt;=N_CAP,D1856&lt;=R_MAX,OR(CORONA_REQ=0,O1856&gt;=G1856)),1,0)</f>
        <v>0</v>
      </c>
      <c r="AL1856" s="28" t="n">
        <f aca="false">IF(AK1856=1,IF(OBJECTIVE=1,AI1856,AJ1856),1000000000000)+ROW()*0.000000001</f>
        <v>1000000000000</v>
      </c>
    </row>
    <row r="1857" customFormat="false" ht="15" hidden="false" customHeight="false" outlineLevel="0" collapsed="false">
      <c r="A1857" s="8" t="n">
        <v>1853</v>
      </c>
      <c r="B1857" s="23" t="n">
        <v>5</v>
      </c>
      <c r="C1857" s="23" t="n">
        <v>2.5</v>
      </c>
      <c r="D1857" s="8" t="n">
        <v>250</v>
      </c>
      <c r="E1857" s="8" t="n">
        <v>26</v>
      </c>
      <c r="F1857" s="8" t="n">
        <v>12</v>
      </c>
      <c r="G1857" s="28" t="n">
        <v>11.211605</v>
      </c>
      <c r="H1857" s="8" t="n">
        <v>244.986535</v>
      </c>
      <c r="I1857" s="8" t="n">
        <v>3474.706891</v>
      </c>
      <c r="J1857" s="28" t="n">
        <v>14.183257</v>
      </c>
      <c r="K1857" s="39" t="n">
        <v>1.536374</v>
      </c>
      <c r="L1857" s="28" t="n">
        <v>19.434279</v>
      </c>
      <c r="M1857" s="8" t="n">
        <v>272.5</v>
      </c>
      <c r="N1857" s="8" t="n">
        <v>1145</v>
      </c>
      <c r="O1857" s="28" t="n">
        <v>12.140005</v>
      </c>
      <c r="P1857" s="28" t="n">
        <v>30.650155</v>
      </c>
      <c r="Q1857" s="28" t="n">
        <v>33.080971</v>
      </c>
      <c r="R1857" s="8" t="n">
        <v>48</v>
      </c>
      <c r="S1857" s="8" t="n">
        <v>26</v>
      </c>
      <c r="T1857" s="23" t="n">
        <v>252.047776</v>
      </c>
      <c r="U1857" s="23" t="n">
        <v>209.44778</v>
      </c>
      <c r="V1857" s="28" t="n">
        <v>7.917266</v>
      </c>
      <c r="W1857" s="39" t="n">
        <v>0.989658</v>
      </c>
      <c r="X1857" s="24" t="n">
        <f aca="false">P1857*RHO_VANE/2700*(1+SCRAP)*PRICE_VANE</f>
        <v>366.88235535</v>
      </c>
      <c r="Y1857" s="24" t="n">
        <f aca="false">Q1857*RHO_PLATE/2700*(1+SCRAP)*PRICE_PLATE</f>
        <v>395.97922287</v>
      </c>
      <c r="Z1857" s="24" t="n">
        <f aca="false">T1857*CUT_M+(R1857+S1857)*CUT_SET</f>
        <v>452.071664</v>
      </c>
      <c r="AA1857" s="24" t="n">
        <f aca="false">U1857*ROUND_M</f>
        <v>1047.2389</v>
      </c>
      <c r="AB1857" s="24" t="n">
        <f aca="false">(R1857+S1857)*FINISH_PART</f>
        <v>592</v>
      </c>
      <c r="AC1857" s="24" t="n">
        <f aca="false">R1857*SPACER_VANE+(R1857+S1857)*ASM_H*LABOUR</f>
        <v>976.5</v>
      </c>
      <c r="AD1857" s="24" t="n">
        <f aca="false">V1857*G10_CAGE+W1857*G10_SLEEVE</f>
        <v>534.41544</v>
      </c>
      <c r="AE1857" s="24" t="n">
        <f aca="false">N1857/1000*SHAFT_M+SHAFT_SET</f>
        <v>217.4</v>
      </c>
      <c r="AF1857" s="24" t="n">
        <f aca="false">2*ROUNDUP(G1857*1000/V_ZENER,0)*PRICE_Z+5*ROUNDUP(G1857*DIODE_SAFETY/V_STICK,0)*PRICE_STICK</f>
        <v>80.9</v>
      </c>
      <c r="AG1857" s="24" t="n">
        <f aca="false">SUM(X1857:AF1857)</f>
        <v>4663.38758222</v>
      </c>
      <c r="AH1857" s="20" t="n">
        <f aca="false">FIXED_BOM</f>
        <v>3461</v>
      </c>
      <c r="AI1857" s="24" t="n">
        <f aca="false">(AG1857+AH1857)*(1+CONT)</f>
        <v>9343.045719553</v>
      </c>
      <c r="AJ1857" s="24" t="n">
        <f aca="false">IF(L1857&gt;0,AI1857/L1857,1000000000000)</f>
        <v>480.750827934136</v>
      </c>
      <c r="AK1857" s="8" t="n">
        <f aca="false">IF(AND(G1857&gt;=V_NEED,L1857&gt;=P_MIN,K1857&gt;=Z_MIN,F1857&lt;=N_CAP,D1857&lt;=R_MAX,OR(CORONA_REQ=0,O1857&gt;=G1857)),1,0)</f>
        <v>0</v>
      </c>
      <c r="AL1857" s="28" t="n">
        <f aca="false">IF(AK1857=1,IF(OBJECTIVE=1,AI1857,AJ1857),1000000000000)+ROW()*0.000000001</f>
        <v>1000000000000</v>
      </c>
    </row>
    <row r="1858" customFormat="false" ht="15" hidden="false" customHeight="false" outlineLevel="0" collapsed="false">
      <c r="A1858" s="8" t="n">
        <v>1854</v>
      </c>
      <c r="B1858" s="23" t="n">
        <v>5</v>
      </c>
      <c r="C1858" s="23" t="n">
        <v>2.5</v>
      </c>
      <c r="D1858" s="8" t="n">
        <v>250</v>
      </c>
      <c r="E1858" s="8" t="n">
        <v>26</v>
      </c>
      <c r="F1858" s="8" t="n">
        <v>16</v>
      </c>
      <c r="G1858" s="28" t="n">
        <v>11.211605</v>
      </c>
      <c r="H1858" s="8" t="n">
        <v>329.503591</v>
      </c>
      <c r="I1858" s="8" t="n">
        <v>4683.300592</v>
      </c>
      <c r="J1858" s="28" t="n">
        <v>14.2132</v>
      </c>
      <c r="K1858" s="39" t="n">
        <v>1.540808</v>
      </c>
      <c r="L1858" s="28" t="n">
        <v>26.353956</v>
      </c>
      <c r="M1858" s="8" t="n">
        <v>362.5</v>
      </c>
      <c r="N1858" s="8" t="n">
        <v>1325</v>
      </c>
      <c r="O1858" s="28" t="n">
        <v>12.140005</v>
      </c>
      <c r="P1858" s="28" t="n">
        <v>40.866874</v>
      </c>
      <c r="Q1858" s="28" t="n">
        <v>43.259731</v>
      </c>
      <c r="R1858" s="8" t="n">
        <v>64</v>
      </c>
      <c r="S1858" s="8" t="n">
        <v>34</v>
      </c>
      <c r="T1858" s="23" t="n">
        <v>334.807064</v>
      </c>
      <c r="U1858" s="23" t="n">
        <v>278.007069</v>
      </c>
      <c r="V1858" s="28" t="n">
        <v>10.126735</v>
      </c>
      <c r="W1858" s="39" t="n">
        <v>1.265842</v>
      </c>
      <c r="X1858" s="24" t="n">
        <f aca="false">P1858*RHO_VANE/2700*(1+SCRAP)*PRICE_VANE</f>
        <v>489.17648178</v>
      </c>
      <c r="Y1858" s="24" t="n">
        <f aca="false">Q1858*RHO_PLATE/2700*(1+SCRAP)*PRICE_PLATE</f>
        <v>517.81898007</v>
      </c>
      <c r="Z1858" s="24" t="n">
        <f aca="false">T1858*CUT_M+(R1858+S1858)*CUT_SET</f>
        <v>600.210596</v>
      </c>
      <c r="AA1858" s="24" t="n">
        <f aca="false">U1858*ROUND_M</f>
        <v>1390.035345</v>
      </c>
      <c r="AB1858" s="24" t="n">
        <f aca="false">(R1858+S1858)*FINISH_PART</f>
        <v>784</v>
      </c>
      <c r="AC1858" s="24" t="n">
        <f aca="false">R1858*SPACER_VANE+(R1858+S1858)*ASM_H*LABOUR</f>
        <v>1294.5</v>
      </c>
      <c r="AD1858" s="24" t="n">
        <f aca="false">V1858*G10_CAGE+W1858*G10_SLEEVE</f>
        <v>683.55462</v>
      </c>
      <c r="AE1858" s="24" t="n">
        <f aca="false">N1858/1000*SHAFT_M+SHAFT_SET</f>
        <v>239</v>
      </c>
      <c r="AF1858" s="24" t="n">
        <f aca="false">2*ROUNDUP(G1858*1000/V_ZENER,0)*PRICE_Z+5*ROUNDUP(G1858*DIODE_SAFETY/V_STICK,0)*PRICE_STICK</f>
        <v>80.9</v>
      </c>
      <c r="AG1858" s="24" t="n">
        <f aca="false">SUM(X1858:AF1858)</f>
        <v>6079.19602285</v>
      </c>
      <c r="AH1858" s="20" t="n">
        <f aca="false">FIXED_BOM</f>
        <v>3461</v>
      </c>
      <c r="AI1858" s="24" t="n">
        <f aca="false">(AG1858+AH1858)*(1+CONT)</f>
        <v>10971.2254262775</v>
      </c>
      <c r="AJ1858" s="24" t="n">
        <f aca="false">IF(L1858&gt;0,AI1858/L1858,1000000000000)</f>
        <v>416.302790604853</v>
      </c>
      <c r="AK1858" s="8" t="n">
        <f aca="false">IF(AND(G1858&gt;=V_NEED,L1858&gt;=P_MIN,K1858&gt;=Z_MIN,F1858&lt;=N_CAP,D1858&lt;=R_MAX,OR(CORONA_REQ=0,O1858&gt;=G1858)),1,0)</f>
        <v>0</v>
      </c>
      <c r="AL1858" s="28" t="n">
        <f aca="false">IF(AK1858=1,IF(OBJECTIVE=1,AI1858,AJ1858),1000000000000)+ROW()*0.000000001</f>
        <v>1000000000000</v>
      </c>
    </row>
    <row r="1859" customFormat="false" ht="15" hidden="false" customHeight="false" outlineLevel="0" collapsed="false">
      <c r="A1859" s="8" t="n">
        <v>1855</v>
      </c>
      <c r="B1859" s="23" t="n">
        <v>5</v>
      </c>
      <c r="C1859" s="23" t="n">
        <v>3</v>
      </c>
      <c r="D1859" s="8" t="n">
        <v>250</v>
      </c>
      <c r="E1859" s="8" t="n">
        <v>18</v>
      </c>
      <c r="F1859" s="8" t="n">
        <v>4</v>
      </c>
      <c r="G1859" s="28" t="n">
        <v>11.211605</v>
      </c>
      <c r="H1859" s="8" t="n">
        <v>38.624191</v>
      </c>
      <c r="I1859" s="8" t="n">
        <v>747.798136</v>
      </c>
      <c r="J1859" s="28" t="n">
        <v>19.360875</v>
      </c>
      <c r="K1859" s="39" t="n">
        <v>1.517868</v>
      </c>
      <c r="L1859" s="28" t="n">
        <v>4.070321</v>
      </c>
      <c r="M1859" s="8" t="n">
        <v>91</v>
      </c>
      <c r="N1859" s="8" t="n">
        <v>782</v>
      </c>
      <c r="O1859" s="28" t="n">
        <v>12.737934</v>
      </c>
      <c r="P1859" s="28" t="n">
        <v>9.002859</v>
      </c>
      <c r="Q1859" s="28" t="n">
        <v>12.214512</v>
      </c>
      <c r="R1859" s="8" t="n">
        <v>16</v>
      </c>
      <c r="S1859" s="8" t="n">
        <v>8</v>
      </c>
      <c r="T1859" s="23" t="n">
        <v>82.759288</v>
      </c>
      <c r="U1859" s="23" t="n">
        <v>68.559289</v>
      </c>
      <c r="V1859" s="28" t="n">
        <v>3.461502</v>
      </c>
      <c r="W1859" s="39" t="n">
        <v>0.432688</v>
      </c>
      <c r="X1859" s="24" t="n">
        <f aca="false">P1859*RHO_VANE/2700*(1+SCRAP)*PRICE_VANE</f>
        <v>107.76422223</v>
      </c>
      <c r="Y1859" s="24" t="n">
        <f aca="false">Q1859*RHO_PLATE/2700*(1+SCRAP)*PRICE_PLATE</f>
        <v>146.20770864</v>
      </c>
      <c r="Z1859" s="24" t="n">
        <f aca="false">T1859*CUT_M+(R1859+S1859)*CUT_SET</f>
        <v>148.138932</v>
      </c>
      <c r="AA1859" s="24" t="n">
        <f aca="false">U1859*ROUND_M</f>
        <v>342.796445</v>
      </c>
      <c r="AB1859" s="24" t="n">
        <f aca="false">(R1859+S1859)*FINISH_PART</f>
        <v>192</v>
      </c>
      <c r="AC1859" s="24" t="n">
        <f aca="false">R1859*SPACER_VANE+(R1859+S1859)*ASM_H*LABOUR</f>
        <v>318</v>
      </c>
      <c r="AD1859" s="24" t="n">
        <f aca="false">V1859*G10_CAGE+W1859*G10_SLEEVE</f>
        <v>233.6514</v>
      </c>
      <c r="AE1859" s="24" t="n">
        <f aca="false">N1859/1000*SHAFT_M+SHAFT_SET</f>
        <v>173.84</v>
      </c>
      <c r="AF1859" s="24" t="n">
        <f aca="false">2*ROUNDUP(G1859*1000/V_ZENER,0)*PRICE_Z+5*ROUNDUP(G1859*DIODE_SAFETY/V_STICK,0)*PRICE_STICK</f>
        <v>80.9</v>
      </c>
      <c r="AG1859" s="24" t="n">
        <f aca="false">SUM(X1859:AF1859)</f>
        <v>1743.29870787</v>
      </c>
      <c r="AH1859" s="20" t="n">
        <f aca="false">FIXED_BOM</f>
        <v>3461</v>
      </c>
      <c r="AI1859" s="24" t="n">
        <f aca="false">(AG1859+AH1859)*(1+CONT)</f>
        <v>5984.9435140505</v>
      </c>
      <c r="AJ1859" s="24" t="n">
        <f aca="false">IF(L1859&gt;0,AI1859/L1859,1000000000000)</f>
        <v>1470.38612287594</v>
      </c>
      <c r="AK1859" s="8" t="n">
        <f aca="false">IF(AND(G1859&gt;=V_NEED,L1859&gt;=P_MIN,K1859&gt;=Z_MIN,F1859&lt;=N_CAP,D1859&lt;=R_MAX,OR(CORONA_REQ=0,O1859&gt;=G1859)),1,0)</f>
        <v>1</v>
      </c>
      <c r="AL1859" s="28" t="n">
        <f aca="false">IF(AK1859=1,IF(OBJECTIVE=1,AI1859,AJ1859),1000000000000)+ROW()*0.000000001</f>
        <v>5984.9435159095</v>
      </c>
    </row>
    <row r="1860" customFormat="false" ht="15" hidden="false" customHeight="false" outlineLevel="0" collapsed="false">
      <c r="A1860" s="8" t="n">
        <v>1856</v>
      </c>
      <c r="B1860" s="23" t="n">
        <v>5</v>
      </c>
      <c r="C1860" s="23" t="n">
        <v>3</v>
      </c>
      <c r="D1860" s="8" t="n">
        <v>250</v>
      </c>
      <c r="E1860" s="8" t="n">
        <v>18</v>
      </c>
      <c r="F1860" s="8" t="n">
        <v>6</v>
      </c>
      <c r="G1860" s="28" t="n">
        <v>11.211605</v>
      </c>
      <c r="H1860" s="8" t="n">
        <v>59.552301</v>
      </c>
      <c r="I1860" s="8" t="n">
        <v>1175.111356</v>
      </c>
      <c r="J1860" s="28" t="n">
        <v>19.732426</v>
      </c>
      <c r="K1860" s="39" t="n">
        <v>1.550188</v>
      </c>
      <c r="L1860" s="28" t="n">
        <v>6.669248</v>
      </c>
      <c r="M1860" s="8" t="n">
        <v>131</v>
      </c>
      <c r="N1860" s="8" t="n">
        <v>862</v>
      </c>
      <c r="O1860" s="28" t="n">
        <v>12.737934</v>
      </c>
      <c r="P1860" s="28" t="n">
        <v>13.504288</v>
      </c>
      <c r="Q1860" s="28" t="n">
        <v>15.26814</v>
      </c>
      <c r="R1860" s="8" t="n">
        <v>24</v>
      </c>
      <c r="S1860" s="8" t="n">
        <v>10</v>
      </c>
      <c r="T1860" s="23" t="n">
        <v>120.369021</v>
      </c>
      <c r="U1860" s="23" t="n">
        <v>99.069023</v>
      </c>
      <c r="V1860" s="28" t="n">
        <v>4.443489</v>
      </c>
      <c r="W1860" s="39" t="n">
        <v>0.555436</v>
      </c>
      <c r="X1860" s="24" t="n">
        <f aca="false">P1860*RHO_VANE/2700*(1+SCRAP)*PRICE_VANE</f>
        <v>161.64632736</v>
      </c>
      <c r="Y1860" s="24" t="n">
        <f aca="false">Q1860*RHO_PLATE/2700*(1+SCRAP)*PRICE_PLATE</f>
        <v>182.7596358</v>
      </c>
      <c r="Z1860" s="24" t="n">
        <f aca="false">T1860*CUT_M+(R1860+S1860)*CUT_SET</f>
        <v>214.5535315</v>
      </c>
      <c r="AA1860" s="24" t="n">
        <f aca="false">U1860*ROUND_M</f>
        <v>495.345115</v>
      </c>
      <c r="AB1860" s="24" t="n">
        <f aca="false">(R1860+S1860)*FINISH_PART</f>
        <v>272</v>
      </c>
      <c r="AC1860" s="24" t="n">
        <f aca="false">R1860*SPACER_VANE+(R1860+S1860)*ASM_H*LABOUR</f>
        <v>454.5</v>
      </c>
      <c r="AD1860" s="24" t="n">
        <f aca="false">V1860*G10_CAGE+W1860*G10_SLEEVE</f>
        <v>299.9355</v>
      </c>
      <c r="AE1860" s="24" t="n">
        <f aca="false">N1860/1000*SHAFT_M+SHAFT_SET</f>
        <v>183.44</v>
      </c>
      <c r="AF1860" s="24" t="n">
        <f aca="false">2*ROUNDUP(G1860*1000/V_ZENER,0)*PRICE_Z+5*ROUNDUP(G1860*DIODE_SAFETY/V_STICK,0)*PRICE_STICK</f>
        <v>80.9</v>
      </c>
      <c r="AG1860" s="24" t="n">
        <f aca="false">SUM(X1860:AF1860)</f>
        <v>2345.08010966</v>
      </c>
      <c r="AH1860" s="20" t="n">
        <f aca="false">FIXED_BOM</f>
        <v>3461</v>
      </c>
      <c r="AI1860" s="24" t="n">
        <f aca="false">(AG1860+AH1860)*(1+CONT)</f>
        <v>6676.992126109</v>
      </c>
      <c r="AJ1860" s="24" t="n">
        <f aca="false">IF(L1860&gt;0,AI1860/L1860,1000000000000)</f>
        <v>1001.16116931159</v>
      </c>
      <c r="AK1860" s="8" t="n">
        <f aca="false">IF(AND(G1860&gt;=V_NEED,L1860&gt;=P_MIN,K1860&gt;=Z_MIN,F1860&lt;=N_CAP,D1860&lt;=R_MAX,OR(CORONA_REQ=0,O1860&gt;=G1860)),1,0)</f>
        <v>1</v>
      </c>
      <c r="AL1860" s="28" t="n">
        <f aca="false">IF(AK1860=1,IF(OBJECTIVE=1,AI1860,AJ1860),1000000000000)+ROW()*0.000000001</f>
        <v>6676.992127969</v>
      </c>
    </row>
    <row r="1861" customFormat="false" ht="15" hidden="false" customHeight="false" outlineLevel="0" collapsed="false">
      <c r="A1861" s="8" t="n">
        <v>1857</v>
      </c>
      <c r="B1861" s="23" t="n">
        <v>5</v>
      </c>
      <c r="C1861" s="23" t="n">
        <v>3</v>
      </c>
      <c r="D1861" s="8" t="n">
        <v>250</v>
      </c>
      <c r="E1861" s="8" t="n">
        <v>18</v>
      </c>
      <c r="F1861" s="8" t="n">
        <v>8</v>
      </c>
      <c r="G1861" s="28" t="n">
        <v>11.211605</v>
      </c>
      <c r="H1861" s="8" t="n">
        <v>80.48041</v>
      </c>
      <c r="I1861" s="8" t="n">
        <v>1602.424577</v>
      </c>
      <c r="J1861" s="28" t="n">
        <v>19.910741</v>
      </c>
      <c r="K1861" s="39" t="n">
        <v>1.564952</v>
      </c>
      <c r="L1861" s="28" t="n">
        <v>9.259378</v>
      </c>
      <c r="M1861" s="8" t="n">
        <v>179</v>
      </c>
      <c r="N1861" s="8" t="n">
        <v>958</v>
      </c>
      <c r="O1861" s="28" t="n">
        <v>12.737934</v>
      </c>
      <c r="P1861" s="28" t="n">
        <v>18.005718</v>
      </c>
      <c r="Q1861" s="28" t="n">
        <v>21.375396</v>
      </c>
      <c r="R1861" s="8" t="n">
        <v>32</v>
      </c>
      <c r="S1861" s="8" t="n">
        <v>14</v>
      </c>
      <c r="T1861" s="23" t="n">
        <v>161.748665</v>
      </c>
      <c r="U1861" s="23" t="n">
        <v>133.348668</v>
      </c>
      <c r="V1861" s="28" t="n">
        <v>5.621873</v>
      </c>
      <c r="W1861" s="39" t="n">
        <v>0.702734</v>
      </c>
      <c r="X1861" s="24" t="n">
        <f aca="false">P1861*RHO_VANE/2700*(1+SCRAP)*PRICE_VANE</f>
        <v>215.52844446</v>
      </c>
      <c r="Y1861" s="24" t="n">
        <f aca="false">Q1861*RHO_PLATE/2700*(1+SCRAP)*PRICE_PLATE</f>
        <v>255.86349012</v>
      </c>
      <c r="Z1861" s="24" t="n">
        <f aca="false">T1861*CUT_M+(R1861+S1861)*CUT_SET</f>
        <v>288.6229975</v>
      </c>
      <c r="AA1861" s="24" t="n">
        <f aca="false">U1861*ROUND_M</f>
        <v>666.74334</v>
      </c>
      <c r="AB1861" s="24" t="n">
        <f aca="false">(R1861+S1861)*FINISH_PART</f>
        <v>368</v>
      </c>
      <c r="AC1861" s="24" t="n">
        <f aca="false">R1861*SPACER_VANE+(R1861+S1861)*ASM_H*LABOUR</f>
        <v>613.5</v>
      </c>
      <c r="AD1861" s="24" t="n">
        <f aca="false">V1861*G10_CAGE+W1861*G10_SLEEVE</f>
        <v>379.47642</v>
      </c>
      <c r="AE1861" s="24" t="n">
        <f aca="false">N1861/1000*SHAFT_M+SHAFT_SET</f>
        <v>194.96</v>
      </c>
      <c r="AF1861" s="24" t="n">
        <f aca="false">2*ROUNDUP(G1861*1000/V_ZENER,0)*PRICE_Z+5*ROUNDUP(G1861*DIODE_SAFETY/V_STICK,0)*PRICE_STICK</f>
        <v>80.9</v>
      </c>
      <c r="AG1861" s="24" t="n">
        <f aca="false">SUM(X1861:AF1861)</f>
        <v>3063.59469208</v>
      </c>
      <c r="AH1861" s="20" t="n">
        <f aca="false">FIXED_BOM</f>
        <v>3461</v>
      </c>
      <c r="AI1861" s="24" t="n">
        <f aca="false">(AG1861+AH1861)*(1+CONT)</f>
        <v>7503.283895892</v>
      </c>
      <c r="AJ1861" s="24" t="n">
        <f aca="false">IF(L1861&gt;0,AI1861/L1861,1000000000000)</f>
        <v>810.344268901432</v>
      </c>
      <c r="AK1861" s="8" t="n">
        <f aca="false">IF(AND(G1861&gt;=V_NEED,L1861&gt;=P_MIN,K1861&gt;=Z_MIN,F1861&lt;=N_CAP,D1861&lt;=R_MAX,OR(CORONA_REQ=0,O1861&gt;=G1861)),1,0)</f>
        <v>0</v>
      </c>
      <c r="AL1861" s="28" t="n">
        <f aca="false">IF(AK1861=1,IF(OBJECTIVE=1,AI1861,AJ1861),1000000000000)+ROW()*0.000000001</f>
        <v>1000000000000</v>
      </c>
    </row>
    <row r="1862" customFormat="false" ht="15" hidden="false" customHeight="false" outlineLevel="0" collapsed="false">
      <c r="A1862" s="8" t="n">
        <v>1858</v>
      </c>
      <c r="B1862" s="23" t="n">
        <v>5</v>
      </c>
      <c r="C1862" s="23" t="n">
        <v>3</v>
      </c>
      <c r="D1862" s="8" t="n">
        <v>250</v>
      </c>
      <c r="E1862" s="8" t="n">
        <v>18</v>
      </c>
      <c r="F1862" s="8" t="n">
        <v>10</v>
      </c>
      <c r="G1862" s="28" t="n">
        <v>11.211605</v>
      </c>
      <c r="H1862" s="8" t="n">
        <v>101.408519</v>
      </c>
      <c r="I1862" s="8" t="n">
        <v>2029.737797</v>
      </c>
      <c r="J1862" s="28" t="n">
        <v>20.015456</v>
      </c>
      <c r="K1862" s="39" t="n">
        <v>1.574219</v>
      </c>
      <c r="L1862" s="28" t="n">
        <v>11.858671</v>
      </c>
      <c r="M1862" s="8" t="n">
        <v>219</v>
      </c>
      <c r="N1862" s="8" t="n">
        <v>1038</v>
      </c>
      <c r="O1862" s="28" t="n">
        <v>12.737934</v>
      </c>
      <c r="P1862" s="28" t="n">
        <v>22.507147</v>
      </c>
      <c r="Q1862" s="28" t="n">
        <v>24.429024</v>
      </c>
      <c r="R1862" s="8" t="n">
        <v>40</v>
      </c>
      <c r="S1862" s="8" t="n">
        <v>16</v>
      </c>
      <c r="T1862" s="23" t="n">
        <v>199.358398</v>
      </c>
      <c r="U1862" s="23" t="n">
        <v>163.858401</v>
      </c>
      <c r="V1862" s="28" t="n">
        <v>6.603859</v>
      </c>
      <c r="W1862" s="39" t="n">
        <v>0.825482</v>
      </c>
      <c r="X1862" s="24" t="n">
        <f aca="false">P1862*RHO_VANE/2700*(1+SCRAP)*PRICE_VANE</f>
        <v>269.41054959</v>
      </c>
      <c r="Y1862" s="24" t="n">
        <f aca="false">Q1862*RHO_PLATE/2700*(1+SCRAP)*PRICE_PLATE</f>
        <v>292.41541728</v>
      </c>
      <c r="Z1862" s="24" t="n">
        <f aca="false">T1862*CUT_M+(R1862+S1862)*CUT_SET</f>
        <v>355.037597</v>
      </c>
      <c r="AA1862" s="24" t="n">
        <f aca="false">U1862*ROUND_M</f>
        <v>819.292005</v>
      </c>
      <c r="AB1862" s="24" t="n">
        <f aca="false">(R1862+S1862)*FINISH_PART</f>
        <v>448</v>
      </c>
      <c r="AC1862" s="24" t="n">
        <f aca="false">R1862*SPACER_VANE+(R1862+S1862)*ASM_H*LABOUR</f>
        <v>750</v>
      </c>
      <c r="AD1862" s="24" t="n">
        <f aca="false">V1862*G10_CAGE+W1862*G10_SLEEVE</f>
        <v>445.76046</v>
      </c>
      <c r="AE1862" s="24" t="n">
        <f aca="false">N1862/1000*SHAFT_M+SHAFT_SET</f>
        <v>204.56</v>
      </c>
      <c r="AF1862" s="24" t="n">
        <f aca="false">2*ROUNDUP(G1862*1000/V_ZENER,0)*PRICE_Z+5*ROUNDUP(G1862*DIODE_SAFETY/V_STICK,0)*PRICE_STICK</f>
        <v>80.9</v>
      </c>
      <c r="AG1862" s="24" t="n">
        <f aca="false">SUM(X1862:AF1862)</f>
        <v>3665.37602887</v>
      </c>
      <c r="AH1862" s="20" t="n">
        <f aca="false">FIXED_BOM</f>
        <v>3461</v>
      </c>
      <c r="AI1862" s="24" t="n">
        <f aca="false">(AG1862+AH1862)*(1+CONT)</f>
        <v>8195.3324332005</v>
      </c>
      <c r="AJ1862" s="24" t="n">
        <f aca="false">IF(L1862&gt;0,AI1862/L1862,1000000000000)</f>
        <v>691.083548333578</v>
      </c>
      <c r="AK1862" s="8" t="n">
        <f aca="false">IF(AND(G1862&gt;=V_NEED,L1862&gt;=P_MIN,K1862&gt;=Z_MIN,F1862&lt;=N_CAP,D1862&lt;=R_MAX,OR(CORONA_REQ=0,O1862&gt;=G1862)),1,0)</f>
        <v>0</v>
      </c>
      <c r="AL1862" s="28" t="n">
        <f aca="false">IF(AK1862=1,IF(OBJECTIVE=1,AI1862,AJ1862),1000000000000)+ROW()*0.000000001</f>
        <v>1000000000000</v>
      </c>
    </row>
    <row r="1863" customFormat="false" ht="15" hidden="false" customHeight="false" outlineLevel="0" collapsed="false">
      <c r="A1863" s="8" t="n">
        <v>1859</v>
      </c>
      <c r="B1863" s="23" t="n">
        <v>5</v>
      </c>
      <c r="C1863" s="23" t="n">
        <v>3</v>
      </c>
      <c r="D1863" s="8" t="n">
        <v>250</v>
      </c>
      <c r="E1863" s="8" t="n">
        <v>18</v>
      </c>
      <c r="F1863" s="8" t="n">
        <v>12</v>
      </c>
      <c r="G1863" s="28" t="n">
        <v>11.211605</v>
      </c>
      <c r="H1863" s="8" t="n">
        <v>122.336628</v>
      </c>
      <c r="I1863" s="8" t="n">
        <v>2457.051018</v>
      </c>
      <c r="J1863" s="28" t="n">
        <v>20.084345</v>
      </c>
      <c r="K1863" s="39" t="n">
        <v>1.58085</v>
      </c>
      <c r="L1863" s="28" t="n">
        <v>14.467392</v>
      </c>
      <c r="M1863" s="8" t="n">
        <v>267</v>
      </c>
      <c r="N1863" s="8" t="n">
        <v>1134</v>
      </c>
      <c r="O1863" s="28" t="n">
        <v>12.737934</v>
      </c>
      <c r="P1863" s="28" t="n">
        <v>27.008577</v>
      </c>
      <c r="Q1863" s="28" t="n">
        <v>30.536281</v>
      </c>
      <c r="R1863" s="8" t="n">
        <v>48</v>
      </c>
      <c r="S1863" s="8" t="n">
        <v>20</v>
      </c>
      <c r="T1863" s="23" t="n">
        <v>240.738042</v>
      </c>
      <c r="U1863" s="23" t="n">
        <v>198.138046</v>
      </c>
      <c r="V1863" s="28" t="n">
        <v>7.782243</v>
      </c>
      <c r="W1863" s="39" t="n">
        <v>0.97278</v>
      </c>
      <c r="X1863" s="24" t="n">
        <f aca="false">P1863*RHO_VANE/2700*(1+SCRAP)*PRICE_VANE</f>
        <v>323.29266669</v>
      </c>
      <c r="Y1863" s="24" t="n">
        <f aca="false">Q1863*RHO_PLATE/2700*(1+SCRAP)*PRICE_PLATE</f>
        <v>365.51928357</v>
      </c>
      <c r="Z1863" s="24" t="n">
        <f aca="false">T1863*CUT_M+(R1863+S1863)*CUT_SET</f>
        <v>429.107063</v>
      </c>
      <c r="AA1863" s="24" t="n">
        <f aca="false">U1863*ROUND_M</f>
        <v>990.69023</v>
      </c>
      <c r="AB1863" s="24" t="n">
        <f aca="false">(R1863+S1863)*FINISH_PART</f>
        <v>544</v>
      </c>
      <c r="AC1863" s="24" t="n">
        <f aca="false">R1863*SPACER_VANE+(R1863+S1863)*ASM_H*LABOUR</f>
        <v>909</v>
      </c>
      <c r="AD1863" s="24" t="n">
        <f aca="false">V1863*G10_CAGE+W1863*G10_SLEEVE</f>
        <v>525.30138</v>
      </c>
      <c r="AE1863" s="24" t="n">
        <f aca="false">N1863/1000*SHAFT_M+SHAFT_SET</f>
        <v>216.08</v>
      </c>
      <c r="AF1863" s="24" t="n">
        <f aca="false">2*ROUNDUP(G1863*1000/V_ZENER,0)*PRICE_Z+5*ROUNDUP(G1863*DIODE_SAFETY/V_STICK,0)*PRICE_STICK</f>
        <v>80.9</v>
      </c>
      <c r="AG1863" s="24" t="n">
        <f aca="false">SUM(X1863:AF1863)</f>
        <v>4383.89062326</v>
      </c>
      <c r="AH1863" s="20" t="n">
        <f aca="false">FIXED_BOM</f>
        <v>3461</v>
      </c>
      <c r="AI1863" s="24" t="n">
        <f aca="false">(AG1863+AH1863)*(1+CONT)</f>
        <v>9021.624216749</v>
      </c>
      <c r="AJ1863" s="24" t="n">
        <f aca="false">IF(L1863&gt;0,AI1863/L1863,1000000000000)</f>
        <v>623.583311819366</v>
      </c>
      <c r="AK1863" s="8" t="n">
        <f aca="false">IF(AND(G1863&gt;=V_NEED,L1863&gt;=P_MIN,K1863&gt;=Z_MIN,F1863&lt;=N_CAP,D1863&lt;=R_MAX,OR(CORONA_REQ=0,O1863&gt;=G1863)),1,0)</f>
        <v>0</v>
      </c>
      <c r="AL1863" s="28" t="n">
        <f aca="false">IF(AK1863=1,IF(OBJECTIVE=1,AI1863,AJ1863),1000000000000)+ROW()*0.000000001</f>
        <v>1000000000000</v>
      </c>
    </row>
    <row r="1864" customFormat="false" ht="15" hidden="false" customHeight="false" outlineLevel="0" collapsed="false">
      <c r="A1864" s="8" t="n">
        <v>1860</v>
      </c>
      <c r="B1864" s="23" t="n">
        <v>5</v>
      </c>
      <c r="C1864" s="23" t="n">
        <v>3</v>
      </c>
      <c r="D1864" s="8" t="n">
        <v>250</v>
      </c>
      <c r="E1864" s="8" t="n">
        <v>18</v>
      </c>
      <c r="F1864" s="8" t="n">
        <v>16</v>
      </c>
      <c r="G1864" s="28" t="n">
        <v>11.211605</v>
      </c>
      <c r="H1864" s="8" t="n">
        <v>164.192847</v>
      </c>
      <c r="I1864" s="8" t="n">
        <v>3311.677459</v>
      </c>
      <c r="J1864" s="28" t="n">
        <v>20.169438</v>
      </c>
      <c r="K1864" s="39" t="n">
        <v>1.587852</v>
      </c>
      <c r="L1864" s="28" t="n">
        <v>19.656965</v>
      </c>
      <c r="M1864" s="8" t="n">
        <v>347</v>
      </c>
      <c r="N1864" s="8" t="n">
        <v>1294</v>
      </c>
      <c r="O1864" s="28" t="n">
        <v>12.737934</v>
      </c>
      <c r="P1864" s="28" t="n">
        <v>36.011436</v>
      </c>
      <c r="Q1864" s="28" t="n">
        <v>36.643537</v>
      </c>
      <c r="R1864" s="8" t="n">
        <v>64</v>
      </c>
      <c r="S1864" s="8" t="n">
        <v>24</v>
      </c>
      <c r="T1864" s="23" t="n">
        <v>315.957508</v>
      </c>
      <c r="U1864" s="23" t="n">
        <v>259.157513</v>
      </c>
      <c r="V1864" s="28" t="n">
        <v>9.746216</v>
      </c>
      <c r="W1864" s="39" t="n">
        <v>1.218277</v>
      </c>
      <c r="X1864" s="24" t="n">
        <f aca="false">P1864*RHO_VANE/2700*(1+SCRAP)*PRICE_VANE</f>
        <v>431.05688892</v>
      </c>
      <c r="Y1864" s="24" t="n">
        <f aca="false">Q1864*RHO_PLATE/2700*(1+SCRAP)*PRICE_PLATE</f>
        <v>438.62313789</v>
      </c>
      <c r="Z1864" s="24" t="n">
        <f aca="false">T1864*CUT_M+(R1864+S1864)*CUT_SET</f>
        <v>561.936262</v>
      </c>
      <c r="AA1864" s="24" t="n">
        <f aca="false">U1864*ROUND_M</f>
        <v>1295.787565</v>
      </c>
      <c r="AB1864" s="24" t="n">
        <f aca="false">(R1864+S1864)*FINISH_PART</f>
        <v>704</v>
      </c>
      <c r="AC1864" s="24" t="n">
        <f aca="false">R1864*SPACER_VANE+(R1864+S1864)*ASM_H*LABOUR</f>
        <v>1182</v>
      </c>
      <c r="AD1864" s="24" t="n">
        <f aca="false">V1864*G10_CAGE+W1864*G10_SLEEVE</f>
        <v>657.86958</v>
      </c>
      <c r="AE1864" s="24" t="n">
        <f aca="false">N1864/1000*SHAFT_M+SHAFT_SET</f>
        <v>235.28</v>
      </c>
      <c r="AF1864" s="24" t="n">
        <f aca="false">2*ROUNDUP(G1864*1000/V_ZENER,0)*PRICE_Z+5*ROUNDUP(G1864*DIODE_SAFETY/V_STICK,0)*PRICE_STICK</f>
        <v>80.9</v>
      </c>
      <c r="AG1864" s="24" t="n">
        <f aca="false">SUM(X1864:AF1864)</f>
        <v>5587.45343381</v>
      </c>
      <c r="AH1864" s="20" t="n">
        <f aca="false">FIXED_BOM</f>
        <v>3461</v>
      </c>
      <c r="AI1864" s="24" t="n">
        <f aca="false">(AG1864+AH1864)*(1+CONT)</f>
        <v>10405.7214488815</v>
      </c>
      <c r="AJ1864" s="24" t="n">
        <f aca="false">IF(L1864&gt;0,AI1864/L1864,1000000000000)</f>
        <v>529.365619203244</v>
      </c>
      <c r="AK1864" s="8" t="n">
        <f aca="false">IF(AND(G1864&gt;=V_NEED,L1864&gt;=P_MIN,K1864&gt;=Z_MIN,F1864&lt;=N_CAP,D1864&lt;=R_MAX,OR(CORONA_REQ=0,O1864&gt;=G1864)),1,0)</f>
        <v>0</v>
      </c>
      <c r="AL1864" s="28" t="n">
        <f aca="false">IF(AK1864=1,IF(OBJECTIVE=1,AI1864,AJ1864),1000000000000)+ROW()*0.000000001</f>
        <v>1000000000000</v>
      </c>
    </row>
    <row r="1865" customFormat="false" ht="15" hidden="false" customHeight="false" outlineLevel="0" collapsed="false">
      <c r="A1865" s="8" t="n">
        <v>1861</v>
      </c>
      <c r="B1865" s="23" t="n">
        <v>5</v>
      </c>
      <c r="C1865" s="23" t="n">
        <v>3</v>
      </c>
      <c r="D1865" s="8" t="n">
        <v>250</v>
      </c>
      <c r="E1865" s="8" t="n">
        <v>22</v>
      </c>
      <c r="F1865" s="8" t="n">
        <v>4</v>
      </c>
      <c r="G1865" s="28" t="n">
        <v>11.211605</v>
      </c>
      <c r="H1865" s="8" t="n">
        <v>52.324064</v>
      </c>
      <c r="I1865" s="8" t="n">
        <v>903.264479</v>
      </c>
      <c r="J1865" s="28" t="n">
        <v>17.262889</v>
      </c>
      <c r="K1865" s="39" t="n">
        <v>1.516693</v>
      </c>
      <c r="L1865" s="28" t="n">
        <v>4.913679</v>
      </c>
      <c r="M1865" s="8" t="n">
        <v>91</v>
      </c>
      <c r="N1865" s="8" t="n">
        <v>782</v>
      </c>
      <c r="O1865" s="28" t="n">
        <v>12.737934</v>
      </c>
      <c r="P1865" s="28" t="n">
        <v>10.631461</v>
      </c>
      <c r="Q1865" s="28" t="n">
        <v>12.214512</v>
      </c>
      <c r="R1865" s="8" t="n">
        <v>16</v>
      </c>
      <c r="S1865" s="8" t="n">
        <v>8</v>
      </c>
      <c r="T1865" s="23" t="n">
        <v>82.759288</v>
      </c>
      <c r="U1865" s="23" t="n">
        <v>68.559289</v>
      </c>
      <c r="V1865" s="28" t="n">
        <v>3.461502</v>
      </c>
      <c r="W1865" s="39" t="n">
        <v>0.432688</v>
      </c>
      <c r="X1865" s="24" t="n">
        <f aca="false">P1865*RHO_VANE/2700*(1+SCRAP)*PRICE_VANE</f>
        <v>127.25858817</v>
      </c>
      <c r="Y1865" s="24" t="n">
        <f aca="false">Q1865*RHO_PLATE/2700*(1+SCRAP)*PRICE_PLATE</f>
        <v>146.20770864</v>
      </c>
      <c r="Z1865" s="24" t="n">
        <f aca="false">T1865*CUT_M+(R1865+S1865)*CUT_SET</f>
        <v>148.138932</v>
      </c>
      <c r="AA1865" s="24" t="n">
        <f aca="false">U1865*ROUND_M</f>
        <v>342.796445</v>
      </c>
      <c r="AB1865" s="24" t="n">
        <f aca="false">(R1865+S1865)*FINISH_PART</f>
        <v>192</v>
      </c>
      <c r="AC1865" s="24" t="n">
        <f aca="false">R1865*SPACER_VANE+(R1865+S1865)*ASM_H*LABOUR</f>
        <v>318</v>
      </c>
      <c r="AD1865" s="24" t="n">
        <f aca="false">V1865*G10_CAGE+W1865*G10_SLEEVE</f>
        <v>233.6514</v>
      </c>
      <c r="AE1865" s="24" t="n">
        <f aca="false">N1865/1000*SHAFT_M+SHAFT_SET</f>
        <v>173.84</v>
      </c>
      <c r="AF1865" s="24" t="n">
        <f aca="false">2*ROUNDUP(G1865*1000/V_ZENER,0)*PRICE_Z+5*ROUNDUP(G1865*DIODE_SAFETY/V_STICK,0)*PRICE_STICK</f>
        <v>80.9</v>
      </c>
      <c r="AG1865" s="24" t="n">
        <f aca="false">SUM(X1865:AF1865)</f>
        <v>1762.79307381</v>
      </c>
      <c r="AH1865" s="20" t="n">
        <f aca="false">FIXED_BOM</f>
        <v>3461</v>
      </c>
      <c r="AI1865" s="24" t="n">
        <f aca="false">(AG1865+AH1865)*(1+CONT)</f>
        <v>6007.3620348815</v>
      </c>
      <c r="AJ1865" s="24" t="n">
        <f aca="false">IF(L1865&gt;0,AI1865/L1865,1000000000000)</f>
        <v>1222.57925983392</v>
      </c>
      <c r="AK1865" s="8" t="n">
        <f aca="false">IF(AND(G1865&gt;=V_NEED,L1865&gt;=P_MIN,K1865&gt;=Z_MIN,F1865&lt;=N_CAP,D1865&lt;=R_MAX,OR(CORONA_REQ=0,O1865&gt;=G1865)),1,0)</f>
        <v>1</v>
      </c>
      <c r="AL1865" s="28" t="n">
        <f aca="false">IF(AK1865=1,IF(OBJECTIVE=1,AI1865,AJ1865),1000000000000)+ROW()*0.000000001</f>
        <v>6007.3620367465</v>
      </c>
    </row>
    <row r="1866" customFormat="false" ht="15" hidden="false" customHeight="false" outlineLevel="0" collapsed="false">
      <c r="A1866" s="8" t="n">
        <v>1862</v>
      </c>
      <c r="B1866" s="23" t="n">
        <v>5</v>
      </c>
      <c r="C1866" s="23" t="n">
        <v>3</v>
      </c>
      <c r="D1866" s="8" t="n">
        <v>250</v>
      </c>
      <c r="E1866" s="8" t="n">
        <v>22</v>
      </c>
      <c r="F1866" s="8" t="n">
        <v>6</v>
      </c>
      <c r="G1866" s="28" t="n">
        <v>11.211605</v>
      </c>
      <c r="H1866" s="8" t="n">
        <v>81.080671</v>
      </c>
      <c r="I1866" s="8" t="n">
        <v>1419.415611</v>
      </c>
      <c r="J1866" s="28" t="n">
        <v>17.506214</v>
      </c>
      <c r="K1866" s="39" t="n">
        <v>1.543064</v>
      </c>
      <c r="L1866" s="28" t="n">
        <v>7.991192</v>
      </c>
      <c r="M1866" s="8" t="n">
        <v>139</v>
      </c>
      <c r="N1866" s="8" t="n">
        <v>878</v>
      </c>
      <c r="O1866" s="28" t="n">
        <v>12.737934</v>
      </c>
      <c r="P1866" s="28" t="n">
        <v>15.947191</v>
      </c>
      <c r="Q1866" s="28" t="n">
        <v>18.321768</v>
      </c>
      <c r="R1866" s="8" t="n">
        <v>24</v>
      </c>
      <c r="S1866" s="8" t="n">
        <v>12</v>
      </c>
      <c r="T1866" s="23" t="n">
        <v>124.138932</v>
      </c>
      <c r="U1866" s="23" t="n">
        <v>102.838934</v>
      </c>
      <c r="V1866" s="28" t="n">
        <v>4.639886</v>
      </c>
      <c r="W1866" s="39" t="n">
        <v>0.579986</v>
      </c>
      <c r="X1866" s="24" t="n">
        <f aca="false">P1866*RHO_VANE/2700*(1+SCRAP)*PRICE_VANE</f>
        <v>190.88787627</v>
      </c>
      <c r="Y1866" s="24" t="n">
        <f aca="false">Q1866*RHO_PLATE/2700*(1+SCRAP)*PRICE_PLATE</f>
        <v>219.31156296</v>
      </c>
      <c r="Z1866" s="24" t="n">
        <f aca="false">T1866*CUT_M+(R1866+S1866)*CUT_SET</f>
        <v>222.208398</v>
      </c>
      <c r="AA1866" s="24" t="n">
        <f aca="false">U1866*ROUND_M</f>
        <v>514.19467</v>
      </c>
      <c r="AB1866" s="24" t="n">
        <f aca="false">(R1866+S1866)*FINISH_PART</f>
        <v>288</v>
      </c>
      <c r="AC1866" s="24" t="n">
        <f aca="false">R1866*SPACER_VANE+(R1866+S1866)*ASM_H*LABOUR</f>
        <v>477</v>
      </c>
      <c r="AD1866" s="24" t="n">
        <f aca="false">V1866*G10_CAGE+W1866*G10_SLEEVE</f>
        <v>313.19232</v>
      </c>
      <c r="AE1866" s="24" t="n">
        <f aca="false">N1866/1000*SHAFT_M+SHAFT_SET</f>
        <v>185.36</v>
      </c>
      <c r="AF1866" s="24" t="n">
        <f aca="false">2*ROUNDUP(G1866*1000/V_ZENER,0)*PRICE_Z+5*ROUNDUP(G1866*DIODE_SAFETY/V_STICK,0)*PRICE_STICK</f>
        <v>80.9</v>
      </c>
      <c r="AG1866" s="24" t="n">
        <f aca="false">SUM(X1866:AF1866)</f>
        <v>2491.05482723</v>
      </c>
      <c r="AH1866" s="20" t="n">
        <f aca="false">FIXED_BOM</f>
        <v>3461</v>
      </c>
      <c r="AI1866" s="24" t="n">
        <f aca="false">(AG1866+AH1866)*(1+CONT)</f>
        <v>6844.8630513145</v>
      </c>
      <c r="AJ1866" s="24" t="n">
        <f aca="false">IF(L1866&gt;0,AI1866/L1866,1000000000000)</f>
        <v>856.550944003661</v>
      </c>
      <c r="AK1866" s="8" t="n">
        <f aca="false">IF(AND(G1866&gt;=V_NEED,L1866&gt;=P_MIN,K1866&gt;=Z_MIN,F1866&lt;=N_CAP,D1866&lt;=R_MAX,OR(CORONA_REQ=0,O1866&gt;=G1866)),1,0)</f>
        <v>1</v>
      </c>
      <c r="AL1866" s="28" t="n">
        <f aca="false">IF(AK1866=1,IF(OBJECTIVE=1,AI1866,AJ1866),1000000000000)+ROW()*0.000000001</f>
        <v>6844.8630531805</v>
      </c>
    </row>
    <row r="1867" customFormat="false" ht="15" hidden="false" customHeight="false" outlineLevel="0" collapsed="false">
      <c r="A1867" s="8" t="n">
        <v>1863</v>
      </c>
      <c r="B1867" s="23" t="n">
        <v>5</v>
      </c>
      <c r="C1867" s="23" t="n">
        <v>3</v>
      </c>
      <c r="D1867" s="8" t="n">
        <v>250</v>
      </c>
      <c r="E1867" s="8" t="n">
        <v>22</v>
      </c>
      <c r="F1867" s="8" t="n">
        <v>8</v>
      </c>
      <c r="G1867" s="28" t="n">
        <v>11.211605</v>
      </c>
      <c r="H1867" s="8" t="n">
        <v>109.837279</v>
      </c>
      <c r="I1867" s="8" t="n">
        <v>1935.566742</v>
      </c>
      <c r="J1867" s="28" t="n">
        <v>17.622129</v>
      </c>
      <c r="K1867" s="39" t="n">
        <v>1.555608</v>
      </c>
      <c r="L1867" s="28" t="n">
        <v>11.06828</v>
      </c>
      <c r="M1867" s="8" t="n">
        <v>187</v>
      </c>
      <c r="N1867" s="8" t="n">
        <v>974</v>
      </c>
      <c r="O1867" s="28" t="n">
        <v>12.737934</v>
      </c>
      <c r="P1867" s="28" t="n">
        <v>21.262921</v>
      </c>
      <c r="Q1867" s="28" t="n">
        <v>24.429024</v>
      </c>
      <c r="R1867" s="8" t="n">
        <v>32</v>
      </c>
      <c r="S1867" s="8" t="n">
        <v>16</v>
      </c>
      <c r="T1867" s="23" t="n">
        <v>165.518577</v>
      </c>
      <c r="U1867" s="23" t="n">
        <v>137.118579</v>
      </c>
      <c r="V1867" s="28" t="n">
        <v>5.81827</v>
      </c>
      <c r="W1867" s="39" t="n">
        <v>0.727284</v>
      </c>
      <c r="X1867" s="24" t="n">
        <f aca="false">P1867*RHO_VANE/2700*(1+SCRAP)*PRICE_VANE</f>
        <v>254.51716437</v>
      </c>
      <c r="Y1867" s="24" t="n">
        <f aca="false">Q1867*RHO_PLATE/2700*(1+SCRAP)*PRICE_PLATE</f>
        <v>292.41541728</v>
      </c>
      <c r="Z1867" s="24" t="n">
        <f aca="false">T1867*CUT_M+(R1867+S1867)*CUT_SET</f>
        <v>296.2778655</v>
      </c>
      <c r="AA1867" s="24" t="n">
        <f aca="false">U1867*ROUND_M</f>
        <v>685.592895</v>
      </c>
      <c r="AB1867" s="24" t="n">
        <f aca="false">(R1867+S1867)*FINISH_PART</f>
        <v>384</v>
      </c>
      <c r="AC1867" s="24" t="n">
        <f aca="false">R1867*SPACER_VANE+(R1867+S1867)*ASM_H*LABOUR</f>
        <v>636</v>
      </c>
      <c r="AD1867" s="24" t="n">
        <f aca="false">V1867*G10_CAGE+W1867*G10_SLEEVE</f>
        <v>392.73324</v>
      </c>
      <c r="AE1867" s="24" t="n">
        <f aca="false">N1867/1000*SHAFT_M+SHAFT_SET</f>
        <v>196.88</v>
      </c>
      <c r="AF1867" s="24" t="n">
        <f aca="false">2*ROUNDUP(G1867*1000/V_ZENER,0)*PRICE_Z+5*ROUNDUP(G1867*DIODE_SAFETY/V_STICK,0)*PRICE_STICK</f>
        <v>80.9</v>
      </c>
      <c r="AG1867" s="24" t="n">
        <f aca="false">SUM(X1867:AF1867)</f>
        <v>3219.31658215</v>
      </c>
      <c r="AH1867" s="20" t="n">
        <f aca="false">FIXED_BOM</f>
        <v>3461</v>
      </c>
      <c r="AI1867" s="24" t="n">
        <f aca="false">(AG1867+AH1867)*(1+CONT)</f>
        <v>7682.3640694725</v>
      </c>
      <c r="AJ1867" s="24" t="n">
        <f aca="false">IF(L1867&gt;0,AI1867/L1867,1000000000000)</f>
        <v>694.088337977762</v>
      </c>
      <c r="AK1867" s="8" t="n">
        <f aca="false">IF(AND(G1867&gt;=V_NEED,L1867&gt;=P_MIN,K1867&gt;=Z_MIN,F1867&lt;=N_CAP,D1867&lt;=R_MAX,OR(CORONA_REQ=0,O1867&gt;=G1867)),1,0)</f>
        <v>0</v>
      </c>
      <c r="AL1867" s="28" t="n">
        <f aca="false">IF(AK1867=1,IF(OBJECTIVE=1,AI1867,AJ1867),1000000000000)+ROW()*0.000000001</f>
        <v>1000000000000</v>
      </c>
    </row>
    <row r="1868" customFormat="false" ht="15" hidden="false" customHeight="false" outlineLevel="0" collapsed="false">
      <c r="A1868" s="8" t="n">
        <v>1864</v>
      </c>
      <c r="B1868" s="23" t="n">
        <v>5</v>
      </c>
      <c r="C1868" s="23" t="n">
        <v>3</v>
      </c>
      <c r="D1868" s="8" t="n">
        <v>250</v>
      </c>
      <c r="E1868" s="8" t="n">
        <v>22</v>
      </c>
      <c r="F1868" s="8" t="n">
        <v>10</v>
      </c>
      <c r="G1868" s="28" t="n">
        <v>11.211605</v>
      </c>
      <c r="H1868" s="8" t="n">
        <v>138.593887</v>
      </c>
      <c r="I1868" s="8" t="n">
        <v>2451.717873</v>
      </c>
      <c r="J1868" s="28" t="n">
        <v>17.689942</v>
      </c>
      <c r="K1868" s="39" t="n">
        <v>1.562623</v>
      </c>
      <c r="L1868" s="28" t="n">
        <v>14.138811</v>
      </c>
      <c r="M1868" s="8" t="n">
        <v>235</v>
      </c>
      <c r="N1868" s="8" t="n">
        <v>1070</v>
      </c>
      <c r="O1868" s="28" t="n">
        <v>12.737934</v>
      </c>
      <c r="P1868" s="28" t="n">
        <v>26.578651</v>
      </c>
      <c r="Q1868" s="28" t="n">
        <v>30.536281</v>
      </c>
      <c r="R1868" s="8" t="n">
        <v>40</v>
      </c>
      <c r="S1868" s="8" t="n">
        <v>20</v>
      </c>
      <c r="T1868" s="23" t="n">
        <v>206.898221</v>
      </c>
      <c r="U1868" s="23" t="n">
        <v>171.398224</v>
      </c>
      <c r="V1868" s="28" t="n">
        <v>6.996654</v>
      </c>
      <c r="W1868" s="39" t="n">
        <v>0.874582</v>
      </c>
      <c r="X1868" s="24" t="n">
        <f aca="false">P1868*RHO_VANE/2700*(1+SCRAP)*PRICE_VANE</f>
        <v>318.14645247</v>
      </c>
      <c r="Y1868" s="24" t="n">
        <f aca="false">Q1868*RHO_PLATE/2700*(1+SCRAP)*PRICE_PLATE</f>
        <v>365.51928357</v>
      </c>
      <c r="Z1868" s="24" t="n">
        <f aca="false">T1868*CUT_M+(R1868+S1868)*CUT_SET</f>
        <v>370.3473315</v>
      </c>
      <c r="AA1868" s="24" t="n">
        <f aca="false">U1868*ROUND_M</f>
        <v>856.99112</v>
      </c>
      <c r="AB1868" s="24" t="n">
        <f aca="false">(R1868+S1868)*FINISH_PART</f>
        <v>480</v>
      </c>
      <c r="AC1868" s="24" t="n">
        <f aca="false">R1868*SPACER_VANE+(R1868+S1868)*ASM_H*LABOUR</f>
        <v>795</v>
      </c>
      <c r="AD1868" s="24" t="n">
        <f aca="false">V1868*G10_CAGE+W1868*G10_SLEEVE</f>
        <v>472.27416</v>
      </c>
      <c r="AE1868" s="24" t="n">
        <f aca="false">N1868/1000*SHAFT_M+SHAFT_SET</f>
        <v>208.4</v>
      </c>
      <c r="AF1868" s="24" t="n">
        <f aca="false">2*ROUNDUP(G1868*1000/V_ZENER,0)*PRICE_Z+5*ROUNDUP(G1868*DIODE_SAFETY/V_STICK,0)*PRICE_STICK</f>
        <v>80.9</v>
      </c>
      <c r="AG1868" s="24" t="n">
        <f aca="false">SUM(X1868:AF1868)</f>
        <v>3947.57834754</v>
      </c>
      <c r="AH1868" s="20" t="n">
        <f aca="false">FIXED_BOM</f>
        <v>3461</v>
      </c>
      <c r="AI1868" s="24" t="n">
        <f aca="false">(AG1868+AH1868)*(1+CONT)</f>
        <v>8519.865099671</v>
      </c>
      <c r="AJ1868" s="24" t="n">
        <f aca="false">IF(L1868&gt;0,AI1868/L1868,1000000000000)</f>
        <v>602.587098708017</v>
      </c>
      <c r="AK1868" s="8" t="n">
        <f aca="false">IF(AND(G1868&gt;=V_NEED,L1868&gt;=P_MIN,K1868&gt;=Z_MIN,F1868&lt;=N_CAP,D1868&lt;=R_MAX,OR(CORONA_REQ=0,O1868&gt;=G1868)),1,0)</f>
        <v>0</v>
      </c>
      <c r="AL1868" s="28" t="n">
        <f aca="false">IF(AK1868=1,IF(OBJECTIVE=1,AI1868,AJ1868),1000000000000)+ROW()*0.000000001</f>
        <v>1000000000000</v>
      </c>
    </row>
    <row r="1869" customFormat="false" ht="15" hidden="false" customHeight="false" outlineLevel="0" collapsed="false">
      <c r="A1869" s="8" t="n">
        <v>1865</v>
      </c>
      <c r="B1869" s="23" t="n">
        <v>5</v>
      </c>
      <c r="C1869" s="23" t="n">
        <v>3</v>
      </c>
      <c r="D1869" s="8" t="n">
        <v>250</v>
      </c>
      <c r="E1869" s="8" t="n">
        <v>22</v>
      </c>
      <c r="F1869" s="8" t="n">
        <v>12</v>
      </c>
      <c r="G1869" s="28" t="n">
        <v>11.211605</v>
      </c>
      <c r="H1869" s="8" t="n">
        <v>167.350495</v>
      </c>
      <c r="I1869" s="8" t="n">
        <v>2967.869004</v>
      </c>
      <c r="J1869" s="28" t="n">
        <v>17.73445</v>
      </c>
      <c r="K1869" s="39" t="n">
        <v>1.567734</v>
      </c>
      <c r="L1869" s="28" t="n">
        <v>17.221726</v>
      </c>
      <c r="M1869" s="8" t="n">
        <v>275</v>
      </c>
      <c r="N1869" s="8" t="n">
        <v>1150</v>
      </c>
      <c r="O1869" s="28" t="n">
        <v>12.737934</v>
      </c>
      <c r="P1869" s="28" t="n">
        <v>31.894382</v>
      </c>
      <c r="Q1869" s="28" t="n">
        <v>33.589909</v>
      </c>
      <c r="R1869" s="8" t="n">
        <v>48</v>
      </c>
      <c r="S1869" s="8" t="n">
        <v>22</v>
      </c>
      <c r="T1869" s="23" t="n">
        <v>244.507954</v>
      </c>
      <c r="U1869" s="23" t="n">
        <v>201.907957</v>
      </c>
      <c r="V1869" s="28" t="n">
        <v>7.97864</v>
      </c>
      <c r="W1869" s="39" t="n">
        <v>0.99733</v>
      </c>
      <c r="X1869" s="24" t="n">
        <f aca="false">P1869*RHO_VANE/2700*(1+SCRAP)*PRICE_VANE</f>
        <v>381.77575254</v>
      </c>
      <c r="Y1869" s="24" t="n">
        <f aca="false">Q1869*RHO_PLATE/2700*(1+SCRAP)*PRICE_PLATE</f>
        <v>402.07121073</v>
      </c>
      <c r="Z1869" s="24" t="n">
        <f aca="false">T1869*CUT_M+(R1869+S1869)*CUT_SET</f>
        <v>436.761931</v>
      </c>
      <c r="AA1869" s="24" t="n">
        <f aca="false">U1869*ROUND_M</f>
        <v>1009.539785</v>
      </c>
      <c r="AB1869" s="24" t="n">
        <f aca="false">(R1869+S1869)*FINISH_PART</f>
        <v>560</v>
      </c>
      <c r="AC1869" s="24" t="n">
        <f aca="false">R1869*SPACER_VANE+(R1869+S1869)*ASM_H*LABOUR</f>
        <v>931.5</v>
      </c>
      <c r="AD1869" s="24" t="n">
        <f aca="false">V1869*G10_CAGE+W1869*G10_SLEEVE</f>
        <v>538.5582</v>
      </c>
      <c r="AE1869" s="24" t="n">
        <f aca="false">N1869/1000*SHAFT_M+SHAFT_SET</f>
        <v>218</v>
      </c>
      <c r="AF1869" s="24" t="n">
        <f aca="false">2*ROUNDUP(G1869*1000/V_ZENER,0)*PRICE_Z+5*ROUNDUP(G1869*DIODE_SAFETY/V_STICK,0)*PRICE_STICK</f>
        <v>80.9</v>
      </c>
      <c r="AG1869" s="24" t="n">
        <f aca="false">SUM(X1869:AF1869)</f>
        <v>4559.10687927</v>
      </c>
      <c r="AH1869" s="20" t="n">
        <f aca="false">FIXED_BOM</f>
        <v>3461</v>
      </c>
      <c r="AI1869" s="24" t="n">
        <f aca="false">(AG1869+AH1869)*(1+CONT)</f>
        <v>9223.1229111605</v>
      </c>
      <c r="AJ1869" s="24" t="n">
        <f aca="false">IF(L1869&gt;0,AI1869/L1869,1000000000000)</f>
        <v>535.551599831544</v>
      </c>
      <c r="AK1869" s="8" t="n">
        <f aca="false">IF(AND(G1869&gt;=V_NEED,L1869&gt;=P_MIN,K1869&gt;=Z_MIN,F1869&lt;=N_CAP,D1869&lt;=R_MAX,OR(CORONA_REQ=0,O1869&gt;=G1869)),1,0)</f>
        <v>0</v>
      </c>
      <c r="AL1869" s="28" t="n">
        <f aca="false">IF(AK1869=1,IF(OBJECTIVE=1,AI1869,AJ1869),1000000000000)+ROW()*0.000000001</f>
        <v>1000000000000</v>
      </c>
    </row>
    <row r="1870" customFormat="false" ht="15" hidden="false" customHeight="false" outlineLevel="0" collapsed="false">
      <c r="A1870" s="8" t="n">
        <v>1866</v>
      </c>
      <c r="B1870" s="23" t="n">
        <v>5</v>
      </c>
      <c r="C1870" s="23" t="n">
        <v>3</v>
      </c>
      <c r="D1870" s="8" t="n">
        <v>250</v>
      </c>
      <c r="E1870" s="8" t="n">
        <v>22</v>
      </c>
      <c r="F1870" s="8" t="n">
        <v>16</v>
      </c>
      <c r="G1870" s="28" t="n">
        <v>11.211605</v>
      </c>
      <c r="H1870" s="8" t="n">
        <v>224.86371</v>
      </c>
      <c r="I1870" s="8" t="n">
        <v>4000.171266</v>
      </c>
      <c r="J1870" s="28" t="n">
        <v>17.789315</v>
      </c>
      <c r="K1870" s="39" t="n">
        <v>1.574436</v>
      </c>
      <c r="L1870" s="28" t="n">
        <v>23.397398</v>
      </c>
      <c r="M1870" s="8" t="n">
        <v>371</v>
      </c>
      <c r="N1870" s="8" t="n">
        <v>1342</v>
      </c>
      <c r="O1870" s="28" t="n">
        <v>12.737934</v>
      </c>
      <c r="P1870" s="28" t="n">
        <v>42.525842</v>
      </c>
      <c r="Q1870" s="28" t="n">
        <v>45.804421</v>
      </c>
      <c r="R1870" s="8" t="n">
        <v>64</v>
      </c>
      <c r="S1870" s="8" t="n">
        <v>30</v>
      </c>
      <c r="T1870" s="23" t="n">
        <v>327.267242</v>
      </c>
      <c r="U1870" s="23" t="n">
        <v>270.467247</v>
      </c>
      <c r="V1870" s="28" t="n">
        <v>10.335408</v>
      </c>
      <c r="W1870" s="39" t="n">
        <v>1.291926</v>
      </c>
      <c r="X1870" s="24" t="n">
        <f aca="false">P1870*RHO_VANE/2700*(1+SCRAP)*PRICE_VANE</f>
        <v>509.03432874</v>
      </c>
      <c r="Y1870" s="24" t="n">
        <f aca="false">Q1870*RHO_PLATE/2700*(1+SCRAP)*PRICE_PLATE</f>
        <v>548.27891937</v>
      </c>
      <c r="Z1870" s="24" t="n">
        <f aca="false">T1870*CUT_M+(R1870+S1870)*CUT_SET</f>
        <v>584.900863</v>
      </c>
      <c r="AA1870" s="24" t="n">
        <f aca="false">U1870*ROUND_M</f>
        <v>1352.336235</v>
      </c>
      <c r="AB1870" s="24" t="n">
        <f aca="false">(R1870+S1870)*FINISH_PART</f>
        <v>752</v>
      </c>
      <c r="AC1870" s="24" t="n">
        <f aca="false">R1870*SPACER_VANE+(R1870+S1870)*ASM_H*LABOUR</f>
        <v>1249.5</v>
      </c>
      <c r="AD1870" s="24" t="n">
        <f aca="false">V1870*G10_CAGE+W1870*G10_SLEEVE</f>
        <v>697.64004</v>
      </c>
      <c r="AE1870" s="24" t="n">
        <f aca="false">N1870/1000*SHAFT_M+SHAFT_SET</f>
        <v>241.04</v>
      </c>
      <c r="AF1870" s="24" t="n">
        <f aca="false">2*ROUNDUP(G1870*1000/V_ZENER,0)*PRICE_Z+5*ROUNDUP(G1870*DIODE_SAFETY/V_STICK,0)*PRICE_STICK</f>
        <v>80.9</v>
      </c>
      <c r="AG1870" s="24" t="n">
        <f aca="false">SUM(X1870:AF1870)</f>
        <v>6015.63038611</v>
      </c>
      <c r="AH1870" s="20" t="n">
        <f aca="false">FIXED_BOM</f>
        <v>3461</v>
      </c>
      <c r="AI1870" s="24" t="n">
        <f aca="false">(AG1870+AH1870)*(1+CONT)</f>
        <v>10898.1249440265</v>
      </c>
      <c r="AJ1870" s="24" t="n">
        <f aca="false">IF(L1870&gt;0,AI1870/L1870,1000000000000)</f>
        <v>465.783628761903</v>
      </c>
      <c r="AK1870" s="8" t="n">
        <f aca="false">IF(AND(G1870&gt;=V_NEED,L1870&gt;=P_MIN,K1870&gt;=Z_MIN,F1870&lt;=N_CAP,D1870&lt;=R_MAX,OR(CORONA_REQ=0,O1870&gt;=G1870)),1,0)</f>
        <v>0</v>
      </c>
      <c r="AL1870" s="28" t="n">
        <f aca="false">IF(AK1870=1,IF(OBJECTIVE=1,AI1870,AJ1870),1000000000000)+ROW()*0.000000001</f>
        <v>1000000000000</v>
      </c>
    </row>
    <row r="1871" customFormat="false" ht="15" hidden="false" customHeight="false" outlineLevel="0" collapsed="false">
      <c r="A1871" s="8" t="n">
        <v>1867</v>
      </c>
      <c r="B1871" s="23" t="n">
        <v>5</v>
      </c>
      <c r="C1871" s="23" t="n">
        <v>3</v>
      </c>
      <c r="D1871" s="8" t="n">
        <v>250</v>
      </c>
      <c r="E1871" s="8" t="n">
        <v>26</v>
      </c>
      <c r="F1871" s="8" t="n">
        <v>4</v>
      </c>
      <c r="G1871" s="28" t="n">
        <v>11.211605</v>
      </c>
      <c r="H1871" s="8" t="n">
        <v>82.550198</v>
      </c>
      <c r="I1871" s="8" t="n">
        <v>1059.283133</v>
      </c>
      <c r="J1871" s="28" t="n">
        <v>12.831988</v>
      </c>
      <c r="K1871" s="39" t="n">
        <v>1.480648</v>
      </c>
      <c r="L1871" s="28" t="n">
        <v>5.495108</v>
      </c>
      <c r="M1871" s="8" t="n">
        <v>99</v>
      </c>
      <c r="N1871" s="8" t="n">
        <v>798</v>
      </c>
      <c r="O1871" s="28" t="n">
        <v>12.737934</v>
      </c>
      <c r="P1871" s="28" t="n">
        <v>12.260062</v>
      </c>
      <c r="Q1871" s="28" t="n">
        <v>15.26814</v>
      </c>
      <c r="R1871" s="8" t="n">
        <v>16</v>
      </c>
      <c r="S1871" s="8" t="n">
        <v>10</v>
      </c>
      <c r="T1871" s="23" t="n">
        <v>86.529199</v>
      </c>
      <c r="U1871" s="23" t="n">
        <v>72.329201</v>
      </c>
      <c r="V1871" s="28" t="n">
        <v>3.6579</v>
      </c>
      <c r="W1871" s="39" t="n">
        <v>0.457237</v>
      </c>
      <c r="X1871" s="24" t="n">
        <f aca="false">P1871*RHO_VANE/2700*(1+SCRAP)*PRICE_VANE</f>
        <v>146.75294214</v>
      </c>
      <c r="Y1871" s="24" t="n">
        <f aca="false">Q1871*RHO_PLATE/2700*(1+SCRAP)*PRICE_PLATE</f>
        <v>182.7596358</v>
      </c>
      <c r="Z1871" s="24" t="n">
        <f aca="false">T1871*CUT_M+(R1871+S1871)*CUT_SET</f>
        <v>155.7937985</v>
      </c>
      <c r="AA1871" s="24" t="n">
        <f aca="false">U1871*ROUND_M</f>
        <v>361.646005</v>
      </c>
      <c r="AB1871" s="24" t="n">
        <f aca="false">(R1871+S1871)*FINISH_PART</f>
        <v>208</v>
      </c>
      <c r="AC1871" s="24" t="n">
        <f aca="false">R1871*SPACER_VANE+(R1871+S1871)*ASM_H*LABOUR</f>
        <v>340.5</v>
      </c>
      <c r="AD1871" s="24" t="n">
        <f aca="false">V1871*G10_CAGE+W1871*G10_SLEEVE</f>
        <v>246.90822</v>
      </c>
      <c r="AE1871" s="24" t="n">
        <f aca="false">N1871/1000*SHAFT_M+SHAFT_SET</f>
        <v>175.76</v>
      </c>
      <c r="AF1871" s="24" t="n">
        <f aca="false">2*ROUNDUP(G1871*1000/V_ZENER,0)*PRICE_Z+5*ROUNDUP(G1871*DIODE_SAFETY/V_STICK,0)*PRICE_STICK</f>
        <v>80.9</v>
      </c>
      <c r="AG1871" s="24" t="n">
        <f aca="false">SUM(X1871:AF1871)</f>
        <v>1899.02060144</v>
      </c>
      <c r="AH1871" s="20" t="n">
        <f aca="false">FIXED_BOM</f>
        <v>3461</v>
      </c>
      <c r="AI1871" s="24" t="n">
        <f aca="false">(AG1871+AH1871)*(1+CONT)</f>
        <v>6164.023691656</v>
      </c>
      <c r="AJ1871" s="24" t="n">
        <f aca="false">IF(L1871&gt;0,AI1871/L1871,1000000000000)</f>
        <v>1121.72930753245</v>
      </c>
      <c r="AK1871" s="8" t="n">
        <f aca="false">IF(AND(G1871&gt;=V_NEED,L1871&gt;=P_MIN,K1871&gt;=Z_MIN,F1871&lt;=N_CAP,D1871&lt;=R_MAX,OR(CORONA_REQ=0,O1871&gt;=G1871)),1,0)</f>
        <v>1</v>
      </c>
      <c r="AL1871" s="28" t="n">
        <f aca="false">IF(AK1871=1,IF(OBJECTIVE=1,AI1871,AJ1871),1000000000000)+ROW()*0.000000001</f>
        <v>6164.023693527</v>
      </c>
    </row>
    <row r="1872" customFormat="false" ht="15" hidden="false" customHeight="false" outlineLevel="0" collapsed="false">
      <c r="A1872" s="8" t="n">
        <v>1868</v>
      </c>
      <c r="B1872" s="23" t="n">
        <v>5</v>
      </c>
      <c r="C1872" s="23" t="n">
        <v>3</v>
      </c>
      <c r="D1872" s="8" t="n">
        <v>250</v>
      </c>
      <c r="E1872" s="8" t="n">
        <v>26</v>
      </c>
      <c r="F1872" s="8" t="n">
        <v>6</v>
      </c>
      <c r="G1872" s="28" t="n">
        <v>11.211605</v>
      </c>
      <c r="H1872" s="8" t="n">
        <v>128.578882</v>
      </c>
      <c r="I1872" s="8" t="n">
        <v>1664.587781</v>
      </c>
      <c r="J1872" s="28" t="n">
        <v>12.946043</v>
      </c>
      <c r="K1872" s="39" t="n">
        <v>1.501777</v>
      </c>
      <c r="L1872" s="28" t="n">
        <v>8.899014</v>
      </c>
      <c r="M1872" s="8" t="n">
        <v>147</v>
      </c>
      <c r="N1872" s="8" t="n">
        <v>894</v>
      </c>
      <c r="O1872" s="28" t="n">
        <v>12.737934</v>
      </c>
      <c r="P1872" s="28" t="n">
        <v>18.390093</v>
      </c>
      <c r="Q1872" s="28" t="n">
        <v>21.375396</v>
      </c>
      <c r="R1872" s="8" t="n">
        <v>24</v>
      </c>
      <c r="S1872" s="8" t="n">
        <v>14</v>
      </c>
      <c r="T1872" s="23" t="n">
        <v>127.908844</v>
      </c>
      <c r="U1872" s="23" t="n">
        <v>106.608845</v>
      </c>
      <c r="V1872" s="28" t="n">
        <v>4.836283</v>
      </c>
      <c r="W1872" s="39" t="n">
        <v>0.604535</v>
      </c>
      <c r="X1872" s="24" t="n">
        <f aca="false">P1872*RHO_VANE/2700*(1+SCRAP)*PRICE_VANE</f>
        <v>220.12941321</v>
      </c>
      <c r="Y1872" s="24" t="n">
        <f aca="false">Q1872*RHO_PLATE/2700*(1+SCRAP)*PRICE_PLATE</f>
        <v>255.86349012</v>
      </c>
      <c r="Z1872" s="24" t="n">
        <f aca="false">T1872*CUT_M+(R1872+S1872)*CUT_SET</f>
        <v>229.863266</v>
      </c>
      <c r="AA1872" s="24" t="n">
        <f aca="false">U1872*ROUND_M</f>
        <v>533.044225</v>
      </c>
      <c r="AB1872" s="24" t="n">
        <f aca="false">(R1872+S1872)*FINISH_PART</f>
        <v>304</v>
      </c>
      <c r="AC1872" s="24" t="n">
        <f aca="false">R1872*SPACER_VANE+(R1872+S1872)*ASM_H*LABOUR</f>
        <v>499.5</v>
      </c>
      <c r="AD1872" s="24" t="n">
        <f aca="false">V1872*G10_CAGE+W1872*G10_SLEEVE</f>
        <v>326.44908</v>
      </c>
      <c r="AE1872" s="24" t="n">
        <f aca="false">N1872/1000*SHAFT_M+SHAFT_SET</f>
        <v>187.28</v>
      </c>
      <c r="AF1872" s="24" t="n">
        <f aca="false">2*ROUNDUP(G1872*1000/V_ZENER,0)*PRICE_Z+5*ROUNDUP(G1872*DIODE_SAFETY/V_STICK,0)*PRICE_STICK</f>
        <v>80.9</v>
      </c>
      <c r="AG1872" s="24" t="n">
        <f aca="false">SUM(X1872:AF1872)</f>
        <v>2637.02947433</v>
      </c>
      <c r="AH1872" s="20" t="n">
        <f aca="false">FIXED_BOM</f>
        <v>3461</v>
      </c>
      <c r="AI1872" s="24" t="n">
        <f aca="false">(AG1872+AH1872)*(1+CONT)</f>
        <v>7012.7338954795</v>
      </c>
      <c r="AJ1872" s="24" t="n">
        <f aca="false">IF(L1872&gt;0,AI1872/L1872,1000000000000)</f>
        <v>788.034932350876</v>
      </c>
      <c r="AK1872" s="8" t="n">
        <f aca="false">IF(AND(G1872&gt;=V_NEED,L1872&gt;=P_MIN,K1872&gt;=Z_MIN,F1872&lt;=N_CAP,D1872&lt;=R_MAX,OR(CORONA_REQ=0,O1872&gt;=G1872)),1,0)</f>
        <v>1</v>
      </c>
      <c r="AL1872" s="28" t="n">
        <f aca="false">IF(AK1872=1,IF(OBJECTIVE=1,AI1872,AJ1872),1000000000000)+ROW()*0.000000001</f>
        <v>7012.7338973515</v>
      </c>
    </row>
    <row r="1873" customFormat="false" ht="15" hidden="false" customHeight="false" outlineLevel="0" collapsed="false">
      <c r="A1873" s="8" t="n">
        <v>1869</v>
      </c>
      <c r="B1873" s="23" t="n">
        <v>5</v>
      </c>
      <c r="C1873" s="23" t="n">
        <v>3</v>
      </c>
      <c r="D1873" s="8" t="n">
        <v>250</v>
      </c>
      <c r="E1873" s="8" t="n">
        <v>26</v>
      </c>
      <c r="F1873" s="8" t="n">
        <v>8</v>
      </c>
      <c r="G1873" s="28" t="n">
        <v>11.211605</v>
      </c>
      <c r="H1873" s="8" t="n">
        <v>174.607566</v>
      </c>
      <c r="I1873" s="8" t="n">
        <v>2269.892428</v>
      </c>
      <c r="J1873" s="28" t="n">
        <v>12.999966</v>
      </c>
      <c r="K1873" s="39" t="n">
        <v>1.511049</v>
      </c>
      <c r="L1873" s="28" t="n">
        <v>12.289403</v>
      </c>
      <c r="M1873" s="8" t="n">
        <v>195</v>
      </c>
      <c r="N1873" s="8" t="n">
        <v>990</v>
      </c>
      <c r="O1873" s="28" t="n">
        <v>12.737934</v>
      </c>
      <c r="P1873" s="28" t="n">
        <v>24.520124</v>
      </c>
      <c r="Q1873" s="28" t="n">
        <v>27.482653</v>
      </c>
      <c r="R1873" s="8" t="n">
        <v>32</v>
      </c>
      <c r="S1873" s="8" t="n">
        <v>18</v>
      </c>
      <c r="T1873" s="23" t="n">
        <v>169.288488</v>
      </c>
      <c r="U1873" s="23" t="n">
        <v>140.88849</v>
      </c>
      <c r="V1873" s="28" t="n">
        <v>6.014667</v>
      </c>
      <c r="W1873" s="39" t="n">
        <v>0.751833</v>
      </c>
      <c r="X1873" s="24" t="n">
        <f aca="false">P1873*RHO_VANE/2700*(1+SCRAP)*PRICE_VANE</f>
        <v>293.50588428</v>
      </c>
      <c r="Y1873" s="24" t="n">
        <f aca="false">Q1873*RHO_PLATE/2700*(1+SCRAP)*PRICE_PLATE</f>
        <v>328.96735641</v>
      </c>
      <c r="Z1873" s="24" t="n">
        <f aca="false">T1873*CUT_M+(R1873+S1873)*CUT_SET</f>
        <v>303.932732</v>
      </c>
      <c r="AA1873" s="24" t="n">
        <f aca="false">U1873*ROUND_M</f>
        <v>704.44245</v>
      </c>
      <c r="AB1873" s="24" t="n">
        <f aca="false">(R1873+S1873)*FINISH_PART</f>
        <v>400</v>
      </c>
      <c r="AC1873" s="24" t="n">
        <f aca="false">R1873*SPACER_VANE+(R1873+S1873)*ASM_H*LABOUR</f>
        <v>658.5</v>
      </c>
      <c r="AD1873" s="24" t="n">
        <f aca="false">V1873*G10_CAGE+W1873*G10_SLEEVE</f>
        <v>405.99</v>
      </c>
      <c r="AE1873" s="24" t="n">
        <f aca="false">N1873/1000*SHAFT_M+SHAFT_SET</f>
        <v>198.8</v>
      </c>
      <c r="AF1873" s="24" t="n">
        <f aca="false">2*ROUNDUP(G1873*1000/V_ZENER,0)*PRICE_Z+5*ROUNDUP(G1873*DIODE_SAFETY/V_STICK,0)*PRICE_STICK</f>
        <v>80.9</v>
      </c>
      <c r="AG1873" s="24" t="n">
        <f aca="false">SUM(X1873:AF1873)</f>
        <v>3375.03842269</v>
      </c>
      <c r="AH1873" s="20" t="n">
        <f aca="false">FIXED_BOM</f>
        <v>3461</v>
      </c>
      <c r="AI1873" s="24" t="n">
        <f aca="false">(AG1873+AH1873)*(1+CONT)</f>
        <v>7861.4441860935</v>
      </c>
      <c r="AJ1873" s="24" t="n">
        <f aca="false">IF(L1873&gt;0,AI1873/L1873,1000000000000)</f>
        <v>639.692927808902</v>
      </c>
      <c r="AK1873" s="8" t="n">
        <f aca="false">IF(AND(G1873&gt;=V_NEED,L1873&gt;=P_MIN,K1873&gt;=Z_MIN,F1873&lt;=N_CAP,D1873&lt;=R_MAX,OR(CORONA_REQ=0,O1873&gt;=G1873)),1,0)</f>
        <v>0</v>
      </c>
      <c r="AL1873" s="28" t="n">
        <f aca="false">IF(AK1873=1,IF(OBJECTIVE=1,AI1873,AJ1873),1000000000000)+ROW()*0.000000001</f>
        <v>1000000000000</v>
      </c>
    </row>
    <row r="1874" customFormat="false" ht="15" hidden="false" customHeight="false" outlineLevel="0" collapsed="false">
      <c r="A1874" s="8" t="n">
        <v>1870</v>
      </c>
      <c r="B1874" s="23" t="n">
        <v>5</v>
      </c>
      <c r="C1874" s="23" t="n">
        <v>3</v>
      </c>
      <c r="D1874" s="8" t="n">
        <v>250</v>
      </c>
      <c r="E1874" s="8" t="n">
        <v>26</v>
      </c>
      <c r="F1874" s="8" t="n">
        <v>10</v>
      </c>
      <c r="G1874" s="28" t="n">
        <v>11.211605</v>
      </c>
      <c r="H1874" s="8" t="n">
        <v>220.636251</v>
      </c>
      <c r="I1874" s="8" t="n">
        <v>2875.197075</v>
      </c>
      <c r="J1874" s="28" t="n">
        <v>13.03139</v>
      </c>
      <c r="K1874" s="39" t="n">
        <v>1.517567</v>
      </c>
      <c r="L1874" s="28" t="n">
        <v>15.704238</v>
      </c>
      <c r="M1874" s="8" t="n">
        <v>243</v>
      </c>
      <c r="N1874" s="8" t="n">
        <v>1086</v>
      </c>
      <c r="O1874" s="28" t="n">
        <v>12.737934</v>
      </c>
      <c r="P1874" s="28" t="n">
        <v>30.650155</v>
      </c>
      <c r="Q1874" s="28" t="n">
        <v>33.589909</v>
      </c>
      <c r="R1874" s="8" t="n">
        <v>40</v>
      </c>
      <c r="S1874" s="8" t="n">
        <v>22</v>
      </c>
      <c r="T1874" s="23" t="n">
        <v>210.668132</v>
      </c>
      <c r="U1874" s="23" t="n">
        <v>175.168135</v>
      </c>
      <c r="V1874" s="28" t="n">
        <v>7.193051</v>
      </c>
      <c r="W1874" s="39" t="n">
        <v>0.899131</v>
      </c>
      <c r="X1874" s="24" t="n">
        <f aca="false">P1874*RHO_VANE/2700*(1+SCRAP)*PRICE_VANE</f>
        <v>366.88235535</v>
      </c>
      <c r="Y1874" s="24" t="n">
        <f aca="false">Q1874*RHO_PLATE/2700*(1+SCRAP)*PRICE_PLATE</f>
        <v>402.07121073</v>
      </c>
      <c r="Z1874" s="24" t="n">
        <f aca="false">T1874*CUT_M+(R1874+S1874)*CUT_SET</f>
        <v>378.002198</v>
      </c>
      <c r="AA1874" s="24" t="n">
        <f aca="false">U1874*ROUND_M</f>
        <v>875.840675</v>
      </c>
      <c r="AB1874" s="24" t="n">
        <f aca="false">(R1874+S1874)*FINISH_PART</f>
        <v>496</v>
      </c>
      <c r="AC1874" s="24" t="n">
        <f aca="false">R1874*SPACER_VANE+(R1874+S1874)*ASM_H*LABOUR</f>
        <v>817.5</v>
      </c>
      <c r="AD1874" s="24" t="n">
        <f aca="false">V1874*G10_CAGE+W1874*G10_SLEEVE</f>
        <v>485.53092</v>
      </c>
      <c r="AE1874" s="24" t="n">
        <f aca="false">N1874/1000*SHAFT_M+SHAFT_SET</f>
        <v>210.32</v>
      </c>
      <c r="AF1874" s="24" t="n">
        <f aca="false">2*ROUNDUP(G1874*1000/V_ZENER,0)*PRICE_Z+5*ROUNDUP(G1874*DIODE_SAFETY/V_STICK,0)*PRICE_STICK</f>
        <v>80.9</v>
      </c>
      <c r="AG1874" s="24" t="n">
        <f aca="false">SUM(X1874:AF1874)</f>
        <v>4113.04735908</v>
      </c>
      <c r="AH1874" s="20" t="n">
        <f aca="false">FIXED_BOM</f>
        <v>3461</v>
      </c>
      <c r="AI1874" s="24" t="n">
        <f aca="false">(AG1874+AH1874)*(1+CONT)</f>
        <v>8710.154462942</v>
      </c>
      <c r="AJ1874" s="24" t="n">
        <f aca="false">IF(L1874&gt;0,AI1874/L1874,1000000000000)</f>
        <v>554.63719175308</v>
      </c>
      <c r="AK1874" s="8" t="n">
        <f aca="false">IF(AND(G1874&gt;=V_NEED,L1874&gt;=P_MIN,K1874&gt;=Z_MIN,F1874&lt;=N_CAP,D1874&lt;=R_MAX,OR(CORONA_REQ=0,O1874&gt;=G1874)),1,0)</f>
        <v>0</v>
      </c>
      <c r="AL1874" s="28" t="n">
        <f aca="false">IF(AK1874=1,IF(OBJECTIVE=1,AI1874,AJ1874),1000000000000)+ROW()*0.000000001</f>
        <v>1000000000000</v>
      </c>
    </row>
    <row r="1875" customFormat="false" ht="15" hidden="false" customHeight="false" outlineLevel="0" collapsed="false">
      <c r="A1875" s="8" t="n">
        <v>1871</v>
      </c>
      <c r="B1875" s="23" t="n">
        <v>5</v>
      </c>
      <c r="C1875" s="23" t="n">
        <v>3</v>
      </c>
      <c r="D1875" s="8" t="n">
        <v>250</v>
      </c>
      <c r="E1875" s="8" t="n">
        <v>26</v>
      </c>
      <c r="F1875" s="8" t="n">
        <v>12</v>
      </c>
      <c r="G1875" s="28" t="n">
        <v>11.211605</v>
      </c>
      <c r="H1875" s="8" t="n">
        <v>266.664935</v>
      </c>
      <c r="I1875" s="8" t="n">
        <v>3480.501723</v>
      </c>
      <c r="J1875" s="28" t="n">
        <v>13.051966</v>
      </c>
      <c r="K1875" s="39" t="n">
        <v>1.521364</v>
      </c>
      <c r="L1875" s="28" t="n">
        <v>19.106313</v>
      </c>
      <c r="M1875" s="8" t="n">
        <v>291</v>
      </c>
      <c r="N1875" s="8" t="n">
        <v>1182</v>
      </c>
      <c r="O1875" s="28" t="n">
        <v>12.737934</v>
      </c>
      <c r="P1875" s="28" t="n">
        <v>36.780187</v>
      </c>
      <c r="Q1875" s="28" t="n">
        <v>39.697165</v>
      </c>
      <c r="R1875" s="8" t="n">
        <v>48</v>
      </c>
      <c r="S1875" s="8" t="n">
        <v>26</v>
      </c>
      <c r="T1875" s="23" t="n">
        <v>252.047776</v>
      </c>
      <c r="U1875" s="23" t="n">
        <v>209.44778</v>
      </c>
      <c r="V1875" s="28" t="n">
        <v>8.371435</v>
      </c>
      <c r="W1875" s="39" t="n">
        <v>1.046429</v>
      </c>
      <c r="X1875" s="24" t="n">
        <f aca="false">P1875*RHO_VANE/2700*(1+SCRAP)*PRICE_VANE</f>
        <v>440.25883839</v>
      </c>
      <c r="Y1875" s="24" t="n">
        <f aca="false">Q1875*RHO_PLATE/2700*(1+SCRAP)*PRICE_PLATE</f>
        <v>475.17506505</v>
      </c>
      <c r="Z1875" s="24" t="n">
        <f aca="false">T1875*CUT_M+(R1875+S1875)*CUT_SET</f>
        <v>452.071664</v>
      </c>
      <c r="AA1875" s="24" t="n">
        <f aca="false">U1875*ROUND_M</f>
        <v>1047.2389</v>
      </c>
      <c r="AB1875" s="24" t="n">
        <f aca="false">(R1875+S1875)*FINISH_PART</f>
        <v>592</v>
      </c>
      <c r="AC1875" s="24" t="n">
        <f aca="false">R1875*SPACER_VANE+(R1875+S1875)*ASM_H*LABOUR</f>
        <v>976.5</v>
      </c>
      <c r="AD1875" s="24" t="n">
        <f aca="false">V1875*G10_CAGE+W1875*G10_SLEEVE</f>
        <v>565.07184</v>
      </c>
      <c r="AE1875" s="24" t="n">
        <f aca="false">N1875/1000*SHAFT_M+SHAFT_SET</f>
        <v>221.84</v>
      </c>
      <c r="AF1875" s="24" t="n">
        <f aca="false">2*ROUNDUP(G1875*1000/V_ZENER,0)*PRICE_Z+5*ROUNDUP(G1875*DIODE_SAFETY/V_STICK,0)*PRICE_STICK</f>
        <v>80.9</v>
      </c>
      <c r="AG1875" s="24" t="n">
        <f aca="false">SUM(X1875:AF1875)</f>
        <v>4851.05630744</v>
      </c>
      <c r="AH1875" s="20" t="n">
        <f aca="false">FIXED_BOM</f>
        <v>3461</v>
      </c>
      <c r="AI1875" s="24" t="n">
        <f aca="false">(AG1875+AH1875)*(1+CONT)</f>
        <v>9558.864753556</v>
      </c>
      <c r="AJ1875" s="24" t="n">
        <f aca="false">IF(L1875&gt;0,AI1875/L1875,1000000000000)</f>
        <v>500.298762694613</v>
      </c>
      <c r="AK1875" s="8" t="n">
        <f aca="false">IF(AND(G1875&gt;=V_NEED,L1875&gt;=P_MIN,K1875&gt;=Z_MIN,F1875&lt;=N_CAP,D1875&lt;=R_MAX,OR(CORONA_REQ=0,O1875&gt;=G1875)),1,0)</f>
        <v>0</v>
      </c>
      <c r="AL1875" s="28" t="n">
        <f aca="false">IF(AK1875=1,IF(OBJECTIVE=1,AI1875,AJ1875),1000000000000)+ROW()*0.000000001</f>
        <v>1000000000000</v>
      </c>
    </row>
    <row r="1876" customFormat="false" ht="15" hidden="false" customHeight="false" outlineLevel="0" collapsed="false">
      <c r="A1876" s="8" t="n">
        <v>1872</v>
      </c>
      <c r="B1876" s="23" t="n">
        <v>5</v>
      </c>
      <c r="C1876" s="23" t="n">
        <v>3</v>
      </c>
      <c r="D1876" s="8" t="n">
        <v>250</v>
      </c>
      <c r="E1876" s="8" t="n">
        <v>26</v>
      </c>
      <c r="F1876" s="8" t="n">
        <v>16</v>
      </c>
      <c r="G1876" s="28" t="n">
        <v>11.211605</v>
      </c>
      <c r="H1876" s="8" t="n">
        <v>358.722304</v>
      </c>
      <c r="I1876" s="8" t="n">
        <v>4691.111018</v>
      </c>
      <c r="J1876" s="28" t="n">
        <v>13.077277</v>
      </c>
      <c r="K1876" s="39" t="n">
        <v>1.526396</v>
      </c>
      <c r="L1876" s="28" t="n">
        <v>25.922818</v>
      </c>
      <c r="M1876" s="8" t="n">
        <v>387</v>
      </c>
      <c r="N1876" s="8" t="n">
        <v>1374</v>
      </c>
      <c r="O1876" s="28" t="n">
        <v>12.737934</v>
      </c>
      <c r="P1876" s="28" t="n">
        <v>49.040249</v>
      </c>
      <c r="Q1876" s="28" t="n">
        <v>51.911677</v>
      </c>
      <c r="R1876" s="8" t="n">
        <v>64</v>
      </c>
      <c r="S1876" s="8" t="n">
        <v>34</v>
      </c>
      <c r="T1876" s="23" t="n">
        <v>334.807064</v>
      </c>
      <c r="U1876" s="23" t="n">
        <v>278.007069</v>
      </c>
      <c r="V1876" s="28" t="n">
        <v>10.728202</v>
      </c>
      <c r="W1876" s="39" t="n">
        <v>1.341025</v>
      </c>
      <c r="X1876" s="24" t="n">
        <f aca="false">P1876*RHO_VANE/2700*(1+SCRAP)*PRICE_VANE</f>
        <v>587.01178053</v>
      </c>
      <c r="Y1876" s="24" t="n">
        <f aca="false">Q1876*RHO_PLATE/2700*(1+SCRAP)*PRICE_PLATE</f>
        <v>621.38277369</v>
      </c>
      <c r="Z1876" s="24" t="n">
        <f aca="false">T1876*CUT_M+(R1876+S1876)*CUT_SET</f>
        <v>600.210596</v>
      </c>
      <c r="AA1876" s="24" t="n">
        <f aca="false">U1876*ROUND_M</f>
        <v>1390.035345</v>
      </c>
      <c r="AB1876" s="24" t="n">
        <f aca="false">(R1876+S1876)*FINISH_PART</f>
        <v>784</v>
      </c>
      <c r="AC1876" s="24" t="n">
        <f aca="false">R1876*SPACER_VANE+(R1876+S1876)*ASM_H*LABOUR</f>
        <v>1294.5</v>
      </c>
      <c r="AD1876" s="24" t="n">
        <f aca="false">V1876*G10_CAGE+W1876*G10_SLEEVE</f>
        <v>724.15362</v>
      </c>
      <c r="AE1876" s="24" t="n">
        <f aca="false">N1876/1000*SHAFT_M+SHAFT_SET</f>
        <v>244.88</v>
      </c>
      <c r="AF1876" s="24" t="n">
        <f aca="false">2*ROUNDUP(G1876*1000/V_ZENER,0)*PRICE_Z+5*ROUNDUP(G1876*DIODE_SAFETY/V_STICK,0)*PRICE_STICK</f>
        <v>80.9</v>
      </c>
      <c r="AG1876" s="24" t="n">
        <f aca="false">SUM(X1876:AF1876)</f>
        <v>6327.07411522</v>
      </c>
      <c r="AH1876" s="20" t="n">
        <f aca="false">FIXED_BOM</f>
        <v>3461</v>
      </c>
      <c r="AI1876" s="24" t="n">
        <f aca="false">(AG1876+AH1876)*(1+CONT)</f>
        <v>11256.285232503</v>
      </c>
      <c r="AJ1876" s="24" t="n">
        <f aca="false">IF(L1876&gt;0,AI1876/L1876,1000000000000)</f>
        <v>434.223055244341</v>
      </c>
      <c r="AK1876" s="8" t="n">
        <f aca="false">IF(AND(G1876&gt;=V_NEED,L1876&gt;=P_MIN,K1876&gt;=Z_MIN,F1876&lt;=N_CAP,D1876&lt;=R_MAX,OR(CORONA_REQ=0,O1876&gt;=G1876)),1,0)</f>
        <v>0</v>
      </c>
      <c r="AL1876" s="28" t="n">
        <f aca="false">IF(AK1876=1,IF(OBJECTIVE=1,AI1876,AJ1876),1000000000000)+ROW()*0.000000001</f>
        <v>1000000000000</v>
      </c>
    </row>
    <row r="1877" customFormat="false" ht="15" hidden="false" customHeight="false" outlineLevel="0" collapsed="false">
      <c r="A1877" s="8" t="n">
        <v>1873</v>
      </c>
      <c r="B1877" s="23" t="n">
        <v>5</v>
      </c>
      <c r="C1877" s="23" t="n">
        <v>4</v>
      </c>
      <c r="D1877" s="8" t="n">
        <v>250</v>
      </c>
      <c r="E1877" s="8" t="n">
        <v>18</v>
      </c>
      <c r="F1877" s="8" t="n">
        <v>4</v>
      </c>
      <c r="G1877" s="28" t="n">
        <v>11.211605</v>
      </c>
      <c r="H1877" s="8" t="n">
        <v>42.733114</v>
      </c>
      <c r="I1877" s="8" t="n">
        <v>748.761928</v>
      </c>
      <c r="J1877" s="28" t="n">
        <v>17.52182</v>
      </c>
      <c r="K1877" s="39" t="n">
        <v>1.505485</v>
      </c>
      <c r="L1877" s="28" t="n">
        <v>4.010749</v>
      </c>
      <c r="M1877" s="8" t="n">
        <v>103</v>
      </c>
      <c r="N1877" s="8" t="n">
        <v>806</v>
      </c>
      <c r="O1877" s="28" t="n">
        <v>13.599858</v>
      </c>
      <c r="P1877" s="28" t="n">
        <v>12.003812</v>
      </c>
      <c r="Q1877" s="28" t="n">
        <v>16.286016</v>
      </c>
      <c r="R1877" s="8" t="n">
        <v>16</v>
      </c>
      <c r="S1877" s="8" t="n">
        <v>8</v>
      </c>
      <c r="T1877" s="23" t="n">
        <v>82.759288</v>
      </c>
      <c r="U1877" s="23" t="n">
        <v>68.559289</v>
      </c>
      <c r="V1877" s="28" t="n">
        <v>3.756098</v>
      </c>
      <c r="W1877" s="39" t="n">
        <v>0.469512</v>
      </c>
      <c r="X1877" s="24" t="n">
        <f aca="false">P1877*RHO_VANE/2700*(1+SCRAP)*PRICE_VANE</f>
        <v>143.68562964</v>
      </c>
      <c r="Y1877" s="24" t="n">
        <f aca="false">Q1877*RHO_PLATE/2700*(1+SCRAP)*PRICE_PLATE</f>
        <v>194.94361152</v>
      </c>
      <c r="Z1877" s="24" t="n">
        <f aca="false">T1877*CUT_M+(R1877+S1877)*CUT_SET</f>
        <v>148.138932</v>
      </c>
      <c r="AA1877" s="24" t="n">
        <f aca="false">U1877*ROUND_M</f>
        <v>342.796445</v>
      </c>
      <c r="AB1877" s="24" t="n">
        <f aca="false">(R1877+S1877)*FINISH_PART</f>
        <v>192</v>
      </c>
      <c r="AC1877" s="24" t="n">
        <f aca="false">R1877*SPACER_VANE+(R1877+S1877)*ASM_H*LABOUR</f>
        <v>318</v>
      </c>
      <c r="AD1877" s="24" t="n">
        <f aca="false">V1877*G10_CAGE+W1877*G10_SLEEVE</f>
        <v>253.5366</v>
      </c>
      <c r="AE1877" s="24" t="n">
        <f aca="false">N1877/1000*SHAFT_M+SHAFT_SET</f>
        <v>176.72</v>
      </c>
      <c r="AF1877" s="24" t="n">
        <f aca="false">2*ROUNDUP(G1877*1000/V_ZENER,0)*PRICE_Z+5*ROUNDUP(G1877*DIODE_SAFETY/V_STICK,0)*PRICE_STICK</f>
        <v>80.9</v>
      </c>
      <c r="AG1877" s="24" t="n">
        <f aca="false">SUM(X1877:AF1877)</f>
        <v>1850.72121816</v>
      </c>
      <c r="AH1877" s="20" t="n">
        <f aca="false">FIXED_BOM</f>
        <v>3461</v>
      </c>
      <c r="AI1877" s="24" t="n">
        <f aca="false">(AG1877+AH1877)*(1+CONT)</f>
        <v>6108.479400884</v>
      </c>
      <c r="AJ1877" s="24" t="n">
        <f aca="false">IF(L1877&gt;0,AI1877/L1877,1000000000000)</f>
        <v>1523.02709565819</v>
      </c>
      <c r="AK1877" s="8" t="n">
        <f aca="false">IF(AND(G1877&gt;=V_NEED,L1877&gt;=P_MIN,K1877&gt;=Z_MIN,F1877&lt;=N_CAP,D1877&lt;=R_MAX,OR(CORONA_REQ=0,O1877&gt;=G1877)),1,0)</f>
        <v>1</v>
      </c>
      <c r="AL1877" s="28" t="n">
        <f aca="false">IF(AK1877=1,IF(OBJECTIVE=1,AI1877,AJ1877),1000000000000)+ROW()*0.000000001</f>
        <v>6108.479402761</v>
      </c>
    </row>
    <row r="1878" customFormat="false" ht="15" hidden="false" customHeight="false" outlineLevel="0" collapsed="false">
      <c r="A1878" s="8" t="n">
        <v>1874</v>
      </c>
      <c r="B1878" s="23" t="n">
        <v>5</v>
      </c>
      <c r="C1878" s="23" t="n">
        <v>4</v>
      </c>
      <c r="D1878" s="8" t="n">
        <v>250</v>
      </c>
      <c r="E1878" s="8" t="n">
        <v>18</v>
      </c>
      <c r="F1878" s="8" t="n">
        <v>6</v>
      </c>
      <c r="G1878" s="28" t="n">
        <v>11.211605</v>
      </c>
      <c r="H1878" s="8" t="n">
        <v>66.009179</v>
      </c>
      <c r="I1878" s="8" t="n">
        <v>1176.625887</v>
      </c>
      <c r="J1878" s="28" t="n">
        <v>17.825186</v>
      </c>
      <c r="K1878" s="39" t="n">
        <v>1.536997</v>
      </c>
      <c r="L1878" s="28" t="n">
        <v>6.572552</v>
      </c>
      <c r="M1878" s="8" t="n">
        <v>148</v>
      </c>
      <c r="N1878" s="8" t="n">
        <v>896</v>
      </c>
      <c r="O1878" s="28" t="n">
        <v>13.599858</v>
      </c>
      <c r="P1878" s="28" t="n">
        <v>18.005718</v>
      </c>
      <c r="Q1878" s="28" t="n">
        <v>20.35752</v>
      </c>
      <c r="R1878" s="8" t="n">
        <v>24</v>
      </c>
      <c r="S1878" s="8" t="n">
        <v>10</v>
      </c>
      <c r="T1878" s="23" t="n">
        <v>120.369021</v>
      </c>
      <c r="U1878" s="23" t="n">
        <v>99.069023</v>
      </c>
      <c r="V1878" s="28" t="n">
        <v>4.860833</v>
      </c>
      <c r="W1878" s="39" t="n">
        <v>0.607604</v>
      </c>
      <c r="X1878" s="24" t="n">
        <f aca="false">P1878*RHO_VANE/2700*(1+SCRAP)*PRICE_VANE</f>
        <v>215.52844446</v>
      </c>
      <c r="Y1878" s="24" t="n">
        <f aca="false">Q1878*RHO_PLATE/2700*(1+SCRAP)*PRICE_PLATE</f>
        <v>243.6795144</v>
      </c>
      <c r="Z1878" s="24" t="n">
        <f aca="false">T1878*CUT_M+(R1878+S1878)*CUT_SET</f>
        <v>214.5535315</v>
      </c>
      <c r="AA1878" s="24" t="n">
        <f aca="false">U1878*ROUND_M</f>
        <v>495.345115</v>
      </c>
      <c r="AB1878" s="24" t="n">
        <f aca="false">(R1878+S1878)*FINISH_PART</f>
        <v>272</v>
      </c>
      <c r="AC1878" s="24" t="n">
        <f aca="false">R1878*SPACER_VANE+(R1878+S1878)*ASM_H*LABOUR</f>
        <v>454.5</v>
      </c>
      <c r="AD1878" s="24" t="n">
        <f aca="false">V1878*G10_CAGE+W1878*G10_SLEEVE</f>
        <v>328.10622</v>
      </c>
      <c r="AE1878" s="24" t="n">
        <f aca="false">N1878/1000*SHAFT_M+SHAFT_SET</f>
        <v>187.52</v>
      </c>
      <c r="AF1878" s="24" t="n">
        <f aca="false">2*ROUNDUP(G1878*1000/V_ZENER,0)*PRICE_Z+5*ROUNDUP(G1878*DIODE_SAFETY/V_STICK,0)*PRICE_STICK</f>
        <v>80.9</v>
      </c>
      <c r="AG1878" s="24" t="n">
        <f aca="false">SUM(X1878:AF1878)</f>
        <v>2492.13282536</v>
      </c>
      <c r="AH1878" s="20" t="n">
        <f aca="false">FIXED_BOM</f>
        <v>3461</v>
      </c>
      <c r="AI1878" s="24" t="n">
        <f aca="false">(AG1878+AH1878)*(1+CONT)</f>
        <v>6846.102749164</v>
      </c>
      <c r="AJ1878" s="24" t="n">
        <f aca="false">IF(L1878&gt;0,AI1878/L1878,1000000000000)</f>
        <v>1041.62017267631</v>
      </c>
      <c r="AK1878" s="8" t="n">
        <f aca="false">IF(AND(G1878&gt;=V_NEED,L1878&gt;=P_MIN,K1878&gt;=Z_MIN,F1878&lt;=N_CAP,D1878&lt;=R_MAX,OR(CORONA_REQ=0,O1878&gt;=G1878)),1,0)</f>
        <v>1</v>
      </c>
      <c r="AL1878" s="28" t="n">
        <f aca="false">IF(AK1878=1,IF(OBJECTIVE=1,AI1878,AJ1878),1000000000000)+ROW()*0.000000001</f>
        <v>6846.102751042</v>
      </c>
    </row>
    <row r="1879" customFormat="false" ht="15" hidden="false" customHeight="false" outlineLevel="0" collapsed="false">
      <c r="A1879" s="8" t="n">
        <v>1875</v>
      </c>
      <c r="B1879" s="23" t="n">
        <v>5</v>
      </c>
      <c r="C1879" s="23" t="n">
        <v>4</v>
      </c>
      <c r="D1879" s="8" t="n">
        <v>250</v>
      </c>
      <c r="E1879" s="8" t="n">
        <v>18</v>
      </c>
      <c r="F1879" s="8" t="n">
        <v>8</v>
      </c>
      <c r="G1879" s="28" t="n">
        <v>11.211605</v>
      </c>
      <c r="H1879" s="8" t="n">
        <v>89.285244</v>
      </c>
      <c r="I1879" s="8" t="n">
        <v>1604.489845</v>
      </c>
      <c r="J1879" s="28" t="n">
        <v>17.970381</v>
      </c>
      <c r="K1879" s="39" t="n">
        <v>1.551377</v>
      </c>
      <c r="L1879" s="28" t="n">
        <v>9.125632</v>
      </c>
      <c r="M1879" s="8" t="n">
        <v>202</v>
      </c>
      <c r="N1879" s="8" t="n">
        <v>1004</v>
      </c>
      <c r="O1879" s="28" t="n">
        <v>13.599858</v>
      </c>
      <c r="P1879" s="28" t="n">
        <v>24.007624</v>
      </c>
      <c r="Q1879" s="28" t="n">
        <v>28.500529</v>
      </c>
      <c r="R1879" s="8" t="n">
        <v>32</v>
      </c>
      <c r="S1879" s="8" t="n">
        <v>14</v>
      </c>
      <c r="T1879" s="23" t="n">
        <v>161.748665</v>
      </c>
      <c r="U1879" s="23" t="n">
        <v>133.348668</v>
      </c>
      <c r="V1879" s="28" t="n">
        <v>6.186515</v>
      </c>
      <c r="W1879" s="39" t="n">
        <v>0.773314</v>
      </c>
      <c r="X1879" s="24" t="n">
        <f aca="false">P1879*RHO_VANE/2700*(1+SCRAP)*PRICE_VANE</f>
        <v>287.37125928</v>
      </c>
      <c r="Y1879" s="24" t="n">
        <f aca="false">Q1879*RHO_PLATE/2700*(1+SCRAP)*PRICE_PLATE</f>
        <v>341.15133213</v>
      </c>
      <c r="Z1879" s="24" t="n">
        <f aca="false">T1879*CUT_M+(R1879+S1879)*CUT_SET</f>
        <v>288.6229975</v>
      </c>
      <c r="AA1879" s="24" t="n">
        <f aca="false">U1879*ROUND_M</f>
        <v>666.74334</v>
      </c>
      <c r="AB1879" s="24" t="n">
        <f aca="false">(R1879+S1879)*FINISH_PART</f>
        <v>368</v>
      </c>
      <c r="AC1879" s="24" t="n">
        <f aca="false">R1879*SPACER_VANE+(R1879+S1879)*ASM_H*LABOUR</f>
        <v>613.5</v>
      </c>
      <c r="AD1879" s="24" t="n">
        <f aca="false">V1879*G10_CAGE+W1879*G10_SLEEVE</f>
        <v>417.58974</v>
      </c>
      <c r="AE1879" s="24" t="n">
        <f aca="false">N1879/1000*SHAFT_M+SHAFT_SET</f>
        <v>200.48</v>
      </c>
      <c r="AF1879" s="24" t="n">
        <f aca="false">2*ROUNDUP(G1879*1000/V_ZENER,0)*PRICE_Z+5*ROUNDUP(G1879*DIODE_SAFETY/V_STICK,0)*PRICE_STICK</f>
        <v>80.9</v>
      </c>
      <c r="AG1879" s="24" t="n">
        <f aca="false">SUM(X1879:AF1879)</f>
        <v>3264.35866891</v>
      </c>
      <c r="AH1879" s="20" t="n">
        <f aca="false">FIXED_BOM</f>
        <v>3461</v>
      </c>
      <c r="AI1879" s="24" t="n">
        <f aca="false">(AG1879+AH1879)*(1+CONT)</f>
        <v>7734.1624692465</v>
      </c>
      <c r="AJ1879" s="24" t="n">
        <f aca="false">IF(L1879&gt;0,AI1879/L1879,1000000000000)</f>
        <v>847.520749165263</v>
      </c>
      <c r="AK1879" s="8" t="n">
        <f aca="false">IF(AND(G1879&gt;=V_NEED,L1879&gt;=P_MIN,K1879&gt;=Z_MIN,F1879&lt;=N_CAP,D1879&lt;=R_MAX,OR(CORONA_REQ=0,O1879&gt;=G1879)),1,0)</f>
        <v>0</v>
      </c>
      <c r="AL1879" s="28" t="n">
        <f aca="false">IF(AK1879=1,IF(OBJECTIVE=1,AI1879,AJ1879),1000000000000)+ROW()*0.000000001</f>
        <v>1000000000000</v>
      </c>
    </row>
    <row r="1880" customFormat="false" ht="15" hidden="false" customHeight="false" outlineLevel="0" collapsed="false">
      <c r="A1880" s="8" t="n">
        <v>1876</v>
      </c>
      <c r="B1880" s="23" t="n">
        <v>5</v>
      </c>
      <c r="C1880" s="23" t="n">
        <v>4</v>
      </c>
      <c r="D1880" s="8" t="n">
        <v>250</v>
      </c>
      <c r="E1880" s="8" t="n">
        <v>18</v>
      </c>
      <c r="F1880" s="8" t="n">
        <v>10</v>
      </c>
      <c r="G1880" s="28" t="n">
        <v>11.211605</v>
      </c>
      <c r="H1880" s="8" t="n">
        <v>112.561309</v>
      </c>
      <c r="I1880" s="8" t="n">
        <v>2032.353804</v>
      </c>
      <c r="J1880" s="28" t="n">
        <v>18.055527</v>
      </c>
      <c r="K1880" s="39" t="n">
        <v>1.5604</v>
      </c>
      <c r="L1880" s="28" t="n">
        <v>11.687685</v>
      </c>
      <c r="M1880" s="8" t="n">
        <v>247</v>
      </c>
      <c r="N1880" s="8" t="n">
        <v>1094</v>
      </c>
      <c r="O1880" s="28" t="n">
        <v>13.599858</v>
      </c>
      <c r="P1880" s="28" t="n">
        <v>30.00953</v>
      </c>
      <c r="Q1880" s="28" t="n">
        <v>32.572033</v>
      </c>
      <c r="R1880" s="8" t="n">
        <v>40</v>
      </c>
      <c r="S1880" s="8" t="n">
        <v>16</v>
      </c>
      <c r="T1880" s="23" t="n">
        <v>199.358398</v>
      </c>
      <c r="U1880" s="23" t="n">
        <v>163.858401</v>
      </c>
      <c r="V1880" s="28" t="n">
        <v>7.29125</v>
      </c>
      <c r="W1880" s="39" t="n">
        <v>0.911406</v>
      </c>
      <c r="X1880" s="24" t="n">
        <f aca="false">P1880*RHO_VANE/2700*(1+SCRAP)*PRICE_VANE</f>
        <v>359.2140741</v>
      </c>
      <c r="Y1880" s="24" t="n">
        <f aca="false">Q1880*RHO_PLATE/2700*(1+SCRAP)*PRICE_PLATE</f>
        <v>389.88723501</v>
      </c>
      <c r="Z1880" s="24" t="n">
        <f aca="false">T1880*CUT_M+(R1880+S1880)*CUT_SET</f>
        <v>355.037597</v>
      </c>
      <c r="AA1880" s="24" t="n">
        <f aca="false">U1880*ROUND_M</f>
        <v>819.292005</v>
      </c>
      <c r="AB1880" s="24" t="n">
        <f aca="false">(R1880+S1880)*FINISH_PART</f>
        <v>448</v>
      </c>
      <c r="AC1880" s="24" t="n">
        <f aca="false">R1880*SPACER_VANE+(R1880+S1880)*ASM_H*LABOUR</f>
        <v>750</v>
      </c>
      <c r="AD1880" s="24" t="n">
        <f aca="false">V1880*G10_CAGE+W1880*G10_SLEEVE</f>
        <v>492.15936</v>
      </c>
      <c r="AE1880" s="24" t="n">
        <f aca="false">N1880/1000*SHAFT_M+SHAFT_SET</f>
        <v>211.28</v>
      </c>
      <c r="AF1880" s="24" t="n">
        <f aca="false">2*ROUNDUP(G1880*1000/V_ZENER,0)*PRICE_Z+5*ROUNDUP(G1880*DIODE_SAFETY/V_STICK,0)*PRICE_STICK</f>
        <v>80.9</v>
      </c>
      <c r="AG1880" s="24" t="n">
        <f aca="false">SUM(X1880:AF1880)</f>
        <v>3905.77027111</v>
      </c>
      <c r="AH1880" s="20" t="n">
        <f aca="false">FIXED_BOM</f>
        <v>3461</v>
      </c>
      <c r="AI1880" s="24" t="n">
        <f aca="false">(AG1880+AH1880)*(1+CONT)</f>
        <v>8471.7858117765</v>
      </c>
      <c r="AJ1880" s="24" t="n">
        <f aca="false">IF(L1880&gt;0,AI1880/L1880,1000000000000)</f>
        <v>724.847205565217</v>
      </c>
      <c r="AK1880" s="8" t="n">
        <f aca="false">IF(AND(G1880&gt;=V_NEED,L1880&gt;=P_MIN,K1880&gt;=Z_MIN,F1880&lt;=N_CAP,D1880&lt;=R_MAX,OR(CORONA_REQ=0,O1880&gt;=G1880)),1,0)</f>
        <v>0</v>
      </c>
      <c r="AL1880" s="28" t="n">
        <f aca="false">IF(AK1880=1,IF(OBJECTIVE=1,AI1880,AJ1880),1000000000000)+ROW()*0.000000001</f>
        <v>1000000000000</v>
      </c>
    </row>
    <row r="1881" customFormat="false" ht="15" hidden="false" customHeight="false" outlineLevel="0" collapsed="false">
      <c r="A1881" s="8" t="n">
        <v>1877</v>
      </c>
      <c r="B1881" s="23" t="n">
        <v>5</v>
      </c>
      <c r="C1881" s="23" t="n">
        <v>4</v>
      </c>
      <c r="D1881" s="8" t="n">
        <v>250</v>
      </c>
      <c r="E1881" s="8" t="n">
        <v>18</v>
      </c>
      <c r="F1881" s="8" t="n">
        <v>12</v>
      </c>
      <c r="G1881" s="28" t="n">
        <v>11.211605</v>
      </c>
      <c r="H1881" s="8" t="n">
        <v>135.837374</v>
      </c>
      <c r="I1881" s="8" t="n">
        <v>2460.217763</v>
      </c>
      <c r="J1881" s="28" t="n">
        <v>18.111494</v>
      </c>
      <c r="K1881" s="39" t="n">
        <v>1.566857</v>
      </c>
      <c r="L1881" s="28" t="n">
        <v>14.259054</v>
      </c>
      <c r="M1881" s="8" t="n">
        <v>301</v>
      </c>
      <c r="N1881" s="8" t="n">
        <v>1202</v>
      </c>
      <c r="O1881" s="28" t="n">
        <v>13.599858</v>
      </c>
      <c r="P1881" s="28" t="n">
        <v>36.011436</v>
      </c>
      <c r="Q1881" s="28" t="n">
        <v>40.715041</v>
      </c>
      <c r="R1881" s="8" t="n">
        <v>48</v>
      </c>
      <c r="S1881" s="8" t="n">
        <v>20</v>
      </c>
      <c r="T1881" s="23" t="n">
        <v>240.738042</v>
      </c>
      <c r="U1881" s="23" t="n">
        <v>198.138046</v>
      </c>
      <c r="V1881" s="28" t="n">
        <v>8.616931</v>
      </c>
      <c r="W1881" s="39" t="n">
        <v>1.077116</v>
      </c>
      <c r="X1881" s="24" t="n">
        <f aca="false">P1881*RHO_VANE/2700*(1+SCRAP)*PRICE_VANE</f>
        <v>431.05688892</v>
      </c>
      <c r="Y1881" s="24" t="n">
        <f aca="false">Q1881*RHO_PLATE/2700*(1+SCRAP)*PRICE_PLATE</f>
        <v>487.35904077</v>
      </c>
      <c r="Z1881" s="24" t="n">
        <f aca="false">T1881*CUT_M+(R1881+S1881)*CUT_SET</f>
        <v>429.107063</v>
      </c>
      <c r="AA1881" s="24" t="n">
        <f aca="false">U1881*ROUND_M</f>
        <v>990.69023</v>
      </c>
      <c r="AB1881" s="24" t="n">
        <f aca="false">(R1881+S1881)*FINISH_PART</f>
        <v>544</v>
      </c>
      <c r="AC1881" s="24" t="n">
        <f aca="false">R1881*SPACER_VANE+(R1881+S1881)*ASM_H*LABOUR</f>
        <v>909</v>
      </c>
      <c r="AD1881" s="24" t="n">
        <f aca="false">V1881*G10_CAGE+W1881*G10_SLEEVE</f>
        <v>581.64282</v>
      </c>
      <c r="AE1881" s="24" t="n">
        <f aca="false">N1881/1000*SHAFT_M+SHAFT_SET</f>
        <v>224.24</v>
      </c>
      <c r="AF1881" s="24" t="n">
        <f aca="false">2*ROUNDUP(G1881*1000/V_ZENER,0)*PRICE_Z+5*ROUNDUP(G1881*DIODE_SAFETY/V_STICK,0)*PRICE_STICK</f>
        <v>80.9</v>
      </c>
      <c r="AG1881" s="24" t="n">
        <f aca="false">SUM(X1881:AF1881)</f>
        <v>4677.99604269</v>
      </c>
      <c r="AH1881" s="20" t="n">
        <f aca="false">FIXED_BOM</f>
        <v>3461</v>
      </c>
      <c r="AI1881" s="24" t="n">
        <f aca="false">(AG1881+AH1881)*(1+CONT)</f>
        <v>9359.8454490935</v>
      </c>
      <c r="AJ1881" s="24" t="n">
        <f aca="false">IF(L1881&gt;0,AI1881/L1881,1000000000000)</f>
        <v>656.414194735043</v>
      </c>
      <c r="AK1881" s="8" t="n">
        <f aca="false">IF(AND(G1881&gt;=V_NEED,L1881&gt;=P_MIN,K1881&gt;=Z_MIN,F1881&lt;=N_CAP,D1881&lt;=R_MAX,OR(CORONA_REQ=0,O1881&gt;=G1881)),1,0)</f>
        <v>0</v>
      </c>
      <c r="AL1881" s="28" t="n">
        <f aca="false">IF(AK1881=1,IF(OBJECTIVE=1,AI1881,AJ1881),1000000000000)+ROW()*0.000000001</f>
        <v>1000000000000</v>
      </c>
    </row>
    <row r="1882" customFormat="false" ht="15" hidden="false" customHeight="false" outlineLevel="0" collapsed="false">
      <c r="A1882" s="8" t="n">
        <v>1878</v>
      </c>
      <c r="B1882" s="23" t="n">
        <v>5</v>
      </c>
      <c r="C1882" s="23" t="n">
        <v>4</v>
      </c>
      <c r="D1882" s="8" t="n">
        <v>250</v>
      </c>
      <c r="E1882" s="8" t="n">
        <v>18</v>
      </c>
      <c r="F1882" s="8" t="n">
        <v>16</v>
      </c>
      <c r="G1882" s="28" t="n">
        <v>11.211605</v>
      </c>
      <c r="H1882" s="8" t="n">
        <v>182.389504</v>
      </c>
      <c r="I1882" s="8" t="n">
        <v>3315.94568</v>
      </c>
      <c r="J1882" s="28" t="n">
        <v>18.180573</v>
      </c>
      <c r="K1882" s="39" t="n">
        <v>1.573668</v>
      </c>
      <c r="L1882" s="28" t="n">
        <v>19.374144</v>
      </c>
      <c r="M1882" s="8" t="n">
        <v>391</v>
      </c>
      <c r="N1882" s="8" t="n">
        <v>1382</v>
      </c>
      <c r="O1882" s="28" t="n">
        <v>13.599858</v>
      </c>
      <c r="P1882" s="28" t="n">
        <v>48.015248</v>
      </c>
      <c r="Q1882" s="28" t="n">
        <v>48.858049</v>
      </c>
      <c r="R1882" s="8" t="n">
        <v>64</v>
      </c>
      <c r="S1882" s="8" t="n">
        <v>24</v>
      </c>
      <c r="T1882" s="23" t="n">
        <v>315.957508</v>
      </c>
      <c r="U1882" s="23" t="n">
        <v>259.157513</v>
      </c>
      <c r="V1882" s="28" t="n">
        <v>10.826401</v>
      </c>
      <c r="W1882" s="39" t="n">
        <v>1.3533</v>
      </c>
      <c r="X1882" s="24" t="n">
        <f aca="false">P1882*RHO_VANE/2700*(1+SCRAP)*PRICE_VANE</f>
        <v>574.74251856</v>
      </c>
      <c r="Y1882" s="24" t="n">
        <f aca="false">Q1882*RHO_PLATE/2700*(1+SCRAP)*PRICE_PLATE</f>
        <v>584.83084653</v>
      </c>
      <c r="Z1882" s="24" t="n">
        <f aca="false">T1882*CUT_M+(R1882+S1882)*CUT_SET</f>
        <v>561.936262</v>
      </c>
      <c r="AA1882" s="24" t="n">
        <f aca="false">U1882*ROUND_M</f>
        <v>1295.787565</v>
      </c>
      <c r="AB1882" s="24" t="n">
        <f aca="false">(R1882+S1882)*FINISH_PART</f>
        <v>704</v>
      </c>
      <c r="AC1882" s="24" t="n">
        <f aca="false">R1882*SPACER_VANE+(R1882+S1882)*ASM_H*LABOUR</f>
        <v>1182</v>
      </c>
      <c r="AD1882" s="24" t="n">
        <f aca="false">V1882*G10_CAGE+W1882*G10_SLEEVE</f>
        <v>730.78206</v>
      </c>
      <c r="AE1882" s="24" t="n">
        <f aca="false">N1882/1000*SHAFT_M+SHAFT_SET</f>
        <v>245.84</v>
      </c>
      <c r="AF1882" s="24" t="n">
        <f aca="false">2*ROUNDUP(G1882*1000/V_ZENER,0)*PRICE_Z+5*ROUNDUP(G1882*DIODE_SAFETY/V_STICK,0)*PRICE_STICK</f>
        <v>80.9</v>
      </c>
      <c r="AG1882" s="24" t="n">
        <f aca="false">SUM(X1882:AF1882)</f>
        <v>5960.81925209</v>
      </c>
      <c r="AH1882" s="20" t="n">
        <f aca="false">FIXED_BOM</f>
        <v>3461</v>
      </c>
      <c r="AI1882" s="24" t="n">
        <f aca="false">(AG1882+AH1882)*(1+CONT)</f>
        <v>10835.0921399035</v>
      </c>
      <c r="AJ1882" s="24" t="n">
        <f aca="false">IF(L1882&gt;0,AI1882/L1882,1000000000000)</f>
        <v>559.255270318188</v>
      </c>
      <c r="AK1882" s="8" t="n">
        <f aca="false">IF(AND(G1882&gt;=V_NEED,L1882&gt;=P_MIN,K1882&gt;=Z_MIN,F1882&lt;=N_CAP,D1882&lt;=R_MAX,OR(CORONA_REQ=0,O1882&gt;=G1882)),1,0)</f>
        <v>0</v>
      </c>
      <c r="AL1882" s="28" t="n">
        <f aca="false">IF(AK1882=1,IF(OBJECTIVE=1,AI1882,AJ1882),1000000000000)+ROW()*0.000000001</f>
        <v>1000000000000</v>
      </c>
    </row>
    <row r="1883" customFormat="false" ht="15" hidden="false" customHeight="false" outlineLevel="0" collapsed="false">
      <c r="A1883" s="8" t="n">
        <v>1879</v>
      </c>
      <c r="B1883" s="23" t="n">
        <v>5</v>
      </c>
      <c r="C1883" s="23" t="n">
        <v>4</v>
      </c>
      <c r="D1883" s="8" t="n">
        <v>250</v>
      </c>
      <c r="E1883" s="8" t="n">
        <v>22</v>
      </c>
      <c r="F1883" s="8" t="n">
        <v>4</v>
      </c>
      <c r="G1883" s="28" t="n">
        <v>11.211605</v>
      </c>
      <c r="H1883" s="8" t="n">
        <v>57.718625</v>
      </c>
      <c r="I1883" s="8" t="n">
        <v>904.312647</v>
      </c>
      <c r="J1883" s="28" t="n">
        <v>15.667605</v>
      </c>
      <c r="K1883" s="39" t="n">
        <v>1.502948</v>
      </c>
      <c r="L1883" s="28" t="n">
        <v>4.832095</v>
      </c>
      <c r="M1883" s="8" t="n">
        <v>103</v>
      </c>
      <c r="N1883" s="8" t="n">
        <v>806</v>
      </c>
      <c r="O1883" s="28" t="n">
        <v>13.599858</v>
      </c>
      <c r="P1883" s="28" t="n">
        <v>14.175281</v>
      </c>
      <c r="Q1883" s="28" t="n">
        <v>16.286016</v>
      </c>
      <c r="R1883" s="8" t="n">
        <v>16</v>
      </c>
      <c r="S1883" s="8" t="n">
        <v>8</v>
      </c>
      <c r="T1883" s="23" t="n">
        <v>82.759288</v>
      </c>
      <c r="U1883" s="23" t="n">
        <v>68.559289</v>
      </c>
      <c r="V1883" s="28" t="n">
        <v>3.756098</v>
      </c>
      <c r="W1883" s="39" t="n">
        <v>0.469512</v>
      </c>
      <c r="X1883" s="24" t="n">
        <f aca="false">P1883*RHO_VANE/2700*(1+SCRAP)*PRICE_VANE</f>
        <v>169.67811357</v>
      </c>
      <c r="Y1883" s="24" t="n">
        <f aca="false">Q1883*RHO_PLATE/2700*(1+SCRAP)*PRICE_PLATE</f>
        <v>194.94361152</v>
      </c>
      <c r="Z1883" s="24" t="n">
        <f aca="false">T1883*CUT_M+(R1883+S1883)*CUT_SET</f>
        <v>148.138932</v>
      </c>
      <c r="AA1883" s="24" t="n">
        <f aca="false">U1883*ROUND_M</f>
        <v>342.796445</v>
      </c>
      <c r="AB1883" s="24" t="n">
        <f aca="false">(R1883+S1883)*FINISH_PART</f>
        <v>192</v>
      </c>
      <c r="AC1883" s="24" t="n">
        <f aca="false">R1883*SPACER_VANE+(R1883+S1883)*ASM_H*LABOUR</f>
        <v>318</v>
      </c>
      <c r="AD1883" s="24" t="n">
        <f aca="false">V1883*G10_CAGE+W1883*G10_SLEEVE</f>
        <v>253.5366</v>
      </c>
      <c r="AE1883" s="24" t="n">
        <f aca="false">N1883/1000*SHAFT_M+SHAFT_SET</f>
        <v>176.72</v>
      </c>
      <c r="AF1883" s="24" t="n">
        <f aca="false">2*ROUNDUP(G1883*1000/V_ZENER,0)*PRICE_Z+5*ROUNDUP(G1883*DIODE_SAFETY/V_STICK,0)*PRICE_STICK</f>
        <v>80.9</v>
      </c>
      <c r="AG1883" s="24" t="n">
        <f aca="false">SUM(X1883:AF1883)</f>
        <v>1876.71370209</v>
      </c>
      <c r="AH1883" s="20" t="n">
        <f aca="false">FIXED_BOM</f>
        <v>3461</v>
      </c>
      <c r="AI1883" s="24" t="n">
        <f aca="false">(AG1883+AH1883)*(1+CONT)</f>
        <v>6138.3707574035</v>
      </c>
      <c r="AJ1883" s="24" t="n">
        <f aca="false">IF(L1883&gt;0,AI1883/L1883,1000000000000)</f>
        <v>1270.33321104066</v>
      </c>
      <c r="AK1883" s="8" t="n">
        <f aca="false">IF(AND(G1883&gt;=V_NEED,L1883&gt;=P_MIN,K1883&gt;=Z_MIN,F1883&lt;=N_CAP,D1883&lt;=R_MAX,OR(CORONA_REQ=0,O1883&gt;=G1883)),1,0)</f>
        <v>1</v>
      </c>
      <c r="AL1883" s="28" t="n">
        <f aca="false">IF(AK1883=1,IF(OBJECTIVE=1,AI1883,AJ1883),1000000000000)+ROW()*0.000000001</f>
        <v>6138.3707592865</v>
      </c>
    </row>
    <row r="1884" customFormat="false" ht="15" hidden="false" customHeight="false" outlineLevel="0" collapsed="false">
      <c r="A1884" s="8" t="n">
        <v>1880</v>
      </c>
      <c r="B1884" s="23" t="n">
        <v>5</v>
      </c>
      <c r="C1884" s="23" t="n">
        <v>4</v>
      </c>
      <c r="D1884" s="8" t="n">
        <v>250</v>
      </c>
      <c r="E1884" s="8" t="n">
        <v>22</v>
      </c>
      <c r="F1884" s="8" t="n">
        <v>6</v>
      </c>
      <c r="G1884" s="28" t="n">
        <v>11.211605</v>
      </c>
      <c r="H1884" s="8" t="n">
        <v>89.55784</v>
      </c>
      <c r="I1884" s="8" t="n">
        <v>1421.062731</v>
      </c>
      <c r="J1884" s="28" t="n">
        <v>15.867541</v>
      </c>
      <c r="K1884" s="39" t="n">
        <v>1.528594</v>
      </c>
      <c r="L1884" s="28" t="n">
        <v>7.859706</v>
      </c>
      <c r="M1884" s="8" t="n">
        <v>157</v>
      </c>
      <c r="N1884" s="8" t="n">
        <v>914</v>
      </c>
      <c r="O1884" s="28" t="n">
        <v>13.599858</v>
      </c>
      <c r="P1884" s="28" t="n">
        <v>21.262921</v>
      </c>
      <c r="Q1884" s="28" t="n">
        <v>24.429024</v>
      </c>
      <c r="R1884" s="8" t="n">
        <v>24</v>
      </c>
      <c r="S1884" s="8" t="n">
        <v>12</v>
      </c>
      <c r="T1884" s="23" t="n">
        <v>124.138932</v>
      </c>
      <c r="U1884" s="23" t="n">
        <v>102.838934</v>
      </c>
      <c r="V1884" s="28" t="n">
        <v>5.08178</v>
      </c>
      <c r="W1884" s="39" t="n">
        <v>0.635222</v>
      </c>
      <c r="X1884" s="24" t="n">
        <f aca="false">P1884*RHO_VANE/2700*(1+SCRAP)*PRICE_VANE</f>
        <v>254.51716437</v>
      </c>
      <c r="Y1884" s="24" t="n">
        <f aca="false">Q1884*RHO_PLATE/2700*(1+SCRAP)*PRICE_PLATE</f>
        <v>292.41541728</v>
      </c>
      <c r="Z1884" s="24" t="n">
        <f aca="false">T1884*CUT_M+(R1884+S1884)*CUT_SET</f>
        <v>222.208398</v>
      </c>
      <c r="AA1884" s="24" t="n">
        <f aca="false">U1884*ROUND_M</f>
        <v>514.19467</v>
      </c>
      <c r="AB1884" s="24" t="n">
        <f aca="false">(R1884+S1884)*FINISH_PART</f>
        <v>288</v>
      </c>
      <c r="AC1884" s="24" t="n">
        <f aca="false">R1884*SPACER_VANE+(R1884+S1884)*ASM_H*LABOUR</f>
        <v>477</v>
      </c>
      <c r="AD1884" s="24" t="n">
        <f aca="false">V1884*G10_CAGE+W1884*G10_SLEEVE</f>
        <v>343.02012</v>
      </c>
      <c r="AE1884" s="24" t="n">
        <f aca="false">N1884/1000*SHAFT_M+SHAFT_SET</f>
        <v>189.68</v>
      </c>
      <c r="AF1884" s="24" t="n">
        <f aca="false">2*ROUNDUP(G1884*1000/V_ZENER,0)*PRICE_Z+5*ROUNDUP(G1884*DIODE_SAFETY/V_STICK,0)*PRICE_STICK</f>
        <v>80.9</v>
      </c>
      <c r="AG1884" s="24" t="n">
        <f aca="false">SUM(X1884:AF1884)</f>
        <v>2661.93576965</v>
      </c>
      <c r="AH1884" s="20" t="n">
        <f aca="false">FIXED_BOM</f>
        <v>3461</v>
      </c>
      <c r="AI1884" s="24" t="n">
        <f aca="false">(AG1884+AH1884)*(1+CONT)</f>
        <v>7041.3761350975</v>
      </c>
      <c r="AJ1884" s="24" t="n">
        <f aca="false">IF(L1884&gt;0,AI1884/L1884,1000000000000)</f>
        <v>895.882891179072</v>
      </c>
      <c r="AK1884" s="8" t="n">
        <f aca="false">IF(AND(G1884&gt;=V_NEED,L1884&gt;=P_MIN,K1884&gt;=Z_MIN,F1884&lt;=N_CAP,D1884&lt;=R_MAX,OR(CORONA_REQ=0,O1884&gt;=G1884)),1,0)</f>
        <v>1</v>
      </c>
      <c r="AL1884" s="28" t="n">
        <f aca="false">IF(AK1884=1,IF(OBJECTIVE=1,AI1884,AJ1884),1000000000000)+ROW()*0.000000001</f>
        <v>7041.3761369815</v>
      </c>
    </row>
    <row r="1885" customFormat="false" ht="15" hidden="false" customHeight="false" outlineLevel="0" collapsed="false">
      <c r="A1885" s="8" t="n">
        <v>1881</v>
      </c>
      <c r="B1885" s="23" t="n">
        <v>5</v>
      </c>
      <c r="C1885" s="23" t="n">
        <v>4</v>
      </c>
      <c r="D1885" s="8" t="n">
        <v>250</v>
      </c>
      <c r="E1885" s="8" t="n">
        <v>22</v>
      </c>
      <c r="F1885" s="8" t="n">
        <v>8</v>
      </c>
      <c r="G1885" s="28" t="n">
        <v>11.211605</v>
      </c>
      <c r="H1885" s="8" t="n">
        <v>121.397054</v>
      </c>
      <c r="I1885" s="8" t="n">
        <v>1937.812815</v>
      </c>
      <c r="J1885" s="28" t="n">
        <v>15.962602</v>
      </c>
      <c r="K1885" s="39" t="n">
        <v>1.540782</v>
      </c>
      <c r="L1885" s="28" t="n">
        <v>10.886787</v>
      </c>
      <c r="M1885" s="8" t="n">
        <v>211</v>
      </c>
      <c r="N1885" s="8" t="n">
        <v>1022</v>
      </c>
      <c r="O1885" s="28" t="n">
        <v>13.599858</v>
      </c>
      <c r="P1885" s="28" t="n">
        <v>28.350561</v>
      </c>
      <c r="Q1885" s="28" t="n">
        <v>32.572033</v>
      </c>
      <c r="R1885" s="8" t="n">
        <v>32</v>
      </c>
      <c r="S1885" s="8" t="n">
        <v>16</v>
      </c>
      <c r="T1885" s="23" t="n">
        <v>165.518577</v>
      </c>
      <c r="U1885" s="23" t="n">
        <v>137.118579</v>
      </c>
      <c r="V1885" s="28" t="n">
        <v>6.407462</v>
      </c>
      <c r="W1885" s="39" t="n">
        <v>0.800933</v>
      </c>
      <c r="X1885" s="24" t="n">
        <f aca="false">P1885*RHO_VANE/2700*(1+SCRAP)*PRICE_VANE</f>
        <v>339.35621517</v>
      </c>
      <c r="Y1885" s="24" t="n">
        <f aca="false">Q1885*RHO_PLATE/2700*(1+SCRAP)*PRICE_PLATE</f>
        <v>389.88723501</v>
      </c>
      <c r="Z1885" s="24" t="n">
        <f aca="false">T1885*CUT_M+(R1885+S1885)*CUT_SET</f>
        <v>296.2778655</v>
      </c>
      <c r="AA1885" s="24" t="n">
        <f aca="false">U1885*ROUND_M</f>
        <v>685.592895</v>
      </c>
      <c r="AB1885" s="24" t="n">
        <f aca="false">(R1885+S1885)*FINISH_PART</f>
        <v>384</v>
      </c>
      <c r="AC1885" s="24" t="n">
        <f aca="false">R1885*SPACER_VANE+(R1885+S1885)*ASM_H*LABOUR</f>
        <v>636</v>
      </c>
      <c r="AD1885" s="24" t="n">
        <f aca="false">V1885*G10_CAGE+W1885*G10_SLEEVE</f>
        <v>432.5037</v>
      </c>
      <c r="AE1885" s="24" t="n">
        <f aca="false">N1885/1000*SHAFT_M+SHAFT_SET</f>
        <v>202.64</v>
      </c>
      <c r="AF1885" s="24" t="n">
        <f aca="false">2*ROUNDUP(G1885*1000/V_ZENER,0)*PRICE_Z+5*ROUNDUP(G1885*DIODE_SAFETY/V_STICK,0)*PRICE_STICK</f>
        <v>80.9</v>
      </c>
      <c r="AG1885" s="24" t="n">
        <f aca="false">SUM(X1885:AF1885)</f>
        <v>3447.15791068</v>
      </c>
      <c r="AH1885" s="20" t="n">
        <f aca="false">FIXED_BOM</f>
        <v>3461</v>
      </c>
      <c r="AI1885" s="24" t="n">
        <f aca="false">(AG1885+AH1885)*(1+CONT)</f>
        <v>7944.381597282</v>
      </c>
      <c r="AJ1885" s="24" t="n">
        <f aca="false">IF(L1885&gt;0,AI1885/L1885,1000000000000)</f>
        <v>729.726924691555</v>
      </c>
      <c r="AK1885" s="8" t="n">
        <f aca="false">IF(AND(G1885&gt;=V_NEED,L1885&gt;=P_MIN,K1885&gt;=Z_MIN,F1885&lt;=N_CAP,D1885&lt;=R_MAX,OR(CORONA_REQ=0,O1885&gt;=G1885)),1,0)</f>
        <v>0</v>
      </c>
      <c r="AL1885" s="28" t="n">
        <f aca="false">IF(AK1885=1,IF(OBJECTIVE=1,AI1885,AJ1885),1000000000000)+ROW()*0.000000001</f>
        <v>1000000000000</v>
      </c>
    </row>
    <row r="1886" customFormat="false" ht="15" hidden="false" customHeight="false" outlineLevel="0" collapsed="false">
      <c r="A1886" s="8" t="n">
        <v>1882</v>
      </c>
      <c r="B1886" s="23" t="n">
        <v>5</v>
      </c>
      <c r="C1886" s="23" t="n">
        <v>4</v>
      </c>
      <c r="D1886" s="8" t="n">
        <v>250</v>
      </c>
      <c r="E1886" s="8" t="n">
        <v>22</v>
      </c>
      <c r="F1886" s="8" t="n">
        <v>10</v>
      </c>
      <c r="G1886" s="28" t="n">
        <v>11.211605</v>
      </c>
      <c r="H1886" s="8" t="n">
        <v>153.236268</v>
      </c>
      <c r="I1886" s="8" t="n">
        <v>2454.562898</v>
      </c>
      <c r="J1886" s="28" t="n">
        <v>16.018159</v>
      </c>
      <c r="K1886" s="39" t="n">
        <v>1.54835</v>
      </c>
      <c r="L1886" s="28" t="n">
        <v>13.929299</v>
      </c>
      <c r="M1886" s="8" t="n">
        <v>265</v>
      </c>
      <c r="N1886" s="8" t="n">
        <v>1130</v>
      </c>
      <c r="O1886" s="28" t="n">
        <v>13.599858</v>
      </c>
      <c r="P1886" s="28" t="n">
        <v>35.438202</v>
      </c>
      <c r="Q1886" s="28" t="n">
        <v>40.715041</v>
      </c>
      <c r="R1886" s="8" t="n">
        <v>40</v>
      </c>
      <c r="S1886" s="8" t="n">
        <v>20</v>
      </c>
      <c r="T1886" s="23" t="n">
        <v>206.898221</v>
      </c>
      <c r="U1886" s="23" t="n">
        <v>171.398224</v>
      </c>
      <c r="V1886" s="28" t="n">
        <v>7.733143</v>
      </c>
      <c r="W1886" s="39" t="n">
        <v>0.966643</v>
      </c>
      <c r="X1886" s="24" t="n">
        <f aca="false">P1886*RHO_VANE/2700*(1+SCRAP)*PRICE_VANE</f>
        <v>424.19527794</v>
      </c>
      <c r="Y1886" s="24" t="n">
        <f aca="false">Q1886*RHO_PLATE/2700*(1+SCRAP)*PRICE_PLATE</f>
        <v>487.35904077</v>
      </c>
      <c r="Z1886" s="24" t="n">
        <f aca="false">T1886*CUT_M+(R1886+S1886)*CUT_SET</f>
        <v>370.3473315</v>
      </c>
      <c r="AA1886" s="24" t="n">
        <f aca="false">U1886*ROUND_M</f>
        <v>856.99112</v>
      </c>
      <c r="AB1886" s="24" t="n">
        <f aca="false">(R1886+S1886)*FINISH_PART</f>
        <v>480</v>
      </c>
      <c r="AC1886" s="24" t="n">
        <f aca="false">R1886*SPACER_VANE+(R1886+S1886)*ASM_H*LABOUR</f>
        <v>795</v>
      </c>
      <c r="AD1886" s="24" t="n">
        <f aca="false">V1886*G10_CAGE+W1886*G10_SLEEVE</f>
        <v>521.98716</v>
      </c>
      <c r="AE1886" s="24" t="n">
        <f aca="false">N1886/1000*SHAFT_M+SHAFT_SET</f>
        <v>215.6</v>
      </c>
      <c r="AF1886" s="24" t="n">
        <f aca="false">2*ROUNDUP(G1886*1000/V_ZENER,0)*PRICE_Z+5*ROUNDUP(G1886*DIODE_SAFETY/V_STICK,0)*PRICE_STICK</f>
        <v>80.9</v>
      </c>
      <c r="AG1886" s="24" t="n">
        <f aca="false">SUM(X1886:AF1886)</f>
        <v>4232.37993021</v>
      </c>
      <c r="AH1886" s="20" t="n">
        <f aca="false">FIXED_BOM</f>
        <v>3461</v>
      </c>
      <c r="AI1886" s="24" t="n">
        <f aca="false">(AG1886+AH1886)*(1+CONT)</f>
        <v>8847.3869197415</v>
      </c>
      <c r="AJ1886" s="24" t="n">
        <f aca="false">IF(L1886&gt;0,AI1886/L1886,1000000000000)</f>
        <v>635.163831269721</v>
      </c>
      <c r="AK1886" s="8" t="n">
        <f aca="false">IF(AND(G1886&gt;=V_NEED,L1886&gt;=P_MIN,K1886&gt;=Z_MIN,F1886&lt;=N_CAP,D1886&lt;=R_MAX,OR(CORONA_REQ=0,O1886&gt;=G1886)),1,0)</f>
        <v>0</v>
      </c>
      <c r="AL1886" s="28" t="n">
        <f aca="false">IF(AK1886=1,IF(OBJECTIVE=1,AI1886,AJ1886),1000000000000)+ROW()*0.000000001</f>
        <v>1000000000000</v>
      </c>
    </row>
    <row r="1887" customFormat="false" ht="15" hidden="false" customHeight="false" outlineLevel="0" collapsed="false">
      <c r="A1887" s="8" t="n">
        <v>1883</v>
      </c>
      <c r="B1887" s="23" t="n">
        <v>5</v>
      </c>
      <c r="C1887" s="23" t="n">
        <v>4</v>
      </c>
      <c r="D1887" s="8" t="n">
        <v>250</v>
      </c>
      <c r="E1887" s="8" t="n">
        <v>22</v>
      </c>
      <c r="F1887" s="8" t="n">
        <v>12</v>
      </c>
      <c r="G1887" s="28" t="n">
        <v>11.211605</v>
      </c>
      <c r="H1887" s="8" t="n">
        <v>185.075483</v>
      </c>
      <c r="I1887" s="8" t="n">
        <v>2971.312982</v>
      </c>
      <c r="J1887" s="28" t="n">
        <v>16.054601</v>
      </c>
      <c r="K1887" s="39" t="n">
        <v>1.553322</v>
      </c>
      <c r="L1887" s="28" t="n">
        <v>16.948646</v>
      </c>
      <c r="M1887" s="8" t="n">
        <v>310</v>
      </c>
      <c r="N1887" s="8" t="n">
        <v>1220</v>
      </c>
      <c r="O1887" s="28" t="n">
        <v>13.599858</v>
      </c>
      <c r="P1887" s="28" t="n">
        <v>42.525842</v>
      </c>
      <c r="Q1887" s="28" t="n">
        <v>44.786545</v>
      </c>
      <c r="R1887" s="8" t="n">
        <v>48</v>
      </c>
      <c r="S1887" s="8" t="n">
        <v>22</v>
      </c>
      <c r="T1887" s="23" t="n">
        <v>244.507954</v>
      </c>
      <c r="U1887" s="23" t="n">
        <v>201.907957</v>
      </c>
      <c r="V1887" s="28" t="n">
        <v>8.837878</v>
      </c>
      <c r="W1887" s="39" t="n">
        <v>1.104735</v>
      </c>
      <c r="X1887" s="24" t="n">
        <f aca="false">P1887*RHO_VANE/2700*(1+SCRAP)*PRICE_VANE</f>
        <v>509.03432874</v>
      </c>
      <c r="Y1887" s="24" t="n">
        <f aca="false">Q1887*RHO_PLATE/2700*(1+SCRAP)*PRICE_PLATE</f>
        <v>536.09494365</v>
      </c>
      <c r="Z1887" s="24" t="n">
        <f aca="false">T1887*CUT_M+(R1887+S1887)*CUT_SET</f>
        <v>436.761931</v>
      </c>
      <c r="AA1887" s="24" t="n">
        <f aca="false">U1887*ROUND_M</f>
        <v>1009.539785</v>
      </c>
      <c r="AB1887" s="24" t="n">
        <f aca="false">(R1887+S1887)*FINISH_PART</f>
        <v>560</v>
      </c>
      <c r="AC1887" s="24" t="n">
        <f aca="false">R1887*SPACER_VANE+(R1887+S1887)*ASM_H*LABOUR</f>
        <v>931.5</v>
      </c>
      <c r="AD1887" s="24" t="n">
        <f aca="false">V1887*G10_CAGE+W1887*G10_SLEEVE</f>
        <v>596.55678</v>
      </c>
      <c r="AE1887" s="24" t="n">
        <f aca="false">N1887/1000*SHAFT_M+SHAFT_SET</f>
        <v>226.4</v>
      </c>
      <c r="AF1887" s="24" t="n">
        <f aca="false">2*ROUNDUP(G1887*1000/V_ZENER,0)*PRICE_Z+5*ROUNDUP(G1887*DIODE_SAFETY/V_STICK,0)*PRICE_STICK</f>
        <v>80.9</v>
      </c>
      <c r="AG1887" s="24" t="n">
        <f aca="false">SUM(X1887:AF1887)</f>
        <v>4886.78776839</v>
      </c>
      <c r="AH1887" s="20" t="n">
        <f aca="false">FIXED_BOM</f>
        <v>3461</v>
      </c>
      <c r="AI1887" s="24" t="n">
        <f aca="false">(AG1887+AH1887)*(1+CONT)</f>
        <v>9599.9559336485</v>
      </c>
      <c r="AJ1887" s="24" t="n">
        <f aca="false">IF(L1887&gt;0,AI1887/L1887,1000000000000)</f>
        <v>566.414327943866</v>
      </c>
      <c r="AK1887" s="8" t="n">
        <f aca="false">IF(AND(G1887&gt;=V_NEED,L1887&gt;=P_MIN,K1887&gt;=Z_MIN,F1887&lt;=N_CAP,D1887&lt;=R_MAX,OR(CORONA_REQ=0,O1887&gt;=G1887)),1,0)</f>
        <v>0</v>
      </c>
      <c r="AL1887" s="28" t="n">
        <f aca="false">IF(AK1887=1,IF(OBJECTIVE=1,AI1887,AJ1887),1000000000000)+ROW()*0.000000001</f>
        <v>1000000000000</v>
      </c>
    </row>
    <row r="1888" customFormat="false" ht="15" hidden="false" customHeight="false" outlineLevel="0" collapsed="false">
      <c r="A1888" s="8" t="n">
        <v>1884</v>
      </c>
      <c r="B1888" s="23" t="n">
        <v>5</v>
      </c>
      <c r="C1888" s="23" t="n">
        <v>4</v>
      </c>
      <c r="D1888" s="8" t="n">
        <v>250</v>
      </c>
      <c r="E1888" s="8" t="n">
        <v>22</v>
      </c>
      <c r="F1888" s="8" t="n">
        <v>16</v>
      </c>
      <c r="G1888" s="28" t="n">
        <v>11.211605</v>
      </c>
      <c r="H1888" s="8" t="n">
        <v>248.753911</v>
      </c>
      <c r="I1888" s="8" t="n">
        <v>4004.81315</v>
      </c>
      <c r="J1888" s="28" t="n">
        <v>16.099498</v>
      </c>
      <c r="K1888" s="39" t="n">
        <v>1.559067</v>
      </c>
      <c r="L1888" s="28" t="n">
        <v>23.015406</v>
      </c>
      <c r="M1888" s="8" t="n">
        <v>418</v>
      </c>
      <c r="N1888" s="8" t="n">
        <v>1436</v>
      </c>
      <c r="O1888" s="28" t="n">
        <v>13.599858</v>
      </c>
      <c r="P1888" s="28" t="n">
        <v>56.701123</v>
      </c>
      <c r="Q1888" s="28" t="n">
        <v>61.072561</v>
      </c>
      <c r="R1888" s="8" t="n">
        <v>64</v>
      </c>
      <c r="S1888" s="8" t="n">
        <v>30</v>
      </c>
      <c r="T1888" s="23" t="n">
        <v>327.267242</v>
      </c>
      <c r="U1888" s="23" t="n">
        <v>270.467247</v>
      </c>
      <c r="V1888" s="28" t="n">
        <v>11.489242</v>
      </c>
      <c r="W1888" s="39" t="n">
        <v>1.436155</v>
      </c>
      <c r="X1888" s="24" t="n">
        <f aca="false">P1888*RHO_VANE/2700*(1+SCRAP)*PRICE_VANE</f>
        <v>678.71244231</v>
      </c>
      <c r="Y1888" s="24" t="n">
        <f aca="false">Q1888*RHO_PLATE/2700*(1+SCRAP)*PRICE_PLATE</f>
        <v>731.03855517</v>
      </c>
      <c r="Z1888" s="24" t="n">
        <f aca="false">T1888*CUT_M+(R1888+S1888)*CUT_SET</f>
        <v>584.900863</v>
      </c>
      <c r="AA1888" s="24" t="n">
        <f aca="false">U1888*ROUND_M</f>
        <v>1352.336235</v>
      </c>
      <c r="AB1888" s="24" t="n">
        <f aca="false">(R1888+S1888)*FINISH_PART</f>
        <v>752</v>
      </c>
      <c r="AC1888" s="24" t="n">
        <f aca="false">R1888*SPACER_VANE+(R1888+S1888)*ASM_H*LABOUR</f>
        <v>1249.5</v>
      </c>
      <c r="AD1888" s="24" t="n">
        <f aca="false">V1888*G10_CAGE+W1888*G10_SLEEVE</f>
        <v>775.52382</v>
      </c>
      <c r="AE1888" s="24" t="n">
        <f aca="false">N1888/1000*SHAFT_M+SHAFT_SET</f>
        <v>252.32</v>
      </c>
      <c r="AF1888" s="24" t="n">
        <f aca="false">2*ROUNDUP(G1888*1000/V_ZENER,0)*PRICE_Z+5*ROUNDUP(G1888*DIODE_SAFETY/V_STICK,0)*PRICE_STICK</f>
        <v>80.9</v>
      </c>
      <c r="AG1888" s="24" t="n">
        <f aca="false">SUM(X1888:AF1888)</f>
        <v>6457.23191548</v>
      </c>
      <c r="AH1888" s="20" t="n">
        <f aca="false">FIXED_BOM</f>
        <v>3461</v>
      </c>
      <c r="AI1888" s="24" t="n">
        <f aca="false">(AG1888+AH1888)*(1+CONT)</f>
        <v>11405.966702802</v>
      </c>
      <c r="AJ1888" s="24" t="n">
        <f aca="false">IF(L1888&gt;0,AI1888/L1888,1000000000000)</f>
        <v>495.579643600552</v>
      </c>
      <c r="AK1888" s="8" t="n">
        <f aca="false">IF(AND(G1888&gt;=V_NEED,L1888&gt;=P_MIN,K1888&gt;=Z_MIN,F1888&lt;=N_CAP,D1888&lt;=R_MAX,OR(CORONA_REQ=0,O1888&gt;=G1888)),1,0)</f>
        <v>0</v>
      </c>
      <c r="AL1888" s="28" t="n">
        <f aca="false">IF(AK1888=1,IF(OBJECTIVE=1,AI1888,AJ1888),1000000000000)+ROW()*0.000000001</f>
        <v>1000000000000</v>
      </c>
    </row>
    <row r="1889" customFormat="false" ht="15" hidden="false" customHeight="false" outlineLevel="0" collapsed="false">
      <c r="A1889" s="8" t="n">
        <v>1885</v>
      </c>
      <c r="B1889" s="23" t="n">
        <v>5</v>
      </c>
      <c r="C1889" s="23" t="n">
        <v>4</v>
      </c>
      <c r="D1889" s="8" t="n">
        <v>250</v>
      </c>
      <c r="E1889" s="8" t="n">
        <v>26</v>
      </c>
      <c r="F1889" s="8" t="n">
        <v>4</v>
      </c>
      <c r="G1889" s="28" t="n">
        <v>11.211605</v>
      </c>
      <c r="H1889" s="8" t="n">
        <v>90.34753</v>
      </c>
      <c r="I1889" s="8" t="n">
        <v>1060.352983</v>
      </c>
      <c r="J1889" s="28" t="n">
        <v>11.73638</v>
      </c>
      <c r="K1889" s="39" t="n">
        <v>1.465385</v>
      </c>
      <c r="L1889" s="28" t="n">
        <v>5.382943</v>
      </c>
      <c r="M1889" s="8" t="n">
        <v>112</v>
      </c>
      <c r="N1889" s="8" t="n">
        <v>824</v>
      </c>
      <c r="O1889" s="28" t="n">
        <v>13.599858</v>
      </c>
      <c r="P1889" s="28" t="n">
        <v>16.34675</v>
      </c>
      <c r="Q1889" s="28" t="n">
        <v>20.35752</v>
      </c>
      <c r="R1889" s="8" t="n">
        <v>16</v>
      </c>
      <c r="S1889" s="8" t="n">
        <v>10</v>
      </c>
      <c r="T1889" s="23" t="n">
        <v>86.529199</v>
      </c>
      <c r="U1889" s="23" t="n">
        <v>72.329201</v>
      </c>
      <c r="V1889" s="28" t="n">
        <v>3.977045</v>
      </c>
      <c r="W1889" s="39" t="n">
        <v>0.497131</v>
      </c>
      <c r="X1889" s="24" t="n">
        <f aca="false">P1889*RHO_VANE/2700*(1+SCRAP)*PRICE_VANE</f>
        <v>195.6705975</v>
      </c>
      <c r="Y1889" s="24" t="n">
        <f aca="false">Q1889*RHO_PLATE/2700*(1+SCRAP)*PRICE_PLATE</f>
        <v>243.6795144</v>
      </c>
      <c r="Z1889" s="24" t="n">
        <f aca="false">T1889*CUT_M+(R1889+S1889)*CUT_SET</f>
        <v>155.7937985</v>
      </c>
      <c r="AA1889" s="24" t="n">
        <f aca="false">U1889*ROUND_M</f>
        <v>361.646005</v>
      </c>
      <c r="AB1889" s="24" t="n">
        <f aca="false">(R1889+S1889)*FINISH_PART</f>
        <v>208</v>
      </c>
      <c r="AC1889" s="24" t="n">
        <f aca="false">R1889*SPACER_VANE+(R1889+S1889)*ASM_H*LABOUR</f>
        <v>340.5</v>
      </c>
      <c r="AD1889" s="24" t="n">
        <f aca="false">V1889*G10_CAGE+W1889*G10_SLEEVE</f>
        <v>268.45056</v>
      </c>
      <c r="AE1889" s="24" t="n">
        <f aca="false">N1889/1000*SHAFT_M+SHAFT_SET</f>
        <v>178.88</v>
      </c>
      <c r="AF1889" s="24" t="n">
        <f aca="false">2*ROUNDUP(G1889*1000/V_ZENER,0)*PRICE_Z+5*ROUNDUP(G1889*DIODE_SAFETY/V_STICK,0)*PRICE_STICK</f>
        <v>80.9</v>
      </c>
      <c r="AG1889" s="24" t="n">
        <f aca="false">SUM(X1889:AF1889)</f>
        <v>2033.5204754</v>
      </c>
      <c r="AH1889" s="20" t="n">
        <f aca="false">FIXED_BOM</f>
        <v>3461</v>
      </c>
      <c r="AI1889" s="24" t="n">
        <f aca="false">(AG1889+AH1889)*(1+CONT)</f>
        <v>6318.69854671</v>
      </c>
      <c r="AJ1889" s="24" t="n">
        <f aca="false">IF(L1889&gt;0,AI1889/L1889,1000000000000)</f>
        <v>1173.83716430027</v>
      </c>
      <c r="AK1889" s="8" t="n">
        <f aca="false">IF(AND(G1889&gt;=V_NEED,L1889&gt;=P_MIN,K1889&gt;=Z_MIN,F1889&lt;=N_CAP,D1889&lt;=R_MAX,OR(CORONA_REQ=0,O1889&gt;=G1889)),1,0)</f>
        <v>1</v>
      </c>
      <c r="AL1889" s="28" t="n">
        <f aca="false">IF(AK1889=1,IF(OBJECTIVE=1,AI1889,AJ1889),1000000000000)+ROW()*0.000000001</f>
        <v>6318.698548599</v>
      </c>
    </row>
    <row r="1890" customFormat="false" ht="15" hidden="false" customHeight="false" outlineLevel="0" collapsed="false">
      <c r="A1890" s="8" t="n">
        <v>1886</v>
      </c>
      <c r="B1890" s="23" t="n">
        <v>5</v>
      </c>
      <c r="C1890" s="23" t="n">
        <v>4</v>
      </c>
      <c r="D1890" s="8" t="n">
        <v>250</v>
      </c>
      <c r="E1890" s="8" t="n">
        <v>26</v>
      </c>
      <c r="F1890" s="8" t="n">
        <v>6</v>
      </c>
      <c r="G1890" s="28" t="n">
        <v>11.211605</v>
      </c>
      <c r="H1890" s="8" t="n">
        <v>140.831833</v>
      </c>
      <c r="I1890" s="8" t="n">
        <v>1666.268973</v>
      </c>
      <c r="J1890" s="28" t="n">
        <v>11.831622</v>
      </c>
      <c r="K1890" s="39" t="n">
        <v>1.485194</v>
      </c>
      <c r="L1890" s="28" t="n">
        <v>8.705733</v>
      </c>
      <c r="M1890" s="8" t="n">
        <v>166</v>
      </c>
      <c r="N1890" s="8" t="n">
        <v>932</v>
      </c>
      <c r="O1890" s="28" t="n">
        <v>13.599858</v>
      </c>
      <c r="P1890" s="28" t="n">
        <v>24.520124</v>
      </c>
      <c r="Q1890" s="28" t="n">
        <v>28.500529</v>
      </c>
      <c r="R1890" s="8" t="n">
        <v>24</v>
      </c>
      <c r="S1890" s="8" t="n">
        <v>14</v>
      </c>
      <c r="T1890" s="23" t="n">
        <v>127.908844</v>
      </c>
      <c r="U1890" s="23" t="n">
        <v>106.608845</v>
      </c>
      <c r="V1890" s="28" t="n">
        <v>5.302727</v>
      </c>
      <c r="W1890" s="39" t="n">
        <v>0.662841</v>
      </c>
      <c r="X1890" s="24" t="n">
        <f aca="false">P1890*RHO_VANE/2700*(1+SCRAP)*PRICE_VANE</f>
        <v>293.50588428</v>
      </c>
      <c r="Y1890" s="24" t="n">
        <f aca="false">Q1890*RHO_PLATE/2700*(1+SCRAP)*PRICE_PLATE</f>
        <v>341.15133213</v>
      </c>
      <c r="Z1890" s="24" t="n">
        <f aca="false">T1890*CUT_M+(R1890+S1890)*CUT_SET</f>
        <v>229.863266</v>
      </c>
      <c r="AA1890" s="24" t="n">
        <f aca="false">U1890*ROUND_M</f>
        <v>533.044225</v>
      </c>
      <c r="AB1890" s="24" t="n">
        <f aca="false">(R1890+S1890)*FINISH_PART</f>
        <v>304</v>
      </c>
      <c r="AC1890" s="24" t="n">
        <f aca="false">R1890*SPACER_VANE+(R1890+S1890)*ASM_H*LABOUR</f>
        <v>499.5</v>
      </c>
      <c r="AD1890" s="24" t="n">
        <f aca="false">V1890*G10_CAGE+W1890*G10_SLEEVE</f>
        <v>357.93408</v>
      </c>
      <c r="AE1890" s="24" t="n">
        <f aca="false">N1890/1000*SHAFT_M+SHAFT_SET</f>
        <v>191.84</v>
      </c>
      <c r="AF1890" s="24" t="n">
        <f aca="false">2*ROUNDUP(G1890*1000/V_ZENER,0)*PRICE_Z+5*ROUNDUP(G1890*DIODE_SAFETY/V_STICK,0)*PRICE_STICK</f>
        <v>80.9</v>
      </c>
      <c r="AG1890" s="24" t="n">
        <f aca="false">SUM(X1890:AF1890)</f>
        <v>2831.73878741</v>
      </c>
      <c r="AH1890" s="20" t="n">
        <f aca="false">FIXED_BOM</f>
        <v>3461</v>
      </c>
      <c r="AI1890" s="24" t="n">
        <f aca="false">(AG1890+AH1890)*(1+CONT)</f>
        <v>7236.6496055215</v>
      </c>
      <c r="AJ1890" s="24" t="n">
        <f aca="false">IF(L1890&gt;0,AI1890/L1890,1000000000000)</f>
        <v>831.25103946118</v>
      </c>
      <c r="AK1890" s="8" t="n">
        <f aca="false">IF(AND(G1890&gt;=V_NEED,L1890&gt;=P_MIN,K1890&gt;=Z_MIN,F1890&lt;=N_CAP,D1890&lt;=R_MAX,OR(CORONA_REQ=0,O1890&gt;=G1890)),1,0)</f>
        <v>1</v>
      </c>
      <c r="AL1890" s="28" t="n">
        <f aca="false">IF(AK1890=1,IF(OBJECTIVE=1,AI1890,AJ1890),1000000000000)+ROW()*0.000000001</f>
        <v>7236.6496074115</v>
      </c>
    </row>
    <row r="1891" customFormat="false" ht="15" hidden="false" customHeight="false" outlineLevel="0" collapsed="false">
      <c r="A1891" s="8" t="n">
        <v>1887</v>
      </c>
      <c r="B1891" s="23" t="n">
        <v>5</v>
      </c>
      <c r="C1891" s="23" t="n">
        <v>4</v>
      </c>
      <c r="D1891" s="8" t="n">
        <v>250</v>
      </c>
      <c r="E1891" s="8" t="n">
        <v>26</v>
      </c>
      <c r="F1891" s="8" t="n">
        <v>8</v>
      </c>
      <c r="G1891" s="28" t="n">
        <v>11.211605</v>
      </c>
      <c r="H1891" s="8" t="n">
        <v>191.316136</v>
      </c>
      <c r="I1891" s="8" t="n">
        <v>2272.184963</v>
      </c>
      <c r="J1891" s="28" t="n">
        <v>11.876599</v>
      </c>
      <c r="K1891" s="39" t="n">
        <v>1.494848</v>
      </c>
      <c r="L1891" s="28" t="n">
        <v>12.042462</v>
      </c>
      <c r="M1891" s="8" t="n">
        <v>220</v>
      </c>
      <c r="N1891" s="8" t="n">
        <v>1040</v>
      </c>
      <c r="O1891" s="28" t="n">
        <v>13.599858</v>
      </c>
      <c r="P1891" s="28" t="n">
        <v>32.693499</v>
      </c>
      <c r="Q1891" s="28" t="n">
        <v>36.643537</v>
      </c>
      <c r="R1891" s="8" t="n">
        <v>32</v>
      </c>
      <c r="S1891" s="8" t="n">
        <v>18</v>
      </c>
      <c r="T1891" s="23" t="n">
        <v>169.288488</v>
      </c>
      <c r="U1891" s="23" t="n">
        <v>140.88849</v>
      </c>
      <c r="V1891" s="28" t="n">
        <v>6.628409</v>
      </c>
      <c r="W1891" s="39" t="n">
        <v>0.828551</v>
      </c>
      <c r="X1891" s="24" t="n">
        <f aca="false">P1891*RHO_VANE/2700*(1+SCRAP)*PRICE_VANE</f>
        <v>391.34118303</v>
      </c>
      <c r="Y1891" s="24" t="n">
        <f aca="false">Q1891*RHO_PLATE/2700*(1+SCRAP)*PRICE_PLATE</f>
        <v>438.62313789</v>
      </c>
      <c r="Z1891" s="24" t="n">
        <f aca="false">T1891*CUT_M+(R1891+S1891)*CUT_SET</f>
        <v>303.932732</v>
      </c>
      <c r="AA1891" s="24" t="n">
        <f aca="false">U1891*ROUND_M</f>
        <v>704.44245</v>
      </c>
      <c r="AB1891" s="24" t="n">
        <f aca="false">(R1891+S1891)*FINISH_PART</f>
        <v>400</v>
      </c>
      <c r="AC1891" s="24" t="n">
        <f aca="false">R1891*SPACER_VANE+(R1891+S1891)*ASM_H*LABOUR</f>
        <v>658.5</v>
      </c>
      <c r="AD1891" s="24" t="n">
        <f aca="false">V1891*G10_CAGE+W1891*G10_SLEEVE</f>
        <v>447.4176</v>
      </c>
      <c r="AE1891" s="24" t="n">
        <f aca="false">N1891/1000*SHAFT_M+SHAFT_SET</f>
        <v>204.8</v>
      </c>
      <c r="AF1891" s="24" t="n">
        <f aca="false">2*ROUNDUP(G1891*1000/V_ZENER,0)*PRICE_Z+5*ROUNDUP(G1891*DIODE_SAFETY/V_STICK,0)*PRICE_STICK</f>
        <v>80.9</v>
      </c>
      <c r="AG1891" s="24" t="n">
        <f aca="false">SUM(X1891:AF1891)</f>
        <v>3629.95710292</v>
      </c>
      <c r="AH1891" s="20" t="n">
        <f aca="false">FIXED_BOM</f>
        <v>3461</v>
      </c>
      <c r="AI1891" s="24" t="n">
        <f aca="false">(AG1891+AH1891)*(1+CONT)</f>
        <v>8154.600668358</v>
      </c>
      <c r="AJ1891" s="24" t="n">
        <f aca="false">IF(L1891&gt;0,AI1891/L1891,1000000000000)</f>
        <v>677.153946456962</v>
      </c>
      <c r="AK1891" s="8" t="n">
        <f aca="false">IF(AND(G1891&gt;=V_NEED,L1891&gt;=P_MIN,K1891&gt;=Z_MIN,F1891&lt;=N_CAP,D1891&lt;=R_MAX,OR(CORONA_REQ=0,O1891&gt;=G1891)),1,0)</f>
        <v>0</v>
      </c>
      <c r="AL1891" s="28" t="n">
        <f aca="false">IF(AK1891=1,IF(OBJECTIVE=1,AI1891,AJ1891),1000000000000)+ROW()*0.000000001</f>
        <v>1000000000000</v>
      </c>
    </row>
    <row r="1892" customFormat="false" ht="15" hidden="false" customHeight="false" outlineLevel="0" collapsed="false">
      <c r="A1892" s="8" t="n">
        <v>1888</v>
      </c>
      <c r="B1892" s="23" t="n">
        <v>5</v>
      </c>
      <c r="C1892" s="23" t="n">
        <v>4</v>
      </c>
      <c r="D1892" s="8" t="n">
        <v>250</v>
      </c>
      <c r="E1892" s="8" t="n">
        <v>26</v>
      </c>
      <c r="F1892" s="8" t="n">
        <v>10</v>
      </c>
      <c r="G1892" s="28" t="n">
        <v>11.211605</v>
      </c>
      <c r="H1892" s="8" t="n">
        <v>241.800439</v>
      </c>
      <c r="I1892" s="8" t="n">
        <v>2878.100953</v>
      </c>
      <c r="J1892" s="28" t="n">
        <v>11.902795</v>
      </c>
      <c r="K1892" s="39" t="n">
        <v>1.500462</v>
      </c>
      <c r="L1892" s="28" t="n">
        <v>15.382122</v>
      </c>
      <c r="M1892" s="8" t="n">
        <v>274</v>
      </c>
      <c r="N1892" s="8" t="n">
        <v>1148</v>
      </c>
      <c r="O1892" s="28" t="n">
        <v>13.599858</v>
      </c>
      <c r="P1892" s="28" t="n">
        <v>40.866874</v>
      </c>
      <c r="Q1892" s="28" t="n">
        <v>44.786545</v>
      </c>
      <c r="R1892" s="8" t="n">
        <v>40</v>
      </c>
      <c r="S1892" s="8" t="n">
        <v>22</v>
      </c>
      <c r="T1892" s="23" t="n">
        <v>210.668132</v>
      </c>
      <c r="U1892" s="23" t="n">
        <v>175.168135</v>
      </c>
      <c r="V1892" s="28" t="n">
        <v>7.95409</v>
      </c>
      <c r="W1892" s="39" t="n">
        <v>0.994261</v>
      </c>
      <c r="X1892" s="24" t="n">
        <f aca="false">P1892*RHO_VANE/2700*(1+SCRAP)*PRICE_VANE</f>
        <v>489.17648178</v>
      </c>
      <c r="Y1892" s="24" t="n">
        <f aca="false">Q1892*RHO_PLATE/2700*(1+SCRAP)*PRICE_PLATE</f>
        <v>536.09494365</v>
      </c>
      <c r="Z1892" s="24" t="n">
        <f aca="false">T1892*CUT_M+(R1892+S1892)*CUT_SET</f>
        <v>378.002198</v>
      </c>
      <c r="AA1892" s="24" t="n">
        <f aca="false">U1892*ROUND_M</f>
        <v>875.840675</v>
      </c>
      <c r="AB1892" s="24" t="n">
        <f aca="false">(R1892+S1892)*FINISH_PART</f>
        <v>496</v>
      </c>
      <c r="AC1892" s="24" t="n">
        <f aca="false">R1892*SPACER_VANE+(R1892+S1892)*ASM_H*LABOUR</f>
        <v>817.5</v>
      </c>
      <c r="AD1892" s="24" t="n">
        <f aca="false">V1892*G10_CAGE+W1892*G10_SLEEVE</f>
        <v>536.90106</v>
      </c>
      <c r="AE1892" s="24" t="n">
        <f aca="false">N1892/1000*SHAFT_M+SHAFT_SET</f>
        <v>217.76</v>
      </c>
      <c r="AF1892" s="24" t="n">
        <f aca="false">2*ROUNDUP(G1892*1000/V_ZENER,0)*PRICE_Z+5*ROUNDUP(G1892*DIODE_SAFETY/V_STICK,0)*PRICE_STICK</f>
        <v>80.9</v>
      </c>
      <c r="AG1892" s="24" t="n">
        <f aca="false">SUM(X1892:AF1892)</f>
        <v>4428.17535843</v>
      </c>
      <c r="AH1892" s="20" t="n">
        <f aca="false">FIXED_BOM</f>
        <v>3461</v>
      </c>
      <c r="AI1892" s="24" t="n">
        <f aca="false">(AG1892+AH1892)*(1+CONT)</f>
        <v>9072.5516621945</v>
      </c>
      <c r="AJ1892" s="24" t="n">
        <f aca="false">IF(L1892&gt;0,AI1892/L1892,1000000000000)</f>
        <v>589.811448784147</v>
      </c>
      <c r="AK1892" s="8" t="n">
        <f aca="false">IF(AND(G1892&gt;=V_NEED,L1892&gt;=P_MIN,K1892&gt;=Z_MIN,F1892&lt;=N_CAP,D1892&lt;=R_MAX,OR(CORONA_REQ=0,O1892&gt;=G1892)),1,0)</f>
        <v>0</v>
      </c>
      <c r="AL1892" s="28" t="n">
        <f aca="false">IF(AK1892=1,IF(OBJECTIVE=1,AI1892,AJ1892),1000000000000)+ROW()*0.000000001</f>
        <v>1000000000000</v>
      </c>
    </row>
    <row r="1893" customFormat="false" ht="15" hidden="false" customHeight="false" outlineLevel="0" collapsed="false">
      <c r="A1893" s="8" t="n">
        <v>1889</v>
      </c>
      <c r="B1893" s="23" t="n">
        <v>5</v>
      </c>
      <c r="C1893" s="23" t="n">
        <v>4</v>
      </c>
      <c r="D1893" s="8" t="n">
        <v>250</v>
      </c>
      <c r="E1893" s="8" t="n">
        <v>26</v>
      </c>
      <c r="F1893" s="8" t="n">
        <v>12</v>
      </c>
      <c r="G1893" s="28" t="n">
        <v>11.211605</v>
      </c>
      <c r="H1893" s="8" t="n">
        <v>292.284742</v>
      </c>
      <c r="I1893" s="8" t="n">
        <v>3484.016943</v>
      </c>
      <c r="J1893" s="28" t="n">
        <v>11.919941</v>
      </c>
      <c r="K1893" s="39" t="n">
        <v>1.504836</v>
      </c>
      <c r="L1893" s="28" t="n">
        <v>18.723657</v>
      </c>
      <c r="M1893" s="8" t="n">
        <v>328</v>
      </c>
      <c r="N1893" s="8" t="n">
        <v>1256</v>
      </c>
      <c r="O1893" s="28" t="n">
        <v>13.599858</v>
      </c>
      <c r="P1893" s="28" t="n">
        <v>49.040249</v>
      </c>
      <c r="Q1893" s="28" t="n">
        <v>52.929553</v>
      </c>
      <c r="R1893" s="8" t="n">
        <v>48</v>
      </c>
      <c r="S1893" s="8" t="n">
        <v>26</v>
      </c>
      <c r="T1893" s="23" t="n">
        <v>252.047776</v>
      </c>
      <c r="U1893" s="23" t="n">
        <v>209.44778</v>
      </c>
      <c r="V1893" s="28" t="n">
        <v>9.279772</v>
      </c>
      <c r="W1893" s="39" t="n">
        <v>1.159972</v>
      </c>
      <c r="X1893" s="24" t="n">
        <f aca="false">P1893*RHO_VANE/2700*(1+SCRAP)*PRICE_VANE</f>
        <v>587.01178053</v>
      </c>
      <c r="Y1893" s="24" t="n">
        <f aca="false">Q1893*RHO_PLATE/2700*(1+SCRAP)*PRICE_PLATE</f>
        <v>633.56674941</v>
      </c>
      <c r="Z1893" s="24" t="n">
        <f aca="false">T1893*CUT_M+(R1893+S1893)*CUT_SET</f>
        <v>452.071664</v>
      </c>
      <c r="AA1893" s="24" t="n">
        <f aca="false">U1893*ROUND_M</f>
        <v>1047.2389</v>
      </c>
      <c r="AB1893" s="24" t="n">
        <f aca="false">(R1893+S1893)*FINISH_PART</f>
        <v>592</v>
      </c>
      <c r="AC1893" s="24" t="n">
        <f aca="false">R1893*SPACER_VANE+(R1893+S1893)*ASM_H*LABOUR</f>
        <v>976.5</v>
      </c>
      <c r="AD1893" s="24" t="n">
        <f aca="false">V1893*G10_CAGE+W1893*G10_SLEEVE</f>
        <v>626.38464</v>
      </c>
      <c r="AE1893" s="24" t="n">
        <f aca="false">N1893/1000*SHAFT_M+SHAFT_SET</f>
        <v>230.72</v>
      </c>
      <c r="AF1893" s="24" t="n">
        <f aca="false">2*ROUNDUP(G1893*1000/V_ZENER,0)*PRICE_Z+5*ROUNDUP(G1893*DIODE_SAFETY/V_STICK,0)*PRICE_STICK</f>
        <v>80.9</v>
      </c>
      <c r="AG1893" s="24" t="n">
        <f aca="false">SUM(X1893:AF1893)</f>
        <v>5226.39373394</v>
      </c>
      <c r="AH1893" s="20" t="n">
        <f aca="false">FIXED_BOM</f>
        <v>3461</v>
      </c>
      <c r="AI1893" s="24" t="n">
        <f aca="false">(AG1893+AH1893)*(1+CONT)</f>
        <v>9990.502794031</v>
      </c>
      <c r="AJ1893" s="24" t="n">
        <f aca="false">IF(L1893&gt;0,AI1893/L1893,1000000000000)</f>
        <v>533.57646927793</v>
      </c>
      <c r="AK1893" s="8" t="n">
        <f aca="false">IF(AND(G1893&gt;=V_NEED,L1893&gt;=P_MIN,K1893&gt;=Z_MIN,F1893&lt;=N_CAP,D1893&lt;=R_MAX,OR(CORONA_REQ=0,O1893&gt;=G1893)),1,0)</f>
        <v>0</v>
      </c>
      <c r="AL1893" s="28" t="n">
        <f aca="false">IF(AK1893=1,IF(OBJECTIVE=1,AI1893,AJ1893),1000000000000)+ROW()*0.000000001</f>
        <v>1000000000000</v>
      </c>
    </row>
    <row r="1894" customFormat="false" ht="15" hidden="false" customHeight="false" outlineLevel="0" collapsed="false">
      <c r="A1894" s="8" t="n">
        <v>1890</v>
      </c>
      <c r="B1894" s="23" t="n">
        <v>5</v>
      </c>
      <c r="C1894" s="23" t="n">
        <v>4</v>
      </c>
      <c r="D1894" s="8" t="n">
        <v>250</v>
      </c>
      <c r="E1894" s="8" t="n">
        <v>26</v>
      </c>
      <c r="F1894" s="8" t="n">
        <v>16</v>
      </c>
      <c r="G1894" s="28" t="n">
        <v>11.211605</v>
      </c>
      <c r="H1894" s="8" t="n">
        <v>393.253348</v>
      </c>
      <c r="I1894" s="8" t="n">
        <v>4695.848923</v>
      </c>
      <c r="J1894" s="28" t="n">
        <v>11.941027</v>
      </c>
      <c r="K1894" s="39" t="n">
        <v>1.509706</v>
      </c>
      <c r="L1894" s="28" t="n">
        <v>25.405241</v>
      </c>
      <c r="M1894" s="8" t="n">
        <v>436</v>
      </c>
      <c r="N1894" s="8" t="n">
        <v>1472</v>
      </c>
      <c r="O1894" s="28" t="n">
        <v>13.599858</v>
      </c>
      <c r="P1894" s="28" t="n">
        <v>65.386998</v>
      </c>
      <c r="Q1894" s="28" t="n">
        <v>69.215569</v>
      </c>
      <c r="R1894" s="8" t="n">
        <v>64</v>
      </c>
      <c r="S1894" s="8" t="n">
        <v>34</v>
      </c>
      <c r="T1894" s="23" t="n">
        <v>334.807064</v>
      </c>
      <c r="U1894" s="23" t="n">
        <v>278.007069</v>
      </c>
      <c r="V1894" s="28" t="n">
        <v>11.931136</v>
      </c>
      <c r="W1894" s="39" t="n">
        <v>1.491392</v>
      </c>
      <c r="X1894" s="24" t="n">
        <f aca="false">P1894*RHO_VANE/2700*(1+SCRAP)*PRICE_VANE</f>
        <v>782.68236606</v>
      </c>
      <c r="Y1894" s="24" t="n">
        <f aca="false">Q1894*RHO_PLATE/2700*(1+SCRAP)*PRICE_PLATE</f>
        <v>828.51036093</v>
      </c>
      <c r="Z1894" s="24" t="n">
        <f aca="false">T1894*CUT_M+(R1894+S1894)*CUT_SET</f>
        <v>600.210596</v>
      </c>
      <c r="AA1894" s="24" t="n">
        <f aca="false">U1894*ROUND_M</f>
        <v>1390.035345</v>
      </c>
      <c r="AB1894" s="24" t="n">
        <f aca="false">(R1894+S1894)*FINISH_PART</f>
        <v>784</v>
      </c>
      <c r="AC1894" s="24" t="n">
        <f aca="false">R1894*SPACER_VANE+(R1894+S1894)*ASM_H*LABOUR</f>
        <v>1294.5</v>
      </c>
      <c r="AD1894" s="24" t="n">
        <f aca="false">V1894*G10_CAGE+W1894*G10_SLEEVE</f>
        <v>805.35168</v>
      </c>
      <c r="AE1894" s="24" t="n">
        <f aca="false">N1894/1000*SHAFT_M+SHAFT_SET</f>
        <v>256.64</v>
      </c>
      <c r="AF1894" s="24" t="n">
        <f aca="false">2*ROUNDUP(G1894*1000/V_ZENER,0)*PRICE_Z+5*ROUNDUP(G1894*DIODE_SAFETY/V_STICK,0)*PRICE_STICK</f>
        <v>80.9</v>
      </c>
      <c r="AG1894" s="24" t="n">
        <f aca="false">SUM(X1894:AF1894)</f>
        <v>6822.83034799</v>
      </c>
      <c r="AH1894" s="20" t="n">
        <f aca="false">FIXED_BOM</f>
        <v>3461</v>
      </c>
      <c r="AI1894" s="24" t="n">
        <f aca="false">(AG1894+AH1894)*(1+CONT)</f>
        <v>11826.4049001885</v>
      </c>
      <c r="AJ1894" s="24" t="n">
        <f aca="false">IF(L1894&gt;0,AI1894/L1894,1000000000000)</f>
        <v>465.510439369125</v>
      </c>
      <c r="AK1894" s="8" t="n">
        <f aca="false">IF(AND(G1894&gt;=V_NEED,L1894&gt;=P_MIN,K1894&gt;=Z_MIN,F1894&lt;=N_CAP,D1894&lt;=R_MAX,OR(CORONA_REQ=0,O1894&gt;=G1894)),1,0)</f>
        <v>0</v>
      </c>
      <c r="AL1894" s="28" t="n">
        <f aca="false">IF(AK1894=1,IF(OBJECTIVE=1,AI1894,AJ1894),1000000000000)+ROW()*0.000000001</f>
        <v>1000000000000</v>
      </c>
    </row>
    <row r="1895" customFormat="false" ht="15" hidden="false" customHeight="false" outlineLevel="0" collapsed="false">
      <c r="A1895" s="8" t="n">
        <v>1891</v>
      </c>
      <c r="B1895" s="23" t="n">
        <v>6</v>
      </c>
      <c r="C1895" s="23" t="n">
        <v>1.5</v>
      </c>
      <c r="D1895" s="8" t="n">
        <v>250</v>
      </c>
      <c r="E1895" s="8" t="n">
        <v>18</v>
      </c>
      <c r="F1895" s="8" t="n">
        <v>4</v>
      </c>
      <c r="G1895" s="28" t="n">
        <v>13.132078</v>
      </c>
      <c r="H1895" s="8" t="n">
        <v>34.719461</v>
      </c>
      <c r="I1895" s="8" t="n">
        <v>623.663247</v>
      </c>
      <c r="J1895" s="28" t="n">
        <v>17.96293</v>
      </c>
      <c r="K1895" s="39" t="n">
        <v>1.493111</v>
      </c>
      <c r="L1895" s="28" t="n">
        <v>4.502798</v>
      </c>
      <c r="M1895" s="8" t="n">
        <v>84</v>
      </c>
      <c r="N1895" s="8" t="n">
        <v>772</v>
      </c>
      <c r="O1895" s="28" t="n">
        <v>11.510417</v>
      </c>
      <c r="P1895" s="28" t="n">
        <v>4.501429</v>
      </c>
      <c r="Q1895" s="28" t="n">
        <v>6.107256</v>
      </c>
      <c r="R1895" s="8" t="n">
        <v>16</v>
      </c>
      <c r="S1895" s="8" t="n">
        <v>8</v>
      </c>
      <c r="T1895" s="23" t="n">
        <v>82.759288</v>
      </c>
      <c r="U1895" s="23" t="n">
        <v>68.559289</v>
      </c>
      <c r="V1895" s="28" t="n">
        <v>3.289655</v>
      </c>
      <c r="W1895" s="39" t="n">
        <v>0.411207</v>
      </c>
      <c r="X1895" s="24" t="n">
        <f aca="false">P1895*RHO_VANE/2700*(1+SCRAP)*PRICE_VANE</f>
        <v>53.88210513</v>
      </c>
      <c r="Y1895" s="24" t="n">
        <f aca="false">Q1895*RHO_PLATE/2700*(1+SCRAP)*PRICE_PLATE</f>
        <v>73.10385432</v>
      </c>
      <c r="Z1895" s="24" t="n">
        <f aca="false">T1895*CUT_M+(R1895+S1895)*CUT_SET</f>
        <v>148.138932</v>
      </c>
      <c r="AA1895" s="24" t="n">
        <f aca="false">U1895*ROUND_M</f>
        <v>342.796445</v>
      </c>
      <c r="AB1895" s="24" t="n">
        <f aca="false">(R1895+S1895)*FINISH_PART</f>
        <v>192</v>
      </c>
      <c r="AC1895" s="24" t="n">
        <f aca="false">R1895*SPACER_VANE+(R1895+S1895)*ASM_H*LABOUR</f>
        <v>318</v>
      </c>
      <c r="AD1895" s="24" t="n">
        <f aca="false">V1895*G10_CAGE+W1895*G10_SLEEVE</f>
        <v>222.05172</v>
      </c>
      <c r="AE1895" s="24" t="n">
        <f aca="false">N1895/1000*SHAFT_M+SHAFT_SET</f>
        <v>172.64</v>
      </c>
      <c r="AF1895" s="24" t="n">
        <f aca="false">2*ROUNDUP(G1895*1000/V_ZENER,0)*PRICE_Z+5*ROUNDUP(G1895*DIODE_SAFETY/V_STICK,0)*PRICE_STICK</f>
        <v>91.7</v>
      </c>
      <c r="AG1895" s="24" t="n">
        <f aca="false">SUM(X1895:AF1895)</f>
        <v>1614.31305645</v>
      </c>
      <c r="AH1895" s="20" t="n">
        <f aca="false">FIXED_BOM</f>
        <v>3461</v>
      </c>
      <c r="AI1895" s="24" t="n">
        <f aca="false">(AG1895+AH1895)*(1+CONT)</f>
        <v>5836.6100149175</v>
      </c>
      <c r="AJ1895" s="24" t="n">
        <f aca="false">IF(L1895&gt;0,AI1895/L1895,1000000000000)</f>
        <v>1296.21848790852</v>
      </c>
      <c r="AK1895" s="8" t="n">
        <f aca="false">IF(AND(G1895&gt;=V_NEED,L1895&gt;=P_MIN,K1895&gt;=Z_MIN,F1895&lt;=N_CAP,D1895&lt;=R_MAX,OR(CORONA_REQ=0,O1895&gt;=G1895)),1,0)</f>
        <v>0</v>
      </c>
      <c r="AL1895" s="28" t="n">
        <f aca="false">IF(AK1895=1,IF(OBJECTIVE=1,AI1895,AJ1895),1000000000000)+ROW()*0.000000001</f>
        <v>1000000000000</v>
      </c>
    </row>
    <row r="1896" customFormat="false" ht="15" hidden="false" customHeight="false" outlineLevel="0" collapsed="false">
      <c r="A1896" s="8" t="n">
        <v>1892</v>
      </c>
      <c r="B1896" s="23" t="n">
        <v>6</v>
      </c>
      <c r="C1896" s="23" t="n">
        <v>1.5</v>
      </c>
      <c r="D1896" s="8" t="n">
        <v>250</v>
      </c>
      <c r="E1896" s="8" t="n">
        <v>18</v>
      </c>
      <c r="F1896" s="8" t="n">
        <v>6</v>
      </c>
      <c r="G1896" s="28" t="n">
        <v>13.132078</v>
      </c>
      <c r="H1896" s="8" t="n">
        <v>53.416295</v>
      </c>
      <c r="I1896" s="8" t="n">
        <v>980.042245</v>
      </c>
      <c r="J1896" s="28" t="n">
        <v>18.347252</v>
      </c>
      <c r="K1896" s="39" t="n">
        <v>1.529948</v>
      </c>
      <c r="L1896" s="28" t="n">
        <v>7.444037</v>
      </c>
      <c r="M1896" s="8" t="n">
        <v>121.5</v>
      </c>
      <c r="N1896" s="8" t="n">
        <v>847</v>
      </c>
      <c r="O1896" s="28" t="n">
        <v>11.510417</v>
      </c>
      <c r="P1896" s="28" t="n">
        <v>6.752144</v>
      </c>
      <c r="Q1896" s="28" t="n">
        <v>7.63407</v>
      </c>
      <c r="R1896" s="8" t="n">
        <v>24</v>
      </c>
      <c r="S1896" s="8" t="n">
        <v>10</v>
      </c>
      <c r="T1896" s="23" t="n">
        <v>120.369021</v>
      </c>
      <c r="U1896" s="23" t="n">
        <v>99.069023</v>
      </c>
      <c r="V1896" s="28" t="n">
        <v>4.210267</v>
      </c>
      <c r="W1896" s="39" t="n">
        <v>0.526283</v>
      </c>
      <c r="X1896" s="24" t="n">
        <f aca="false">P1896*RHO_VANE/2700*(1+SCRAP)*PRICE_VANE</f>
        <v>80.82316368</v>
      </c>
      <c r="Y1896" s="24" t="n">
        <f aca="false">Q1896*RHO_PLATE/2700*(1+SCRAP)*PRICE_PLATE</f>
        <v>91.3798179</v>
      </c>
      <c r="Z1896" s="24" t="n">
        <f aca="false">T1896*CUT_M+(R1896+S1896)*CUT_SET</f>
        <v>214.5535315</v>
      </c>
      <c r="AA1896" s="24" t="n">
        <f aca="false">U1896*ROUND_M</f>
        <v>495.345115</v>
      </c>
      <c r="AB1896" s="24" t="n">
        <f aca="false">(R1896+S1896)*FINISH_PART</f>
        <v>272</v>
      </c>
      <c r="AC1896" s="24" t="n">
        <f aca="false">R1896*SPACER_VANE+(R1896+S1896)*ASM_H*LABOUR</f>
        <v>454.5</v>
      </c>
      <c r="AD1896" s="24" t="n">
        <f aca="false">V1896*G10_CAGE+W1896*G10_SLEEVE</f>
        <v>284.193</v>
      </c>
      <c r="AE1896" s="24" t="n">
        <f aca="false">N1896/1000*SHAFT_M+SHAFT_SET</f>
        <v>181.64</v>
      </c>
      <c r="AF1896" s="24" t="n">
        <f aca="false">2*ROUNDUP(G1896*1000/V_ZENER,0)*PRICE_Z+5*ROUNDUP(G1896*DIODE_SAFETY/V_STICK,0)*PRICE_STICK</f>
        <v>91.7</v>
      </c>
      <c r="AG1896" s="24" t="n">
        <f aca="false">SUM(X1896:AF1896)</f>
        <v>2166.13462808</v>
      </c>
      <c r="AH1896" s="20" t="n">
        <f aca="false">FIXED_BOM</f>
        <v>3461</v>
      </c>
      <c r="AI1896" s="24" t="n">
        <f aca="false">(AG1896+AH1896)*(1+CONT)</f>
        <v>6471.204822292</v>
      </c>
      <c r="AJ1896" s="24" t="n">
        <f aca="false">IF(L1896&gt;0,AI1896/L1896,1000000000000)</f>
        <v>869.313898129738</v>
      </c>
      <c r="AK1896" s="8" t="n">
        <f aca="false">IF(AND(G1896&gt;=V_NEED,L1896&gt;=P_MIN,K1896&gt;=Z_MIN,F1896&lt;=N_CAP,D1896&lt;=R_MAX,OR(CORONA_REQ=0,O1896&gt;=G1896)),1,0)</f>
        <v>0</v>
      </c>
      <c r="AL1896" s="28" t="n">
        <f aca="false">IF(AK1896=1,IF(OBJECTIVE=1,AI1896,AJ1896),1000000000000)+ROW()*0.000000001</f>
        <v>1000000000000</v>
      </c>
    </row>
    <row r="1897" customFormat="false" ht="15" hidden="false" customHeight="false" outlineLevel="0" collapsed="false">
      <c r="A1897" s="8" t="n">
        <v>1893</v>
      </c>
      <c r="B1897" s="23" t="n">
        <v>6</v>
      </c>
      <c r="C1897" s="23" t="n">
        <v>1.5</v>
      </c>
      <c r="D1897" s="8" t="n">
        <v>250</v>
      </c>
      <c r="E1897" s="8" t="n">
        <v>18</v>
      </c>
      <c r="F1897" s="8" t="n">
        <v>8</v>
      </c>
      <c r="G1897" s="28" t="n">
        <v>13.132078</v>
      </c>
      <c r="H1897" s="8" t="n">
        <v>72.11313</v>
      </c>
      <c r="I1897" s="8" t="n">
        <v>1336.421243</v>
      </c>
      <c r="J1897" s="28" t="n">
        <v>18.532287</v>
      </c>
      <c r="K1897" s="39" t="n">
        <v>1.54742</v>
      </c>
      <c r="L1897" s="28" t="n">
        <v>10.373511</v>
      </c>
      <c r="M1897" s="8" t="n">
        <v>166.5</v>
      </c>
      <c r="N1897" s="8" t="n">
        <v>937</v>
      </c>
      <c r="O1897" s="28" t="n">
        <v>11.510417</v>
      </c>
      <c r="P1897" s="28" t="n">
        <v>9.002859</v>
      </c>
      <c r="Q1897" s="28" t="n">
        <v>10.687698</v>
      </c>
      <c r="R1897" s="8" t="n">
        <v>32</v>
      </c>
      <c r="S1897" s="8" t="n">
        <v>14</v>
      </c>
      <c r="T1897" s="23" t="n">
        <v>161.748665</v>
      </c>
      <c r="U1897" s="23" t="n">
        <v>133.348668</v>
      </c>
      <c r="V1897" s="28" t="n">
        <v>5.315002</v>
      </c>
      <c r="W1897" s="39" t="n">
        <v>0.664375</v>
      </c>
      <c r="X1897" s="24" t="n">
        <f aca="false">P1897*RHO_VANE/2700*(1+SCRAP)*PRICE_VANE</f>
        <v>107.76422223</v>
      </c>
      <c r="Y1897" s="24" t="n">
        <f aca="false">Q1897*RHO_PLATE/2700*(1+SCRAP)*PRICE_PLATE</f>
        <v>127.93174506</v>
      </c>
      <c r="Z1897" s="24" t="n">
        <f aca="false">T1897*CUT_M+(R1897+S1897)*CUT_SET</f>
        <v>288.6229975</v>
      </c>
      <c r="AA1897" s="24" t="n">
        <f aca="false">U1897*ROUND_M</f>
        <v>666.74334</v>
      </c>
      <c r="AB1897" s="24" t="n">
        <f aca="false">(R1897+S1897)*FINISH_PART</f>
        <v>368</v>
      </c>
      <c r="AC1897" s="24" t="n">
        <f aca="false">R1897*SPACER_VANE+(R1897+S1897)*ASM_H*LABOUR</f>
        <v>613.5</v>
      </c>
      <c r="AD1897" s="24" t="n">
        <f aca="false">V1897*G10_CAGE+W1897*G10_SLEEVE</f>
        <v>358.76262</v>
      </c>
      <c r="AE1897" s="24" t="n">
        <f aca="false">N1897/1000*SHAFT_M+SHAFT_SET</f>
        <v>192.44</v>
      </c>
      <c r="AF1897" s="24" t="n">
        <f aca="false">2*ROUNDUP(G1897*1000/V_ZENER,0)*PRICE_Z+5*ROUNDUP(G1897*DIODE_SAFETY/V_STICK,0)*PRICE_STICK</f>
        <v>91.7</v>
      </c>
      <c r="AG1897" s="24" t="n">
        <f aca="false">SUM(X1897:AF1897)</f>
        <v>2815.46492479</v>
      </c>
      <c r="AH1897" s="20" t="n">
        <f aca="false">FIXED_BOM</f>
        <v>3461</v>
      </c>
      <c r="AI1897" s="24" t="n">
        <f aca="false">(AG1897+AH1897)*(1+CONT)</f>
        <v>7217.9346635085</v>
      </c>
      <c r="AJ1897" s="24" t="n">
        <f aca="false">IF(L1897&gt;0,AI1897/L1897,1000000000000)</f>
        <v>695.804406387432</v>
      </c>
      <c r="AK1897" s="8" t="n">
        <f aca="false">IF(AND(G1897&gt;=V_NEED,L1897&gt;=P_MIN,K1897&gt;=Z_MIN,F1897&lt;=N_CAP,D1897&lt;=R_MAX,OR(CORONA_REQ=0,O1897&gt;=G1897)),1,0)</f>
        <v>0</v>
      </c>
      <c r="AL1897" s="28" t="n">
        <f aca="false">IF(AK1897=1,IF(OBJECTIVE=1,AI1897,AJ1897),1000000000000)+ROW()*0.000000001</f>
        <v>1000000000000</v>
      </c>
    </row>
    <row r="1898" customFormat="false" ht="15" hidden="false" customHeight="false" outlineLevel="0" collapsed="false">
      <c r="A1898" s="8" t="n">
        <v>1894</v>
      </c>
      <c r="B1898" s="23" t="n">
        <v>6</v>
      </c>
      <c r="C1898" s="23" t="n">
        <v>1.5</v>
      </c>
      <c r="D1898" s="8" t="n">
        <v>250</v>
      </c>
      <c r="E1898" s="8" t="n">
        <v>18</v>
      </c>
      <c r="F1898" s="8" t="n">
        <v>10</v>
      </c>
      <c r="G1898" s="28" t="n">
        <v>13.132078</v>
      </c>
      <c r="H1898" s="8" t="n">
        <v>90.809965</v>
      </c>
      <c r="I1898" s="8" t="n">
        <v>1692.800242</v>
      </c>
      <c r="J1898" s="28" t="n">
        <v>18.641129</v>
      </c>
      <c r="K1898" s="39" t="n">
        <v>1.558776</v>
      </c>
      <c r="L1898" s="28" t="n">
        <v>13.326155</v>
      </c>
      <c r="M1898" s="8" t="n">
        <v>204</v>
      </c>
      <c r="N1898" s="8" t="n">
        <v>1012</v>
      </c>
      <c r="O1898" s="28" t="n">
        <v>11.510417</v>
      </c>
      <c r="P1898" s="28" t="n">
        <v>11.253574</v>
      </c>
      <c r="Q1898" s="28" t="n">
        <v>12.214512</v>
      </c>
      <c r="R1898" s="8" t="n">
        <v>40</v>
      </c>
      <c r="S1898" s="8" t="n">
        <v>16</v>
      </c>
      <c r="T1898" s="23" t="n">
        <v>199.358398</v>
      </c>
      <c r="U1898" s="23" t="n">
        <v>163.858401</v>
      </c>
      <c r="V1898" s="28" t="n">
        <v>6.235614</v>
      </c>
      <c r="W1898" s="39" t="n">
        <v>0.779452</v>
      </c>
      <c r="X1898" s="24" t="n">
        <f aca="false">P1898*RHO_VANE/2700*(1+SCRAP)*PRICE_VANE</f>
        <v>134.70528078</v>
      </c>
      <c r="Y1898" s="24" t="n">
        <f aca="false">Q1898*RHO_PLATE/2700*(1+SCRAP)*PRICE_PLATE</f>
        <v>146.20770864</v>
      </c>
      <c r="Z1898" s="24" t="n">
        <f aca="false">T1898*CUT_M+(R1898+S1898)*CUT_SET</f>
        <v>355.037597</v>
      </c>
      <c r="AA1898" s="24" t="n">
        <f aca="false">U1898*ROUND_M</f>
        <v>819.292005</v>
      </c>
      <c r="AB1898" s="24" t="n">
        <f aca="false">(R1898+S1898)*FINISH_PART</f>
        <v>448</v>
      </c>
      <c r="AC1898" s="24" t="n">
        <f aca="false">R1898*SPACER_VANE+(R1898+S1898)*ASM_H*LABOUR</f>
        <v>750</v>
      </c>
      <c r="AD1898" s="24" t="n">
        <f aca="false">V1898*G10_CAGE+W1898*G10_SLEEVE</f>
        <v>420.90396</v>
      </c>
      <c r="AE1898" s="24" t="n">
        <f aca="false">N1898/1000*SHAFT_M+SHAFT_SET</f>
        <v>201.44</v>
      </c>
      <c r="AF1898" s="24" t="n">
        <f aca="false">2*ROUNDUP(G1898*1000/V_ZENER,0)*PRICE_Z+5*ROUNDUP(G1898*DIODE_SAFETY/V_STICK,0)*PRICE_STICK</f>
        <v>91.7</v>
      </c>
      <c r="AG1898" s="24" t="n">
        <f aca="false">SUM(X1898:AF1898)</f>
        <v>3367.28655142</v>
      </c>
      <c r="AH1898" s="20" t="n">
        <f aca="false">FIXED_BOM</f>
        <v>3461</v>
      </c>
      <c r="AI1898" s="24" t="n">
        <f aca="false">(AG1898+AH1898)*(1+CONT)</f>
        <v>7852.529534133</v>
      </c>
      <c r="AJ1898" s="24" t="n">
        <f aca="false">IF(L1898&gt;0,AI1898/L1898,1000000000000)</f>
        <v>589.256956273809</v>
      </c>
      <c r="AK1898" s="8" t="n">
        <f aca="false">IF(AND(G1898&gt;=V_NEED,L1898&gt;=P_MIN,K1898&gt;=Z_MIN,F1898&lt;=N_CAP,D1898&lt;=R_MAX,OR(CORONA_REQ=0,O1898&gt;=G1898)),1,0)</f>
        <v>0</v>
      </c>
      <c r="AL1898" s="28" t="n">
        <f aca="false">IF(AK1898=1,IF(OBJECTIVE=1,AI1898,AJ1898),1000000000000)+ROW()*0.000000001</f>
        <v>1000000000000</v>
      </c>
    </row>
    <row r="1899" customFormat="false" ht="15" hidden="false" customHeight="false" outlineLevel="0" collapsed="false">
      <c r="A1899" s="8" t="n">
        <v>1895</v>
      </c>
      <c r="B1899" s="23" t="n">
        <v>6</v>
      </c>
      <c r="C1899" s="23" t="n">
        <v>1.5</v>
      </c>
      <c r="D1899" s="8" t="n">
        <v>250</v>
      </c>
      <c r="E1899" s="8" t="n">
        <v>18</v>
      </c>
      <c r="F1899" s="8" t="n">
        <v>12</v>
      </c>
      <c r="G1899" s="28" t="n">
        <v>13.132078</v>
      </c>
      <c r="H1899" s="8" t="n">
        <v>109.506799</v>
      </c>
      <c r="I1899" s="8" t="n">
        <v>2049.17924</v>
      </c>
      <c r="J1899" s="28" t="n">
        <v>18.712804</v>
      </c>
      <c r="K1899" s="39" t="n">
        <v>1.565254</v>
      </c>
      <c r="L1899" s="28" t="n">
        <v>16.257112</v>
      </c>
      <c r="M1899" s="8" t="n">
        <v>249</v>
      </c>
      <c r="N1899" s="8" t="n">
        <v>1102</v>
      </c>
      <c r="O1899" s="28" t="n">
        <v>11.510417</v>
      </c>
      <c r="P1899" s="28" t="n">
        <v>13.504288</v>
      </c>
      <c r="Q1899" s="28" t="n">
        <v>15.26814</v>
      </c>
      <c r="R1899" s="8" t="n">
        <v>48</v>
      </c>
      <c r="S1899" s="8" t="n">
        <v>20</v>
      </c>
      <c r="T1899" s="23" t="n">
        <v>240.738042</v>
      </c>
      <c r="U1899" s="23" t="n">
        <v>198.138046</v>
      </c>
      <c r="V1899" s="28" t="n">
        <v>7.340349</v>
      </c>
      <c r="W1899" s="39" t="n">
        <v>0.917544</v>
      </c>
      <c r="X1899" s="24" t="n">
        <f aca="false">P1899*RHO_VANE/2700*(1+SCRAP)*PRICE_VANE</f>
        <v>161.64632736</v>
      </c>
      <c r="Y1899" s="24" t="n">
        <f aca="false">Q1899*RHO_PLATE/2700*(1+SCRAP)*PRICE_PLATE</f>
        <v>182.7596358</v>
      </c>
      <c r="Z1899" s="24" t="n">
        <f aca="false">T1899*CUT_M+(R1899+S1899)*CUT_SET</f>
        <v>429.107063</v>
      </c>
      <c r="AA1899" s="24" t="n">
        <f aca="false">U1899*ROUND_M</f>
        <v>990.69023</v>
      </c>
      <c r="AB1899" s="24" t="n">
        <f aca="false">(R1899+S1899)*FINISH_PART</f>
        <v>544</v>
      </c>
      <c r="AC1899" s="24" t="n">
        <f aca="false">R1899*SPACER_VANE+(R1899+S1899)*ASM_H*LABOUR</f>
        <v>909</v>
      </c>
      <c r="AD1899" s="24" t="n">
        <f aca="false">V1899*G10_CAGE+W1899*G10_SLEEVE</f>
        <v>495.47358</v>
      </c>
      <c r="AE1899" s="24" t="n">
        <f aca="false">N1899/1000*SHAFT_M+SHAFT_SET</f>
        <v>212.24</v>
      </c>
      <c r="AF1899" s="24" t="n">
        <f aca="false">2*ROUNDUP(G1899*1000/V_ZENER,0)*PRICE_Z+5*ROUNDUP(G1899*DIODE_SAFETY/V_STICK,0)*PRICE_STICK</f>
        <v>91.7</v>
      </c>
      <c r="AG1899" s="24" t="n">
        <f aca="false">SUM(X1899:AF1899)</f>
        <v>4016.61683616</v>
      </c>
      <c r="AH1899" s="20" t="n">
        <f aca="false">FIXED_BOM</f>
        <v>3461</v>
      </c>
      <c r="AI1899" s="24" t="n">
        <f aca="false">(AG1899+AH1899)*(1+CONT)</f>
        <v>8599.259361584</v>
      </c>
      <c r="AJ1899" s="24" t="n">
        <f aca="false">IF(L1899&gt;0,AI1899/L1899,1000000000000)</f>
        <v>528.953688796878</v>
      </c>
      <c r="AK1899" s="8" t="n">
        <f aca="false">IF(AND(G1899&gt;=V_NEED,L1899&gt;=P_MIN,K1899&gt;=Z_MIN,F1899&lt;=N_CAP,D1899&lt;=R_MAX,OR(CORONA_REQ=0,O1899&gt;=G1899)),1,0)</f>
        <v>0</v>
      </c>
      <c r="AL1899" s="28" t="n">
        <f aca="false">IF(AK1899=1,IF(OBJECTIVE=1,AI1899,AJ1899),1000000000000)+ROW()*0.000000001</f>
        <v>1000000000000</v>
      </c>
    </row>
    <row r="1900" customFormat="false" ht="15" hidden="false" customHeight="false" outlineLevel="0" collapsed="false">
      <c r="A1900" s="8" t="n">
        <v>1896</v>
      </c>
      <c r="B1900" s="23" t="n">
        <v>6</v>
      </c>
      <c r="C1900" s="23" t="n">
        <v>1.5</v>
      </c>
      <c r="D1900" s="8" t="n">
        <v>250</v>
      </c>
      <c r="E1900" s="8" t="n">
        <v>18</v>
      </c>
      <c r="F1900" s="8" t="n">
        <v>16</v>
      </c>
      <c r="G1900" s="28" t="n">
        <v>13.132078</v>
      </c>
      <c r="H1900" s="8" t="n">
        <v>146.900469</v>
      </c>
      <c r="I1900" s="8" t="n">
        <v>2761.937237</v>
      </c>
      <c r="J1900" s="28" t="n">
        <v>18.801419</v>
      </c>
      <c r="K1900" s="39" t="n">
        <v>1.574036</v>
      </c>
      <c r="L1900" s="28" t="n">
        <v>22.14148</v>
      </c>
      <c r="M1900" s="8" t="n">
        <v>324</v>
      </c>
      <c r="N1900" s="8" t="n">
        <v>1252</v>
      </c>
      <c r="O1900" s="28" t="n">
        <v>11.510417</v>
      </c>
      <c r="P1900" s="28" t="n">
        <v>18.005718</v>
      </c>
      <c r="Q1900" s="28" t="n">
        <v>18.321768</v>
      </c>
      <c r="R1900" s="8" t="n">
        <v>64</v>
      </c>
      <c r="S1900" s="8" t="n">
        <v>24</v>
      </c>
      <c r="T1900" s="23" t="n">
        <v>315.957508</v>
      </c>
      <c r="U1900" s="23" t="n">
        <v>259.157513</v>
      </c>
      <c r="V1900" s="28" t="n">
        <v>9.181573</v>
      </c>
      <c r="W1900" s="39" t="n">
        <v>1.147697</v>
      </c>
      <c r="X1900" s="24" t="n">
        <f aca="false">P1900*RHO_VANE/2700*(1+SCRAP)*PRICE_VANE</f>
        <v>215.52844446</v>
      </c>
      <c r="Y1900" s="24" t="n">
        <f aca="false">Q1900*RHO_PLATE/2700*(1+SCRAP)*PRICE_PLATE</f>
        <v>219.31156296</v>
      </c>
      <c r="Z1900" s="24" t="n">
        <f aca="false">T1900*CUT_M+(R1900+S1900)*CUT_SET</f>
        <v>561.936262</v>
      </c>
      <c r="AA1900" s="24" t="n">
        <f aca="false">U1900*ROUND_M</f>
        <v>1295.787565</v>
      </c>
      <c r="AB1900" s="24" t="n">
        <f aca="false">(R1900+S1900)*FINISH_PART</f>
        <v>704</v>
      </c>
      <c r="AC1900" s="24" t="n">
        <f aca="false">R1900*SPACER_VANE+(R1900+S1900)*ASM_H*LABOUR</f>
        <v>1182</v>
      </c>
      <c r="AD1900" s="24" t="n">
        <f aca="false">V1900*G10_CAGE+W1900*G10_SLEEVE</f>
        <v>619.7562</v>
      </c>
      <c r="AE1900" s="24" t="n">
        <f aca="false">N1900/1000*SHAFT_M+SHAFT_SET</f>
        <v>230.24</v>
      </c>
      <c r="AF1900" s="24" t="n">
        <f aca="false">2*ROUNDUP(G1900*1000/V_ZENER,0)*PRICE_Z+5*ROUNDUP(G1900*DIODE_SAFETY/V_STICK,0)*PRICE_STICK</f>
        <v>91.7</v>
      </c>
      <c r="AG1900" s="24" t="n">
        <f aca="false">SUM(X1900:AF1900)</f>
        <v>5120.26003442</v>
      </c>
      <c r="AH1900" s="20" t="n">
        <f aca="false">FIXED_BOM</f>
        <v>3461</v>
      </c>
      <c r="AI1900" s="24" t="n">
        <f aca="false">(AG1900+AH1900)*(1+CONT)</f>
        <v>9868.449039583</v>
      </c>
      <c r="AJ1900" s="24" t="n">
        <f aca="false">IF(L1900&gt;0,AI1900/L1900,1000000000000)</f>
        <v>445.69961175057</v>
      </c>
      <c r="AK1900" s="8" t="n">
        <f aca="false">IF(AND(G1900&gt;=V_NEED,L1900&gt;=P_MIN,K1900&gt;=Z_MIN,F1900&lt;=N_CAP,D1900&lt;=R_MAX,OR(CORONA_REQ=0,O1900&gt;=G1900)),1,0)</f>
        <v>0</v>
      </c>
      <c r="AL1900" s="28" t="n">
        <f aca="false">IF(AK1900=1,IF(OBJECTIVE=1,AI1900,AJ1900),1000000000000)+ROW()*0.000000001</f>
        <v>1000000000000</v>
      </c>
    </row>
    <row r="1901" customFormat="false" ht="15" hidden="false" customHeight="false" outlineLevel="0" collapsed="false">
      <c r="A1901" s="8" t="n">
        <v>1897</v>
      </c>
      <c r="B1901" s="23" t="n">
        <v>6</v>
      </c>
      <c r="C1901" s="23" t="n">
        <v>1.5</v>
      </c>
      <c r="D1901" s="8" t="n">
        <v>250</v>
      </c>
      <c r="E1901" s="8" t="n">
        <v>22</v>
      </c>
      <c r="F1901" s="8" t="n">
        <v>4</v>
      </c>
      <c r="G1901" s="28" t="n">
        <v>13.132078</v>
      </c>
      <c r="H1901" s="8" t="n">
        <v>46.70685</v>
      </c>
      <c r="I1901" s="8" t="n">
        <v>753.630754</v>
      </c>
      <c r="J1901" s="28" t="n">
        <v>16.135337</v>
      </c>
      <c r="K1901" s="39" t="n">
        <v>1.494625</v>
      </c>
      <c r="L1901" s="28" t="n">
        <v>5.461719</v>
      </c>
      <c r="M1901" s="8" t="n">
        <v>84</v>
      </c>
      <c r="N1901" s="8" t="n">
        <v>772</v>
      </c>
      <c r="O1901" s="28" t="n">
        <v>11.510417</v>
      </c>
      <c r="P1901" s="28" t="n">
        <v>5.31573</v>
      </c>
      <c r="Q1901" s="28" t="n">
        <v>6.107256</v>
      </c>
      <c r="R1901" s="8" t="n">
        <v>16</v>
      </c>
      <c r="S1901" s="8" t="n">
        <v>8</v>
      </c>
      <c r="T1901" s="23" t="n">
        <v>82.759288</v>
      </c>
      <c r="U1901" s="23" t="n">
        <v>68.559289</v>
      </c>
      <c r="V1901" s="28" t="n">
        <v>3.289655</v>
      </c>
      <c r="W1901" s="39" t="n">
        <v>0.411207</v>
      </c>
      <c r="X1901" s="24" t="n">
        <f aca="false">P1901*RHO_VANE/2700*(1+SCRAP)*PRICE_VANE</f>
        <v>63.6292881</v>
      </c>
      <c r="Y1901" s="24" t="n">
        <f aca="false">Q1901*RHO_PLATE/2700*(1+SCRAP)*PRICE_PLATE</f>
        <v>73.10385432</v>
      </c>
      <c r="Z1901" s="24" t="n">
        <f aca="false">T1901*CUT_M+(R1901+S1901)*CUT_SET</f>
        <v>148.138932</v>
      </c>
      <c r="AA1901" s="24" t="n">
        <f aca="false">U1901*ROUND_M</f>
        <v>342.796445</v>
      </c>
      <c r="AB1901" s="24" t="n">
        <f aca="false">(R1901+S1901)*FINISH_PART</f>
        <v>192</v>
      </c>
      <c r="AC1901" s="24" t="n">
        <f aca="false">R1901*SPACER_VANE+(R1901+S1901)*ASM_H*LABOUR</f>
        <v>318</v>
      </c>
      <c r="AD1901" s="24" t="n">
        <f aca="false">V1901*G10_CAGE+W1901*G10_SLEEVE</f>
        <v>222.05172</v>
      </c>
      <c r="AE1901" s="24" t="n">
        <f aca="false">N1901/1000*SHAFT_M+SHAFT_SET</f>
        <v>172.64</v>
      </c>
      <c r="AF1901" s="24" t="n">
        <f aca="false">2*ROUNDUP(G1901*1000/V_ZENER,0)*PRICE_Z+5*ROUNDUP(G1901*DIODE_SAFETY/V_STICK,0)*PRICE_STICK</f>
        <v>91.7</v>
      </c>
      <c r="AG1901" s="24" t="n">
        <f aca="false">SUM(X1901:AF1901)</f>
        <v>1624.06023942</v>
      </c>
      <c r="AH1901" s="20" t="n">
        <f aca="false">FIXED_BOM</f>
        <v>3461</v>
      </c>
      <c r="AI1901" s="24" t="n">
        <f aca="false">(AG1901+AH1901)*(1+CONT)</f>
        <v>5847.819275333</v>
      </c>
      <c r="AJ1901" s="24" t="n">
        <f aca="false">IF(L1901&gt;0,AI1901/L1901,1000000000000)</f>
        <v>1070.69207978898</v>
      </c>
      <c r="AK1901" s="8" t="n">
        <f aca="false">IF(AND(G1901&gt;=V_NEED,L1901&gt;=P_MIN,K1901&gt;=Z_MIN,F1901&lt;=N_CAP,D1901&lt;=R_MAX,OR(CORONA_REQ=0,O1901&gt;=G1901)),1,0)</f>
        <v>0</v>
      </c>
      <c r="AL1901" s="28" t="n">
        <f aca="false">IF(AK1901=1,IF(OBJECTIVE=1,AI1901,AJ1901),1000000000000)+ROW()*0.000000001</f>
        <v>1000000000000</v>
      </c>
    </row>
    <row r="1902" customFormat="false" ht="15" hidden="false" customHeight="false" outlineLevel="0" collapsed="false">
      <c r="A1902" s="8" t="n">
        <v>1898</v>
      </c>
      <c r="B1902" s="23" t="n">
        <v>6</v>
      </c>
      <c r="C1902" s="23" t="n">
        <v>1.5</v>
      </c>
      <c r="D1902" s="8" t="n">
        <v>250</v>
      </c>
      <c r="E1902" s="8" t="n">
        <v>22</v>
      </c>
      <c r="F1902" s="8" t="n">
        <v>6</v>
      </c>
      <c r="G1902" s="28" t="n">
        <v>13.132078</v>
      </c>
      <c r="H1902" s="8" t="n">
        <v>72.253621</v>
      </c>
      <c r="I1902" s="8" t="n">
        <v>1184.276899</v>
      </c>
      <c r="J1902" s="28" t="n">
        <v>16.390554</v>
      </c>
      <c r="K1902" s="39" t="n">
        <v>1.524501</v>
      </c>
      <c r="L1902" s="28" t="n">
        <v>8.934932</v>
      </c>
      <c r="M1902" s="8" t="n">
        <v>129</v>
      </c>
      <c r="N1902" s="8" t="n">
        <v>862</v>
      </c>
      <c r="O1902" s="28" t="n">
        <v>11.510417</v>
      </c>
      <c r="P1902" s="28" t="n">
        <v>7.973595</v>
      </c>
      <c r="Q1902" s="28" t="n">
        <v>9.160884</v>
      </c>
      <c r="R1902" s="8" t="n">
        <v>24</v>
      </c>
      <c r="S1902" s="8" t="n">
        <v>12</v>
      </c>
      <c r="T1902" s="23" t="n">
        <v>124.138932</v>
      </c>
      <c r="U1902" s="23" t="n">
        <v>102.838934</v>
      </c>
      <c r="V1902" s="28" t="n">
        <v>4.394389</v>
      </c>
      <c r="W1902" s="39" t="n">
        <v>0.549299</v>
      </c>
      <c r="X1902" s="24" t="n">
        <f aca="false">P1902*RHO_VANE/2700*(1+SCRAP)*PRICE_VANE</f>
        <v>95.44393215</v>
      </c>
      <c r="Y1902" s="24" t="n">
        <f aca="false">Q1902*RHO_PLATE/2700*(1+SCRAP)*PRICE_PLATE</f>
        <v>109.65578148</v>
      </c>
      <c r="Z1902" s="24" t="n">
        <f aca="false">T1902*CUT_M+(R1902+S1902)*CUT_SET</f>
        <v>222.208398</v>
      </c>
      <c r="AA1902" s="24" t="n">
        <f aca="false">U1902*ROUND_M</f>
        <v>514.19467</v>
      </c>
      <c r="AB1902" s="24" t="n">
        <f aca="false">(R1902+S1902)*FINISH_PART</f>
        <v>288</v>
      </c>
      <c r="AC1902" s="24" t="n">
        <f aca="false">R1902*SPACER_VANE+(R1902+S1902)*ASM_H*LABOUR</f>
        <v>477</v>
      </c>
      <c r="AD1902" s="24" t="n">
        <f aca="false">V1902*G10_CAGE+W1902*G10_SLEEVE</f>
        <v>296.62128</v>
      </c>
      <c r="AE1902" s="24" t="n">
        <f aca="false">N1902/1000*SHAFT_M+SHAFT_SET</f>
        <v>183.44</v>
      </c>
      <c r="AF1902" s="24" t="n">
        <f aca="false">2*ROUNDUP(G1902*1000/V_ZENER,0)*PRICE_Z+5*ROUNDUP(G1902*DIODE_SAFETY/V_STICK,0)*PRICE_STICK</f>
        <v>91.7</v>
      </c>
      <c r="AG1902" s="24" t="n">
        <f aca="false">SUM(X1902:AF1902)</f>
        <v>2278.26406163</v>
      </c>
      <c r="AH1902" s="20" t="n">
        <f aca="false">FIXED_BOM</f>
        <v>3461</v>
      </c>
      <c r="AI1902" s="24" t="n">
        <f aca="false">(AG1902+AH1902)*(1+CONT)</f>
        <v>6600.1536708745</v>
      </c>
      <c r="AJ1902" s="24" t="n">
        <f aca="false">IF(L1902&gt;0,AI1902/L1902,1000000000000)</f>
        <v>738.690979503201</v>
      </c>
      <c r="AK1902" s="8" t="n">
        <f aca="false">IF(AND(G1902&gt;=V_NEED,L1902&gt;=P_MIN,K1902&gt;=Z_MIN,F1902&lt;=N_CAP,D1902&lt;=R_MAX,OR(CORONA_REQ=0,O1902&gt;=G1902)),1,0)</f>
        <v>0</v>
      </c>
      <c r="AL1902" s="28" t="n">
        <f aca="false">IF(AK1902=1,IF(OBJECTIVE=1,AI1902,AJ1902),1000000000000)+ROW()*0.000000001</f>
        <v>1000000000000</v>
      </c>
    </row>
    <row r="1903" customFormat="false" ht="15" hidden="false" customHeight="false" outlineLevel="0" collapsed="false">
      <c r="A1903" s="8" t="n">
        <v>1899</v>
      </c>
      <c r="B1903" s="23" t="n">
        <v>6</v>
      </c>
      <c r="C1903" s="23" t="n">
        <v>1.5</v>
      </c>
      <c r="D1903" s="8" t="n">
        <v>250</v>
      </c>
      <c r="E1903" s="8" t="n">
        <v>22</v>
      </c>
      <c r="F1903" s="8" t="n">
        <v>8</v>
      </c>
      <c r="G1903" s="28" t="n">
        <v>13.132078</v>
      </c>
      <c r="H1903" s="8" t="n">
        <v>97.800392</v>
      </c>
      <c r="I1903" s="8" t="n">
        <v>1614.923044</v>
      </c>
      <c r="J1903" s="28" t="n">
        <v>16.512439</v>
      </c>
      <c r="K1903" s="39" t="n">
        <v>1.539894</v>
      </c>
      <c r="L1903" s="28" t="n">
        <v>12.429561</v>
      </c>
      <c r="M1903" s="8" t="n">
        <v>174</v>
      </c>
      <c r="N1903" s="8" t="n">
        <v>952</v>
      </c>
      <c r="O1903" s="28" t="n">
        <v>11.510417</v>
      </c>
      <c r="P1903" s="28" t="n">
        <v>10.631461</v>
      </c>
      <c r="Q1903" s="28" t="n">
        <v>12.214512</v>
      </c>
      <c r="R1903" s="8" t="n">
        <v>32</v>
      </c>
      <c r="S1903" s="8" t="n">
        <v>16</v>
      </c>
      <c r="T1903" s="23" t="n">
        <v>165.518577</v>
      </c>
      <c r="U1903" s="23" t="n">
        <v>137.118579</v>
      </c>
      <c r="V1903" s="28" t="n">
        <v>5.499124</v>
      </c>
      <c r="W1903" s="39" t="n">
        <v>0.687391</v>
      </c>
      <c r="X1903" s="24" t="n">
        <f aca="false">P1903*RHO_VANE/2700*(1+SCRAP)*PRICE_VANE</f>
        <v>127.25858817</v>
      </c>
      <c r="Y1903" s="24" t="n">
        <f aca="false">Q1903*RHO_PLATE/2700*(1+SCRAP)*PRICE_PLATE</f>
        <v>146.20770864</v>
      </c>
      <c r="Z1903" s="24" t="n">
        <f aca="false">T1903*CUT_M+(R1903+S1903)*CUT_SET</f>
        <v>296.2778655</v>
      </c>
      <c r="AA1903" s="24" t="n">
        <f aca="false">U1903*ROUND_M</f>
        <v>685.592895</v>
      </c>
      <c r="AB1903" s="24" t="n">
        <f aca="false">(R1903+S1903)*FINISH_PART</f>
        <v>384</v>
      </c>
      <c r="AC1903" s="24" t="n">
        <f aca="false">R1903*SPACER_VANE+(R1903+S1903)*ASM_H*LABOUR</f>
        <v>636</v>
      </c>
      <c r="AD1903" s="24" t="n">
        <f aca="false">V1903*G10_CAGE+W1903*G10_SLEEVE</f>
        <v>371.1909</v>
      </c>
      <c r="AE1903" s="24" t="n">
        <f aca="false">N1903/1000*SHAFT_M+SHAFT_SET</f>
        <v>194.24</v>
      </c>
      <c r="AF1903" s="24" t="n">
        <f aca="false">2*ROUNDUP(G1903*1000/V_ZENER,0)*PRICE_Z+5*ROUNDUP(G1903*DIODE_SAFETY/V_STICK,0)*PRICE_STICK</f>
        <v>91.7</v>
      </c>
      <c r="AG1903" s="24" t="n">
        <f aca="false">SUM(X1903:AF1903)</f>
        <v>2932.46795731</v>
      </c>
      <c r="AH1903" s="20" t="n">
        <f aca="false">FIXED_BOM</f>
        <v>3461</v>
      </c>
      <c r="AI1903" s="24" t="n">
        <f aca="false">(AG1903+AH1903)*(1+CONT)</f>
        <v>7352.4881509065</v>
      </c>
      <c r="AJ1903" s="24" t="n">
        <f aca="false">IF(L1903&gt;0,AI1903/L1903,1000000000000)</f>
        <v>591.532408176484</v>
      </c>
      <c r="AK1903" s="8" t="n">
        <f aca="false">IF(AND(G1903&gt;=V_NEED,L1903&gt;=P_MIN,K1903&gt;=Z_MIN,F1903&lt;=N_CAP,D1903&lt;=R_MAX,OR(CORONA_REQ=0,O1903&gt;=G1903)),1,0)</f>
        <v>0</v>
      </c>
      <c r="AL1903" s="28" t="n">
        <f aca="false">IF(AK1903=1,IF(OBJECTIVE=1,AI1903,AJ1903),1000000000000)+ROW()*0.000000001</f>
        <v>1000000000000</v>
      </c>
    </row>
    <row r="1904" customFormat="false" ht="15" hidden="false" customHeight="false" outlineLevel="0" collapsed="false">
      <c r="A1904" s="8" t="n">
        <v>1900</v>
      </c>
      <c r="B1904" s="23" t="n">
        <v>6</v>
      </c>
      <c r="C1904" s="23" t="n">
        <v>1.5</v>
      </c>
      <c r="D1904" s="8" t="n">
        <v>250</v>
      </c>
      <c r="E1904" s="8" t="n">
        <v>22</v>
      </c>
      <c r="F1904" s="8" t="n">
        <v>10</v>
      </c>
      <c r="G1904" s="28" t="n">
        <v>13.132078</v>
      </c>
      <c r="H1904" s="8" t="n">
        <v>123.347163</v>
      </c>
      <c r="I1904" s="8" t="n">
        <v>2045.569188</v>
      </c>
      <c r="J1904" s="28" t="n">
        <v>16.583836</v>
      </c>
      <c r="K1904" s="39" t="n">
        <v>1.548651</v>
      </c>
      <c r="L1904" s="28" t="n">
        <v>15.918345</v>
      </c>
      <c r="M1904" s="8" t="n">
        <v>219</v>
      </c>
      <c r="N1904" s="8" t="n">
        <v>1042</v>
      </c>
      <c r="O1904" s="28" t="n">
        <v>11.510417</v>
      </c>
      <c r="P1904" s="28" t="n">
        <v>13.289326</v>
      </c>
      <c r="Q1904" s="28" t="n">
        <v>15.26814</v>
      </c>
      <c r="R1904" s="8" t="n">
        <v>40</v>
      </c>
      <c r="S1904" s="8" t="n">
        <v>20</v>
      </c>
      <c r="T1904" s="23" t="n">
        <v>206.898221</v>
      </c>
      <c r="U1904" s="23" t="n">
        <v>171.398224</v>
      </c>
      <c r="V1904" s="28" t="n">
        <v>6.603859</v>
      </c>
      <c r="W1904" s="39" t="n">
        <v>0.825482</v>
      </c>
      <c r="X1904" s="24" t="n">
        <f aca="false">P1904*RHO_VANE/2700*(1+SCRAP)*PRICE_VANE</f>
        <v>159.07323222</v>
      </c>
      <c r="Y1904" s="24" t="n">
        <f aca="false">Q1904*RHO_PLATE/2700*(1+SCRAP)*PRICE_PLATE</f>
        <v>182.7596358</v>
      </c>
      <c r="Z1904" s="24" t="n">
        <f aca="false">T1904*CUT_M+(R1904+S1904)*CUT_SET</f>
        <v>370.3473315</v>
      </c>
      <c r="AA1904" s="24" t="n">
        <f aca="false">U1904*ROUND_M</f>
        <v>856.99112</v>
      </c>
      <c r="AB1904" s="24" t="n">
        <f aca="false">(R1904+S1904)*FINISH_PART</f>
        <v>480</v>
      </c>
      <c r="AC1904" s="24" t="n">
        <f aca="false">R1904*SPACER_VANE+(R1904+S1904)*ASM_H*LABOUR</f>
        <v>795</v>
      </c>
      <c r="AD1904" s="24" t="n">
        <f aca="false">V1904*G10_CAGE+W1904*G10_SLEEVE</f>
        <v>445.76046</v>
      </c>
      <c r="AE1904" s="24" t="n">
        <f aca="false">N1904/1000*SHAFT_M+SHAFT_SET</f>
        <v>205.04</v>
      </c>
      <c r="AF1904" s="24" t="n">
        <f aca="false">2*ROUNDUP(G1904*1000/V_ZENER,0)*PRICE_Z+5*ROUNDUP(G1904*DIODE_SAFETY/V_STICK,0)*PRICE_STICK</f>
        <v>91.7</v>
      </c>
      <c r="AG1904" s="24" t="n">
        <f aca="false">SUM(X1904:AF1904)</f>
        <v>3586.67177952</v>
      </c>
      <c r="AH1904" s="20" t="n">
        <f aca="false">FIXED_BOM</f>
        <v>3461</v>
      </c>
      <c r="AI1904" s="24" t="n">
        <f aca="false">(AG1904+AH1904)*(1+CONT)</f>
        <v>8104.822546448</v>
      </c>
      <c r="AJ1904" s="24" t="n">
        <f aca="false">IF(L1904&gt;0,AI1904/L1904,1000000000000)</f>
        <v>509.149823455139</v>
      </c>
      <c r="AK1904" s="8" t="n">
        <f aca="false">IF(AND(G1904&gt;=V_NEED,L1904&gt;=P_MIN,K1904&gt;=Z_MIN,F1904&lt;=N_CAP,D1904&lt;=R_MAX,OR(CORONA_REQ=0,O1904&gt;=G1904)),1,0)</f>
        <v>0</v>
      </c>
      <c r="AL1904" s="28" t="n">
        <f aca="false">IF(AK1904=1,IF(OBJECTIVE=1,AI1904,AJ1904),1000000000000)+ROW()*0.000000001</f>
        <v>1000000000000</v>
      </c>
    </row>
    <row r="1905" customFormat="false" ht="15" hidden="false" customHeight="false" outlineLevel="0" collapsed="false">
      <c r="A1905" s="8" t="n">
        <v>1901</v>
      </c>
      <c r="B1905" s="23" t="n">
        <v>6</v>
      </c>
      <c r="C1905" s="23" t="n">
        <v>1.5</v>
      </c>
      <c r="D1905" s="8" t="n">
        <v>250</v>
      </c>
      <c r="E1905" s="8" t="n">
        <v>22</v>
      </c>
      <c r="F1905" s="8" t="n">
        <v>12</v>
      </c>
      <c r="G1905" s="28" t="n">
        <v>13.132078</v>
      </c>
      <c r="H1905" s="8" t="n">
        <v>148.893935</v>
      </c>
      <c r="I1905" s="8" t="n">
        <v>2476.215333</v>
      </c>
      <c r="J1905" s="28" t="n">
        <v>16.630733</v>
      </c>
      <c r="K1905" s="39" t="n">
        <v>1.554155</v>
      </c>
      <c r="L1905" s="28" t="n">
        <v>19.410064</v>
      </c>
      <c r="M1905" s="8" t="n">
        <v>256.5</v>
      </c>
      <c r="N1905" s="8" t="n">
        <v>1117</v>
      </c>
      <c r="O1905" s="28" t="n">
        <v>11.510417</v>
      </c>
      <c r="P1905" s="28" t="n">
        <v>15.947191</v>
      </c>
      <c r="Q1905" s="28" t="n">
        <v>16.794954</v>
      </c>
      <c r="R1905" s="8" t="n">
        <v>48</v>
      </c>
      <c r="S1905" s="8" t="n">
        <v>22</v>
      </c>
      <c r="T1905" s="23" t="n">
        <v>244.507954</v>
      </c>
      <c r="U1905" s="23" t="n">
        <v>201.907957</v>
      </c>
      <c r="V1905" s="28" t="n">
        <v>7.524471</v>
      </c>
      <c r="W1905" s="39" t="n">
        <v>0.940559</v>
      </c>
      <c r="X1905" s="24" t="n">
        <f aca="false">P1905*RHO_VANE/2700*(1+SCRAP)*PRICE_VANE</f>
        <v>190.88787627</v>
      </c>
      <c r="Y1905" s="24" t="n">
        <f aca="false">Q1905*RHO_PLATE/2700*(1+SCRAP)*PRICE_PLATE</f>
        <v>201.03559938</v>
      </c>
      <c r="Z1905" s="24" t="n">
        <f aca="false">T1905*CUT_M+(R1905+S1905)*CUT_SET</f>
        <v>436.761931</v>
      </c>
      <c r="AA1905" s="24" t="n">
        <f aca="false">U1905*ROUND_M</f>
        <v>1009.539785</v>
      </c>
      <c r="AB1905" s="24" t="n">
        <f aca="false">(R1905+S1905)*FINISH_PART</f>
        <v>560</v>
      </c>
      <c r="AC1905" s="24" t="n">
        <f aca="false">R1905*SPACER_VANE+(R1905+S1905)*ASM_H*LABOUR</f>
        <v>931.5</v>
      </c>
      <c r="AD1905" s="24" t="n">
        <f aca="false">V1905*G10_CAGE+W1905*G10_SLEEVE</f>
        <v>507.9018</v>
      </c>
      <c r="AE1905" s="24" t="n">
        <f aca="false">N1905/1000*SHAFT_M+SHAFT_SET</f>
        <v>214.04</v>
      </c>
      <c r="AF1905" s="24" t="n">
        <f aca="false">2*ROUNDUP(G1905*1000/V_ZENER,0)*PRICE_Z+5*ROUNDUP(G1905*DIODE_SAFETY/V_STICK,0)*PRICE_STICK</f>
        <v>91.7</v>
      </c>
      <c r="AG1905" s="24" t="n">
        <f aca="false">SUM(X1905:AF1905)</f>
        <v>4143.36699165</v>
      </c>
      <c r="AH1905" s="20" t="n">
        <f aca="false">FIXED_BOM</f>
        <v>3461</v>
      </c>
      <c r="AI1905" s="24" t="n">
        <f aca="false">(AG1905+AH1905)*(1+CONT)</f>
        <v>8745.0220403975</v>
      </c>
      <c r="AJ1905" s="24" t="n">
        <f aca="false">IF(L1905&gt;0,AI1905/L1905,1000000000000)</f>
        <v>450.540608232796</v>
      </c>
      <c r="AK1905" s="8" t="n">
        <f aca="false">IF(AND(G1905&gt;=V_NEED,L1905&gt;=P_MIN,K1905&gt;=Z_MIN,F1905&lt;=N_CAP,D1905&lt;=R_MAX,OR(CORONA_REQ=0,O1905&gt;=G1905)),1,0)</f>
        <v>0</v>
      </c>
      <c r="AL1905" s="28" t="n">
        <f aca="false">IF(AK1905=1,IF(OBJECTIVE=1,AI1905,AJ1905),1000000000000)+ROW()*0.000000001</f>
        <v>1000000000000</v>
      </c>
    </row>
    <row r="1906" customFormat="false" ht="15" hidden="false" customHeight="false" outlineLevel="0" collapsed="false">
      <c r="A1906" s="8" t="n">
        <v>1902</v>
      </c>
      <c r="B1906" s="23" t="n">
        <v>6</v>
      </c>
      <c r="C1906" s="23" t="n">
        <v>1.5</v>
      </c>
      <c r="D1906" s="8" t="n">
        <v>250</v>
      </c>
      <c r="E1906" s="8" t="n">
        <v>22</v>
      </c>
      <c r="F1906" s="8" t="n">
        <v>16</v>
      </c>
      <c r="G1906" s="28" t="n">
        <v>13.132078</v>
      </c>
      <c r="H1906" s="8" t="n">
        <v>199.987477</v>
      </c>
      <c r="I1906" s="8" t="n">
        <v>3337.507623</v>
      </c>
      <c r="J1906" s="28" t="n">
        <v>16.688583</v>
      </c>
      <c r="K1906" s="39" t="n">
        <v>1.561522</v>
      </c>
      <c r="L1906" s="28" t="n">
        <v>26.384911</v>
      </c>
      <c r="M1906" s="8" t="n">
        <v>346.5</v>
      </c>
      <c r="N1906" s="8" t="n">
        <v>1297</v>
      </c>
      <c r="O1906" s="28" t="n">
        <v>11.510417</v>
      </c>
      <c r="P1906" s="28" t="n">
        <v>21.262921</v>
      </c>
      <c r="Q1906" s="28" t="n">
        <v>22.90221</v>
      </c>
      <c r="R1906" s="8" t="n">
        <v>64</v>
      </c>
      <c r="S1906" s="8" t="n">
        <v>30</v>
      </c>
      <c r="T1906" s="23" t="n">
        <v>327.267242</v>
      </c>
      <c r="U1906" s="23" t="n">
        <v>270.467247</v>
      </c>
      <c r="V1906" s="28" t="n">
        <v>9.733941</v>
      </c>
      <c r="W1906" s="39" t="n">
        <v>1.216743</v>
      </c>
      <c r="X1906" s="24" t="n">
        <f aca="false">P1906*RHO_VANE/2700*(1+SCRAP)*PRICE_VANE</f>
        <v>254.51716437</v>
      </c>
      <c r="Y1906" s="24" t="n">
        <f aca="false">Q1906*RHO_PLATE/2700*(1+SCRAP)*PRICE_PLATE</f>
        <v>274.1394537</v>
      </c>
      <c r="Z1906" s="24" t="n">
        <f aca="false">T1906*CUT_M+(R1906+S1906)*CUT_SET</f>
        <v>584.900863</v>
      </c>
      <c r="AA1906" s="24" t="n">
        <f aca="false">U1906*ROUND_M</f>
        <v>1352.336235</v>
      </c>
      <c r="AB1906" s="24" t="n">
        <f aca="false">(R1906+S1906)*FINISH_PART</f>
        <v>752</v>
      </c>
      <c r="AC1906" s="24" t="n">
        <f aca="false">R1906*SPACER_VANE+(R1906+S1906)*ASM_H*LABOUR</f>
        <v>1249.5</v>
      </c>
      <c r="AD1906" s="24" t="n">
        <f aca="false">V1906*G10_CAGE+W1906*G10_SLEEVE</f>
        <v>657.04104</v>
      </c>
      <c r="AE1906" s="24" t="n">
        <f aca="false">N1906/1000*SHAFT_M+SHAFT_SET</f>
        <v>235.64</v>
      </c>
      <c r="AF1906" s="24" t="n">
        <f aca="false">2*ROUNDUP(G1906*1000/V_ZENER,0)*PRICE_Z+5*ROUNDUP(G1906*DIODE_SAFETY/V_STICK,0)*PRICE_STICK</f>
        <v>91.7</v>
      </c>
      <c r="AG1906" s="24" t="n">
        <f aca="false">SUM(X1906:AF1906)</f>
        <v>5451.77475607</v>
      </c>
      <c r="AH1906" s="20" t="n">
        <f aca="false">FIXED_BOM</f>
        <v>3461</v>
      </c>
      <c r="AI1906" s="24" t="n">
        <f aca="false">(AG1906+AH1906)*(1+CONT)</f>
        <v>10249.6909694805</v>
      </c>
      <c r="AJ1906" s="24" t="n">
        <f aca="false">IF(L1906&gt;0,AI1906/L1906,1000000000000)</f>
        <v>388.467900061535</v>
      </c>
      <c r="AK1906" s="8" t="n">
        <f aca="false">IF(AND(G1906&gt;=V_NEED,L1906&gt;=P_MIN,K1906&gt;=Z_MIN,F1906&lt;=N_CAP,D1906&lt;=R_MAX,OR(CORONA_REQ=0,O1906&gt;=G1906)),1,0)</f>
        <v>0</v>
      </c>
      <c r="AL1906" s="28" t="n">
        <f aca="false">IF(AK1906=1,IF(OBJECTIVE=1,AI1906,AJ1906),1000000000000)+ROW()*0.000000001</f>
        <v>1000000000000</v>
      </c>
    </row>
    <row r="1907" customFormat="false" ht="15" hidden="false" customHeight="false" outlineLevel="0" collapsed="false">
      <c r="A1907" s="8" t="n">
        <v>1903</v>
      </c>
      <c r="B1907" s="23" t="n">
        <v>6</v>
      </c>
      <c r="C1907" s="23" t="n">
        <v>1.5</v>
      </c>
      <c r="D1907" s="8" t="n">
        <v>250</v>
      </c>
      <c r="E1907" s="8" t="n">
        <v>26</v>
      </c>
      <c r="F1907" s="8" t="n">
        <v>4</v>
      </c>
      <c r="G1907" s="28" t="n">
        <v>13.132078</v>
      </c>
      <c r="H1907" s="8" t="n">
        <v>72.802403</v>
      </c>
      <c r="I1907" s="8" t="n">
        <v>883.69595</v>
      </c>
      <c r="J1907" s="28" t="n">
        <v>12.13828</v>
      </c>
      <c r="K1907" s="39" t="n">
        <v>1.460529</v>
      </c>
      <c r="L1907" s="28" t="n">
        <v>6.105946</v>
      </c>
      <c r="M1907" s="8" t="n">
        <v>91.5</v>
      </c>
      <c r="N1907" s="8" t="n">
        <v>787</v>
      </c>
      <c r="O1907" s="28" t="n">
        <v>11.510417</v>
      </c>
      <c r="P1907" s="28" t="n">
        <v>6.130031</v>
      </c>
      <c r="Q1907" s="28" t="n">
        <v>7.63407</v>
      </c>
      <c r="R1907" s="8" t="n">
        <v>16</v>
      </c>
      <c r="S1907" s="8" t="n">
        <v>10</v>
      </c>
      <c r="T1907" s="23" t="n">
        <v>86.529199</v>
      </c>
      <c r="U1907" s="23" t="n">
        <v>72.329201</v>
      </c>
      <c r="V1907" s="28" t="n">
        <v>3.473777</v>
      </c>
      <c r="W1907" s="39" t="n">
        <v>0.434222</v>
      </c>
      <c r="X1907" s="24" t="n">
        <f aca="false">P1907*RHO_VANE/2700*(1+SCRAP)*PRICE_VANE</f>
        <v>73.37647107</v>
      </c>
      <c r="Y1907" s="24" t="n">
        <f aca="false">Q1907*RHO_PLATE/2700*(1+SCRAP)*PRICE_PLATE</f>
        <v>91.3798179</v>
      </c>
      <c r="Z1907" s="24" t="n">
        <f aca="false">T1907*CUT_M+(R1907+S1907)*CUT_SET</f>
        <v>155.7937985</v>
      </c>
      <c r="AA1907" s="24" t="n">
        <f aca="false">U1907*ROUND_M</f>
        <v>361.646005</v>
      </c>
      <c r="AB1907" s="24" t="n">
        <f aca="false">(R1907+S1907)*FINISH_PART</f>
        <v>208</v>
      </c>
      <c r="AC1907" s="24" t="n">
        <f aca="false">R1907*SPACER_VANE+(R1907+S1907)*ASM_H*LABOUR</f>
        <v>340.5</v>
      </c>
      <c r="AD1907" s="24" t="n">
        <f aca="false">V1907*G10_CAGE+W1907*G10_SLEEVE</f>
        <v>234.47994</v>
      </c>
      <c r="AE1907" s="24" t="n">
        <f aca="false">N1907/1000*SHAFT_M+SHAFT_SET</f>
        <v>174.44</v>
      </c>
      <c r="AF1907" s="24" t="n">
        <f aca="false">2*ROUNDUP(G1907*1000/V_ZENER,0)*PRICE_Z+5*ROUNDUP(G1907*DIODE_SAFETY/V_STICK,0)*PRICE_STICK</f>
        <v>91.7</v>
      </c>
      <c r="AG1907" s="24" t="n">
        <f aca="false">SUM(X1907:AF1907)</f>
        <v>1731.31603247</v>
      </c>
      <c r="AH1907" s="20" t="n">
        <f aca="false">FIXED_BOM</f>
        <v>3461</v>
      </c>
      <c r="AI1907" s="24" t="n">
        <f aca="false">(AG1907+AH1907)*(1+CONT)</f>
        <v>5971.1634373405</v>
      </c>
      <c r="AJ1907" s="24" t="n">
        <f aca="false">IF(L1907&gt;0,AI1907/L1907,1000000000000)</f>
        <v>977.926014632376</v>
      </c>
      <c r="AK1907" s="8" t="n">
        <f aca="false">IF(AND(G1907&gt;=V_NEED,L1907&gt;=P_MIN,K1907&gt;=Z_MIN,F1907&lt;=N_CAP,D1907&lt;=R_MAX,OR(CORONA_REQ=0,O1907&gt;=G1907)),1,0)</f>
        <v>0</v>
      </c>
      <c r="AL1907" s="28" t="n">
        <f aca="false">IF(AK1907=1,IF(OBJECTIVE=1,AI1907,AJ1907),1000000000000)+ROW()*0.000000001</f>
        <v>1000000000000</v>
      </c>
    </row>
    <row r="1908" customFormat="false" ht="15" hidden="false" customHeight="false" outlineLevel="0" collapsed="false">
      <c r="A1908" s="8" t="n">
        <v>1904</v>
      </c>
      <c r="B1908" s="23" t="n">
        <v>6</v>
      </c>
      <c r="C1908" s="23" t="n">
        <v>1.5</v>
      </c>
      <c r="D1908" s="8" t="n">
        <v>250</v>
      </c>
      <c r="E1908" s="8" t="n">
        <v>26</v>
      </c>
      <c r="F1908" s="8" t="n">
        <v>6</v>
      </c>
      <c r="G1908" s="28" t="n">
        <v>13.132078</v>
      </c>
      <c r="H1908" s="8" t="n">
        <v>113.26092</v>
      </c>
      <c r="I1908" s="8" t="n">
        <v>1388.665064</v>
      </c>
      <c r="J1908" s="28" t="n">
        <v>12.260761</v>
      </c>
      <c r="K1908" s="39" t="n">
        <v>1.484877</v>
      </c>
      <c r="L1908" s="28" t="n">
        <v>9.949961</v>
      </c>
      <c r="M1908" s="8" t="n">
        <v>136.5</v>
      </c>
      <c r="N1908" s="8" t="n">
        <v>877</v>
      </c>
      <c r="O1908" s="28" t="n">
        <v>11.510417</v>
      </c>
      <c r="P1908" s="28" t="n">
        <v>9.195047</v>
      </c>
      <c r="Q1908" s="28" t="n">
        <v>10.687698</v>
      </c>
      <c r="R1908" s="8" t="n">
        <v>24</v>
      </c>
      <c r="S1908" s="8" t="n">
        <v>14</v>
      </c>
      <c r="T1908" s="23" t="n">
        <v>127.908844</v>
      </c>
      <c r="U1908" s="23" t="n">
        <v>106.608845</v>
      </c>
      <c r="V1908" s="28" t="n">
        <v>4.578512</v>
      </c>
      <c r="W1908" s="39" t="n">
        <v>0.572314</v>
      </c>
      <c r="X1908" s="24" t="n">
        <f aca="false">P1908*RHO_VANE/2700*(1+SCRAP)*PRICE_VANE</f>
        <v>110.06471259</v>
      </c>
      <c r="Y1908" s="24" t="n">
        <f aca="false">Q1908*RHO_PLATE/2700*(1+SCRAP)*PRICE_PLATE</f>
        <v>127.93174506</v>
      </c>
      <c r="Z1908" s="24" t="n">
        <f aca="false">T1908*CUT_M+(R1908+S1908)*CUT_SET</f>
        <v>229.863266</v>
      </c>
      <c r="AA1908" s="24" t="n">
        <f aca="false">U1908*ROUND_M</f>
        <v>533.044225</v>
      </c>
      <c r="AB1908" s="24" t="n">
        <f aca="false">(R1908+S1908)*FINISH_PART</f>
        <v>304</v>
      </c>
      <c r="AC1908" s="24" t="n">
        <f aca="false">R1908*SPACER_VANE+(R1908+S1908)*ASM_H*LABOUR</f>
        <v>499.5</v>
      </c>
      <c r="AD1908" s="24" t="n">
        <f aca="false">V1908*G10_CAGE+W1908*G10_SLEEVE</f>
        <v>309.04956</v>
      </c>
      <c r="AE1908" s="24" t="n">
        <f aca="false">N1908/1000*SHAFT_M+SHAFT_SET</f>
        <v>185.24</v>
      </c>
      <c r="AF1908" s="24" t="n">
        <f aca="false">2*ROUNDUP(G1908*1000/V_ZENER,0)*PRICE_Z+5*ROUNDUP(G1908*DIODE_SAFETY/V_STICK,0)*PRICE_STICK</f>
        <v>91.7</v>
      </c>
      <c r="AG1908" s="24" t="n">
        <f aca="false">SUM(X1908:AF1908)</f>
        <v>2390.39350865</v>
      </c>
      <c r="AH1908" s="20" t="n">
        <f aca="false">FIXED_BOM</f>
        <v>3461</v>
      </c>
      <c r="AI1908" s="24" t="n">
        <f aca="false">(AG1908+AH1908)*(1+CONT)</f>
        <v>6729.1025349475</v>
      </c>
      <c r="AJ1908" s="24" t="n">
        <f aca="false">IF(L1908&gt;0,AI1908/L1908,1000000000000)</f>
        <v>676.29436285705</v>
      </c>
      <c r="AK1908" s="8" t="n">
        <f aca="false">IF(AND(G1908&gt;=V_NEED,L1908&gt;=P_MIN,K1908&gt;=Z_MIN,F1908&lt;=N_CAP,D1908&lt;=R_MAX,OR(CORONA_REQ=0,O1908&gt;=G1908)),1,0)</f>
        <v>0</v>
      </c>
      <c r="AL1908" s="28" t="n">
        <f aca="false">IF(AK1908=1,IF(OBJECTIVE=1,AI1908,AJ1908),1000000000000)+ROW()*0.000000001</f>
        <v>1000000000000</v>
      </c>
    </row>
    <row r="1909" customFormat="false" ht="15" hidden="false" customHeight="false" outlineLevel="0" collapsed="false">
      <c r="A1909" s="8" t="n">
        <v>1905</v>
      </c>
      <c r="B1909" s="23" t="n">
        <v>6</v>
      </c>
      <c r="C1909" s="23" t="n">
        <v>1.5</v>
      </c>
      <c r="D1909" s="8" t="n">
        <v>250</v>
      </c>
      <c r="E1909" s="8" t="n">
        <v>26</v>
      </c>
      <c r="F1909" s="8" t="n">
        <v>8</v>
      </c>
      <c r="G1909" s="28" t="n">
        <v>13.132078</v>
      </c>
      <c r="H1909" s="8" t="n">
        <v>153.719436</v>
      </c>
      <c r="I1909" s="8" t="n">
        <v>1893.634179</v>
      </c>
      <c r="J1909" s="28" t="n">
        <v>12.318769</v>
      </c>
      <c r="K1909" s="39" t="n">
        <v>1.496446</v>
      </c>
      <c r="L1909" s="28" t="n">
        <v>13.793437</v>
      </c>
      <c r="M1909" s="8" t="n">
        <v>181.5</v>
      </c>
      <c r="N1909" s="8" t="n">
        <v>967</v>
      </c>
      <c r="O1909" s="28" t="n">
        <v>11.510417</v>
      </c>
      <c r="P1909" s="28" t="n">
        <v>12.260062</v>
      </c>
      <c r="Q1909" s="28" t="n">
        <v>13.741326</v>
      </c>
      <c r="R1909" s="8" t="n">
        <v>32</v>
      </c>
      <c r="S1909" s="8" t="n">
        <v>18</v>
      </c>
      <c r="T1909" s="23" t="n">
        <v>169.288488</v>
      </c>
      <c r="U1909" s="23" t="n">
        <v>140.88849</v>
      </c>
      <c r="V1909" s="28" t="n">
        <v>5.683247</v>
      </c>
      <c r="W1909" s="39" t="n">
        <v>0.710406</v>
      </c>
      <c r="X1909" s="24" t="n">
        <f aca="false">P1909*RHO_VANE/2700*(1+SCRAP)*PRICE_VANE</f>
        <v>146.75294214</v>
      </c>
      <c r="Y1909" s="24" t="n">
        <f aca="false">Q1909*RHO_PLATE/2700*(1+SCRAP)*PRICE_PLATE</f>
        <v>164.48367222</v>
      </c>
      <c r="Z1909" s="24" t="n">
        <f aca="false">T1909*CUT_M+(R1909+S1909)*CUT_SET</f>
        <v>303.932732</v>
      </c>
      <c r="AA1909" s="24" t="n">
        <f aca="false">U1909*ROUND_M</f>
        <v>704.44245</v>
      </c>
      <c r="AB1909" s="24" t="n">
        <f aca="false">(R1909+S1909)*FINISH_PART</f>
        <v>400</v>
      </c>
      <c r="AC1909" s="24" t="n">
        <f aca="false">R1909*SPACER_VANE+(R1909+S1909)*ASM_H*LABOUR</f>
        <v>658.5</v>
      </c>
      <c r="AD1909" s="24" t="n">
        <f aca="false">V1909*G10_CAGE+W1909*G10_SLEEVE</f>
        <v>383.61918</v>
      </c>
      <c r="AE1909" s="24" t="n">
        <f aca="false">N1909/1000*SHAFT_M+SHAFT_SET</f>
        <v>196.04</v>
      </c>
      <c r="AF1909" s="24" t="n">
        <f aca="false">2*ROUNDUP(G1909*1000/V_ZENER,0)*PRICE_Z+5*ROUNDUP(G1909*DIODE_SAFETY/V_STICK,0)*PRICE_STICK</f>
        <v>91.7</v>
      </c>
      <c r="AG1909" s="24" t="n">
        <f aca="false">SUM(X1909:AF1909)</f>
        <v>3049.47097636</v>
      </c>
      <c r="AH1909" s="20" t="n">
        <f aca="false">FIXED_BOM</f>
        <v>3461</v>
      </c>
      <c r="AI1909" s="24" t="n">
        <f aca="false">(AG1909+AH1909)*(1+CONT)</f>
        <v>7487.041622814</v>
      </c>
      <c r="AJ1909" s="24" t="n">
        <f aca="false">IF(L1909&gt;0,AI1909/L1909,1000000000000)</f>
        <v>542.797391456096</v>
      </c>
      <c r="AK1909" s="8" t="n">
        <f aca="false">IF(AND(G1909&gt;=V_NEED,L1909&gt;=P_MIN,K1909&gt;=Z_MIN,F1909&lt;=N_CAP,D1909&lt;=R_MAX,OR(CORONA_REQ=0,O1909&gt;=G1909)),1,0)</f>
        <v>0</v>
      </c>
      <c r="AL1909" s="28" t="n">
        <f aca="false">IF(AK1909=1,IF(OBJECTIVE=1,AI1909,AJ1909),1000000000000)+ROW()*0.000000001</f>
        <v>1000000000000</v>
      </c>
    </row>
    <row r="1910" customFormat="false" ht="15" hidden="false" customHeight="false" outlineLevel="0" collapsed="false">
      <c r="A1910" s="8" t="n">
        <v>1906</v>
      </c>
      <c r="B1910" s="23" t="n">
        <v>6</v>
      </c>
      <c r="C1910" s="23" t="n">
        <v>1.5</v>
      </c>
      <c r="D1910" s="8" t="n">
        <v>250</v>
      </c>
      <c r="E1910" s="8" t="n">
        <v>26</v>
      </c>
      <c r="F1910" s="8" t="n">
        <v>10</v>
      </c>
      <c r="G1910" s="28" t="n">
        <v>13.132078</v>
      </c>
      <c r="H1910" s="8" t="n">
        <v>194.177952</v>
      </c>
      <c r="I1910" s="8" t="n">
        <v>2398.603293</v>
      </c>
      <c r="J1910" s="28" t="n">
        <v>12.352604</v>
      </c>
      <c r="K1910" s="39" t="n">
        <v>1.503617</v>
      </c>
      <c r="L1910" s="28" t="n">
        <v>17.637341</v>
      </c>
      <c r="M1910" s="8" t="n">
        <v>226.5</v>
      </c>
      <c r="N1910" s="8" t="n">
        <v>1057</v>
      </c>
      <c r="O1910" s="28" t="n">
        <v>11.510417</v>
      </c>
      <c r="P1910" s="28" t="n">
        <v>15.325078</v>
      </c>
      <c r="Q1910" s="28" t="n">
        <v>16.794954</v>
      </c>
      <c r="R1910" s="8" t="n">
        <v>40</v>
      </c>
      <c r="S1910" s="8" t="n">
        <v>22</v>
      </c>
      <c r="T1910" s="23" t="n">
        <v>210.668132</v>
      </c>
      <c r="U1910" s="23" t="n">
        <v>175.168135</v>
      </c>
      <c r="V1910" s="28" t="n">
        <v>6.787981</v>
      </c>
      <c r="W1910" s="39" t="n">
        <v>0.848498</v>
      </c>
      <c r="X1910" s="24" t="n">
        <f aca="false">P1910*RHO_VANE/2700*(1+SCRAP)*PRICE_VANE</f>
        <v>183.44118366</v>
      </c>
      <c r="Y1910" s="24" t="n">
        <f aca="false">Q1910*RHO_PLATE/2700*(1+SCRAP)*PRICE_PLATE</f>
        <v>201.03559938</v>
      </c>
      <c r="Z1910" s="24" t="n">
        <f aca="false">T1910*CUT_M+(R1910+S1910)*CUT_SET</f>
        <v>378.002198</v>
      </c>
      <c r="AA1910" s="24" t="n">
        <f aca="false">U1910*ROUND_M</f>
        <v>875.840675</v>
      </c>
      <c r="AB1910" s="24" t="n">
        <f aca="false">(R1910+S1910)*FINISH_PART</f>
        <v>496</v>
      </c>
      <c r="AC1910" s="24" t="n">
        <f aca="false">R1910*SPACER_VANE+(R1910+S1910)*ASM_H*LABOUR</f>
        <v>817.5</v>
      </c>
      <c r="AD1910" s="24" t="n">
        <f aca="false">V1910*G10_CAGE+W1910*G10_SLEEVE</f>
        <v>458.18874</v>
      </c>
      <c r="AE1910" s="24" t="n">
        <f aca="false">N1910/1000*SHAFT_M+SHAFT_SET</f>
        <v>206.84</v>
      </c>
      <c r="AF1910" s="24" t="n">
        <f aca="false">2*ROUNDUP(G1910*1000/V_ZENER,0)*PRICE_Z+5*ROUNDUP(G1910*DIODE_SAFETY/V_STICK,0)*PRICE_STICK</f>
        <v>91.7</v>
      </c>
      <c r="AG1910" s="24" t="n">
        <f aca="false">SUM(X1910:AF1910)</f>
        <v>3708.54839604</v>
      </c>
      <c r="AH1910" s="20" t="n">
        <f aca="false">FIXED_BOM</f>
        <v>3461</v>
      </c>
      <c r="AI1910" s="24" t="n">
        <f aca="false">(AG1910+AH1910)*(1+CONT)</f>
        <v>8244.980655446</v>
      </c>
      <c r="AJ1910" s="24" t="n">
        <f aca="false">IF(L1910&gt;0,AI1910/L1910,1000000000000)</f>
        <v>467.472996946989</v>
      </c>
      <c r="AK1910" s="8" t="n">
        <f aca="false">IF(AND(G1910&gt;=V_NEED,L1910&gt;=P_MIN,K1910&gt;=Z_MIN,F1910&lt;=N_CAP,D1910&lt;=R_MAX,OR(CORONA_REQ=0,O1910&gt;=G1910)),1,0)</f>
        <v>0</v>
      </c>
      <c r="AL1910" s="28" t="n">
        <f aca="false">IF(AK1910=1,IF(OBJECTIVE=1,AI1910,AJ1910),1000000000000)+ROW()*0.000000001</f>
        <v>1000000000000</v>
      </c>
    </row>
    <row r="1911" customFormat="false" ht="15" hidden="false" customHeight="false" outlineLevel="0" collapsed="false">
      <c r="A1911" s="8" t="n">
        <v>1907</v>
      </c>
      <c r="B1911" s="23" t="n">
        <v>6</v>
      </c>
      <c r="C1911" s="23" t="n">
        <v>1.5</v>
      </c>
      <c r="D1911" s="8" t="n">
        <v>250</v>
      </c>
      <c r="E1911" s="8" t="n">
        <v>26</v>
      </c>
      <c r="F1911" s="8" t="n">
        <v>12</v>
      </c>
      <c r="G1911" s="28" t="n">
        <v>13.132078</v>
      </c>
      <c r="H1911" s="8" t="n">
        <v>234.636468</v>
      </c>
      <c r="I1911" s="8" t="n">
        <v>2903.572407</v>
      </c>
      <c r="J1911" s="28" t="n">
        <v>12.37477</v>
      </c>
      <c r="K1911" s="39" t="n">
        <v>1.508327</v>
      </c>
      <c r="L1911" s="28" t="n">
        <v>21.489539</v>
      </c>
      <c r="M1911" s="8" t="n">
        <v>271.5</v>
      </c>
      <c r="N1911" s="8" t="n">
        <v>1147</v>
      </c>
      <c r="O1911" s="28" t="n">
        <v>11.510417</v>
      </c>
      <c r="P1911" s="28" t="n">
        <v>18.390093</v>
      </c>
      <c r="Q1911" s="28" t="n">
        <v>19.848582</v>
      </c>
      <c r="R1911" s="8" t="n">
        <v>48</v>
      </c>
      <c r="S1911" s="8" t="n">
        <v>26</v>
      </c>
      <c r="T1911" s="23" t="n">
        <v>252.047776</v>
      </c>
      <c r="U1911" s="23" t="n">
        <v>209.44778</v>
      </c>
      <c r="V1911" s="28" t="n">
        <v>7.892716</v>
      </c>
      <c r="W1911" s="39" t="n">
        <v>0.98659</v>
      </c>
      <c r="X1911" s="24" t="n">
        <f aca="false">P1911*RHO_VANE/2700*(1+SCRAP)*PRICE_VANE</f>
        <v>220.12941321</v>
      </c>
      <c r="Y1911" s="24" t="n">
        <f aca="false">Q1911*RHO_PLATE/2700*(1+SCRAP)*PRICE_PLATE</f>
        <v>237.58752654</v>
      </c>
      <c r="Z1911" s="24" t="n">
        <f aca="false">T1911*CUT_M+(R1911+S1911)*CUT_SET</f>
        <v>452.071664</v>
      </c>
      <c r="AA1911" s="24" t="n">
        <f aca="false">U1911*ROUND_M</f>
        <v>1047.2389</v>
      </c>
      <c r="AB1911" s="24" t="n">
        <f aca="false">(R1911+S1911)*FINISH_PART</f>
        <v>592</v>
      </c>
      <c r="AC1911" s="24" t="n">
        <f aca="false">R1911*SPACER_VANE+(R1911+S1911)*ASM_H*LABOUR</f>
        <v>976.5</v>
      </c>
      <c r="AD1911" s="24" t="n">
        <f aca="false">V1911*G10_CAGE+W1911*G10_SLEEVE</f>
        <v>532.75836</v>
      </c>
      <c r="AE1911" s="24" t="n">
        <f aca="false">N1911/1000*SHAFT_M+SHAFT_SET</f>
        <v>217.64</v>
      </c>
      <c r="AF1911" s="24" t="n">
        <f aca="false">2*ROUNDUP(G1911*1000/V_ZENER,0)*PRICE_Z+5*ROUNDUP(G1911*DIODE_SAFETY/V_STICK,0)*PRICE_STICK</f>
        <v>91.7</v>
      </c>
      <c r="AG1911" s="24" t="n">
        <f aca="false">SUM(X1911:AF1911)</f>
        <v>4367.62586375</v>
      </c>
      <c r="AH1911" s="20" t="n">
        <f aca="false">FIXED_BOM</f>
        <v>3461</v>
      </c>
      <c r="AI1911" s="24" t="n">
        <f aca="false">(AG1911+AH1911)*(1+CONT)</f>
        <v>9002.9197433125</v>
      </c>
      <c r="AJ1911" s="24" t="n">
        <f aca="false">IF(L1911&gt;0,AI1911/L1911,1000000000000)</f>
        <v>418.944293933551</v>
      </c>
      <c r="AK1911" s="8" t="n">
        <f aca="false">IF(AND(G1911&gt;=V_NEED,L1911&gt;=P_MIN,K1911&gt;=Z_MIN,F1911&lt;=N_CAP,D1911&lt;=R_MAX,OR(CORONA_REQ=0,O1911&gt;=G1911)),1,0)</f>
        <v>0</v>
      </c>
      <c r="AL1911" s="28" t="n">
        <f aca="false">IF(AK1911=1,IF(OBJECTIVE=1,AI1911,AJ1911),1000000000000)+ROW()*0.000000001</f>
        <v>1000000000000</v>
      </c>
    </row>
    <row r="1912" customFormat="false" ht="15" hidden="false" customHeight="false" outlineLevel="0" collapsed="false">
      <c r="A1912" s="8" t="n">
        <v>1908</v>
      </c>
      <c r="B1912" s="23" t="n">
        <v>6</v>
      </c>
      <c r="C1912" s="23" t="n">
        <v>1.5</v>
      </c>
      <c r="D1912" s="8" t="n">
        <v>250</v>
      </c>
      <c r="E1912" s="8" t="n">
        <v>26</v>
      </c>
      <c r="F1912" s="8" t="n">
        <v>16</v>
      </c>
      <c r="G1912" s="28" t="n">
        <v>13.132078</v>
      </c>
      <c r="H1912" s="8" t="n">
        <v>315.5535</v>
      </c>
      <c r="I1912" s="8" t="n">
        <v>3913.510636</v>
      </c>
      <c r="J1912" s="28" t="n">
        <v>12.402051</v>
      </c>
      <c r="K1912" s="39" t="n">
        <v>1.513779</v>
      </c>
      <c r="L1912" s="28" t="n">
        <v>29.19332</v>
      </c>
      <c r="M1912" s="8" t="n">
        <v>361.5</v>
      </c>
      <c r="N1912" s="8" t="n">
        <v>1327</v>
      </c>
      <c r="O1912" s="28" t="n">
        <v>11.510417</v>
      </c>
      <c r="P1912" s="28" t="n">
        <v>24.520124</v>
      </c>
      <c r="Q1912" s="28" t="n">
        <v>25.955839</v>
      </c>
      <c r="R1912" s="8" t="n">
        <v>64</v>
      </c>
      <c r="S1912" s="8" t="n">
        <v>34</v>
      </c>
      <c r="T1912" s="23" t="n">
        <v>334.807064</v>
      </c>
      <c r="U1912" s="23" t="n">
        <v>278.007069</v>
      </c>
      <c r="V1912" s="28" t="n">
        <v>10.102186</v>
      </c>
      <c r="W1912" s="39" t="n">
        <v>1.262773</v>
      </c>
      <c r="X1912" s="24" t="n">
        <f aca="false">P1912*RHO_VANE/2700*(1+SCRAP)*PRICE_VANE</f>
        <v>293.50588428</v>
      </c>
      <c r="Y1912" s="24" t="n">
        <f aca="false">Q1912*RHO_PLATE/2700*(1+SCRAP)*PRICE_PLATE</f>
        <v>310.69139283</v>
      </c>
      <c r="Z1912" s="24" t="n">
        <f aca="false">T1912*CUT_M+(R1912+S1912)*CUT_SET</f>
        <v>600.210596</v>
      </c>
      <c r="AA1912" s="24" t="n">
        <f aca="false">U1912*ROUND_M</f>
        <v>1390.035345</v>
      </c>
      <c r="AB1912" s="24" t="n">
        <f aca="false">(R1912+S1912)*FINISH_PART</f>
        <v>784</v>
      </c>
      <c r="AC1912" s="24" t="n">
        <f aca="false">R1912*SPACER_VANE+(R1912+S1912)*ASM_H*LABOUR</f>
        <v>1294.5</v>
      </c>
      <c r="AD1912" s="24" t="n">
        <f aca="false">V1912*G10_CAGE+W1912*G10_SLEEVE</f>
        <v>681.89754</v>
      </c>
      <c r="AE1912" s="24" t="n">
        <f aca="false">N1912/1000*SHAFT_M+SHAFT_SET</f>
        <v>239.24</v>
      </c>
      <c r="AF1912" s="24" t="n">
        <f aca="false">2*ROUNDUP(G1912*1000/V_ZENER,0)*PRICE_Z+5*ROUNDUP(G1912*DIODE_SAFETY/V_STICK,0)*PRICE_STICK</f>
        <v>91.7</v>
      </c>
      <c r="AG1912" s="24" t="n">
        <f aca="false">SUM(X1912:AF1912)</f>
        <v>5685.78075811</v>
      </c>
      <c r="AH1912" s="20" t="n">
        <f aca="false">FIXED_BOM</f>
        <v>3461</v>
      </c>
      <c r="AI1912" s="24" t="n">
        <f aca="false">(AG1912+AH1912)*(1+CONT)</f>
        <v>10518.7978718265</v>
      </c>
      <c r="AJ1912" s="24" t="n">
        <f aca="false">IF(L1912&gt;0,AI1912/L1912,1000000000000)</f>
        <v>360.315232108801</v>
      </c>
      <c r="AK1912" s="8" t="n">
        <f aca="false">IF(AND(G1912&gt;=V_NEED,L1912&gt;=P_MIN,K1912&gt;=Z_MIN,F1912&lt;=N_CAP,D1912&lt;=R_MAX,OR(CORONA_REQ=0,O1912&gt;=G1912)),1,0)</f>
        <v>0</v>
      </c>
      <c r="AL1912" s="28" t="n">
        <f aca="false">IF(AK1912=1,IF(OBJECTIVE=1,AI1912,AJ1912),1000000000000)+ROW()*0.000000001</f>
        <v>1000000000000</v>
      </c>
    </row>
    <row r="1913" customFormat="false" ht="15" hidden="false" customHeight="false" outlineLevel="0" collapsed="false">
      <c r="A1913" s="8" t="n">
        <v>1909</v>
      </c>
      <c r="B1913" s="23" t="n">
        <v>6</v>
      </c>
      <c r="C1913" s="23" t="n">
        <v>2</v>
      </c>
      <c r="D1913" s="8" t="n">
        <v>250</v>
      </c>
      <c r="E1913" s="8" t="n">
        <v>18</v>
      </c>
      <c r="F1913" s="8" t="n">
        <v>4</v>
      </c>
      <c r="G1913" s="28" t="n">
        <v>13.132078</v>
      </c>
      <c r="H1913" s="8" t="n">
        <v>36.927663</v>
      </c>
      <c r="I1913" s="8" t="n">
        <v>626.615262</v>
      </c>
      <c r="J1913" s="28" t="n">
        <v>16.968722</v>
      </c>
      <c r="K1913" s="39" t="n">
        <v>1.486172</v>
      </c>
      <c r="L1913" s="28" t="n">
        <v>4.481481</v>
      </c>
      <c r="M1913" s="8" t="n">
        <v>90</v>
      </c>
      <c r="N1913" s="8" t="n">
        <v>784</v>
      </c>
      <c r="O1913" s="28" t="n">
        <v>12.486647</v>
      </c>
      <c r="P1913" s="28" t="n">
        <v>6.001906</v>
      </c>
      <c r="Q1913" s="28" t="n">
        <v>8.143008</v>
      </c>
      <c r="R1913" s="8" t="n">
        <v>16</v>
      </c>
      <c r="S1913" s="8" t="n">
        <v>8</v>
      </c>
      <c r="T1913" s="23" t="n">
        <v>82.759288</v>
      </c>
      <c r="U1913" s="23" t="n">
        <v>68.559289</v>
      </c>
      <c r="V1913" s="28" t="n">
        <v>3.436953</v>
      </c>
      <c r="W1913" s="39" t="n">
        <v>0.429619</v>
      </c>
      <c r="X1913" s="24" t="n">
        <f aca="false">P1913*RHO_VANE/2700*(1+SCRAP)*PRICE_VANE</f>
        <v>71.84281482</v>
      </c>
      <c r="Y1913" s="24" t="n">
        <f aca="false">Q1913*RHO_PLATE/2700*(1+SCRAP)*PRICE_PLATE</f>
        <v>97.47180576</v>
      </c>
      <c r="Z1913" s="24" t="n">
        <f aca="false">T1913*CUT_M+(R1913+S1913)*CUT_SET</f>
        <v>148.138932</v>
      </c>
      <c r="AA1913" s="24" t="n">
        <f aca="false">U1913*ROUND_M</f>
        <v>342.796445</v>
      </c>
      <c r="AB1913" s="24" t="n">
        <f aca="false">(R1913+S1913)*FINISH_PART</f>
        <v>192</v>
      </c>
      <c r="AC1913" s="24" t="n">
        <f aca="false">R1913*SPACER_VANE+(R1913+S1913)*ASM_H*LABOUR</f>
        <v>318</v>
      </c>
      <c r="AD1913" s="24" t="n">
        <f aca="false">V1913*G10_CAGE+W1913*G10_SLEEVE</f>
        <v>231.99432</v>
      </c>
      <c r="AE1913" s="24" t="n">
        <f aca="false">N1913/1000*SHAFT_M+SHAFT_SET</f>
        <v>174.08</v>
      </c>
      <c r="AF1913" s="24" t="n">
        <f aca="false">2*ROUNDUP(G1913*1000/V_ZENER,0)*PRICE_Z+5*ROUNDUP(G1913*DIODE_SAFETY/V_STICK,0)*PRICE_STICK</f>
        <v>91.7</v>
      </c>
      <c r="AG1913" s="24" t="n">
        <f aca="false">SUM(X1913:AF1913)</f>
        <v>1668.02431758</v>
      </c>
      <c r="AH1913" s="20" t="n">
        <f aca="false">FIXED_BOM</f>
        <v>3461</v>
      </c>
      <c r="AI1913" s="24" t="n">
        <f aca="false">(AG1913+AH1913)*(1+CONT)</f>
        <v>5898.377965217</v>
      </c>
      <c r="AJ1913" s="24" t="n">
        <f aca="false">IF(L1913&gt;0,AI1913/L1913,1000000000000)</f>
        <v>1316.16712538043</v>
      </c>
      <c r="AK1913" s="8" t="n">
        <f aca="false">IF(AND(G1913&gt;=V_NEED,L1913&gt;=P_MIN,K1913&gt;=Z_MIN,F1913&lt;=N_CAP,D1913&lt;=R_MAX,OR(CORONA_REQ=0,O1913&gt;=G1913)),1,0)</f>
        <v>0</v>
      </c>
      <c r="AL1913" s="28" t="n">
        <f aca="false">IF(AK1913=1,IF(OBJECTIVE=1,AI1913,AJ1913),1000000000000)+ROW()*0.000000001</f>
        <v>1000000000000</v>
      </c>
    </row>
    <row r="1914" customFormat="false" ht="15" hidden="false" customHeight="false" outlineLevel="0" collapsed="false">
      <c r="A1914" s="8" t="n">
        <v>1910</v>
      </c>
      <c r="B1914" s="23" t="n">
        <v>6</v>
      </c>
      <c r="C1914" s="23" t="n">
        <v>2</v>
      </c>
      <c r="D1914" s="8" t="n">
        <v>250</v>
      </c>
      <c r="E1914" s="8" t="n">
        <v>18</v>
      </c>
      <c r="F1914" s="8" t="n">
        <v>6</v>
      </c>
      <c r="G1914" s="28" t="n">
        <v>13.132078</v>
      </c>
      <c r="H1914" s="8" t="n">
        <v>56.886327</v>
      </c>
      <c r="I1914" s="8" t="n">
        <v>984.681126</v>
      </c>
      <c r="J1914" s="28" t="n">
        <v>17.309627</v>
      </c>
      <c r="K1914" s="39" t="n">
        <v>1.522286</v>
      </c>
      <c r="L1914" s="28" t="n">
        <v>7.407625</v>
      </c>
      <c r="M1914" s="8" t="n">
        <v>130</v>
      </c>
      <c r="N1914" s="8" t="n">
        <v>864</v>
      </c>
      <c r="O1914" s="28" t="n">
        <v>12.486647</v>
      </c>
      <c r="P1914" s="28" t="n">
        <v>9.002859</v>
      </c>
      <c r="Q1914" s="28" t="n">
        <v>10.17876</v>
      </c>
      <c r="R1914" s="8" t="n">
        <v>24</v>
      </c>
      <c r="S1914" s="8" t="n">
        <v>10</v>
      </c>
      <c r="T1914" s="23" t="n">
        <v>120.369021</v>
      </c>
      <c r="U1914" s="23" t="n">
        <v>99.069023</v>
      </c>
      <c r="V1914" s="28" t="n">
        <v>4.418939</v>
      </c>
      <c r="W1914" s="39" t="n">
        <v>0.552367</v>
      </c>
      <c r="X1914" s="24" t="n">
        <f aca="false">P1914*RHO_VANE/2700*(1+SCRAP)*PRICE_VANE</f>
        <v>107.76422223</v>
      </c>
      <c r="Y1914" s="24" t="n">
        <f aca="false">Q1914*RHO_PLATE/2700*(1+SCRAP)*PRICE_PLATE</f>
        <v>121.8397572</v>
      </c>
      <c r="Z1914" s="24" t="n">
        <f aca="false">T1914*CUT_M+(R1914+S1914)*CUT_SET</f>
        <v>214.5535315</v>
      </c>
      <c r="AA1914" s="24" t="n">
        <f aca="false">U1914*ROUND_M</f>
        <v>495.345115</v>
      </c>
      <c r="AB1914" s="24" t="n">
        <f aca="false">(R1914+S1914)*FINISH_PART</f>
        <v>272</v>
      </c>
      <c r="AC1914" s="24" t="n">
        <f aca="false">R1914*SPACER_VANE+(R1914+S1914)*ASM_H*LABOUR</f>
        <v>454.5</v>
      </c>
      <c r="AD1914" s="24" t="n">
        <f aca="false">V1914*G10_CAGE+W1914*G10_SLEEVE</f>
        <v>298.27836</v>
      </c>
      <c r="AE1914" s="24" t="n">
        <f aca="false">N1914/1000*SHAFT_M+SHAFT_SET</f>
        <v>183.68</v>
      </c>
      <c r="AF1914" s="24" t="n">
        <f aca="false">2*ROUNDUP(G1914*1000/V_ZENER,0)*PRICE_Z+5*ROUNDUP(G1914*DIODE_SAFETY/V_STICK,0)*PRICE_STICK</f>
        <v>91.7</v>
      </c>
      <c r="AG1914" s="24" t="n">
        <f aca="false">SUM(X1914:AF1914)</f>
        <v>2239.66098593</v>
      </c>
      <c r="AH1914" s="20" t="n">
        <f aca="false">FIXED_BOM</f>
        <v>3461</v>
      </c>
      <c r="AI1914" s="24" t="n">
        <f aca="false">(AG1914+AH1914)*(1+CONT)</f>
        <v>6555.7601338195</v>
      </c>
      <c r="AJ1914" s="24" t="n">
        <f aca="false">IF(L1914&gt;0,AI1914/L1914,1000000000000)</f>
        <v>885.001621143011</v>
      </c>
      <c r="AK1914" s="8" t="n">
        <f aca="false">IF(AND(G1914&gt;=V_NEED,L1914&gt;=P_MIN,K1914&gt;=Z_MIN,F1914&lt;=N_CAP,D1914&lt;=R_MAX,OR(CORONA_REQ=0,O1914&gt;=G1914)),1,0)</f>
        <v>0</v>
      </c>
      <c r="AL1914" s="28" t="n">
        <f aca="false">IF(AK1914=1,IF(OBJECTIVE=1,AI1914,AJ1914),1000000000000)+ROW()*0.000000001</f>
        <v>1000000000000</v>
      </c>
    </row>
    <row r="1915" customFormat="false" ht="15" hidden="false" customHeight="false" outlineLevel="0" collapsed="false">
      <c r="A1915" s="8" t="n">
        <v>1911</v>
      </c>
      <c r="B1915" s="23" t="n">
        <v>6</v>
      </c>
      <c r="C1915" s="23" t="n">
        <v>2</v>
      </c>
      <c r="D1915" s="8" t="n">
        <v>250</v>
      </c>
      <c r="E1915" s="8" t="n">
        <v>18</v>
      </c>
      <c r="F1915" s="8" t="n">
        <v>8</v>
      </c>
      <c r="G1915" s="28" t="n">
        <v>13.132078</v>
      </c>
      <c r="H1915" s="8" t="n">
        <v>76.844992</v>
      </c>
      <c r="I1915" s="8" t="n">
        <v>1342.746989</v>
      </c>
      <c r="J1915" s="28" t="n">
        <v>17.473448</v>
      </c>
      <c r="K1915" s="39" t="n">
        <v>1.540132</v>
      </c>
      <c r="L1915" s="28" t="n">
        <v>10.338242</v>
      </c>
      <c r="M1915" s="8" t="n">
        <v>178</v>
      </c>
      <c r="N1915" s="8" t="n">
        <v>960</v>
      </c>
      <c r="O1915" s="28" t="n">
        <v>12.486647</v>
      </c>
      <c r="P1915" s="28" t="n">
        <v>12.003812</v>
      </c>
      <c r="Q1915" s="28" t="n">
        <v>14.250264</v>
      </c>
      <c r="R1915" s="8" t="n">
        <v>32</v>
      </c>
      <c r="S1915" s="8" t="n">
        <v>14</v>
      </c>
      <c r="T1915" s="23" t="n">
        <v>161.748665</v>
      </c>
      <c r="U1915" s="23" t="n">
        <v>133.348668</v>
      </c>
      <c r="V1915" s="28" t="n">
        <v>5.597323</v>
      </c>
      <c r="W1915" s="39" t="n">
        <v>0.699665</v>
      </c>
      <c r="X1915" s="24" t="n">
        <f aca="false">P1915*RHO_VANE/2700*(1+SCRAP)*PRICE_VANE</f>
        <v>143.68562964</v>
      </c>
      <c r="Y1915" s="24" t="n">
        <f aca="false">Q1915*RHO_PLATE/2700*(1+SCRAP)*PRICE_PLATE</f>
        <v>170.57566008</v>
      </c>
      <c r="Z1915" s="24" t="n">
        <f aca="false">T1915*CUT_M+(R1915+S1915)*CUT_SET</f>
        <v>288.6229975</v>
      </c>
      <c r="AA1915" s="24" t="n">
        <f aca="false">U1915*ROUND_M</f>
        <v>666.74334</v>
      </c>
      <c r="AB1915" s="24" t="n">
        <f aca="false">(R1915+S1915)*FINISH_PART</f>
        <v>368</v>
      </c>
      <c r="AC1915" s="24" t="n">
        <f aca="false">R1915*SPACER_VANE+(R1915+S1915)*ASM_H*LABOUR</f>
        <v>613.5</v>
      </c>
      <c r="AD1915" s="24" t="n">
        <f aca="false">V1915*G10_CAGE+W1915*G10_SLEEVE</f>
        <v>377.81928</v>
      </c>
      <c r="AE1915" s="24" t="n">
        <f aca="false">N1915/1000*SHAFT_M+SHAFT_SET</f>
        <v>195.2</v>
      </c>
      <c r="AF1915" s="24" t="n">
        <f aca="false">2*ROUNDUP(G1915*1000/V_ZENER,0)*PRICE_Z+5*ROUNDUP(G1915*DIODE_SAFETY/V_STICK,0)*PRICE_STICK</f>
        <v>91.7</v>
      </c>
      <c r="AG1915" s="24" t="n">
        <f aca="false">SUM(X1915:AF1915)</f>
        <v>2915.84690722</v>
      </c>
      <c r="AH1915" s="20" t="n">
        <f aca="false">FIXED_BOM</f>
        <v>3461</v>
      </c>
      <c r="AI1915" s="24" t="n">
        <f aca="false">(AG1915+AH1915)*(1+CONT)</f>
        <v>7333.373943303</v>
      </c>
      <c r="AJ1915" s="24" t="n">
        <f aca="false">IF(L1915&gt;0,AI1915/L1915,1000000000000)</f>
        <v>709.34438788558</v>
      </c>
      <c r="AK1915" s="8" t="n">
        <f aca="false">IF(AND(G1915&gt;=V_NEED,L1915&gt;=P_MIN,K1915&gt;=Z_MIN,F1915&lt;=N_CAP,D1915&lt;=R_MAX,OR(CORONA_REQ=0,O1915&gt;=G1915)),1,0)</f>
        <v>0</v>
      </c>
      <c r="AL1915" s="28" t="n">
        <f aca="false">IF(AK1915=1,IF(OBJECTIVE=1,AI1915,AJ1915),1000000000000)+ROW()*0.000000001</f>
        <v>1000000000000</v>
      </c>
    </row>
    <row r="1916" customFormat="false" ht="15" hidden="false" customHeight="false" outlineLevel="0" collapsed="false">
      <c r="A1916" s="8" t="n">
        <v>1912</v>
      </c>
      <c r="B1916" s="23" t="n">
        <v>6</v>
      </c>
      <c r="C1916" s="23" t="n">
        <v>2</v>
      </c>
      <c r="D1916" s="8" t="n">
        <v>250</v>
      </c>
      <c r="E1916" s="8" t="n">
        <v>18</v>
      </c>
      <c r="F1916" s="8" t="n">
        <v>10</v>
      </c>
      <c r="G1916" s="28" t="n">
        <v>13.132078</v>
      </c>
      <c r="H1916" s="8" t="n">
        <v>96.803656</v>
      </c>
      <c r="I1916" s="8" t="n">
        <v>1700.812853</v>
      </c>
      <c r="J1916" s="28" t="n">
        <v>17.569717</v>
      </c>
      <c r="K1916" s="39" t="n">
        <v>1.550515</v>
      </c>
      <c r="L1916" s="28" t="n">
        <v>13.259603</v>
      </c>
      <c r="M1916" s="8" t="n">
        <v>218</v>
      </c>
      <c r="N1916" s="8" t="n">
        <v>1040</v>
      </c>
      <c r="O1916" s="28" t="n">
        <v>12.486647</v>
      </c>
      <c r="P1916" s="28" t="n">
        <v>15.004765</v>
      </c>
      <c r="Q1916" s="28" t="n">
        <v>16.286016</v>
      </c>
      <c r="R1916" s="8" t="n">
        <v>40</v>
      </c>
      <c r="S1916" s="8" t="n">
        <v>16</v>
      </c>
      <c r="T1916" s="23" t="n">
        <v>199.358398</v>
      </c>
      <c r="U1916" s="23" t="n">
        <v>163.858401</v>
      </c>
      <c r="V1916" s="28" t="n">
        <v>6.579309</v>
      </c>
      <c r="W1916" s="39" t="n">
        <v>0.822414</v>
      </c>
      <c r="X1916" s="24" t="n">
        <f aca="false">P1916*RHO_VANE/2700*(1+SCRAP)*PRICE_VANE</f>
        <v>179.60703705</v>
      </c>
      <c r="Y1916" s="24" t="n">
        <f aca="false">Q1916*RHO_PLATE/2700*(1+SCRAP)*PRICE_PLATE</f>
        <v>194.94361152</v>
      </c>
      <c r="Z1916" s="24" t="n">
        <f aca="false">T1916*CUT_M+(R1916+S1916)*CUT_SET</f>
        <v>355.037597</v>
      </c>
      <c r="AA1916" s="24" t="n">
        <f aca="false">U1916*ROUND_M</f>
        <v>819.292005</v>
      </c>
      <c r="AB1916" s="24" t="n">
        <f aca="false">(R1916+S1916)*FINISH_PART</f>
        <v>448</v>
      </c>
      <c r="AC1916" s="24" t="n">
        <f aca="false">R1916*SPACER_VANE+(R1916+S1916)*ASM_H*LABOUR</f>
        <v>750</v>
      </c>
      <c r="AD1916" s="24" t="n">
        <f aca="false">V1916*G10_CAGE+W1916*G10_SLEEVE</f>
        <v>444.10338</v>
      </c>
      <c r="AE1916" s="24" t="n">
        <f aca="false">N1916/1000*SHAFT_M+SHAFT_SET</f>
        <v>204.8</v>
      </c>
      <c r="AF1916" s="24" t="n">
        <f aca="false">2*ROUNDUP(G1916*1000/V_ZENER,0)*PRICE_Z+5*ROUNDUP(G1916*DIODE_SAFETY/V_STICK,0)*PRICE_STICK</f>
        <v>91.7</v>
      </c>
      <c r="AG1916" s="24" t="n">
        <f aca="false">SUM(X1916:AF1916)</f>
        <v>3487.48363057</v>
      </c>
      <c r="AH1916" s="20" t="n">
        <f aca="false">FIXED_BOM</f>
        <v>3461</v>
      </c>
      <c r="AI1916" s="24" t="n">
        <f aca="false">(AG1916+AH1916)*(1+CONT)</f>
        <v>7990.7561751555</v>
      </c>
      <c r="AJ1916" s="24" t="n">
        <f aca="false">IF(L1916&gt;0,AI1916/L1916,1000000000000)</f>
        <v>602.639172164921</v>
      </c>
      <c r="AK1916" s="8" t="n">
        <f aca="false">IF(AND(G1916&gt;=V_NEED,L1916&gt;=P_MIN,K1916&gt;=Z_MIN,F1916&lt;=N_CAP,D1916&lt;=R_MAX,OR(CORONA_REQ=0,O1916&gt;=G1916)),1,0)</f>
        <v>0</v>
      </c>
      <c r="AL1916" s="28" t="n">
        <f aca="false">IF(AK1916=1,IF(OBJECTIVE=1,AI1916,AJ1916),1000000000000)+ROW()*0.000000001</f>
        <v>1000000000000</v>
      </c>
    </row>
    <row r="1917" customFormat="false" ht="15" hidden="false" customHeight="false" outlineLevel="0" collapsed="false">
      <c r="A1917" s="8" t="n">
        <v>1913</v>
      </c>
      <c r="B1917" s="23" t="n">
        <v>6</v>
      </c>
      <c r="C1917" s="23" t="n">
        <v>2</v>
      </c>
      <c r="D1917" s="8" t="n">
        <v>250</v>
      </c>
      <c r="E1917" s="8" t="n">
        <v>18</v>
      </c>
      <c r="F1917" s="8" t="n">
        <v>12</v>
      </c>
      <c r="G1917" s="28" t="n">
        <v>13.132078</v>
      </c>
      <c r="H1917" s="8" t="n">
        <v>116.762321</v>
      </c>
      <c r="I1917" s="8" t="n">
        <v>2058.878717</v>
      </c>
      <c r="J1917" s="28" t="n">
        <v>17.633075</v>
      </c>
      <c r="K1917" s="39" t="n">
        <v>1.557616</v>
      </c>
      <c r="L1917" s="28" t="n">
        <v>16.200784</v>
      </c>
      <c r="M1917" s="8" t="n">
        <v>266</v>
      </c>
      <c r="N1917" s="8" t="n">
        <v>1136</v>
      </c>
      <c r="O1917" s="28" t="n">
        <v>12.486647</v>
      </c>
      <c r="P1917" s="28" t="n">
        <v>18.005718</v>
      </c>
      <c r="Q1917" s="28" t="n">
        <v>20.35752</v>
      </c>
      <c r="R1917" s="8" t="n">
        <v>48</v>
      </c>
      <c r="S1917" s="8" t="n">
        <v>20</v>
      </c>
      <c r="T1917" s="23" t="n">
        <v>240.738042</v>
      </c>
      <c r="U1917" s="23" t="n">
        <v>198.138046</v>
      </c>
      <c r="V1917" s="28" t="n">
        <v>7.757693</v>
      </c>
      <c r="W1917" s="39" t="n">
        <v>0.969712</v>
      </c>
      <c r="X1917" s="24" t="n">
        <f aca="false">P1917*RHO_VANE/2700*(1+SCRAP)*PRICE_VANE</f>
        <v>215.52844446</v>
      </c>
      <c r="Y1917" s="24" t="n">
        <f aca="false">Q1917*RHO_PLATE/2700*(1+SCRAP)*PRICE_PLATE</f>
        <v>243.6795144</v>
      </c>
      <c r="Z1917" s="24" t="n">
        <f aca="false">T1917*CUT_M+(R1917+S1917)*CUT_SET</f>
        <v>429.107063</v>
      </c>
      <c r="AA1917" s="24" t="n">
        <f aca="false">U1917*ROUND_M</f>
        <v>990.69023</v>
      </c>
      <c r="AB1917" s="24" t="n">
        <f aca="false">(R1917+S1917)*FINISH_PART</f>
        <v>544</v>
      </c>
      <c r="AC1917" s="24" t="n">
        <f aca="false">R1917*SPACER_VANE+(R1917+S1917)*ASM_H*LABOUR</f>
        <v>909</v>
      </c>
      <c r="AD1917" s="24" t="n">
        <f aca="false">V1917*G10_CAGE+W1917*G10_SLEEVE</f>
        <v>523.6443</v>
      </c>
      <c r="AE1917" s="24" t="n">
        <f aca="false">N1917/1000*SHAFT_M+SHAFT_SET</f>
        <v>216.32</v>
      </c>
      <c r="AF1917" s="24" t="n">
        <f aca="false">2*ROUNDUP(G1917*1000/V_ZENER,0)*PRICE_Z+5*ROUNDUP(G1917*DIODE_SAFETY/V_STICK,0)*PRICE_STICK</f>
        <v>91.7</v>
      </c>
      <c r="AG1917" s="24" t="n">
        <f aca="false">SUM(X1917:AF1917)</f>
        <v>4163.66955186</v>
      </c>
      <c r="AH1917" s="20" t="n">
        <f aca="false">FIXED_BOM</f>
        <v>3461</v>
      </c>
      <c r="AI1917" s="24" t="n">
        <f aca="false">(AG1917+AH1917)*(1+CONT)</f>
        <v>8768.369984639</v>
      </c>
      <c r="AJ1917" s="24" t="n">
        <f aca="false">IF(L1917&gt;0,AI1917/L1917,1000000000000)</f>
        <v>541.231213541209</v>
      </c>
      <c r="AK1917" s="8" t="n">
        <f aca="false">IF(AND(G1917&gt;=V_NEED,L1917&gt;=P_MIN,K1917&gt;=Z_MIN,F1917&lt;=N_CAP,D1917&lt;=R_MAX,OR(CORONA_REQ=0,O1917&gt;=G1917)),1,0)</f>
        <v>0</v>
      </c>
      <c r="AL1917" s="28" t="n">
        <f aca="false">IF(AK1917=1,IF(OBJECTIVE=1,AI1917,AJ1917),1000000000000)+ROW()*0.000000001</f>
        <v>1000000000000</v>
      </c>
    </row>
    <row r="1918" customFormat="false" ht="15" hidden="false" customHeight="false" outlineLevel="0" collapsed="false">
      <c r="A1918" s="8" t="n">
        <v>1914</v>
      </c>
      <c r="B1918" s="23" t="n">
        <v>6</v>
      </c>
      <c r="C1918" s="23" t="n">
        <v>2</v>
      </c>
      <c r="D1918" s="8" t="n">
        <v>250</v>
      </c>
      <c r="E1918" s="8" t="n">
        <v>18</v>
      </c>
      <c r="F1918" s="8" t="n">
        <v>16</v>
      </c>
      <c r="G1918" s="28" t="n">
        <v>13.132078</v>
      </c>
      <c r="H1918" s="8" t="n">
        <v>156.67965</v>
      </c>
      <c r="I1918" s="8" t="n">
        <v>2775.010445</v>
      </c>
      <c r="J1918" s="28" t="n">
        <v>17.711365</v>
      </c>
      <c r="K1918" s="39" t="n">
        <v>1.566222</v>
      </c>
      <c r="L1918" s="28" t="n">
        <v>22.062261</v>
      </c>
      <c r="M1918" s="8" t="n">
        <v>346</v>
      </c>
      <c r="N1918" s="8" t="n">
        <v>1296</v>
      </c>
      <c r="O1918" s="28" t="n">
        <v>12.486647</v>
      </c>
      <c r="P1918" s="28" t="n">
        <v>24.007624</v>
      </c>
      <c r="Q1918" s="28" t="n">
        <v>24.429024</v>
      </c>
      <c r="R1918" s="8" t="n">
        <v>64</v>
      </c>
      <c r="S1918" s="8" t="n">
        <v>24</v>
      </c>
      <c r="T1918" s="23" t="n">
        <v>315.957508</v>
      </c>
      <c r="U1918" s="23" t="n">
        <v>259.157513</v>
      </c>
      <c r="V1918" s="28" t="n">
        <v>9.721666</v>
      </c>
      <c r="W1918" s="39" t="n">
        <v>1.215208</v>
      </c>
      <c r="X1918" s="24" t="n">
        <f aca="false">P1918*RHO_VANE/2700*(1+SCRAP)*PRICE_VANE</f>
        <v>287.37125928</v>
      </c>
      <c r="Y1918" s="24" t="n">
        <f aca="false">Q1918*RHO_PLATE/2700*(1+SCRAP)*PRICE_PLATE</f>
        <v>292.41541728</v>
      </c>
      <c r="Z1918" s="24" t="n">
        <f aca="false">T1918*CUT_M+(R1918+S1918)*CUT_SET</f>
        <v>561.936262</v>
      </c>
      <c r="AA1918" s="24" t="n">
        <f aca="false">U1918*ROUND_M</f>
        <v>1295.787565</v>
      </c>
      <c r="AB1918" s="24" t="n">
        <f aca="false">(R1918+S1918)*FINISH_PART</f>
        <v>704</v>
      </c>
      <c r="AC1918" s="24" t="n">
        <f aca="false">R1918*SPACER_VANE+(R1918+S1918)*ASM_H*LABOUR</f>
        <v>1182</v>
      </c>
      <c r="AD1918" s="24" t="n">
        <f aca="false">V1918*G10_CAGE+W1918*G10_SLEEVE</f>
        <v>656.21244</v>
      </c>
      <c r="AE1918" s="24" t="n">
        <f aca="false">N1918/1000*SHAFT_M+SHAFT_SET</f>
        <v>235.52</v>
      </c>
      <c r="AF1918" s="24" t="n">
        <f aca="false">2*ROUNDUP(G1918*1000/V_ZENER,0)*PRICE_Z+5*ROUNDUP(G1918*DIODE_SAFETY/V_STICK,0)*PRICE_STICK</f>
        <v>91.7</v>
      </c>
      <c r="AG1918" s="24" t="n">
        <f aca="false">SUM(X1918:AF1918)</f>
        <v>5306.94294356</v>
      </c>
      <c r="AH1918" s="20" t="n">
        <f aca="false">FIXED_BOM</f>
        <v>3461</v>
      </c>
      <c r="AI1918" s="24" t="n">
        <f aca="false">(AG1918+AH1918)*(1+CONT)</f>
        <v>10083.134385094</v>
      </c>
      <c r="AJ1918" s="24" t="n">
        <f aca="false">IF(L1918&gt;0,AI1918/L1918,1000000000000)</f>
        <v>457.030872089402</v>
      </c>
      <c r="AK1918" s="8" t="n">
        <f aca="false">IF(AND(G1918&gt;=V_NEED,L1918&gt;=P_MIN,K1918&gt;=Z_MIN,F1918&lt;=N_CAP,D1918&lt;=R_MAX,OR(CORONA_REQ=0,O1918&gt;=G1918)),1,0)</f>
        <v>0</v>
      </c>
      <c r="AL1918" s="28" t="n">
        <f aca="false">IF(AK1918=1,IF(OBJECTIVE=1,AI1918,AJ1918),1000000000000)+ROW()*0.000000001</f>
        <v>1000000000000</v>
      </c>
    </row>
    <row r="1919" customFormat="false" ht="15" hidden="false" customHeight="false" outlineLevel="0" collapsed="false">
      <c r="A1919" s="8" t="n">
        <v>1915</v>
      </c>
      <c r="B1919" s="23" t="n">
        <v>6</v>
      </c>
      <c r="C1919" s="23" t="n">
        <v>2</v>
      </c>
      <c r="D1919" s="8" t="n">
        <v>250</v>
      </c>
      <c r="E1919" s="8" t="n">
        <v>22</v>
      </c>
      <c r="F1919" s="8" t="n">
        <v>4</v>
      </c>
      <c r="G1919" s="28" t="n">
        <v>13.132078</v>
      </c>
      <c r="H1919" s="8" t="n">
        <v>49.670034</v>
      </c>
      <c r="I1919" s="8" t="n">
        <v>756.299404</v>
      </c>
      <c r="J1919" s="28" t="n">
        <v>15.226472</v>
      </c>
      <c r="K1919" s="39" t="n">
        <v>1.48692</v>
      </c>
      <c r="L1919" s="28" t="n">
        <v>5.421212</v>
      </c>
      <c r="M1919" s="8" t="n">
        <v>90</v>
      </c>
      <c r="N1919" s="8" t="n">
        <v>784</v>
      </c>
      <c r="O1919" s="28" t="n">
        <v>12.486647</v>
      </c>
      <c r="P1919" s="28" t="n">
        <v>7.08764</v>
      </c>
      <c r="Q1919" s="28" t="n">
        <v>8.143008</v>
      </c>
      <c r="R1919" s="8" t="n">
        <v>16</v>
      </c>
      <c r="S1919" s="8" t="n">
        <v>8</v>
      </c>
      <c r="T1919" s="23" t="n">
        <v>82.759288</v>
      </c>
      <c r="U1919" s="23" t="n">
        <v>68.559289</v>
      </c>
      <c r="V1919" s="28" t="n">
        <v>3.436953</v>
      </c>
      <c r="W1919" s="39" t="n">
        <v>0.429619</v>
      </c>
      <c r="X1919" s="24" t="n">
        <f aca="false">P1919*RHO_VANE/2700*(1+SCRAP)*PRICE_VANE</f>
        <v>84.8390508</v>
      </c>
      <c r="Y1919" s="24" t="n">
        <f aca="false">Q1919*RHO_PLATE/2700*(1+SCRAP)*PRICE_PLATE</f>
        <v>97.47180576</v>
      </c>
      <c r="Z1919" s="24" t="n">
        <f aca="false">T1919*CUT_M+(R1919+S1919)*CUT_SET</f>
        <v>148.138932</v>
      </c>
      <c r="AA1919" s="24" t="n">
        <f aca="false">U1919*ROUND_M</f>
        <v>342.796445</v>
      </c>
      <c r="AB1919" s="24" t="n">
        <f aca="false">(R1919+S1919)*FINISH_PART</f>
        <v>192</v>
      </c>
      <c r="AC1919" s="24" t="n">
        <f aca="false">R1919*SPACER_VANE+(R1919+S1919)*ASM_H*LABOUR</f>
        <v>318</v>
      </c>
      <c r="AD1919" s="24" t="n">
        <f aca="false">V1919*G10_CAGE+W1919*G10_SLEEVE</f>
        <v>231.99432</v>
      </c>
      <c r="AE1919" s="24" t="n">
        <f aca="false">N1919/1000*SHAFT_M+SHAFT_SET</f>
        <v>174.08</v>
      </c>
      <c r="AF1919" s="24" t="n">
        <f aca="false">2*ROUNDUP(G1919*1000/V_ZENER,0)*PRICE_Z+5*ROUNDUP(G1919*DIODE_SAFETY/V_STICK,0)*PRICE_STICK</f>
        <v>91.7</v>
      </c>
      <c r="AG1919" s="24" t="n">
        <f aca="false">SUM(X1919:AF1919)</f>
        <v>1681.02055356</v>
      </c>
      <c r="AH1919" s="20" t="n">
        <f aca="false">FIXED_BOM</f>
        <v>3461</v>
      </c>
      <c r="AI1919" s="24" t="n">
        <f aca="false">(AG1919+AH1919)*(1+CONT)</f>
        <v>5913.323636594</v>
      </c>
      <c r="AJ1919" s="24" t="n">
        <f aca="false">IF(L1919&gt;0,AI1919/L1919,1000000000000)</f>
        <v>1090.77520609672</v>
      </c>
      <c r="AK1919" s="8" t="n">
        <f aca="false">IF(AND(G1919&gt;=V_NEED,L1919&gt;=P_MIN,K1919&gt;=Z_MIN,F1919&lt;=N_CAP,D1919&lt;=R_MAX,OR(CORONA_REQ=0,O1919&gt;=G1919)),1,0)</f>
        <v>0</v>
      </c>
      <c r="AL1919" s="28" t="n">
        <f aca="false">IF(AK1919=1,IF(OBJECTIVE=1,AI1919,AJ1919),1000000000000)+ROW()*0.000000001</f>
        <v>1000000000000</v>
      </c>
    </row>
    <row r="1920" customFormat="false" ht="15" hidden="false" customHeight="false" outlineLevel="0" collapsed="false">
      <c r="A1920" s="8" t="n">
        <v>1916</v>
      </c>
      <c r="B1920" s="23" t="n">
        <v>6</v>
      </c>
      <c r="C1920" s="23" t="n">
        <v>2</v>
      </c>
      <c r="D1920" s="8" t="n">
        <v>250</v>
      </c>
      <c r="E1920" s="8" t="n">
        <v>22</v>
      </c>
      <c r="F1920" s="8" t="n">
        <v>6</v>
      </c>
      <c r="G1920" s="28" t="n">
        <v>13.132078</v>
      </c>
      <c r="H1920" s="8" t="n">
        <v>76.910054</v>
      </c>
      <c r="I1920" s="8" t="n">
        <v>1188.470491</v>
      </c>
      <c r="J1920" s="28" t="n">
        <v>15.452733</v>
      </c>
      <c r="K1920" s="39" t="n">
        <v>1.516214</v>
      </c>
      <c r="L1920" s="28" t="n">
        <v>8.87804</v>
      </c>
      <c r="M1920" s="8" t="n">
        <v>138</v>
      </c>
      <c r="N1920" s="8" t="n">
        <v>880</v>
      </c>
      <c r="O1920" s="28" t="n">
        <v>12.486647</v>
      </c>
      <c r="P1920" s="28" t="n">
        <v>10.631461</v>
      </c>
      <c r="Q1920" s="28" t="n">
        <v>12.214512</v>
      </c>
      <c r="R1920" s="8" t="n">
        <v>24</v>
      </c>
      <c r="S1920" s="8" t="n">
        <v>12</v>
      </c>
      <c r="T1920" s="23" t="n">
        <v>124.138932</v>
      </c>
      <c r="U1920" s="23" t="n">
        <v>102.838934</v>
      </c>
      <c r="V1920" s="28" t="n">
        <v>4.615336</v>
      </c>
      <c r="W1920" s="39" t="n">
        <v>0.576917</v>
      </c>
      <c r="X1920" s="24" t="n">
        <f aca="false">P1920*RHO_VANE/2700*(1+SCRAP)*PRICE_VANE</f>
        <v>127.25858817</v>
      </c>
      <c r="Y1920" s="24" t="n">
        <f aca="false">Q1920*RHO_PLATE/2700*(1+SCRAP)*PRICE_PLATE</f>
        <v>146.20770864</v>
      </c>
      <c r="Z1920" s="24" t="n">
        <f aca="false">T1920*CUT_M+(R1920+S1920)*CUT_SET</f>
        <v>222.208398</v>
      </c>
      <c r="AA1920" s="24" t="n">
        <f aca="false">U1920*ROUND_M</f>
        <v>514.19467</v>
      </c>
      <c r="AB1920" s="24" t="n">
        <f aca="false">(R1920+S1920)*FINISH_PART</f>
        <v>288</v>
      </c>
      <c r="AC1920" s="24" t="n">
        <f aca="false">R1920*SPACER_VANE+(R1920+S1920)*ASM_H*LABOUR</f>
        <v>477</v>
      </c>
      <c r="AD1920" s="24" t="n">
        <f aca="false">V1920*G10_CAGE+W1920*G10_SLEEVE</f>
        <v>311.53518</v>
      </c>
      <c r="AE1920" s="24" t="n">
        <f aca="false">N1920/1000*SHAFT_M+SHAFT_SET</f>
        <v>185.6</v>
      </c>
      <c r="AF1920" s="24" t="n">
        <f aca="false">2*ROUNDUP(G1920*1000/V_ZENER,0)*PRICE_Z+5*ROUNDUP(G1920*DIODE_SAFETY/V_STICK,0)*PRICE_STICK</f>
        <v>91.7</v>
      </c>
      <c r="AG1920" s="24" t="n">
        <f aca="false">SUM(X1920:AF1920)</f>
        <v>2363.70454481</v>
      </c>
      <c r="AH1920" s="20" t="n">
        <f aca="false">FIXED_BOM</f>
        <v>3461</v>
      </c>
      <c r="AI1920" s="24" t="n">
        <f aca="false">(AG1920+AH1920)*(1+CONT)</f>
        <v>6698.4102265315</v>
      </c>
      <c r="AJ1920" s="24" t="n">
        <f aca="false">IF(L1920&gt;0,AI1920/L1920,1000000000000)</f>
        <v>754.492007980534</v>
      </c>
      <c r="AK1920" s="8" t="n">
        <f aca="false">IF(AND(G1920&gt;=V_NEED,L1920&gt;=P_MIN,K1920&gt;=Z_MIN,F1920&lt;=N_CAP,D1920&lt;=R_MAX,OR(CORONA_REQ=0,O1920&gt;=G1920)),1,0)</f>
        <v>0</v>
      </c>
      <c r="AL1920" s="28" t="n">
        <f aca="false">IF(AK1920=1,IF(OBJECTIVE=1,AI1920,AJ1920),1000000000000)+ROW()*0.000000001</f>
        <v>1000000000000</v>
      </c>
    </row>
    <row r="1921" customFormat="false" ht="15" hidden="false" customHeight="false" outlineLevel="0" collapsed="false">
      <c r="A1921" s="8" t="n">
        <v>1917</v>
      </c>
      <c r="B1921" s="23" t="n">
        <v>6</v>
      </c>
      <c r="C1921" s="23" t="n">
        <v>2</v>
      </c>
      <c r="D1921" s="8" t="n">
        <v>250</v>
      </c>
      <c r="E1921" s="8" t="n">
        <v>22</v>
      </c>
      <c r="F1921" s="8" t="n">
        <v>8</v>
      </c>
      <c r="G1921" s="28" t="n">
        <v>13.132078</v>
      </c>
      <c r="H1921" s="8" t="n">
        <v>104.150073</v>
      </c>
      <c r="I1921" s="8" t="n">
        <v>1620.641579</v>
      </c>
      <c r="J1921" s="28" t="n">
        <v>15.560638</v>
      </c>
      <c r="K1921" s="39" t="n">
        <v>1.53057</v>
      </c>
      <c r="L1921" s="28" t="n">
        <v>12.331192</v>
      </c>
      <c r="M1921" s="8" t="n">
        <v>186</v>
      </c>
      <c r="N1921" s="8" t="n">
        <v>976</v>
      </c>
      <c r="O1921" s="28" t="n">
        <v>12.486647</v>
      </c>
      <c r="P1921" s="28" t="n">
        <v>14.175281</v>
      </c>
      <c r="Q1921" s="28" t="n">
        <v>16.286016</v>
      </c>
      <c r="R1921" s="8" t="n">
        <v>32</v>
      </c>
      <c r="S1921" s="8" t="n">
        <v>16</v>
      </c>
      <c r="T1921" s="23" t="n">
        <v>165.518577</v>
      </c>
      <c r="U1921" s="23" t="n">
        <v>137.118579</v>
      </c>
      <c r="V1921" s="28" t="n">
        <v>5.79372</v>
      </c>
      <c r="W1921" s="39" t="n">
        <v>0.724215</v>
      </c>
      <c r="X1921" s="24" t="n">
        <f aca="false">P1921*RHO_VANE/2700*(1+SCRAP)*PRICE_VANE</f>
        <v>169.67811357</v>
      </c>
      <c r="Y1921" s="24" t="n">
        <f aca="false">Q1921*RHO_PLATE/2700*(1+SCRAP)*PRICE_PLATE</f>
        <v>194.94361152</v>
      </c>
      <c r="Z1921" s="24" t="n">
        <f aca="false">T1921*CUT_M+(R1921+S1921)*CUT_SET</f>
        <v>296.2778655</v>
      </c>
      <c r="AA1921" s="24" t="n">
        <f aca="false">U1921*ROUND_M</f>
        <v>685.592895</v>
      </c>
      <c r="AB1921" s="24" t="n">
        <f aca="false">(R1921+S1921)*FINISH_PART</f>
        <v>384</v>
      </c>
      <c r="AC1921" s="24" t="n">
        <f aca="false">R1921*SPACER_VANE+(R1921+S1921)*ASM_H*LABOUR</f>
        <v>636</v>
      </c>
      <c r="AD1921" s="24" t="n">
        <f aca="false">V1921*G10_CAGE+W1921*G10_SLEEVE</f>
        <v>391.0761</v>
      </c>
      <c r="AE1921" s="24" t="n">
        <f aca="false">N1921/1000*SHAFT_M+SHAFT_SET</f>
        <v>197.12</v>
      </c>
      <c r="AF1921" s="24" t="n">
        <f aca="false">2*ROUNDUP(G1921*1000/V_ZENER,0)*PRICE_Z+5*ROUNDUP(G1921*DIODE_SAFETY/V_STICK,0)*PRICE_STICK</f>
        <v>91.7</v>
      </c>
      <c r="AG1921" s="24" t="n">
        <f aca="false">SUM(X1921:AF1921)</f>
        <v>3046.38858559</v>
      </c>
      <c r="AH1921" s="20" t="n">
        <f aca="false">FIXED_BOM</f>
        <v>3461</v>
      </c>
      <c r="AI1921" s="24" t="n">
        <f aca="false">(AG1921+AH1921)*(1+CONT)</f>
        <v>7483.4968734285</v>
      </c>
      <c r="AJ1921" s="24" t="n">
        <f aca="false">IF(L1921&gt;0,AI1921/L1921,1000000000000)</f>
        <v>606.87538345267</v>
      </c>
      <c r="AK1921" s="8" t="n">
        <f aca="false">IF(AND(G1921&gt;=V_NEED,L1921&gt;=P_MIN,K1921&gt;=Z_MIN,F1921&lt;=N_CAP,D1921&lt;=R_MAX,OR(CORONA_REQ=0,O1921&gt;=G1921)),1,0)</f>
        <v>0</v>
      </c>
      <c r="AL1921" s="28" t="n">
        <f aca="false">IF(AK1921=1,IF(OBJECTIVE=1,AI1921,AJ1921),1000000000000)+ROW()*0.000000001</f>
        <v>1000000000000</v>
      </c>
    </row>
    <row r="1922" customFormat="false" ht="15" hidden="false" customHeight="false" outlineLevel="0" collapsed="false">
      <c r="A1922" s="8" t="n">
        <v>1918</v>
      </c>
      <c r="B1922" s="23" t="n">
        <v>6</v>
      </c>
      <c r="C1922" s="23" t="n">
        <v>2</v>
      </c>
      <c r="D1922" s="8" t="n">
        <v>250</v>
      </c>
      <c r="E1922" s="8" t="n">
        <v>22</v>
      </c>
      <c r="F1922" s="8" t="n">
        <v>10</v>
      </c>
      <c r="G1922" s="28" t="n">
        <v>13.132078</v>
      </c>
      <c r="H1922" s="8" t="n">
        <v>131.390093</v>
      </c>
      <c r="I1922" s="8" t="n">
        <v>2052.812667</v>
      </c>
      <c r="J1922" s="28" t="n">
        <v>15.623801</v>
      </c>
      <c r="K1922" s="39" t="n">
        <v>1.539134</v>
      </c>
      <c r="L1922" s="28" t="n">
        <v>15.792144</v>
      </c>
      <c r="M1922" s="8" t="n">
        <v>234</v>
      </c>
      <c r="N1922" s="8" t="n">
        <v>1072</v>
      </c>
      <c r="O1922" s="28" t="n">
        <v>12.486647</v>
      </c>
      <c r="P1922" s="28" t="n">
        <v>17.719101</v>
      </c>
      <c r="Q1922" s="28" t="n">
        <v>20.35752</v>
      </c>
      <c r="R1922" s="8" t="n">
        <v>40</v>
      </c>
      <c r="S1922" s="8" t="n">
        <v>20</v>
      </c>
      <c r="T1922" s="23" t="n">
        <v>206.898221</v>
      </c>
      <c r="U1922" s="23" t="n">
        <v>171.398224</v>
      </c>
      <c r="V1922" s="28" t="n">
        <v>6.972104</v>
      </c>
      <c r="W1922" s="39" t="n">
        <v>0.871513</v>
      </c>
      <c r="X1922" s="24" t="n">
        <f aca="false">P1922*RHO_VANE/2700*(1+SCRAP)*PRICE_VANE</f>
        <v>212.09763897</v>
      </c>
      <c r="Y1922" s="24" t="n">
        <f aca="false">Q1922*RHO_PLATE/2700*(1+SCRAP)*PRICE_PLATE</f>
        <v>243.6795144</v>
      </c>
      <c r="Z1922" s="24" t="n">
        <f aca="false">T1922*CUT_M+(R1922+S1922)*CUT_SET</f>
        <v>370.3473315</v>
      </c>
      <c r="AA1922" s="24" t="n">
        <f aca="false">U1922*ROUND_M</f>
        <v>856.99112</v>
      </c>
      <c r="AB1922" s="24" t="n">
        <f aca="false">(R1922+S1922)*FINISH_PART</f>
        <v>480</v>
      </c>
      <c r="AC1922" s="24" t="n">
        <f aca="false">R1922*SPACER_VANE+(R1922+S1922)*ASM_H*LABOUR</f>
        <v>795</v>
      </c>
      <c r="AD1922" s="24" t="n">
        <f aca="false">V1922*G10_CAGE+W1922*G10_SLEEVE</f>
        <v>470.61702</v>
      </c>
      <c r="AE1922" s="24" t="n">
        <f aca="false">N1922/1000*SHAFT_M+SHAFT_SET</f>
        <v>208.64</v>
      </c>
      <c r="AF1922" s="24" t="n">
        <f aca="false">2*ROUNDUP(G1922*1000/V_ZENER,0)*PRICE_Z+5*ROUNDUP(G1922*DIODE_SAFETY/V_STICK,0)*PRICE_STICK</f>
        <v>91.7</v>
      </c>
      <c r="AG1922" s="24" t="n">
        <f aca="false">SUM(X1922:AF1922)</f>
        <v>3729.07262487</v>
      </c>
      <c r="AH1922" s="20" t="n">
        <f aca="false">FIXED_BOM</f>
        <v>3461</v>
      </c>
      <c r="AI1922" s="24" t="n">
        <f aca="false">(AG1922+AH1922)*(1+CONT)</f>
        <v>8268.5835186005</v>
      </c>
      <c r="AJ1922" s="24" t="n">
        <f aca="false">IF(L1922&gt;0,AI1922/L1922,1000000000000)</f>
        <v>523.588406906656</v>
      </c>
      <c r="AK1922" s="8" t="n">
        <f aca="false">IF(AND(G1922&gt;=V_NEED,L1922&gt;=P_MIN,K1922&gt;=Z_MIN,F1922&lt;=N_CAP,D1922&lt;=R_MAX,OR(CORONA_REQ=0,O1922&gt;=G1922)),1,0)</f>
        <v>0</v>
      </c>
      <c r="AL1922" s="28" t="n">
        <f aca="false">IF(AK1922=1,IF(OBJECTIVE=1,AI1922,AJ1922),1000000000000)+ROW()*0.000000001</f>
        <v>1000000000000</v>
      </c>
    </row>
    <row r="1923" customFormat="false" ht="15" hidden="false" customHeight="false" outlineLevel="0" collapsed="false">
      <c r="A1923" s="8" t="n">
        <v>1919</v>
      </c>
      <c r="B1923" s="23" t="n">
        <v>6</v>
      </c>
      <c r="C1923" s="23" t="n">
        <v>2</v>
      </c>
      <c r="D1923" s="8" t="n">
        <v>250</v>
      </c>
      <c r="E1923" s="8" t="n">
        <v>22</v>
      </c>
      <c r="F1923" s="8" t="n">
        <v>12</v>
      </c>
      <c r="G1923" s="28" t="n">
        <v>13.132078</v>
      </c>
      <c r="H1923" s="8" t="n">
        <v>158.630113</v>
      </c>
      <c r="I1923" s="8" t="n">
        <v>2484.983755</v>
      </c>
      <c r="J1923" s="28" t="n">
        <v>15.665271</v>
      </c>
      <c r="K1923" s="39" t="n">
        <v>1.545267</v>
      </c>
      <c r="L1923" s="28" t="n">
        <v>19.265723</v>
      </c>
      <c r="M1923" s="8" t="n">
        <v>274</v>
      </c>
      <c r="N1923" s="8" t="n">
        <v>1152</v>
      </c>
      <c r="O1923" s="28" t="n">
        <v>12.486647</v>
      </c>
      <c r="P1923" s="28" t="n">
        <v>21.262921</v>
      </c>
      <c r="Q1923" s="28" t="n">
        <v>22.393272</v>
      </c>
      <c r="R1923" s="8" t="n">
        <v>48</v>
      </c>
      <c r="S1923" s="8" t="n">
        <v>22</v>
      </c>
      <c r="T1923" s="23" t="n">
        <v>244.507954</v>
      </c>
      <c r="U1923" s="23" t="n">
        <v>201.907957</v>
      </c>
      <c r="V1923" s="28" t="n">
        <v>7.95409</v>
      </c>
      <c r="W1923" s="39" t="n">
        <v>0.994261</v>
      </c>
      <c r="X1923" s="24" t="n">
        <f aca="false">P1923*RHO_VANE/2700*(1+SCRAP)*PRICE_VANE</f>
        <v>254.51716437</v>
      </c>
      <c r="Y1923" s="24" t="n">
        <f aca="false">Q1923*RHO_PLATE/2700*(1+SCRAP)*PRICE_PLATE</f>
        <v>268.04746584</v>
      </c>
      <c r="Z1923" s="24" t="n">
        <f aca="false">T1923*CUT_M+(R1923+S1923)*CUT_SET</f>
        <v>436.761931</v>
      </c>
      <c r="AA1923" s="24" t="n">
        <f aca="false">U1923*ROUND_M</f>
        <v>1009.539785</v>
      </c>
      <c r="AB1923" s="24" t="n">
        <f aca="false">(R1923+S1923)*FINISH_PART</f>
        <v>560</v>
      </c>
      <c r="AC1923" s="24" t="n">
        <f aca="false">R1923*SPACER_VANE+(R1923+S1923)*ASM_H*LABOUR</f>
        <v>931.5</v>
      </c>
      <c r="AD1923" s="24" t="n">
        <f aca="false">V1923*G10_CAGE+W1923*G10_SLEEVE</f>
        <v>536.90106</v>
      </c>
      <c r="AE1923" s="24" t="n">
        <f aca="false">N1923/1000*SHAFT_M+SHAFT_SET</f>
        <v>218.24</v>
      </c>
      <c r="AF1923" s="24" t="n">
        <f aca="false">2*ROUNDUP(G1923*1000/V_ZENER,0)*PRICE_Z+5*ROUNDUP(G1923*DIODE_SAFETY/V_STICK,0)*PRICE_STICK</f>
        <v>91.7</v>
      </c>
      <c r="AG1923" s="24" t="n">
        <f aca="false">SUM(X1923:AF1923)</f>
        <v>4307.20740621</v>
      </c>
      <c r="AH1923" s="20" t="n">
        <f aca="false">FIXED_BOM</f>
        <v>3461</v>
      </c>
      <c r="AI1923" s="24" t="n">
        <f aca="false">(AG1923+AH1923)*(1+CONT)</f>
        <v>8933.4385171415</v>
      </c>
      <c r="AJ1923" s="24" t="n">
        <f aca="false">IF(L1923&gt;0,AI1923/L1923,1000000000000)</f>
        <v>463.695990913058</v>
      </c>
      <c r="AK1923" s="8" t="n">
        <f aca="false">IF(AND(G1923&gt;=V_NEED,L1923&gt;=P_MIN,K1923&gt;=Z_MIN,F1923&lt;=N_CAP,D1923&lt;=R_MAX,OR(CORONA_REQ=0,O1923&gt;=G1923)),1,0)</f>
        <v>0</v>
      </c>
      <c r="AL1923" s="28" t="n">
        <f aca="false">IF(AK1923=1,IF(OBJECTIVE=1,AI1923,AJ1923),1000000000000)+ROW()*0.000000001</f>
        <v>1000000000000</v>
      </c>
    </row>
    <row r="1924" customFormat="false" ht="15" hidden="false" customHeight="false" outlineLevel="0" collapsed="false">
      <c r="A1924" s="8" t="n">
        <v>1920</v>
      </c>
      <c r="B1924" s="23" t="n">
        <v>6</v>
      </c>
      <c r="C1924" s="23" t="n">
        <v>2</v>
      </c>
      <c r="D1924" s="8" t="n">
        <v>250</v>
      </c>
      <c r="E1924" s="8" t="n">
        <v>22</v>
      </c>
      <c r="F1924" s="8" t="n">
        <v>16</v>
      </c>
      <c r="G1924" s="28" t="n">
        <v>13.132078</v>
      </c>
      <c r="H1924" s="8" t="n">
        <v>213.110152</v>
      </c>
      <c r="I1924" s="8" t="n">
        <v>3349.32593</v>
      </c>
      <c r="J1924" s="28" t="n">
        <v>15.716407</v>
      </c>
      <c r="K1924" s="39" t="n">
        <v>1.551715</v>
      </c>
      <c r="L1924" s="28" t="n">
        <v>26.173747</v>
      </c>
      <c r="M1924" s="8" t="n">
        <v>370</v>
      </c>
      <c r="N1924" s="8" t="n">
        <v>1344</v>
      </c>
      <c r="O1924" s="28" t="n">
        <v>12.486647</v>
      </c>
      <c r="P1924" s="28" t="n">
        <v>28.350561</v>
      </c>
      <c r="Q1924" s="28" t="n">
        <v>30.536281</v>
      </c>
      <c r="R1924" s="8" t="n">
        <v>64</v>
      </c>
      <c r="S1924" s="8" t="n">
        <v>30</v>
      </c>
      <c r="T1924" s="23" t="n">
        <v>327.267242</v>
      </c>
      <c r="U1924" s="23" t="n">
        <v>270.467247</v>
      </c>
      <c r="V1924" s="28" t="n">
        <v>10.310858</v>
      </c>
      <c r="W1924" s="39" t="n">
        <v>1.288857</v>
      </c>
      <c r="X1924" s="24" t="n">
        <f aca="false">P1924*RHO_VANE/2700*(1+SCRAP)*PRICE_VANE</f>
        <v>339.35621517</v>
      </c>
      <c r="Y1924" s="24" t="n">
        <f aca="false">Q1924*RHO_PLATE/2700*(1+SCRAP)*PRICE_PLATE</f>
        <v>365.51928357</v>
      </c>
      <c r="Z1924" s="24" t="n">
        <f aca="false">T1924*CUT_M+(R1924+S1924)*CUT_SET</f>
        <v>584.900863</v>
      </c>
      <c r="AA1924" s="24" t="n">
        <f aca="false">U1924*ROUND_M</f>
        <v>1352.336235</v>
      </c>
      <c r="AB1924" s="24" t="n">
        <f aca="false">(R1924+S1924)*FINISH_PART</f>
        <v>752</v>
      </c>
      <c r="AC1924" s="24" t="n">
        <f aca="false">R1924*SPACER_VANE+(R1924+S1924)*ASM_H*LABOUR</f>
        <v>1249.5</v>
      </c>
      <c r="AD1924" s="24" t="n">
        <f aca="false">V1924*G10_CAGE+W1924*G10_SLEEVE</f>
        <v>695.9829</v>
      </c>
      <c r="AE1924" s="24" t="n">
        <f aca="false">N1924/1000*SHAFT_M+SHAFT_SET</f>
        <v>241.28</v>
      </c>
      <c r="AF1924" s="24" t="n">
        <f aca="false">2*ROUNDUP(G1924*1000/V_ZENER,0)*PRICE_Z+5*ROUNDUP(G1924*DIODE_SAFETY/V_STICK,0)*PRICE_STICK</f>
        <v>91.7</v>
      </c>
      <c r="AG1924" s="24" t="n">
        <f aca="false">SUM(X1924:AF1924)</f>
        <v>5672.57549674</v>
      </c>
      <c r="AH1924" s="20" t="n">
        <f aca="false">FIXED_BOM</f>
        <v>3461</v>
      </c>
      <c r="AI1924" s="24" t="n">
        <f aca="false">(AG1924+AH1924)*(1+CONT)</f>
        <v>10503.611821251</v>
      </c>
      <c r="AJ1924" s="24" t="n">
        <f aca="false">IF(L1924&gt;0,AI1924/L1924,1000000000000)</f>
        <v>401.303329678055</v>
      </c>
      <c r="AK1924" s="8" t="n">
        <f aca="false">IF(AND(G1924&gt;=V_NEED,L1924&gt;=P_MIN,K1924&gt;=Z_MIN,F1924&lt;=N_CAP,D1924&lt;=R_MAX,OR(CORONA_REQ=0,O1924&gt;=G1924)),1,0)</f>
        <v>0</v>
      </c>
      <c r="AL1924" s="28" t="n">
        <f aca="false">IF(AK1924=1,IF(OBJECTIVE=1,AI1924,AJ1924),1000000000000)+ROW()*0.000000001</f>
        <v>1000000000000</v>
      </c>
    </row>
    <row r="1925" customFormat="false" ht="15" hidden="false" customHeight="false" outlineLevel="0" collapsed="false">
      <c r="A1925" s="8" t="n">
        <v>1921</v>
      </c>
      <c r="B1925" s="23" t="n">
        <v>6</v>
      </c>
      <c r="C1925" s="23" t="n">
        <v>2</v>
      </c>
      <c r="D1925" s="8" t="n">
        <v>250</v>
      </c>
      <c r="E1925" s="8" t="n">
        <v>26</v>
      </c>
      <c r="F1925" s="8" t="n">
        <v>4</v>
      </c>
      <c r="G1925" s="28" t="n">
        <v>13.132078</v>
      </c>
      <c r="H1925" s="8" t="n">
        <v>77.316529</v>
      </c>
      <c r="I1925" s="8" t="n">
        <v>886.429524</v>
      </c>
      <c r="J1925" s="28" t="n">
        <v>11.464942</v>
      </c>
      <c r="K1925" s="39" t="n">
        <v>1.450909</v>
      </c>
      <c r="L1925" s="28" t="n">
        <v>6.038007</v>
      </c>
      <c r="M1925" s="8" t="n">
        <v>98</v>
      </c>
      <c r="N1925" s="8" t="n">
        <v>800</v>
      </c>
      <c r="O1925" s="28" t="n">
        <v>12.486647</v>
      </c>
      <c r="P1925" s="28" t="n">
        <v>8.173375</v>
      </c>
      <c r="Q1925" s="28" t="n">
        <v>10.17876</v>
      </c>
      <c r="R1925" s="8" t="n">
        <v>16</v>
      </c>
      <c r="S1925" s="8" t="n">
        <v>10</v>
      </c>
      <c r="T1925" s="23" t="n">
        <v>86.529199</v>
      </c>
      <c r="U1925" s="23" t="n">
        <v>72.329201</v>
      </c>
      <c r="V1925" s="28" t="n">
        <v>3.63335</v>
      </c>
      <c r="W1925" s="39" t="n">
        <v>0.454169</v>
      </c>
      <c r="X1925" s="24" t="n">
        <f aca="false">P1925*RHO_VANE/2700*(1+SCRAP)*PRICE_VANE</f>
        <v>97.83529875</v>
      </c>
      <c r="Y1925" s="24" t="n">
        <f aca="false">Q1925*RHO_PLATE/2700*(1+SCRAP)*PRICE_PLATE</f>
        <v>121.8397572</v>
      </c>
      <c r="Z1925" s="24" t="n">
        <f aca="false">T1925*CUT_M+(R1925+S1925)*CUT_SET</f>
        <v>155.7937985</v>
      </c>
      <c r="AA1925" s="24" t="n">
        <f aca="false">U1925*ROUND_M</f>
        <v>361.646005</v>
      </c>
      <c r="AB1925" s="24" t="n">
        <f aca="false">(R1925+S1925)*FINISH_PART</f>
        <v>208</v>
      </c>
      <c r="AC1925" s="24" t="n">
        <f aca="false">R1925*SPACER_VANE+(R1925+S1925)*ASM_H*LABOUR</f>
        <v>340.5</v>
      </c>
      <c r="AD1925" s="24" t="n">
        <f aca="false">V1925*G10_CAGE+W1925*G10_SLEEVE</f>
        <v>245.25114</v>
      </c>
      <c r="AE1925" s="24" t="n">
        <f aca="false">N1925/1000*SHAFT_M+SHAFT_SET</f>
        <v>176</v>
      </c>
      <c r="AF1925" s="24" t="n">
        <f aca="false">2*ROUNDUP(G1925*1000/V_ZENER,0)*PRICE_Z+5*ROUNDUP(G1925*DIODE_SAFETY/V_STICK,0)*PRICE_STICK</f>
        <v>91.7</v>
      </c>
      <c r="AG1925" s="24" t="n">
        <f aca="false">SUM(X1925:AF1925)</f>
        <v>1798.56599945</v>
      </c>
      <c r="AH1925" s="20" t="n">
        <f aca="false">FIXED_BOM</f>
        <v>3461</v>
      </c>
      <c r="AI1925" s="24" t="n">
        <f aca="false">(AG1925+AH1925)*(1+CONT)</f>
        <v>6048.5008993675</v>
      </c>
      <c r="AJ1925" s="24" t="n">
        <f aca="false">IF(L1925&gt;0,AI1925/L1925,1000000000000)</f>
        <v>1001.73797403141</v>
      </c>
      <c r="AK1925" s="8" t="n">
        <f aca="false">IF(AND(G1925&gt;=V_NEED,L1925&gt;=P_MIN,K1925&gt;=Z_MIN,F1925&lt;=N_CAP,D1925&lt;=R_MAX,OR(CORONA_REQ=0,O1925&gt;=G1925)),1,0)</f>
        <v>0</v>
      </c>
      <c r="AL1925" s="28" t="n">
        <f aca="false">IF(AK1925=1,IF(OBJECTIVE=1,AI1925,AJ1925),1000000000000)+ROW()*0.000000001</f>
        <v>1000000000000</v>
      </c>
    </row>
    <row r="1926" customFormat="false" ht="15" hidden="false" customHeight="false" outlineLevel="0" collapsed="false">
      <c r="A1926" s="8" t="n">
        <v>1922</v>
      </c>
      <c r="B1926" s="23" t="n">
        <v>6</v>
      </c>
      <c r="C1926" s="23" t="n">
        <v>2</v>
      </c>
      <c r="D1926" s="8" t="n">
        <v>250</v>
      </c>
      <c r="E1926" s="8" t="n">
        <v>26</v>
      </c>
      <c r="F1926" s="8" t="n">
        <v>6</v>
      </c>
      <c r="G1926" s="28" t="n">
        <v>13.132078</v>
      </c>
      <c r="H1926" s="8" t="n">
        <v>120.354546</v>
      </c>
      <c r="I1926" s="8" t="n">
        <v>1392.960681</v>
      </c>
      <c r="J1926" s="28" t="n">
        <v>11.57381</v>
      </c>
      <c r="K1926" s="39" t="n">
        <v>1.474702</v>
      </c>
      <c r="L1926" s="28" t="n">
        <v>9.840393</v>
      </c>
      <c r="M1926" s="8" t="n">
        <v>146</v>
      </c>
      <c r="N1926" s="8" t="n">
        <v>896</v>
      </c>
      <c r="O1926" s="28" t="n">
        <v>12.486647</v>
      </c>
      <c r="P1926" s="28" t="n">
        <v>12.260062</v>
      </c>
      <c r="Q1926" s="28" t="n">
        <v>14.250264</v>
      </c>
      <c r="R1926" s="8" t="n">
        <v>24</v>
      </c>
      <c r="S1926" s="8" t="n">
        <v>14</v>
      </c>
      <c r="T1926" s="23" t="n">
        <v>127.908844</v>
      </c>
      <c r="U1926" s="23" t="n">
        <v>106.608845</v>
      </c>
      <c r="V1926" s="28" t="n">
        <v>4.811734</v>
      </c>
      <c r="W1926" s="39" t="n">
        <v>0.601467</v>
      </c>
      <c r="X1926" s="24" t="n">
        <f aca="false">P1926*RHO_VANE/2700*(1+SCRAP)*PRICE_VANE</f>
        <v>146.75294214</v>
      </c>
      <c r="Y1926" s="24" t="n">
        <f aca="false">Q1926*RHO_PLATE/2700*(1+SCRAP)*PRICE_PLATE</f>
        <v>170.57566008</v>
      </c>
      <c r="Z1926" s="24" t="n">
        <f aca="false">T1926*CUT_M+(R1926+S1926)*CUT_SET</f>
        <v>229.863266</v>
      </c>
      <c r="AA1926" s="24" t="n">
        <f aca="false">U1926*ROUND_M</f>
        <v>533.044225</v>
      </c>
      <c r="AB1926" s="24" t="n">
        <f aca="false">(R1926+S1926)*FINISH_PART</f>
        <v>304</v>
      </c>
      <c r="AC1926" s="24" t="n">
        <f aca="false">R1926*SPACER_VANE+(R1926+S1926)*ASM_H*LABOUR</f>
        <v>499.5</v>
      </c>
      <c r="AD1926" s="24" t="n">
        <f aca="false">V1926*G10_CAGE+W1926*G10_SLEEVE</f>
        <v>324.79206</v>
      </c>
      <c r="AE1926" s="24" t="n">
        <f aca="false">N1926/1000*SHAFT_M+SHAFT_SET</f>
        <v>187.52</v>
      </c>
      <c r="AF1926" s="24" t="n">
        <f aca="false">2*ROUNDUP(G1926*1000/V_ZENER,0)*PRICE_Z+5*ROUNDUP(G1926*DIODE_SAFETY/V_STICK,0)*PRICE_STICK</f>
        <v>91.7</v>
      </c>
      <c r="AG1926" s="24" t="n">
        <f aca="false">SUM(X1926:AF1926)</f>
        <v>2487.74815322</v>
      </c>
      <c r="AH1926" s="20" t="n">
        <f aca="false">FIXED_BOM</f>
        <v>3461</v>
      </c>
      <c r="AI1926" s="24" t="n">
        <f aca="false">(AG1926+AH1926)*(1+CONT)</f>
        <v>6841.060376203</v>
      </c>
      <c r="AJ1926" s="24" t="n">
        <f aca="false">IF(L1926&gt;0,AI1926/L1926,1000000000000)</f>
        <v>695.201947341229</v>
      </c>
      <c r="AK1926" s="8" t="n">
        <f aca="false">IF(AND(G1926&gt;=V_NEED,L1926&gt;=P_MIN,K1926&gt;=Z_MIN,F1926&lt;=N_CAP,D1926&lt;=R_MAX,OR(CORONA_REQ=0,O1926&gt;=G1926)),1,0)</f>
        <v>0</v>
      </c>
      <c r="AL1926" s="28" t="n">
        <f aca="false">IF(AK1926=1,IF(OBJECTIVE=1,AI1926,AJ1926),1000000000000)+ROW()*0.000000001</f>
        <v>1000000000000</v>
      </c>
    </row>
    <row r="1927" customFormat="false" ht="15" hidden="false" customHeight="false" outlineLevel="0" collapsed="false">
      <c r="A1927" s="8" t="n">
        <v>1923</v>
      </c>
      <c r="B1927" s="23" t="n">
        <v>6</v>
      </c>
      <c r="C1927" s="23" t="n">
        <v>2</v>
      </c>
      <c r="D1927" s="8" t="n">
        <v>250</v>
      </c>
      <c r="E1927" s="8" t="n">
        <v>26</v>
      </c>
      <c r="F1927" s="8" t="n">
        <v>8</v>
      </c>
      <c r="G1927" s="28" t="n">
        <v>13.132078</v>
      </c>
      <c r="H1927" s="8" t="n">
        <v>163.392563</v>
      </c>
      <c r="I1927" s="8" t="n">
        <v>1899.491838</v>
      </c>
      <c r="J1927" s="28" t="n">
        <v>11.625326</v>
      </c>
      <c r="K1927" s="39" t="n">
        <v>1.485998</v>
      </c>
      <c r="L1927" s="28" t="n">
        <v>13.641873</v>
      </c>
      <c r="M1927" s="8" t="n">
        <v>194</v>
      </c>
      <c r="N1927" s="8" t="n">
        <v>992</v>
      </c>
      <c r="O1927" s="28" t="n">
        <v>12.486647</v>
      </c>
      <c r="P1927" s="28" t="n">
        <v>16.34675</v>
      </c>
      <c r="Q1927" s="28" t="n">
        <v>18.321768</v>
      </c>
      <c r="R1927" s="8" t="n">
        <v>32</v>
      </c>
      <c r="S1927" s="8" t="n">
        <v>18</v>
      </c>
      <c r="T1927" s="23" t="n">
        <v>169.288488</v>
      </c>
      <c r="U1927" s="23" t="n">
        <v>140.88849</v>
      </c>
      <c r="V1927" s="28" t="n">
        <v>5.990117</v>
      </c>
      <c r="W1927" s="39" t="n">
        <v>0.748765</v>
      </c>
      <c r="X1927" s="24" t="n">
        <f aca="false">P1927*RHO_VANE/2700*(1+SCRAP)*PRICE_VANE</f>
        <v>195.6705975</v>
      </c>
      <c r="Y1927" s="24" t="n">
        <f aca="false">Q1927*RHO_PLATE/2700*(1+SCRAP)*PRICE_PLATE</f>
        <v>219.31156296</v>
      </c>
      <c r="Z1927" s="24" t="n">
        <f aca="false">T1927*CUT_M+(R1927+S1927)*CUT_SET</f>
        <v>303.932732</v>
      </c>
      <c r="AA1927" s="24" t="n">
        <f aca="false">U1927*ROUND_M</f>
        <v>704.44245</v>
      </c>
      <c r="AB1927" s="24" t="n">
        <f aca="false">(R1927+S1927)*FINISH_PART</f>
        <v>400</v>
      </c>
      <c r="AC1927" s="24" t="n">
        <f aca="false">R1927*SPACER_VANE+(R1927+S1927)*ASM_H*LABOUR</f>
        <v>658.5</v>
      </c>
      <c r="AD1927" s="24" t="n">
        <f aca="false">V1927*G10_CAGE+W1927*G10_SLEEVE</f>
        <v>404.33292</v>
      </c>
      <c r="AE1927" s="24" t="n">
        <f aca="false">N1927/1000*SHAFT_M+SHAFT_SET</f>
        <v>199.04</v>
      </c>
      <c r="AF1927" s="24" t="n">
        <f aca="false">2*ROUNDUP(G1927*1000/V_ZENER,0)*PRICE_Z+5*ROUNDUP(G1927*DIODE_SAFETY/V_STICK,0)*PRICE_STICK</f>
        <v>91.7</v>
      </c>
      <c r="AG1927" s="24" t="n">
        <f aca="false">SUM(X1927:AF1927)</f>
        <v>3176.93026246</v>
      </c>
      <c r="AH1927" s="20" t="n">
        <f aca="false">FIXED_BOM</f>
        <v>3461</v>
      </c>
      <c r="AI1927" s="24" t="n">
        <f aca="false">(AG1927+AH1927)*(1+CONT)</f>
        <v>7633.619801829</v>
      </c>
      <c r="AJ1927" s="24" t="n">
        <f aca="false">IF(L1927&gt;0,AI1927/L1927,1000000000000)</f>
        <v>559.572706902417</v>
      </c>
      <c r="AK1927" s="8" t="n">
        <f aca="false">IF(AND(G1927&gt;=V_NEED,L1927&gt;=P_MIN,K1927&gt;=Z_MIN,F1927&lt;=N_CAP,D1927&lt;=R_MAX,OR(CORONA_REQ=0,O1927&gt;=G1927)),1,0)</f>
        <v>0</v>
      </c>
      <c r="AL1927" s="28" t="n">
        <f aca="false">IF(AK1927=1,IF(OBJECTIVE=1,AI1927,AJ1927),1000000000000)+ROW()*0.000000001</f>
        <v>1000000000000</v>
      </c>
    </row>
    <row r="1928" customFormat="false" ht="15" hidden="false" customHeight="false" outlineLevel="0" collapsed="false">
      <c r="A1928" s="8" t="n">
        <v>1924</v>
      </c>
      <c r="B1928" s="23" t="n">
        <v>6</v>
      </c>
      <c r="C1928" s="23" t="n">
        <v>2</v>
      </c>
      <c r="D1928" s="8" t="n">
        <v>250</v>
      </c>
      <c r="E1928" s="8" t="n">
        <v>26</v>
      </c>
      <c r="F1928" s="8" t="n">
        <v>10</v>
      </c>
      <c r="G1928" s="28" t="n">
        <v>13.132078</v>
      </c>
      <c r="H1928" s="8" t="n">
        <v>206.430579</v>
      </c>
      <c r="I1928" s="8" t="n">
        <v>2406.022995</v>
      </c>
      <c r="J1928" s="28" t="n">
        <v>11.655361</v>
      </c>
      <c r="K1928" s="39" t="n">
        <v>1.492999</v>
      </c>
      <c r="L1928" s="28" t="n">
        <v>17.443853</v>
      </c>
      <c r="M1928" s="8" t="n">
        <v>242</v>
      </c>
      <c r="N1928" s="8" t="n">
        <v>1088</v>
      </c>
      <c r="O1928" s="28" t="n">
        <v>12.486647</v>
      </c>
      <c r="P1928" s="28" t="n">
        <v>20.433437</v>
      </c>
      <c r="Q1928" s="28" t="n">
        <v>22.393272</v>
      </c>
      <c r="R1928" s="8" t="n">
        <v>40</v>
      </c>
      <c r="S1928" s="8" t="n">
        <v>22</v>
      </c>
      <c r="T1928" s="23" t="n">
        <v>210.668132</v>
      </c>
      <c r="U1928" s="23" t="n">
        <v>175.168135</v>
      </c>
      <c r="V1928" s="28" t="n">
        <v>7.168501</v>
      </c>
      <c r="W1928" s="39" t="n">
        <v>0.896063</v>
      </c>
      <c r="X1928" s="24" t="n">
        <f aca="false">P1928*RHO_VANE/2700*(1+SCRAP)*PRICE_VANE</f>
        <v>244.58824089</v>
      </c>
      <c r="Y1928" s="24" t="n">
        <f aca="false">Q1928*RHO_PLATE/2700*(1+SCRAP)*PRICE_PLATE</f>
        <v>268.04746584</v>
      </c>
      <c r="Z1928" s="24" t="n">
        <f aca="false">T1928*CUT_M+(R1928+S1928)*CUT_SET</f>
        <v>378.002198</v>
      </c>
      <c r="AA1928" s="24" t="n">
        <f aca="false">U1928*ROUND_M</f>
        <v>875.840675</v>
      </c>
      <c r="AB1928" s="24" t="n">
        <f aca="false">(R1928+S1928)*FINISH_PART</f>
        <v>496</v>
      </c>
      <c r="AC1928" s="24" t="n">
        <f aca="false">R1928*SPACER_VANE+(R1928+S1928)*ASM_H*LABOUR</f>
        <v>817.5</v>
      </c>
      <c r="AD1928" s="24" t="n">
        <f aca="false">V1928*G10_CAGE+W1928*G10_SLEEVE</f>
        <v>483.87384</v>
      </c>
      <c r="AE1928" s="24" t="n">
        <f aca="false">N1928/1000*SHAFT_M+SHAFT_SET</f>
        <v>210.56</v>
      </c>
      <c r="AF1928" s="24" t="n">
        <f aca="false">2*ROUNDUP(G1928*1000/V_ZENER,0)*PRICE_Z+5*ROUNDUP(G1928*DIODE_SAFETY/V_STICK,0)*PRICE_STICK</f>
        <v>91.7</v>
      </c>
      <c r="AG1928" s="24" t="n">
        <f aca="false">SUM(X1928:AF1928)</f>
        <v>3866.11241973</v>
      </c>
      <c r="AH1928" s="20" t="n">
        <f aca="false">FIXED_BOM</f>
        <v>3461</v>
      </c>
      <c r="AI1928" s="24" t="n">
        <f aca="false">(AG1928+AH1928)*(1+CONT)</f>
        <v>8426.1792826895</v>
      </c>
      <c r="AJ1928" s="24" t="n">
        <f aca="false">IF(L1928&gt;0,AI1928/L1928,1000000000000)</f>
        <v>483.045763036956</v>
      </c>
      <c r="AK1928" s="8" t="n">
        <f aca="false">IF(AND(G1928&gt;=V_NEED,L1928&gt;=P_MIN,K1928&gt;=Z_MIN,F1928&lt;=N_CAP,D1928&lt;=R_MAX,OR(CORONA_REQ=0,O1928&gt;=G1928)),1,0)</f>
        <v>0</v>
      </c>
      <c r="AL1928" s="28" t="n">
        <f aca="false">IF(AK1928=1,IF(OBJECTIVE=1,AI1928,AJ1928),1000000000000)+ROW()*0.000000001</f>
        <v>1000000000000</v>
      </c>
    </row>
    <row r="1929" customFormat="false" ht="15" hidden="false" customHeight="false" outlineLevel="0" collapsed="false">
      <c r="A1929" s="8" t="n">
        <v>1925</v>
      </c>
      <c r="B1929" s="23" t="n">
        <v>6</v>
      </c>
      <c r="C1929" s="23" t="n">
        <v>2</v>
      </c>
      <c r="D1929" s="8" t="n">
        <v>250</v>
      </c>
      <c r="E1929" s="8" t="n">
        <v>26</v>
      </c>
      <c r="F1929" s="8" t="n">
        <v>12</v>
      </c>
      <c r="G1929" s="28" t="n">
        <v>13.132078</v>
      </c>
      <c r="H1929" s="8" t="n">
        <v>249.468596</v>
      </c>
      <c r="I1929" s="8" t="n">
        <v>2912.554151</v>
      </c>
      <c r="J1929" s="28" t="n">
        <v>11.675033</v>
      </c>
      <c r="K1929" s="39" t="n">
        <v>1.496904</v>
      </c>
      <c r="L1929" s="28" t="n">
        <v>21.243547</v>
      </c>
      <c r="M1929" s="8" t="n">
        <v>290</v>
      </c>
      <c r="N1929" s="8" t="n">
        <v>1184</v>
      </c>
      <c r="O1929" s="28" t="n">
        <v>12.486647</v>
      </c>
      <c r="P1929" s="28" t="n">
        <v>24.520124</v>
      </c>
      <c r="Q1929" s="28" t="n">
        <v>26.464777</v>
      </c>
      <c r="R1929" s="8" t="n">
        <v>48</v>
      </c>
      <c r="S1929" s="8" t="n">
        <v>26</v>
      </c>
      <c r="T1929" s="23" t="n">
        <v>252.047776</v>
      </c>
      <c r="U1929" s="23" t="n">
        <v>209.44778</v>
      </c>
      <c r="V1929" s="28" t="n">
        <v>8.346885</v>
      </c>
      <c r="W1929" s="39" t="n">
        <v>1.043361</v>
      </c>
      <c r="X1929" s="24" t="n">
        <f aca="false">P1929*RHO_VANE/2700*(1+SCRAP)*PRICE_VANE</f>
        <v>293.50588428</v>
      </c>
      <c r="Y1929" s="24" t="n">
        <f aca="false">Q1929*RHO_PLATE/2700*(1+SCRAP)*PRICE_PLATE</f>
        <v>316.78338069</v>
      </c>
      <c r="Z1929" s="24" t="n">
        <f aca="false">T1929*CUT_M+(R1929+S1929)*CUT_SET</f>
        <v>452.071664</v>
      </c>
      <c r="AA1929" s="24" t="n">
        <f aca="false">U1929*ROUND_M</f>
        <v>1047.2389</v>
      </c>
      <c r="AB1929" s="24" t="n">
        <f aca="false">(R1929+S1929)*FINISH_PART</f>
        <v>592</v>
      </c>
      <c r="AC1929" s="24" t="n">
        <f aca="false">R1929*SPACER_VANE+(R1929+S1929)*ASM_H*LABOUR</f>
        <v>976.5</v>
      </c>
      <c r="AD1929" s="24" t="n">
        <f aca="false">V1929*G10_CAGE+W1929*G10_SLEEVE</f>
        <v>563.41476</v>
      </c>
      <c r="AE1929" s="24" t="n">
        <f aca="false">N1929/1000*SHAFT_M+SHAFT_SET</f>
        <v>222.08</v>
      </c>
      <c r="AF1929" s="24" t="n">
        <f aca="false">2*ROUNDUP(G1929*1000/V_ZENER,0)*PRICE_Z+5*ROUNDUP(G1929*DIODE_SAFETY/V_STICK,0)*PRICE_STICK</f>
        <v>91.7</v>
      </c>
      <c r="AG1929" s="24" t="n">
        <f aca="false">SUM(X1929:AF1929)</f>
        <v>4555.29458897</v>
      </c>
      <c r="AH1929" s="20" t="n">
        <f aca="false">FIXED_BOM</f>
        <v>3461</v>
      </c>
      <c r="AI1929" s="24" t="n">
        <f aca="false">(AG1929+AH1929)*(1+CONT)</f>
        <v>9218.7387773155</v>
      </c>
      <c r="AJ1929" s="24" t="n">
        <f aca="false">IF(L1929&gt;0,AI1929/L1929,1000000000000)</f>
        <v>433.954780588924</v>
      </c>
      <c r="AK1929" s="8" t="n">
        <f aca="false">IF(AND(G1929&gt;=V_NEED,L1929&gt;=P_MIN,K1929&gt;=Z_MIN,F1929&lt;=N_CAP,D1929&lt;=R_MAX,OR(CORONA_REQ=0,O1929&gt;=G1929)),1,0)</f>
        <v>0</v>
      </c>
      <c r="AL1929" s="28" t="n">
        <f aca="false">IF(AK1929=1,IF(OBJECTIVE=1,AI1929,AJ1929),1000000000000)+ROW()*0.000000001</f>
        <v>1000000000000</v>
      </c>
    </row>
    <row r="1930" customFormat="false" ht="15" hidden="false" customHeight="false" outlineLevel="0" collapsed="false">
      <c r="A1930" s="8" t="n">
        <v>1926</v>
      </c>
      <c r="B1930" s="23" t="n">
        <v>6</v>
      </c>
      <c r="C1930" s="23" t="n">
        <v>2</v>
      </c>
      <c r="D1930" s="8" t="n">
        <v>250</v>
      </c>
      <c r="E1930" s="8" t="n">
        <v>26</v>
      </c>
      <c r="F1930" s="8" t="n">
        <v>16</v>
      </c>
      <c r="G1930" s="28" t="n">
        <v>13.132078</v>
      </c>
      <c r="H1930" s="8" t="n">
        <v>335.544629</v>
      </c>
      <c r="I1930" s="8" t="n">
        <v>3925.616465</v>
      </c>
      <c r="J1930" s="28" t="n">
        <v>11.699238</v>
      </c>
      <c r="K1930" s="39" t="n">
        <v>1.502915</v>
      </c>
      <c r="L1930" s="28" t="n">
        <v>28.873307</v>
      </c>
      <c r="M1930" s="8" t="n">
        <v>386</v>
      </c>
      <c r="N1930" s="8" t="n">
        <v>1376</v>
      </c>
      <c r="O1930" s="28" t="n">
        <v>12.486647</v>
      </c>
      <c r="P1930" s="28" t="n">
        <v>32.693499</v>
      </c>
      <c r="Q1930" s="28" t="n">
        <v>34.607785</v>
      </c>
      <c r="R1930" s="8" t="n">
        <v>64</v>
      </c>
      <c r="S1930" s="8" t="n">
        <v>34</v>
      </c>
      <c r="T1930" s="23" t="n">
        <v>334.807064</v>
      </c>
      <c r="U1930" s="23" t="n">
        <v>278.007069</v>
      </c>
      <c r="V1930" s="28" t="n">
        <v>10.703652</v>
      </c>
      <c r="W1930" s="39" t="n">
        <v>1.337957</v>
      </c>
      <c r="X1930" s="24" t="n">
        <f aca="false">P1930*RHO_VANE/2700*(1+SCRAP)*PRICE_VANE</f>
        <v>391.34118303</v>
      </c>
      <c r="Y1930" s="24" t="n">
        <f aca="false">Q1930*RHO_PLATE/2700*(1+SCRAP)*PRICE_PLATE</f>
        <v>414.25518645</v>
      </c>
      <c r="Z1930" s="24" t="n">
        <f aca="false">T1930*CUT_M+(R1930+S1930)*CUT_SET</f>
        <v>600.210596</v>
      </c>
      <c r="AA1930" s="24" t="n">
        <f aca="false">U1930*ROUND_M</f>
        <v>1390.035345</v>
      </c>
      <c r="AB1930" s="24" t="n">
        <f aca="false">(R1930+S1930)*FINISH_PART</f>
        <v>784</v>
      </c>
      <c r="AC1930" s="24" t="n">
        <f aca="false">R1930*SPACER_VANE+(R1930+S1930)*ASM_H*LABOUR</f>
        <v>1294.5</v>
      </c>
      <c r="AD1930" s="24" t="n">
        <f aca="false">V1930*G10_CAGE+W1930*G10_SLEEVE</f>
        <v>722.49654</v>
      </c>
      <c r="AE1930" s="24" t="n">
        <f aca="false">N1930/1000*SHAFT_M+SHAFT_SET</f>
        <v>245.12</v>
      </c>
      <c r="AF1930" s="24" t="n">
        <f aca="false">2*ROUNDUP(G1930*1000/V_ZENER,0)*PRICE_Z+5*ROUNDUP(G1930*DIODE_SAFETY/V_STICK,0)*PRICE_STICK</f>
        <v>91.7</v>
      </c>
      <c r="AG1930" s="24" t="n">
        <f aca="false">SUM(X1930:AF1930)</f>
        <v>5933.65885048</v>
      </c>
      <c r="AH1930" s="20" t="n">
        <f aca="false">FIXED_BOM</f>
        <v>3461</v>
      </c>
      <c r="AI1930" s="24" t="n">
        <f aca="false">(AG1930+AH1930)*(1+CONT)</f>
        <v>10803.857678052</v>
      </c>
      <c r="AJ1930" s="24" t="n">
        <f aca="false">IF(L1930&gt;0,AI1930/L1930,1000000000000)</f>
        <v>374.181512289257</v>
      </c>
      <c r="AK1930" s="8" t="n">
        <f aca="false">IF(AND(G1930&gt;=V_NEED,L1930&gt;=P_MIN,K1930&gt;=Z_MIN,F1930&lt;=N_CAP,D1930&lt;=R_MAX,OR(CORONA_REQ=0,O1930&gt;=G1930)),1,0)</f>
        <v>0</v>
      </c>
      <c r="AL1930" s="28" t="n">
        <f aca="false">IF(AK1930=1,IF(OBJECTIVE=1,AI1930,AJ1930),1000000000000)+ROW()*0.000000001</f>
        <v>1000000000000</v>
      </c>
    </row>
    <row r="1931" customFormat="false" ht="15" hidden="false" customHeight="false" outlineLevel="0" collapsed="false">
      <c r="A1931" s="8" t="n">
        <v>1927</v>
      </c>
      <c r="B1931" s="23" t="n">
        <v>6</v>
      </c>
      <c r="C1931" s="23" t="n">
        <v>2.5</v>
      </c>
      <c r="D1931" s="8" t="n">
        <v>250</v>
      </c>
      <c r="E1931" s="8" t="n">
        <v>18</v>
      </c>
      <c r="F1931" s="8" t="n">
        <v>4</v>
      </c>
      <c r="G1931" s="28" t="n">
        <v>13.132078</v>
      </c>
      <c r="H1931" s="8" t="n">
        <v>39.088229</v>
      </c>
      <c r="I1931" s="8" t="n">
        <v>628.65912</v>
      </c>
      <c r="J1931" s="28" t="n">
        <v>16.08308</v>
      </c>
      <c r="K1931" s="39" t="n">
        <v>1.479834</v>
      </c>
      <c r="L1931" s="28" t="n">
        <v>4.454644</v>
      </c>
      <c r="M1931" s="8" t="n">
        <v>96</v>
      </c>
      <c r="N1931" s="8" t="n">
        <v>796</v>
      </c>
      <c r="O1931" s="28" t="n">
        <v>13.305303</v>
      </c>
      <c r="P1931" s="28" t="n">
        <v>7.502382</v>
      </c>
      <c r="Q1931" s="28" t="n">
        <v>10.17876</v>
      </c>
      <c r="R1931" s="8" t="n">
        <v>16</v>
      </c>
      <c r="S1931" s="8" t="n">
        <v>8</v>
      </c>
      <c r="T1931" s="23" t="n">
        <v>82.759288</v>
      </c>
      <c r="U1931" s="23" t="n">
        <v>68.559289</v>
      </c>
      <c r="V1931" s="28" t="n">
        <v>3.584251</v>
      </c>
      <c r="W1931" s="39" t="n">
        <v>0.448031</v>
      </c>
      <c r="X1931" s="24" t="n">
        <f aca="false">P1931*RHO_VANE/2700*(1+SCRAP)*PRICE_VANE</f>
        <v>89.80351254</v>
      </c>
      <c r="Y1931" s="24" t="n">
        <f aca="false">Q1931*RHO_PLATE/2700*(1+SCRAP)*PRICE_PLATE</f>
        <v>121.8397572</v>
      </c>
      <c r="Z1931" s="24" t="n">
        <f aca="false">T1931*CUT_M+(R1931+S1931)*CUT_SET</f>
        <v>148.138932</v>
      </c>
      <c r="AA1931" s="24" t="n">
        <f aca="false">U1931*ROUND_M</f>
        <v>342.796445</v>
      </c>
      <c r="AB1931" s="24" t="n">
        <f aca="false">(R1931+S1931)*FINISH_PART</f>
        <v>192</v>
      </c>
      <c r="AC1931" s="24" t="n">
        <f aca="false">R1931*SPACER_VANE+(R1931+S1931)*ASM_H*LABOUR</f>
        <v>318</v>
      </c>
      <c r="AD1931" s="24" t="n">
        <f aca="false">V1931*G10_CAGE+W1931*G10_SLEEVE</f>
        <v>241.93692</v>
      </c>
      <c r="AE1931" s="24" t="n">
        <f aca="false">N1931/1000*SHAFT_M+SHAFT_SET</f>
        <v>175.52</v>
      </c>
      <c r="AF1931" s="24" t="n">
        <f aca="false">2*ROUNDUP(G1931*1000/V_ZENER,0)*PRICE_Z+5*ROUNDUP(G1931*DIODE_SAFETY/V_STICK,0)*PRICE_STICK</f>
        <v>91.7</v>
      </c>
      <c r="AG1931" s="24" t="n">
        <f aca="false">SUM(X1931:AF1931)</f>
        <v>1721.73556674</v>
      </c>
      <c r="AH1931" s="20" t="n">
        <f aca="false">FIXED_BOM</f>
        <v>3461</v>
      </c>
      <c r="AI1931" s="24" t="n">
        <f aca="false">(AG1931+AH1931)*(1+CONT)</f>
        <v>5960.145901751</v>
      </c>
      <c r="AJ1931" s="24" t="n">
        <f aca="false">IF(L1931&gt;0,AI1931/L1931,1000000000000)</f>
        <v>1337.96233812421</v>
      </c>
      <c r="AK1931" s="8" t="n">
        <f aca="false">IF(AND(G1931&gt;=V_NEED,L1931&gt;=P_MIN,K1931&gt;=Z_MIN,F1931&lt;=N_CAP,D1931&lt;=R_MAX,OR(CORONA_REQ=0,O1931&gt;=G1931)),1,0)</f>
        <v>1</v>
      </c>
      <c r="AL1931" s="28" t="n">
        <f aca="false">IF(AK1931=1,IF(OBJECTIVE=1,AI1931,AJ1931),1000000000000)+ROW()*0.000000001</f>
        <v>5960.145903682</v>
      </c>
    </row>
    <row r="1932" customFormat="false" ht="15" hidden="false" customHeight="false" outlineLevel="0" collapsed="false">
      <c r="A1932" s="8" t="n">
        <v>1928</v>
      </c>
      <c r="B1932" s="23" t="n">
        <v>6</v>
      </c>
      <c r="C1932" s="23" t="n">
        <v>2.5</v>
      </c>
      <c r="D1932" s="8" t="n">
        <v>250</v>
      </c>
      <c r="E1932" s="8" t="n">
        <v>18</v>
      </c>
      <c r="F1932" s="8" t="n">
        <v>6</v>
      </c>
      <c r="G1932" s="28" t="n">
        <v>13.132078</v>
      </c>
      <c r="H1932" s="8" t="n">
        <v>60.281502</v>
      </c>
      <c r="I1932" s="8" t="n">
        <v>987.892903</v>
      </c>
      <c r="J1932" s="28" t="n">
        <v>16.387994</v>
      </c>
      <c r="K1932" s="39" t="n">
        <v>1.515358</v>
      </c>
      <c r="L1932" s="28" t="n">
        <v>7.363278</v>
      </c>
      <c r="M1932" s="8" t="n">
        <v>138.5</v>
      </c>
      <c r="N1932" s="8" t="n">
        <v>881</v>
      </c>
      <c r="O1932" s="28" t="n">
        <v>13.305303</v>
      </c>
      <c r="P1932" s="28" t="n">
        <v>11.253574</v>
      </c>
      <c r="Q1932" s="28" t="n">
        <v>12.72345</v>
      </c>
      <c r="R1932" s="8" t="n">
        <v>24</v>
      </c>
      <c r="S1932" s="8" t="n">
        <v>10</v>
      </c>
      <c r="T1932" s="23" t="n">
        <v>120.369021</v>
      </c>
      <c r="U1932" s="23" t="n">
        <v>99.069023</v>
      </c>
      <c r="V1932" s="28" t="n">
        <v>4.627611</v>
      </c>
      <c r="W1932" s="39" t="n">
        <v>0.578451</v>
      </c>
      <c r="X1932" s="24" t="n">
        <f aca="false">P1932*RHO_VANE/2700*(1+SCRAP)*PRICE_VANE</f>
        <v>134.70528078</v>
      </c>
      <c r="Y1932" s="24" t="n">
        <f aca="false">Q1932*RHO_PLATE/2700*(1+SCRAP)*PRICE_PLATE</f>
        <v>152.2996965</v>
      </c>
      <c r="Z1932" s="24" t="n">
        <f aca="false">T1932*CUT_M+(R1932+S1932)*CUT_SET</f>
        <v>214.5535315</v>
      </c>
      <c r="AA1932" s="24" t="n">
        <f aca="false">U1932*ROUND_M</f>
        <v>495.345115</v>
      </c>
      <c r="AB1932" s="24" t="n">
        <f aca="false">(R1932+S1932)*FINISH_PART</f>
        <v>272</v>
      </c>
      <c r="AC1932" s="24" t="n">
        <f aca="false">R1932*SPACER_VANE+(R1932+S1932)*ASM_H*LABOUR</f>
        <v>454.5</v>
      </c>
      <c r="AD1932" s="24" t="n">
        <f aca="false">V1932*G10_CAGE+W1932*G10_SLEEVE</f>
        <v>312.36372</v>
      </c>
      <c r="AE1932" s="24" t="n">
        <f aca="false">N1932/1000*SHAFT_M+SHAFT_SET</f>
        <v>185.72</v>
      </c>
      <c r="AF1932" s="24" t="n">
        <f aca="false">2*ROUNDUP(G1932*1000/V_ZENER,0)*PRICE_Z+5*ROUNDUP(G1932*DIODE_SAFETY/V_STICK,0)*PRICE_STICK</f>
        <v>91.7</v>
      </c>
      <c r="AG1932" s="24" t="n">
        <f aca="false">SUM(X1932:AF1932)</f>
        <v>2313.18734378</v>
      </c>
      <c r="AH1932" s="20" t="n">
        <f aca="false">FIXED_BOM</f>
        <v>3461</v>
      </c>
      <c r="AI1932" s="24" t="n">
        <f aca="false">(AG1932+AH1932)*(1+CONT)</f>
        <v>6640.315445347</v>
      </c>
      <c r="AJ1932" s="24" t="n">
        <f aca="false">IF(L1932&gt;0,AI1932/L1932,1000000000000)</f>
        <v>901.815121654649</v>
      </c>
      <c r="AK1932" s="8" t="n">
        <f aca="false">IF(AND(G1932&gt;=V_NEED,L1932&gt;=P_MIN,K1932&gt;=Z_MIN,F1932&lt;=N_CAP,D1932&lt;=R_MAX,OR(CORONA_REQ=0,O1932&gt;=G1932)),1,0)</f>
        <v>1</v>
      </c>
      <c r="AL1932" s="28" t="n">
        <f aca="false">IF(AK1932=1,IF(OBJECTIVE=1,AI1932,AJ1932),1000000000000)+ROW()*0.000000001</f>
        <v>6640.315447279</v>
      </c>
    </row>
    <row r="1933" customFormat="false" ht="15" hidden="false" customHeight="false" outlineLevel="0" collapsed="false">
      <c r="A1933" s="8" t="n">
        <v>1929</v>
      </c>
      <c r="B1933" s="23" t="n">
        <v>6</v>
      </c>
      <c r="C1933" s="23" t="n">
        <v>2.5</v>
      </c>
      <c r="D1933" s="8" t="n">
        <v>250</v>
      </c>
      <c r="E1933" s="8" t="n">
        <v>18</v>
      </c>
      <c r="F1933" s="8" t="n">
        <v>8</v>
      </c>
      <c r="G1933" s="28" t="n">
        <v>13.132078</v>
      </c>
      <c r="H1933" s="8" t="n">
        <v>81.474776</v>
      </c>
      <c r="I1933" s="8" t="n">
        <v>1347.126686</v>
      </c>
      <c r="J1933" s="28" t="n">
        <v>16.534279</v>
      </c>
      <c r="K1933" s="39" t="n">
        <v>1.532169</v>
      </c>
      <c r="L1933" s="28" t="n">
        <v>10.270936</v>
      </c>
      <c r="M1933" s="8" t="n">
        <v>189.5</v>
      </c>
      <c r="N1933" s="8" t="n">
        <v>983</v>
      </c>
      <c r="O1933" s="28" t="n">
        <v>13.305303</v>
      </c>
      <c r="P1933" s="28" t="n">
        <v>15.004765</v>
      </c>
      <c r="Q1933" s="28" t="n">
        <v>17.81283</v>
      </c>
      <c r="R1933" s="8" t="n">
        <v>32</v>
      </c>
      <c r="S1933" s="8" t="n">
        <v>14</v>
      </c>
      <c r="T1933" s="23" t="n">
        <v>161.748665</v>
      </c>
      <c r="U1933" s="23" t="n">
        <v>133.348668</v>
      </c>
      <c r="V1933" s="28" t="n">
        <v>5.879644</v>
      </c>
      <c r="W1933" s="39" t="n">
        <v>0.734955</v>
      </c>
      <c r="X1933" s="24" t="n">
        <f aca="false">P1933*RHO_VANE/2700*(1+SCRAP)*PRICE_VANE</f>
        <v>179.60703705</v>
      </c>
      <c r="Y1933" s="24" t="n">
        <f aca="false">Q1933*RHO_PLATE/2700*(1+SCRAP)*PRICE_PLATE</f>
        <v>213.2195751</v>
      </c>
      <c r="Z1933" s="24" t="n">
        <f aca="false">T1933*CUT_M+(R1933+S1933)*CUT_SET</f>
        <v>288.6229975</v>
      </c>
      <c r="AA1933" s="24" t="n">
        <f aca="false">U1933*ROUND_M</f>
        <v>666.74334</v>
      </c>
      <c r="AB1933" s="24" t="n">
        <f aca="false">(R1933+S1933)*FINISH_PART</f>
        <v>368</v>
      </c>
      <c r="AC1933" s="24" t="n">
        <f aca="false">R1933*SPACER_VANE+(R1933+S1933)*ASM_H*LABOUR</f>
        <v>613.5</v>
      </c>
      <c r="AD1933" s="24" t="n">
        <f aca="false">V1933*G10_CAGE+W1933*G10_SLEEVE</f>
        <v>396.87594</v>
      </c>
      <c r="AE1933" s="24" t="n">
        <f aca="false">N1933/1000*SHAFT_M+SHAFT_SET</f>
        <v>197.96</v>
      </c>
      <c r="AF1933" s="24" t="n">
        <f aca="false">2*ROUNDUP(G1933*1000/V_ZENER,0)*PRICE_Z+5*ROUNDUP(G1933*DIODE_SAFETY/V_STICK,0)*PRICE_STICK</f>
        <v>91.7</v>
      </c>
      <c r="AG1933" s="24" t="n">
        <f aca="false">SUM(X1933:AF1933)</f>
        <v>3016.22888965</v>
      </c>
      <c r="AH1933" s="20" t="n">
        <f aca="false">FIXED_BOM</f>
        <v>3461</v>
      </c>
      <c r="AI1933" s="24" t="n">
        <f aca="false">(AG1933+AH1933)*(1+CONT)</f>
        <v>7448.8132230975</v>
      </c>
      <c r="AJ1933" s="24" t="n">
        <f aca="false">IF(L1933&gt;0,AI1933/L1933,1000000000000)</f>
        <v>725.23217193618</v>
      </c>
      <c r="AK1933" s="8" t="n">
        <f aca="false">IF(AND(G1933&gt;=V_NEED,L1933&gt;=P_MIN,K1933&gt;=Z_MIN,F1933&lt;=N_CAP,D1933&lt;=R_MAX,OR(CORONA_REQ=0,O1933&gt;=G1933)),1,0)</f>
        <v>0</v>
      </c>
      <c r="AL1933" s="28" t="n">
        <f aca="false">IF(AK1933=1,IF(OBJECTIVE=1,AI1933,AJ1933),1000000000000)+ROW()*0.000000001</f>
        <v>1000000000000</v>
      </c>
    </row>
    <row r="1934" customFormat="false" ht="15" hidden="false" customHeight="false" outlineLevel="0" collapsed="false">
      <c r="A1934" s="8" t="n">
        <v>1930</v>
      </c>
      <c r="B1934" s="23" t="n">
        <v>6</v>
      </c>
      <c r="C1934" s="23" t="n">
        <v>2.5</v>
      </c>
      <c r="D1934" s="8" t="n">
        <v>250</v>
      </c>
      <c r="E1934" s="8" t="n">
        <v>18</v>
      </c>
      <c r="F1934" s="8" t="n">
        <v>10</v>
      </c>
      <c r="G1934" s="28" t="n">
        <v>13.132078</v>
      </c>
      <c r="H1934" s="8" t="n">
        <v>102.668049</v>
      </c>
      <c r="I1934" s="8" t="n">
        <v>1706.360468</v>
      </c>
      <c r="J1934" s="28" t="n">
        <v>16.62017</v>
      </c>
      <c r="K1934" s="39" t="n">
        <v>1.542353</v>
      </c>
      <c r="L1934" s="28" t="n">
        <v>13.173296</v>
      </c>
      <c r="M1934" s="8" t="n">
        <v>232</v>
      </c>
      <c r="N1934" s="8" t="n">
        <v>1068</v>
      </c>
      <c r="O1934" s="28" t="n">
        <v>13.305303</v>
      </c>
      <c r="P1934" s="28" t="n">
        <v>18.755956</v>
      </c>
      <c r="Q1934" s="28" t="n">
        <v>20.35752</v>
      </c>
      <c r="R1934" s="8" t="n">
        <v>40</v>
      </c>
      <c r="S1934" s="8" t="n">
        <v>16</v>
      </c>
      <c r="T1934" s="23" t="n">
        <v>199.358398</v>
      </c>
      <c r="U1934" s="23" t="n">
        <v>163.858401</v>
      </c>
      <c r="V1934" s="28" t="n">
        <v>6.923005</v>
      </c>
      <c r="W1934" s="39" t="n">
        <v>0.865376</v>
      </c>
      <c r="X1934" s="24" t="n">
        <f aca="false">P1934*RHO_VANE/2700*(1+SCRAP)*PRICE_VANE</f>
        <v>224.50879332</v>
      </c>
      <c r="Y1934" s="24" t="n">
        <f aca="false">Q1934*RHO_PLATE/2700*(1+SCRAP)*PRICE_PLATE</f>
        <v>243.6795144</v>
      </c>
      <c r="Z1934" s="24" t="n">
        <f aca="false">T1934*CUT_M+(R1934+S1934)*CUT_SET</f>
        <v>355.037597</v>
      </c>
      <c r="AA1934" s="24" t="n">
        <f aca="false">U1934*ROUND_M</f>
        <v>819.292005</v>
      </c>
      <c r="AB1934" s="24" t="n">
        <f aca="false">(R1934+S1934)*FINISH_PART</f>
        <v>448</v>
      </c>
      <c r="AC1934" s="24" t="n">
        <f aca="false">R1934*SPACER_VANE+(R1934+S1934)*ASM_H*LABOUR</f>
        <v>750</v>
      </c>
      <c r="AD1934" s="24" t="n">
        <f aca="false">V1934*G10_CAGE+W1934*G10_SLEEVE</f>
        <v>467.30286</v>
      </c>
      <c r="AE1934" s="24" t="n">
        <f aca="false">N1934/1000*SHAFT_M+SHAFT_SET</f>
        <v>208.16</v>
      </c>
      <c r="AF1934" s="24" t="n">
        <f aca="false">2*ROUNDUP(G1934*1000/V_ZENER,0)*PRICE_Z+5*ROUNDUP(G1934*DIODE_SAFETY/V_STICK,0)*PRICE_STICK</f>
        <v>91.7</v>
      </c>
      <c r="AG1934" s="24" t="n">
        <f aca="false">SUM(X1934:AF1934)</f>
        <v>3607.68076972</v>
      </c>
      <c r="AH1934" s="20" t="n">
        <f aca="false">FIXED_BOM</f>
        <v>3461</v>
      </c>
      <c r="AI1934" s="24" t="n">
        <f aca="false">(AG1934+AH1934)*(1+CONT)</f>
        <v>8128.982885178</v>
      </c>
      <c r="AJ1934" s="24" t="n">
        <f aca="false">IF(L1934&gt;0,AI1934/L1934,1000000000000)</f>
        <v>617.080409122971</v>
      </c>
      <c r="AK1934" s="8" t="n">
        <f aca="false">IF(AND(G1934&gt;=V_NEED,L1934&gt;=P_MIN,K1934&gt;=Z_MIN,F1934&lt;=N_CAP,D1934&lt;=R_MAX,OR(CORONA_REQ=0,O1934&gt;=G1934)),1,0)</f>
        <v>0</v>
      </c>
      <c r="AL1934" s="28" t="n">
        <f aca="false">IF(AK1934=1,IF(OBJECTIVE=1,AI1934,AJ1934),1000000000000)+ROW()*0.000000001</f>
        <v>1000000000000</v>
      </c>
    </row>
    <row r="1935" customFormat="false" ht="15" hidden="false" customHeight="false" outlineLevel="0" collapsed="false">
      <c r="A1935" s="8" t="n">
        <v>1931</v>
      </c>
      <c r="B1935" s="23" t="n">
        <v>6</v>
      </c>
      <c r="C1935" s="23" t="n">
        <v>2.5</v>
      </c>
      <c r="D1935" s="8" t="n">
        <v>250</v>
      </c>
      <c r="E1935" s="8" t="n">
        <v>18</v>
      </c>
      <c r="F1935" s="8" t="n">
        <v>12</v>
      </c>
      <c r="G1935" s="28" t="n">
        <v>13.132078</v>
      </c>
      <c r="H1935" s="8" t="n">
        <v>123.861323</v>
      </c>
      <c r="I1935" s="8" t="n">
        <v>2065.594251</v>
      </c>
      <c r="J1935" s="28" t="n">
        <v>16.676669</v>
      </c>
      <c r="K1935" s="39" t="n">
        <v>1.550075</v>
      </c>
      <c r="L1935" s="28" t="n">
        <v>16.102173</v>
      </c>
      <c r="M1935" s="8" t="n">
        <v>283</v>
      </c>
      <c r="N1935" s="8" t="n">
        <v>1170</v>
      </c>
      <c r="O1935" s="28" t="n">
        <v>13.305303</v>
      </c>
      <c r="P1935" s="28" t="n">
        <v>22.507147</v>
      </c>
      <c r="Q1935" s="28" t="n">
        <v>25.4469</v>
      </c>
      <c r="R1935" s="8" t="n">
        <v>48</v>
      </c>
      <c r="S1935" s="8" t="n">
        <v>20</v>
      </c>
      <c r="T1935" s="23" t="n">
        <v>240.738042</v>
      </c>
      <c r="U1935" s="23" t="n">
        <v>198.138046</v>
      </c>
      <c r="V1935" s="28" t="n">
        <v>8.175037</v>
      </c>
      <c r="W1935" s="39" t="n">
        <v>1.02188</v>
      </c>
      <c r="X1935" s="24" t="n">
        <f aca="false">P1935*RHO_VANE/2700*(1+SCRAP)*PRICE_VANE</f>
        <v>269.41054959</v>
      </c>
      <c r="Y1935" s="24" t="n">
        <f aca="false">Q1935*RHO_PLATE/2700*(1+SCRAP)*PRICE_PLATE</f>
        <v>304.599393</v>
      </c>
      <c r="Z1935" s="24" t="n">
        <f aca="false">T1935*CUT_M+(R1935+S1935)*CUT_SET</f>
        <v>429.107063</v>
      </c>
      <c r="AA1935" s="24" t="n">
        <f aca="false">U1935*ROUND_M</f>
        <v>990.69023</v>
      </c>
      <c r="AB1935" s="24" t="n">
        <f aca="false">(R1935+S1935)*FINISH_PART</f>
        <v>544</v>
      </c>
      <c r="AC1935" s="24" t="n">
        <f aca="false">R1935*SPACER_VANE+(R1935+S1935)*ASM_H*LABOUR</f>
        <v>909</v>
      </c>
      <c r="AD1935" s="24" t="n">
        <f aca="false">V1935*G10_CAGE+W1935*G10_SLEEVE</f>
        <v>551.81502</v>
      </c>
      <c r="AE1935" s="24" t="n">
        <f aca="false">N1935/1000*SHAFT_M+SHAFT_SET</f>
        <v>220.4</v>
      </c>
      <c r="AF1935" s="24" t="n">
        <f aca="false">2*ROUNDUP(G1935*1000/V_ZENER,0)*PRICE_Z+5*ROUNDUP(G1935*DIODE_SAFETY/V_STICK,0)*PRICE_STICK</f>
        <v>91.7</v>
      </c>
      <c r="AG1935" s="24" t="n">
        <f aca="false">SUM(X1935:AF1935)</f>
        <v>4310.72225559</v>
      </c>
      <c r="AH1935" s="20" t="n">
        <f aca="false">FIXED_BOM</f>
        <v>3461</v>
      </c>
      <c r="AI1935" s="24" t="n">
        <f aca="false">(AG1935+AH1935)*(1+CONT)</f>
        <v>8937.4805939285</v>
      </c>
      <c r="AJ1935" s="24" t="n">
        <f aca="false">IF(L1935&gt;0,AI1935/L1935,1000000000000)</f>
        <v>555.048103999907</v>
      </c>
      <c r="AK1935" s="8" t="n">
        <f aca="false">IF(AND(G1935&gt;=V_NEED,L1935&gt;=P_MIN,K1935&gt;=Z_MIN,F1935&lt;=N_CAP,D1935&lt;=R_MAX,OR(CORONA_REQ=0,O1935&gt;=G1935)),1,0)</f>
        <v>0</v>
      </c>
      <c r="AL1935" s="28" t="n">
        <f aca="false">IF(AK1935=1,IF(OBJECTIVE=1,AI1935,AJ1935),1000000000000)+ROW()*0.000000001</f>
        <v>1000000000000</v>
      </c>
    </row>
    <row r="1936" customFormat="false" ht="15" hidden="false" customHeight="false" outlineLevel="0" collapsed="false">
      <c r="A1936" s="8" t="n">
        <v>1932</v>
      </c>
      <c r="B1936" s="23" t="n">
        <v>6</v>
      </c>
      <c r="C1936" s="23" t="n">
        <v>2.5</v>
      </c>
      <c r="D1936" s="8" t="n">
        <v>250</v>
      </c>
      <c r="E1936" s="8" t="n">
        <v>18</v>
      </c>
      <c r="F1936" s="8" t="n">
        <v>16</v>
      </c>
      <c r="G1936" s="28" t="n">
        <v>13.132078</v>
      </c>
      <c r="H1936" s="8" t="n">
        <v>166.24787</v>
      </c>
      <c r="I1936" s="8" t="n">
        <v>2784.061817</v>
      </c>
      <c r="J1936" s="28" t="n">
        <v>16.746451</v>
      </c>
      <c r="K1936" s="39" t="n">
        <v>1.558525</v>
      </c>
      <c r="L1936" s="28" t="n">
        <v>21.929202</v>
      </c>
      <c r="M1936" s="8" t="n">
        <v>376.5</v>
      </c>
      <c r="N1936" s="8" t="n">
        <v>1357</v>
      </c>
      <c r="O1936" s="28" t="n">
        <v>13.305303</v>
      </c>
      <c r="P1936" s="28" t="n">
        <v>30.00953</v>
      </c>
      <c r="Q1936" s="28" t="n">
        <v>33.080971</v>
      </c>
      <c r="R1936" s="8" t="n">
        <v>64</v>
      </c>
      <c r="S1936" s="8" t="n">
        <v>26</v>
      </c>
      <c r="T1936" s="23" t="n">
        <v>319.72742</v>
      </c>
      <c r="U1936" s="23" t="n">
        <v>262.927424</v>
      </c>
      <c r="V1936" s="28" t="n">
        <v>10.470431</v>
      </c>
      <c r="W1936" s="39" t="n">
        <v>1.308804</v>
      </c>
      <c r="X1936" s="24" t="n">
        <f aca="false">P1936*RHO_VANE/2700*(1+SCRAP)*PRICE_VANE</f>
        <v>359.2140741</v>
      </c>
      <c r="Y1936" s="24" t="n">
        <f aca="false">Q1936*RHO_PLATE/2700*(1+SCRAP)*PRICE_PLATE</f>
        <v>395.97922287</v>
      </c>
      <c r="Z1936" s="24" t="n">
        <f aca="false">T1936*CUT_M+(R1936+S1936)*CUT_SET</f>
        <v>569.59113</v>
      </c>
      <c r="AA1936" s="24" t="n">
        <f aca="false">U1936*ROUND_M</f>
        <v>1314.63712</v>
      </c>
      <c r="AB1936" s="24" t="n">
        <f aca="false">(R1936+S1936)*FINISH_PART</f>
        <v>720</v>
      </c>
      <c r="AC1936" s="24" t="n">
        <f aca="false">R1936*SPACER_VANE+(R1936+S1936)*ASM_H*LABOUR</f>
        <v>1204.5</v>
      </c>
      <c r="AD1936" s="24" t="n">
        <f aca="false">V1936*G10_CAGE+W1936*G10_SLEEVE</f>
        <v>706.7541</v>
      </c>
      <c r="AE1936" s="24" t="n">
        <f aca="false">N1936/1000*SHAFT_M+SHAFT_SET</f>
        <v>242.84</v>
      </c>
      <c r="AF1936" s="24" t="n">
        <f aca="false">2*ROUNDUP(G1936*1000/V_ZENER,0)*PRICE_Z+5*ROUNDUP(G1936*DIODE_SAFETY/V_STICK,0)*PRICE_STICK</f>
        <v>91.7</v>
      </c>
      <c r="AG1936" s="24" t="n">
        <f aca="false">SUM(X1936:AF1936)</f>
        <v>5605.21564697</v>
      </c>
      <c r="AH1936" s="20" t="n">
        <f aca="false">FIXED_BOM</f>
        <v>3461</v>
      </c>
      <c r="AI1936" s="24" t="n">
        <f aca="false">(AG1936+AH1936)*(1+CONT)</f>
        <v>10426.1479940155</v>
      </c>
      <c r="AJ1936" s="24" t="n">
        <f aca="false">IF(L1936&gt;0,AI1936/L1936,1000000000000)</f>
        <v>475.445845864136</v>
      </c>
      <c r="AK1936" s="8" t="n">
        <f aca="false">IF(AND(G1936&gt;=V_NEED,L1936&gt;=P_MIN,K1936&gt;=Z_MIN,F1936&lt;=N_CAP,D1936&lt;=R_MAX,OR(CORONA_REQ=0,O1936&gt;=G1936)),1,0)</f>
        <v>0</v>
      </c>
      <c r="AL1936" s="28" t="n">
        <f aca="false">IF(AK1936=1,IF(OBJECTIVE=1,AI1936,AJ1936),1000000000000)+ROW()*0.000000001</f>
        <v>1000000000000</v>
      </c>
    </row>
    <row r="1937" customFormat="false" ht="15" hidden="false" customHeight="false" outlineLevel="0" collapsed="false">
      <c r="A1937" s="8" t="n">
        <v>1933</v>
      </c>
      <c r="B1937" s="23" t="n">
        <v>6</v>
      </c>
      <c r="C1937" s="23" t="n">
        <v>2.5</v>
      </c>
      <c r="D1937" s="8" t="n">
        <v>250</v>
      </c>
      <c r="E1937" s="8" t="n">
        <v>22</v>
      </c>
      <c r="F1937" s="8" t="n">
        <v>4</v>
      </c>
      <c r="G1937" s="28" t="n">
        <v>13.132078</v>
      </c>
      <c r="H1937" s="8" t="n">
        <v>52.578697</v>
      </c>
      <c r="I1937" s="8" t="n">
        <v>758.536648</v>
      </c>
      <c r="J1937" s="28" t="n">
        <v>14.426692</v>
      </c>
      <c r="K1937" s="39" t="n">
        <v>1.478763</v>
      </c>
      <c r="L1937" s="28" t="n">
        <v>5.375808</v>
      </c>
      <c r="M1937" s="8" t="n">
        <v>96</v>
      </c>
      <c r="N1937" s="8" t="n">
        <v>796</v>
      </c>
      <c r="O1937" s="28" t="n">
        <v>13.305303</v>
      </c>
      <c r="P1937" s="28" t="n">
        <v>8.85955</v>
      </c>
      <c r="Q1937" s="28" t="n">
        <v>10.17876</v>
      </c>
      <c r="R1937" s="8" t="n">
        <v>16</v>
      </c>
      <c r="S1937" s="8" t="n">
        <v>8</v>
      </c>
      <c r="T1937" s="23" t="n">
        <v>82.759288</v>
      </c>
      <c r="U1937" s="23" t="n">
        <v>68.559289</v>
      </c>
      <c r="V1937" s="28" t="n">
        <v>3.584251</v>
      </c>
      <c r="W1937" s="39" t="n">
        <v>0.448031</v>
      </c>
      <c r="X1937" s="24" t="n">
        <f aca="false">P1937*RHO_VANE/2700*(1+SCRAP)*PRICE_VANE</f>
        <v>106.0488135</v>
      </c>
      <c r="Y1937" s="24" t="n">
        <f aca="false">Q1937*RHO_PLATE/2700*(1+SCRAP)*PRICE_PLATE</f>
        <v>121.8397572</v>
      </c>
      <c r="Z1937" s="24" t="n">
        <f aca="false">T1937*CUT_M+(R1937+S1937)*CUT_SET</f>
        <v>148.138932</v>
      </c>
      <c r="AA1937" s="24" t="n">
        <f aca="false">U1937*ROUND_M</f>
        <v>342.796445</v>
      </c>
      <c r="AB1937" s="24" t="n">
        <f aca="false">(R1937+S1937)*FINISH_PART</f>
        <v>192</v>
      </c>
      <c r="AC1937" s="24" t="n">
        <f aca="false">R1937*SPACER_VANE+(R1937+S1937)*ASM_H*LABOUR</f>
        <v>318</v>
      </c>
      <c r="AD1937" s="24" t="n">
        <f aca="false">V1937*G10_CAGE+W1937*G10_SLEEVE</f>
        <v>241.93692</v>
      </c>
      <c r="AE1937" s="24" t="n">
        <f aca="false">N1937/1000*SHAFT_M+SHAFT_SET</f>
        <v>175.52</v>
      </c>
      <c r="AF1937" s="24" t="n">
        <f aca="false">2*ROUNDUP(G1937*1000/V_ZENER,0)*PRICE_Z+5*ROUNDUP(G1937*DIODE_SAFETY/V_STICK,0)*PRICE_STICK</f>
        <v>91.7</v>
      </c>
      <c r="AG1937" s="24" t="n">
        <f aca="false">SUM(X1937:AF1937)</f>
        <v>1737.9808677</v>
      </c>
      <c r="AH1937" s="20" t="n">
        <f aca="false">FIXED_BOM</f>
        <v>3461</v>
      </c>
      <c r="AI1937" s="24" t="n">
        <f aca="false">(AG1937+AH1937)*(1+CONT)</f>
        <v>5978.827997855</v>
      </c>
      <c r="AJ1937" s="24" t="n">
        <f aca="false">IF(L1937&gt;0,AI1937/L1937,1000000000000)</f>
        <v>1112.17290458569</v>
      </c>
      <c r="AK1937" s="8" t="n">
        <f aca="false">IF(AND(G1937&gt;=V_NEED,L1937&gt;=P_MIN,K1937&gt;=Z_MIN,F1937&lt;=N_CAP,D1937&lt;=R_MAX,OR(CORONA_REQ=0,O1937&gt;=G1937)),1,0)</f>
        <v>1</v>
      </c>
      <c r="AL1937" s="28" t="n">
        <f aca="false">IF(AK1937=1,IF(OBJECTIVE=1,AI1937,AJ1937),1000000000000)+ROW()*0.000000001</f>
        <v>5978.827999792</v>
      </c>
    </row>
    <row r="1938" customFormat="false" ht="15" hidden="false" customHeight="false" outlineLevel="0" collapsed="false">
      <c r="A1938" s="8" t="n">
        <v>1934</v>
      </c>
      <c r="B1938" s="23" t="n">
        <v>6</v>
      </c>
      <c r="C1938" s="23" t="n">
        <v>2.5</v>
      </c>
      <c r="D1938" s="8" t="n">
        <v>250</v>
      </c>
      <c r="E1938" s="8" t="n">
        <v>22</v>
      </c>
      <c r="F1938" s="8" t="n">
        <v>6</v>
      </c>
      <c r="G1938" s="28" t="n">
        <v>13.132078</v>
      </c>
      <c r="H1938" s="8" t="n">
        <v>81.48081</v>
      </c>
      <c r="I1938" s="8" t="n">
        <v>1191.986162</v>
      </c>
      <c r="J1938" s="28" t="n">
        <v>14.629042</v>
      </c>
      <c r="K1938" s="39" t="n">
        <v>1.508172</v>
      </c>
      <c r="L1938" s="28" t="n">
        <v>8.80791</v>
      </c>
      <c r="M1938" s="8" t="n">
        <v>147</v>
      </c>
      <c r="N1938" s="8" t="n">
        <v>898</v>
      </c>
      <c r="O1938" s="28" t="n">
        <v>13.305303</v>
      </c>
      <c r="P1938" s="28" t="n">
        <v>13.289326</v>
      </c>
      <c r="Q1938" s="28" t="n">
        <v>15.26814</v>
      </c>
      <c r="R1938" s="8" t="n">
        <v>24</v>
      </c>
      <c r="S1938" s="8" t="n">
        <v>12</v>
      </c>
      <c r="T1938" s="23" t="n">
        <v>124.138932</v>
      </c>
      <c r="U1938" s="23" t="n">
        <v>102.838934</v>
      </c>
      <c r="V1938" s="28" t="n">
        <v>4.836283</v>
      </c>
      <c r="W1938" s="39" t="n">
        <v>0.604535</v>
      </c>
      <c r="X1938" s="24" t="n">
        <f aca="false">P1938*RHO_VANE/2700*(1+SCRAP)*PRICE_VANE</f>
        <v>159.07323222</v>
      </c>
      <c r="Y1938" s="24" t="n">
        <f aca="false">Q1938*RHO_PLATE/2700*(1+SCRAP)*PRICE_PLATE</f>
        <v>182.7596358</v>
      </c>
      <c r="Z1938" s="24" t="n">
        <f aca="false">T1938*CUT_M+(R1938+S1938)*CUT_SET</f>
        <v>222.208398</v>
      </c>
      <c r="AA1938" s="24" t="n">
        <f aca="false">U1938*ROUND_M</f>
        <v>514.19467</v>
      </c>
      <c r="AB1938" s="24" t="n">
        <f aca="false">(R1938+S1938)*FINISH_PART</f>
        <v>288</v>
      </c>
      <c r="AC1938" s="24" t="n">
        <f aca="false">R1938*SPACER_VANE+(R1938+S1938)*ASM_H*LABOUR</f>
        <v>477</v>
      </c>
      <c r="AD1938" s="24" t="n">
        <f aca="false">V1938*G10_CAGE+W1938*G10_SLEEVE</f>
        <v>326.44908</v>
      </c>
      <c r="AE1938" s="24" t="n">
        <f aca="false">N1938/1000*SHAFT_M+SHAFT_SET</f>
        <v>187.76</v>
      </c>
      <c r="AF1938" s="24" t="n">
        <f aca="false">2*ROUNDUP(G1938*1000/V_ZENER,0)*PRICE_Z+5*ROUNDUP(G1938*DIODE_SAFETY/V_STICK,0)*PRICE_STICK</f>
        <v>91.7</v>
      </c>
      <c r="AG1938" s="24" t="n">
        <f aca="false">SUM(X1938:AF1938)</f>
        <v>2449.14501602</v>
      </c>
      <c r="AH1938" s="20" t="n">
        <f aca="false">FIXED_BOM</f>
        <v>3461</v>
      </c>
      <c r="AI1938" s="24" t="n">
        <f aca="false">(AG1938+AH1938)*(1+CONT)</f>
        <v>6796.666768423</v>
      </c>
      <c r="AJ1938" s="24" t="n">
        <f aca="false">IF(L1938&gt;0,AI1938/L1938,1000000000000)</f>
        <v>771.654883896747</v>
      </c>
      <c r="AK1938" s="8" t="n">
        <f aca="false">IF(AND(G1938&gt;=V_NEED,L1938&gt;=P_MIN,K1938&gt;=Z_MIN,F1938&lt;=N_CAP,D1938&lt;=R_MAX,OR(CORONA_REQ=0,O1938&gt;=G1938)),1,0)</f>
        <v>1</v>
      </c>
      <c r="AL1938" s="28" t="n">
        <f aca="false">IF(AK1938=1,IF(OBJECTIVE=1,AI1938,AJ1938),1000000000000)+ROW()*0.000000001</f>
        <v>6796.666770361</v>
      </c>
    </row>
    <row r="1939" customFormat="false" ht="15" hidden="false" customHeight="false" outlineLevel="0" collapsed="false">
      <c r="A1939" s="8" t="n">
        <v>1935</v>
      </c>
      <c r="B1939" s="23" t="n">
        <v>6</v>
      </c>
      <c r="C1939" s="23" t="n">
        <v>2.5</v>
      </c>
      <c r="D1939" s="8" t="n">
        <v>250</v>
      </c>
      <c r="E1939" s="8" t="n">
        <v>22</v>
      </c>
      <c r="F1939" s="8" t="n">
        <v>8</v>
      </c>
      <c r="G1939" s="28" t="n">
        <v>13.132078</v>
      </c>
      <c r="H1939" s="8" t="n">
        <v>110.382923</v>
      </c>
      <c r="I1939" s="8" t="n">
        <v>1625.435675</v>
      </c>
      <c r="J1939" s="28" t="n">
        <v>14.725427</v>
      </c>
      <c r="K1939" s="39" t="n">
        <v>1.522253</v>
      </c>
      <c r="L1939" s="28" t="n">
        <v>12.246392</v>
      </c>
      <c r="M1939" s="8" t="n">
        <v>198</v>
      </c>
      <c r="N1939" s="8" t="n">
        <v>1000</v>
      </c>
      <c r="O1939" s="28" t="n">
        <v>13.305303</v>
      </c>
      <c r="P1939" s="28" t="n">
        <v>17.719101</v>
      </c>
      <c r="Q1939" s="28" t="n">
        <v>20.35752</v>
      </c>
      <c r="R1939" s="8" t="n">
        <v>32</v>
      </c>
      <c r="S1939" s="8" t="n">
        <v>16</v>
      </c>
      <c r="T1939" s="23" t="n">
        <v>165.518577</v>
      </c>
      <c r="U1939" s="23" t="n">
        <v>137.118579</v>
      </c>
      <c r="V1939" s="28" t="n">
        <v>6.088316</v>
      </c>
      <c r="W1939" s="39" t="n">
        <v>0.76104</v>
      </c>
      <c r="X1939" s="24" t="n">
        <f aca="false">P1939*RHO_VANE/2700*(1+SCRAP)*PRICE_VANE</f>
        <v>212.09763897</v>
      </c>
      <c r="Y1939" s="24" t="n">
        <f aca="false">Q1939*RHO_PLATE/2700*(1+SCRAP)*PRICE_PLATE</f>
        <v>243.6795144</v>
      </c>
      <c r="Z1939" s="24" t="n">
        <f aca="false">T1939*CUT_M+(R1939+S1939)*CUT_SET</f>
        <v>296.2778655</v>
      </c>
      <c r="AA1939" s="24" t="n">
        <f aca="false">U1939*ROUND_M</f>
        <v>685.592895</v>
      </c>
      <c r="AB1939" s="24" t="n">
        <f aca="false">(R1939+S1939)*FINISH_PART</f>
        <v>384</v>
      </c>
      <c r="AC1939" s="24" t="n">
        <f aca="false">R1939*SPACER_VANE+(R1939+S1939)*ASM_H*LABOUR</f>
        <v>636</v>
      </c>
      <c r="AD1939" s="24" t="n">
        <f aca="false">V1939*G10_CAGE+W1939*G10_SLEEVE</f>
        <v>410.96136</v>
      </c>
      <c r="AE1939" s="24" t="n">
        <f aca="false">N1939/1000*SHAFT_M+SHAFT_SET</f>
        <v>200</v>
      </c>
      <c r="AF1939" s="24" t="n">
        <f aca="false">2*ROUNDUP(G1939*1000/V_ZENER,0)*PRICE_Z+5*ROUNDUP(G1939*DIODE_SAFETY/V_STICK,0)*PRICE_STICK</f>
        <v>91.7</v>
      </c>
      <c r="AG1939" s="24" t="n">
        <f aca="false">SUM(X1939:AF1939)</f>
        <v>3160.30927387</v>
      </c>
      <c r="AH1939" s="20" t="n">
        <f aca="false">FIXED_BOM</f>
        <v>3461</v>
      </c>
      <c r="AI1939" s="24" t="n">
        <f aca="false">(AG1939+AH1939)*(1+CONT)</f>
        <v>7614.5056649505</v>
      </c>
      <c r="AJ1939" s="24" t="n">
        <f aca="false">IF(L1939&gt;0,AI1939/L1939,1000000000000)</f>
        <v>621.775431078027</v>
      </c>
      <c r="AK1939" s="8" t="n">
        <f aca="false">IF(AND(G1939&gt;=V_NEED,L1939&gt;=P_MIN,K1939&gt;=Z_MIN,F1939&lt;=N_CAP,D1939&lt;=R_MAX,OR(CORONA_REQ=0,O1939&gt;=G1939)),1,0)</f>
        <v>0</v>
      </c>
      <c r="AL1939" s="28" t="n">
        <f aca="false">IF(AK1939=1,IF(OBJECTIVE=1,AI1939,AJ1939),1000000000000)+ROW()*0.000000001</f>
        <v>1000000000000</v>
      </c>
    </row>
    <row r="1940" customFormat="false" ht="15" hidden="false" customHeight="false" outlineLevel="0" collapsed="false">
      <c r="A1940" s="8" t="n">
        <v>1936</v>
      </c>
      <c r="B1940" s="23" t="n">
        <v>6</v>
      </c>
      <c r="C1940" s="23" t="n">
        <v>2.5</v>
      </c>
      <c r="D1940" s="8" t="n">
        <v>250</v>
      </c>
      <c r="E1940" s="8" t="n">
        <v>22</v>
      </c>
      <c r="F1940" s="8" t="n">
        <v>10</v>
      </c>
      <c r="G1940" s="28" t="n">
        <v>13.132078</v>
      </c>
      <c r="H1940" s="8" t="n">
        <v>139.285036</v>
      </c>
      <c r="I1940" s="8" t="n">
        <v>2058.885188</v>
      </c>
      <c r="J1940" s="28" t="n">
        <v>14.781812</v>
      </c>
      <c r="K1940" s="39" t="n">
        <v>1.530652</v>
      </c>
      <c r="L1940" s="28" t="n">
        <v>15.667173</v>
      </c>
      <c r="M1940" s="8" t="n">
        <v>249</v>
      </c>
      <c r="N1940" s="8" t="n">
        <v>1102</v>
      </c>
      <c r="O1940" s="28" t="n">
        <v>13.305303</v>
      </c>
      <c r="P1940" s="28" t="n">
        <v>22.148876</v>
      </c>
      <c r="Q1940" s="28" t="n">
        <v>25.4469</v>
      </c>
      <c r="R1940" s="8" t="n">
        <v>40</v>
      </c>
      <c r="S1940" s="8" t="n">
        <v>20</v>
      </c>
      <c r="T1940" s="23" t="n">
        <v>206.898221</v>
      </c>
      <c r="U1940" s="23" t="n">
        <v>171.398224</v>
      </c>
      <c r="V1940" s="28" t="n">
        <v>7.340349</v>
      </c>
      <c r="W1940" s="39" t="n">
        <v>0.917544</v>
      </c>
      <c r="X1940" s="24" t="n">
        <f aca="false">P1940*RHO_VANE/2700*(1+SCRAP)*PRICE_VANE</f>
        <v>265.12204572</v>
      </c>
      <c r="Y1940" s="24" t="n">
        <f aca="false">Q1940*RHO_PLATE/2700*(1+SCRAP)*PRICE_PLATE</f>
        <v>304.599393</v>
      </c>
      <c r="Z1940" s="24" t="n">
        <f aca="false">T1940*CUT_M+(R1940+S1940)*CUT_SET</f>
        <v>370.3473315</v>
      </c>
      <c r="AA1940" s="24" t="n">
        <f aca="false">U1940*ROUND_M</f>
        <v>856.99112</v>
      </c>
      <c r="AB1940" s="24" t="n">
        <f aca="false">(R1940+S1940)*FINISH_PART</f>
        <v>480</v>
      </c>
      <c r="AC1940" s="24" t="n">
        <f aca="false">R1940*SPACER_VANE+(R1940+S1940)*ASM_H*LABOUR</f>
        <v>795</v>
      </c>
      <c r="AD1940" s="24" t="n">
        <f aca="false">V1940*G10_CAGE+W1940*G10_SLEEVE</f>
        <v>495.47358</v>
      </c>
      <c r="AE1940" s="24" t="n">
        <f aca="false">N1940/1000*SHAFT_M+SHAFT_SET</f>
        <v>212.24</v>
      </c>
      <c r="AF1940" s="24" t="n">
        <f aca="false">2*ROUNDUP(G1940*1000/V_ZENER,0)*PRICE_Z+5*ROUNDUP(G1940*DIODE_SAFETY/V_STICK,0)*PRICE_STICK</f>
        <v>91.7</v>
      </c>
      <c r="AG1940" s="24" t="n">
        <f aca="false">SUM(X1940:AF1940)</f>
        <v>3871.47347022</v>
      </c>
      <c r="AH1940" s="20" t="n">
        <f aca="false">FIXED_BOM</f>
        <v>3461</v>
      </c>
      <c r="AI1940" s="24" t="n">
        <f aca="false">(AG1940+AH1940)*(1+CONT)</f>
        <v>8432.344490753</v>
      </c>
      <c r="AJ1940" s="24" t="n">
        <f aca="false">IF(L1940&gt;0,AI1940/L1940,1000000000000)</f>
        <v>538.217360001897</v>
      </c>
      <c r="AK1940" s="8" t="n">
        <f aca="false">IF(AND(G1940&gt;=V_NEED,L1940&gt;=P_MIN,K1940&gt;=Z_MIN,F1940&lt;=N_CAP,D1940&lt;=R_MAX,OR(CORONA_REQ=0,O1940&gt;=G1940)),1,0)</f>
        <v>0</v>
      </c>
      <c r="AL1940" s="28" t="n">
        <f aca="false">IF(AK1940=1,IF(OBJECTIVE=1,AI1940,AJ1940),1000000000000)+ROW()*0.000000001</f>
        <v>1000000000000</v>
      </c>
    </row>
    <row r="1941" customFormat="false" ht="15" hidden="false" customHeight="false" outlineLevel="0" collapsed="false">
      <c r="A1941" s="8" t="n">
        <v>1937</v>
      </c>
      <c r="B1941" s="23" t="n">
        <v>6</v>
      </c>
      <c r="C1941" s="23" t="n">
        <v>2.5</v>
      </c>
      <c r="D1941" s="8" t="n">
        <v>250</v>
      </c>
      <c r="E1941" s="8" t="n">
        <v>22</v>
      </c>
      <c r="F1941" s="8" t="n">
        <v>12</v>
      </c>
      <c r="G1941" s="28" t="n">
        <v>13.132078</v>
      </c>
      <c r="H1941" s="8" t="n">
        <v>168.187149</v>
      </c>
      <c r="I1941" s="8" t="n">
        <v>2492.334701</v>
      </c>
      <c r="J1941" s="28" t="n">
        <v>14.818818</v>
      </c>
      <c r="K1941" s="39" t="n">
        <v>1.535926</v>
      </c>
      <c r="L1941" s="28" t="n">
        <v>19.103763</v>
      </c>
      <c r="M1941" s="8" t="n">
        <v>291.5</v>
      </c>
      <c r="N1941" s="8" t="n">
        <v>1187</v>
      </c>
      <c r="O1941" s="28" t="n">
        <v>13.305303</v>
      </c>
      <c r="P1941" s="28" t="n">
        <v>26.578651</v>
      </c>
      <c r="Q1941" s="28" t="n">
        <v>27.991591</v>
      </c>
      <c r="R1941" s="8" t="n">
        <v>48</v>
      </c>
      <c r="S1941" s="8" t="n">
        <v>22</v>
      </c>
      <c r="T1941" s="23" t="n">
        <v>244.507954</v>
      </c>
      <c r="U1941" s="23" t="n">
        <v>201.907957</v>
      </c>
      <c r="V1941" s="28" t="n">
        <v>8.383709</v>
      </c>
      <c r="W1941" s="39" t="n">
        <v>1.047964</v>
      </c>
      <c r="X1941" s="24" t="n">
        <f aca="false">P1941*RHO_VANE/2700*(1+SCRAP)*PRICE_VANE</f>
        <v>318.14645247</v>
      </c>
      <c r="Y1941" s="24" t="n">
        <f aca="false">Q1941*RHO_PLATE/2700*(1+SCRAP)*PRICE_PLATE</f>
        <v>335.05934427</v>
      </c>
      <c r="Z1941" s="24" t="n">
        <f aca="false">T1941*CUT_M+(R1941+S1941)*CUT_SET</f>
        <v>436.761931</v>
      </c>
      <c r="AA1941" s="24" t="n">
        <f aca="false">U1941*ROUND_M</f>
        <v>1009.539785</v>
      </c>
      <c r="AB1941" s="24" t="n">
        <f aca="false">(R1941+S1941)*FINISH_PART</f>
        <v>560</v>
      </c>
      <c r="AC1941" s="24" t="n">
        <f aca="false">R1941*SPACER_VANE+(R1941+S1941)*ASM_H*LABOUR</f>
        <v>931.5</v>
      </c>
      <c r="AD1941" s="24" t="n">
        <f aca="false">V1941*G10_CAGE+W1941*G10_SLEEVE</f>
        <v>565.90038</v>
      </c>
      <c r="AE1941" s="24" t="n">
        <f aca="false">N1941/1000*SHAFT_M+SHAFT_SET</f>
        <v>222.44</v>
      </c>
      <c r="AF1941" s="24" t="n">
        <f aca="false">2*ROUNDUP(G1941*1000/V_ZENER,0)*PRICE_Z+5*ROUNDUP(G1941*DIODE_SAFETY/V_STICK,0)*PRICE_STICK</f>
        <v>91.7</v>
      </c>
      <c r="AG1941" s="24" t="n">
        <f aca="false">SUM(X1941:AF1941)</f>
        <v>4471.04789274</v>
      </c>
      <c r="AH1941" s="20" t="n">
        <f aca="false">FIXED_BOM</f>
        <v>3461</v>
      </c>
      <c r="AI1941" s="24" t="n">
        <f aca="false">(AG1941+AH1941)*(1+CONT)</f>
        <v>9121.855076651</v>
      </c>
      <c r="AJ1941" s="24" t="n">
        <f aca="false">IF(L1941&gt;0,AI1941/L1941,1000000000000)</f>
        <v>477.489962404318</v>
      </c>
      <c r="AK1941" s="8" t="n">
        <f aca="false">IF(AND(G1941&gt;=V_NEED,L1941&gt;=P_MIN,K1941&gt;=Z_MIN,F1941&lt;=N_CAP,D1941&lt;=R_MAX,OR(CORONA_REQ=0,O1941&gt;=G1941)),1,0)</f>
        <v>0</v>
      </c>
      <c r="AL1941" s="28" t="n">
        <f aca="false">IF(AK1941=1,IF(OBJECTIVE=1,AI1941,AJ1941),1000000000000)+ROW()*0.000000001</f>
        <v>1000000000000</v>
      </c>
    </row>
    <row r="1942" customFormat="false" ht="15" hidden="false" customHeight="false" outlineLevel="0" collapsed="false">
      <c r="A1942" s="8" t="n">
        <v>1938</v>
      </c>
      <c r="B1942" s="23" t="n">
        <v>6</v>
      </c>
      <c r="C1942" s="23" t="n">
        <v>2.5</v>
      </c>
      <c r="D1942" s="8" t="n">
        <v>250</v>
      </c>
      <c r="E1942" s="8" t="n">
        <v>22</v>
      </c>
      <c r="F1942" s="8" t="n">
        <v>16</v>
      </c>
      <c r="G1942" s="28" t="n">
        <v>13.132078</v>
      </c>
      <c r="H1942" s="8" t="n">
        <v>225.991375</v>
      </c>
      <c r="I1942" s="8" t="n">
        <v>3359.233728</v>
      </c>
      <c r="J1942" s="28" t="n">
        <v>14.864433</v>
      </c>
      <c r="K1942" s="39" t="n">
        <v>1.542985</v>
      </c>
      <c r="L1942" s="28" t="n">
        <v>25.994295</v>
      </c>
      <c r="M1942" s="8" t="n">
        <v>393.5</v>
      </c>
      <c r="N1942" s="8" t="n">
        <v>1391</v>
      </c>
      <c r="O1942" s="28" t="n">
        <v>13.305303</v>
      </c>
      <c r="P1942" s="28" t="n">
        <v>35.438202</v>
      </c>
      <c r="Q1942" s="28" t="n">
        <v>38.170351</v>
      </c>
      <c r="R1942" s="8" t="n">
        <v>64</v>
      </c>
      <c r="S1942" s="8" t="n">
        <v>30</v>
      </c>
      <c r="T1942" s="23" t="n">
        <v>327.267242</v>
      </c>
      <c r="U1942" s="23" t="n">
        <v>270.467247</v>
      </c>
      <c r="V1942" s="28" t="n">
        <v>10.887775</v>
      </c>
      <c r="W1942" s="39" t="n">
        <v>1.360972</v>
      </c>
      <c r="X1942" s="24" t="n">
        <f aca="false">P1942*RHO_VANE/2700*(1+SCRAP)*PRICE_VANE</f>
        <v>424.19527794</v>
      </c>
      <c r="Y1942" s="24" t="n">
        <f aca="false">Q1942*RHO_PLATE/2700*(1+SCRAP)*PRICE_PLATE</f>
        <v>456.89910147</v>
      </c>
      <c r="Z1942" s="24" t="n">
        <f aca="false">T1942*CUT_M+(R1942+S1942)*CUT_SET</f>
        <v>584.900863</v>
      </c>
      <c r="AA1942" s="24" t="n">
        <f aca="false">U1942*ROUND_M</f>
        <v>1352.336235</v>
      </c>
      <c r="AB1942" s="24" t="n">
        <f aca="false">(R1942+S1942)*FINISH_PART</f>
        <v>752</v>
      </c>
      <c r="AC1942" s="24" t="n">
        <f aca="false">R1942*SPACER_VANE+(R1942+S1942)*ASM_H*LABOUR</f>
        <v>1249.5</v>
      </c>
      <c r="AD1942" s="24" t="n">
        <f aca="false">V1942*G10_CAGE+W1942*G10_SLEEVE</f>
        <v>734.92482</v>
      </c>
      <c r="AE1942" s="24" t="n">
        <f aca="false">N1942/1000*SHAFT_M+SHAFT_SET</f>
        <v>246.92</v>
      </c>
      <c r="AF1942" s="24" t="n">
        <f aca="false">2*ROUNDUP(G1942*1000/V_ZENER,0)*PRICE_Z+5*ROUNDUP(G1942*DIODE_SAFETY/V_STICK,0)*PRICE_STICK</f>
        <v>91.7</v>
      </c>
      <c r="AG1942" s="24" t="n">
        <f aca="false">SUM(X1942:AF1942)</f>
        <v>5893.37629741</v>
      </c>
      <c r="AH1942" s="20" t="n">
        <f aca="false">FIXED_BOM</f>
        <v>3461</v>
      </c>
      <c r="AI1942" s="24" t="n">
        <f aca="false">(AG1942+AH1942)*(1+CONT)</f>
        <v>10757.5327420215</v>
      </c>
      <c r="AJ1942" s="24" t="n">
        <f aca="false">IF(L1942&gt;0,AI1942/L1942,1000000000000)</f>
        <v>413.842065807959</v>
      </c>
      <c r="AK1942" s="8" t="n">
        <f aca="false">IF(AND(G1942&gt;=V_NEED,L1942&gt;=P_MIN,K1942&gt;=Z_MIN,F1942&lt;=N_CAP,D1942&lt;=R_MAX,OR(CORONA_REQ=0,O1942&gt;=G1942)),1,0)</f>
        <v>0</v>
      </c>
      <c r="AL1942" s="28" t="n">
        <f aca="false">IF(AK1942=1,IF(OBJECTIVE=1,AI1942,AJ1942),1000000000000)+ROW()*0.000000001</f>
        <v>1000000000000</v>
      </c>
    </row>
    <row r="1943" customFormat="false" ht="15" hidden="false" customHeight="false" outlineLevel="0" collapsed="false">
      <c r="A1943" s="8" t="n">
        <v>1939</v>
      </c>
      <c r="B1943" s="23" t="n">
        <v>6</v>
      </c>
      <c r="C1943" s="23" t="n">
        <v>2.5</v>
      </c>
      <c r="D1943" s="8" t="n">
        <v>250</v>
      </c>
      <c r="E1943" s="8" t="n">
        <v>26</v>
      </c>
      <c r="F1943" s="8" t="n">
        <v>4</v>
      </c>
      <c r="G1943" s="28" t="n">
        <v>13.132078</v>
      </c>
      <c r="H1943" s="8" t="n">
        <v>81.480619</v>
      </c>
      <c r="I1943" s="8" t="n">
        <v>888.28681</v>
      </c>
      <c r="J1943" s="28" t="n">
        <v>10.901817</v>
      </c>
      <c r="K1943" s="39" t="n">
        <v>1.442206</v>
      </c>
      <c r="L1943" s="28" t="n">
        <v>5.971451</v>
      </c>
      <c r="M1943" s="8" t="n">
        <v>104.5</v>
      </c>
      <c r="N1943" s="8" t="n">
        <v>813</v>
      </c>
      <c r="O1943" s="28" t="n">
        <v>13.305303</v>
      </c>
      <c r="P1943" s="28" t="n">
        <v>10.216718</v>
      </c>
      <c r="Q1943" s="28" t="n">
        <v>12.72345</v>
      </c>
      <c r="R1943" s="8" t="n">
        <v>16</v>
      </c>
      <c r="S1943" s="8" t="n">
        <v>10</v>
      </c>
      <c r="T1943" s="23" t="n">
        <v>86.529199</v>
      </c>
      <c r="U1943" s="23" t="n">
        <v>72.329201</v>
      </c>
      <c r="V1943" s="28" t="n">
        <v>3.792923</v>
      </c>
      <c r="W1943" s="39" t="n">
        <v>0.474115</v>
      </c>
      <c r="X1943" s="24" t="n">
        <f aca="false">P1943*RHO_VANE/2700*(1+SCRAP)*PRICE_VANE</f>
        <v>122.29411446</v>
      </c>
      <c r="Y1943" s="24" t="n">
        <f aca="false">Q1943*RHO_PLATE/2700*(1+SCRAP)*PRICE_PLATE</f>
        <v>152.2996965</v>
      </c>
      <c r="Z1943" s="24" t="n">
        <f aca="false">T1943*CUT_M+(R1943+S1943)*CUT_SET</f>
        <v>155.7937985</v>
      </c>
      <c r="AA1943" s="24" t="n">
        <f aca="false">U1943*ROUND_M</f>
        <v>361.646005</v>
      </c>
      <c r="AB1943" s="24" t="n">
        <f aca="false">(R1943+S1943)*FINISH_PART</f>
        <v>208</v>
      </c>
      <c r="AC1943" s="24" t="n">
        <f aca="false">R1943*SPACER_VANE+(R1943+S1943)*ASM_H*LABOUR</f>
        <v>340.5</v>
      </c>
      <c r="AD1943" s="24" t="n">
        <f aca="false">V1943*G10_CAGE+W1943*G10_SLEEVE</f>
        <v>256.02228</v>
      </c>
      <c r="AE1943" s="24" t="n">
        <f aca="false">N1943/1000*SHAFT_M+SHAFT_SET</f>
        <v>177.56</v>
      </c>
      <c r="AF1943" s="24" t="n">
        <f aca="false">2*ROUNDUP(G1943*1000/V_ZENER,0)*PRICE_Z+5*ROUNDUP(G1943*DIODE_SAFETY/V_STICK,0)*PRICE_STICK</f>
        <v>91.7</v>
      </c>
      <c r="AG1943" s="24" t="n">
        <f aca="false">SUM(X1943:AF1943)</f>
        <v>1865.81589446</v>
      </c>
      <c r="AH1943" s="20" t="n">
        <f aca="false">FIXED_BOM</f>
        <v>3461</v>
      </c>
      <c r="AI1943" s="24" t="n">
        <f aca="false">(AG1943+AH1943)*(1+CONT)</f>
        <v>6125.838278629</v>
      </c>
      <c r="AJ1943" s="24" t="n">
        <f aca="false">IF(L1943&gt;0,AI1943/L1943,1000000000000)</f>
        <v>1025.85423184901</v>
      </c>
      <c r="AK1943" s="8" t="n">
        <f aca="false">IF(AND(G1943&gt;=V_NEED,L1943&gt;=P_MIN,K1943&gt;=Z_MIN,F1943&lt;=N_CAP,D1943&lt;=R_MAX,OR(CORONA_REQ=0,O1943&gt;=G1943)),1,0)</f>
        <v>1</v>
      </c>
      <c r="AL1943" s="28" t="n">
        <f aca="false">IF(AK1943=1,IF(OBJECTIVE=1,AI1943,AJ1943),1000000000000)+ROW()*0.000000001</f>
        <v>6125.838280572</v>
      </c>
    </row>
    <row r="1944" customFormat="false" ht="15" hidden="false" customHeight="false" outlineLevel="0" collapsed="false">
      <c r="A1944" s="8" t="n">
        <v>1940</v>
      </c>
      <c r="B1944" s="23" t="n">
        <v>6</v>
      </c>
      <c r="C1944" s="23" t="n">
        <v>2.5</v>
      </c>
      <c r="D1944" s="8" t="n">
        <v>250</v>
      </c>
      <c r="E1944" s="8" t="n">
        <v>26</v>
      </c>
      <c r="F1944" s="8" t="n">
        <v>6</v>
      </c>
      <c r="G1944" s="28" t="n">
        <v>13.132078</v>
      </c>
      <c r="H1944" s="8" t="n">
        <v>126.898115</v>
      </c>
      <c r="I1944" s="8" t="n">
        <v>1395.879273</v>
      </c>
      <c r="J1944" s="28" t="n">
        <v>11</v>
      </c>
      <c r="K1944" s="39" t="n">
        <v>1.464882</v>
      </c>
      <c r="L1944" s="28" t="n">
        <v>9.728627</v>
      </c>
      <c r="M1944" s="8" t="n">
        <v>155.5</v>
      </c>
      <c r="N1944" s="8" t="n">
        <v>915</v>
      </c>
      <c r="O1944" s="28" t="n">
        <v>13.305303</v>
      </c>
      <c r="P1944" s="28" t="n">
        <v>15.325078</v>
      </c>
      <c r="Q1944" s="28" t="n">
        <v>17.81283</v>
      </c>
      <c r="R1944" s="8" t="n">
        <v>24</v>
      </c>
      <c r="S1944" s="8" t="n">
        <v>14</v>
      </c>
      <c r="T1944" s="23" t="n">
        <v>127.908844</v>
      </c>
      <c r="U1944" s="23" t="n">
        <v>106.608845</v>
      </c>
      <c r="V1944" s="28" t="n">
        <v>5.044955</v>
      </c>
      <c r="W1944" s="39" t="n">
        <v>0.630619</v>
      </c>
      <c r="X1944" s="24" t="n">
        <f aca="false">P1944*RHO_VANE/2700*(1+SCRAP)*PRICE_VANE</f>
        <v>183.44118366</v>
      </c>
      <c r="Y1944" s="24" t="n">
        <f aca="false">Q1944*RHO_PLATE/2700*(1+SCRAP)*PRICE_PLATE</f>
        <v>213.2195751</v>
      </c>
      <c r="Z1944" s="24" t="n">
        <f aca="false">T1944*CUT_M+(R1944+S1944)*CUT_SET</f>
        <v>229.863266</v>
      </c>
      <c r="AA1944" s="24" t="n">
        <f aca="false">U1944*ROUND_M</f>
        <v>533.044225</v>
      </c>
      <c r="AB1944" s="24" t="n">
        <f aca="false">(R1944+S1944)*FINISH_PART</f>
        <v>304</v>
      </c>
      <c r="AC1944" s="24" t="n">
        <f aca="false">R1944*SPACER_VANE+(R1944+S1944)*ASM_H*LABOUR</f>
        <v>499.5</v>
      </c>
      <c r="AD1944" s="24" t="n">
        <f aca="false">V1944*G10_CAGE+W1944*G10_SLEEVE</f>
        <v>340.53444</v>
      </c>
      <c r="AE1944" s="24" t="n">
        <f aca="false">N1944/1000*SHAFT_M+SHAFT_SET</f>
        <v>189.8</v>
      </c>
      <c r="AF1944" s="24" t="n">
        <f aca="false">2*ROUNDUP(G1944*1000/V_ZENER,0)*PRICE_Z+5*ROUNDUP(G1944*DIODE_SAFETY/V_STICK,0)*PRICE_STICK</f>
        <v>91.7</v>
      </c>
      <c r="AG1944" s="24" t="n">
        <f aca="false">SUM(X1944:AF1944)</f>
        <v>2585.10268976</v>
      </c>
      <c r="AH1944" s="20" t="n">
        <f aca="false">FIXED_BOM</f>
        <v>3461</v>
      </c>
      <c r="AI1944" s="24" t="n">
        <f aca="false">(AG1944+AH1944)*(1+CONT)</f>
        <v>6953.018093224</v>
      </c>
      <c r="AJ1944" s="24" t="n">
        <f aca="false">IF(L1944&gt;0,AI1944/L1944,1000000000000)</f>
        <v>714.696749420448</v>
      </c>
      <c r="AK1944" s="8" t="n">
        <f aca="false">IF(AND(G1944&gt;=V_NEED,L1944&gt;=P_MIN,K1944&gt;=Z_MIN,F1944&lt;=N_CAP,D1944&lt;=R_MAX,OR(CORONA_REQ=0,O1944&gt;=G1944)),1,0)</f>
        <v>1</v>
      </c>
      <c r="AL1944" s="28" t="n">
        <f aca="false">IF(AK1944=1,IF(OBJECTIVE=1,AI1944,AJ1944),1000000000000)+ROW()*0.000000001</f>
        <v>6953.018095168</v>
      </c>
    </row>
    <row r="1945" customFormat="false" ht="15" hidden="false" customHeight="false" outlineLevel="0" collapsed="false">
      <c r="A1945" s="8" t="n">
        <v>1941</v>
      </c>
      <c r="B1945" s="23" t="n">
        <v>6</v>
      </c>
      <c r="C1945" s="23" t="n">
        <v>2.5</v>
      </c>
      <c r="D1945" s="8" t="n">
        <v>250</v>
      </c>
      <c r="E1945" s="8" t="n">
        <v>26</v>
      </c>
      <c r="F1945" s="8" t="n">
        <v>8</v>
      </c>
      <c r="G1945" s="28" t="n">
        <v>13.132078</v>
      </c>
      <c r="H1945" s="8" t="n">
        <v>172.315612</v>
      </c>
      <c r="I1945" s="8" t="n">
        <v>1903.471736</v>
      </c>
      <c r="J1945" s="28" t="n">
        <v>11.046426</v>
      </c>
      <c r="K1945" s="39" t="n">
        <v>1.476594</v>
      </c>
      <c r="L1945" s="28" t="n">
        <v>13.493486</v>
      </c>
      <c r="M1945" s="8" t="n">
        <v>206.5</v>
      </c>
      <c r="N1945" s="8" t="n">
        <v>1017</v>
      </c>
      <c r="O1945" s="28" t="n">
        <v>13.305303</v>
      </c>
      <c r="P1945" s="28" t="n">
        <v>20.433437</v>
      </c>
      <c r="Q1945" s="28" t="n">
        <v>22.90221</v>
      </c>
      <c r="R1945" s="8" t="n">
        <v>32</v>
      </c>
      <c r="S1945" s="8" t="n">
        <v>18</v>
      </c>
      <c r="T1945" s="23" t="n">
        <v>169.288488</v>
      </c>
      <c r="U1945" s="23" t="n">
        <v>140.88849</v>
      </c>
      <c r="V1945" s="28" t="n">
        <v>6.296988</v>
      </c>
      <c r="W1945" s="39" t="n">
        <v>0.787124</v>
      </c>
      <c r="X1945" s="24" t="n">
        <f aca="false">P1945*RHO_VANE/2700*(1+SCRAP)*PRICE_VANE</f>
        <v>244.58824089</v>
      </c>
      <c r="Y1945" s="24" t="n">
        <f aca="false">Q1945*RHO_PLATE/2700*(1+SCRAP)*PRICE_PLATE</f>
        <v>274.1394537</v>
      </c>
      <c r="Z1945" s="24" t="n">
        <f aca="false">T1945*CUT_M+(R1945+S1945)*CUT_SET</f>
        <v>303.932732</v>
      </c>
      <c r="AA1945" s="24" t="n">
        <f aca="false">U1945*ROUND_M</f>
        <v>704.44245</v>
      </c>
      <c r="AB1945" s="24" t="n">
        <f aca="false">(R1945+S1945)*FINISH_PART</f>
        <v>400</v>
      </c>
      <c r="AC1945" s="24" t="n">
        <f aca="false">R1945*SPACER_VANE+(R1945+S1945)*ASM_H*LABOUR</f>
        <v>658.5</v>
      </c>
      <c r="AD1945" s="24" t="n">
        <f aca="false">V1945*G10_CAGE+W1945*G10_SLEEVE</f>
        <v>425.04672</v>
      </c>
      <c r="AE1945" s="24" t="n">
        <f aca="false">N1945/1000*SHAFT_M+SHAFT_SET</f>
        <v>202.04</v>
      </c>
      <c r="AF1945" s="24" t="n">
        <f aca="false">2*ROUNDUP(G1945*1000/V_ZENER,0)*PRICE_Z+5*ROUNDUP(G1945*DIODE_SAFETY/V_STICK,0)*PRICE_STICK</f>
        <v>91.7</v>
      </c>
      <c r="AG1945" s="24" t="n">
        <f aca="false">SUM(X1945:AF1945)</f>
        <v>3304.38959659</v>
      </c>
      <c r="AH1945" s="20" t="n">
        <f aca="false">FIXED_BOM</f>
        <v>3461</v>
      </c>
      <c r="AI1945" s="24" t="n">
        <f aca="false">(AG1945+AH1945)*(1+CONT)</f>
        <v>7780.1980360785</v>
      </c>
      <c r="AJ1945" s="24" t="n">
        <f aca="false">IF(L1945&gt;0,AI1945/L1945,1000000000000)</f>
        <v>576.589180592658</v>
      </c>
      <c r="AK1945" s="8" t="n">
        <f aca="false">IF(AND(G1945&gt;=V_NEED,L1945&gt;=P_MIN,K1945&gt;=Z_MIN,F1945&lt;=N_CAP,D1945&lt;=R_MAX,OR(CORONA_REQ=0,O1945&gt;=G1945)),1,0)</f>
        <v>0</v>
      </c>
      <c r="AL1945" s="28" t="n">
        <f aca="false">IF(AK1945=1,IF(OBJECTIVE=1,AI1945,AJ1945),1000000000000)+ROW()*0.000000001</f>
        <v>1000000000000</v>
      </c>
    </row>
    <row r="1946" customFormat="false" ht="15" hidden="false" customHeight="false" outlineLevel="0" collapsed="false">
      <c r="A1946" s="8" t="n">
        <v>1942</v>
      </c>
      <c r="B1946" s="23" t="n">
        <v>6</v>
      </c>
      <c r="C1946" s="23" t="n">
        <v>2.5</v>
      </c>
      <c r="D1946" s="8" t="n">
        <v>250</v>
      </c>
      <c r="E1946" s="8" t="n">
        <v>26</v>
      </c>
      <c r="F1946" s="8" t="n">
        <v>10</v>
      </c>
      <c r="G1946" s="28" t="n">
        <v>13.132078</v>
      </c>
      <c r="H1946" s="8" t="n">
        <v>217.733108</v>
      </c>
      <c r="I1946" s="8" t="n">
        <v>2411.064199</v>
      </c>
      <c r="J1946" s="28" t="n">
        <v>11.073485</v>
      </c>
      <c r="K1946" s="39" t="n">
        <v>1.482779</v>
      </c>
      <c r="L1946" s="28" t="n">
        <v>17.246726</v>
      </c>
      <c r="M1946" s="8" t="n">
        <v>257.5</v>
      </c>
      <c r="N1946" s="8" t="n">
        <v>1119</v>
      </c>
      <c r="O1946" s="28" t="n">
        <v>13.305303</v>
      </c>
      <c r="P1946" s="28" t="n">
        <v>25.541796</v>
      </c>
      <c r="Q1946" s="28" t="n">
        <v>27.991591</v>
      </c>
      <c r="R1946" s="8" t="n">
        <v>40</v>
      </c>
      <c r="S1946" s="8" t="n">
        <v>22</v>
      </c>
      <c r="T1946" s="23" t="n">
        <v>210.668132</v>
      </c>
      <c r="U1946" s="23" t="n">
        <v>175.168135</v>
      </c>
      <c r="V1946" s="28" t="n">
        <v>7.549021</v>
      </c>
      <c r="W1946" s="39" t="n">
        <v>0.943628</v>
      </c>
      <c r="X1946" s="24" t="n">
        <f aca="false">P1946*RHO_VANE/2700*(1+SCRAP)*PRICE_VANE</f>
        <v>305.73529812</v>
      </c>
      <c r="Y1946" s="24" t="n">
        <f aca="false">Q1946*RHO_PLATE/2700*(1+SCRAP)*PRICE_PLATE</f>
        <v>335.05934427</v>
      </c>
      <c r="Z1946" s="24" t="n">
        <f aca="false">T1946*CUT_M+(R1946+S1946)*CUT_SET</f>
        <v>378.002198</v>
      </c>
      <c r="AA1946" s="24" t="n">
        <f aca="false">U1946*ROUND_M</f>
        <v>875.840675</v>
      </c>
      <c r="AB1946" s="24" t="n">
        <f aca="false">(R1946+S1946)*FINISH_PART</f>
        <v>496</v>
      </c>
      <c r="AC1946" s="24" t="n">
        <f aca="false">R1946*SPACER_VANE+(R1946+S1946)*ASM_H*LABOUR</f>
        <v>817.5</v>
      </c>
      <c r="AD1946" s="24" t="n">
        <f aca="false">V1946*G10_CAGE+W1946*G10_SLEEVE</f>
        <v>509.55894</v>
      </c>
      <c r="AE1946" s="24" t="n">
        <f aca="false">N1946/1000*SHAFT_M+SHAFT_SET</f>
        <v>214.28</v>
      </c>
      <c r="AF1946" s="24" t="n">
        <f aca="false">2*ROUNDUP(G1946*1000/V_ZENER,0)*PRICE_Z+5*ROUNDUP(G1946*DIODE_SAFETY/V_STICK,0)*PRICE_STICK</f>
        <v>91.7</v>
      </c>
      <c r="AG1946" s="24" t="n">
        <f aca="false">SUM(X1946:AF1946)</f>
        <v>4023.67645539</v>
      </c>
      <c r="AH1946" s="20" t="n">
        <f aca="false">FIXED_BOM</f>
        <v>3461</v>
      </c>
      <c r="AI1946" s="24" t="n">
        <f aca="false">(AG1946+AH1946)*(1+CONT)</f>
        <v>8607.3779236985</v>
      </c>
      <c r="AJ1946" s="24" t="n">
        <f aca="false">IF(L1946&gt;0,AI1946/L1946,1000000000000)</f>
        <v>499.073152997183</v>
      </c>
      <c r="AK1946" s="8" t="n">
        <f aca="false">IF(AND(G1946&gt;=V_NEED,L1946&gt;=P_MIN,K1946&gt;=Z_MIN,F1946&lt;=N_CAP,D1946&lt;=R_MAX,OR(CORONA_REQ=0,O1946&gt;=G1946)),1,0)</f>
        <v>0</v>
      </c>
      <c r="AL1946" s="28" t="n">
        <f aca="false">IF(AK1946=1,IF(OBJECTIVE=1,AI1946,AJ1946),1000000000000)+ROW()*0.000000001</f>
        <v>1000000000000</v>
      </c>
    </row>
    <row r="1947" customFormat="false" ht="15" hidden="false" customHeight="false" outlineLevel="0" collapsed="false">
      <c r="A1947" s="8" t="n">
        <v>1943</v>
      </c>
      <c r="B1947" s="23" t="n">
        <v>6</v>
      </c>
      <c r="C1947" s="23" t="n">
        <v>2.5</v>
      </c>
      <c r="D1947" s="8" t="n">
        <v>250</v>
      </c>
      <c r="E1947" s="8" t="n">
        <v>26</v>
      </c>
      <c r="F1947" s="8" t="n">
        <v>12</v>
      </c>
      <c r="G1947" s="28" t="n">
        <v>13.132078</v>
      </c>
      <c r="H1947" s="8" t="n">
        <v>263.150604</v>
      </c>
      <c r="I1947" s="8" t="n">
        <v>2918.656662</v>
      </c>
      <c r="J1947" s="28" t="n">
        <v>11.091203</v>
      </c>
      <c r="K1947" s="39" t="n">
        <v>1.487274</v>
      </c>
      <c r="L1947" s="28" t="n">
        <v>21.013444</v>
      </c>
      <c r="M1947" s="8" t="n">
        <v>308.5</v>
      </c>
      <c r="N1947" s="8" t="n">
        <v>1221</v>
      </c>
      <c r="O1947" s="28" t="n">
        <v>13.305303</v>
      </c>
      <c r="P1947" s="28" t="n">
        <v>30.650155</v>
      </c>
      <c r="Q1947" s="28" t="n">
        <v>33.080971</v>
      </c>
      <c r="R1947" s="8" t="n">
        <v>48</v>
      </c>
      <c r="S1947" s="8" t="n">
        <v>26</v>
      </c>
      <c r="T1947" s="23" t="n">
        <v>252.047776</v>
      </c>
      <c r="U1947" s="23" t="n">
        <v>209.44778</v>
      </c>
      <c r="V1947" s="28" t="n">
        <v>8.801054</v>
      </c>
      <c r="W1947" s="39" t="n">
        <v>1.100132</v>
      </c>
      <c r="X1947" s="24" t="n">
        <f aca="false">P1947*RHO_VANE/2700*(1+SCRAP)*PRICE_VANE</f>
        <v>366.88235535</v>
      </c>
      <c r="Y1947" s="24" t="n">
        <f aca="false">Q1947*RHO_PLATE/2700*(1+SCRAP)*PRICE_PLATE</f>
        <v>395.97922287</v>
      </c>
      <c r="Z1947" s="24" t="n">
        <f aca="false">T1947*CUT_M+(R1947+S1947)*CUT_SET</f>
        <v>452.071664</v>
      </c>
      <c r="AA1947" s="24" t="n">
        <f aca="false">U1947*ROUND_M</f>
        <v>1047.2389</v>
      </c>
      <c r="AB1947" s="24" t="n">
        <f aca="false">(R1947+S1947)*FINISH_PART</f>
        <v>592</v>
      </c>
      <c r="AC1947" s="24" t="n">
        <f aca="false">R1947*SPACER_VANE+(R1947+S1947)*ASM_H*LABOUR</f>
        <v>976.5</v>
      </c>
      <c r="AD1947" s="24" t="n">
        <f aca="false">V1947*G10_CAGE+W1947*G10_SLEEVE</f>
        <v>594.07116</v>
      </c>
      <c r="AE1947" s="24" t="n">
        <f aca="false">N1947/1000*SHAFT_M+SHAFT_SET</f>
        <v>226.52</v>
      </c>
      <c r="AF1947" s="24" t="n">
        <f aca="false">2*ROUNDUP(G1947*1000/V_ZENER,0)*PRICE_Z+5*ROUNDUP(G1947*DIODE_SAFETY/V_STICK,0)*PRICE_STICK</f>
        <v>91.7</v>
      </c>
      <c r="AG1947" s="24" t="n">
        <f aca="false">SUM(X1947:AF1947)</f>
        <v>4742.96330222</v>
      </c>
      <c r="AH1947" s="20" t="n">
        <f aca="false">FIXED_BOM</f>
        <v>3461</v>
      </c>
      <c r="AI1947" s="24" t="n">
        <f aca="false">(AG1947+AH1947)*(1+CONT)</f>
        <v>9434.557797553</v>
      </c>
      <c r="AJ1947" s="24" t="n">
        <f aca="false">IF(L1947&gt;0,AI1947/L1947,1000000000000)</f>
        <v>448.977226082169</v>
      </c>
      <c r="AK1947" s="8" t="n">
        <f aca="false">IF(AND(G1947&gt;=V_NEED,L1947&gt;=P_MIN,K1947&gt;=Z_MIN,F1947&lt;=N_CAP,D1947&lt;=R_MAX,OR(CORONA_REQ=0,O1947&gt;=G1947)),1,0)</f>
        <v>0</v>
      </c>
      <c r="AL1947" s="28" t="n">
        <f aca="false">IF(AK1947=1,IF(OBJECTIVE=1,AI1947,AJ1947),1000000000000)+ROW()*0.000000001</f>
        <v>1000000000000</v>
      </c>
    </row>
    <row r="1948" customFormat="false" ht="15" hidden="false" customHeight="false" outlineLevel="0" collapsed="false">
      <c r="A1948" s="8" t="n">
        <v>1944</v>
      </c>
      <c r="B1948" s="23" t="n">
        <v>6</v>
      </c>
      <c r="C1948" s="23" t="n">
        <v>2.5</v>
      </c>
      <c r="D1948" s="8" t="n">
        <v>250</v>
      </c>
      <c r="E1948" s="8" t="n">
        <v>26</v>
      </c>
      <c r="F1948" s="8" t="n">
        <v>16</v>
      </c>
      <c r="G1948" s="28" t="n">
        <v>13.132078</v>
      </c>
      <c r="H1948" s="8" t="n">
        <v>353.985597</v>
      </c>
      <c r="I1948" s="8" t="n">
        <v>3933.841588</v>
      </c>
      <c r="J1948" s="28" t="n">
        <v>11.112999</v>
      </c>
      <c r="K1948" s="39" t="n">
        <v>1.49247</v>
      </c>
      <c r="L1948" s="28" t="n">
        <v>28.548232</v>
      </c>
      <c r="M1948" s="8" t="n">
        <v>410.5</v>
      </c>
      <c r="N1948" s="8" t="n">
        <v>1425</v>
      </c>
      <c r="O1948" s="28" t="n">
        <v>13.305303</v>
      </c>
      <c r="P1948" s="28" t="n">
        <v>40.866874</v>
      </c>
      <c r="Q1948" s="28" t="n">
        <v>43.259731</v>
      </c>
      <c r="R1948" s="8" t="n">
        <v>64</v>
      </c>
      <c r="S1948" s="8" t="n">
        <v>34</v>
      </c>
      <c r="T1948" s="23" t="n">
        <v>334.807064</v>
      </c>
      <c r="U1948" s="23" t="n">
        <v>278.007069</v>
      </c>
      <c r="V1948" s="28" t="n">
        <v>11.305119</v>
      </c>
      <c r="W1948" s="39" t="n">
        <v>1.41314</v>
      </c>
      <c r="X1948" s="24" t="n">
        <f aca="false">P1948*RHO_VANE/2700*(1+SCRAP)*PRICE_VANE</f>
        <v>489.17648178</v>
      </c>
      <c r="Y1948" s="24" t="n">
        <f aca="false">Q1948*RHO_PLATE/2700*(1+SCRAP)*PRICE_PLATE</f>
        <v>517.81898007</v>
      </c>
      <c r="Z1948" s="24" t="n">
        <f aca="false">T1948*CUT_M+(R1948+S1948)*CUT_SET</f>
        <v>600.210596</v>
      </c>
      <c r="AA1948" s="24" t="n">
        <f aca="false">U1948*ROUND_M</f>
        <v>1390.035345</v>
      </c>
      <c r="AB1948" s="24" t="n">
        <f aca="false">(R1948+S1948)*FINISH_PART</f>
        <v>784</v>
      </c>
      <c r="AC1948" s="24" t="n">
        <f aca="false">R1948*SPACER_VANE+(R1948+S1948)*ASM_H*LABOUR</f>
        <v>1294.5</v>
      </c>
      <c r="AD1948" s="24" t="n">
        <f aca="false">V1948*G10_CAGE+W1948*G10_SLEEVE</f>
        <v>763.09554</v>
      </c>
      <c r="AE1948" s="24" t="n">
        <f aca="false">N1948/1000*SHAFT_M+SHAFT_SET</f>
        <v>251</v>
      </c>
      <c r="AF1948" s="24" t="n">
        <f aca="false">2*ROUNDUP(G1948*1000/V_ZENER,0)*PRICE_Z+5*ROUNDUP(G1948*DIODE_SAFETY/V_STICK,0)*PRICE_STICK</f>
        <v>91.7</v>
      </c>
      <c r="AG1948" s="24" t="n">
        <f aca="false">SUM(X1948:AF1948)</f>
        <v>6181.53694285</v>
      </c>
      <c r="AH1948" s="20" t="n">
        <f aca="false">FIXED_BOM</f>
        <v>3461</v>
      </c>
      <c r="AI1948" s="24" t="n">
        <f aca="false">(AG1948+AH1948)*(1+CONT)</f>
        <v>11088.9174842775</v>
      </c>
      <c r="AJ1948" s="24" t="n">
        <f aca="false">IF(L1948&gt;0,AI1948/L1948,1000000000000)</f>
        <v>388.427468442792</v>
      </c>
      <c r="AK1948" s="8" t="n">
        <f aca="false">IF(AND(G1948&gt;=V_NEED,L1948&gt;=P_MIN,K1948&gt;=Z_MIN,F1948&lt;=N_CAP,D1948&lt;=R_MAX,OR(CORONA_REQ=0,O1948&gt;=G1948)),1,0)</f>
        <v>0</v>
      </c>
      <c r="AL1948" s="28" t="n">
        <f aca="false">IF(AK1948=1,IF(OBJECTIVE=1,AI1948,AJ1948),1000000000000)+ROW()*0.000000001</f>
        <v>1000000000000</v>
      </c>
    </row>
    <row r="1949" customFormat="false" ht="15" hidden="false" customHeight="false" outlineLevel="0" collapsed="false">
      <c r="A1949" s="8" t="n">
        <v>1945</v>
      </c>
      <c r="B1949" s="23" t="n">
        <v>6</v>
      </c>
      <c r="C1949" s="23" t="n">
        <v>3</v>
      </c>
      <c r="D1949" s="8" t="n">
        <v>250</v>
      </c>
      <c r="E1949" s="8" t="n">
        <v>18</v>
      </c>
      <c r="F1949" s="8" t="n">
        <v>4</v>
      </c>
      <c r="G1949" s="28" t="n">
        <v>13.132078</v>
      </c>
      <c r="H1949" s="8" t="n">
        <v>41.099078</v>
      </c>
      <c r="I1949" s="8" t="n">
        <v>629.870762</v>
      </c>
      <c r="J1949" s="28" t="n">
        <v>15.325666</v>
      </c>
      <c r="K1949" s="39" t="n">
        <v>1.473227</v>
      </c>
      <c r="L1949" s="28" t="n">
        <v>4.426671</v>
      </c>
      <c r="M1949" s="8" t="n">
        <v>102</v>
      </c>
      <c r="N1949" s="8" t="n">
        <v>808</v>
      </c>
      <c r="O1949" s="28" t="n">
        <v>13.994337</v>
      </c>
      <c r="P1949" s="28" t="n">
        <v>9.002859</v>
      </c>
      <c r="Q1949" s="28" t="n">
        <v>12.214512</v>
      </c>
      <c r="R1949" s="8" t="n">
        <v>16</v>
      </c>
      <c r="S1949" s="8" t="n">
        <v>8</v>
      </c>
      <c r="T1949" s="23" t="n">
        <v>82.759288</v>
      </c>
      <c r="U1949" s="23" t="n">
        <v>68.559289</v>
      </c>
      <c r="V1949" s="28" t="n">
        <v>3.731549</v>
      </c>
      <c r="W1949" s="39" t="n">
        <v>0.466444</v>
      </c>
      <c r="X1949" s="24" t="n">
        <f aca="false">P1949*RHO_VANE/2700*(1+SCRAP)*PRICE_VANE</f>
        <v>107.76422223</v>
      </c>
      <c r="Y1949" s="24" t="n">
        <f aca="false">Q1949*RHO_PLATE/2700*(1+SCRAP)*PRICE_PLATE</f>
        <v>146.20770864</v>
      </c>
      <c r="Z1949" s="24" t="n">
        <f aca="false">T1949*CUT_M+(R1949+S1949)*CUT_SET</f>
        <v>148.138932</v>
      </c>
      <c r="AA1949" s="24" t="n">
        <f aca="false">U1949*ROUND_M</f>
        <v>342.796445</v>
      </c>
      <c r="AB1949" s="24" t="n">
        <f aca="false">(R1949+S1949)*FINISH_PART</f>
        <v>192</v>
      </c>
      <c r="AC1949" s="24" t="n">
        <f aca="false">R1949*SPACER_VANE+(R1949+S1949)*ASM_H*LABOUR</f>
        <v>318</v>
      </c>
      <c r="AD1949" s="24" t="n">
        <f aca="false">V1949*G10_CAGE+W1949*G10_SLEEVE</f>
        <v>251.87958</v>
      </c>
      <c r="AE1949" s="24" t="n">
        <f aca="false">N1949/1000*SHAFT_M+SHAFT_SET</f>
        <v>176.96</v>
      </c>
      <c r="AF1949" s="24" t="n">
        <f aca="false">2*ROUNDUP(G1949*1000/V_ZENER,0)*PRICE_Z+5*ROUNDUP(G1949*DIODE_SAFETY/V_STICK,0)*PRICE_STICK</f>
        <v>91.7</v>
      </c>
      <c r="AG1949" s="24" t="n">
        <f aca="false">SUM(X1949:AF1949)</f>
        <v>1775.44688787</v>
      </c>
      <c r="AH1949" s="20" t="n">
        <f aca="false">FIXED_BOM</f>
        <v>3461</v>
      </c>
      <c r="AI1949" s="24" t="n">
        <f aca="false">(AG1949+AH1949)*(1+CONT)</f>
        <v>6021.9139210505</v>
      </c>
      <c r="AJ1949" s="24" t="n">
        <f aca="false">IF(L1949&gt;0,AI1949/L1949,1000000000000)</f>
        <v>1360.37078903097</v>
      </c>
      <c r="AK1949" s="8" t="n">
        <f aca="false">IF(AND(G1949&gt;=V_NEED,L1949&gt;=P_MIN,K1949&gt;=Z_MIN,F1949&lt;=N_CAP,D1949&lt;=R_MAX,OR(CORONA_REQ=0,O1949&gt;=G1949)),1,0)</f>
        <v>1</v>
      </c>
      <c r="AL1949" s="28" t="n">
        <f aca="false">IF(AK1949=1,IF(OBJECTIVE=1,AI1949,AJ1949),1000000000000)+ROW()*0.000000001</f>
        <v>6021.9139229995</v>
      </c>
    </row>
    <row r="1950" customFormat="false" ht="15" hidden="false" customHeight="false" outlineLevel="0" collapsed="false">
      <c r="A1950" s="8" t="n">
        <v>1946</v>
      </c>
      <c r="B1950" s="23" t="n">
        <v>6</v>
      </c>
      <c r="C1950" s="23" t="n">
        <v>3</v>
      </c>
      <c r="D1950" s="8" t="n">
        <v>250</v>
      </c>
      <c r="E1950" s="8" t="n">
        <v>18</v>
      </c>
      <c r="F1950" s="8" t="n">
        <v>6</v>
      </c>
      <c r="G1950" s="28" t="n">
        <v>13.132078</v>
      </c>
      <c r="H1950" s="8" t="n">
        <v>63.441409</v>
      </c>
      <c r="I1950" s="8" t="n">
        <v>989.796911</v>
      </c>
      <c r="J1950" s="28" t="n">
        <v>15.601749</v>
      </c>
      <c r="K1950" s="39" t="n">
        <v>1.508201</v>
      </c>
      <c r="L1950" s="28" t="n">
        <v>7.309358</v>
      </c>
      <c r="M1950" s="8" t="n">
        <v>147</v>
      </c>
      <c r="N1950" s="8" t="n">
        <v>898</v>
      </c>
      <c r="O1950" s="28" t="n">
        <v>13.994337</v>
      </c>
      <c r="P1950" s="28" t="n">
        <v>13.504288</v>
      </c>
      <c r="Q1950" s="28" t="n">
        <v>15.26814</v>
      </c>
      <c r="R1950" s="8" t="n">
        <v>24</v>
      </c>
      <c r="S1950" s="8" t="n">
        <v>10</v>
      </c>
      <c r="T1950" s="23" t="n">
        <v>120.369021</v>
      </c>
      <c r="U1950" s="23" t="n">
        <v>99.069023</v>
      </c>
      <c r="V1950" s="28" t="n">
        <v>4.836283</v>
      </c>
      <c r="W1950" s="39" t="n">
        <v>0.604535</v>
      </c>
      <c r="X1950" s="24" t="n">
        <f aca="false">P1950*RHO_VANE/2700*(1+SCRAP)*PRICE_VANE</f>
        <v>161.64632736</v>
      </c>
      <c r="Y1950" s="24" t="n">
        <f aca="false">Q1950*RHO_PLATE/2700*(1+SCRAP)*PRICE_PLATE</f>
        <v>182.7596358</v>
      </c>
      <c r="Z1950" s="24" t="n">
        <f aca="false">T1950*CUT_M+(R1950+S1950)*CUT_SET</f>
        <v>214.5535315</v>
      </c>
      <c r="AA1950" s="24" t="n">
        <f aca="false">U1950*ROUND_M</f>
        <v>495.345115</v>
      </c>
      <c r="AB1950" s="24" t="n">
        <f aca="false">(R1950+S1950)*FINISH_PART</f>
        <v>272</v>
      </c>
      <c r="AC1950" s="24" t="n">
        <f aca="false">R1950*SPACER_VANE+(R1950+S1950)*ASM_H*LABOUR</f>
        <v>454.5</v>
      </c>
      <c r="AD1950" s="24" t="n">
        <f aca="false">V1950*G10_CAGE+W1950*G10_SLEEVE</f>
        <v>326.44908</v>
      </c>
      <c r="AE1950" s="24" t="n">
        <f aca="false">N1950/1000*SHAFT_M+SHAFT_SET</f>
        <v>187.76</v>
      </c>
      <c r="AF1950" s="24" t="n">
        <f aca="false">2*ROUNDUP(G1950*1000/V_ZENER,0)*PRICE_Z+5*ROUNDUP(G1950*DIODE_SAFETY/V_STICK,0)*PRICE_STICK</f>
        <v>91.7</v>
      </c>
      <c r="AG1950" s="24" t="n">
        <f aca="false">SUM(X1950:AF1950)</f>
        <v>2386.71368966</v>
      </c>
      <c r="AH1950" s="20" t="n">
        <f aca="false">FIXED_BOM</f>
        <v>3461</v>
      </c>
      <c r="AI1950" s="24" t="n">
        <f aca="false">(AG1950+AH1950)*(1+CONT)</f>
        <v>6724.870743109</v>
      </c>
      <c r="AJ1950" s="24" t="n">
        <f aca="false">IF(L1950&gt;0,AI1950/L1950,1000000000000)</f>
        <v>920.03576006388</v>
      </c>
      <c r="AK1950" s="8" t="n">
        <f aca="false">IF(AND(G1950&gt;=V_NEED,L1950&gt;=P_MIN,K1950&gt;=Z_MIN,F1950&lt;=N_CAP,D1950&lt;=R_MAX,OR(CORONA_REQ=0,O1950&gt;=G1950)),1,0)</f>
        <v>1</v>
      </c>
      <c r="AL1950" s="28" t="n">
        <f aca="false">IF(AK1950=1,IF(OBJECTIVE=1,AI1950,AJ1950),1000000000000)+ROW()*0.000000001</f>
        <v>6724.870745059</v>
      </c>
    </row>
    <row r="1951" customFormat="false" ht="15" hidden="false" customHeight="false" outlineLevel="0" collapsed="false">
      <c r="A1951" s="8" t="n">
        <v>1947</v>
      </c>
      <c r="B1951" s="23" t="n">
        <v>6</v>
      </c>
      <c r="C1951" s="23" t="n">
        <v>3</v>
      </c>
      <c r="D1951" s="8" t="n">
        <v>250</v>
      </c>
      <c r="E1951" s="8" t="n">
        <v>18</v>
      </c>
      <c r="F1951" s="8" t="n">
        <v>8</v>
      </c>
      <c r="G1951" s="28" t="n">
        <v>13.132078</v>
      </c>
      <c r="H1951" s="8" t="n">
        <v>85.783739</v>
      </c>
      <c r="I1951" s="8" t="n">
        <v>1349.723061</v>
      </c>
      <c r="J1951" s="28" t="n">
        <v>15.73402</v>
      </c>
      <c r="K1951" s="39" t="n">
        <v>1.52546</v>
      </c>
      <c r="L1951" s="28" t="n">
        <v>10.200645</v>
      </c>
      <c r="M1951" s="8" t="n">
        <v>201</v>
      </c>
      <c r="N1951" s="8" t="n">
        <v>1006</v>
      </c>
      <c r="O1951" s="28" t="n">
        <v>13.994337</v>
      </c>
      <c r="P1951" s="28" t="n">
        <v>18.005718</v>
      </c>
      <c r="Q1951" s="28" t="n">
        <v>21.375396</v>
      </c>
      <c r="R1951" s="8" t="n">
        <v>32</v>
      </c>
      <c r="S1951" s="8" t="n">
        <v>14</v>
      </c>
      <c r="T1951" s="23" t="n">
        <v>161.748665</v>
      </c>
      <c r="U1951" s="23" t="n">
        <v>133.348668</v>
      </c>
      <c r="V1951" s="28" t="n">
        <v>6.161965</v>
      </c>
      <c r="W1951" s="39" t="n">
        <v>0.770246</v>
      </c>
      <c r="X1951" s="24" t="n">
        <f aca="false">P1951*RHO_VANE/2700*(1+SCRAP)*PRICE_VANE</f>
        <v>215.52844446</v>
      </c>
      <c r="Y1951" s="24" t="n">
        <f aca="false">Q1951*RHO_PLATE/2700*(1+SCRAP)*PRICE_PLATE</f>
        <v>255.86349012</v>
      </c>
      <c r="Z1951" s="24" t="n">
        <f aca="false">T1951*CUT_M+(R1951+S1951)*CUT_SET</f>
        <v>288.6229975</v>
      </c>
      <c r="AA1951" s="24" t="n">
        <f aca="false">U1951*ROUND_M</f>
        <v>666.74334</v>
      </c>
      <c r="AB1951" s="24" t="n">
        <f aca="false">(R1951+S1951)*FINISH_PART</f>
        <v>368</v>
      </c>
      <c r="AC1951" s="24" t="n">
        <f aca="false">R1951*SPACER_VANE+(R1951+S1951)*ASM_H*LABOUR</f>
        <v>613.5</v>
      </c>
      <c r="AD1951" s="24" t="n">
        <f aca="false">V1951*G10_CAGE+W1951*G10_SLEEVE</f>
        <v>415.93266</v>
      </c>
      <c r="AE1951" s="24" t="n">
        <f aca="false">N1951/1000*SHAFT_M+SHAFT_SET</f>
        <v>200.72</v>
      </c>
      <c r="AF1951" s="24" t="n">
        <f aca="false">2*ROUNDUP(G1951*1000/V_ZENER,0)*PRICE_Z+5*ROUNDUP(G1951*DIODE_SAFETY/V_STICK,0)*PRICE_STICK</f>
        <v>91.7</v>
      </c>
      <c r="AG1951" s="24" t="n">
        <f aca="false">SUM(X1951:AF1951)</f>
        <v>3116.61093208</v>
      </c>
      <c r="AH1951" s="20" t="n">
        <f aca="false">FIXED_BOM</f>
        <v>3461</v>
      </c>
      <c r="AI1951" s="24" t="n">
        <f aca="false">(AG1951+AH1951)*(1+CONT)</f>
        <v>7564.252571892</v>
      </c>
      <c r="AJ1951" s="24" t="n">
        <f aca="false">IF(L1951&gt;0,AI1951/L1951,1000000000000)</f>
        <v>741.546497490306</v>
      </c>
      <c r="AK1951" s="8" t="n">
        <f aca="false">IF(AND(G1951&gt;=V_NEED,L1951&gt;=P_MIN,K1951&gt;=Z_MIN,F1951&lt;=N_CAP,D1951&lt;=R_MAX,OR(CORONA_REQ=0,O1951&gt;=G1951)),1,0)</f>
        <v>0</v>
      </c>
      <c r="AL1951" s="28" t="n">
        <f aca="false">IF(AK1951=1,IF(OBJECTIVE=1,AI1951,AJ1951),1000000000000)+ROW()*0.000000001</f>
        <v>1000000000000</v>
      </c>
    </row>
    <row r="1952" customFormat="false" ht="15" hidden="false" customHeight="false" outlineLevel="0" collapsed="false">
      <c r="A1952" s="8" t="n">
        <v>1948</v>
      </c>
      <c r="B1952" s="23" t="n">
        <v>6</v>
      </c>
      <c r="C1952" s="23" t="n">
        <v>3</v>
      </c>
      <c r="D1952" s="8" t="n">
        <v>250</v>
      </c>
      <c r="E1952" s="8" t="n">
        <v>18</v>
      </c>
      <c r="F1952" s="8" t="n">
        <v>10</v>
      </c>
      <c r="G1952" s="28" t="n">
        <v>13.132078</v>
      </c>
      <c r="H1952" s="8" t="n">
        <v>108.12607</v>
      </c>
      <c r="I1952" s="8" t="n">
        <v>1709.64921</v>
      </c>
      <c r="J1952" s="28" t="n">
        <v>15.811628</v>
      </c>
      <c r="K1952" s="39" t="n">
        <v>1.535492</v>
      </c>
      <c r="L1952" s="28" t="n">
        <v>13.083404</v>
      </c>
      <c r="M1952" s="8" t="n">
        <v>246</v>
      </c>
      <c r="N1952" s="8" t="n">
        <v>1096</v>
      </c>
      <c r="O1952" s="28" t="n">
        <v>13.994337</v>
      </c>
      <c r="P1952" s="28" t="n">
        <v>22.507147</v>
      </c>
      <c r="Q1952" s="28" t="n">
        <v>24.429024</v>
      </c>
      <c r="R1952" s="8" t="n">
        <v>40</v>
      </c>
      <c r="S1952" s="8" t="n">
        <v>16</v>
      </c>
      <c r="T1952" s="23" t="n">
        <v>199.358398</v>
      </c>
      <c r="U1952" s="23" t="n">
        <v>163.858401</v>
      </c>
      <c r="V1952" s="28" t="n">
        <v>7.2667</v>
      </c>
      <c r="W1952" s="39" t="n">
        <v>0.908337</v>
      </c>
      <c r="X1952" s="24" t="n">
        <f aca="false">P1952*RHO_VANE/2700*(1+SCRAP)*PRICE_VANE</f>
        <v>269.41054959</v>
      </c>
      <c r="Y1952" s="24" t="n">
        <f aca="false">Q1952*RHO_PLATE/2700*(1+SCRAP)*PRICE_PLATE</f>
        <v>292.41541728</v>
      </c>
      <c r="Z1952" s="24" t="n">
        <f aca="false">T1952*CUT_M+(R1952+S1952)*CUT_SET</f>
        <v>355.037597</v>
      </c>
      <c r="AA1952" s="24" t="n">
        <f aca="false">U1952*ROUND_M</f>
        <v>819.292005</v>
      </c>
      <c r="AB1952" s="24" t="n">
        <f aca="false">(R1952+S1952)*FINISH_PART</f>
        <v>448</v>
      </c>
      <c r="AC1952" s="24" t="n">
        <f aca="false">R1952*SPACER_VANE+(R1952+S1952)*ASM_H*LABOUR</f>
        <v>750</v>
      </c>
      <c r="AD1952" s="24" t="n">
        <f aca="false">V1952*G10_CAGE+W1952*G10_SLEEVE</f>
        <v>490.50222</v>
      </c>
      <c r="AE1952" s="24" t="n">
        <f aca="false">N1952/1000*SHAFT_M+SHAFT_SET</f>
        <v>211.52</v>
      </c>
      <c r="AF1952" s="24" t="n">
        <f aca="false">2*ROUNDUP(G1952*1000/V_ZENER,0)*PRICE_Z+5*ROUNDUP(G1952*DIODE_SAFETY/V_STICK,0)*PRICE_STICK</f>
        <v>91.7</v>
      </c>
      <c r="AG1952" s="24" t="n">
        <f aca="false">SUM(X1952:AF1952)</f>
        <v>3727.87778887</v>
      </c>
      <c r="AH1952" s="20" t="n">
        <f aca="false">FIXED_BOM</f>
        <v>3461</v>
      </c>
      <c r="AI1952" s="24" t="n">
        <f aca="false">(AG1952+AH1952)*(1+CONT)</f>
        <v>8267.2094572005</v>
      </c>
      <c r="AJ1952" s="24" t="n">
        <f aca="false">IF(L1952&gt;0,AI1952/L1952,1000000000000)</f>
        <v>631.88520794745</v>
      </c>
      <c r="AK1952" s="8" t="n">
        <f aca="false">IF(AND(G1952&gt;=V_NEED,L1952&gt;=P_MIN,K1952&gt;=Z_MIN,F1952&lt;=N_CAP,D1952&lt;=R_MAX,OR(CORONA_REQ=0,O1952&gt;=G1952)),1,0)</f>
        <v>0</v>
      </c>
      <c r="AL1952" s="28" t="n">
        <f aca="false">IF(AK1952=1,IF(OBJECTIVE=1,AI1952,AJ1952),1000000000000)+ROW()*0.000000001</f>
        <v>1000000000000</v>
      </c>
    </row>
    <row r="1953" customFormat="false" ht="15" hidden="false" customHeight="false" outlineLevel="0" collapsed="false">
      <c r="A1953" s="8" t="n">
        <v>1949</v>
      </c>
      <c r="B1953" s="23" t="n">
        <v>6</v>
      </c>
      <c r="C1953" s="23" t="n">
        <v>3</v>
      </c>
      <c r="D1953" s="8" t="n">
        <v>250</v>
      </c>
      <c r="E1953" s="8" t="n">
        <v>18</v>
      </c>
      <c r="F1953" s="8" t="n">
        <v>12</v>
      </c>
      <c r="G1953" s="28" t="n">
        <v>13.132078</v>
      </c>
      <c r="H1953" s="8" t="n">
        <v>130.4684</v>
      </c>
      <c r="I1953" s="8" t="n">
        <v>2069.57536</v>
      </c>
      <c r="J1953" s="28" t="n">
        <v>15.862656</v>
      </c>
      <c r="K1953" s="39" t="n">
        <v>1.542353</v>
      </c>
      <c r="L1953" s="28" t="n">
        <v>15.984554</v>
      </c>
      <c r="M1953" s="8" t="n">
        <v>300</v>
      </c>
      <c r="N1953" s="8" t="n">
        <v>1204</v>
      </c>
      <c r="O1953" s="28" t="n">
        <v>13.994337</v>
      </c>
      <c r="P1953" s="28" t="n">
        <v>27.008577</v>
      </c>
      <c r="Q1953" s="28" t="n">
        <v>30.536281</v>
      </c>
      <c r="R1953" s="8" t="n">
        <v>48</v>
      </c>
      <c r="S1953" s="8" t="n">
        <v>20</v>
      </c>
      <c r="T1953" s="23" t="n">
        <v>240.738042</v>
      </c>
      <c r="U1953" s="23" t="n">
        <v>198.138046</v>
      </c>
      <c r="V1953" s="28" t="n">
        <v>8.592382</v>
      </c>
      <c r="W1953" s="39" t="n">
        <v>1.074048</v>
      </c>
      <c r="X1953" s="24" t="n">
        <f aca="false">P1953*RHO_VANE/2700*(1+SCRAP)*PRICE_VANE</f>
        <v>323.29266669</v>
      </c>
      <c r="Y1953" s="24" t="n">
        <f aca="false">Q1953*RHO_PLATE/2700*(1+SCRAP)*PRICE_PLATE</f>
        <v>365.51928357</v>
      </c>
      <c r="Z1953" s="24" t="n">
        <f aca="false">T1953*CUT_M+(R1953+S1953)*CUT_SET</f>
        <v>429.107063</v>
      </c>
      <c r="AA1953" s="24" t="n">
        <f aca="false">U1953*ROUND_M</f>
        <v>990.69023</v>
      </c>
      <c r="AB1953" s="24" t="n">
        <f aca="false">(R1953+S1953)*FINISH_PART</f>
        <v>544</v>
      </c>
      <c r="AC1953" s="24" t="n">
        <f aca="false">R1953*SPACER_VANE+(R1953+S1953)*ASM_H*LABOUR</f>
        <v>909</v>
      </c>
      <c r="AD1953" s="24" t="n">
        <f aca="false">V1953*G10_CAGE+W1953*G10_SLEEVE</f>
        <v>579.9858</v>
      </c>
      <c r="AE1953" s="24" t="n">
        <f aca="false">N1953/1000*SHAFT_M+SHAFT_SET</f>
        <v>224.48</v>
      </c>
      <c r="AF1953" s="24" t="n">
        <f aca="false">2*ROUNDUP(G1953*1000/V_ZENER,0)*PRICE_Z+5*ROUNDUP(G1953*DIODE_SAFETY/V_STICK,0)*PRICE_STICK</f>
        <v>91.7</v>
      </c>
      <c r="AG1953" s="24" t="n">
        <f aca="false">SUM(X1953:AF1953)</f>
        <v>4457.77504326</v>
      </c>
      <c r="AH1953" s="20" t="n">
        <f aca="false">FIXED_BOM</f>
        <v>3461</v>
      </c>
      <c r="AI1953" s="24" t="n">
        <f aca="false">(AG1953+AH1953)*(1+CONT)</f>
        <v>9106.591299749</v>
      </c>
      <c r="AJ1953" s="24" t="n">
        <f aca="false">IF(L1953&gt;0,AI1953/L1953,1000000000000)</f>
        <v>569.711941900225</v>
      </c>
      <c r="AK1953" s="8" t="n">
        <f aca="false">IF(AND(G1953&gt;=V_NEED,L1953&gt;=P_MIN,K1953&gt;=Z_MIN,F1953&lt;=N_CAP,D1953&lt;=R_MAX,OR(CORONA_REQ=0,O1953&gt;=G1953)),1,0)</f>
        <v>0</v>
      </c>
      <c r="AL1953" s="28" t="n">
        <f aca="false">IF(AK1953=1,IF(OBJECTIVE=1,AI1953,AJ1953),1000000000000)+ROW()*0.000000001</f>
        <v>1000000000000</v>
      </c>
    </row>
    <row r="1954" customFormat="false" ht="15" hidden="false" customHeight="false" outlineLevel="0" collapsed="false">
      <c r="A1954" s="8" t="n">
        <v>1950</v>
      </c>
      <c r="B1954" s="23" t="n">
        <v>6</v>
      </c>
      <c r="C1954" s="23" t="n">
        <v>3</v>
      </c>
      <c r="D1954" s="8" t="n">
        <v>250</v>
      </c>
      <c r="E1954" s="8" t="n">
        <v>18</v>
      </c>
      <c r="F1954" s="8" t="n">
        <v>16</v>
      </c>
      <c r="G1954" s="28" t="n">
        <v>13.132078</v>
      </c>
      <c r="H1954" s="8" t="n">
        <v>175.153061</v>
      </c>
      <c r="I1954" s="8" t="n">
        <v>2789.427659</v>
      </c>
      <c r="J1954" s="28" t="n">
        <v>15.925658</v>
      </c>
      <c r="K1954" s="39" t="n">
        <v>1.55066</v>
      </c>
      <c r="L1954" s="28" t="n">
        <v>21.76901</v>
      </c>
      <c r="M1954" s="8" t="n">
        <v>399</v>
      </c>
      <c r="N1954" s="8" t="n">
        <v>1402</v>
      </c>
      <c r="O1954" s="28" t="n">
        <v>13.994337</v>
      </c>
      <c r="P1954" s="28" t="n">
        <v>36.011436</v>
      </c>
      <c r="Q1954" s="28" t="n">
        <v>39.697165</v>
      </c>
      <c r="R1954" s="8" t="n">
        <v>64</v>
      </c>
      <c r="S1954" s="8" t="n">
        <v>26</v>
      </c>
      <c r="T1954" s="23" t="n">
        <v>319.72742</v>
      </c>
      <c r="U1954" s="23" t="n">
        <v>262.927424</v>
      </c>
      <c r="V1954" s="28" t="n">
        <v>11.022798</v>
      </c>
      <c r="W1954" s="39" t="n">
        <v>1.37785</v>
      </c>
      <c r="X1954" s="24" t="n">
        <f aca="false">P1954*RHO_VANE/2700*(1+SCRAP)*PRICE_VANE</f>
        <v>431.05688892</v>
      </c>
      <c r="Y1954" s="24" t="n">
        <f aca="false">Q1954*RHO_PLATE/2700*(1+SCRAP)*PRICE_PLATE</f>
        <v>475.17506505</v>
      </c>
      <c r="Z1954" s="24" t="n">
        <f aca="false">T1954*CUT_M+(R1954+S1954)*CUT_SET</f>
        <v>569.59113</v>
      </c>
      <c r="AA1954" s="24" t="n">
        <f aca="false">U1954*ROUND_M</f>
        <v>1314.63712</v>
      </c>
      <c r="AB1954" s="24" t="n">
        <f aca="false">(R1954+S1954)*FINISH_PART</f>
        <v>720</v>
      </c>
      <c r="AC1954" s="24" t="n">
        <f aca="false">R1954*SPACER_VANE+(R1954+S1954)*ASM_H*LABOUR</f>
        <v>1204.5</v>
      </c>
      <c r="AD1954" s="24" t="n">
        <f aca="false">V1954*G10_CAGE+W1954*G10_SLEEVE</f>
        <v>744.03888</v>
      </c>
      <c r="AE1954" s="24" t="n">
        <f aca="false">N1954/1000*SHAFT_M+SHAFT_SET</f>
        <v>248.24</v>
      </c>
      <c r="AF1954" s="24" t="n">
        <f aca="false">2*ROUNDUP(G1954*1000/V_ZENER,0)*PRICE_Z+5*ROUNDUP(G1954*DIODE_SAFETY/V_STICK,0)*PRICE_STICK</f>
        <v>91.7</v>
      </c>
      <c r="AG1954" s="24" t="n">
        <f aca="false">SUM(X1954:AF1954)</f>
        <v>5798.93908397</v>
      </c>
      <c r="AH1954" s="20" t="n">
        <f aca="false">FIXED_BOM</f>
        <v>3461</v>
      </c>
      <c r="AI1954" s="24" t="n">
        <f aca="false">(AG1954+AH1954)*(1+CONT)</f>
        <v>10648.9299465655</v>
      </c>
      <c r="AJ1954" s="24" t="n">
        <f aca="false">IF(L1954&gt;0,AI1954/L1954,1000000000000)</f>
        <v>489.178421368978</v>
      </c>
      <c r="AK1954" s="8" t="n">
        <f aca="false">IF(AND(G1954&gt;=V_NEED,L1954&gt;=P_MIN,K1954&gt;=Z_MIN,F1954&lt;=N_CAP,D1954&lt;=R_MAX,OR(CORONA_REQ=0,O1954&gt;=G1954)),1,0)</f>
        <v>0</v>
      </c>
      <c r="AL1954" s="28" t="n">
        <f aca="false">IF(AK1954=1,IF(OBJECTIVE=1,AI1954,AJ1954),1000000000000)+ROW()*0.000000001</f>
        <v>1000000000000</v>
      </c>
    </row>
    <row r="1955" customFormat="false" ht="15" hidden="false" customHeight="false" outlineLevel="0" collapsed="false">
      <c r="A1955" s="8" t="n">
        <v>1951</v>
      </c>
      <c r="B1955" s="23" t="n">
        <v>6</v>
      </c>
      <c r="C1955" s="23" t="n">
        <v>3</v>
      </c>
      <c r="D1955" s="8" t="n">
        <v>250</v>
      </c>
      <c r="E1955" s="8" t="n">
        <v>22</v>
      </c>
      <c r="F1955" s="8" t="n">
        <v>4</v>
      </c>
      <c r="G1955" s="28" t="n">
        <v>13.132078</v>
      </c>
      <c r="H1955" s="8" t="n">
        <v>55.262397</v>
      </c>
      <c r="I1955" s="8" t="n">
        <v>759.866158</v>
      </c>
      <c r="J1955" s="28" t="n">
        <v>13.750148</v>
      </c>
      <c r="K1955" s="39" t="n">
        <v>1.471855</v>
      </c>
      <c r="L1955" s="28" t="n">
        <v>5.330166</v>
      </c>
      <c r="M1955" s="8" t="n">
        <v>111</v>
      </c>
      <c r="N1955" s="8" t="n">
        <v>826</v>
      </c>
      <c r="O1955" s="28" t="n">
        <v>13.994337</v>
      </c>
      <c r="P1955" s="28" t="n">
        <v>10.631461</v>
      </c>
      <c r="Q1955" s="28" t="n">
        <v>15.26814</v>
      </c>
      <c r="R1955" s="8" t="n">
        <v>16</v>
      </c>
      <c r="S1955" s="8" t="n">
        <v>10</v>
      </c>
      <c r="T1955" s="23" t="n">
        <v>86.529199</v>
      </c>
      <c r="U1955" s="23" t="n">
        <v>72.329201</v>
      </c>
      <c r="V1955" s="28" t="n">
        <v>3.952496</v>
      </c>
      <c r="W1955" s="39" t="n">
        <v>0.494062</v>
      </c>
      <c r="X1955" s="24" t="n">
        <f aca="false">P1955*RHO_VANE/2700*(1+SCRAP)*PRICE_VANE</f>
        <v>127.25858817</v>
      </c>
      <c r="Y1955" s="24" t="n">
        <f aca="false">Q1955*RHO_PLATE/2700*(1+SCRAP)*PRICE_PLATE</f>
        <v>182.7596358</v>
      </c>
      <c r="Z1955" s="24" t="n">
        <f aca="false">T1955*CUT_M+(R1955+S1955)*CUT_SET</f>
        <v>155.7937985</v>
      </c>
      <c r="AA1955" s="24" t="n">
        <f aca="false">U1955*ROUND_M</f>
        <v>361.646005</v>
      </c>
      <c r="AB1955" s="24" t="n">
        <f aca="false">(R1955+S1955)*FINISH_PART</f>
        <v>208</v>
      </c>
      <c r="AC1955" s="24" t="n">
        <f aca="false">R1955*SPACER_VANE+(R1955+S1955)*ASM_H*LABOUR</f>
        <v>340.5</v>
      </c>
      <c r="AD1955" s="24" t="n">
        <f aca="false">V1955*G10_CAGE+W1955*G10_SLEEVE</f>
        <v>266.79348</v>
      </c>
      <c r="AE1955" s="24" t="n">
        <f aca="false">N1955/1000*SHAFT_M+SHAFT_SET</f>
        <v>179.12</v>
      </c>
      <c r="AF1955" s="24" t="n">
        <f aca="false">2*ROUNDUP(G1955*1000/V_ZENER,0)*PRICE_Z+5*ROUNDUP(G1955*DIODE_SAFETY/V_STICK,0)*PRICE_STICK</f>
        <v>91.7</v>
      </c>
      <c r="AG1955" s="24" t="n">
        <f aca="false">SUM(X1955:AF1955)</f>
        <v>1913.57150747</v>
      </c>
      <c r="AH1955" s="20" t="n">
        <f aca="false">FIXED_BOM</f>
        <v>3461</v>
      </c>
      <c r="AI1955" s="24" t="n">
        <f aca="false">(AG1955+AH1955)*(1+CONT)</f>
        <v>6180.7572335905</v>
      </c>
      <c r="AJ1955" s="24" t="n">
        <f aca="false">IF(L1955&gt;0,AI1955/L1955,1000000000000)</f>
        <v>1159.58062724322</v>
      </c>
      <c r="AK1955" s="8" t="n">
        <f aca="false">IF(AND(G1955&gt;=V_NEED,L1955&gt;=P_MIN,K1955&gt;=Z_MIN,F1955&lt;=N_CAP,D1955&lt;=R_MAX,OR(CORONA_REQ=0,O1955&gt;=G1955)),1,0)</f>
        <v>1</v>
      </c>
      <c r="AL1955" s="28" t="n">
        <f aca="false">IF(AK1955=1,IF(OBJECTIVE=1,AI1955,AJ1955),1000000000000)+ROW()*0.000000001</f>
        <v>6180.7572355455</v>
      </c>
    </row>
    <row r="1956" customFormat="false" ht="15" hidden="false" customHeight="false" outlineLevel="0" collapsed="false">
      <c r="A1956" s="8" t="n">
        <v>1952</v>
      </c>
      <c r="B1956" s="23" t="n">
        <v>6</v>
      </c>
      <c r="C1956" s="23" t="n">
        <v>3</v>
      </c>
      <c r="D1956" s="8" t="n">
        <v>250</v>
      </c>
      <c r="E1956" s="8" t="n">
        <v>22</v>
      </c>
      <c r="F1956" s="8" t="n">
        <v>6</v>
      </c>
      <c r="G1956" s="28" t="n">
        <v>13.132078</v>
      </c>
      <c r="H1956" s="8" t="n">
        <v>85.698053</v>
      </c>
      <c r="I1956" s="8" t="n">
        <v>1194.075392</v>
      </c>
      <c r="J1956" s="28" t="n">
        <v>13.933518</v>
      </c>
      <c r="K1956" s="39" t="n">
        <v>1.500117</v>
      </c>
      <c r="L1956" s="28" t="n">
        <v>8.729924</v>
      </c>
      <c r="M1956" s="8" t="n">
        <v>156</v>
      </c>
      <c r="N1956" s="8" t="n">
        <v>916</v>
      </c>
      <c r="O1956" s="28" t="n">
        <v>13.994337</v>
      </c>
      <c r="P1956" s="28" t="n">
        <v>15.947191</v>
      </c>
      <c r="Q1956" s="28" t="n">
        <v>18.321768</v>
      </c>
      <c r="R1956" s="8" t="n">
        <v>24</v>
      </c>
      <c r="S1956" s="8" t="n">
        <v>12</v>
      </c>
      <c r="T1956" s="23" t="n">
        <v>124.138932</v>
      </c>
      <c r="U1956" s="23" t="n">
        <v>102.838934</v>
      </c>
      <c r="V1956" s="28" t="n">
        <v>5.05723</v>
      </c>
      <c r="W1956" s="39" t="n">
        <v>0.632154</v>
      </c>
      <c r="X1956" s="24" t="n">
        <f aca="false">P1956*RHO_VANE/2700*(1+SCRAP)*PRICE_VANE</f>
        <v>190.88787627</v>
      </c>
      <c r="Y1956" s="24" t="n">
        <f aca="false">Q1956*RHO_PLATE/2700*(1+SCRAP)*PRICE_PLATE</f>
        <v>219.31156296</v>
      </c>
      <c r="Z1956" s="24" t="n">
        <f aca="false">T1956*CUT_M+(R1956+S1956)*CUT_SET</f>
        <v>222.208398</v>
      </c>
      <c r="AA1956" s="24" t="n">
        <f aca="false">U1956*ROUND_M</f>
        <v>514.19467</v>
      </c>
      <c r="AB1956" s="24" t="n">
        <f aca="false">(R1956+S1956)*FINISH_PART</f>
        <v>288</v>
      </c>
      <c r="AC1956" s="24" t="n">
        <f aca="false">R1956*SPACER_VANE+(R1956+S1956)*ASM_H*LABOUR</f>
        <v>477</v>
      </c>
      <c r="AD1956" s="24" t="n">
        <f aca="false">V1956*G10_CAGE+W1956*G10_SLEEVE</f>
        <v>341.36304</v>
      </c>
      <c r="AE1956" s="24" t="n">
        <f aca="false">N1956/1000*SHAFT_M+SHAFT_SET</f>
        <v>189.92</v>
      </c>
      <c r="AF1956" s="24" t="n">
        <f aca="false">2*ROUNDUP(G1956*1000/V_ZENER,0)*PRICE_Z+5*ROUNDUP(G1956*DIODE_SAFETY/V_STICK,0)*PRICE_STICK</f>
        <v>91.7</v>
      </c>
      <c r="AG1956" s="24" t="n">
        <f aca="false">SUM(X1956:AF1956)</f>
        <v>2534.58554723</v>
      </c>
      <c r="AH1956" s="20" t="n">
        <f aca="false">FIXED_BOM</f>
        <v>3461</v>
      </c>
      <c r="AI1956" s="24" t="n">
        <f aca="false">(AG1956+AH1956)*(1+CONT)</f>
        <v>6894.9233793145</v>
      </c>
      <c r="AJ1956" s="24" t="n">
        <f aca="false">IF(L1956&gt;0,AI1956/L1956,1000000000000)</f>
        <v>789.803368198222</v>
      </c>
      <c r="AK1956" s="8" t="n">
        <f aca="false">IF(AND(G1956&gt;=V_NEED,L1956&gt;=P_MIN,K1956&gt;=Z_MIN,F1956&lt;=N_CAP,D1956&lt;=R_MAX,OR(CORONA_REQ=0,O1956&gt;=G1956)),1,0)</f>
        <v>1</v>
      </c>
      <c r="AL1956" s="28" t="n">
        <f aca="false">IF(AK1956=1,IF(OBJECTIVE=1,AI1956,AJ1956),1000000000000)+ROW()*0.000000001</f>
        <v>6894.9233812705</v>
      </c>
    </row>
    <row r="1957" customFormat="false" ht="15" hidden="false" customHeight="false" outlineLevel="0" collapsed="false">
      <c r="A1957" s="8" t="n">
        <v>1953</v>
      </c>
      <c r="B1957" s="23" t="n">
        <v>6</v>
      </c>
      <c r="C1957" s="23" t="n">
        <v>3</v>
      </c>
      <c r="D1957" s="8" t="n">
        <v>250</v>
      </c>
      <c r="E1957" s="8" t="n">
        <v>22</v>
      </c>
      <c r="F1957" s="8" t="n">
        <v>8</v>
      </c>
      <c r="G1957" s="28" t="n">
        <v>13.132078</v>
      </c>
      <c r="H1957" s="8" t="n">
        <v>116.133709</v>
      </c>
      <c r="I1957" s="8" t="n">
        <v>1628.284625</v>
      </c>
      <c r="J1957" s="28" t="n">
        <v>14.020775</v>
      </c>
      <c r="K1957" s="39" t="n">
        <v>1.51466</v>
      </c>
      <c r="L1957" s="28" t="n">
        <v>12.144199</v>
      </c>
      <c r="M1957" s="8" t="n">
        <v>210</v>
      </c>
      <c r="N1957" s="8" t="n">
        <v>1024</v>
      </c>
      <c r="O1957" s="28" t="n">
        <v>13.994337</v>
      </c>
      <c r="P1957" s="28" t="n">
        <v>21.262921</v>
      </c>
      <c r="Q1957" s="28" t="n">
        <v>24.429024</v>
      </c>
      <c r="R1957" s="8" t="n">
        <v>32</v>
      </c>
      <c r="S1957" s="8" t="n">
        <v>16</v>
      </c>
      <c r="T1957" s="23" t="n">
        <v>165.518577</v>
      </c>
      <c r="U1957" s="23" t="n">
        <v>137.118579</v>
      </c>
      <c r="V1957" s="28" t="n">
        <v>6.382912</v>
      </c>
      <c r="W1957" s="39" t="n">
        <v>0.797864</v>
      </c>
      <c r="X1957" s="24" t="n">
        <f aca="false">P1957*RHO_VANE/2700*(1+SCRAP)*PRICE_VANE</f>
        <v>254.51716437</v>
      </c>
      <c r="Y1957" s="24" t="n">
        <f aca="false">Q1957*RHO_PLATE/2700*(1+SCRAP)*PRICE_PLATE</f>
        <v>292.41541728</v>
      </c>
      <c r="Z1957" s="24" t="n">
        <f aca="false">T1957*CUT_M+(R1957+S1957)*CUT_SET</f>
        <v>296.2778655</v>
      </c>
      <c r="AA1957" s="24" t="n">
        <f aca="false">U1957*ROUND_M</f>
        <v>685.592895</v>
      </c>
      <c r="AB1957" s="24" t="n">
        <f aca="false">(R1957+S1957)*FINISH_PART</f>
        <v>384</v>
      </c>
      <c r="AC1957" s="24" t="n">
        <f aca="false">R1957*SPACER_VANE+(R1957+S1957)*ASM_H*LABOUR</f>
        <v>636</v>
      </c>
      <c r="AD1957" s="24" t="n">
        <f aca="false">V1957*G10_CAGE+W1957*G10_SLEEVE</f>
        <v>430.84656</v>
      </c>
      <c r="AE1957" s="24" t="n">
        <f aca="false">N1957/1000*SHAFT_M+SHAFT_SET</f>
        <v>202.88</v>
      </c>
      <c r="AF1957" s="24" t="n">
        <f aca="false">2*ROUNDUP(G1957*1000/V_ZENER,0)*PRICE_Z+5*ROUNDUP(G1957*DIODE_SAFETY/V_STICK,0)*PRICE_STICK</f>
        <v>91.7</v>
      </c>
      <c r="AG1957" s="24" t="n">
        <f aca="false">SUM(X1957:AF1957)</f>
        <v>3274.22990215</v>
      </c>
      <c r="AH1957" s="20" t="n">
        <f aca="false">FIXED_BOM</f>
        <v>3461</v>
      </c>
      <c r="AI1957" s="24" t="n">
        <f aca="false">(AG1957+AH1957)*(1+CONT)</f>
        <v>7745.5143874725</v>
      </c>
      <c r="AJ1957" s="24" t="n">
        <f aca="false">IF(L1957&gt;0,AI1957/L1957,1000000000000)</f>
        <v>637.795410588422</v>
      </c>
      <c r="AK1957" s="8" t="n">
        <f aca="false">IF(AND(G1957&gt;=V_NEED,L1957&gt;=P_MIN,K1957&gt;=Z_MIN,F1957&lt;=N_CAP,D1957&lt;=R_MAX,OR(CORONA_REQ=0,O1957&gt;=G1957)),1,0)</f>
        <v>0</v>
      </c>
      <c r="AL1957" s="28" t="n">
        <f aca="false">IF(AK1957=1,IF(OBJECTIVE=1,AI1957,AJ1957),1000000000000)+ROW()*0.000000001</f>
        <v>1000000000000</v>
      </c>
    </row>
    <row r="1958" customFormat="false" ht="15" hidden="false" customHeight="false" outlineLevel="0" collapsed="false">
      <c r="A1958" s="8" t="n">
        <v>1954</v>
      </c>
      <c r="B1958" s="23" t="n">
        <v>6</v>
      </c>
      <c r="C1958" s="23" t="n">
        <v>3</v>
      </c>
      <c r="D1958" s="8" t="n">
        <v>250</v>
      </c>
      <c r="E1958" s="8" t="n">
        <v>22</v>
      </c>
      <c r="F1958" s="8" t="n">
        <v>10</v>
      </c>
      <c r="G1958" s="28" t="n">
        <v>13.132078</v>
      </c>
      <c r="H1958" s="8" t="n">
        <v>146.569364</v>
      </c>
      <c r="I1958" s="8" t="n">
        <v>2062.493859</v>
      </c>
      <c r="J1958" s="28" t="n">
        <v>14.071794</v>
      </c>
      <c r="K1958" s="39" t="n">
        <v>1.522921</v>
      </c>
      <c r="L1958" s="28" t="n">
        <v>15.552679</v>
      </c>
      <c r="M1958" s="8" t="n">
        <v>264</v>
      </c>
      <c r="N1958" s="8" t="n">
        <v>1132</v>
      </c>
      <c r="O1958" s="28" t="n">
        <v>13.994337</v>
      </c>
      <c r="P1958" s="28" t="n">
        <v>26.578651</v>
      </c>
      <c r="Q1958" s="28" t="n">
        <v>30.536281</v>
      </c>
      <c r="R1958" s="8" t="n">
        <v>40</v>
      </c>
      <c r="S1958" s="8" t="n">
        <v>20</v>
      </c>
      <c r="T1958" s="23" t="n">
        <v>206.898221</v>
      </c>
      <c r="U1958" s="23" t="n">
        <v>171.398224</v>
      </c>
      <c r="V1958" s="28" t="n">
        <v>7.708594</v>
      </c>
      <c r="W1958" s="39" t="n">
        <v>0.963574</v>
      </c>
      <c r="X1958" s="24" t="n">
        <f aca="false">P1958*RHO_VANE/2700*(1+SCRAP)*PRICE_VANE</f>
        <v>318.14645247</v>
      </c>
      <c r="Y1958" s="24" t="n">
        <f aca="false">Q1958*RHO_PLATE/2700*(1+SCRAP)*PRICE_PLATE</f>
        <v>365.51928357</v>
      </c>
      <c r="Z1958" s="24" t="n">
        <f aca="false">T1958*CUT_M+(R1958+S1958)*CUT_SET</f>
        <v>370.3473315</v>
      </c>
      <c r="AA1958" s="24" t="n">
        <f aca="false">U1958*ROUND_M</f>
        <v>856.99112</v>
      </c>
      <c r="AB1958" s="24" t="n">
        <f aca="false">(R1958+S1958)*FINISH_PART</f>
        <v>480</v>
      </c>
      <c r="AC1958" s="24" t="n">
        <f aca="false">R1958*SPACER_VANE+(R1958+S1958)*ASM_H*LABOUR</f>
        <v>795</v>
      </c>
      <c r="AD1958" s="24" t="n">
        <f aca="false">V1958*G10_CAGE+W1958*G10_SLEEVE</f>
        <v>520.33008</v>
      </c>
      <c r="AE1958" s="24" t="n">
        <f aca="false">N1958/1000*SHAFT_M+SHAFT_SET</f>
        <v>215.84</v>
      </c>
      <c r="AF1958" s="24" t="n">
        <f aca="false">2*ROUNDUP(G1958*1000/V_ZENER,0)*PRICE_Z+5*ROUNDUP(G1958*DIODE_SAFETY/V_STICK,0)*PRICE_STICK</f>
        <v>91.7</v>
      </c>
      <c r="AG1958" s="24" t="n">
        <f aca="false">SUM(X1958:AF1958)</f>
        <v>4013.87426754</v>
      </c>
      <c r="AH1958" s="20" t="n">
        <f aca="false">FIXED_BOM</f>
        <v>3461</v>
      </c>
      <c r="AI1958" s="24" t="n">
        <f aca="false">(AG1958+AH1958)*(1+CONT)</f>
        <v>8596.105407671</v>
      </c>
      <c r="AJ1958" s="24" t="n">
        <f aca="false">IF(L1958&gt;0,AI1958/L1958,1000000000000)</f>
        <v>552.708983942316</v>
      </c>
      <c r="AK1958" s="8" t="n">
        <f aca="false">IF(AND(G1958&gt;=V_NEED,L1958&gt;=P_MIN,K1958&gt;=Z_MIN,F1958&lt;=N_CAP,D1958&lt;=R_MAX,OR(CORONA_REQ=0,O1958&gt;=G1958)),1,0)</f>
        <v>0</v>
      </c>
      <c r="AL1958" s="28" t="n">
        <f aca="false">IF(AK1958=1,IF(OBJECTIVE=1,AI1958,AJ1958),1000000000000)+ROW()*0.000000001</f>
        <v>1000000000000</v>
      </c>
    </row>
    <row r="1959" customFormat="false" ht="15" hidden="false" customHeight="false" outlineLevel="0" collapsed="false">
      <c r="A1959" s="8" t="n">
        <v>1955</v>
      </c>
      <c r="B1959" s="23" t="n">
        <v>6</v>
      </c>
      <c r="C1959" s="23" t="n">
        <v>3</v>
      </c>
      <c r="D1959" s="8" t="n">
        <v>250</v>
      </c>
      <c r="E1959" s="8" t="n">
        <v>22</v>
      </c>
      <c r="F1959" s="8" t="n">
        <v>12</v>
      </c>
      <c r="G1959" s="28" t="n">
        <v>13.132078</v>
      </c>
      <c r="H1959" s="8" t="n">
        <v>177.00502</v>
      </c>
      <c r="I1959" s="8" t="n">
        <v>2496.703092</v>
      </c>
      <c r="J1959" s="28" t="n">
        <v>14.105267</v>
      </c>
      <c r="K1959" s="39" t="n">
        <v>1.528105</v>
      </c>
      <c r="L1959" s="28" t="n">
        <v>18.965253</v>
      </c>
      <c r="M1959" s="8" t="n">
        <v>309</v>
      </c>
      <c r="N1959" s="8" t="n">
        <v>1222</v>
      </c>
      <c r="O1959" s="28" t="n">
        <v>13.994337</v>
      </c>
      <c r="P1959" s="28" t="n">
        <v>31.894382</v>
      </c>
      <c r="Q1959" s="28" t="n">
        <v>33.589909</v>
      </c>
      <c r="R1959" s="8" t="n">
        <v>48</v>
      </c>
      <c r="S1959" s="8" t="n">
        <v>22</v>
      </c>
      <c r="T1959" s="23" t="n">
        <v>244.507954</v>
      </c>
      <c r="U1959" s="23" t="n">
        <v>201.907957</v>
      </c>
      <c r="V1959" s="28" t="n">
        <v>8.813329</v>
      </c>
      <c r="W1959" s="39" t="n">
        <v>1.101666</v>
      </c>
      <c r="X1959" s="24" t="n">
        <f aca="false">P1959*RHO_VANE/2700*(1+SCRAP)*PRICE_VANE</f>
        <v>381.77575254</v>
      </c>
      <c r="Y1959" s="24" t="n">
        <f aca="false">Q1959*RHO_PLATE/2700*(1+SCRAP)*PRICE_PLATE</f>
        <v>402.07121073</v>
      </c>
      <c r="Z1959" s="24" t="n">
        <f aca="false">T1959*CUT_M+(R1959+S1959)*CUT_SET</f>
        <v>436.761931</v>
      </c>
      <c r="AA1959" s="24" t="n">
        <f aca="false">U1959*ROUND_M</f>
        <v>1009.539785</v>
      </c>
      <c r="AB1959" s="24" t="n">
        <f aca="false">(R1959+S1959)*FINISH_PART</f>
        <v>560</v>
      </c>
      <c r="AC1959" s="24" t="n">
        <f aca="false">R1959*SPACER_VANE+(R1959+S1959)*ASM_H*LABOUR</f>
        <v>931.5</v>
      </c>
      <c r="AD1959" s="24" t="n">
        <f aca="false">V1959*G10_CAGE+W1959*G10_SLEEVE</f>
        <v>594.8997</v>
      </c>
      <c r="AE1959" s="24" t="n">
        <f aca="false">N1959/1000*SHAFT_M+SHAFT_SET</f>
        <v>226.64</v>
      </c>
      <c r="AF1959" s="24" t="n">
        <f aca="false">2*ROUNDUP(G1959*1000/V_ZENER,0)*PRICE_Z+5*ROUNDUP(G1959*DIODE_SAFETY/V_STICK,0)*PRICE_STICK</f>
        <v>91.7</v>
      </c>
      <c r="AG1959" s="24" t="n">
        <f aca="false">SUM(X1959:AF1959)</f>
        <v>4634.88837927</v>
      </c>
      <c r="AH1959" s="20" t="n">
        <f aca="false">FIXED_BOM</f>
        <v>3461</v>
      </c>
      <c r="AI1959" s="24" t="n">
        <f aca="false">(AG1959+AH1959)*(1+CONT)</f>
        <v>9310.2716361605</v>
      </c>
      <c r="AJ1959" s="24" t="n">
        <f aca="false">IF(L1959&gt;0,AI1959/L1959,1000000000000)</f>
        <v>490.912071468833</v>
      </c>
      <c r="AK1959" s="8" t="n">
        <f aca="false">IF(AND(G1959&gt;=V_NEED,L1959&gt;=P_MIN,K1959&gt;=Z_MIN,F1959&lt;=N_CAP,D1959&lt;=R_MAX,OR(CORONA_REQ=0,O1959&gt;=G1959)),1,0)</f>
        <v>0</v>
      </c>
      <c r="AL1959" s="28" t="n">
        <f aca="false">IF(AK1959=1,IF(OBJECTIVE=1,AI1959,AJ1959),1000000000000)+ROW()*0.000000001</f>
        <v>1000000000000</v>
      </c>
    </row>
    <row r="1960" customFormat="false" ht="15" hidden="false" customHeight="false" outlineLevel="0" collapsed="false">
      <c r="A1960" s="8" t="n">
        <v>1956</v>
      </c>
      <c r="B1960" s="23" t="n">
        <v>6</v>
      </c>
      <c r="C1960" s="23" t="n">
        <v>3</v>
      </c>
      <c r="D1960" s="8" t="n">
        <v>250</v>
      </c>
      <c r="E1960" s="8" t="n">
        <v>22</v>
      </c>
      <c r="F1960" s="8" t="n">
        <v>16</v>
      </c>
      <c r="G1960" s="28" t="n">
        <v>13.132078</v>
      </c>
      <c r="H1960" s="8" t="n">
        <v>237.876331</v>
      </c>
      <c r="I1960" s="8" t="n">
        <v>3365.121559</v>
      </c>
      <c r="J1960" s="28" t="n">
        <v>14.146517</v>
      </c>
      <c r="K1960" s="39" t="n">
        <v>1.535047</v>
      </c>
      <c r="L1960" s="28" t="n">
        <v>25.777998</v>
      </c>
      <c r="M1960" s="8" t="n">
        <v>417</v>
      </c>
      <c r="N1960" s="8" t="n">
        <v>1438</v>
      </c>
      <c r="O1960" s="28" t="n">
        <v>13.994337</v>
      </c>
      <c r="P1960" s="28" t="n">
        <v>42.525842</v>
      </c>
      <c r="Q1960" s="28" t="n">
        <v>45.804421</v>
      </c>
      <c r="R1960" s="8" t="n">
        <v>64</v>
      </c>
      <c r="S1960" s="8" t="n">
        <v>30</v>
      </c>
      <c r="T1960" s="23" t="n">
        <v>327.267242</v>
      </c>
      <c r="U1960" s="23" t="n">
        <v>270.467247</v>
      </c>
      <c r="V1960" s="28" t="n">
        <v>11.464692</v>
      </c>
      <c r="W1960" s="39" t="n">
        <v>1.433086</v>
      </c>
      <c r="X1960" s="24" t="n">
        <f aca="false">P1960*RHO_VANE/2700*(1+SCRAP)*PRICE_VANE</f>
        <v>509.03432874</v>
      </c>
      <c r="Y1960" s="24" t="n">
        <f aca="false">Q1960*RHO_PLATE/2700*(1+SCRAP)*PRICE_PLATE</f>
        <v>548.27891937</v>
      </c>
      <c r="Z1960" s="24" t="n">
        <f aca="false">T1960*CUT_M+(R1960+S1960)*CUT_SET</f>
        <v>584.900863</v>
      </c>
      <c r="AA1960" s="24" t="n">
        <f aca="false">U1960*ROUND_M</f>
        <v>1352.336235</v>
      </c>
      <c r="AB1960" s="24" t="n">
        <f aca="false">(R1960+S1960)*FINISH_PART</f>
        <v>752</v>
      </c>
      <c r="AC1960" s="24" t="n">
        <f aca="false">R1960*SPACER_VANE+(R1960+S1960)*ASM_H*LABOUR</f>
        <v>1249.5</v>
      </c>
      <c r="AD1960" s="24" t="n">
        <f aca="false">V1960*G10_CAGE+W1960*G10_SLEEVE</f>
        <v>773.86668</v>
      </c>
      <c r="AE1960" s="24" t="n">
        <f aca="false">N1960/1000*SHAFT_M+SHAFT_SET</f>
        <v>252.56</v>
      </c>
      <c r="AF1960" s="24" t="n">
        <f aca="false">2*ROUNDUP(G1960*1000/V_ZENER,0)*PRICE_Z+5*ROUNDUP(G1960*DIODE_SAFETY/V_STICK,0)*PRICE_STICK</f>
        <v>91.7</v>
      </c>
      <c r="AG1960" s="24" t="n">
        <f aca="false">SUM(X1960:AF1960)</f>
        <v>6114.17702611</v>
      </c>
      <c r="AH1960" s="20" t="n">
        <f aca="false">FIXED_BOM</f>
        <v>3461</v>
      </c>
      <c r="AI1960" s="24" t="n">
        <f aca="false">(AG1960+AH1960)*(1+CONT)</f>
        <v>11011.4535800265</v>
      </c>
      <c r="AJ1960" s="24" t="n">
        <f aca="false">IF(L1960&gt;0,AI1960/L1960,1000000000000)</f>
        <v>427.164808532707</v>
      </c>
      <c r="AK1960" s="8" t="n">
        <f aca="false">IF(AND(G1960&gt;=V_NEED,L1960&gt;=P_MIN,K1960&gt;=Z_MIN,F1960&lt;=N_CAP,D1960&lt;=R_MAX,OR(CORONA_REQ=0,O1960&gt;=G1960)),1,0)</f>
        <v>0</v>
      </c>
      <c r="AL1960" s="28" t="n">
        <f aca="false">IF(AK1960=1,IF(OBJECTIVE=1,AI1960,AJ1960),1000000000000)+ROW()*0.000000001</f>
        <v>1000000000000</v>
      </c>
    </row>
    <row r="1961" customFormat="false" ht="15" hidden="false" customHeight="false" outlineLevel="0" collapsed="false">
      <c r="A1961" s="8" t="n">
        <v>1957</v>
      </c>
      <c r="B1961" s="23" t="n">
        <v>6</v>
      </c>
      <c r="C1961" s="23" t="n">
        <v>3</v>
      </c>
      <c r="D1961" s="8" t="n">
        <v>250</v>
      </c>
      <c r="E1961" s="8" t="n">
        <v>26</v>
      </c>
      <c r="F1961" s="8" t="n">
        <v>4</v>
      </c>
      <c r="G1961" s="28" t="n">
        <v>13.132078</v>
      </c>
      <c r="H1961" s="8" t="n">
        <v>85.504883</v>
      </c>
      <c r="I1961" s="8" t="n">
        <v>889.523779</v>
      </c>
      <c r="J1961" s="28" t="n">
        <v>10.403193</v>
      </c>
      <c r="K1961" s="39" t="n">
        <v>1.43322</v>
      </c>
      <c r="L1961" s="28" t="n">
        <v>5.899466</v>
      </c>
      <c r="M1961" s="8" t="n">
        <v>111</v>
      </c>
      <c r="N1961" s="8" t="n">
        <v>826</v>
      </c>
      <c r="O1961" s="28" t="n">
        <v>13.994337</v>
      </c>
      <c r="P1961" s="28" t="n">
        <v>12.260062</v>
      </c>
      <c r="Q1961" s="28" t="n">
        <v>15.26814</v>
      </c>
      <c r="R1961" s="8" t="n">
        <v>16</v>
      </c>
      <c r="S1961" s="8" t="n">
        <v>10</v>
      </c>
      <c r="T1961" s="23" t="n">
        <v>86.529199</v>
      </c>
      <c r="U1961" s="23" t="n">
        <v>72.329201</v>
      </c>
      <c r="V1961" s="28" t="n">
        <v>3.952496</v>
      </c>
      <c r="W1961" s="39" t="n">
        <v>0.494062</v>
      </c>
      <c r="X1961" s="24" t="n">
        <f aca="false">P1961*RHO_VANE/2700*(1+SCRAP)*PRICE_VANE</f>
        <v>146.75294214</v>
      </c>
      <c r="Y1961" s="24" t="n">
        <f aca="false">Q1961*RHO_PLATE/2700*(1+SCRAP)*PRICE_PLATE</f>
        <v>182.7596358</v>
      </c>
      <c r="Z1961" s="24" t="n">
        <f aca="false">T1961*CUT_M+(R1961+S1961)*CUT_SET</f>
        <v>155.7937985</v>
      </c>
      <c r="AA1961" s="24" t="n">
        <f aca="false">U1961*ROUND_M</f>
        <v>361.646005</v>
      </c>
      <c r="AB1961" s="24" t="n">
        <f aca="false">(R1961+S1961)*FINISH_PART</f>
        <v>208</v>
      </c>
      <c r="AC1961" s="24" t="n">
        <f aca="false">R1961*SPACER_VANE+(R1961+S1961)*ASM_H*LABOUR</f>
        <v>340.5</v>
      </c>
      <c r="AD1961" s="24" t="n">
        <f aca="false">V1961*G10_CAGE+W1961*G10_SLEEVE</f>
        <v>266.79348</v>
      </c>
      <c r="AE1961" s="24" t="n">
        <f aca="false">N1961/1000*SHAFT_M+SHAFT_SET</f>
        <v>179.12</v>
      </c>
      <c r="AF1961" s="24" t="n">
        <f aca="false">2*ROUNDUP(G1961*1000/V_ZENER,0)*PRICE_Z+5*ROUNDUP(G1961*DIODE_SAFETY/V_STICK,0)*PRICE_STICK</f>
        <v>91.7</v>
      </c>
      <c r="AG1961" s="24" t="n">
        <f aca="false">SUM(X1961:AF1961)</f>
        <v>1933.06586144</v>
      </c>
      <c r="AH1961" s="20" t="n">
        <f aca="false">FIXED_BOM</f>
        <v>3461</v>
      </c>
      <c r="AI1961" s="24" t="n">
        <f aca="false">(AG1961+AH1961)*(1+CONT)</f>
        <v>6203.175740656</v>
      </c>
      <c r="AJ1961" s="24" t="n">
        <f aca="false">IF(L1961&gt;0,AI1961/L1961,1000000000000)</f>
        <v>1051.48088668635</v>
      </c>
      <c r="AK1961" s="8" t="n">
        <f aca="false">IF(AND(G1961&gt;=V_NEED,L1961&gt;=P_MIN,K1961&gt;=Z_MIN,F1961&lt;=N_CAP,D1961&lt;=R_MAX,OR(CORONA_REQ=0,O1961&gt;=G1961)),1,0)</f>
        <v>1</v>
      </c>
      <c r="AL1961" s="28" t="n">
        <f aca="false">IF(AK1961=1,IF(OBJECTIVE=1,AI1961,AJ1961),1000000000000)+ROW()*0.000000001</f>
        <v>6203.175742617</v>
      </c>
    </row>
    <row r="1962" customFormat="false" ht="15" hidden="false" customHeight="false" outlineLevel="0" collapsed="false">
      <c r="A1962" s="8" t="n">
        <v>1958</v>
      </c>
      <c r="B1962" s="23" t="n">
        <v>6</v>
      </c>
      <c r="C1962" s="23" t="n">
        <v>3</v>
      </c>
      <c r="D1962" s="8" t="n">
        <v>250</v>
      </c>
      <c r="E1962" s="8" t="n">
        <v>26</v>
      </c>
      <c r="F1962" s="8" t="n">
        <v>6</v>
      </c>
      <c r="G1962" s="28" t="n">
        <v>13.132078</v>
      </c>
      <c r="H1962" s="8" t="n">
        <v>133.221958</v>
      </c>
      <c r="I1962" s="8" t="n">
        <v>1397.823081</v>
      </c>
      <c r="J1962" s="28" t="n">
        <v>10.492438</v>
      </c>
      <c r="K1962" s="39" t="n">
        <v>1.455479</v>
      </c>
      <c r="L1962" s="28" t="n">
        <v>9.603033</v>
      </c>
      <c r="M1962" s="8" t="n">
        <v>165</v>
      </c>
      <c r="N1962" s="8" t="n">
        <v>934</v>
      </c>
      <c r="O1962" s="28" t="n">
        <v>13.994337</v>
      </c>
      <c r="P1962" s="28" t="n">
        <v>18.390093</v>
      </c>
      <c r="Q1962" s="28" t="n">
        <v>21.375396</v>
      </c>
      <c r="R1962" s="8" t="n">
        <v>24</v>
      </c>
      <c r="S1962" s="8" t="n">
        <v>14</v>
      </c>
      <c r="T1962" s="23" t="n">
        <v>127.908844</v>
      </c>
      <c r="U1962" s="23" t="n">
        <v>106.608845</v>
      </c>
      <c r="V1962" s="28" t="n">
        <v>5.278177</v>
      </c>
      <c r="W1962" s="39" t="n">
        <v>0.659772</v>
      </c>
      <c r="X1962" s="24" t="n">
        <f aca="false">P1962*RHO_VANE/2700*(1+SCRAP)*PRICE_VANE</f>
        <v>220.12941321</v>
      </c>
      <c r="Y1962" s="24" t="n">
        <f aca="false">Q1962*RHO_PLATE/2700*(1+SCRAP)*PRICE_PLATE</f>
        <v>255.86349012</v>
      </c>
      <c r="Z1962" s="24" t="n">
        <f aca="false">T1962*CUT_M+(R1962+S1962)*CUT_SET</f>
        <v>229.863266</v>
      </c>
      <c r="AA1962" s="24" t="n">
        <f aca="false">U1962*ROUND_M</f>
        <v>533.044225</v>
      </c>
      <c r="AB1962" s="24" t="n">
        <f aca="false">(R1962+S1962)*FINISH_PART</f>
        <v>304</v>
      </c>
      <c r="AC1962" s="24" t="n">
        <f aca="false">R1962*SPACER_VANE+(R1962+S1962)*ASM_H*LABOUR</f>
        <v>499.5</v>
      </c>
      <c r="AD1962" s="24" t="n">
        <f aca="false">V1962*G10_CAGE+W1962*G10_SLEEVE</f>
        <v>356.27694</v>
      </c>
      <c r="AE1962" s="24" t="n">
        <f aca="false">N1962/1000*SHAFT_M+SHAFT_SET</f>
        <v>192.08</v>
      </c>
      <c r="AF1962" s="24" t="n">
        <f aca="false">2*ROUNDUP(G1962*1000/V_ZENER,0)*PRICE_Z+5*ROUNDUP(G1962*DIODE_SAFETY/V_STICK,0)*PRICE_STICK</f>
        <v>91.7</v>
      </c>
      <c r="AG1962" s="24" t="n">
        <f aca="false">SUM(X1962:AF1962)</f>
        <v>2682.45733433</v>
      </c>
      <c r="AH1962" s="20" t="n">
        <f aca="false">FIXED_BOM</f>
        <v>3461</v>
      </c>
      <c r="AI1962" s="24" t="n">
        <f aca="false">(AG1962+AH1962)*(1+CONT)</f>
        <v>7064.9759344795</v>
      </c>
      <c r="AJ1962" s="24" t="n">
        <f aca="false">IF(L1962&gt;0,AI1962/L1962,1000000000000)</f>
        <v>735.702557148299</v>
      </c>
      <c r="AK1962" s="8" t="n">
        <f aca="false">IF(AND(G1962&gt;=V_NEED,L1962&gt;=P_MIN,K1962&gt;=Z_MIN,F1962&lt;=N_CAP,D1962&lt;=R_MAX,OR(CORONA_REQ=0,O1962&gt;=G1962)),1,0)</f>
        <v>1</v>
      </c>
      <c r="AL1962" s="28" t="n">
        <f aca="false">IF(AK1962=1,IF(OBJECTIVE=1,AI1962,AJ1962),1000000000000)+ROW()*0.000000001</f>
        <v>7064.9759364415</v>
      </c>
    </row>
    <row r="1963" customFormat="false" ht="15" hidden="false" customHeight="false" outlineLevel="0" collapsed="false">
      <c r="A1963" s="8" t="n">
        <v>1959</v>
      </c>
      <c r="B1963" s="23" t="n">
        <v>6</v>
      </c>
      <c r="C1963" s="23" t="n">
        <v>3</v>
      </c>
      <c r="D1963" s="8" t="n">
        <v>250</v>
      </c>
      <c r="E1963" s="8" t="n">
        <v>26</v>
      </c>
      <c r="F1963" s="8" t="n">
        <v>8</v>
      </c>
      <c r="G1963" s="28" t="n">
        <v>13.132078</v>
      </c>
      <c r="H1963" s="8" t="n">
        <v>180.939034</v>
      </c>
      <c r="I1963" s="8" t="n">
        <v>1906.122384</v>
      </c>
      <c r="J1963" s="28" t="n">
        <v>10.534611</v>
      </c>
      <c r="K1963" s="39" t="n">
        <v>1.466954</v>
      </c>
      <c r="L1963" s="28" t="n">
        <v>13.32036</v>
      </c>
      <c r="M1963" s="8" t="n">
        <v>219</v>
      </c>
      <c r="N1963" s="8" t="n">
        <v>1042</v>
      </c>
      <c r="O1963" s="28" t="n">
        <v>13.994337</v>
      </c>
      <c r="P1963" s="28" t="n">
        <v>24.520124</v>
      </c>
      <c r="Q1963" s="28" t="n">
        <v>27.482653</v>
      </c>
      <c r="R1963" s="8" t="n">
        <v>32</v>
      </c>
      <c r="S1963" s="8" t="n">
        <v>18</v>
      </c>
      <c r="T1963" s="23" t="n">
        <v>169.288488</v>
      </c>
      <c r="U1963" s="23" t="n">
        <v>140.88849</v>
      </c>
      <c r="V1963" s="28" t="n">
        <v>6.603859</v>
      </c>
      <c r="W1963" s="39" t="n">
        <v>0.825482</v>
      </c>
      <c r="X1963" s="24" t="n">
        <f aca="false">P1963*RHO_VANE/2700*(1+SCRAP)*PRICE_VANE</f>
        <v>293.50588428</v>
      </c>
      <c r="Y1963" s="24" t="n">
        <f aca="false">Q1963*RHO_PLATE/2700*(1+SCRAP)*PRICE_PLATE</f>
        <v>328.96735641</v>
      </c>
      <c r="Z1963" s="24" t="n">
        <f aca="false">T1963*CUT_M+(R1963+S1963)*CUT_SET</f>
        <v>303.932732</v>
      </c>
      <c r="AA1963" s="24" t="n">
        <f aca="false">U1963*ROUND_M</f>
        <v>704.44245</v>
      </c>
      <c r="AB1963" s="24" t="n">
        <f aca="false">(R1963+S1963)*FINISH_PART</f>
        <v>400</v>
      </c>
      <c r="AC1963" s="24" t="n">
        <f aca="false">R1963*SPACER_VANE+(R1963+S1963)*ASM_H*LABOUR</f>
        <v>658.5</v>
      </c>
      <c r="AD1963" s="24" t="n">
        <f aca="false">V1963*G10_CAGE+W1963*G10_SLEEVE</f>
        <v>445.76046</v>
      </c>
      <c r="AE1963" s="24" t="n">
        <f aca="false">N1963/1000*SHAFT_M+SHAFT_SET</f>
        <v>205.04</v>
      </c>
      <c r="AF1963" s="24" t="n">
        <f aca="false">2*ROUNDUP(G1963*1000/V_ZENER,0)*PRICE_Z+5*ROUNDUP(G1963*DIODE_SAFETY/V_STICK,0)*PRICE_STICK</f>
        <v>91.7</v>
      </c>
      <c r="AG1963" s="24" t="n">
        <f aca="false">SUM(X1963:AF1963)</f>
        <v>3431.84888269</v>
      </c>
      <c r="AH1963" s="20" t="n">
        <f aca="false">FIXED_BOM</f>
        <v>3461</v>
      </c>
      <c r="AI1963" s="24" t="n">
        <f aca="false">(AG1963+AH1963)*(1+CONT)</f>
        <v>7926.7762150935</v>
      </c>
      <c r="AJ1963" s="24" t="n">
        <f aca="false">IF(L1963&gt;0,AI1963/L1963,1000000000000)</f>
        <v>595.087236012653</v>
      </c>
      <c r="AK1963" s="8" t="n">
        <f aca="false">IF(AND(G1963&gt;=V_NEED,L1963&gt;=P_MIN,K1963&gt;=Z_MIN,F1963&lt;=N_CAP,D1963&lt;=R_MAX,OR(CORONA_REQ=0,O1963&gt;=G1963)),1,0)</f>
        <v>0</v>
      </c>
      <c r="AL1963" s="28" t="n">
        <f aca="false">IF(AK1963=1,IF(OBJECTIVE=1,AI1963,AJ1963),1000000000000)+ROW()*0.000000001</f>
        <v>1000000000000</v>
      </c>
    </row>
    <row r="1964" customFormat="false" ht="15" hidden="false" customHeight="false" outlineLevel="0" collapsed="false">
      <c r="A1964" s="8" t="n">
        <v>1960</v>
      </c>
      <c r="B1964" s="23" t="n">
        <v>6</v>
      </c>
      <c r="C1964" s="23" t="n">
        <v>3</v>
      </c>
      <c r="D1964" s="8" t="n">
        <v>250</v>
      </c>
      <c r="E1964" s="8" t="n">
        <v>26</v>
      </c>
      <c r="F1964" s="8" t="n">
        <v>10</v>
      </c>
      <c r="G1964" s="28" t="n">
        <v>13.132078</v>
      </c>
      <c r="H1964" s="8" t="n">
        <v>228.65611</v>
      </c>
      <c r="I1964" s="8" t="n">
        <v>2414.421686</v>
      </c>
      <c r="J1964" s="28" t="n">
        <v>10.559183</v>
      </c>
      <c r="K1964" s="39" t="n">
        <v>1.47301</v>
      </c>
      <c r="L1964" s="28" t="n">
        <v>17.044949</v>
      </c>
      <c r="M1964" s="8" t="n">
        <v>273</v>
      </c>
      <c r="N1964" s="8" t="n">
        <v>1150</v>
      </c>
      <c r="O1964" s="28" t="n">
        <v>13.994337</v>
      </c>
      <c r="P1964" s="28" t="n">
        <v>30.650155</v>
      </c>
      <c r="Q1964" s="28" t="n">
        <v>33.589909</v>
      </c>
      <c r="R1964" s="8" t="n">
        <v>40</v>
      </c>
      <c r="S1964" s="8" t="n">
        <v>22</v>
      </c>
      <c r="T1964" s="23" t="n">
        <v>210.668132</v>
      </c>
      <c r="U1964" s="23" t="n">
        <v>175.168135</v>
      </c>
      <c r="V1964" s="28" t="n">
        <v>7.929541</v>
      </c>
      <c r="W1964" s="39" t="n">
        <v>0.991193</v>
      </c>
      <c r="X1964" s="24" t="n">
        <f aca="false">P1964*RHO_VANE/2700*(1+SCRAP)*PRICE_VANE</f>
        <v>366.88235535</v>
      </c>
      <c r="Y1964" s="24" t="n">
        <f aca="false">Q1964*RHO_PLATE/2700*(1+SCRAP)*PRICE_PLATE</f>
        <v>402.07121073</v>
      </c>
      <c r="Z1964" s="24" t="n">
        <f aca="false">T1964*CUT_M+(R1964+S1964)*CUT_SET</f>
        <v>378.002198</v>
      </c>
      <c r="AA1964" s="24" t="n">
        <f aca="false">U1964*ROUND_M</f>
        <v>875.840675</v>
      </c>
      <c r="AB1964" s="24" t="n">
        <f aca="false">(R1964+S1964)*FINISH_PART</f>
        <v>496</v>
      </c>
      <c r="AC1964" s="24" t="n">
        <f aca="false">R1964*SPACER_VANE+(R1964+S1964)*ASM_H*LABOUR</f>
        <v>817.5</v>
      </c>
      <c r="AD1964" s="24" t="n">
        <f aca="false">V1964*G10_CAGE+W1964*G10_SLEEVE</f>
        <v>535.24404</v>
      </c>
      <c r="AE1964" s="24" t="n">
        <f aca="false">N1964/1000*SHAFT_M+SHAFT_SET</f>
        <v>218</v>
      </c>
      <c r="AF1964" s="24" t="n">
        <f aca="false">2*ROUNDUP(G1964*1000/V_ZENER,0)*PRICE_Z+5*ROUNDUP(G1964*DIODE_SAFETY/V_STICK,0)*PRICE_STICK</f>
        <v>91.7</v>
      </c>
      <c r="AG1964" s="24" t="n">
        <f aca="false">SUM(X1964:AF1964)</f>
        <v>4181.24047908</v>
      </c>
      <c r="AH1964" s="20" t="n">
        <f aca="false">FIXED_BOM</f>
        <v>3461</v>
      </c>
      <c r="AI1964" s="24" t="n">
        <f aca="false">(AG1964+AH1964)*(1+CONT)</f>
        <v>8788.576550942</v>
      </c>
      <c r="AJ1964" s="24" t="n">
        <f aca="false">IF(L1964&gt;0,AI1964/L1964,1000000000000)</f>
        <v>515.611783346609</v>
      </c>
      <c r="AK1964" s="8" t="n">
        <f aca="false">IF(AND(G1964&gt;=V_NEED,L1964&gt;=P_MIN,K1964&gt;=Z_MIN,F1964&lt;=N_CAP,D1964&lt;=R_MAX,OR(CORONA_REQ=0,O1964&gt;=G1964)),1,0)</f>
        <v>0</v>
      </c>
      <c r="AL1964" s="28" t="n">
        <f aca="false">IF(AK1964=1,IF(OBJECTIVE=1,AI1964,AJ1964),1000000000000)+ROW()*0.000000001</f>
        <v>1000000000000</v>
      </c>
    </row>
    <row r="1965" customFormat="false" ht="15" hidden="false" customHeight="false" outlineLevel="0" collapsed="false">
      <c r="A1965" s="8" t="n">
        <v>1961</v>
      </c>
      <c r="B1965" s="23" t="n">
        <v>6</v>
      </c>
      <c r="C1965" s="23" t="n">
        <v>3</v>
      </c>
      <c r="D1965" s="8" t="n">
        <v>250</v>
      </c>
      <c r="E1965" s="8" t="n">
        <v>26</v>
      </c>
      <c r="F1965" s="8" t="n">
        <v>12</v>
      </c>
      <c r="G1965" s="28" t="n">
        <v>13.132078</v>
      </c>
      <c r="H1965" s="8" t="n">
        <v>276.373186</v>
      </c>
      <c r="I1965" s="8" t="n">
        <v>2922.720988</v>
      </c>
      <c r="J1965" s="28" t="n">
        <v>10.57527</v>
      </c>
      <c r="K1965" s="39" t="n">
        <v>1.477413</v>
      </c>
      <c r="L1965" s="28" t="n">
        <v>20.768132</v>
      </c>
      <c r="M1965" s="8" t="n">
        <v>327</v>
      </c>
      <c r="N1965" s="8" t="n">
        <v>1258</v>
      </c>
      <c r="O1965" s="28" t="n">
        <v>13.994337</v>
      </c>
      <c r="P1965" s="28" t="n">
        <v>36.780187</v>
      </c>
      <c r="Q1965" s="28" t="n">
        <v>39.697165</v>
      </c>
      <c r="R1965" s="8" t="n">
        <v>48</v>
      </c>
      <c r="S1965" s="8" t="n">
        <v>26</v>
      </c>
      <c r="T1965" s="23" t="n">
        <v>252.047776</v>
      </c>
      <c r="U1965" s="23" t="n">
        <v>209.44778</v>
      </c>
      <c r="V1965" s="28" t="n">
        <v>9.255222</v>
      </c>
      <c r="W1965" s="39" t="n">
        <v>1.156903</v>
      </c>
      <c r="X1965" s="24" t="n">
        <f aca="false">P1965*RHO_VANE/2700*(1+SCRAP)*PRICE_VANE</f>
        <v>440.25883839</v>
      </c>
      <c r="Y1965" s="24" t="n">
        <f aca="false">Q1965*RHO_PLATE/2700*(1+SCRAP)*PRICE_PLATE</f>
        <v>475.17506505</v>
      </c>
      <c r="Z1965" s="24" t="n">
        <f aca="false">T1965*CUT_M+(R1965+S1965)*CUT_SET</f>
        <v>452.071664</v>
      </c>
      <c r="AA1965" s="24" t="n">
        <f aca="false">U1965*ROUND_M</f>
        <v>1047.2389</v>
      </c>
      <c r="AB1965" s="24" t="n">
        <f aca="false">(R1965+S1965)*FINISH_PART</f>
        <v>592</v>
      </c>
      <c r="AC1965" s="24" t="n">
        <f aca="false">R1965*SPACER_VANE+(R1965+S1965)*ASM_H*LABOUR</f>
        <v>976.5</v>
      </c>
      <c r="AD1965" s="24" t="n">
        <f aca="false">V1965*G10_CAGE+W1965*G10_SLEEVE</f>
        <v>624.7275</v>
      </c>
      <c r="AE1965" s="24" t="n">
        <f aca="false">N1965/1000*SHAFT_M+SHAFT_SET</f>
        <v>230.96</v>
      </c>
      <c r="AF1965" s="24" t="n">
        <f aca="false">2*ROUNDUP(G1965*1000/V_ZENER,0)*PRICE_Z+5*ROUNDUP(G1965*DIODE_SAFETY/V_STICK,0)*PRICE_STICK</f>
        <v>91.7</v>
      </c>
      <c r="AG1965" s="24" t="n">
        <f aca="false">SUM(X1965:AF1965)</f>
        <v>4930.63196744</v>
      </c>
      <c r="AH1965" s="20" t="n">
        <f aca="false">FIXED_BOM</f>
        <v>3461</v>
      </c>
      <c r="AI1965" s="24" t="n">
        <f aca="false">(AG1965+AH1965)*(1+CONT)</f>
        <v>9650.376762556</v>
      </c>
      <c r="AJ1965" s="24" t="n">
        <f aca="false">IF(L1965&gt;0,AI1965/L1965,1000000000000)</f>
        <v>464.672352937472</v>
      </c>
      <c r="AK1965" s="8" t="n">
        <f aca="false">IF(AND(G1965&gt;=V_NEED,L1965&gt;=P_MIN,K1965&gt;=Z_MIN,F1965&lt;=N_CAP,D1965&lt;=R_MAX,OR(CORONA_REQ=0,O1965&gt;=G1965)),1,0)</f>
        <v>0</v>
      </c>
      <c r="AL1965" s="28" t="n">
        <f aca="false">IF(AK1965=1,IF(OBJECTIVE=1,AI1965,AJ1965),1000000000000)+ROW()*0.000000001</f>
        <v>1000000000000</v>
      </c>
    </row>
    <row r="1966" customFormat="false" ht="15" hidden="false" customHeight="false" outlineLevel="0" collapsed="false">
      <c r="A1966" s="8" t="n">
        <v>1962</v>
      </c>
      <c r="B1966" s="23" t="n">
        <v>6</v>
      </c>
      <c r="C1966" s="23" t="n">
        <v>3</v>
      </c>
      <c r="D1966" s="8" t="n">
        <v>250</v>
      </c>
      <c r="E1966" s="8" t="n">
        <v>26</v>
      </c>
      <c r="F1966" s="8" t="n">
        <v>16</v>
      </c>
      <c r="G1966" s="28" t="n">
        <v>13.132078</v>
      </c>
      <c r="H1966" s="8" t="n">
        <v>371.807337</v>
      </c>
      <c r="I1966" s="8" t="n">
        <v>3939.319593</v>
      </c>
      <c r="J1966" s="28" t="n">
        <v>10.595056</v>
      </c>
      <c r="K1966" s="39" t="n">
        <v>1.482501</v>
      </c>
      <c r="L1966" s="28" t="n">
        <v>28.184497</v>
      </c>
      <c r="M1966" s="8" t="n">
        <v>435</v>
      </c>
      <c r="N1966" s="8" t="n">
        <v>1474</v>
      </c>
      <c r="O1966" s="28" t="n">
        <v>13.994337</v>
      </c>
      <c r="P1966" s="28" t="n">
        <v>49.040249</v>
      </c>
      <c r="Q1966" s="28" t="n">
        <v>51.911677</v>
      </c>
      <c r="R1966" s="8" t="n">
        <v>64</v>
      </c>
      <c r="S1966" s="8" t="n">
        <v>34</v>
      </c>
      <c r="T1966" s="23" t="n">
        <v>334.807064</v>
      </c>
      <c r="U1966" s="23" t="n">
        <v>278.007069</v>
      </c>
      <c r="V1966" s="28" t="n">
        <v>11.906586</v>
      </c>
      <c r="W1966" s="39" t="n">
        <v>1.488323</v>
      </c>
      <c r="X1966" s="24" t="n">
        <f aca="false">P1966*RHO_VANE/2700*(1+SCRAP)*PRICE_VANE</f>
        <v>587.01178053</v>
      </c>
      <c r="Y1966" s="24" t="n">
        <f aca="false">Q1966*RHO_PLATE/2700*(1+SCRAP)*PRICE_PLATE</f>
        <v>621.38277369</v>
      </c>
      <c r="Z1966" s="24" t="n">
        <f aca="false">T1966*CUT_M+(R1966+S1966)*CUT_SET</f>
        <v>600.210596</v>
      </c>
      <c r="AA1966" s="24" t="n">
        <f aca="false">U1966*ROUND_M</f>
        <v>1390.035345</v>
      </c>
      <c r="AB1966" s="24" t="n">
        <f aca="false">(R1966+S1966)*FINISH_PART</f>
        <v>784</v>
      </c>
      <c r="AC1966" s="24" t="n">
        <f aca="false">R1966*SPACER_VANE+(R1966+S1966)*ASM_H*LABOUR</f>
        <v>1294.5</v>
      </c>
      <c r="AD1966" s="24" t="n">
        <f aca="false">V1966*G10_CAGE+W1966*G10_SLEEVE</f>
        <v>803.69454</v>
      </c>
      <c r="AE1966" s="24" t="n">
        <f aca="false">N1966/1000*SHAFT_M+SHAFT_SET</f>
        <v>256.88</v>
      </c>
      <c r="AF1966" s="24" t="n">
        <f aca="false">2*ROUNDUP(G1966*1000/V_ZENER,0)*PRICE_Z+5*ROUNDUP(G1966*DIODE_SAFETY/V_STICK,0)*PRICE_STICK</f>
        <v>91.7</v>
      </c>
      <c r="AG1966" s="24" t="n">
        <f aca="false">SUM(X1966:AF1966)</f>
        <v>6429.41503522</v>
      </c>
      <c r="AH1966" s="20" t="n">
        <f aca="false">FIXED_BOM</f>
        <v>3461</v>
      </c>
      <c r="AI1966" s="24" t="n">
        <f aca="false">(AG1966+AH1966)*(1+CONT)</f>
        <v>11373.977290503</v>
      </c>
      <c r="AJ1966" s="24" t="n">
        <f aca="false">IF(L1966&gt;0,AI1966/L1966,1000000000000)</f>
        <v>403.554382769471</v>
      </c>
      <c r="AK1966" s="8" t="n">
        <f aca="false">IF(AND(G1966&gt;=V_NEED,L1966&gt;=P_MIN,K1966&gt;=Z_MIN,F1966&lt;=N_CAP,D1966&lt;=R_MAX,OR(CORONA_REQ=0,O1966&gt;=G1966)),1,0)</f>
        <v>0</v>
      </c>
      <c r="AL1966" s="28" t="n">
        <f aca="false">IF(AK1966=1,IF(OBJECTIVE=1,AI1966,AJ1966),1000000000000)+ROW()*0.000000001</f>
        <v>1000000000000</v>
      </c>
    </row>
    <row r="1967" customFormat="false" ht="15" hidden="false" customHeight="false" outlineLevel="0" collapsed="false">
      <c r="A1967" s="8" t="n">
        <v>1963</v>
      </c>
      <c r="B1967" s="23" t="n">
        <v>6</v>
      </c>
      <c r="C1967" s="23" t="n">
        <v>4</v>
      </c>
      <c r="D1967" s="8" t="n">
        <v>250</v>
      </c>
      <c r="E1967" s="8" t="n">
        <v>18</v>
      </c>
      <c r="F1967" s="8" t="n">
        <v>4</v>
      </c>
      <c r="G1967" s="28" t="n">
        <v>13.132078</v>
      </c>
      <c r="H1967" s="8" t="n">
        <v>46.210918</v>
      </c>
      <c r="I1967" s="8" t="n">
        <v>632.133068</v>
      </c>
      <c r="J1967" s="28" t="n">
        <v>13.679301</v>
      </c>
      <c r="K1967" s="39" t="n">
        <v>1.457087</v>
      </c>
      <c r="L1967" s="28" t="n">
        <v>4.335034</v>
      </c>
      <c r="M1967" s="8" t="n">
        <v>114</v>
      </c>
      <c r="N1967" s="8" t="n">
        <v>832</v>
      </c>
      <c r="O1967" s="28" t="n">
        <v>15.115474</v>
      </c>
      <c r="P1967" s="28" t="n">
        <v>12.003812</v>
      </c>
      <c r="Q1967" s="28" t="n">
        <v>16.286016</v>
      </c>
      <c r="R1967" s="8" t="n">
        <v>16</v>
      </c>
      <c r="S1967" s="8" t="n">
        <v>8</v>
      </c>
      <c r="T1967" s="23" t="n">
        <v>82.759288</v>
      </c>
      <c r="U1967" s="23" t="n">
        <v>68.559289</v>
      </c>
      <c r="V1967" s="28" t="n">
        <v>4.026145</v>
      </c>
      <c r="W1967" s="39" t="n">
        <v>0.503268</v>
      </c>
      <c r="X1967" s="24" t="n">
        <f aca="false">P1967*RHO_VANE/2700*(1+SCRAP)*PRICE_VANE</f>
        <v>143.68562964</v>
      </c>
      <c r="Y1967" s="24" t="n">
        <f aca="false">Q1967*RHO_PLATE/2700*(1+SCRAP)*PRICE_PLATE</f>
        <v>194.94361152</v>
      </c>
      <c r="Z1967" s="24" t="n">
        <f aca="false">T1967*CUT_M+(R1967+S1967)*CUT_SET</f>
        <v>148.138932</v>
      </c>
      <c r="AA1967" s="24" t="n">
        <f aca="false">U1967*ROUND_M</f>
        <v>342.796445</v>
      </c>
      <c r="AB1967" s="24" t="n">
        <f aca="false">(R1967+S1967)*FINISH_PART</f>
        <v>192</v>
      </c>
      <c r="AC1967" s="24" t="n">
        <f aca="false">R1967*SPACER_VANE+(R1967+S1967)*ASM_H*LABOUR</f>
        <v>318</v>
      </c>
      <c r="AD1967" s="24" t="n">
        <f aca="false">V1967*G10_CAGE+W1967*G10_SLEEVE</f>
        <v>271.76478</v>
      </c>
      <c r="AE1967" s="24" t="n">
        <f aca="false">N1967/1000*SHAFT_M+SHAFT_SET</f>
        <v>179.84</v>
      </c>
      <c r="AF1967" s="24" t="n">
        <f aca="false">2*ROUNDUP(G1967*1000/V_ZENER,0)*PRICE_Z+5*ROUNDUP(G1967*DIODE_SAFETY/V_STICK,0)*PRICE_STICK</f>
        <v>91.7</v>
      </c>
      <c r="AG1967" s="24" t="n">
        <f aca="false">SUM(X1967:AF1967)</f>
        <v>1882.86939816</v>
      </c>
      <c r="AH1967" s="20" t="n">
        <f aca="false">FIXED_BOM</f>
        <v>3461</v>
      </c>
      <c r="AI1967" s="24" t="n">
        <f aca="false">(AG1967+AH1967)*(1+CONT)</f>
        <v>6145.449807884</v>
      </c>
      <c r="AJ1967" s="24" t="n">
        <f aca="false">IF(L1967&gt;0,AI1967/L1967,1000000000000)</f>
        <v>1417.62436185829</v>
      </c>
      <c r="AK1967" s="8" t="n">
        <f aca="false">IF(AND(G1967&gt;=V_NEED,L1967&gt;=P_MIN,K1967&gt;=Z_MIN,F1967&lt;=N_CAP,D1967&lt;=R_MAX,OR(CORONA_REQ=0,O1967&gt;=G1967)),1,0)</f>
        <v>1</v>
      </c>
      <c r="AL1967" s="28" t="n">
        <f aca="false">IF(AK1967=1,IF(OBJECTIVE=1,AI1967,AJ1967),1000000000000)+ROW()*0.000000001</f>
        <v>6145.449809851</v>
      </c>
    </row>
    <row r="1968" customFormat="false" ht="15" hidden="false" customHeight="false" outlineLevel="0" collapsed="false">
      <c r="A1968" s="8" t="n">
        <v>1964</v>
      </c>
      <c r="B1968" s="23" t="n">
        <v>6</v>
      </c>
      <c r="C1968" s="23" t="n">
        <v>4</v>
      </c>
      <c r="D1968" s="8" t="n">
        <v>250</v>
      </c>
      <c r="E1968" s="8" t="n">
        <v>18</v>
      </c>
      <c r="F1968" s="8" t="n">
        <v>6</v>
      </c>
      <c r="G1968" s="28" t="n">
        <v>13.132078</v>
      </c>
      <c r="H1968" s="8" t="n">
        <v>71.474299</v>
      </c>
      <c r="I1968" s="8" t="n">
        <v>993.351965</v>
      </c>
      <c r="J1968" s="28" t="n">
        <v>13.89803</v>
      </c>
      <c r="K1968" s="39" t="n">
        <v>1.490806</v>
      </c>
      <c r="L1968" s="28" t="n">
        <v>7.167854</v>
      </c>
      <c r="M1968" s="8" t="n">
        <v>164</v>
      </c>
      <c r="N1968" s="8" t="n">
        <v>932</v>
      </c>
      <c r="O1968" s="28" t="n">
        <v>15.115474</v>
      </c>
      <c r="P1968" s="28" t="n">
        <v>18.005718</v>
      </c>
      <c r="Q1968" s="28" t="n">
        <v>20.35752</v>
      </c>
      <c r="R1968" s="8" t="n">
        <v>24</v>
      </c>
      <c r="S1968" s="8" t="n">
        <v>10</v>
      </c>
      <c r="T1968" s="23" t="n">
        <v>120.369021</v>
      </c>
      <c r="U1968" s="23" t="n">
        <v>99.069023</v>
      </c>
      <c r="V1968" s="28" t="n">
        <v>5.253628</v>
      </c>
      <c r="W1968" s="39" t="n">
        <v>0.656703</v>
      </c>
      <c r="X1968" s="24" t="n">
        <f aca="false">P1968*RHO_VANE/2700*(1+SCRAP)*PRICE_VANE</f>
        <v>215.52844446</v>
      </c>
      <c r="Y1968" s="24" t="n">
        <f aca="false">Q1968*RHO_PLATE/2700*(1+SCRAP)*PRICE_PLATE</f>
        <v>243.6795144</v>
      </c>
      <c r="Z1968" s="24" t="n">
        <f aca="false">T1968*CUT_M+(R1968+S1968)*CUT_SET</f>
        <v>214.5535315</v>
      </c>
      <c r="AA1968" s="24" t="n">
        <f aca="false">U1968*ROUND_M</f>
        <v>495.345115</v>
      </c>
      <c r="AB1968" s="24" t="n">
        <f aca="false">(R1968+S1968)*FINISH_PART</f>
        <v>272</v>
      </c>
      <c r="AC1968" s="24" t="n">
        <f aca="false">R1968*SPACER_VANE+(R1968+S1968)*ASM_H*LABOUR</f>
        <v>454.5</v>
      </c>
      <c r="AD1968" s="24" t="n">
        <f aca="false">V1968*G10_CAGE+W1968*G10_SLEEVE</f>
        <v>354.61986</v>
      </c>
      <c r="AE1968" s="24" t="n">
        <f aca="false">N1968/1000*SHAFT_M+SHAFT_SET</f>
        <v>191.84</v>
      </c>
      <c r="AF1968" s="24" t="n">
        <f aca="false">2*ROUNDUP(G1968*1000/V_ZENER,0)*PRICE_Z+5*ROUNDUP(G1968*DIODE_SAFETY/V_STICK,0)*PRICE_STICK</f>
        <v>91.7</v>
      </c>
      <c r="AG1968" s="24" t="n">
        <f aca="false">SUM(X1968:AF1968)</f>
        <v>2533.76646536</v>
      </c>
      <c r="AH1968" s="20" t="n">
        <f aca="false">FIXED_BOM</f>
        <v>3461</v>
      </c>
      <c r="AI1968" s="24" t="n">
        <f aca="false">(AG1968+AH1968)*(1+CONT)</f>
        <v>6893.981435164</v>
      </c>
      <c r="AJ1968" s="24" t="n">
        <f aca="false">IF(L1968&gt;0,AI1968/L1968,1000000000000)</f>
        <v>961.791553673387</v>
      </c>
      <c r="AK1968" s="8" t="n">
        <f aca="false">IF(AND(G1968&gt;=V_NEED,L1968&gt;=P_MIN,K1968&gt;=Z_MIN,F1968&lt;=N_CAP,D1968&lt;=R_MAX,OR(CORONA_REQ=0,O1968&gt;=G1968)),1,0)</f>
        <v>1</v>
      </c>
      <c r="AL1968" s="28" t="n">
        <f aca="false">IF(AK1968=1,IF(OBJECTIVE=1,AI1968,AJ1968),1000000000000)+ROW()*0.000000001</f>
        <v>6893.981437132</v>
      </c>
    </row>
    <row r="1969" customFormat="false" ht="15" hidden="false" customHeight="false" outlineLevel="0" collapsed="false">
      <c r="A1969" s="8" t="n">
        <v>1965</v>
      </c>
      <c r="B1969" s="23" t="n">
        <v>6</v>
      </c>
      <c r="C1969" s="23" t="n">
        <v>4</v>
      </c>
      <c r="D1969" s="8" t="n">
        <v>250</v>
      </c>
      <c r="E1969" s="8" t="n">
        <v>18</v>
      </c>
      <c r="F1969" s="8" t="n">
        <v>8</v>
      </c>
      <c r="G1969" s="28" t="n">
        <v>13.132078</v>
      </c>
      <c r="H1969" s="8" t="n">
        <v>96.737681</v>
      </c>
      <c r="I1969" s="8" t="n">
        <v>1354.570861</v>
      </c>
      <c r="J1969" s="28" t="n">
        <v>14.002515</v>
      </c>
      <c r="K1969" s="39" t="n">
        <v>1.506723</v>
      </c>
      <c r="L1969" s="28" t="n">
        <v>9.999389</v>
      </c>
      <c r="M1969" s="8" t="n">
        <v>224</v>
      </c>
      <c r="N1969" s="8" t="n">
        <v>1052</v>
      </c>
      <c r="O1969" s="28" t="n">
        <v>15.115474</v>
      </c>
      <c r="P1969" s="28" t="n">
        <v>24.007624</v>
      </c>
      <c r="Q1969" s="28" t="n">
        <v>28.500529</v>
      </c>
      <c r="R1969" s="8" t="n">
        <v>32</v>
      </c>
      <c r="S1969" s="8" t="n">
        <v>14</v>
      </c>
      <c r="T1969" s="23" t="n">
        <v>161.748665</v>
      </c>
      <c r="U1969" s="23" t="n">
        <v>133.348668</v>
      </c>
      <c r="V1969" s="28" t="n">
        <v>6.726607</v>
      </c>
      <c r="W1969" s="39" t="n">
        <v>0.840826</v>
      </c>
      <c r="X1969" s="24" t="n">
        <f aca="false">P1969*RHO_VANE/2700*(1+SCRAP)*PRICE_VANE</f>
        <v>287.37125928</v>
      </c>
      <c r="Y1969" s="24" t="n">
        <f aca="false">Q1969*RHO_PLATE/2700*(1+SCRAP)*PRICE_PLATE</f>
        <v>341.15133213</v>
      </c>
      <c r="Z1969" s="24" t="n">
        <f aca="false">T1969*CUT_M+(R1969+S1969)*CUT_SET</f>
        <v>288.6229975</v>
      </c>
      <c r="AA1969" s="24" t="n">
        <f aca="false">U1969*ROUND_M</f>
        <v>666.74334</v>
      </c>
      <c r="AB1969" s="24" t="n">
        <f aca="false">(R1969+S1969)*FINISH_PART</f>
        <v>368</v>
      </c>
      <c r="AC1969" s="24" t="n">
        <f aca="false">R1969*SPACER_VANE+(R1969+S1969)*ASM_H*LABOUR</f>
        <v>613.5</v>
      </c>
      <c r="AD1969" s="24" t="n">
        <f aca="false">V1969*G10_CAGE+W1969*G10_SLEEVE</f>
        <v>454.04598</v>
      </c>
      <c r="AE1969" s="24" t="n">
        <f aca="false">N1969/1000*SHAFT_M+SHAFT_SET</f>
        <v>206.24</v>
      </c>
      <c r="AF1969" s="24" t="n">
        <f aca="false">2*ROUNDUP(G1969*1000/V_ZENER,0)*PRICE_Z+5*ROUNDUP(G1969*DIODE_SAFETY/V_STICK,0)*PRICE_STICK</f>
        <v>91.7</v>
      </c>
      <c r="AG1969" s="24" t="n">
        <f aca="false">SUM(X1969:AF1969)</f>
        <v>3317.37490891</v>
      </c>
      <c r="AH1969" s="20" t="n">
        <f aca="false">FIXED_BOM</f>
        <v>3461</v>
      </c>
      <c r="AI1969" s="24" t="n">
        <f aca="false">(AG1969+AH1969)*(1+CONT)</f>
        <v>7795.1311452465</v>
      </c>
      <c r="AJ1969" s="24" t="n">
        <f aca="false">IF(L1969&gt;0,AI1969/L1969,1000000000000)</f>
        <v>779.560745686211</v>
      </c>
      <c r="AK1969" s="8" t="n">
        <f aca="false">IF(AND(G1969&gt;=V_NEED,L1969&gt;=P_MIN,K1969&gt;=Z_MIN,F1969&lt;=N_CAP,D1969&lt;=R_MAX,OR(CORONA_REQ=0,O1969&gt;=G1969)),1,0)</f>
        <v>0</v>
      </c>
      <c r="AL1969" s="28" t="n">
        <f aca="false">IF(AK1969=1,IF(OBJECTIVE=1,AI1969,AJ1969),1000000000000)+ROW()*0.000000001</f>
        <v>1000000000000</v>
      </c>
    </row>
    <row r="1970" customFormat="false" ht="15" hidden="false" customHeight="false" outlineLevel="0" collapsed="false">
      <c r="A1970" s="8" t="n">
        <v>1966</v>
      </c>
      <c r="B1970" s="23" t="n">
        <v>6</v>
      </c>
      <c r="C1970" s="23" t="n">
        <v>4</v>
      </c>
      <c r="D1970" s="8" t="n">
        <v>250</v>
      </c>
      <c r="E1970" s="8" t="n">
        <v>18</v>
      </c>
      <c r="F1970" s="8" t="n">
        <v>10</v>
      </c>
      <c r="G1970" s="28" t="n">
        <v>13.132078</v>
      </c>
      <c r="H1970" s="8" t="n">
        <v>122.001062</v>
      </c>
      <c r="I1970" s="8" t="n">
        <v>1715.789757</v>
      </c>
      <c r="J1970" s="28" t="n">
        <v>14.063728</v>
      </c>
      <c r="K1970" s="39" t="n">
        <v>1.516357</v>
      </c>
      <c r="L1970" s="28" t="n">
        <v>12.825036</v>
      </c>
      <c r="M1970" s="8" t="n">
        <v>274</v>
      </c>
      <c r="N1970" s="8" t="n">
        <v>1152</v>
      </c>
      <c r="O1970" s="28" t="n">
        <v>15.115474</v>
      </c>
      <c r="P1970" s="28" t="n">
        <v>30.00953</v>
      </c>
      <c r="Q1970" s="28" t="n">
        <v>32.572033</v>
      </c>
      <c r="R1970" s="8" t="n">
        <v>40</v>
      </c>
      <c r="S1970" s="8" t="n">
        <v>16</v>
      </c>
      <c r="T1970" s="23" t="n">
        <v>199.358398</v>
      </c>
      <c r="U1970" s="23" t="n">
        <v>163.858401</v>
      </c>
      <c r="V1970" s="28" t="n">
        <v>7.95409</v>
      </c>
      <c r="W1970" s="39" t="n">
        <v>0.994261</v>
      </c>
      <c r="X1970" s="24" t="n">
        <f aca="false">P1970*RHO_VANE/2700*(1+SCRAP)*PRICE_VANE</f>
        <v>359.2140741</v>
      </c>
      <c r="Y1970" s="24" t="n">
        <f aca="false">Q1970*RHO_PLATE/2700*(1+SCRAP)*PRICE_PLATE</f>
        <v>389.88723501</v>
      </c>
      <c r="Z1970" s="24" t="n">
        <f aca="false">T1970*CUT_M+(R1970+S1970)*CUT_SET</f>
        <v>355.037597</v>
      </c>
      <c r="AA1970" s="24" t="n">
        <f aca="false">U1970*ROUND_M</f>
        <v>819.292005</v>
      </c>
      <c r="AB1970" s="24" t="n">
        <f aca="false">(R1970+S1970)*FINISH_PART</f>
        <v>448</v>
      </c>
      <c r="AC1970" s="24" t="n">
        <f aca="false">R1970*SPACER_VANE+(R1970+S1970)*ASM_H*LABOUR</f>
        <v>750</v>
      </c>
      <c r="AD1970" s="24" t="n">
        <f aca="false">V1970*G10_CAGE+W1970*G10_SLEEVE</f>
        <v>536.90106</v>
      </c>
      <c r="AE1970" s="24" t="n">
        <f aca="false">N1970/1000*SHAFT_M+SHAFT_SET</f>
        <v>218.24</v>
      </c>
      <c r="AF1970" s="24" t="n">
        <f aca="false">2*ROUNDUP(G1970*1000/V_ZENER,0)*PRICE_Z+5*ROUNDUP(G1970*DIODE_SAFETY/V_STICK,0)*PRICE_STICK</f>
        <v>91.7</v>
      </c>
      <c r="AG1970" s="24" t="n">
        <f aca="false">SUM(X1970:AF1970)</f>
        <v>3968.27197111</v>
      </c>
      <c r="AH1970" s="20" t="n">
        <f aca="false">FIXED_BOM</f>
        <v>3461</v>
      </c>
      <c r="AI1970" s="24" t="n">
        <f aca="false">(AG1970+AH1970)*(1+CONT)</f>
        <v>8543.6627667765</v>
      </c>
      <c r="AJ1970" s="24" t="n">
        <f aca="false">IF(L1970&gt;0,AI1970/L1970,1000000000000)</f>
        <v>666.170665468424</v>
      </c>
      <c r="AK1970" s="8" t="n">
        <f aca="false">IF(AND(G1970&gt;=V_NEED,L1970&gt;=P_MIN,K1970&gt;=Z_MIN,F1970&lt;=N_CAP,D1970&lt;=R_MAX,OR(CORONA_REQ=0,O1970&gt;=G1970)),1,0)</f>
        <v>0</v>
      </c>
      <c r="AL1970" s="28" t="n">
        <f aca="false">IF(AK1970=1,IF(OBJECTIVE=1,AI1970,AJ1970),1000000000000)+ROW()*0.000000001</f>
        <v>1000000000000</v>
      </c>
    </row>
    <row r="1971" customFormat="false" ht="15" hidden="false" customHeight="false" outlineLevel="0" collapsed="false">
      <c r="A1971" s="8" t="n">
        <v>1967</v>
      </c>
      <c r="B1971" s="23" t="n">
        <v>6</v>
      </c>
      <c r="C1971" s="23" t="n">
        <v>4</v>
      </c>
      <c r="D1971" s="8" t="n">
        <v>250</v>
      </c>
      <c r="E1971" s="8" t="n">
        <v>18</v>
      </c>
      <c r="F1971" s="8" t="n">
        <v>12</v>
      </c>
      <c r="G1971" s="28" t="n">
        <v>13.132078</v>
      </c>
      <c r="H1971" s="8" t="n">
        <v>147.264444</v>
      </c>
      <c r="I1971" s="8" t="n">
        <v>2077.008653</v>
      </c>
      <c r="J1971" s="28" t="n">
        <v>14.103938</v>
      </c>
      <c r="K1971" s="39" t="n">
        <v>1.523666</v>
      </c>
      <c r="L1971" s="28" t="n">
        <v>15.67731</v>
      </c>
      <c r="M1971" s="8" t="n">
        <v>334</v>
      </c>
      <c r="N1971" s="8" t="n">
        <v>1272</v>
      </c>
      <c r="O1971" s="28" t="n">
        <v>15.115474</v>
      </c>
      <c r="P1971" s="28" t="n">
        <v>36.011436</v>
      </c>
      <c r="Q1971" s="28" t="n">
        <v>40.715041</v>
      </c>
      <c r="R1971" s="8" t="n">
        <v>48</v>
      </c>
      <c r="S1971" s="8" t="n">
        <v>20</v>
      </c>
      <c r="T1971" s="23" t="n">
        <v>240.738042</v>
      </c>
      <c r="U1971" s="23" t="n">
        <v>198.138046</v>
      </c>
      <c r="V1971" s="28" t="n">
        <v>9.42707</v>
      </c>
      <c r="W1971" s="39" t="n">
        <v>1.178384</v>
      </c>
      <c r="X1971" s="24" t="n">
        <f aca="false">P1971*RHO_VANE/2700*(1+SCRAP)*PRICE_VANE</f>
        <v>431.05688892</v>
      </c>
      <c r="Y1971" s="24" t="n">
        <f aca="false">Q1971*RHO_PLATE/2700*(1+SCRAP)*PRICE_PLATE</f>
        <v>487.35904077</v>
      </c>
      <c r="Z1971" s="24" t="n">
        <f aca="false">T1971*CUT_M+(R1971+S1971)*CUT_SET</f>
        <v>429.107063</v>
      </c>
      <c r="AA1971" s="24" t="n">
        <f aca="false">U1971*ROUND_M</f>
        <v>990.69023</v>
      </c>
      <c r="AB1971" s="24" t="n">
        <f aca="false">(R1971+S1971)*FINISH_PART</f>
        <v>544</v>
      </c>
      <c r="AC1971" s="24" t="n">
        <f aca="false">R1971*SPACER_VANE+(R1971+S1971)*ASM_H*LABOUR</f>
        <v>909</v>
      </c>
      <c r="AD1971" s="24" t="n">
        <f aca="false">V1971*G10_CAGE+W1971*G10_SLEEVE</f>
        <v>636.32724</v>
      </c>
      <c r="AE1971" s="24" t="n">
        <f aca="false">N1971/1000*SHAFT_M+SHAFT_SET</f>
        <v>232.64</v>
      </c>
      <c r="AF1971" s="24" t="n">
        <f aca="false">2*ROUNDUP(G1971*1000/V_ZENER,0)*PRICE_Z+5*ROUNDUP(G1971*DIODE_SAFETY/V_STICK,0)*PRICE_STICK</f>
        <v>91.7</v>
      </c>
      <c r="AG1971" s="24" t="n">
        <f aca="false">SUM(X1971:AF1971)</f>
        <v>4751.88046269</v>
      </c>
      <c r="AH1971" s="20" t="n">
        <f aca="false">FIXED_BOM</f>
        <v>3461</v>
      </c>
      <c r="AI1971" s="24" t="n">
        <f aca="false">(AG1971+AH1971)*(1+CONT)</f>
        <v>9444.8125320935</v>
      </c>
      <c r="AJ1971" s="24" t="n">
        <f aca="false">IF(L1971&gt;0,AI1971/L1971,1000000000000)</f>
        <v>602.451092189508</v>
      </c>
      <c r="AK1971" s="8" t="n">
        <f aca="false">IF(AND(G1971&gt;=V_NEED,L1971&gt;=P_MIN,K1971&gt;=Z_MIN,F1971&lt;=N_CAP,D1971&lt;=R_MAX,OR(CORONA_REQ=0,O1971&gt;=G1971)),1,0)</f>
        <v>0</v>
      </c>
      <c r="AL1971" s="28" t="n">
        <f aca="false">IF(AK1971=1,IF(OBJECTIVE=1,AI1971,AJ1971),1000000000000)+ROW()*0.000000001</f>
        <v>1000000000000</v>
      </c>
    </row>
    <row r="1972" customFormat="false" ht="15" hidden="false" customHeight="false" outlineLevel="0" collapsed="false">
      <c r="A1972" s="8" t="n">
        <v>1968</v>
      </c>
      <c r="B1972" s="23" t="n">
        <v>6</v>
      </c>
      <c r="C1972" s="23" t="n">
        <v>4</v>
      </c>
      <c r="D1972" s="8" t="n">
        <v>250</v>
      </c>
      <c r="E1972" s="8" t="n">
        <v>18</v>
      </c>
      <c r="F1972" s="8" t="n">
        <v>16</v>
      </c>
      <c r="G1972" s="28" t="n">
        <v>13.132078</v>
      </c>
      <c r="H1972" s="8" t="n">
        <v>197.791207</v>
      </c>
      <c r="I1972" s="8" t="n">
        <v>2799.446446</v>
      </c>
      <c r="J1972" s="28" t="n">
        <v>14.153543</v>
      </c>
      <c r="K1972" s="39" t="n">
        <v>1.531649</v>
      </c>
      <c r="L1972" s="28" t="n">
        <v>21.351036</v>
      </c>
      <c r="M1972" s="8" t="n">
        <v>444</v>
      </c>
      <c r="N1972" s="8" t="n">
        <v>1492</v>
      </c>
      <c r="O1972" s="28" t="n">
        <v>15.115474</v>
      </c>
      <c r="P1972" s="28" t="n">
        <v>48.015248</v>
      </c>
      <c r="Q1972" s="28" t="n">
        <v>52.929553</v>
      </c>
      <c r="R1972" s="8" t="n">
        <v>64</v>
      </c>
      <c r="S1972" s="8" t="n">
        <v>26</v>
      </c>
      <c r="T1972" s="23" t="n">
        <v>319.72742</v>
      </c>
      <c r="U1972" s="23" t="n">
        <v>262.927424</v>
      </c>
      <c r="V1972" s="28" t="n">
        <v>12.127533</v>
      </c>
      <c r="W1972" s="39" t="n">
        <v>1.515942</v>
      </c>
      <c r="X1972" s="24" t="n">
        <f aca="false">P1972*RHO_VANE/2700*(1+SCRAP)*PRICE_VANE</f>
        <v>574.74251856</v>
      </c>
      <c r="Y1972" s="24" t="n">
        <f aca="false">Q1972*RHO_PLATE/2700*(1+SCRAP)*PRICE_PLATE</f>
        <v>633.56674941</v>
      </c>
      <c r="Z1972" s="24" t="n">
        <f aca="false">T1972*CUT_M+(R1972+S1972)*CUT_SET</f>
        <v>569.59113</v>
      </c>
      <c r="AA1972" s="24" t="n">
        <f aca="false">U1972*ROUND_M</f>
        <v>1314.63712</v>
      </c>
      <c r="AB1972" s="24" t="n">
        <f aca="false">(R1972+S1972)*FINISH_PART</f>
        <v>720</v>
      </c>
      <c r="AC1972" s="24" t="n">
        <f aca="false">R1972*SPACER_VANE+(R1972+S1972)*ASM_H*LABOUR</f>
        <v>1204.5</v>
      </c>
      <c r="AD1972" s="24" t="n">
        <f aca="false">V1972*G10_CAGE+W1972*G10_SLEEVE</f>
        <v>818.6085</v>
      </c>
      <c r="AE1972" s="24" t="n">
        <f aca="false">N1972/1000*SHAFT_M+SHAFT_SET</f>
        <v>259.04</v>
      </c>
      <c r="AF1972" s="24" t="n">
        <f aca="false">2*ROUNDUP(G1972*1000/V_ZENER,0)*PRICE_Z+5*ROUNDUP(G1972*DIODE_SAFETY/V_STICK,0)*PRICE_STICK</f>
        <v>91.7</v>
      </c>
      <c r="AG1972" s="24" t="n">
        <f aca="false">SUM(X1972:AF1972)</f>
        <v>6186.38601797</v>
      </c>
      <c r="AH1972" s="20" t="n">
        <f aca="false">FIXED_BOM</f>
        <v>3461</v>
      </c>
      <c r="AI1972" s="24" t="n">
        <f aca="false">(AG1972+AH1972)*(1+CONT)</f>
        <v>11094.4939206655</v>
      </c>
      <c r="AJ1972" s="24" t="n">
        <f aca="false">IF(L1972&gt;0,AI1972/L1972,1000000000000)</f>
        <v>519.623212694012</v>
      </c>
      <c r="AK1972" s="8" t="n">
        <f aca="false">IF(AND(G1972&gt;=V_NEED,L1972&gt;=P_MIN,K1972&gt;=Z_MIN,F1972&lt;=N_CAP,D1972&lt;=R_MAX,OR(CORONA_REQ=0,O1972&gt;=G1972)),1,0)</f>
        <v>0</v>
      </c>
      <c r="AL1972" s="28" t="n">
        <f aca="false">IF(AK1972=1,IF(OBJECTIVE=1,AI1972,AJ1972),1000000000000)+ROW()*0.000000001</f>
        <v>1000000000000</v>
      </c>
    </row>
    <row r="1973" customFormat="false" ht="15" hidden="false" customHeight="false" outlineLevel="0" collapsed="false">
      <c r="A1973" s="8" t="n">
        <v>1969</v>
      </c>
      <c r="B1973" s="23" t="n">
        <v>6</v>
      </c>
      <c r="C1973" s="23" t="n">
        <v>4</v>
      </c>
      <c r="D1973" s="8" t="n">
        <v>250</v>
      </c>
      <c r="E1973" s="8" t="n">
        <v>22</v>
      </c>
      <c r="F1973" s="8" t="n">
        <v>4</v>
      </c>
      <c r="G1973" s="28" t="n">
        <v>13.132078</v>
      </c>
      <c r="H1973" s="8" t="n">
        <v>61.931945</v>
      </c>
      <c r="I1973" s="8" t="n">
        <v>761.921149</v>
      </c>
      <c r="J1973" s="28" t="n">
        <v>12.302555</v>
      </c>
      <c r="K1973" s="39" t="n">
        <v>1.453779</v>
      </c>
      <c r="L1973" s="28" t="n">
        <v>5.205487</v>
      </c>
      <c r="M1973" s="8" t="n">
        <v>124</v>
      </c>
      <c r="N1973" s="8" t="n">
        <v>852</v>
      </c>
      <c r="O1973" s="28" t="n">
        <v>15.115474</v>
      </c>
      <c r="P1973" s="28" t="n">
        <v>14.175281</v>
      </c>
      <c r="Q1973" s="28" t="n">
        <v>20.35752</v>
      </c>
      <c r="R1973" s="8" t="n">
        <v>16</v>
      </c>
      <c r="S1973" s="8" t="n">
        <v>10</v>
      </c>
      <c r="T1973" s="23" t="n">
        <v>86.529199</v>
      </c>
      <c r="U1973" s="23" t="n">
        <v>72.329201</v>
      </c>
      <c r="V1973" s="28" t="n">
        <v>4.271641</v>
      </c>
      <c r="W1973" s="39" t="n">
        <v>0.533955</v>
      </c>
      <c r="X1973" s="24" t="n">
        <f aca="false">P1973*RHO_VANE/2700*(1+SCRAP)*PRICE_VANE</f>
        <v>169.67811357</v>
      </c>
      <c r="Y1973" s="24" t="n">
        <f aca="false">Q1973*RHO_PLATE/2700*(1+SCRAP)*PRICE_PLATE</f>
        <v>243.6795144</v>
      </c>
      <c r="Z1973" s="24" t="n">
        <f aca="false">T1973*CUT_M+(R1973+S1973)*CUT_SET</f>
        <v>155.7937985</v>
      </c>
      <c r="AA1973" s="24" t="n">
        <f aca="false">U1973*ROUND_M</f>
        <v>361.646005</v>
      </c>
      <c r="AB1973" s="24" t="n">
        <f aca="false">(R1973+S1973)*FINISH_PART</f>
        <v>208</v>
      </c>
      <c r="AC1973" s="24" t="n">
        <f aca="false">R1973*SPACER_VANE+(R1973+S1973)*ASM_H*LABOUR</f>
        <v>340.5</v>
      </c>
      <c r="AD1973" s="24" t="n">
        <f aca="false">V1973*G10_CAGE+W1973*G10_SLEEVE</f>
        <v>288.33576</v>
      </c>
      <c r="AE1973" s="24" t="n">
        <f aca="false">N1973/1000*SHAFT_M+SHAFT_SET</f>
        <v>182.24</v>
      </c>
      <c r="AF1973" s="24" t="n">
        <f aca="false">2*ROUNDUP(G1973*1000/V_ZENER,0)*PRICE_Z+5*ROUNDUP(G1973*DIODE_SAFETY/V_STICK,0)*PRICE_STICK</f>
        <v>91.7</v>
      </c>
      <c r="AG1973" s="24" t="n">
        <f aca="false">SUM(X1973:AF1973)</f>
        <v>2041.57319147</v>
      </c>
      <c r="AH1973" s="20" t="n">
        <f aca="false">FIXED_BOM</f>
        <v>3461</v>
      </c>
      <c r="AI1973" s="24" t="n">
        <f aca="false">(AG1973+AH1973)*(1+CONT)</f>
        <v>6327.9591701905</v>
      </c>
      <c r="AJ1973" s="24" t="n">
        <f aca="false">IF(L1973&gt;0,AI1973/L1973,1000000000000)</f>
        <v>1215.63249897474</v>
      </c>
      <c r="AK1973" s="8" t="n">
        <f aca="false">IF(AND(G1973&gt;=V_NEED,L1973&gt;=P_MIN,K1973&gt;=Z_MIN,F1973&lt;=N_CAP,D1973&lt;=R_MAX,OR(CORONA_REQ=0,O1973&gt;=G1973)),1,0)</f>
        <v>1</v>
      </c>
      <c r="AL1973" s="28" t="n">
        <f aca="false">IF(AK1973=1,IF(OBJECTIVE=1,AI1973,AJ1973),1000000000000)+ROW()*0.000000001</f>
        <v>6327.9591721635</v>
      </c>
    </row>
    <row r="1974" customFormat="false" ht="15" hidden="false" customHeight="false" outlineLevel="0" collapsed="false">
      <c r="A1974" s="8" t="n">
        <v>1970</v>
      </c>
      <c r="B1974" s="23" t="n">
        <v>6</v>
      </c>
      <c r="C1974" s="23" t="n">
        <v>4</v>
      </c>
      <c r="D1974" s="8" t="n">
        <v>250</v>
      </c>
      <c r="E1974" s="8" t="n">
        <v>22</v>
      </c>
      <c r="F1974" s="8" t="n">
        <v>6</v>
      </c>
      <c r="G1974" s="28" t="n">
        <v>13.132078</v>
      </c>
      <c r="H1974" s="8" t="n">
        <v>96.178771</v>
      </c>
      <c r="I1974" s="8" t="n">
        <v>1197.304663</v>
      </c>
      <c r="J1974" s="28" t="n">
        <v>12.448742</v>
      </c>
      <c r="K1974" s="39" t="n">
        <v>1.480948</v>
      </c>
      <c r="L1974" s="28" t="n">
        <v>8.528147</v>
      </c>
      <c r="M1974" s="8" t="n">
        <v>174</v>
      </c>
      <c r="N1974" s="8" t="n">
        <v>952</v>
      </c>
      <c r="O1974" s="28" t="n">
        <v>15.115474</v>
      </c>
      <c r="P1974" s="28" t="n">
        <v>21.262921</v>
      </c>
      <c r="Q1974" s="28" t="n">
        <v>24.429024</v>
      </c>
      <c r="R1974" s="8" t="n">
        <v>24</v>
      </c>
      <c r="S1974" s="8" t="n">
        <v>12</v>
      </c>
      <c r="T1974" s="23" t="n">
        <v>124.138932</v>
      </c>
      <c r="U1974" s="23" t="n">
        <v>102.838934</v>
      </c>
      <c r="V1974" s="28" t="n">
        <v>5.499124</v>
      </c>
      <c r="W1974" s="39" t="n">
        <v>0.687391</v>
      </c>
      <c r="X1974" s="24" t="n">
        <f aca="false">P1974*RHO_VANE/2700*(1+SCRAP)*PRICE_VANE</f>
        <v>254.51716437</v>
      </c>
      <c r="Y1974" s="24" t="n">
        <f aca="false">Q1974*RHO_PLATE/2700*(1+SCRAP)*PRICE_PLATE</f>
        <v>292.41541728</v>
      </c>
      <c r="Z1974" s="24" t="n">
        <f aca="false">T1974*CUT_M+(R1974+S1974)*CUT_SET</f>
        <v>222.208398</v>
      </c>
      <c r="AA1974" s="24" t="n">
        <f aca="false">U1974*ROUND_M</f>
        <v>514.19467</v>
      </c>
      <c r="AB1974" s="24" t="n">
        <f aca="false">(R1974+S1974)*FINISH_PART</f>
        <v>288</v>
      </c>
      <c r="AC1974" s="24" t="n">
        <f aca="false">R1974*SPACER_VANE+(R1974+S1974)*ASM_H*LABOUR</f>
        <v>477</v>
      </c>
      <c r="AD1974" s="24" t="n">
        <f aca="false">V1974*G10_CAGE+W1974*G10_SLEEVE</f>
        <v>371.1909</v>
      </c>
      <c r="AE1974" s="24" t="n">
        <f aca="false">N1974/1000*SHAFT_M+SHAFT_SET</f>
        <v>194.24</v>
      </c>
      <c r="AF1974" s="24" t="n">
        <f aca="false">2*ROUNDUP(G1974*1000/V_ZENER,0)*PRICE_Z+5*ROUNDUP(G1974*DIODE_SAFETY/V_STICK,0)*PRICE_STICK</f>
        <v>91.7</v>
      </c>
      <c r="AG1974" s="24" t="n">
        <f aca="false">SUM(X1974:AF1974)</f>
        <v>2705.46654965</v>
      </c>
      <c r="AH1974" s="20" t="n">
        <f aca="false">FIXED_BOM</f>
        <v>3461</v>
      </c>
      <c r="AI1974" s="24" t="n">
        <f aca="false">(AG1974+AH1974)*(1+CONT)</f>
        <v>7091.4365320975</v>
      </c>
      <c r="AJ1974" s="24" t="n">
        <f aca="false">IF(L1974&gt;0,AI1974/L1974,1000000000000)</f>
        <v>831.533102337178</v>
      </c>
      <c r="AK1974" s="8" t="n">
        <f aca="false">IF(AND(G1974&gt;=V_NEED,L1974&gt;=P_MIN,K1974&gt;=Z_MIN,F1974&lt;=N_CAP,D1974&lt;=R_MAX,OR(CORONA_REQ=0,O1974&gt;=G1974)),1,0)</f>
        <v>1</v>
      </c>
      <c r="AL1974" s="28" t="n">
        <f aca="false">IF(AK1974=1,IF(OBJECTIVE=1,AI1974,AJ1974),1000000000000)+ROW()*0.000000001</f>
        <v>7091.4365340715</v>
      </c>
    </row>
    <row r="1975" customFormat="false" ht="15" hidden="false" customHeight="false" outlineLevel="0" collapsed="false">
      <c r="A1975" s="8" t="n">
        <v>1971</v>
      </c>
      <c r="B1975" s="23" t="n">
        <v>6</v>
      </c>
      <c r="C1975" s="23" t="n">
        <v>4</v>
      </c>
      <c r="D1975" s="8" t="n">
        <v>250</v>
      </c>
      <c r="E1975" s="8" t="n">
        <v>22</v>
      </c>
      <c r="F1975" s="8" t="n">
        <v>8</v>
      </c>
      <c r="G1975" s="28" t="n">
        <v>13.132078</v>
      </c>
      <c r="H1975" s="8" t="n">
        <v>130.425596</v>
      </c>
      <c r="I1975" s="8" t="n">
        <v>1632.688176</v>
      </c>
      <c r="J1975" s="28" t="n">
        <v>12.518158</v>
      </c>
      <c r="K1975" s="39" t="n">
        <v>1.494913</v>
      </c>
      <c r="L1975" s="28" t="n">
        <v>11.864823</v>
      </c>
      <c r="M1975" s="8" t="n">
        <v>234</v>
      </c>
      <c r="N1975" s="8" t="n">
        <v>1072</v>
      </c>
      <c r="O1975" s="28" t="n">
        <v>15.115474</v>
      </c>
      <c r="P1975" s="28" t="n">
        <v>28.350561</v>
      </c>
      <c r="Q1975" s="28" t="n">
        <v>32.572033</v>
      </c>
      <c r="R1975" s="8" t="n">
        <v>32</v>
      </c>
      <c r="S1975" s="8" t="n">
        <v>16</v>
      </c>
      <c r="T1975" s="23" t="n">
        <v>165.518577</v>
      </c>
      <c r="U1975" s="23" t="n">
        <v>137.118579</v>
      </c>
      <c r="V1975" s="28" t="n">
        <v>6.972104</v>
      </c>
      <c r="W1975" s="39" t="n">
        <v>0.871513</v>
      </c>
      <c r="X1975" s="24" t="n">
        <f aca="false">P1975*RHO_VANE/2700*(1+SCRAP)*PRICE_VANE</f>
        <v>339.35621517</v>
      </c>
      <c r="Y1975" s="24" t="n">
        <f aca="false">Q1975*RHO_PLATE/2700*(1+SCRAP)*PRICE_PLATE</f>
        <v>389.88723501</v>
      </c>
      <c r="Z1975" s="24" t="n">
        <f aca="false">T1975*CUT_M+(R1975+S1975)*CUT_SET</f>
        <v>296.2778655</v>
      </c>
      <c r="AA1975" s="24" t="n">
        <f aca="false">U1975*ROUND_M</f>
        <v>685.592895</v>
      </c>
      <c r="AB1975" s="24" t="n">
        <f aca="false">(R1975+S1975)*FINISH_PART</f>
        <v>384</v>
      </c>
      <c r="AC1975" s="24" t="n">
        <f aca="false">R1975*SPACER_VANE+(R1975+S1975)*ASM_H*LABOUR</f>
        <v>636</v>
      </c>
      <c r="AD1975" s="24" t="n">
        <f aca="false">V1975*G10_CAGE+W1975*G10_SLEEVE</f>
        <v>470.61702</v>
      </c>
      <c r="AE1975" s="24" t="n">
        <f aca="false">N1975/1000*SHAFT_M+SHAFT_SET</f>
        <v>208.64</v>
      </c>
      <c r="AF1975" s="24" t="n">
        <f aca="false">2*ROUNDUP(G1975*1000/V_ZENER,0)*PRICE_Z+5*ROUNDUP(G1975*DIODE_SAFETY/V_STICK,0)*PRICE_STICK</f>
        <v>91.7</v>
      </c>
      <c r="AG1975" s="24" t="n">
        <f aca="false">SUM(X1975:AF1975)</f>
        <v>3502.07123068</v>
      </c>
      <c r="AH1975" s="20" t="n">
        <f aca="false">FIXED_BOM</f>
        <v>3461</v>
      </c>
      <c r="AI1975" s="24" t="n">
        <f aca="false">(AG1975+AH1975)*(1+CONT)</f>
        <v>8007.531915282</v>
      </c>
      <c r="AJ1975" s="24" t="n">
        <f aca="false">IF(L1975&gt;0,AI1975/L1975,1000000000000)</f>
        <v>674.896870798831</v>
      </c>
      <c r="AK1975" s="8" t="n">
        <f aca="false">IF(AND(G1975&gt;=V_NEED,L1975&gt;=P_MIN,K1975&gt;=Z_MIN,F1975&lt;=N_CAP,D1975&lt;=R_MAX,OR(CORONA_REQ=0,O1975&gt;=G1975)),1,0)</f>
        <v>0</v>
      </c>
      <c r="AL1975" s="28" t="n">
        <f aca="false">IF(AK1975=1,IF(OBJECTIVE=1,AI1975,AJ1975),1000000000000)+ROW()*0.000000001</f>
        <v>1000000000000</v>
      </c>
    </row>
    <row r="1976" customFormat="false" ht="15" hidden="false" customHeight="false" outlineLevel="0" collapsed="false">
      <c r="A1976" s="8" t="n">
        <v>1972</v>
      </c>
      <c r="B1976" s="23" t="n">
        <v>6</v>
      </c>
      <c r="C1976" s="23" t="n">
        <v>4</v>
      </c>
      <c r="D1976" s="8" t="n">
        <v>250</v>
      </c>
      <c r="E1976" s="8" t="n">
        <v>22</v>
      </c>
      <c r="F1976" s="8" t="n">
        <v>10</v>
      </c>
      <c r="G1976" s="28" t="n">
        <v>13.132078</v>
      </c>
      <c r="H1976" s="8" t="n">
        <v>164.672422</v>
      </c>
      <c r="I1976" s="8" t="n">
        <v>2068.07169</v>
      </c>
      <c r="J1976" s="28" t="n">
        <v>12.558701</v>
      </c>
      <c r="K1976" s="39" t="n">
        <v>1.502839</v>
      </c>
      <c r="L1976" s="28" t="n">
        <v>15.195828</v>
      </c>
      <c r="M1976" s="8" t="n">
        <v>294</v>
      </c>
      <c r="N1976" s="8" t="n">
        <v>1192</v>
      </c>
      <c r="O1976" s="28" t="n">
        <v>15.115474</v>
      </c>
      <c r="P1976" s="28" t="n">
        <v>35.438202</v>
      </c>
      <c r="Q1976" s="28" t="n">
        <v>40.715041</v>
      </c>
      <c r="R1976" s="8" t="n">
        <v>40</v>
      </c>
      <c r="S1976" s="8" t="n">
        <v>20</v>
      </c>
      <c r="T1976" s="23" t="n">
        <v>206.898221</v>
      </c>
      <c r="U1976" s="23" t="n">
        <v>171.398224</v>
      </c>
      <c r="V1976" s="28" t="n">
        <v>8.445084</v>
      </c>
      <c r="W1976" s="39" t="n">
        <v>1.055635</v>
      </c>
      <c r="X1976" s="24" t="n">
        <f aca="false">P1976*RHO_VANE/2700*(1+SCRAP)*PRICE_VANE</f>
        <v>424.19527794</v>
      </c>
      <c r="Y1976" s="24" t="n">
        <f aca="false">Q1976*RHO_PLATE/2700*(1+SCRAP)*PRICE_PLATE</f>
        <v>487.35904077</v>
      </c>
      <c r="Z1976" s="24" t="n">
        <f aca="false">T1976*CUT_M+(R1976+S1976)*CUT_SET</f>
        <v>370.3473315</v>
      </c>
      <c r="AA1976" s="24" t="n">
        <f aca="false">U1976*ROUND_M</f>
        <v>856.99112</v>
      </c>
      <c r="AB1976" s="24" t="n">
        <f aca="false">(R1976+S1976)*FINISH_PART</f>
        <v>480</v>
      </c>
      <c r="AC1976" s="24" t="n">
        <f aca="false">R1976*SPACER_VANE+(R1976+S1976)*ASM_H*LABOUR</f>
        <v>795</v>
      </c>
      <c r="AD1976" s="24" t="n">
        <f aca="false">V1976*G10_CAGE+W1976*G10_SLEEVE</f>
        <v>570.04314</v>
      </c>
      <c r="AE1976" s="24" t="n">
        <f aca="false">N1976/1000*SHAFT_M+SHAFT_SET</f>
        <v>223.04</v>
      </c>
      <c r="AF1976" s="24" t="n">
        <f aca="false">2*ROUNDUP(G1976*1000/V_ZENER,0)*PRICE_Z+5*ROUNDUP(G1976*DIODE_SAFETY/V_STICK,0)*PRICE_STICK</f>
        <v>91.7</v>
      </c>
      <c r="AG1976" s="24" t="n">
        <f aca="false">SUM(X1976:AF1976)</f>
        <v>4298.67591021</v>
      </c>
      <c r="AH1976" s="20" t="n">
        <f aca="false">FIXED_BOM</f>
        <v>3461</v>
      </c>
      <c r="AI1976" s="24" t="n">
        <f aca="false">(AG1976+AH1976)*(1+CONT)</f>
        <v>8923.6272967415</v>
      </c>
      <c r="AJ1976" s="24" t="n">
        <f aca="false">IF(L1976&gt;0,AI1976/L1976,1000000000000)</f>
        <v>587.241925661537</v>
      </c>
      <c r="AK1976" s="8" t="n">
        <f aca="false">IF(AND(G1976&gt;=V_NEED,L1976&gt;=P_MIN,K1976&gt;=Z_MIN,F1976&lt;=N_CAP,D1976&lt;=R_MAX,OR(CORONA_REQ=0,O1976&gt;=G1976)),1,0)</f>
        <v>0</v>
      </c>
      <c r="AL1976" s="28" t="n">
        <f aca="false">IF(AK1976=1,IF(OBJECTIVE=1,AI1976,AJ1976),1000000000000)+ROW()*0.000000001</f>
        <v>1000000000000</v>
      </c>
    </row>
    <row r="1977" customFormat="false" ht="15" hidden="false" customHeight="false" outlineLevel="0" collapsed="false">
      <c r="A1977" s="8" t="n">
        <v>1973</v>
      </c>
      <c r="B1977" s="23" t="n">
        <v>6</v>
      </c>
      <c r="C1977" s="23" t="n">
        <v>4</v>
      </c>
      <c r="D1977" s="8" t="n">
        <v>250</v>
      </c>
      <c r="E1977" s="8" t="n">
        <v>22</v>
      </c>
      <c r="F1977" s="8" t="n">
        <v>12</v>
      </c>
      <c r="G1977" s="28" t="n">
        <v>13.132078</v>
      </c>
      <c r="H1977" s="8" t="n">
        <v>198.919248</v>
      </c>
      <c r="I1977" s="8" t="n">
        <v>2503.455204</v>
      </c>
      <c r="J1977" s="28" t="n">
        <v>12.585284</v>
      </c>
      <c r="K1977" s="39" t="n">
        <v>1.508515</v>
      </c>
      <c r="L1977" s="28" t="n">
        <v>18.539084</v>
      </c>
      <c r="M1977" s="8" t="n">
        <v>344</v>
      </c>
      <c r="N1977" s="8" t="n">
        <v>1292</v>
      </c>
      <c r="O1977" s="28" t="n">
        <v>15.115474</v>
      </c>
      <c r="P1977" s="28" t="n">
        <v>42.525842</v>
      </c>
      <c r="Q1977" s="28" t="n">
        <v>44.786545</v>
      </c>
      <c r="R1977" s="8" t="n">
        <v>48</v>
      </c>
      <c r="S1977" s="8" t="n">
        <v>22</v>
      </c>
      <c r="T1977" s="23" t="n">
        <v>244.507954</v>
      </c>
      <c r="U1977" s="23" t="n">
        <v>201.907957</v>
      </c>
      <c r="V1977" s="28" t="n">
        <v>9.672567</v>
      </c>
      <c r="W1977" s="39" t="n">
        <v>1.209071</v>
      </c>
      <c r="X1977" s="24" t="n">
        <f aca="false">P1977*RHO_VANE/2700*(1+SCRAP)*PRICE_VANE</f>
        <v>509.03432874</v>
      </c>
      <c r="Y1977" s="24" t="n">
        <f aca="false">Q1977*RHO_PLATE/2700*(1+SCRAP)*PRICE_PLATE</f>
        <v>536.09494365</v>
      </c>
      <c r="Z1977" s="24" t="n">
        <f aca="false">T1977*CUT_M+(R1977+S1977)*CUT_SET</f>
        <v>436.761931</v>
      </c>
      <c r="AA1977" s="24" t="n">
        <f aca="false">U1977*ROUND_M</f>
        <v>1009.539785</v>
      </c>
      <c r="AB1977" s="24" t="n">
        <f aca="false">(R1977+S1977)*FINISH_PART</f>
        <v>560</v>
      </c>
      <c r="AC1977" s="24" t="n">
        <f aca="false">R1977*SPACER_VANE+(R1977+S1977)*ASM_H*LABOUR</f>
        <v>931.5</v>
      </c>
      <c r="AD1977" s="24" t="n">
        <f aca="false">V1977*G10_CAGE+W1977*G10_SLEEVE</f>
        <v>652.89828</v>
      </c>
      <c r="AE1977" s="24" t="n">
        <f aca="false">N1977/1000*SHAFT_M+SHAFT_SET</f>
        <v>235.04</v>
      </c>
      <c r="AF1977" s="24" t="n">
        <f aca="false">2*ROUNDUP(G1977*1000/V_ZENER,0)*PRICE_Z+5*ROUNDUP(G1977*DIODE_SAFETY/V_STICK,0)*PRICE_STICK</f>
        <v>91.7</v>
      </c>
      <c r="AG1977" s="24" t="n">
        <f aca="false">SUM(X1977:AF1977)</f>
        <v>4962.56926839</v>
      </c>
      <c r="AH1977" s="20" t="n">
        <f aca="false">FIXED_BOM</f>
        <v>3461</v>
      </c>
      <c r="AI1977" s="24" t="n">
        <f aca="false">(AG1977+AH1977)*(1+CONT)</f>
        <v>9687.1046586485</v>
      </c>
      <c r="AJ1977" s="24" t="n">
        <f aca="false">IF(L1977&gt;0,AI1977/L1977,1000000000000)</f>
        <v>522.523370553178</v>
      </c>
      <c r="AK1977" s="8" t="n">
        <f aca="false">IF(AND(G1977&gt;=V_NEED,L1977&gt;=P_MIN,K1977&gt;=Z_MIN,F1977&lt;=N_CAP,D1977&lt;=R_MAX,OR(CORONA_REQ=0,O1977&gt;=G1977)),1,0)</f>
        <v>0</v>
      </c>
      <c r="AL1977" s="28" t="n">
        <f aca="false">IF(AK1977=1,IF(OBJECTIVE=1,AI1977,AJ1977),1000000000000)+ROW()*0.000000001</f>
        <v>1000000000000</v>
      </c>
    </row>
    <row r="1978" customFormat="false" ht="15" hidden="false" customHeight="false" outlineLevel="0" collapsed="false">
      <c r="A1978" s="8" t="n">
        <v>1974</v>
      </c>
      <c r="B1978" s="23" t="n">
        <v>6</v>
      </c>
      <c r="C1978" s="23" t="n">
        <v>4</v>
      </c>
      <c r="D1978" s="8" t="n">
        <v>250</v>
      </c>
      <c r="E1978" s="8" t="n">
        <v>22</v>
      </c>
      <c r="F1978" s="8" t="n">
        <v>16</v>
      </c>
      <c r="G1978" s="28" t="n">
        <v>13.132078</v>
      </c>
      <c r="H1978" s="8" t="n">
        <v>267.412899</v>
      </c>
      <c r="I1978" s="8" t="n">
        <v>3374.222231</v>
      </c>
      <c r="J1978" s="28" t="n">
        <v>12.618023</v>
      </c>
      <c r="K1978" s="39" t="n">
        <v>1.514466</v>
      </c>
      <c r="L1978" s="28" t="n">
        <v>25.188521</v>
      </c>
      <c r="M1978" s="8" t="n">
        <v>464</v>
      </c>
      <c r="N1978" s="8" t="n">
        <v>1532</v>
      </c>
      <c r="O1978" s="28" t="n">
        <v>15.115474</v>
      </c>
      <c r="P1978" s="28" t="n">
        <v>56.701123</v>
      </c>
      <c r="Q1978" s="28" t="n">
        <v>61.072561</v>
      </c>
      <c r="R1978" s="8" t="n">
        <v>64</v>
      </c>
      <c r="S1978" s="8" t="n">
        <v>30</v>
      </c>
      <c r="T1978" s="23" t="n">
        <v>327.267242</v>
      </c>
      <c r="U1978" s="23" t="n">
        <v>270.467247</v>
      </c>
      <c r="V1978" s="28" t="n">
        <v>12.618526</v>
      </c>
      <c r="W1978" s="39" t="n">
        <v>1.577316</v>
      </c>
      <c r="X1978" s="24" t="n">
        <f aca="false">P1978*RHO_VANE/2700*(1+SCRAP)*PRICE_VANE</f>
        <v>678.71244231</v>
      </c>
      <c r="Y1978" s="24" t="n">
        <f aca="false">Q1978*RHO_PLATE/2700*(1+SCRAP)*PRICE_PLATE</f>
        <v>731.03855517</v>
      </c>
      <c r="Z1978" s="24" t="n">
        <f aca="false">T1978*CUT_M+(R1978+S1978)*CUT_SET</f>
        <v>584.900863</v>
      </c>
      <c r="AA1978" s="24" t="n">
        <f aca="false">U1978*ROUND_M</f>
        <v>1352.336235</v>
      </c>
      <c r="AB1978" s="24" t="n">
        <f aca="false">(R1978+S1978)*FINISH_PART</f>
        <v>752</v>
      </c>
      <c r="AC1978" s="24" t="n">
        <f aca="false">R1978*SPACER_VANE+(R1978+S1978)*ASM_H*LABOUR</f>
        <v>1249.5</v>
      </c>
      <c r="AD1978" s="24" t="n">
        <f aca="false">V1978*G10_CAGE+W1978*G10_SLEEVE</f>
        <v>851.75052</v>
      </c>
      <c r="AE1978" s="24" t="n">
        <f aca="false">N1978/1000*SHAFT_M+SHAFT_SET</f>
        <v>263.84</v>
      </c>
      <c r="AF1978" s="24" t="n">
        <f aca="false">2*ROUNDUP(G1978*1000/V_ZENER,0)*PRICE_Z+5*ROUNDUP(G1978*DIODE_SAFETY/V_STICK,0)*PRICE_STICK</f>
        <v>91.7</v>
      </c>
      <c r="AG1978" s="24" t="n">
        <f aca="false">SUM(X1978:AF1978)</f>
        <v>6555.77861548</v>
      </c>
      <c r="AH1978" s="20" t="n">
        <f aca="false">FIXED_BOM</f>
        <v>3461</v>
      </c>
      <c r="AI1978" s="24" t="n">
        <f aca="false">(AG1978+AH1978)*(1+CONT)</f>
        <v>11519.295407802</v>
      </c>
      <c r="AJ1978" s="24" t="n">
        <f aca="false">IF(L1978&gt;0,AI1978/L1978,1000000000000)</f>
        <v>457.323215118585</v>
      </c>
      <c r="AK1978" s="8" t="n">
        <f aca="false">IF(AND(G1978&gt;=V_NEED,L1978&gt;=P_MIN,K1978&gt;=Z_MIN,F1978&lt;=N_CAP,D1978&lt;=R_MAX,OR(CORONA_REQ=0,O1978&gt;=G1978)),1,0)</f>
        <v>0</v>
      </c>
      <c r="AL1978" s="28" t="n">
        <f aca="false">IF(AK1978=1,IF(OBJECTIVE=1,AI1978,AJ1978),1000000000000)+ROW()*0.000000001</f>
        <v>1000000000000</v>
      </c>
    </row>
    <row r="1979" customFormat="false" ht="15" hidden="false" customHeight="false" outlineLevel="0" collapsed="false">
      <c r="A1979" s="8" t="n">
        <v>1975</v>
      </c>
      <c r="B1979" s="23" t="n">
        <v>6</v>
      </c>
      <c r="C1979" s="23" t="n">
        <v>4</v>
      </c>
      <c r="D1979" s="8" t="n">
        <v>250</v>
      </c>
      <c r="E1979" s="8" t="n">
        <v>26</v>
      </c>
      <c r="F1979" s="8" t="n">
        <v>4</v>
      </c>
      <c r="G1979" s="28" t="n">
        <v>13.132078</v>
      </c>
      <c r="H1979" s="8" t="n">
        <v>95.043351</v>
      </c>
      <c r="I1979" s="8" t="n">
        <v>891.839575</v>
      </c>
      <c r="J1979" s="28" t="n">
        <v>9.383503</v>
      </c>
      <c r="K1979" s="39" t="n">
        <v>1.412429</v>
      </c>
      <c r="L1979" s="28" t="n">
        <v>5.715396</v>
      </c>
      <c r="M1979" s="8" t="n">
        <v>124</v>
      </c>
      <c r="N1979" s="8" t="n">
        <v>852</v>
      </c>
      <c r="O1979" s="28" t="n">
        <v>15.115474</v>
      </c>
      <c r="P1979" s="28" t="n">
        <v>16.34675</v>
      </c>
      <c r="Q1979" s="28" t="n">
        <v>20.35752</v>
      </c>
      <c r="R1979" s="8" t="n">
        <v>16</v>
      </c>
      <c r="S1979" s="8" t="n">
        <v>10</v>
      </c>
      <c r="T1979" s="23" t="n">
        <v>86.529199</v>
      </c>
      <c r="U1979" s="23" t="n">
        <v>72.329201</v>
      </c>
      <c r="V1979" s="28" t="n">
        <v>4.271641</v>
      </c>
      <c r="W1979" s="39" t="n">
        <v>0.533955</v>
      </c>
      <c r="X1979" s="24" t="n">
        <f aca="false">P1979*RHO_VANE/2700*(1+SCRAP)*PRICE_VANE</f>
        <v>195.6705975</v>
      </c>
      <c r="Y1979" s="24" t="n">
        <f aca="false">Q1979*RHO_PLATE/2700*(1+SCRAP)*PRICE_PLATE</f>
        <v>243.6795144</v>
      </c>
      <c r="Z1979" s="24" t="n">
        <f aca="false">T1979*CUT_M+(R1979+S1979)*CUT_SET</f>
        <v>155.7937985</v>
      </c>
      <c r="AA1979" s="24" t="n">
        <f aca="false">U1979*ROUND_M</f>
        <v>361.646005</v>
      </c>
      <c r="AB1979" s="24" t="n">
        <f aca="false">(R1979+S1979)*FINISH_PART</f>
        <v>208</v>
      </c>
      <c r="AC1979" s="24" t="n">
        <f aca="false">R1979*SPACER_VANE+(R1979+S1979)*ASM_H*LABOUR</f>
        <v>340.5</v>
      </c>
      <c r="AD1979" s="24" t="n">
        <f aca="false">V1979*G10_CAGE+W1979*G10_SLEEVE</f>
        <v>288.33576</v>
      </c>
      <c r="AE1979" s="24" t="n">
        <f aca="false">N1979/1000*SHAFT_M+SHAFT_SET</f>
        <v>182.24</v>
      </c>
      <c r="AF1979" s="24" t="n">
        <f aca="false">2*ROUNDUP(G1979*1000/V_ZENER,0)*PRICE_Z+5*ROUNDUP(G1979*DIODE_SAFETY/V_STICK,0)*PRICE_STICK</f>
        <v>91.7</v>
      </c>
      <c r="AG1979" s="24" t="n">
        <f aca="false">SUM(X1979:AF1979)</f>
        <v>2067.5656754</v>
      </c>
      <c r="AH1979" s="20" t="n">
        <f aca="false">FIXED_BOM</f>
        <v>3461</v>
      </c>
      <c r="AI1979" s="24" t="n">
        <f aca="false">(AG1979+AH1979)*(1+CONT)</f>
        <v>6357.85052671</v>
      </c>
      <c r="AJ1979" s="24" t="n">
        <f aca="false">IF(L1979&gt;0,AI1979/L1979,1000000000000)</f>
        <v>1112.40770135788</v>
      </c>
      <c r="AK1979" s="8" t="n">
        <f aca="false">IF(AND(G1979&gt;=V_NEED,L1979&gt;=P_MIN,K1979&gt;=Z_MIN,F1979&lt;=N_CAP,D1979&lt;=R_MAX,OR(CORONA_REQ=0,O1979&gt;=G1979)),1,0)</f>
        <v>1</v>
      </c>
      <c r="AL1979" s="28" t="n">
        <f aca="false">IF(AK1979=1,IF(OBJECTIVE=1,AI1979,AJ1979),1000000000000)+ROW()*0.000000001</f>
        <v>6357.850528689</v>
      </c>
    </row>
    <row r="1980" customFormat="false" ht="15" hidden="false" customHeight="false" outlineLevel="0" collapsed="false">
      <c r="A1980" s="8" t="n">
        <v>1976</v>
      </c>
      <c r="B1980" s="23" t="n">
        <v>6</v>
      </c>
      <c r="C1980" s="23" t="n">
        <v>4</v>
      </c>
      <c r="D1980" s="8" t="n">
        <v>250</v>
      </c>
      <c r="E1980" s="8" t="n">
        <v>26</v>
      </c>
      <c r="F1980" s="8" t="n">
        <v>6</v>
      </c>
      <c r="G1980" s="28" t="n">
        <v>13.132078</v>
      </c>
      <c r="H1980" s="8" t="n">
        <v>148.21098</v>
      </c>
      <c r="I1980" s="8" t="n">
        <v>1401.462189</v>
      </c>
      <c r="J1980" s="28" t="n">
        <v>9.455859</v>
      </c>
      <c r="K1980" s="39" t="n">
        <v>1.434262</v>
      </c>
      <c r="L1980" s="28" t="n">
        <v>9.321014</v>
      </c>
      <c r="M1980" s="8" t="n">
        <v>184</v>
      </c>
      <c r="N1980" s="8" t="n">
        <v>972</v>
      </c>
      <c r="O1980" s="28" t="n">
        <v>15.115474</v>
      </c>
      <c r="P1980" s="28" t="n">
        <v>24.520124</v>
      </c>
      <c r="Q1980" s="28" t="n">
        <v>28.500529</v>
      </c>
      <c r="R1980" s="8" t="n">
        <v>24</v>
      </c>
      <c r="S1980" s="8" t="n">
        <v>14</v>
      </c>
      <c r="T1980" s="23" t="n">
        <v>127.908844</v>
      </c>
      <c r="U1980" s="23" t="n">
        <v>106.608845</v>
      </c>
      <c r="V1980" s="28" t="n">
        <v>5.744621</v>
      </c>
      <c r="W1980" s="39" t="n">
        <v>0.718078</v>
      </c>
      <c r="X1980" s="24" t="n">
        <f aca="false">P1980*RHO_VANE/2700*(1+SCRAP)*PRICE_VANE</f>
        <v>293.50588428</v>
      </c>
      <c r="Y1980" s="24" t="n">
        <f aca="false">Q1980*RHO_PLATE/2700*(1+SCRAP)*PRICE_PLATE</f>
        <v>341.15133213</v>
      </c>
      <c r="Z1980" s="24" t="n">
        <f aca="false">T1980*CUT_M+(R1980+S1980)*CUT_SET</f>
        <v>229.863266</v>
      </c>
      <c r="AA1980" s="24" t="n">
        <f aca="false">U1980*ROUND_M</f>
        <v>533.044225</v>
      </c>
      <c r="AB1980" s="24" t="n">
        <f aca="false">(R1980+S1980)*FINISH_PART</f>
        <v>304</v>
      </c>
      <c r="AC1980" s="24" t="n">
        <f aca="false">R1980*SPACER_VANE+(R1980+S1980)*ASM_H*LABOUR</f>
        <v>499.5</v>
      </c>
      <c r="AD1980" s="24" t="n">
        <f aca="false">V1980*G10_CAGE+W1980*G10_SLEEVE</f>
        <v>387.76194</v>
      </c>
      <c r="AE1980" s="24" t="n">
        <f aca="false">N1980/1000*SHAFT_M+SHAFT_SET</f>
        <v>196.64</v>
      </c>
      <c r="AF1980" s="24" t="n">
        <f aca="false">2*ROUNDUP(G1980*1000/V_ZENER,0)*PRICE_Z+5*ROUNDUP(G1980*DIODE_SAFETY/V_STICK,0)*PRICE_STICK</f>
        <v>91.7</v>
      </c>
      <c r="AG1980" s="24" t="n">
        <f aca="false">SUM(X1980:AF1980)</f>
        <v>2877.16664741</v>
      </c>
      <c r="AH1980" s="20" t="n">
        <f aca="false">FIXED_BOM</f>
        <v>3461</v>
      </c>
      <c r="AI1980" s="24" t="n">
        <f aca="false">(AG1980+AH1980)*(1+CONT)</f>
        <v>7288.8916445215</v>
      </c>
      <c r="AJ1980" s="24" t="n">
        <f aca="false">IF(L1980&gt;0,AI1980/L1980,1000000000000)</f>
        <v>781.98484033191</v>
      </c>
      <c r="AK1980" s="8" t="n">
        <f aca="false">IF(AND(G1980&gt;=V_NEED,L1980&gt;=P_MIN,K1980&gt;=Z_MIN,F1980&lt;=N_CAP,D1980&lt;=R_MAX,OR(CORONA_REQ=0,O1980&gt;=G1980)),1,0)</f>
        <v>1</v>
      </c>
      <c r="AL1980" s="28" t="n">
        <f aca="false">IF(AK1980=1,IF(OBJECTIVE=1,AI1980,AJ1980),1000000000000)+ROW()*0.000000001</f>
        <v>7288.8916465015</v>
      </c>
    </row>
    <row r="1981" customFormat="false" ht="15" hidden="false" customHeight="false" outlineLevel="0" collapsed="false">
      <c r="A1981" s="8" t="n">
        <v>1977</v>
      </c>
      <c r="B1981" s="23" t="n">
        <v>6</v>
      </c>
      <c r="C1981" s="23" t="n">
        <v>4</v>
      </c>
      <c r="D1981" s="8" t="n">
        <v>250</v>
      </c>
      <c r="E1981" s="8" t="n">
        <v>26</v>
      </c>
      <c r="F1981" s="8" t="n">
        <v>8</v>
      </c>
      <c r="G1981" s="28" t="n">
        <v>13.132078</v>
      </c>
      <c r="H1981" s="8" t="n">
        <v>201.37861</v>
      </c>
      <c r="I1981" s="8" t="n">
        <v>1911.084804</v>
      </c>
      <c r="J1981" s="28" t="n">
        <v>9.490009</v>
      </c>
      <c r="K1981" s="39" t="n">
        <v>1.444603</v>
      </c>
      <c r="L1981" s="28" t="n">
        <v>12.925841</v>
      </c>
      <c r="M1981" s="8" t="n">
        <v>244</v>
      </c>
      <c r="N1981" s="8" t="n">
        <v>1092</v>
      </c>
      <c r="O1981" s="28" t="n">
        <v>15.115474</v>
      </c>
      <c r="P1981" s="28" t="n">
        <v>32.693499</v>
      </c>
      <c r="Q1981" s="28" t="n">
        <v>36.643537</v>
      </c>
      <c r="R1981" s="8" t="n">
        <v>32</v>
      </c>
      <c r="S1981" s="8" t="n">
        <v>18</v>
      </c>
      <c r="T1981" s="23" t="n">
        <v>169.288488</v>
      </c>
      <c r="U1981" s="23" t="n">
        <v>140.88849</v>
      </c>
      <c r="V1981" s="28" t="n">
        <v>7.217601</v>
      </c>
      <c r="W1981" s="39" t="n">
        <v>0.9022</v>
      </c>
      <c r="X1981" s="24" t="n">
        <f aca="false">P1981*RHO_VANE/2700*(1+SCRAP)*PRICE_VANE</f>
        <v>391.34118303</v>
      </c>
      <c r="Y1981" s="24" t="n">
        <f aca="false">Q1981*RHO_PLATE/2700*(1+SCRAP)*PRICE_PLATE</f>
        <v>438.62313789</v>
      </c>
      <c r="Z1981" s="24" t="n">
        <f aca="false">T1981*CUT_M+(R1981+S1981)*CUT_SET</f>
        <v>303.932732</v>
      </c>
      <c r="AA1981" s="24" t="n">
        <f aca="false">U1981*ROUND_M</f>
        <v>704.44245</v>
      </c>
      <c r="AB1981" s="24" t="n">
        <f aca="false">(R1981+S1981)*FINISH_PART</f>
        <v>400</v>
      </c>
      <c r="AC1981" s="24" t="n">
        <f aca="false">R1981*SPACER_VANE+(R1981+S1981)*ASM_H*LABOUR</f>
        <v>658.5</v>
      </c>
      <c r="AD1981" s="24" t="n">
        <f aca="false">V1981*G10_CAGE+W1981*G10_SLEEVE</f>
        <v>487.18806</v>
      </c>
      <c r="AE1981" s="24" t="n">
        <f aca="false">N1981/1000*SHAFT_M+SHAFT_SET</f>
        <v>211.04</v>
      </c>
      <c r="AF1981" s="24" t="n">
        <f aca="false">2*ROUNDUP(G1981*1000/V_ZENER,0)*PRICE_Z+5*ROUNDUP(G1981*DIODE_SAFETY/V_STICK,0)*PRICE_STICK</f>
        <v>91.7</v>
      </c>
      <c r="AG1981" s="24" t="n">
        <f aca="false">SUM(X1981:AF1981)</f>
        <v>3686.76756292</v>
      </c>
      <c r="AH1981" s="20" t="n">
        <f aca="false">FIXED_BOM</f>
        <v>3461</v>
      </c>
      <c r="AI1981" s="24" t="n">
        <f aca="false">(AG1981+AH1981)*(1+CONT)</f>
        <v>8219.932697358</v>
      </c>
      <c r="AJ1981" s="24" t="n">
        <f aca="false">IF(L1981&gt;0,AI1981/L1981,1000000000000)</f>
        <v>635.930203486025</v>
      </c>
      <c r="AK1981" s="8" t="n">
        <f aca="false">IF(AND(G1981&gt;=V_NEED,L1981&gt;=P_MIN,K1981&gt;=Z_MIN,F1981&lt;=N_CAP,D1981&lt;=R_MAX,OR(CORONA_REQ=0,O1981&gt;=G1981)),1,0)</f>
        <v>0</v>
      </c>
      <c r="AL1981" s="28" t="n">
        <f aca="false">IF(AK1981=1,IF(OBJECTIVE=1,AI1981,AJ1981),1000000000000)+ROW()*0.000000001</f>
        <v>1000000000000</v>
      </c>
    </row>
    <row r="1982" customFormat="false" ht="15" hidden="false" customHeight="false" outlineLevel="0" collapsed="false">
      <c r="A1982" s="8" t="n">
        <v>1978</v>
      </c>
      <c r="B1982" s="23" t="n">
        <v>6</v>
      </c>
      <c r="C1982" s="23" t="n">
        <v>4</v>
      </c>
      <c r="D1982" s="8" t="n">
        <v>250</v>
      </c>
      <c r="E1982" s="8" t="n">
        <v>26</v>
      </c>
      <c r="F1982" s="8" t="n">
        <v>10</v>
      </c>
      <c r="G1982" s="28" t="n">
        <v>13.132078</v>
      </c>
      <c r="H1982" s="8" t="n">
        <v>254.546239</v>
      </c>
      <c r="I1982" s="8" t="n">
        <v>2420.707418</v>
      </c>
      <c r="J1982" s="28" t="n">
        <v>9.509893</v>
      </c>
      <c r="K1982" s="39" t="n">
        <v>1.451006</v>
      </c>
      <c r="L1982" s="28" t="n">
        <v>16.531038</v>
      </c>
      <c r="M1982" s="8" t="n">
        <v>304</v>
      </c>
      <c r="N1982" s="8" t="n">
        <v>1212</v>
      </c>
      <c r="O1982" s="28" t="n">
        <v>15.115474</v>
      </c>
      <c r="P1982" s="28" t="n">
        <v>40.866874</v>
      </c>
      <c r="Q1982" s="28" t="n">
        <v>44.786545</v>
      </c>
      <c r="R1982" s="8" t="n">
        <v>40</v>
      </c>
      <c r="S1982" s="8" t="n">
        <v>22</v>
      </c>
      <c r="T1982" s="23" t="n">
        <v>210.668132</v>
      </c>
      <c r="U1982" s="23" t="n">
        <v>175.168135</v>
      </c>
      <c r="V1982" s="28" t="n">
        <v>8.69058</v>
      </c>
      <c r="W1982" s="39" t="n">
        <v>1.086323</v>
      </c>
      <c r="X1982" s="24" t="n">
        <f aca="false">P1982*RHO_VANE/2700*(1+SCRAP)*PRICE_VANE</f>
        <v>489.17648178</v>
      </c>
      <c r="Y1982" s="24" t="n">
        <f aca="false">Q1982*RHO_PLATE/2700*(1+SCRAP)*PRICE_PLATE</f>
        <v>536.09494365</v>
      </c>
      <c r="Z1982" s="24" t="n">
        <f aca="false">T1982*CUT_M+(R1982+S1982)*CUT_SET</f>
        <v>378.002198</v>
      </c>
      <c r="AA1982" s="24" t="n">
        <f aca="false">U1982*ROUND_M</f>
        <v>875.840675</v>
      </c>
      <c r="AB1982" s="24" t="n">
        <f aca="false">(R1982+S1982)*FINISH_PART</f>
        <v>496</v>
      </c>
      <c r="AC1982" s="24" t="n">
        <f aca="false">R1982*SPACER_VANE+(R1982+S1982)*ASM_H*LABOUR</f>
        <v>817.5</v>
      </c>
      <c r="AD1982" s="24" t="n">
        <f aca="false">V1982*G10_CAGE+W1982*G10_SLEEVE</f>
        <v>586.61418</v>
      </c>
      <c r="AE1982" s="24" t="n">
        <f aca="false">N1982/1000*SHAFT_M+SHAFT_SET</f>
        <v>225.44</v>
      </c>
      <c r="AF1982" s="24" t="n">
        <f aca="false">2*ROUNDUP(G1982*1000/V_ZENER,0)*PRICE_Z+5*ROUNDUP(G1982*DIODE_SAFETY/V_STICK,0)*PRICE_STICK</f>
        <v>91.7</v>
      </c>
      <c r="AG1982" s="24" t="n">
        <f aca="false">SUM(X1982:AF1982)</f>
        <v>4496.36847843</v>
      </c>
      <c r="AH1982" s="20" t="n">
        <f aca="false">FIXED_BOM</f>
        <v>3461</v>
      </c>
      <c r="AI1982" s="24" t="n">
        <f aca="false">(AG1982+AH1982)*(1+CONT)</f>
        <v>9150.9737501945</v>
      </c>
      <c r="AJ1982" s="24" t="n">
        <f aca="false">IF(L1982&gt;0,AI1982/L1982,1000000000000)</f>
        <v>553.563167067579</v>
      </c>
      <c r="AK1982" s="8" t="n">
        <f aca="false">IF(AND(G1982&gt;=V_NEED,L1982&gt;=P_MIN,K1982&gt;=Z_MIN,F1982&lt;=N_CAP,D1982&lt;=R_MAX,OR(CORONA_REQ=0,O1982&gt;=G1982)),1,0)</f>
        <v>0</v>
      </c>
      <c r="AL1982" s="28" t="n">
        <f aca="false">IF(AK1982=1,IF(OBJECTIVE=1,AI1982,AJ1982),1000000000000)+ROW()*0.000000001</f>
        <v>1000000000000</v>
      </c>
    </row>
    <row r="1983" customFormat="false" ht="15" hidden="false" customHeight="false" outlineLevel="0" collapsed="false">
      <c r="A1983" s="8" t="n">
        <v>1979</v>
      </c>
      <c r="B1983" s="23" t="n">
        <v>6</v>
      </c>
      <c r="C1983" s="23" t="n">
        <v>4</v>
      </c>
      <c r="D1983" s="8" t="n">
        <v>250</v>
      </c>
      <c r="E1983" s="8" t="n">
        <v>26</v>
      </c>
      <c r="F1983" s="8" t="n">
        <v>12</v>
      </c>
      <c r="G1983" s="28" t="n">
        <v>13.132078</v>
      </c>
      <c r="H1983" s="8" t="n">
        <v>307.713868</v>
      </c>
      <c r="I1983" s="8" t="n">
        <v>2930.330032</v>
      </c>
      <c r="J1983" s="28" t="n">
        <v>9.522905</v>
      </c>
      <c r="K1983" s="39" t="n">
        <v>1.455208</v>
      </c>
      <c r="L1983" s="28" t="n">
        <v>20.165579</v>
      </c>
      <c r="M1983" s="8" t="n">
        <v>364</v>
      </c>
      <c r="N1983" s="8" t="n">
        <v>1332</v>
      </c>
      <c r="O1983" s="28" t="n">
        <v>15.115474</v>
      </c>
      <c r="P1983" s="28" t="n">
        <v>49.040249</v>
      </c>
      <c r="Q1983" s="28" t="n">
        <v>52.929553</v>
      </c>
      <c r="R1983" s="8" t="n">
        <v>48</v>
      </c>
      <c r="S1983" s="8" t="n">
        <v>26</v>
      </c>
      <c r="T1983" s="23" t="n">
        <v>252.047776</v>
      </c>
      <c r="U1983" s="23" t="n">
        <v>209.44778</v>
      </c>
      <c r="V1983" s="28" t="n">
        <v>10.16356</v>
      </c>
      <c r="W1983" s="39" t="n">
        <v>1.270445</v>
      </c>
      <c r="X1983" s="24" t="n">
        <f aca="false">P1983*RHO_VANE/2700*(1+SCRAP)*PRICE_VANE</f>
        <v>587.01178053</v>
      </c>
      <c r="Y1983" s="24" t="n">
        <f aca="false">Q1983*RHO_PLATE/2700*(1+SCRAP)*PRICE_PLATE</f>
        <v>633.56674941</v>
      </c>
      <c r="Z1983" s="24" t="n">
        <f aca="false">T1983*CUT_M+(R1983+S1983)*CUT_SET</f>
        <v>452.071664</v>
      </c>
      <c r="AA1983" s="24" t="n">
        <f aca="false">U1983*ROUND_M</f>
        <v>1047.2389</v>
      </c>
      <c r="AB1983" s="24" t="n">
        <f aca="false">(R1983+S1983)*FINISH_PART</f>
        <v>592</v>
      </c>
      <c r="AC1983" s="24" t="n">
        <f aca="false">R1983*SPACER_VANE+(R1983+S1983)*ASM_H*LABOUR</f>
        <v>976.5</v>
      </c>
      <c r="AD1983" s="24" t="n">
        <f aca="false">V1983*G10_CAGE+W1983*G10_SLEEVE</f>
        <v>686.0403</v>
      </c>
      <c r="AE1983" s="24" t="n">
        <f aca="false">N1983/1000*SHAFT_M+SHAFT_SET</f>
        <v>239.84</v>
      </c>
      <c r="AF1983" s="24" t="n">
        <f aca="false">2*ROUNDUP(G1983*1000/V_ZENER,0)*PRICE_Z+5*ROUNDUP(G1983*DIODE_SAFETY/V_STICK,0)*PRICE_STICK</f>
        <v>91.7</v>
      </c>
      <c r="AG1983" s="24" t="n">
        <f aca="false">SUM(X1983:AF1983)</f>
        <v>5305.96939394</v>
      </c>
      <c r="AH1983" s="20" t="n">
        <f aca="false">FIXED_BOM</f>
        <v>3461</v>
      </c>
      <c r="AI1983" s="24" t="n">
        <f aca="false">(AG1983+AH1983)*(1+CONT)</f>
        <v>10082.014803031</v>
      </c>
      <c r="AJ1983" s="24" t="n">
        <f aca="false">IF(L1983&gt;0,AI1983/L1983,1000000000000)</f>
        <v>499.961583202297</v>
      </c>
      <c r="AK1983" s="8" t="n">
        <f aca="false">IF(AND(G1983&gt;=V_NEED,L1983&gt;=P_MIN,K1983&gt;=Z_MIN,F1983&lt;=N_CAP,D1983&lt;=R_MAX,OR(CORONA_REQ=0,O1983&gt;=G1983)),1,0)</f>
        <v>0</v>
      </c>
      <c r="AL1983" s="28" t="n">
        <f aca="false">IF(AK1983=1,IF(OBJECTIVE=1,AI1983,AJ1983),1000000000000)+ROW()*0.000000001</f>
        <v>1000000000000</v>
      </c>
    </row>
    <row r="1984" customFormat="false" ht="15" hidden="false" customHeight="false" outlineLevel="0" collapsed="false">
      <c r="A1984" s="8" t="n">
        <v>1980</v>
      </c>
      <c r="B1984" s="23" t="n">
        <v>6</v>
      </c>
      <c r="C1984" s="23" t="n">
        <v>4</v>
      </c>
      <c r="D1984" s="8" t="n">
        <v>250</v>
      </c>
      <c r="E1984" s="8" t="n">
        <v>26</v>
      </c>
      <c r="F1984" s="8" t="n">
        <v>16</v>
      </c>
      <c r="G1984" s="28" t="n">
        <v>13.132078</v>
      </c>
      <c r="H1984" s="8" t="n">
        <v>414.049127</v>
      </c>
      <c r="I1984" s="8" t="n">
        <v>3949.575261</v>
      </c>
      <c r="J1984" s="28" t="n">
        <v>9.538905</v>
      </c>
      <c r="K1984" s="39" t="n">
        <v>1.460062</v>
      </c>
      <c r="L1984" s="28" t="n">
        <v>27.368974</v>
      </c>
      <c r="M1984" s="8" t="n">
        <v>484</v>
      </c>
      <c r="N1984" s="8" t="n">
        <v>1572</v>
      </c>
      <c r="O1984" s="28" t="n">
        <v>15.115474</v>
      </c>
      <c r="P1984" s="28" t="n">
        <v>65.386998</v>
      </c>
      <c r="Q1984" s="28" t="n">
        <v>69.215569</v>
      </c>
      <c r="R1984" s="8" t="n">
        <v>64</v>
      </c>
      <c r="S1984" s="8" t="n">
        <v>34</v>
      </c>
      <c r="T1984" s="23" t="n">
        <v>334.807064</v>
      </c>
      <c r="U1984" s="23" t="n">
        <v>278.007069</v>
      </c>
      <c r="V1984" s="28" t="n">
        <v>13.109519</v>
      </c>
      <c r="W1984" s="39" t="n">
        <v>1.63869</v>
      </c>
      <c r="X1984" s="24" t="n">
        <f aca="false">P1984*RHO_VANE/2700*(1+SCRAP)*PRICE_VANE</f>
        <v>782.68236606</v>
      </c>
      <c r="Y1984" s="24" t="n">
        <f aca="false">Q1984*RHO_PLATE/2700*(1+SCRAP)*PRICE_PLATE</f>
        <v>828.51036093</v>
      </c>
      <c r="Z1984" s="24" t="n">
        <f aca="false">T1984*CUT_M+(R1984+S1984)*CUT_SET</f>
        <v>600.210596</v>
      </c>
      <c r="AA1984" s="24" t="n">
        <f aca="false">U1984*ROUND_M</f>
        <v>1390.035345</v>
      </c>
      <c r="AB1984" s="24" t="n">
        <f aca="false">(R1984+S1984)*FINISH_PART</f>
        <v>784</v>
      </c>
      <c r="AC1984" s="24" t="n">
        <f aca="false">R1984*SPACER_VANE+(R1984+S1984)*ASM_H*LABOUR</f>
        <v>1294.5</v>
      </c>
      <c r="AD1984" s="24" t="n">
        <f aca="false">V1984*G10_CAGE+W1984*G10_SLEEVE</f>
        <v>884.89254</v>
      </c>
      <c r="AE1984" s="24" t="n">
        <f aca="false">N1984/1000*SHAFT_M+SHAFT_SET</f>
        <v>268.64</v>
      </c>
      <c r="AF1984" s="24" t="n">
        <f aca="false">2*ROUNDUP(G1984*1000/V_ZENER,0)*PRICE_Z+5*ROUNDUP(G1984*DIODE_SAFETY/V_STICK,0)*PRICE_STICK</f>
        <v>91.7</v>
      </c>
      <c r="AG1984" s="24" t="n">
        <f aca="false">SUM(X1984:AF1984)</f>
        <v>6925.17120799</v>
      </c>
      <c r="AH1984" s="20" t="n">
        <f aca="false">FIXED_BOM</f>
        <v>3461</v>
      </c>
      <c r="AI1984" s="24" t="n">
        <f aca="false">(AG1984+AH1984)*(1+CONT)</f>
        <v>11944.0968891885</v>
      </c>
      <c r="AJ1984" s="24" t="n">
        <f aca="false">IF(L1984&gt;0,AI1984/L1984,1000000000000)</f>
        <v>436.410107634597</v>
      </c>
      <c r="AK1984" s="8" t="n">
        <f aca="false">IF(AND(G1984&gt;=V_NEED,L1984&gt;=P_MIN,K1984&gt;=Z_MIN,F1984&lt;=N_CAP,D1984&lt;=R_MAX,OR(CORONA_REQ=0,O1984&gt;=G1984)),1,0)</f>
        <v>0</v>
      </c>
      <c r="AL1984" s="28" t="n">
        <f aca="false">IF(AK1984=1,IF(OBJECTIVE=1,AI1984,AJ1984),1000000000000)+ROW()*0.000000001</f>
        <v>1000000000000</v>
      </c>
    </row>
    <row r="1985" customFormat="false" ht="15" hidden="false" customHeight="false" outlineLevel="0" collapsed="false">
      <c r="A1985" s="8" t="n">
        <v>1981</v>
      </c>
      <c r="B1985" s="23" t="n">
        <v>8</v>
      </c>
      <c r="C1985" s="23" t="n">
        <v>1.5</v>
      </c>
      <c r="D1985" s="8" t="n">
        <v>250</v>
      </c>
      <c r="E1985" s="8" t="n">
        <v>18</v>
      </c>
      <c r="F1985" s="8" t="n">
        <v>4</v>
      </c>
      <c r="G1985" s="28" t="n">
        <v>16.907073</v>
      </c>
      <c r="H1985" s="8" t="n">
        <v>41.45083</v>
      </c>
      <c r="I1985" s="8" t="n">
        <v>476.871844</v>
      </c>
      <c r="J1985" s="28" t="n">
        <v>11.504518</v>
      </c>
      <c r="K1985" s="39" t="n">
        <v>1.403834</v>
      </c>
      <c r="L1985" s="28" t="n">
        <v>4.973501</v>
      </c>
      <c r="M1985" s="8" t="n">
        <v>106</v>
      </c>
      <c r="N1985" s="8" t="n">
        <v>824</v>
      </c>
      <c r="O1985" s="28" t="n">
        <v>13.139418</v>
      </c>
      <c r="P1985" s="28" t="n">
        <v>4.501429</v>
      </c>
      <c r="Q1985" s="28" t="n">
        <v>6.107256</v>
      </c>
      <c r="R1985" s="8" t="n">
        <v>16</v>
      </c>
      <c r="S1985" s="8" t="n">
        <v>8</v>
      </c>
      <c r="T1985" s="23" t="n">
        <v>82.759288</v>
      </c>
      <c r="U1985" s="23" t="n">
        <v>68.559289</v>
      </c>
      <c r="V1985" s="28" t="n">
        <v>3.829747</v>
      </c>
      <c r="W1985" s="39" t="n">
        <v>0.478718</v>
      </c>
      <c r="X1985" s="24" t="n">
        <f aca="false">P1985*RHO_VANE/2700*(1+SCRAP)*PRICE_VANE</f>
        <v>53.88210513</v>
      </c>
      <c r="Y1985" s="24" t="n">
        <f aca="false">Q1985*RHO_PLATE/2700*(1+SCRAP)*PRICE_PLATE</f>
        <v>73.10385432</v>
      </c>
      <c r="Z1985" s="24" t="n">
        <f aca="false">T1985*CUT_M+(R1985+S1985)*CUT_SET</f>
        <v>148.138932</v>
      </c>
      <c r="AA1985" s="24" t="n">
        <f aca="false">U1985*ROUND_M</f>
        <v>342.796445</v>
      </c>
      <c r="AB1985" s="24" t="n">
        <f aca="false">(R1985+S1985)*FINISH_PART</f>
        <v>192</v>
      </c>
      <c r="AC1985" s="24" t="n">
        <f aca="false">R1985*SPACER_VANE+(R1985+S1985)*ASM_H*LABOUR</f>
        <v>318</v>
      </c>
      <c r="AD1985" s="24" t="n">
        <f aca="false">V1985*G10_CAGE+W1985*G10_SLEEVE</f>
        <v>258.5079</v>
      </c>
      <c r="AE1985" s="24" t="n">
        <f aca="false">N1985/1000*SHAFT_M+SHAFT_SET</f>
        <v>178.88</v>
      </c>
      <c r="AF1985" s="24" t="n">
        <f aca="false">2*ROUNDUP(G1985*1000/V_ZENER,0)*PRICE_Z+5*ROUNDUP(G1985*DIODE_SAFETY/V_STICK,0)*PRICE_STICK</f>
        <v>127</v>
      </c>
      <c r="AG1985" s="24" t="n">
        <f aca="false">SUM(X1985:AF1985)</f>
        <v>1692.30923645</v>
      </c>
      <c r="AH1985" s="20" t="n">
        <f aca="false">FIXED_BOM</f>
        <v>3461</v>
      </c>
      <c r="AI1985" s="24" t="n">
        <f aca="false">(AG1985+AH1985)*(1+CONT)</f>
        <v>5926.3056219175</v>
      </c>
      <c r="AJ1985" s="24" t="n">
        <f aca="false">IF(L1985&gt;0,AI1985/L1985,1000000000000)</f>
        <v>1191.576240141</v>
      </c>
      <c r="AK1985" s="8" t="n">
        <f aca="false">IF(AND(G1985&gt;=V_NEED,L1985&gt;=P_MIN,K1985&gt;=Z_MIN,F1985&lt;=N_CAP,D1985&lt;=R_MAX,OR(CORONA_REQ=0,O1985&gt;=G1985)),1,0)</f>
        <v>0</v>
      </c>
      <c r="AL1985" s="28" t="n">
        <f aca="false">IF(AK1985=1,IF(OBJECTIVE=1,AI1985,AJ1985),1000000000000)+ROW()*0.000000001</f>
        <v>1000000000000</v>
      </c>
    </row>
    <row r="1986" customFormat="false" ht="15" hidden="false" customHeight="false" outlineLevel="0" collapsed="false">
      <c r="A1986" s="8" t="n">
        <v>1982</v>
      </c>
      <c r="B1986" s="23" t="n">
        <v>8</v>
      </c>
      <c r="C1986" s="23" t="n">
        <v>1.5</v>
      </c>
      <c r="D1986" s="8" t="n">
        <v>250</v>
      </c>
      <c r="E1986" s="8" t="n">
        <v>18</v>
      </c>
      <c r="F1986" s="8" t="n">
        <v>6</v>
      </c>
      <c r="G1986" s="28" t="n">
        <v>16.907073</v>
      </c>
      <c r="H1986" s="8" t="n">
        <v>63.994162</v>
      </c>
      <c r="I1986" s="8" t="n">
        <v>749.370041</v>
      </c>
      <c r="J1986" s="28" t="n">
        <v>11.709975</v>
      </c>
      <c r="K1986" s="39" t="n">
        <v>1.444357</v>
      </c>
      <c r="L1986" s="28" t="n">
        <v>8.365115</v>
      </c>
      <c r="M1986" s="8" t="n">
        <v>153.5</v>
      </c>
      <c r="N1986" s="8" t="n">
        <v>919</v>
      </c>
      <c r="O1986" s="28" t="n">
        <v>13.139418</v>
      </c>
      <c r="P1986" s="28" t="n">
        <v>6.752144</v>
      </c>
      <c r="Q1986" s="28" t="n">
        <v>7.63407</v>
      </c>
      <c r="R1986" s="8" t="n">
        <v>24</v>
      </c>
      <c r="S1986" s="8" t="n">
        <v>10</v>
      </c>
      <c r="T1986" s="23" t="n">
        <v>120.369021</v>
      </c>
      <c r="U1986" s="23" t="n">
        <v>99.069023</v>
      </c>
      <c r="V1986" s="28" t="n">
        <v>4.995856</v>
      </c>
      <c r="W1986" s="39" t="n">
        <v>0.624482</v>
      </c>
      <c r="X1986" s="24" t="n">
        <f aca="false">P1986*RHO_VANE/2700*(1+SCRAP)*PRICE_VANE</f>
        <v>80.82316368</v>
      </c>
      <c r="Y1986" s="24" t="n">
        <f aca="false">Q1986*RHO_PLATE/2700*(1+SCRAP)*PRICE_PLATE</f>
        <v>91.3798179</v>
      </c>
      <c r="Z1986" s="24" t="n">
        <f aca="false">T1986*CUT_M+(R1986+S1986)*CUT_SET</f>
        <v>214.5535315</v>
      </c>
      <c r="AA1986" s="24" t="n">
        <f aca="false">U1986*ROUND_M</f>
        <v>495.345115</v>
      </c>
      <c r="AB1986" s="24" t="n">
        <f aca="false">(R1986+S1986)*FINISH_PART</f>
        <v>272</v>
      </c>
      <c r="AC1986" s="24" t="n">
        <f aca="false">R1986*SPACER_VANE+(R1986+S1986)*ASM_H*LABOUR</f>
        <v>454.5</v>
      </c>
      <c r="AD1986" s="24" t="n">
        <f aca="false">V1986*G10_CAGE+W1986*G10_SLEEVE</f>
        <v>337.22028</v>
      </c>
      <c r="AE1986" s="24" t="n">
        <f aca="false">N1986/1000*SHAFT_M+SHAFT_SET</f>
        <v>190.28</v>
      </c>
      <c r="AF1986" s="24" t="n">
        <f aca="false">2*ROUNDUP(G1986*1000/V_ZENER,0)*PRICE_Z+5*ROUNDUP(G1986*DIODE_SAFETY/V_STICK,0)*PRICE_STICK</f>
        <v>127</v>
      </c>
      <c r="AG1986" s="24" t="n">
        <f aca="false">SUM(X1986:AF1986)</f>
        <v>2263.10190808</v>
      </c>
      <c r="AH1986" s="20" t="n">
        <f aca="false">FIXED_BOM</f>
        <v>3461</v>
      </c>
      <c r="AI1986" s="24" t="n">
        <f aca="false">(AG1986+AH1986)*(1+CONT)</f>
        <v>6582.717194292</v>
      </c>
      <c r="AJ1986" s="24" t="n">
        <f aca="false">IF(L1986&gt;0,AI1986/L1986,1000000000000)</f>
        <v>786.924889172713</v>
      </c>
      <c r="AK1986" s="8" t="n">
        <f aca="false">IF(AND(G1986&gt;=V_NEED,L1986&gt;=P_MIN,K1986&gt;=Z_MIN,F1986&lt;=N_CAP,D1986&lt;=R_MAX,OR(CORONA_REQ=0,O1986&gt;=G1986)),1,0)</f>
        <v>0</v>
      </c>
      <c r="AL1986" s="28" t="n">
        <f aca="false">IF(AK1986=1,IF(OBJECTIVE=1,AI1986,AJ1986),1000000000000)+ROW()*0.000000001</f>
        <v>1000000000000</v>
      </c>
    </row>
    <row r="1987" customFormat="false" ht="15" hidden="false" customHeight="false" outlineLevel="0" collapsed="false">
      <c r="A1987" s="8" t="n">
        <v>1983</v>
      </c>
      <c r="B1987" s="23" t="n">
        <v>8</v>
      </c>
      <c r="C1987" s="23" t="n">
        <v>1.5</v>
      </c>
      <c r="D1987" s="8" t="n">
        <v>250</v>
      </c>
      <c r="E1987" s="8" t="n">
        <v>18</v>
      </c>
      <c r="F1987" s="8" t="n">
        <v>8</v>
      </c>
      <c r="G1987" s="28" t="n">
        <v>16.907073</v>
      </c>
      <c r="H1987" s="8" t="n">
        <v>86.537494</v>
      </c>
      <c r="I1987" s="8" t="n">
        <v>1021.868238</v>
      </c>
      <c r="J1987" s="28" t="n">
        <v>11.808387</v>
      </c>
      <c r="K1987" s="39" t="n">
        <v>1.464191</v>
      </c>
      <c r="L1987" s="28" t="n">
        <v>11.774014</v>
      </c>
      <c r="M1987" s="8" t="n">
        <v>210.5</v>
      </c>
      <c r="N1987" s="8" t="n">
        <v>1033</v>
      </c>
      <c r="O1987" s="28" t="n">
        <v>13.139418</v>
      </c>
      <c r="P1987" s="28" t="n">
        <v>9.002859</v>
      </c>
      <c r="Q1987" s="28" t="n">
        <v>10.687698</v>
      </c>
      <c r="R1987" s="8" t="n">
        <v>32</v>
      </c>
      <c r="S1987" s="8" t="n">
        <v>14</v>
      </c>
      <c r="T1987" s="23" t="n">
        <v>161.748665</v>
      </c>
      <c r="U1987" s="23" t="n">
        <v>133.348668</v>
      </c>
      <c r="V1987" s="28" t="n">
        <v>6.395187</v>
      </c>
      <c r="W1987" s="39" t="n">
        <v>0.799398</v>
      </c>
      <c r="X1987" s="24" t="n">
        <f aca="false">P1987*RHO_VANE/2700*(1+SCRAP)*PRICE_VANE</f>
        <v>107.76422223</v>
      </c>
      <c r="Y1987" s="24" t="n">
        <f aca="false">Q1987*RHO_PLATE/2700*(1+SCRAP)*PRICE_PLATE</f>
        <v>127.93174506</v>
      </c>
      <c r="Z1987" s="24" t="n">
        <f aca="false">T1987*CUT_M+(R1987+S1987)*CUT_SET</f>
        <v>288.6229975</v>
      </c>
      <c r="AA1987" s="24" t="n">
        <f aca="false">U1987*ROUND_M</f>
        <v>666.74334</v>
      </c>
      <c r="AB1987" s="24" t="n">
        <f aca="false">(R1987+S1987)*FINISH_PART</f>
        <v>368</v>
      </c>
      <c r="AC1987" s="24" t="n">
        <f aca="false">R1987*SPACER_VANE+(R1987+S1987)*ASM_H*LABOUR</f>
        <v>613.5</v>
      </c>
      <c r="AD1987" s="24" t="n">
        <f aca="false">V1987*G10_CAGE+W1987*G10_SLEEVE</f>
        <v>431.6751</v>
      </c>
      <c r="AE1987" s="24" t="n">
        <f aca="false">N1987/1000*SHAFT_M+SHAFT_SET</f>
        <v>203.96</v>
      </c>
      <c r="AF1987" s="24" t="n">
        <f aca="false">2*ROUNDUP(G1987*1000/V_ZENER,0)*PRICE_Z+5*ROUNDUP(G1987*DIODE_SAFETY/V_STICK,0)*PRICE_STICK</f>
        <v>127</v>
      </c>
      <c r="AG1987" s="24" t="n">
        <f aca="false">SUM(X1987:AF1987)</f>
        <v>2935.19740479</v>
      </c>
      <c r="AH1987" s="20" t="n">
        <f aca="false">FIXED_BOM</f>
        <v>3461</v>
      </c>
      <c r="AI1987" s="24" t="n">
        <f aca="false">(AG1987+AH1987)*(1+CONT)</f>
        <v>7355.6270155085</v>
      </c>
      <c r="AJ1987" s="24" t="n">
        <f aca="false">IF(L1987&gt;0,AI1987/L1987,1000000000000)</f>
        <v>624.734013014466</v>
      </c>
      <c r="AK1987" s="8" t="n">
        <f aca="false">IF(AND(G1987&gt;=V_NEED,L1987&gt;=P_MIN,K1987&gt;=Z_MIN,F1987&lt;=N_CAP,D1987&lt;=R_MAX,OR(CORONA_REQ=0,O1987&gt;=G1987)),1,0)</f>
        <v>0</v>
      </c>
      <c r="AL1987" s="28" t="n">
        <f aca="false">IF(AK1987=1,IF(OBJECTIVE=1,AI1987,AJ1987),1000000000000)+ROW()*0.000000001</f>
        <v>1000000000000</v>
      </c>
    </row>
    <row r="1988" customFormat="false" ht="15" hidden="false" customHeight="false" outlineLevel="0" collapsed="false">
      <c r="A1988" s="8" t="n">
        <v>1984</v>
      </c>
      <c r="B1988" s="23" t="n">
        <v>8</v>
      </c>
      <c r="C1988" s="23" t="n">
        <v>1.5</v>
      </c>
      <c r="D1988" s="8" t="n">
        <v>250</v>
      </c>
      <c r="E1988" s="8" t="n">
        <v>18</v>
      </c>
      <c r="F1988" s="8" t="n">
        <v>10</v>
      </c>
      <c r="G1988" s="28" t="n">
        <v>16.907073</v>
      </c>
      <c r="H1988" s="8" t="n">
        <v>109.080825</v>
      </c>
      <c r="I1988" s="8" t="n">
        <v>1294.366434</v>
      </c>
      <c r="J1988" s="28" t="n">
        <v>11.866122</v>
      </c>
      <c r="K1988" s="39" t="n">
        <v>1.476345</v>
      </c>
      <c r="L1988" s="28" t="n">
        <v>15.18844</v>
      </c>
      <c r="M1988" s="8" t="n">
        <v>258</v>
      </c>
      <c r="N1988" s="8" t="n">
        <v>1128</v>
      </c>
      <c r="O1988" s="28" t="n">
        <v>13.139418</v>
      </c>
      <c r="P1988" s="28" t="n">
        <v>11.253574</v>
      </c>
      <c r="Q1988" s="28" t="n">
        <v>12.214512</v>
      </c>
      <c r="R1988" s="8" t="n">
        <v>40</v>
      </c>
      <c r="S1988" s="8" t="n">
        <v>16</v>
      </c>
      <c r="T1988" s="23" t="n">
        <v>199.358398</v>
      </c>
      <c r="U1988" s="23" t="n">
        <v>163.858401</v>
      </c>
      <c r="V1988" s="28" t="n">
        <v>7.561296</v>
      </c>
      <c r="W1988" s="39" t="n">
        <v>0.945162</v>
      </c>
      <c r="X1988" s="24" t="n">
        <f aca="false">P1988*RHO_VANE/2700*(1+SCRAP)*PRICE_VANE</f>
        <v>134.70528078</v>
      </c>
      <c r="Y1988" s="24" t="n">
        <f aca="false">Q1988*RHO_PLATE/2700*(1+SCRAP)*PRICE_PLATE</f>
        <v>146.20770864</v>
      </c>
      <c r="Z1988" s="24" t="n">
        <f aca="false">T1988*CUT_M+(R1988+S1988)*CUT_SET</f>
        <v>355.037597</v>
      </c>
      <c r="AA1988" s="24" t="n">
        <f aca="false">U1988*ROUND_M</f>
        <v>819.292005</v>
      </c>
      <c r="AB1988" s="24" t="n">
        <f aca="false">(R1988+S1988)*FINISH_PART</f>
        <v>448</v>
      </c>
      <c r="AC1988" s="24" t="n">
        <f aca="false">R1988*SPACER_VANE+(R1988+S1988)*ASM_H*LABOUR</f>
        <v>750</v>
      </c>
      <c r="AD1988" s="24" t="n">
        <f aca="false">V1988*G10_CAGE+W1988*G10_SLEEVE</f>
        <v>510.38748</v>
      </c>
      <c r="AE1988" s="24" t="n">
        <f aca="false">N1988/1000*SHAFT_M+SHAFT_SET</f>
        <v>215.36</v>
      </c>
      <c r="AF1988" s="24" t="n">
        <f aca="false">2*ROUNDUP(G1988*1000/V_ZENER,0)*PRICE_Z+5*ROUNDUP(G1988*DIODE_SAFETY/V_STICK,0)*PRICE_STICK</f>
        <v>127</v>
      </c>
      <c r="AG1988" s="24" t="n">
        <f aca="false">SUM(X1988:AF1988)</f>
        <v>3505.99007142</v>
      </c>
      <c r="AH1988" s="20" t="n">
        <f aca="false">FIXED_BOM</f>
        <v>3461</v>
      </c>
      <c r="AI1988" s="24" t="n">
        <f aca="false">(AG1988+AH1988)*(1+CONT)</f>
        <v>8012.038582133</v>
      </c>
      <c r="AJ1988" s="24" t="n">
        <f aca="false">IF(L1988&gt;0,AI1988/L1988,1000000000000)</f>
        <v>527.508985921727</v>
      </c>
      <c r="AK1988" s="8" t="n">
        <f aca="false">IF(AND(G1988&gt;=V_NEED,L1988&gt;=P_MIN,K1988&gt;=Z_MIN,F1988&lt;=N_CAP,D1988&lt;=R_MAX,OR(CORONA_REQ=0,O1988&gt;=G1988)),1,0)</f>
        <v>0</v>
      </c>
      <c r="AL1988" s="28" t="n">
        <f aca="false">IF(AK1988=1,IF(OBJECTIVE=1,AI1988,AJ1988),1000000000000)+ROW()*0.000000001</f>
        <v>1000000000000</v>
      </c>
    </row>
    <row r="1989" customFormat="false" ht="15" hidden="false" customHeight="false" outlineLevel="0" collapsed="false">
      <c r="A1989" s="8" t="n">
        <v>1985</v>
      </c>
      <c r="B1989" s="23" t="n">
        <v>8</v>
      </c>
      <c r="C1989" s="23" t="n">
        <v>1.5</v>
      </c>
      <c r="D1989" s="8" t="n">
        <v>250</v>
      </c>
      <c r="E1989" s="8" t="n">
        <v>18</v>
      </c>
      <c r="F1989" s="8" t="n">
        <v>12</v>
      </c>
      <c r="G1989" s="28" t="n">
        <v>16.907073</v>
      </c>
      <c r="H1989" s="8" t="n">
        <v>131.624157</v>
      </c>
      <c r="I1989" s="8" t="n">
        <v>1566.864631</v>
      </c>
      <c r="J1989" s="28" t="n">
        <v>11.904081</v>
      </c>
      <c r="K1989" s="39" t="n">
        <v>1.4844</v>
      </c>
      <c r="L1989" s="28" t="n">
        <v>18.603763</v>
      </c>
      <c r="M1989" s="8" t="n">
        <v>315</v>
      </c>
      <c r="N1989" s="8" t="n">
        <v>1242</v>
      </c>
      <c r="O1989" s="28" t="n">
        <v>13.139418</v>
      </c>
      <c r="P1989" s="28" t="n">
        <v>13.504288</v>
      </c>
      <c r="Q1989" s="28" t="n">
        <v>15.26814</v>
      </c>
      <c r="R1989" s="8" t="n">
        <v>48</v>
      </c>
      <c r="S1989" s="8" t="n">
        <v>20</v>
      </c>
      <c r="T1989" s="23" t="n">
        <v>240.738042</v>
      </c>
      <c r="U1989" s="23" t="n">
        <v>198.138046</v>
      </c>
      <c r="V1989" s="28" t="n">
        <v>8.960626</v>
      </c>
      <c r="W1989" s="39" t="n">
        <v>1.120078</v>
      </c>
      <c r="X1989" s="24" t="n">
        <f aca="false">P1989*RHO_VANE/2700*(1+SCRAP)*PRICE_VANE</f>
        <v>161.64632736</v>
      </c>
      <c r="Y1989" s="24" t="n">
        <f aca="false">Q1989*RHO_PLATE/2700*(1+SCRAP)*PRICE_PLATE</f>
        <v>182.7596358</v>
      </c>
      <c r="Z1989" s="24" t="n">
        <f aca="false">T1989*CUT_M+(R1989+S1989)*CUT_SET</f>
        <v>429.107063</v>
      </c>
      <c r="AA1989" s="24" t="n">
        <f aca="false">U1989*ROUND_M</f>
        <v>990.69023</v>
      </c>
      <c r="AB1989" s="24" t="n">
        <f aca="false">(R1989+S1989)*FINISH_PART</f>
        <v>544</v>
      </c>
      <c r="AC1989" s="24" t="n">
        <f aca="false">R1989*SPACER_VANE+(R1989+S1989)*ASM_H*LABOUR</f>
        <v>909</v>
      </c>
      <c r="AD1989" s="24" t="n">
        <f aca="false">V1989*G10_CAGE+W1989*G10_SLEEVE</f>
        <v>604.84224</v>
      </c>
      <c r="AE1989" s="24" t="n">
        <f aca="false">N1989/1000*SHAFT_M+SHAFT_SET</f>
        <v>229.04</v>
      </c>
      <c r="AF1989" s="24" t="n">
        <f aca="false">2*ROUNDUP(G1989*1000/V_ZENER,0)*PRICE_Z+5*ROUNDUP(G1989*DIODE_SAFETY/V_STICK,0)*PRICE_STICK</f>
        <v>127</v>
      </c>
      <c r="AG1989" s="24" t="n">
        <f aca="false">SUM(X1989:AF1989)</f>
        <v>4178.08549616</v>
      </c>
      <c r="AH1989" s="20" t="n">
        <f aca="false">FIXED_BOM</f>
        <v>3461</v>
      </c>
      <c r="AI1989" s="24" t="n">
        <f aca="false">(AG1989+AH1989)*(1+CONT)</f>
        <v>8784.948320584</v>
      </c>
      <c r="AJ1989" s="24" t="n">
        <f aca="false">IF(L1989&gt;0,AI1989/L1989,1000000000000)</f>
        <v>472.213515114335</v>
      </c>
      <c r="AK1989" s="8" t="n">
        <f aca="false">IF(AND(G1989&gt;=V_NEED,L1989&gt;=P_MIN,K1989&gt;=Z_MIN,F1989&lt;=N_CAP,D1989&lt;=R_MAX,OR(CORONA_REQ=0,O1989&gt;=G1989)),1,0)</f>
        <v>0</v>
      </c>
      <c r="AL1989" s="28" t="n">
        <f aca="false">IF(AK1989=1,IF(OBJECTIVE=1,AI1989,AJ1989),1000000000000)+ROW()*0.000000001</f>
        <v>1000000000000</v>
      </c>
    </row>
    <row r="1990" customFormat="false" ht="15" hidden="false" customHeight="false" outlineLevel="0" collapsed="false">
      <c r="A1990" s="8" t="n">
        <v>1986</v>
      </c>
      <c r="B1990" s="23" t="n">
        <v>8</v>
      </c>
      <c r="C1990" s="23" t="n">
        <v>1.5</v>
      </c>
      <c r="D1990" s="8" t="n">
        <v>250</v>
      </c>
      <c r="E1990" s="8" t="n">
        <v>18</v>
      </c>
      <c r="F1990" s="8" t="n">
        <v>16</v>
      </c>
      <c r="G1990" s="28" t="n">
        <v>16.907073</v>
      </c>
      <c r="H1990" s="8" t="n">
        <v>176.710821</v>
      </c>
      <c r="I1990" s="8" t="n">
        <v>2111.861025</v>
      </c>
      <c r="J1990" s="28" t="n">
        <v>11.950943</v>
      </c>
      <c r="K1990" s="39" t="n">
        <v>1.493728</v>
      </c>
      <c r="L1990" s="28" t="n">
        <v>25.410029</v>
      </c>
      <c r="M1990" s="8" t="n">
        <v>419.5</v>
      </c>
      <c r="N1990" s="8" t="n">
        <v>1451</v>
      </c>
      <c r="O1990" s="28" t="n">
        <v>13.139418</v>
      </c>
      <c r="P1990" s="28" t="n">
        <v>18.005718</v>
      </c>
      <c r="Q1990" s="28" t="n">
        <v>19.848582</v>
      </c>
      <c r="R1990" s="8" t="n">
        <v>64</v>
      </c>
      <c r="S1990" s="8" t="n">
        <v>26</v>
      </c>
      <c r="T1990" s="23" t="n">
        <v>319.72742</v>
      </c>
      <c r="U1990" s="23" t="n">
        <v>262.927424</v>
      </c>
      <c r="V1990" s="28" t="n">
        <v>11.526066</v>
      </c>
      <c r="W1990" s="39" t="n">
        <v>1.440758</v>
      </c>
      <c r="X1990" s="24" t="n">
        <f aca="false">P1990*RHO_VANE/2700*(1+SCRAP)*PRICE_VANE</f>
        <v>215.52844446</v>
      </c>
      <c r="Y1990" s="24" t="n">
        <f aca="false">Q1990*RHO_PLATE/2700*(1+SCRAP)*PRICE_PLATE</f>
        <v>237.58752654</v>
      </c>
      <c r="Z1990" s="24" t="n">
        <f aca="false">T1990*CUT_M+(R1990+S1990)*CUT_SET</f>
        <v>569.59113</v>
      </c>
      <c r="AA1990" s="24" t="n">
        <f aca="false">U1990*ROUND_M</f>
        <v>1314.63712</v>
      </c>
      <c r="AB1990" s="24" t="n">
        <f aca="false">(R1990+S1990)*FINISH_PART</f>
        <v>720</v>
      </c>
      <c r="AC1990" s="24" t="n">
        <f aca="false">R1990*SPACER_VANE+(R1990+S1990)*ASM_H*LABOUR</f>
        <v>1204.5</v>
      </c>
      <c r="AD1990" s="24" t="n">
        <f aca="false">V1990*G10_CAGE+W1990*G10_SLEEVE</f>
        <v>778.00944</v>
      </c>
      <c r="AE1990" s="24" t="n">
        <f aca="false">N1990/1000*SHAFT_M+SHAFT_SET</f>
        <v>254.12</v>
      </c>
      <c r="AF1990" s="24" t="n">
        <f aca="false">2*ROUNDUP(G1990*1000/V_ZENER,0)*PRICE_Z+5*ROUNDUP(G1990*DIODE_SAFETY/V_STICK,0)*PRICE_STICK</f>
        <v>127</v>
      </c>
      <c r="AG1990" s="24" t="n">
        <f aca="false">SUM(X1990:AF1990)</f>
        <v>5420.973661</v>
      </c>
      <c r="AH1990" s="20" t="n">
        <f aca="false">FIXED_BOM</f>
        <v>3461</v>
      </c>
      <c r="AI1990" s="24" t="n">
        <f aca="false">(AG1990+AH1990)*(1+CONT)</f>
        <v>10214.26971015</v>
      </c>
      <c r="AJ1990" s="24" t="n">
        <f aca="false">IF(L1990&gt;0,AI1990/L1990,1000000000000)</f>
        <v>401.977884800919</v>
      </c>
      <c r="AK1990" s="8" t="n">
        <f aca="false">IF(AND(G1990&gt;=V_NEED,L1990&gt;=P_MIN,K1990&gt;=Z_MIN,F1990&lt;=N_CAP,D1990&lt;=R_MAX,OR(CORONA_REQ=0,O1990&gt;=G1990)),1,0)</f>
        <v>0</v>
      </c>
      <c r="AL1990" s="28" t="n">
        <f aca="false">IF(AK1990=1,IF(OBJECTIVE=1,AI1990,AJ1990),1000000000000)+ROW()*0.000000001</f>
        <v>1000000000000</v>
      </c>
    </row>
    <row r="1991" customFormat="false" ht="15" hidden="false" customHeight="false" outlineLevel="0" collapsed="false">
      <c r="A1991" s="8" t="n">
        <v>1987</v>
      </c>
      <c r="B1991" s="23" t="n">
        <v>8</v>
      </c>
      <c r="C1991" s="23" t="n">
        <v>1.5</v>
      </c>
      <c r="D1991" s="8" t="n">
        <v>250</v>
      </c>
      <c r="E1991" s="8" t="n">
        <v>22</v>
      </c>
      <c r="F1991" s="8" t="n">
        <v>4</v>
      </c>
      <c r="G1991" s="28" t="n">
        <v>16.907073</v>
      </c>
      <c r="H1991" s="8" t="n">
        <v>54.935474</v>
      </c>
      <c r="I1991" s="8" t="n">
        <v>574.344945</v>
      </c>
      <c r="J1991" s="28" t="n">
        <v>10.454901</v>
      </c>
      <c r="K1991" s="39" t="n">
        <v>1.40424</v>
      </c>
      <c r="L1991" s="28" t="n">
        <v>6.002383</v>
      </c>
      <c r="M1991" s="8" t="n">
        <v>115.5</v>
      </c>
      <c r="N1991" s="8" t="n">
        <v>843</v>
      </c>
      <c r="O1991" s="28" t="n">
        <v>13.139418</v>
      </c>
      <c r="P1991" s="28" t="n">
        <v>5.31573</v>
      </c>
      <c r="Q1991" s="28" t="n">
        <v>7.63407</v>
      </c>
      <c r="R1991" s="8" t="n">
        <v>16</v>
      </c>
      <c r="S1991" s="8" t="n">
        <v>10</v>
      </c>
      <c r="T1991" s="23" t="n">
        <v>86.529199</v>
      </c>
      <c r="U1991" s="23" t="n">
        <v>72.329201</v>
      </c>
      <c r="V1991" s="28" t="n">
        <v>4.062969</v>
      </c>
      <c r="W1991" s="39" t="n">
        <v>0.507871</v>
      </c>
      <c r="X1991" s="24" t="n">
        <f aca="false">P1991*RHO_VANE/2700*(1+SCRAP)*PRICE_VANE</f>
        <v>63.6292881</v>
      </c>
      <c r="Y1991" s="24" t="n">
        <f aca="false">Q1991*RHO_PLATE/2700*(1+SCRAP)*PRICE_PLATE</f>
        <v>91.3798179</v>
      </c>
      <c r="Z1991" s="24" t="n">
        <f aca="false">T1991*CUT_M+(R1991+S1991)*CUT_SET</f>
        <v>155.7937985</v>
      </c>
      <c r="AA1991" s="24" t="n">
        <f aca="false">U1991*ROUND_M</f>
        <v>361.646005</v>
      </c>
      <c r="AB1991" s="24" t="n">
        <f aca="false">(R1991+S1991)*FINISH_PART</f>
        <v>208</v>
      </c>
      <c r="AC1991" s="24" t="n">
        <f aca="false">R1991*SPACER_VANE+(R1991+S1991)*ASM_H*LABOUR</f>
        <v>340.5</v>
      </c>
      <c r="AD1991" s="24" t="n">
        <f aca="false">V1991*G10_CAGE+W1991*G10_SLEEVE</f>
        <v>274.2504</v>
      </c>
      <c r="AE1991" s="24" t="n">
        <f aca="false">N1991/1000*SHAFT_M+SHAFT_SET</f>
        <v>181.16</v>
      </c>
      <c r="AF1991" s="24" t="n">
        <f aca="false">2*ROUNDUP(G1991*1000/V_ZENER,0)*PRICE_Z+5*ROUNDUP(G1991*DIODE_SAFETY/V_STICK,0)*PRICE_STICK</f>
        <v>127</v>
      </c>
      <c r="AG1991" s="24" t="n">
        <f aca="false">SUM(X1991:AF1991)</f>
        <v>1803.3593095</v>
      </c>
      <c r="AH1991" s="20" t="n">
        <f aca="false">FIXED_BOM</f>
        <v>3461</v>
      </c>
      <c r="AI1991" s="24" t="n">
        <f aca="false">(AG1991+AH1991)*(1+CONT)</f>
        <v>6054.013205925</v>
      </c>
      <c r="AJ1991" s="24" t="n">
        <f aca="false">IF(L1991&gt;0,AI1991/L1991,1000000000000)</f>
        <v>1008.60161804487</v>
      </c>
      <c r="AK1991" s="8" t="n">
        <f aca="false">IF(AND(G1991&gt;=V_NEED,L1991&gt;=P_MIN,K1991&gt;=Z_MIN,F1991&lt;=N_CAP,D1991&lt;=R_MAX,OR(CORONA_REQ=0,O1991&gt;=G1991)),1,0)</f>
        <v>0</v>
      </c>
      <c r="AL1991" s="28" t="n">
        <f aca="false">IF(AK1991=1,IF(OBJECTIVE=1,AI1991,AJ1991),1000000000000)+ROW()*0.000000001</f>
        <v>1000000000000</v>
      </c>
    </row>
    <row r="1992" customFormat="false" ht="15" hidden="false" customHeight="false" outlineLevel="0" collapsed="false">
      <c r="A1992" s="8" t="n">
        <v>1988</v>
      </c>
      <c r="B1992" s="23" t="n">
        <v>8</v>
      </c>
      <c r="C1992" s="23" t="n">
        <v>1.5</v>
      </c>
      <c r="D1992" s="8" t="n">
        <v>250</v>
      </c>
      <c r="E1992" s="8" t="n">
        <v>22</v>
      </c>
      <c r="F1992" s="8" t="n">
        <v>6</v>
      </c>
      <c r="G1992" s="28" t="n">
        <v>16.907073</v>
      </c>
      <c r="H1992" s="8" t="n">
        <v>85.184316</v>
      </c>
      <c r="I1992" s="8" t="n">
        <v>902.542057</v>
      </c>
      <c r="J1992" s="28" t="n">
        <v>10.595167</v>
      </c>
      <c r="K1992" s="39" t="n">
        <v>1.43743</v>
      </c>
      <c r="L1992" s="28" t="n">
        <v>9.977538</v>
      </c>
      <c r="M1992" s="8" t="n">
        <v>163</v>
      </c>
      <c r="N1992" s="8" t="n">
        <v>938</v>
      </c>
      <c r="O1992" s="28" t="n">
        <v>13.139418</v>
      </c>
      <c r="P1992" s="28" t="n">
        <v>7.973595</v>
      </c>
      <c r="Q1992" s="28" t="n">
        <v>9.160884</v>
      </c>
      <c r="R1992" s="8" t="n">
        <v>24</v>
      </c>
      <c r="S1992" s="8" t="n">
        <v>12</v>
      </c>
      <c r="T1992" s="23" t="n">
        <v>124.138932</v>
      </c>
      <c r="U1992" s="23" t="n">
        <v>102.838934</v>
      </c>
      <c r="V1992" s="28" t="n">
        <v>5.229078</v>
      </c>
      <c r="W1992" s="39" t="n">
        <v>0.653635</v>
      </c>
      <c r="X1992" s="24" t="n">
        <f aca="false">P1992*RHO_VANE/2700*(1+SCRAP)*PRICE_VANE</f>
        <v>95.44393215</v>
      </c>
      <c r="Y1992" s="24" t="n">
        <f aca="false">Q1992*RHO_PLATE/2700*(1+SCRAP)*PRICE_PLATE</f>
        <v>109.65578148</v>
      </c>
      <c r="Z1992" s="24" t="n">
        <f aca="false">T1992*CUT_M+(R1992+S1992)*CUT_SET</f>
        <v>222.208398</v>
      </c>
      <c r="AA1992" s="24" t="n">
        <f aca="false">U1992*ROUND_M</f>
        <v>514.19467</v>
      </c>
      <c r="AB1992" s="24" t="n">
        <f aca="false">(R1992+S1992)*FINISH_PART</f>
        <v>288</v>
      </c>
      <c r="AC1992" s="24" t="n">
        <f aca="false">R1992*SPACER_VANE+(R1992+S1992)*ASM_H*LABOUR</f>
        <v>477</v>
      </c>
      <c r="AD1992" s="24" t="n">
        <f aca="false">V1992*G10_CAGE+W1992*G10_SLEEVE</f>
        <v>352.96278</v>
      </c>
      <c r="AE1992" s="24" t="n">
        <f aca="false">N1992/1000*SHAFT_M+SHAFT_SET</f>
        <v>192.56</v>
      </c>
      <c r="AF1992" s="24" t="n">
        <f aca="false">2*ROUNDUP(G1992*1000/V_ZENER,0)*PRICE_Z+5*ROUNDUP(G1992*DIODE_SAFETY/V_STICK,0)*PRICE_STICK</f>
        <v>127</v>
      </c>
      <c r="AG1992" s="24" t="n">
        <f aca="false">SUM(X1992:AF1992)</f>
        <v>2379.02556163</v>
      </c>
      <c r="AH1992" s="20" t="n">
        <f aca="false">FIXED_BOM</f>
        <v>3461</v>
      </c>
      <c r="AI1992" s="24" t="n">
        <f aca="false">(AG1992+AH1992)*(1+CONT)</f>
        <v>6716.0293958745</v>
      </c>
      <c r="AJ1992" s="24" t="n">
        <f aca="false">IF(L1992&gt;0,AI1992/L1992,1000000000000)</f>
        <v>673.114890253938</v>
      </c>
      <c r="AK1992" s="8" t="n">
        <f aca="false">IF(AND(G1992&gt;=V_NEED,L1992&gt;=P_MIN,K1992&gt;=Z_MIN,F1992&lt;=N_CAP,D1992&lt;=R_MAX,OR(CORONA_REQ=0,O1992&gt;=G1992)),1,0)</f>
        <v>0</v>
      </c>
      <c r="AL1992" s="28" t="n">
        <f aca="false">IF(AK1992=1,IF(OBJECTIVE=1,AI1992,AJ1992),1000000000000)+ROW()*0.000000001</f>
        <v>1000000000000</v>
      </c>
    </row>
    <row r="1993" customFormat="false" ht="15" hidden="false" customHeight="false" outlineLevel="0" collapsed="false">
      <c r="A1993" s="8" t="n">
        <v>1989</v>
      </c>
      <c r="B1993" s="23" t="n">
        <v>8</v>
      </c>
      <c r="C1993" s="23" t="n">
        <v>1.5</v>
      </c>
      <c r="D1993" s="8" t="n">
        <v>250</v>
      </c>
      <c r="E1993" s="8" t="n">
        <v>22</v>
      </c>
      <c r="F1993" s="8" t="n">
        <v>8</v>
      </c>
      <c r="G1993" s="28" t="n">
        <v>16.907073</v>
      </c>
      <c r="H1993" s="8" t="n">
        <v>115.433158</v>
      </c>
      <c r="I1993" s="8" t="n">
        <v>1230.739168</v>
      </c>
      <c r="J1993" s="28" t="n">
        <v>10.661921</v>
      </c>
      <c r="K1993" s="39" t="n">
        <v>1.453766</v>
      </c>
      <c r="L1993" s="28" t="n">
        <v>13.974087</v>
      </c>
      <c r="M1993" s="8" t="n">
        <v>220</v>
      </c>
      <c r="N1993" s="8" t="n">
        <v>1052</v>
      </c>
      <c r="O1993" s="28" t="n">
        <v>13.139418</v>
      </c>
      <c r="P1993" s="28" t="n">
        <v>10.631461</v>
      </c>
      <c r="Q1993" s="28" t="n">
        <v>12.214512</v>
      </c>
      <c r="R1993" s="8" t="n">
        <v>32</v>
      </c>
      <c r="S1993" s="8" t="n">
        <v>16</v>
      </c>
      <c r="T1993" s="23" t="n">
        <v>165.518577</v>
      </c>
      <c r="U1993" s="23" t="n">
        <v>137.118579</v>
      </c>
      <c r="V1993" s="28" t="n">
        <v>6.628409</v>
      </c>
      <c r="W1993" s="39" t="n">
        <v>0.828551</v>
      </c>
      <c r="X1993" s="24" t="n">
        <f aca="false">P1993*RHO_VANE/2700*(1+SCRAP)*PRICE_VANE</f>
        <v>127.25858817</v>
      </c>
      <c r="Y1993" s="24" t="n">
        <f aca="false">Q1993*RHO_PLATE/2700*(1+SCRAP)*PRICE_PLATE</f>
        <v>146.20770864</v>
      </c>
      <c r="Z1993" s="24" t="n">
        <f aca="false">T1993*CUT_M+(R1993+S1993)*CUT_SET</f>
        <v>296.2778655</v>
      </c>
      <c r="AA1993" s="24" t="n">
        <f aca="false">U1993*ROUND_M</f>
        <v>685.592895</v>
      </c>
      <c r="AB1993" s="24" t="n">
        <f aca="false">(R1993+S1993)*FINISH_PART</f>
        <v>384</v>
      </c>
      <c r="AC1993" s="24" t="n">
        <f aca="false">R1993*SPACER_VANE+(R1993+S1993)*ASM_H*LABOUR</f>
        <v>636</v>
      </c>
      <c r="AD1993" s="24" t="n">
        <f aca="false">V1993*G10_CAGE+W1993*G10_SLEEVE</f>
        <v>447.4176</v>
      </c>
      <c r="AE1993" s="24" t="n">
        <f aca="false">N1993/1000*SHAFT_M+SHAFT_SET</f>
        <v>206.24</v>
      </c>
      <c r="AF1993" s="24" t="n">
        <f aca="false">2*ROUNDUP(G1993*1000/V_ZENER,0)*PRICE_Z+5*ROUNDUP(G1993*DIODE_SAFETY/V_STICK,0)*PRICE_STICK</f>
        <v>127</v>
      </c>
      <c r="AG1993" s="24" t="n">
        <f aca="false">SUM(X1993:AF1993)</f>
        <v>3055.99465731</v>
      </c>
      <c r="AH1993" s="20" t="n">
        <f aca="false">FIXED_BOM</f>
        <v>3461</v>
      </c>
      <c r="AI1993" s="24" t="n">
        <f aca="false">(AG1993+AH1993)*(1+CONT)</f>
        <v>7494.5438559065</v>
      </c>
      <c r="AJ1993" s="24" t="n">
        <f aca="false">IF(L1993&gt;0,AI1993/L1993,1000000000000)</f>
        <v>536.317246050243</v>
      </c>
      <c r="AK1993" s="8" t="n">
        <f aca="false">IF(AND(G1993&gt;=V_NEED,L1993&gt;=P_MIN,K1993&gt;=Z_MIN,F1993&lt;=N_CAP,D1993&lt;=R_MAX,OR(CORONA_REQ=0,O1993&gt;=G1993)),1,0)</f>
        <v>0</v>
      </c>
      <c r="AL1993" s="28" t="n">
        <f aca="false">IF(AK1993=1,IF(OBJECTIVE=1,AI1993,AJ1993),1000000000000)+ROW()*0.000000001</f>
        <v>1000000000000</v>
      </c>
    </row>
    <row r="1994" customFormat="false" ht="15" hidden="false" customHeight="false" outlineLevel="0" collapsed="false">
      <c r="A1994" s="8" t="n">
        <v>1990</v>
      </c>
      <c r="B1994" s="23" t="n">
        <v>8</v>
      </c>
      <c r="C1994" s="23" t="n">
        <v>1.5</v>
      </c>
      <c r="D1994" s="8" t="n">
        <v>250</v>
      </c>
      <c r="E1994" s="8" t="n">
        <v>22</v>
      </c>
      <c r="F1994" s="8" t="n">
        <v>10</v>
      </c>
      <c r="G1994" s="28" t="n">
        <v>16.907073</v>
      </c>
      <c r="H1994" s="8" t="n">
        <v>145.682</v>
      </c>
      <c r="I1994" s="8" t="n">
        <v>1558.936279</v>
      </c>
      <c r="J1994" s="28" t="n">
        <v>10.700953</v>
      </c>
      <c r="K1994" s="39" t="n">
        <v>1.463652</v>
      </c>
      <c r="L1994" s="28" t="n">
        <v>17.982937</v>
      </c>
      <c r="M1994" s="8" t="n">
        <v>277</v>
      </c>
      <c r="N1994" s="8" t="n">
        <v>1166</v>
      </c>
      <c r="O1994" s="28" t="n">
        <v>13.139418</v>
      </c>
      <c r="P1994" s="28" t="n">
        <v>13.289326</v>
      </c>
      <c r="Q1994" s="28" t="n">
        <v>15.26814</v>
      </c>
      <c r="R1994" s="8" t="n">
        <v>40</v>
      </c>
      <c r="S1994" s="8" t="n">
        <v>20</v>
      </c>
      <c r="T1994" s="23" t="n">
        <v>206.898221</v>
      </c>
      <c r="U1994" s="23" t="n">
        <v>171.398224</v>
      </c>
      <c r="V1994" s="28" t="n">
        <v>8.027739</v>
      </c>
      <c r="W1994" s="39" t="n">
        <v>1.003467</v>
      </c>
      <c r="X1994" s="24" t="n">
        <f aca="false">P1994*RHO_VANE/2700*(1+SCRAP)*PRICE_VANE</f>
        <v>159.07323222</v>
      </c>
      <c r="Y1994" s="24" t="n">
        <f aca="false">Q1994*RHO_PLATE/2700*(1+SCRAP)*PRICE_PLATE</f>
        <v>182.7596358</v>
      </c>
      <c r="Z1994" s="24" t="n">
        <f aca="false">T1994*CUT_M+(R1994+S1994)*CUT_SET</f>
        <v>370.3473315</v>
      </c>
      <c r="AA1994" s="24" t="n">
        <f aca="false">U1994*ROUND_M</f>
        <v>856.99112</v>
      </c>
      <c r="AB1994" s="24" t="n">
        <f aca="false">(R1994+S1994)*FINISH_PART</f>
        <v>480</v>
      </c>
      <c r="AC1994" s="24" t="n">
        <f aca="false">R1994*SPACER_VANE+(R1994+S1994)*ASM_H*LABOUR</f>
        <v>795</v>
      </c>
      <c r="AD1994" s="24" t="n">
        <f aca="false">V1994*G10_CAGE+W1994*G10_SLEEVE</f>
        <v>541.87236</v>
      </c>
      <c r="AE1994" s="24" t="n">
        <f aca="false">N1994/1000*SHAFT_M+SHAFT_SET</f>
        <v>219.92</v>
      </c>
      <c r="AF1994" s="24" t="n">
        <f aca="false">2*ROUNDUP(G1994*1000/V_ZENER,0)*PRICE_Z+5*ROUNDUP(G1994*DIODE_SAFETY/V_STICK,0)*PRICE_STICK</f>
        <v>127</v>
      </c>
      <c r="AG1994" s="24" t="n">
        <f aca="false">SUM(X1994:AF1994)</f>
        <v>3732.96367952</v>
      </c>
      <c r="AH1994" s="20" t="n">
        <f aca="false">FIXED_BOM</f>
        <v>3461</v>
      </c>
      <c r="AI1994" s="24" t="n">
        <f aca="false">(AG1994+AH1994)*(1+CONT)</f>
        <v>8273.058231448</v>
      </c>
      <c r="AJ1994" s="24" t="n">
        <f aca="false">IF(L1994&gt;0,AI1994/L1994,1000000000000)</f>
        <v>460.050448458336</v>
      </c>
      <c r="AK1994" s="8" t="n">
        <f aca="false">IF(AND(G1994&gt;=V_NEED,L1994&gt;=P_MIN,K1994&gt;=Z_MIN,F1994&lt;=N_CAP,D1994&lt;=R_MAX,OR(CORONA_REQ=0,O1994&gt;=G1994)),1,0)</f>
        <v>0</v>
      </c>
      <c r="AL1994" s="28" t="n">
        <f aca="false">IF(AK1994=1,IF(OBJECTIVE=1,AI1994,AJ1994),1000000000000)+ROW()*0.000000001</f>
        <v>1000000000000</v>
      </c>
    </row>
    <row r="1995" customFormat="false" ht="15" hidden="false" customHeight="false" outlineLevel="0" collapsed="false">
      <c r="A1995" s="8" t="n">
        <v>1991</v>
      </c>
      <c r="B1995" s="23" t="n">
        <v>8</v>
      </c>
      <c r="C1995" s="23" t="n">
        <v>1.5</v>
      </c>
      <c r="D1995" s="8" t="n">
        <v>250</v>
      </c>
      <c r="E1995" s="8" t="n">
        <v>22</v>
      </c>
      <c r="F1995" s="8" t="n">
        <v>12</v>
      </c>
      <c r="G1995" s="28" t="n">
        <v>16.907073</v>
      </c>
      <c r="H1995" s="8" t="n">
        <v>175.930842</v>
      </c>
      <c r="I1995" s="8" t="n">
        <v>1887.133391</v>
      </c>
      <c r="J1995" s="28" t="n">
        <v>10.726564</v>
      </c>
      <c r="K1995" s="39" t="n">
        <v>1.470396</v>
      </c>
      <c r="L1995" s="28" t="n">
        <v>21.979883</v>
      </c>
      <c r="M1995" s="8" t="n">
        <v>324.5</v>
      </c>
      <c r="N1995" s="8" t="n">
        <v>1261</v>
      </c>
      <c r="O1995" s="28" t="n">
        <v>13.139418</v>
      </c>
      <c r="P1995" s="28" t="n">
        <v>15.947191</v>
      </c>
      <c r="Q1995" s="28" t="n">
        <v>16.794954</v>
      </c>
      <c r="R1995" s="8" t="n">
        <v>48</v>
      </c>
      <c r="S1995" s="8" t="n">
        <v>22</v>
      </c>
      <c r="T1995" s="23" t="n">
        <v>244.507954</v>
      </c>
      <c r="U1995" s="23" t="n">
        <v>201.907957</v>
      </c>
      <c r="V1995" s="28" t="n">
        <v>9.193848</v>
      </c>
      <c r="W1995" s="39" t="n">
        <v>1.149231</v>
      </c>
      <c r="X1995" s="24" t="n">
        <f aca="false">P1995*RHO_VANE/2700*(1+SCRAP)*PRICE_VANE</f>
        <v>190.88787627</v>
      </c>
      <c r="Y1995" s="24" t="n">
        <f aca="false">Q1995*RHO_PLATE/2700*(1+SCRAP)*PRICE_PLATE</f>
        <v>201.03559938</v>
      </c>
      <c r="Z1995" s="24" t="n">
        <f aca="false">T1995*CUT_M+(R1995+S1995)*CUT_SET</f>
        <v>436.761931</v>
      </c>
      <c r="AA1995" s="24" t="n">
        <f aca="false">U1995*ROUND_M</f>
        <v>1009.539785</v>
      </c>
      <c r="AB1995" s="24" t="n">
        <f aca="false">(R1995+S1995)*FINISH_PART</f>
        <v>560</v>
      </c>
      <c r="AC1995" s="24" t="n">
        <f aca="false">R1995*SPACER_VANE+(R1995+S1995)*ASM_H*LABOUR</f>
        <v>931.5</v>
      </c>
      <c r="AD1995" s="24" t="n">
        <f aca="false">V1995*G10_CAGE+W1995*G10_SLEEVE</f>
        <v>620.58474</v>
      </c>
      <c r="AE1995" s="24" t="n">
        <f aca="false">N1995/1000*SHAFT_M+SHAFT_SET</f>
        <v>231.32</v>
      </c>
      <c r="AF1995" s="24" t="n">
        <f aca="false">2*ROUNDUP(G1995*1000/V_ZENER,0)*PRICE_Z+5*ROUNDUP(G1995*DIODE_SAFETY/V_STICK,0)*PRICE_STICK</f>
        <v>127</v>
      </c>
      <c r="AG1995" s="24" t="n">
        <f aca="false">SUM(X1995:AF1995)</f>
        <v>4308.62993165</v>
      </c>
      <c r="AH1995" s="20" t="n">
        <f aca="false">FIXED_BOM</f>
        <v>3461</v>
      </c>
      <c r="AI1995" s="24" t="n">
        <f aca="false">(AG1995+AH1995)*(1+CONT)</f>
        <v>8935.0744213975</v>
      </c>
      <c r="AJ1995" s="24" t="n">
        <f aca="false">IF(L1995&gt;0,AI1995/L1995,1000000000000)</f>
        <v>406.511464205587</v>
      </c>
      <c r="AK1995" s="8" t="n">
        <f aca="false">IF(AND(G1995&gt;=V_NEED,L1995&gt;=P_MIN,K1995&gt;=Z_MIN,F1995&lt;=N_CAP,D1995&lt;=R_MAX,OR(CORONA_REQ=0,O1995&gt;=G1995)),1,0)</f>
        <v>0</v>
      </c>
      <c r="AL1995" s="28" t="n">
        <f aca="false">IF(AK1995=1,IF(OBJECTIVE=1,AI1995,AJ1995),1000000000000)+ROW()*0.000000001</f>
        <v>1000000000000</v>
      </c>
    </row>
    <row r="1996" customFormat="false" ht="15" hidden="false" customHeight="false" outlineLevel="0" collapsed="false">
      <c r="A1996" s="8" t="n">
        <v>1992</v>
      </c>
      <c r="B1996" s="23" t="n">
        <v>8</v>
      </c>
      <c r="C1996" s="23" t="n">
        <v>1.5</v>
      </c>
      <c r="D1996" s="8" t="n">
        <v>250</v>
      </c>
      <c r="E1996" s="8" t="n">
        <v>22</v>
      </c>
      <c r="F1996" s="8" t="n">
        <v>16</v>
      </c>
      <c r="G1996" s="28" t="n">
        <v>16.907073</v>
      </c>
      <c r="H1996" s="8" t="n">
        <v>236.428527</v>
      </c>
      <c r="I1996" s="8" t="n">
        <v>2543.527614</v>
      </c>
      <c r="J1996" s="28" t="n">
        <v>10.758125</v>
      </c>
      <c r="K1996" s="39" t="n">
        <v>1.477925</v>
      </c>
      <c r="L1996" s="28" t="n">
        <v>29.973308</v>
      </c>
      <c r="M1996" s="8" t="n">
        <v>438.5</v>
      </c>
      <c r="N1996" s="8" t="n">
        <v>1489</v>
      </c>
      <c r="O1996" s="28" t="n">
        <v>13.139418</v>
      </c>
      <c r="P1996" s="28" t="n">
        <v>21.262921</v>
      </c>
      <c r="Q1996" s="28" t="n">
        <v>22.90221</v>
      </c>
      <c r="R1996" s="8" t="n">
        <v>64</v>
      </c>
      <c r="S1996" s="8" t="n">
        <v>30</v>
      </c>
      <c r="T1996" s="23" t="n">
        <v>327.267242</v>
      </c>
      <c r="U1996" s="23" t="n">
        <v>270.467247</v>
      </c>
      <c r="V1996" s="28" t="n">
        <v>11.99251</v>
      </c>
      <c r="W1996" s="39" t="n">
        <v>1.499064</v>
      </c>
      <c r="X1996" s="24" t="n">
        <f aca="false">P1996*RHO_VANE/2700*(1+SCRAP)*PRICE_VANE</f>
        <v>254.51716437</v>
      </c>
      <c r="Y1996" s="24" t="n">
        <f aca="false">Q1996*RHO_PLATE/2700*(1+SCRAP)*PRICE_PLATE</f>
        <v>274.1394537</v>
      </c>
      <c r="Z1996" s="24" t="n">
        <f aca="false">T1996*CUT_M+(R1996+S1996)*CUT_SET</f>
        <v>584.900863</v>
      </c>
      <c r="AA1996" s="24" t="n">
        <f aca="false">U1996*ROUND_M</f>
        <v>1352.336235</v>
      </c>
      <c r="AB1996" s="24" t="n">
        <f aca="false">(R1996+S1996)*FINISH_PART</f>
        <v>752</v>
      </c>
      <c r="AC1996" s="24" t="n">
        <f aca="false">R1996*SPACER_VANE+(R1996+S1996)*ASM_H*LABOUR</f>
        <v>1249.5</v>
      </c>
      <c r="AD1996" s="24" t="n">
        <f aca="false">V1996*G10_CAGE+W1996*G10_SLEEVE</f>
        <v>809.49444</v>
      </c>
      <c r="AE1996" s="24" t="n">
        <f aca="false">N1996/1000*SHAFT_M+SHAFT_SET</f>
        <v>258.68</v>
      </c>
      <c r="AF1996" s="24" t="n">
        <f aca="false">2*ROUNDUP(G1996*1000/V_ZENER,0)*PRICE_Z+5*ROUNDUP(G1996*DIODE_SAFETY/V_STICK,0)*PRICE_STICK</f>
        <v>127</v>
      </c>
      <c r="AG1996" s="24" t="n">
        <f aca="false">SUM(X1996:AF1996)</f>
        <v>5662.56815607</v>
      </c>
      <c r="AH1996" s="20" t="n">
        <f aca="false">FIXED_BOM</f>
        <v>3461</v>
      </c>
      <c r="AI1996" s="24" t="n">
        <f aca="false">(AG1996+AH1996)*(1+CONT)</f>
        <v>10492.1033794805</v>
      </c>
      <c r="AJ1996" s="24" t="n">
        <f aca="false">IF(L1996&gt;0,AI1996/L1996,1000000000000)</f>
        <v>350.048228893538</v>
      </c>
      <c r="AK1996" s="8" t="n">
        <f aca="false">IF(AND(G1996&gt;=V_NEED,L1996&gt;=P_MIN,K1996&gt;=Z_MIN,F1996&lt;=N_CAP,D1996&lt;=R_MAX,OR(CORONA_REQ=0,O1996&gt;=G1996)),1,0)</f>
        <v>0</v>
      </c>
      <c r="AL1996" s="28" t="n">
        <f aca="false">IF(AK1996=1,IF(OBJECTIVE=1,AI1996,AJ1996),1000000000000)+ROW()*0.000000001</f>
        <v>1000000000000</v>
      </c>
    </row>
    <row r="1997" customFormat="false" ht="15" hidden="false" customHeight="false" outlineLevel="0" collapsed="false">
      <c r="A1997" s="8" t="n">
        <v>1993</v>
      </c>
      <c r="B1997" s="23" t="n">
        <v>8</v>
      </c>
      <c r="C1997" s="23" t="n">
        <v>1.5</v>
      </c>
      <c r="D1997" s="8" t="n">
        <v>250</v>
      </c>
      <c r="E1997" s="8" t="n">
        <v>26</v>
      </c>
      <c r="F1997" s="8" t="n">
        <v>4</v>
      </c>
      <c r="G1997" s="28" t="n">
        <v>16.907073</v>
      </c>
      <c r="H1997" s="8" t="n">
        <v>82.527019</v>
      </c>
      <c r="I1997" s="8" t="n">
        <v>671.897739</v>
      </c>
      <c r="J1997" s="28" t="n">
        <v>8.141549</v>
      </c>
      <c r="K1997" s="39" t="n">
        <v>1.36646</v>
      </c>
      <c r="L1997" s="28" t="n">
        <v>6.562893</v>
      </c>
      <c r="M1997" s="8" t="n">
        <v>115.5</v>
      </c>
      <c r="N1997" s="8" t="n">
        <v>843</v>
      </c>
      <c r="O1997" s="28" t="n">
        <v>13.139418</v>
      </c>
      <c r="P1997" s="28" t="n">
        <v>6.130031</v>
      </c>
      <c r="Q1997" s="28" t="n">
        <v>7.63407</v>
      </c>
      <c r="R1997" s="8" t="n">
        <v>16</v>
      </c>
      <c r="S1997" s="8" t="n">
        <v>10</v>
      </c>
      <c r="T1997" s="23" t="n">
        <v>86.529199</v>
      </c>
      <c r="U1997" s="23" t="n">
        <v>72.329201</v>
      </c>
      <c r="V1997" s="28" t="n">
        <v>4.062969</v>
      </c>
      <c r="W1997" s="39" t="n">
        <v>0.507871</v>
      </c>
      <c r="X1997" s="24" t="n">
        <f aca="false">P1997*RHO_VANE/2700*(1+SCRAP)*PRICE_VANE</f>
        <v>73.37647107</v>
      </c>
      <c r="Y1997" s="24" t="n">
        <f aca="false">Q1997*RHO_PLATE/2700*(1+SCRAP)*PRICE_PLATE</f>
        <v>91.3798179</v>
      </c>
      <c r="Z1997" s="24" t="n">
        <f aca="false">T1997*CUT_M+(R1997+S1997)*CUT_SET</f>
        <v>155.7937985</v>
      </c>
      <c r="AA1997" s="24" t="n">
        <f aca="false">U1997*ROUND_M</f>
        <v>361.646005</v>
      </c>
      <c r="AB1997" s="24" t="n">
        <f aca="false">(R1997+S1997)*FINISH_PART</f>
        <v>208</v>
      </c>
      <c r="AC1997" s="24" t="n">
        <f aca="false">R1997*SPACER_VANE+(R1997+S1997)*ASM_H*LABOUR</f>
        <v>340.5</v>
      </c>
      <c r="AD1997" s="24" t="n">
        <f aca="false">V1997*G10_CAGE+W1997*G10_SLEEVE</f>
        <v>274.2504</v>
      </c>
      <c r="AE1997" s="24" t="n">
        <f aca="false">N1997/1000*SHAFT_M+SHAFT_SET</f>
        <v>181.16</v>
      </c>
      <c r="AF1997" s="24" t="n">
        <f aca="false">2*ROUNDUP(G1997*1000/V_ZENER,0)*PRICE_Z+5*ROUNDUP(G1997*DIODE_SAFETY/V_STICK,0)*PRICE_STICK</f>
        <v>127</v>
      </c>
      <c r="AG1997" s="24" t="n">
        <f aca="false">SUM(X1997:AF1997)</f>
        <v>1813.10649247</v>
      </c>
      <c r="AH1997" s="20" t="n">
        <f aca="false">FIXED_BOM</f>
        <v>3461</v>
      </c>
      <c r="AI1997" s="24" t="n">
        <f aca="false">(AG1997+AH1997)*(1+CONT)</f>
        <v>6065.2224663405</v>
      </c>
      <c r="AJ1997" s="24" t="n">
        <f aca="false">IF(L1997&gt;0,AI1997/L1997,1000000000000)</f>
        <v>924.169031300754</v>
      </c>
      <c r="AK1997" s="8" t="n">
        <f aca="false">IF(AND(G1997&gt;=V_NEED,L1997&gt;=P_MIN,K1997&gt;=Z_MIN,F1997&lt;=N_CAP,D1997&lt;=R_MAX,OR(CORONA_REQ=0,O1997&gt;=G1997)),1,0)</f>
        <v>0</v>
      </c>
      <c r="AL1997" s="28" t="n">
        <f aca="false">IF(AK1997=1,IF(OBJECTIVE=1,AI1997,AJ1997),1000000000000)+ROW()*0.000000001</f>
        <v>1000000000000</v>
      </c>
    </row>
    <row r="1998" customFormat="false" ht="15" hidden="false" customHeight="false" outlineLevel="0" collapsed="false">
      <c r="A1998" s="8" t="n">
        <v>1994</v>
      </c>
      <c r="B1998" s="23" t="n">
        <v>8</v>
      </c>
      <c r="C1998" s="23" t="n">
        <v>1.5</v>
      </c>
      <c r="D1998" s="8" t="n">
        <v>250</v>
      </c>
      <c r="E1998" s="8" t="n">
        <v>26</v>
      </c>
      <c r="F1998" s="8" t="n">
        <v>6</v>
      </c>
      <c r="G1998" s="28" t="n">
        <v>16.907073</v>
      </c>
      <c r="H1998" s="8" t="n">
        <v>128.542459</v>
      </c>
      <c r="I1998" s="8" t="n">
        <v>1055.839303</v>
      </c>
      <c r="J1998" s="28" t="n">
        <v>8.213934</v>
      </c>
      <c r="K1998" s="39" t="n">
        <v>1.392247</v>
      </c>
      <c r="L1998" s="28" t="n">
        <v>10.836425</v>
      </c>
      <c r="M1998" s="8" t="n">
        <v>172.5</v>
      </c>
      <c r="N1998" s="8" t="n">
        <v>957</v>
      </c>
      <c r="O1998" s="28" t="n">
        <v>13.139418</v>
      </c>
      <c r="P1998" s="28" t="n">
        <v>9.195047</v>
      </c>
      <c r="Q1998" s="28" t="n">
        <v>10.687698</v>
      </c>
      <c r="R1998" s="8" t="n">
        <v>24</v>
      </c>
      <c r="S1998" s="8" t="n">
        <v>14</v>
      </c>
      <c r="T1998" s="23" t="n">
        <v>127.908844</v>
      </c>
      <c r="U1998" s="23" t="n">
        <v>106.608845</v>
      </c>
      <c r="V1998" s="28" t="n">
        <v>5.4623</v>
      </c>
      <c r="W1998" s="39" t="n">
        <v>0.682787</v>
      </c>
      <c r="X1998" s="24" t="n">
        <f aca="false">P1998*RHO_VANE/2700*(1+SCRAP)*PRICE_VANE</f>
        <v>110.06471259</v>
      </c>
      <c r="Y1998" s="24" t="n">
        <f aca="false">Q1998*RHO_PLATE/2700*(1+SCRAP)*PRICE_PLATE</f>
        <v>127.93174506</v>
      </c>
      <c r="Z1998" s="24" t="n">
        <f aca="false">T1998*CUT_M+(R1998+S1998)*CUT_SET</f>
        <v>229.863266</v>
      </c>
      <c r="AA1998" s="24" t="n">
        <f aca="false">U1998*ROUND_M</f>
        <v>533.044225</v>
      </c>
      <c r="AB1998" s="24" t="n">
        <f aca="false">(R1998+S1998)*FINISH_PART</f>
        <v>304</v>
      </c>
      <c r="AC1998" s="24" t="n">
        <f aca="false">R1998*SPACER_VANE+(R1998+S1998)*ASM_H*LABOUR</f>
        <v>499.5</v>
      </c>
      <c r="AD1998" s="24" t="n">
        <f aca="false">V1998*G10_CAGE+W1998*G10_SLEEVE</f>
        <v>368.70522</v>
      </c>
      <c r="AE1998" s="24" t="n">
        <f aca="false">N1998/1000*SHAFT_M+SHAFT_SET</f>
        <v>194.84</v>
      </c>
      <c r="AF1998" s="24" t="n">
        <f aca="false">2*ROUNDUP(G1998*1000/V_ZENER,0)*PRICE_Z+5*ROUNDUP(G1998*DIODE_SAFETY/V_STICK,0)*PRICE_STICK</f>
        <v>127</v>
      </c>
      <c r="AG1998" s="24" t="n">
        <f aca="false">SUM(X1998:AF1998)</f>
        <v>2494.94916865</v>
      </c>
      <c r="AH1998" s="20" t="n">
        <f aca="false">FIXED_BOM</f>
        <v>3461</v>
      </c>
      <c r="AI1998" s="24" t="n">
        <f aca="false">(AG1998+AH1998)*(1+CONT)</f>
        <v>6849.3415439475</v>
      </c>
      <c r="AJ1998" s="24" t="n">
        <f aca="false">IF(L1998&gt;0,AI1998/L1998,1000000000000)</f>
        <v>632.066529685528</v>
      </c>
      <c r="AK1998" s="8" t="n">
        <f aca="false">IF(AND(G1998&gt;=V_NEED,L1998&gt;=P_MIN,K1998&gt;=Z_MIN,F1998&lt;=N_CAP,D1998&lt;=R_MAX,OR(CORONA_REQ=0,O1998&gt;=G1998)),1,0)</f>
        <v>0</v>
      </c>
      <c r="AL1998" s="28" t="n">
        <f aca="false">IF(AK1998=1,IF(OBJECTIVE=1,AI1998,AJ1998),1000000000000)+ROW()*0.000000001</f>
        <v>1000000000000</v>
      </c>
    </row>
    <row r="1999" customFormat="false" ht="15" hidden="false" customHeight="false" outlineLevel="0" collapsed="false">
      <c r="A1999" s="8" t="n">
        <v>1995</v>
      </c>
      <c r="B1999" s="23" t="n">
        <v>8</v>
      </c>
      <c r="C1999" s="23" t="n">
        <v>1.5</v>
      </c>
      <c r="D1999" s="8" t="n">
        <v>250</v>
      </c>
      <c r="E1999" s="8" t="n">
        <v>26</v>
      </c>
      <c r="F1999" s="8" t="n">
        <v>8</v>
      </c>
      <c r="G1999" s="28" t="n">
        <v>16.907073</v>
      </c>
      <c r="H1999" s="8" t="n">
        <v>174.557898</v>
      </c>
      <c r="I1999" s="8" t="n">
        <v>1439.780868</v>
      </c>
      <c r="J1999" s="28" t="n">
        <v>8.248157</v>
      </c>
      <c r="K1999" s="39" t="n">
        <v>1.405389</v>
      </c>
      <c r="L1999" s="28" t="n">
        <v>15.141992</v>
      </c>
      <c r="M1999" s="8" t="n">
        <v>229.5</v>
      </c>
      <c r="N1999" s="8" t="n">
        <v>1071</v>
      </c>
      <c r="O1999" s="28" t="n">
        <v>13.139418</v>
      </c>
      <c r="P1999" s="28" t="n">
        <v>12.260062</v>
      </c>
      <c r="Q1999" s="28" t="n">
        <v>13.741326</v>
      </c>
      <c r="R1999" s="8" t="n">
        <v>32</v>
      </c>
      <c r="S1999" s="8" t="n">
        <v>18</v>
      </c>
      <c r="T1999" s="23" t="n">
        <v>169.288488</v>
      </c>
      <c r="U1999" s="23" t="n">
        <v>140.88849</v>
      </c>
      <c r="V1999" s="28" t="n">
        <v>6.86163</v>
      </c>
      <c r="W1999" s="39" t="n">
        <v>0.857704</v>
      </c>
      <c r="X1999" s="24" t="n">
        <f aca="false">P1999*RHO_VANE/2700*(1+SCRAP)*PRICE_VANE</f>
        <v>146.75294214</v>
      </c>
      <c r="Y1999" s="24" t="n">
        <f aca="false">Q1999*RHO_PLATE/2700*(1+SCRAP)*PRICE_PLATE</f>
        <v>164.48367222</v>
      </c>
      <c r="Z1999" s="24" t="n">
        <f aca="false">T1999*CUT_M+(R1999+S1999)*CUT_SET</f>
        <v>303.932732</v>
      </c>
      <c r="AA1999" s="24" t="n">
        <f aca="false">U1999*ROUND_M</f>
        <v>704.44245</v>
      </c>
      <c r="AB1999" s="24" t="n">
        <f aca="false">(R1999+S1999)*FINISH_PART</f>
        <v>400</v>
      </c>
      <c r="AC1999" s="24" t="n">
        <f aca="false">R1999*SPACER_VANE+(R1999+S1999)*ASM_H*LABOUR</f>
        <v>658.5</v>
      </c>
      <c r="AD1999" s="24" t="n">
        <f aca="false">V1999*G10_CAGE+W1999*G10_SLEEVE</f>
        <v>463.16004</v>
      </c>
      <c r="AE1999" s="24" t="n">
        <f aca="false">N1999/1000*SHAFT_M+SHAFT_SET</f>
        <v>208.52</v>
      </c>
      <c r="AF1999" s="24" t="n">
        <f aca="false">2*ROUNDUP(G1999*1000/V_ZENER,0)*PRICE_Z+5*ROUNDUP(G1999*DIODE_SAFETY/V_STICK,0)*PRICE_STICK</f>
        <v>127</v>
      </c>
      <c r="AG1999" s="24" t="n">
        <f aca="false">SUM(X1999:AF1999)</f>
        <v>3176.79183636</v>
      </c>
      <c r="AH1999" s="20" t="n">
        <f aca="false">FIXED_BOM</f>
        <v>3461</v>
      </c>
      <c r="AI1999" s="24" t="n">
        <f aca="false">(AG1999+AH1999)*(1+CONT)</f>
        <v>7633.460611814</v>
      </c>
      <c r="AJ1999" s="24" t="n">
        <f aca="false">IF(L1999&gt;0,AI1999/L1999,1000000000000)</f>
        <v>504.125257219394</v>
      </c>
      <c r="AK1999" s="8" t="n">
        <f aca="false">IF(AND(G1999&gt;=V_NEED,L1999&gt;=P_MIN,K1999&gt;=Z_MIN,F1999&lt;=N_CAP,D1999&lt;=R_MAX,OR(CORONA_REQ=0,O1999&gt;=G1999)),1,0)</f>
        <v>0</v>
      </c>
      <c r="AL1999" s="28" t="n">
        <f aca="false">IF(AK1999=1,IF(OBJECTIVE=1,AI1999,AJ1999),1000000000000)+ROW()*0.000000001</f>
        <v>1000000000000</v>
      </c>
    </row>
    <row r="2000" customFormat="false" ht="15" hidden="false" customHeight="false" outlineLevel="0" collapsed="false">
      <c r="A2000" s="8" t="n">
        <v>1996</v>
      </c>
      <c r="B2000" s="23" t="n">
        <v>8</v>
      </c>
      <c r="C2000" s="23" t="n">
        <v>1.5</v>
      </c>
      <c r="D2000" s="8" t="n">
        <v>250</v>
      </c>
      <c r="E2000" s="8" t="n">
        <v>26</v>
      </c>
      <c r="F2000" s="8" t="n">
        <v>10</v>
      </c>
      <c r="G2000" s="28" t="n">
        <v>16.907073</v>
      </c>
      <c r="H2000" s="8" t="n">
        <v>220.573338</v>
      </c>
      <c r="I2000" s="8" t="n">
        <v>1823.722433</v>
      </c>
      <c r="J2000" s="28" t="n">
        <v>8.2681</v>
      </c>
      <c r="K2000" s="39" t="n">
        <v>1.412641</v>
      </c>
      <c r="L2000" s="28" t="n">
        <v>19.415822</v>
      </c>
      <c r="M2000" s="8" t="n">
        <v>286.5</v>
      </c>
      <c r="N2000" s="8" t="n">
        <v>1185</v>
      </c>
      <c r="O2000" s="28" t="n">
        <v>13.139418</v>
      </c>
      <c r="P2000" s="28" t="n">
        <v>15.325078</v>
      </c>
      <c r="Q2000" s="28" t="n">
        <v>16.794954</v>
      </c>
      <c r="R2000" s="8" t="n">
        <v>40</v>
      </c>
      <c r="S2000" s="8" t="n">
        <v>22</v>
      </c>
      <c r="T2000" s="23" t="n">
        <v>210.668132</v>
      </c>
      <c r="U2000" s="23" t="n">
        <v>175.168135</v>
      </c>
      <c r="V2000" s="28" t="n">
        <v>8.260961</v>
      </c>
      <c r="W2000" s="39" t="n">
        <v>1.03262</v>
      </c>
      <c r="X2000" s="24" t="n">
        <f aca="false">P2000*RHO_VANE/2700*(1+SCRAP)*PRICE_VANE</f>
        <v>183.44118366</v>
      </c>
      <c r="Y2000" s="24" t="n">
        <f aca="false">Q2000*RHO_PLATE/2700*(1+SCRAP)*PRICE_PLATE</f>
        <v>201.03559938</v>
      </c>
      <c r="Z2000" s="24" t="n">
        <f aca="false">T2000*CUT_M+(R2000+S2000)*CUT_SET</f>
        <v>378.002198</v>
      </c>
      <c r="AA2000" s="24" t="n">
        <f aca="false">U2000*ROUND_M</f>
        <v>875.840675</v>
      </c>
      <c r="AB2000" s="24" t="n">
        <f aca="false">(R2000+S2000)*FINISH_PART</f>
        <v>496</v>
      </c>
      <c r="AC2000" s="24" t="n">
        <f aca="false">R2000*SPACER_VANE+(R2000+S2000)*ASM_H*LABOUR</f>
        <v>817.5</v>
      </c>
      <c r="AD2000" s="24" t="n">
        <f aca="false">V2000*G10_CAGE+W2000*G10_SLEEVE</f>
        <v>557.61486</v>
      </c>
      <c r="AE2000" s="24" t="n">
        <f aca="false">N2000/1000*SHAFT_M+SHAFT_SET</f>
        <v>222.2</v>
      </c>
      <c r="AF2000" s="24" t="n">
        <f aca="false">2*ROUNDUP(G2000*1000/V_ZENER,0)*PRICE_Z+5*ROUNDUP(G2000*DIODE_SAFETY/V_STICK,0)*PRICE_STICK</f>
        <v>127</v>
      </c>
      <c r="AG2000" s="24" t="n">
        <f aca="false">SUM(X2000:AF2000)</f>
        <v>3858.63451604</v>
      </c>
      <c r="AH2000" s="20" t="n">
        <f aca="false">FIXED_BOM</f>
        <v>3461</v>
      </c>
      <c r="AI2000" s="24" t="n">
        <f aca="false">(AG2000+AH2000)*(1+CONT)</f>
        <v>8417.579693446</v>
      </c>
      <c r="AJ2000" s="24" t="n">
        <f aca="false">IF(L2000&gt;0,AI2000/L2000,1000000000000)</f>
        <v>433.542277707635</v>
      </c>
      <c r="AK2000" s="8" t="n">
        <f aca="false">IF(AND(G2000&gt;=V_NEED,L2000&gt;=P_MIN,K2000&gt;=Z_MIN,F2000&lt;=N_CAP,D2000&lt;=R_MAX,OR(CORONA_REQ=0,O2000&gt;=G2000)),1,0)</f>
        <v>0</v>
      </c>
      <c r="AL2000" s="28" t="n">
        <f aca="false">IF(AK2000=1,IF(OBJECTIVE=1,AI2000,AJ2000),1000000000000)+ROW()*0.000000001</f>
        <v>1000000000000</v>
      </c>
    </row>
    <row r="2001" customFormat="false" ht="15" hidden="false" customHeight="false" outlineLevel="0" collapsed="false">
      <c r="A2001" s="8" t="n">
        <v>1997</v>
      </c>
      <c r="B2001" s="23" t="n">
        <v>8</v>
      </c>
      <c r="C2001" s="23" t="n">
        <v>1.5</v>
      </c>
      <c r="D2001" s="8" t="n">
        <v>250</v>
      </c>
      <c r="E2001" s="8" t="n">
        <v>26</v>
      </c>
      <c r="F2001" s="8" t="n">
        <v>12</v>
      </c>
      <c r="G2001" s="28" t="n">
        <v>16.907073</v>
      </c>
      <c r="H2001" s="8" t="n">
        <v>266.588777</v>
      </c>
      <c r="I2001" s="8" t="n">
        <v>2207.663998</v>
      </c>
      <c r="J2001" s="28" t="n">
        <v>8.281159</v>
      </c>
      <c r="K2001" s="39" t="n">
        <v>1.417594</v>
      </c>
      <c r="L2001" s="28" t="n">
        <v>23.719766</v>
      </c>
      <c r="M2001" s="8" t="n">
        <v>343.5</v>
      </c>
      <c r="N2001" s="8" t="n">
        <v>1299</v>
      </c>
      <c r="O2001" s="28" t="n">
        <v>13.139418</v>
      </c>
      <c r="P2001" s="28" t="n">
        <v>18.390093</v>
      </c>
      <c r="Q2001" s="28" t="n">
        <v>19.848582</v>
      </c>
      <c r="R2001" s="8" t="n">
        <v>48</v>
      </c>
      <c r="S2001" s="8" t="n">
        <v>26</v>
      </c>
      <c r="T2001" s="23" t="n">
        <v>252.047776</v>
      </c>
      <c r="U2001" s="23" t="n">
        <v>209.44778</v>
      </c>
      <c r="V2001" s="28" t="n">
        <v>9.660292</v>
      </c>
      <c r="W2001" s="39" t="n">
        <v>1.207536</v>
      </c>
      <c r="X2001" s="24" t="n">
        <f aca="false">P2001*RHO_VANE/2700*(1+SCRAP)*PRICE_VANE</f>
        <v>220.12941321</v>
      </c>
      <c r="Y2001" s="24" t="n">
        <f aca="false">Q2001*RHO_PLATE/2700*(1+SCRAP)*PRICE_PLATE</f>
        <v>237.58752654</v>
      </c>
      <c r="Z2001" s="24" t="n">
        <f aca="false">T2001*CUT_M+(R2001+S2001)*CUT_SET</f>
        <v>452.071664</v>
      </c>
      <c r="AA2001" s="24" t="n">
        <f aca="false">U2001*ROUND_M</f>
        <v>1047.2389</v>
      </c>
      <c r="AB2001" s="24" t="n">
        <f aca="false">(R2001+S2001)*FINISH_PART</f>
        <v>592</v>
      </c>
      <c r="AC2001" s="24" t="n">
        <f aca="false">R2001*SPACER_VANE+(R2001+S2001)*ASM_H*LABOUR</f>
        <v>976.5</v>
      </c>
      <c r="AD2001" s="24" t="n">
        <f aca="false">V2001*G10_CAGE+W2001*G10_SLEEVE</f>
        <v>652.06968</v>
      </c>
      <c r="AE2001" s="24" t="n">
        <f aca="false">N2001/1000*SHAFT_M+SHAFT_SET</f>
        <v>235.88</v>
      </c>
      <c r="AF2001" s="24" t="n">
        <f aca="false">2*ROUNDUP(G2001*1000/V_ZENER,0)*PRICE_Z+5*ROUNDUP(G2001*DIODE_SAFETY/V_STICK,0)*PRICE_STICK</f>
        <v>127</v>
      </c>
      <c r="AG2001" s="24" t="n">
        <f aca="false">SUM(X2001:AF2001)</f>
        <v>4540.47718375</v>
      </c>
      <c r="AH2001" s="20" t="n">
        <f aca="false">FIXED_BOM</f>
        <v>3461</v>
      </c>
      <c r="AI2001" s="24" t="n">
        <f aca="false">(AG2001+AH2001)*(1+CONT)</f>
        <v>9201.6987613125</v>
      </c>
      <c r="AJ2001" s="24" t="n">
        <f aca="false">IF(L2001&gt;0,AI2001/L2001,1000000000000)</f>
        <v>387.933791645015</v>
      </c>
      <c r="AK2001" s="8" t="n">
        <f aca="false">IF(AND(G2001&gt;=V_NEED,L2001&gt;=P_MIN,K2001&gt;=Z_MIN,F2001&lt;=N_CAP,D2001&lt;=R_MAX,OR(CORONA_REQ=0,O2001&gt;=G2001)),1,0)</f>
        <v>0</v>
      </c>
      <c r="AL2001" s="28" t="n">
        <f aca="false">IF(AK2001=1,IF(OBJECTIVE=1,AI2001,AJ2001),1000000000000)+ROW()*0.000000001</f>
        <v>1000000000000</v>
      </c>
    </row>
    <row r="2002" customFormat="false" ht="15" hidden="false" customHeight="false" outlineLevel="0" collapsed="false">
      <c r="A2002" s="8" t="n">
        <v>1998</v>
      </c>
      <c r="B2002" s="23" t="n">
        <v>8</v>
      </c>
      <c r="C2002" s="23" t="n">
        <v>1.5</v>
      </c>
      <c r="D2002" s="8" t="n">
        <v>250</v>
      </c>
      <c r="E2002" s="8" t="n">
        <v>26</v>
      </c>
      <c r="F2002" s="8" t="n">
        <v>16</v>
      </c>
      <c r="G2002" s="28" t="n">
        <v>16.907073</v>
      </c>
      <c r="H2002" s="8" t="n">
        <v>358.619656</v>
      </c>
      <c r="I2002" s="8" t="n">
        <v>2975.547128</v>
      </c>
      <c r="J2002" s="28" t="n">
        <v>8.297223</v>
      </c>
      <c r="K2002" s="39" t="n">
        <v>1.423553</v>
      </c>
      <c r="L2002" s="28" t="n">
        <v>32.297391</v>
      </c>
      <c r="M2002" s="8" t="n">
        <v>457.5</v>
      </c>
      <c r="N2002" s="8" t="n">
        <v>1527</v>
      </c>
      <c r="O2002" s="28" t="n">
        <v>13.139418</v>
      </c>
      <c r="P2002" s="28" t="n">
        <v>24.520124</v>
      </c>
      <c r="Q2002" s="28" t="n">
        <v>25.955839</v>
      </c>
      <c r="R2002" s="8" t="n">
        <v>64</v>
      </c>
      <c r="S2002" s="8" t="n">
        <v>34</v>
      </c>
      <c r="T2002" s="23" t="n">
        <v>334.807064</v>
      </c>
      <c r="U2002" s="23" t="n">
        <v>278.007069</v>
      </c>
      <c r="V2002" s="28" t="n">
        <v>12.458953</v>
      </c>
      <c r="W2002" s="39" t="n">
        <v>1.557369</v>
      </c>
      <c r="X2002" s="24" t="n">
        <f aca="false">P2002*RHO_VANE/2700*(1+SCRAP)*PRICE_VANE</f>
        <v>293.50588428</v>
      </c>
      <c r="Y2002" s="24" t="n">
        <f aca="false">Q2002*RHO_PLATE/2700*(1+SCRAP)*PRICE_PLATE</f>
        <v>310.69139283</v>
      </c>
      <c r="Z2002" s="24" t="n">
        <f aca="false">T2002*CUT_M+(R2002+S2002)*CUT_SET</f>
        <v>600.210596</v>
      </c>
      <c r="AA2002" s="24" t="n">
        <f aca="false">U2002*ROUND_M</f>
        <v>1390.035345</v>
      </c>
      <c r="AB2002" s="24" t="n">
        <f aca="false">(R2002+S2002)*FINISH_PART</f>
        <v>784</v>
      </c>
      <c r="AC2002" s="24" t="n">
        <f aca="false">R2002*SPACER_VANE+(R2002+S2002)*ASM_H*LABOUR</f>
        <v>1294.5</v>
      </c>
      <c r="AD2002" s="24" t="n">
        <f aca="false">V2002*G10_CAGE+W2002*G10_SLEEVE</f>
        <v>840.97932</v>
      </c>
      <c r="AE2002" s="24" t="n">
        <f aca="false">N2002/1000*SHAFT_M+SHAFT_SET</f>
        <v>263.24</v>
      </c>
      <c r="AF2002" s="24" t="n">
        <f aca="false">2*ROUNDUP(G2002*1000/V_ZENER,0)*PRICE_Z+5*ROUNDUP(G2002*DIODE_SAFETY/V_STICK,0)*PRICE_STICK</f>
        <v>127</v>
      </c>
      <c r="AG2002" s="24" t="n">
        <f aca="false">SUM(X2002:AF2002)</f>
        <v>5904.16253811</v>
      </c>
      <c r="AH2002" s="20" t="n">
        <f aca="false">FIXED_BOM</f>
        <v>3461</v>
      </c>
      <c r="AI2002" s="24" t="n">
        <f aca="false">(AG2002+AH2002)*(1+CONT)</f>
        <v>10769.9369188265</v>
      </c>
      <c r="AJ2002" s="24" t="n">
        <f aca="false">IF(L2002&gt;0,AI2002/L2002,1000000000000)</f>
        <v>333.461514548544</v>
      </c>
      <c r="AK2002" s="8" t="n">
        <f aca="false">IF(AND(G2002&gt;=V_NEED,L2002&gt;=P_MIN,K2002&gt;=Z_MIN,F2002&lt;=N_CAP,D2002&lt;=R_MAX,OR(CORONA_REQ=0,O2002&gt;=G2002)),1,0)</f>
        <v>0</v>
      </c>
      <c r="AL2002" s="28" t="n">
        <f aca="false">IF(AK2002=1,IF(OBJECTIVE=1,AI2002,AJ2002),1000000000000)+ROW()*0.000000001</f>
        <v>1000000000000</v>
      </c>
    </row>
    <row r="2003" customFormat="false" ht="15" hidden="false" customHeight="false" outlineLevel="0" collapsed="false">
      <c r="A2003" s="8" t="n">
        <v>1999</v>
      </c>
      <c r="B2003" s="23" t="n">
        <v>8</v>
      </c>
      <c r="C2003" s="23" t="n">
        <v>2</v>
      </c>
      <c r="D2003" s="8" t="n">
        <v>250</v>
      </c>
      <c r="E2003" s="8" t="n">
        <v>18</v>
      </c>
      <c r="F2003" s="8" t="n">
        <v>4</v>
      </c>
      <c r="G2003" s="28" t="n">
        <v>16.907073</v>
      </c>
      <c r="H2003" s="8" t="n">
        <v>43.559502</v>
      </c>
      <c r="I2003" s="8" t="n">
        <v>479.545325</v>
      </c>
      <c r="J2003" s="28" t="n">
        <v>11.008972</v>
      </c>
      <c r="K2003" s="39" t="n">
        <v>1.397265</v>
      </c>
      <c r="L2003" s="28" t="n">
        <v>4.944984</v>
      </c>
      <c r="M2003" s="8" t="n">
        <v>112</v>
      </c>
      <c r="N2003" s="8" t="n">
        <v>836</v>
      </c>
      <c r="O2003" s="28" t="n">
        <v>14.275455</v>
      </c>
      <c r="P2003" s="28" t="n">
        <v>6.001906</v>
      </c>
      <c r="Q2003" s="28" t="n">
        <v>8.143008</v>
      </c>
      <c r="R2003" s="8" t="n">
        <v>16</v>
      </c>
      <c r="S2003" s="8" t="n">
        <v>8</v>
      </c>
      <c r="T2003" s="23" t="n">
        <v>82.759288</v>
      </c>
      <c r="U2003" s="23" t="n">
        <v>68.559289</v>
      </c>
      <c r="V2003" s="28" t="n">
        <v>3.977045</v>
      </c>
      <c r="W2003" s="39" t="n">
        <v>0.497131</v>
      </c>
      <c r="X2003" s="24" t="n">
        <f aca="false">P2003*RHO_VANE/2700*(1+SCRAP)*PRICE_VANE</f>
        <v>71.84281482</v>
      </c>
      <c r="Y2003" s="24" t="n">
        <f aca="false">Q2003*RHO_PLATE/2700*(1+SCRAP)*PRICE_PLATE</f>
        <v>97.47180576</v>
      </c>
      <c r="Z2003" s="24" t="n">
        <f aca="false">T2003*CUT_M+(R2003+S2003)*CUT_SET</f>
        <v>148.138932</v>
      </c>
      <c r="AA2003" s="24" t="n">
        <f aca="false">U2003*ROUND_M</f>
        <v>342.796445</v>
      </c>
      <c r="AB2003" s="24" t="n">
        <f aca="false">(R2003+S2003)*FINISH_PART</f>
        <v>192</v>
      </c>
      <c r="AC2003" s="24" t="n">
        <f aca="false">R2003*SPACER_VANE+(R2003+S2003)*ASM_H*LABOUR</f>
        <v>318</v>
      </c>
      <c r="AD2003" s="24" t="n">
        <f aca="false">V2003*G10_CAGE+W2003*G10_SLEEVE</f>
        <v>268.45056</v>
      </c>
      <c r="AE2003" s="24" t="n">
        <f aca="false">N2003/1000*SHAFT_M+SHAFT_SET</f>
        <v>180.32</v>
      </c>
      <c r="AF2003" s="24" t="n">
        <f aca="false">2*ROUNDUP(G2003*1000/V_ZENER,0)*PRICE_Z+5*ROUNDUP(G2003*DIODE_SAFETY/V_STICK,0)*PRICE_STICK</f>
        <v>127</v>
      </c>
      <c r="AG2003" s="24" t="n">
        <f aca="false">SUM(X2003:AF2003)</f>
        <v>1746.02055758</v>
      </c>
      <c r="AH2003" s="20" t="n">
        <f aca="false">FIXED_BOM</f>
        <v>3461</v>
      </c>
      <c r="AI2003" s="24" t="n">
        <f aca="false">(AG2003+AH2003)*(1+CONT)</f>
        <v>5988.073641217</v>
      </c>
      <c r="AJ2003" s="24" t="n">
        <f aca="false">IF(L2003&gt;0,AI2003/L2003,1000000000000)</f>
        <v>1210.93893149442</v>
      </c>
      <c r="AK2003" s="8" t="n">
        <f aca="false">IF(AND(G2003&gt;=V_NEED,L2003&gt;=P_MIN,K2003&gt;=Z_MIN,F2003&lt;=N_CAP,D2003&lt;=R_MAX,OR(CORONA_REQ=0,O2003&gt;=G2003)),1,0)</f>
        <v>0</v>
      </c>
      <c r="AL2003" s="28" t="n">
        <f aca="false">IF(AK2003=1,IF(OBJECTIVE=1,AI2003,AJ2003),1000000000000)+ROW()*0.000000001</f>
        <v>1000000000000</v>
      </c>
    </row>
    <row r="2004" customFormat="false" ht="15" hidden="false" customHeight="false" outlineLevel="0" collapsed="false">
      <c r="A2004" s="8" t="n">
        <v>2000</v>
      </c>
      <c r="B2004" s="23" t="n">
        <v>8</v>
      </c>
      <c r="C2004" s="23" t="n">
        <v>2</v>
      </c>
      <c r="D2004" s="8" t="n">
        <v>250</v>
      </c>
      <c r="E2004" s="8" t="n">
        <v>18</v>
      </c>
      <c r="F2004" s="8" t="n">
        <v>6</v>
      </c>
      <c r="G2004" s="28" t="n">
        <v>16.907073</v>
      </c>
      <c r="H2004" s="8" t="n">
        <v>67.307789</v>
      </c>
      <c r="I2004" s="8" t="n">
        <v>753.571225</v>
      </c>
      <c r="J2004" s="28" t="n">
        <v>11.195899</v>
      </c>
      <c r="K2004" s="39" t="n">
        <v>1.436948</v>
      </c>
      <c r="L2004" s="28" t="n">
        <v>8.321574</v>
      </c>
      <c r="M2004" s="8" t="n">
        <v>162</v>
      </c>
      <c r="N2004" s="8" t="n">
        <v>936</v>
      </c>
      <c r="O2004" s="28" t="n">
        <v>14.275455</v>
      </c>
      <c r="P2004" s="28" t="n">
        <v>9.002859</v>
      </c>
      <c r="Q2004" s="28" t="n">
        <v>10.17876</v>
      </c>
      <c r="R2004" s="8" t="n">
        <v>24</v>
      </c>
      <c r="S2004" s="8" t="n">
        <v>10</v>
      </c>
      <c r="T2004" s="23" t="n">
        <v>120.369021</v>
      </c>
      <c r="U2004" s="23" t="n">
        <v>99.069023</v>
      </c>
      <c r="V2004" s="28" t="n">
        <v>5.204528</v>
      </c>
      <c r="W2004" s="39" t="n">
        <v>0.650566</v>
      </c>
      <c r="X2004" s="24" t="n">
        <f aca="false">P2004*RHO_VANE/2700*(1+SCRAP)*PRICE_VANE</f>
        <v>107.76422223</v>
      </c>
      <c r="Y2004" s="24" t="n">
        <f aca="false">Q2004*RHO_PLATE/2700*(1+SCRAP)*PRICE_PLATE</f>
        <v>121.8397572</v>
      </c>
      <c r="Z2004" s="24" t="n">
        <f aca="false">T2004*CUT_M+(R2004+S2004)*CUT_SET</f>
        <v>214.5535315</v>
      </c>
      <c r="AA2004" s="24" t="n">
        <f aca="false">U2004*ROUND_M</f>
        <v>495.345115</v>
      </c>
      <c r="AB2004" s="24" t="n">
        <f aca="false">(R2004+S2004)*FINISH_PART</f>
        <v>272</v>
      </c>
      <c r="AC2004" s="24" t="n">
        <f aca="false">R2004*SPACER_VANE+(R2004+S2004)*ASM_H*LABOUR</f>
        <v>454.5</v>
      </c>
      <c r="AD2004" s="24" t="n">
        <f aca="false">V2004*G10_CAGE+W2004*G10_SLEEVE</f>
        <v>351.30564</v>
      </c>
      <c r="AE2004" s="24" t="n">
        <f aca="false">N2004/1000*SHAFT_M+SHAFT_SET</f>
        <v>192.32</v>
      </c>
      <c r="AF2004" s="24" t="n">
        <f aca="false">2*ROUNDUP(G2004*1000/V_ZENER,0)*PRICE_Z+5*ROUNDUP(G2004*DIODE_SAFETY/V_STICK,0)*PRICE_STICK</f>
        <v>127</v>
      </c>
      <c r="AG2004" s="24" t="n">
        <f aca="false">SUM(X2004:AF2004)</f>
        <v>2336.62826593</v>
      </c>
      <c r="AH2004" s="20" t="n">
        <f aca="false">FIXED_BOM</f>
        <v>3461</v>
      </c>
      <c r="AI2004" s="24" t="n">
        <f aca="false">(AG2004+AH2004)*(1+CONT)</f>
        <v>6667.2725058195</v>
      </c>
      <c r="AJ2004" s="24" t="n">
        <f aca="false">IF(L2004&gt;0,AI2004/L2004,1000000000000)</f>
        <v>801.203294691545</v>
      </c>
      <c r="AK2004" s="8" t="n">
        <f aca="false">IF(AND(G2004&gt;=V_NEED,L2004&gt;=P_MIN,K2004&gt;=Z_MIN,F2004&lt;=N_CAP,D2004&lt;=R_MAX,OR(CORONA_REQ=0,O2004&gt;=G2004)),1,0)</f>
        <v>0</v>
      </c>
      <c r="AL2004" s="28" t="n">
        <f aca="false">IF(AK2004=1,IF(OBJECTIVE=1,AI2004,AJ2004),1000000000000)+ROW()*0.000000001</f>
        <v>1000000000000</v>
      </c>
    </row>
    <row r="2005" customFormat="false" ht="15" hidden="false" customHeight="false" outlineLevel="0" collapsed="false">
      <c r="A2005" s="8" t="n">
        <v>2001</v>
      </c>
      <c r="B2005" s="23" t="n">
        <v>8</v>
      </c>
      <c r="C2005" s="23" t="n">
        <v>2</v>
      </c>
      <c r="D2005" s="8" t="n">
        <v>250</v>
      </c>
      <c r="E2005" s="8" t="n">
        <v>18</v>
      </c>
      <c r="F2005" s="8" t="n">
        <v>8</v>
      </c>
      <c r="G2005" s="28" t="n">
        <v>16.907073</v>
      </c>
      <c r="H2005" s="8" t="n">
        <v>91.056076</v>
      </c>
      <c r="I2005" s="8" t="n">
        <v>1027.597125</v>
      </c>
      <c r="J2005" s="28" t="n">
        <v>11.285322</v>
      </c>
      <c r="K2005" s="39" t="n">
        <v>1.456344</v>
      </c>
      <c r="L2005" s="28" t="n">
        <v>11.711228</v>
      </c>
      <c r="M2005" s="8" t="n">
        <v>222</v>
      </c>
      <c r="N2005" s="8" t="n">
        <v>1056</v>
      </c>
      <c r="O2005" s="28" t="n">
        <v>14.275455</v>
      </c>
      <c r="P2005" s="28" t="n">
        <v>12.003812</v>
      </c>
      <c r="Q2005" s="28" t="n">
        <v>14.250264</v>
      </c>
      <c r="R2005" s="8" t="n">
        <v>32</v>
      </c>
      <c r="S2005" s="8" t="n">
        <v>14</v>
      </c>
      <c r="T2005" s="23" t="n">
        <v>161.748665</v>
      </c>
      <c r="U2005" s="23" t="n">
        <v>133.348668</v>
      </c>
      <c r="V2005" s="28" t="n">
        <v>6.677508</v>
      </c>
      <c r="W2005" s="39" t="n">
        <v>0.834688</v>
      </c>
      <c r="X2005" s="24" t="n">
        <f aca="false">P2005*RHO_VANE/2700*(1+SCRAP)*PRICE_VANE</f>
        <v>143.68562964</v>
      </c>
      <c r="Y2005" s="24" t="n">
        <f aca="false">Q2005*RHO_PLATE/2700*(1+SCRAP)*PRICE_PLATE</f>
        <v>170.57566008</v>
      </c>
      <c r="Z2005" s="24" t="n">
        <f aca="false">T2005*CUT_M+(R2005+S2005)*CUT_SET</f>
        <v>288.6229975</v>
      </c>
      <c r="AA2005" s="24" t="n">
        <f aca="false">U2005*ROUND_M</f>
        <v>666.74334</v>
      </c>
      <c r="AB2005" s="24" t="n">
        <f aca="false">(R2005+S2005)*FINISH_PART</f>
        <v>368</v>
      </c>
      <c r="AC2005" s="24" t="n">
        <f aca="false">R2005*SPACER_VANE+(R2005+S2005)*ASM_H*LABOUR</f>
        <v>613.5</v>
      </c>
      <c r="AD2005" s="24" t="n">
        <f aca="false">V2005*G10_CAGE+W2005*G10_SLEEVE</f>
        <v>450.73176</v>
      </c>
      <c r="AE2005" s="24" t="n">
        <f aca="false">N2005/1000*SHAFT_M+SHAFT_SET</f>
        <v>206.72</v>
      </c>
      <c r="AF2005" s="24" t="n">
        <f aca="false">2*ROUNDUP(G2005*1000/V_ZENER,0)*PRICE_Z+5*ROUNDUP(G2005*DIODE_SAFETY/V_STICK,0)*PRICE_STICK</f>
        <v>127</v>
      </c>
      <c r="AG2005" s="24" t="n">
        <f aca="false">SUM(X2005:AF2005)</f>
        <v>3035.57938722</v>
      </c>
      <c r="AH2005" s="20" t="n">
        <f aca="false">FIXED_BOM</f>
        <v>3461</v>
      </c>
      <c r="AI2005" s="24" t="n">
        <f aca="false">(AG2005+AH2005)*(1+CONT)</f>
        <v>7471.066295303</v>
      </c>
      <c r="AJ2005" s="24" t="n">
        <f aca="false">IF(L2005&gt;0,AI2005/L2005,1000000000000)</f>
        <v>637.94047006027</v>
      </c>
      <c r="AK2005" s="8" t="n">
        <f aca="false">IF(AND(G2005&gt;=V_NEED,L2005&gt;=P_MIN,K2005&gt;=Z_MIN,F2005&lt;=N_CAP,D2005&lt;=R_MAX,OR(CORONA_REQ=0,O2005&gt;=G2005)),1,0)</f>
        <v>0</v>
      </c>
      <c r="AL2005" s="28" t="n">
        <f aca="false">IF(AK2005=1,IF(OBJECTIVE=1,AI2005,AJ2005),1000000000000)+ROW()*0.000000001</f>
        <v>1000000000000</v>
      </c>
    </row>
    <row r="2006" customFormat="false" ht="15" hidden="false" customHeight="false" outlineLevel="0" collapsed="false">
      <c r="A2006" s="8" t="n">
        <v>2002</v>
      </c>
      <c r="B2006" s="23" t="n">
        <v>8</v>
      </c>
      <c r="C2006" s="23" t="n">
        <v>2</v>
      </c>
      <c r="D2006" s="8" t="n">
        <v>250</v>
      </c>
      <c r="E2006" s="8" t="n">
        <v>18</v>
      </c>
      <c r="F2006" s="8" t="n">
        <v>10</v>
      </c>
      <c r="G2006" s="28" t="n">
        <v>16.907073</v>
      </c>
      <c r="H2006" s="8" t="n">
        <v>114.804363</v>
      </c>
      <c r="I2006" s="8" t="n">
        <v>1301.623024</v>
      </c>
      <c r="J2006" s="28" t="n">
        <v>11.337749</v>
      </c>
      <c r="K2006" s="39" t="n">
        <v>1.468225</v>
      </c>
      <c r="L2006" s="28" t="n">
        <v>15.090102</v>
      </c>
      <c r="M2006" s="8" t="n">
        <v>272</v>
      </c>
      <c r="N2006" s="8" t="n">
        <v>1156</v>
      </c>
      <c r="O2006" s="28" t="n">
        <v>14.275455</v>
      </c>
      <c r="P2006" s="28" t="n">
        <v>15.004765</v>
      </c>
      <c r="Q2006" s="28" t="n">
        <v>16.286016</v>
      </c>
      <c r="R2006" s="8" t="n">
        <v>40</v>
      </c>
      <c r="S2006" s="8" t="n">
        <v>16</v>
      </c>
      <c r="T2006" s="23" t="n">
        <v>199.358398</v>
      </c>
      <c r="U2006" s="23" t="n">
        <v>163.858401</v>
      </c>
      <c r="V2006" s="28" t="n">
        <v>7.904991</v>
      </c>
      <c r="W2006" s="39" t="n">
        <v>0.988124</v>
      </c>
      <c r="X2006" s="24" t="n">
        <f aca="false">P2006*RHO_VANE/2700*(1+SCRAP)*PRICE_VANE</f>
        <v>179.60703705</v>
      </c>
      <c r="Y2006" s="24" t="n">
        <f aca="false">Q2006*RHO_PLATE/2700*(1+SCRAP)*PRICE_PLATE</f>
        <v>194.94361152</v>
      </c>
      <c r="Z2006" s="24" t="n">
        <f aca="false">T2006*CUT_M+(R2006+S2006)*CUT_SET</f>
        <v>355.037597</v>
      </c>
      <c r="AA2006" s="24" t="n">
        <f aca="false">U2006*ROUND_M</f>
        <v>819.292005</v>
      </c>
      <c r="AB2006" s="24" t="n">
        <f aca="false">(R2006+S2006)*FINISH_PART</f>
        <v>448</v>
      </c>
      <c r="AC2006" s="24" t="n">
        <f aca="false">R2006*SPACER_VANE+(R2006+S2006)*ASM_H*LABOUR</f>
        <v>750</v>
      </c>
      <c r="AD2006" s="24" t="n">
        <f aca="false">V2006*G10_CAGE+W2006*G10_SLEEVE</f>
        <v>533.5869</v>
      </c>
      <c r="AE2006" s="24" t="n">
        <f aca="false">N2006/1000*SHAFT_M+SHAFT_SET</f>
        <v>218.72</v>
      </c>
      <c r="AF2006" s="24" t="n">
        <f aca="false">2*ROUNDUP(G2006*1000/V_ZENER,0)*PRICE_Z+5*ROUNDUP(G2006*DIODE_SAFETY/V_STICK,0)*PRICE_STICK</f>
        <v>127</v>
      </c>
      <c r="AG2006" s="24" t="n">
        <f aca="false">SUM(X2006:AF2006)</f>
        <v>3626.18715057</v>
      </c>
      <c r="AH2006" s="20" t="n">
        <f aca="false">FIXED_BOM</f>
        <v>3461</v>
      </c>
      <c r="AI2006" s="24" t="n">
        <f aca="false">(AG2006+AH2006)*(1+CONT)</f>
        <v>8150.2652231555</v>
      </c>
      <c r="AJ2006" s="24" t="n">
        <f aca="false">IF(L2006&gt;0,AI2006/L2006,1000000000000)</f>
        <v>540.106701939821</v>
      </c>
      <c r="AK2006" s="8" t="n">
        <f aca="false">IF(AND(G2006&gt;=V_NEED,L2006&gt;=P_MIN,K2006&gt;=Z_MIN,F2006&lt;=N_CAP,D2006&lt;=R_MAX,OR(CORONA_REQ=0,O2006&gt;=G2006)),1,0)</f>
        <v>0</v>
      </c>
      <c r="AL2006" s="28" t="n">
        <f aca="false">IF(AK2006=1,IF(OBJECTIVE=1,AI2006,AJ2006),1000000000000)+ROW()*0.000000001</f>
        <v>1000000000000</v>
      </c>
    </row>
    <row r="2007" customFormat="false" ht="15" hidden="false" customHeight="false" outlineLevel="0" collapsed="false">
      <c r="A2007" s="8" t="n">
        <v>2003</v>
      </c>
      <c r="B2007" s="23" t="n">
        <v>8</v>
      </c>
      <c r="C2007" s="23" t="n">
        <v>2</v>
      </c>
      <c r="D2007" s="8" t="n">
        <v>250</v>
      </c>
      <c r="E2007" s="8" t="n">
        <v>18</v>
      </c>
      <c r="F2007" s="8" t="n">
        <v>12</v>
      </c>
      <c r="G2007" s="28" t="n">
        <v>16.907073</v>
      </c>
      <c r="H2007" s="8" t="n">
        <v>138.55265</v>
      </c>
      <c r="I2007" s="8" t="n">
        <v>1575.648924</v>
      </c>
      <c r="J2007" s="28" t="n">
        <v>11.372203</v>
      </c>
      <c r="K2007" s="39" t="n">
        <v>1.476095</v>
      </c>
      <c r="L2007" s="28" t="n">
        <v>18.482761</v>
      </c>
      <c r="M2007" s="8" t="n">
        <v>332</v>
      </c>
      <c r="N2007" s="8" t="n">
        <v>1276</v>
      </c>
      <c r="O2007" s="28" t="n">
        <v>14.275455</v>
      </c>
      <c r="P2007" s="28" t="n">
        <v>18.005718</v>
      </c>
      <c r="Q2007" s="28" t="n">
        <v>20.35752</v>
      </c>
      <c r="R2007" s="8" t="n">
        <v>48</v>
      </c>
      <c r="S2007" s="8" t="n">
        <v>20</v>
      </c>
      <c r="T2007" s="23" t="n">
        <v>240.738042</v>
      </c>
      <c r="U2007" s="23" t="n">
        <v>198.138046</v>
      </c>
      <c r="V2007" s="28" t="n">
        <v>9.377971</v>
      </c>
      <c r="W2007" s="39" t="n">
        <v>1.172246</v>
      </c>
      <c r="X2007" s="24" t="n">
        <f aca="false">P2007*RHO_VANE/2700*(1+SCRAP)*PRICE_VANE</f>
        <v>215.52844446</v>
      </c>
      <c r="Y2007" s="24" t="n">
        <f aca="false">Q2007*RHO_PLATE/2700*(1+SCRAP)*PRICE_PLATE</f>
        <v>243.6795144</v>
      </c>
      <c r="Z2007" s="24" t="n">
        <f aca="false">T2007*CUT_M+(R2007+S2007)*CUT_SET</f>
        <v>429.107063</v>
      </c>
      <c r="AA2007" s="24" t="n">
        <f aca="false">U2007*ROUND_M</f>
        <v>990.69023</v>
      </c>
      <c r="AB2007" s="24" t="n">
        <f aca="false">(R2007+S2007)*FINISH_PART</f>
        <v>544</v>
      </c>
      <c r="AC2007" s="24" t="n">
        <f aca="false">R2007*SPACER_VANE+(R2007+S2007)*ASM_H*LABOUR</f>
        <v>909</v>
      </c>
      <c r="AD2007" s="24" t="n">
        <f aca="false">V2007*G10_CAGE+W2007*G10_SLEEVE</f>
        <v>633.01302</v>
      </c>
      <c r="AE2007" s="24" t="n">
        <f aca="false">N2007/1000*SHAFT_M+SHAFT_SET</f>
        <v>233.12</v>
      </c>
      <c r="AF2007" s="24" t="n">
        <f aca="false">2*ROUNDUP(G2007*1000/V_ZENER,0)*PRICE_Z+5*ROUNDUP(G2007*DIODE_SAFETY/V_STICK,0)*PRICE_STICK</f>
        <v>127</v>
      </c>
      <c r="AG2007" s="24" t="n">
        <f aca="false">SUM(X2007:AF2007)</f>
        <v>4325.13827186</v>
      </c>
      <c r="AH2007" s="20" t="n">
        <f aca="false">FIXED_BOM</f>
        <v>3461</v>
      </c>
      <c r="AI2007" s="24" t="n">
        <f aca="false">(AG2007+AH2007)*(1+CONT)</f>
        <v>8954.059012639</v>
      </c>
      <c r="AJ2007" s="24" t="n">
        <f aca="false">IF(L2007&gt;0,AI2007/L2007,1000000000000)</f>
        <v>484.454623020825</v>
      </c>
      <c r="AK2007" s="8" t="n">
        <f aca="false">IF(AND(G2007&gt;=V_NEED,L2007&gt;=P_MIN,K2007&gt;=Z_MIN,F2007&lt;=N_CAP,D2007&lt;=R_MAX,OR(CORONA_REQ=0,O2007&gt;=G2007)),1,0)</f>
        <v>0</v>
      </c>
      <c r="AL2007" s="28" t="n">
        <f aca="false">IF(AK2007=1,IF(OBJECTIVE=1,AI2007,AJ2007),1000000000000)+ROW()*0.000000001</f>
        <v>1000000000000</v>
      </c>
    </row>
    <row r="2008" customFormat="false" ht="15" hidden="false" customHeight="false" outlineLevel="0" collapsed="false">
      <c r="A2008" s="8" t="n">
        <v>2004</v>
      </c>
      <c r="B2008" s="23" t="n">
        <v>8</v>
      </c>
      <c r="C2008" s="23" t="n">
        <v>2</v>
      </c>
      <c r="D2008" s="8" t="n">
        <v>250</v>
      </c>
      <c r="E2008" s="8" t="n">
        <v>18</v>
      </c>
      <c r="F2008" s="8" t="n">
        <v>16</v>
      </c>
      <c r="G2008" s="28" t="n">
        <v>16.907073</v>
      </c>
      <c r="H2008" s="8" t="n">
        <v>186.049224</v>
      </c>
      <c r="I2008" s="8" t="n">
        <v>2123.700724</v>
      </c>
      <c r="J2008" s="28" t="n">
        <v>11.414725</v>
      </c>
      <c r="K2008" s="39" t="n">
        <v>1.485878</v>
      </c>
      <c r="L2008" s="28" t="n">
        <v>25.283472</v>
      </c>
      <c r="M2008" s="8" t="n">
        <v>442</v>
      </c>
      <c r="N2008" s="8" t="n">
        <v>1496</v>
      </c>
      <c r="O2008" s="28" t="n">
        <v>14.275455</v>
      </c>
      <c r="P2008" s="28" t="n">
        <v>24.007624</v>
      </c>
      <c r="Q2008" s="28" t="n">
        <v>26.464777</v>
      </c>
      <c r="R2008" s="8" t="n">
        <v>64</v>
      </c>
      <c r="S2008" s="8" t="n">
        <v>26</v>
      </c>
      <c r="T2008" s="23" t="n">
        <v>319.72742</v>
      </c>
      <c r="U2008" s="23" t="n">
        <v>262.927424</v>
      </c>
      <c r="V2008" s="28" t="n">
        <v>12.078434</v>
      </c>
      <c r="W2008" s="39" t="n">
        <v>1.509804</v>
      </c>
      <c r="X2008" s="24" t="n">
        <f aca="false">P2008*RHO_VANE/2700*(1+SCRAP)*PRICE_VANE</f>
        <v>287.37125928</v>
      </c>
      <c r="Y2008" s="24" t="n">
        <f aca="false">Q2008*RHO_PLATE/2700*(1+SCRAP)*PRICE_PLATE</f>
        <v>316.78338069</v>
      </c>
      <c r="Z2008" s="24" t="n">
        <f aca="false">T2008*CUT_M+(R2008+S2008)*CUT_SET</f>
        <v>569.59113</v>
      </c>
      <c r="AA2008" s="24" t="n">
        <f aca="false">U2008*ROUND_M</f>
        <v>1314.63712</v>
      </c>
      <c r="AB2008" s="24" t="n">
        <f aca="false">(R2008+S2008)*FINISH_PART</f>
        <v>720</v>
      </c>
      <c r="AC2008" s="24" t="n">
        <f aca="false">R2008*SPACER_VANE+(R2008+S2008)*ASM_H*LABOUR</f>
        <v>1204.5</v>
      </c>
      <c r="AD2008" s="24" t="n">
        <f aca="false">V2008*G10_CAGE+W2008*G10_SLEEVE</f>
        <v>815.29428</v>
      </c>
      <c r="AE2008" s="24" t="n">
        <f aca="false">N2008/1000*SHAFT_M+SHAFT_SET</f>
        <v>259.52</v>
      </c>
      <c r="AF2008" s="24" t="n">
        <f aca="false">2*ROUNDUP(G2008*1000/V_ZENER,0)*PRICE_Z+5*ROUNDUP(G2008*DIODE_SAFETY/V_STICK,0)*PRICE_STICK</f>
        <v>127</v>
      </c>
      <c r="AG2008" s="24" t="n">
        <f aca="false">SUM(X2008:AF2008)</f>
        <v>5614.69716997</v>
      </c>
      <c r="AH2008" s="20" t="n">
        <f aca="false">FIXED_BOM</f>
        <v>3461</v>
      </c>
      <c r="AI2008" s="24" t="n">
        <f aca="false">(AG2008+AH2008)*(1+CONT)</f>
        <v>10437.0517454655</v>
      </c>
      <c r="AJ2008" s="24" t="n">
        <f aca="false">IF(L2008&gt;0,AI2008/L2008,1000000000000)</f>
        <v>412.80136468067</v>
      </c>
      <c r="AK2008" s="8" t="n">
        <f aca="false">IF(AND(G2008&gt;=V_NEED,L2008&gt;=P_MIN,K2008&gt;=Z_MIN,F2008&lt;=N_CAP,D2008&lt;=R_MAX,OR(CORONA_REQ=0,O2008&gt;=G2008)),1,0)</f>
        <v>0</v>
      </c>
      <c r="AL2008" s="28" t="n">
        <f aca="false">IF(AK2008=1,IF(OBJECTIVE=1,AI2008,AJ2008),1000000000000)+ROW()*0.000000001</f>
        <v>1000000000000</v>
      </c>
    </row>
    <row r="2009" customFormat="false" ht="15" hidden="false" customHeight="false" outlineLevel="0" collapsed="false">
      <c r="A2009" s="8" t="n">
        <v>2005</v>
      </c>
      <c r="B2009" s="23" t="n">
        <v>8</v>
      </c>
      <c r="C2009" s="23" t="n">
        <v>2</v>
      </c>
      <c r="D2009" s="8" t="n">
        <v>250</v>
      </c>
      <c r="E2009" s="8" t="n">
        <v>22</v>
      </c>
      <c r="F2009" s="8" t="n">
        <v>4</v>
      </c>
      <c r="G2009" s="28" t="n">
        <v>16.907073</v>
      </c>
      <c r="H2009" s="8" t="n">
        <v>57.716267</v>
      </c>
      <c r="I2009" s="8" t="n">
        <v>576.800547</v>
      </c>
      <c r="J2009" s="28" t="n">
        <v>9.993726</v>
      </c>
      <c r="K2009" s="39" t="n">
        <v>1.396249</v>
      </c>
      <c r="L2009" s="28" t="n">
        <v>5.942609</v>
      </c>
      <c r="M2009" s="8" t="n">
        <v>122</v>
      </c>
      <c r="N2009" s="8" t="n">
        <v>856</v>
      </c>
      <c r="O2009" s="28" t="n">
        <v>14.275455</v>
      </c>
      <c r="P2009" s="28" t="n">
        <v>7.08764</v>
      </c>
      <c r="Q2009" s="28" t="n">
        <v>10.17876</v>
      </c>
      <c r="R2009" s="8" t="n">
        <v>16</v>
      </c>
      <c r="S2009" s="8" t="n">
        <v>10</v>
      </c>
      <c r="T2009" s="23" t="n">
        <v>86.529199</v>
      </c>
      <c r="U2009" s="23" t="n">
        <v>72.329201</v>
      </c>
      <c r="V2009" s="28" t="n">
        <v>4.222542</v>
      </c>
      <c r="W2009" s="39" t="n">
        <v>0.527818</v>
      </c>
      <c r="X2009" s="24" t="n">
        <f aca="false">P2009*RHO_VANE/2700*(1+SCRAP)*PRICE_VANE</f>
        <v>84.8390508</v>
      </c>
      <c r="Y2009" s="24" t="n">
        <f aca="false">Q2009*RHO_PLATE/2700*(1+SCRAP)*PRICE_PLATE</f>
        <v>121.8397572</v>
      </c>
      <c r="Z2009" s="24" t="n">
        <f aca="false">T2009*CUT_M+(R2009+S2009)*CUT_SET</f>
        <v>155.7937985</v>
      </c>
      <c r="AA2009" s="24" t="n">
        <f aca="false">U2009*ROUND_M</f>
        <v>361.646005</v>
      </c>
      <c r="AB2009" s="24" t="n">
        <f aca="false">(R2009+S2009)*FINISH_PART</f>
        <v>208</v>
      </c>
      <c r="AC2009" s="24" t="n">
        <f aca="false">R2009*SPACER_VANE+(R2009+S2009)*ASM_H*LABOUR</f>
        <v>340.5</v>
      </c>
      <c r="AD2009" s="24" t="n">
        <f aca="false">V2009*G10_CAGE+W2009*G10_SLEEVE</f>
        <v>285.0216</v>
      </c>
      <c r="AE2009" s="24" t="n">
        <f aca="false">N2009/1000*SHAFT_M+SHAFT_SET</f>
        <v>182.72</v>
      </c>
      <c r="AF2009" s="24" t="n">
        <f aca="false">2*ROUNDUP(G2009*1000/V_ZENER,0)*PRICE_Z+5*ROUNDUP(G2009*DIODE_SAFETY/V_STICK,0)*PRICE_STICK</f>
        <v>127</v>
      </c>
      <c r="AG2009" s="24" t="n">
        <f aca="false">SUM(X2009:AF2009)</f>
        <v>1867.3602115</v>
      </c>
      <c r="AH2009" s="20" t="n">
        <f aca="false">FIXED_BOM</f>
        <v>3461</v>
      </c>
      <c r="AI2009" s="24" t="n">
        <f aca="false">(AG2009+AH2009)*(1+CONT)</f>
        <v>6127.614243225</v>
      </c>
      <c r="AJ2009" s="24" t="n">
        <f aca="false">IF(L2009&gt;0,AI2009/L2009,1000000000000)</f>
        <v>1031.131989876</v>
      </c>
      <c r="AK2009" s="8" t="n">
        <f aca="false">IF(AND(G2009&gt;=V_NEED,L2009&gt;=P_MIN,K2009&gt;=Z_MIN,F2009&lt;=N_CAP,D2009&lt;=R_MAX,OR(CORONA_REQ=0,O2009&gt;=G2009)),1,0)</f>
        <v>0</v>
      </c>
      <c r="AL2009" s="28" t="n">
        <f aca="false">IF(AK2009=1,IF(OBJECTIVE=1,AI2009,AJ2009),1000000000000)+ROW()*0.000000001</f>
        <v>1000000000000</v>
      </c>
    </row>
    <row r="2010" customFormat="false" ht="15" hidden="false" customHeight="false" outlineLevel="0" collapsed="false">
      <c r="A2010" s="8" t="n">
        <v>2006</v>
      </c>
      <c r="B2010" s="23" t="n">
        <v>8</v>
      </c>
      <c r="C2010" s="23" t="n">
        <v>2</v>
      </c>
      <c r="D2010" s="8" t="n">
        <v>250</v>
      </c>
      <c r="E2010" s="8" t="n">
        <v>22</v>
      </c>
      <c r="F2010" s="8" t="n">
        <v>6</v>
      </c>
      <c r="G2010" s="28" t="n">
        <v>16.907073</v>
      </c>
      <c r="H2010" s="8" t="n">
        <v>89.554134</v>
      </c>
      <c r="I2010" s="8" t="n">
        <v>906.40086</v>
      </c>
      <c r="J2010" s="28" t="n">
        <v>10.121262</v>
      </c>
      <c r="K2010" s="39" t="n">
        <v>1.428707</v>
      </c>
      <c r="L2010" s="28" t="n">
        <v>9.888532</v>
      </c>
      <c r="M2010" s="8" t="n">
        <v>172</v>
      </c>
      <c r="N2010" s="8" t="n">
        <v>956</v>
      </c>
      <c r="O2010" s="28" t="n">
        <v>14.275455</v>
      </c>
      <c r="P2010" s="28" t="n">
        <v>10.631461</v>
      </c>
      <c r="Q2010" s="28" t="n">
        <v>12.214512</v>
      </c>
      <c r="R2010" s="8" t="n">
        <v>24</v>
      </c>
      <c r="S2010" s="8" t="n">
        <v>12</v>
      </c>
      <c r="T2010" s="23" t="n">
        <v>124.138932</v>
      </c>
      <c r="U2010" s="23" t="n">
        <v>102.838934</v>
      </c>
      <c r="V2010" s="28" t="n">
        <v>5.450025</v>
      </c>
      <c r="W2010" s="39" t="n">
        <v>0.681253</v>
      </c>
      <c r="X2010" s="24" t="n">
        <f aca="false">P2010*RHO_VANE/2700*(1+SCRAP)*PRICE_VANE</f>
        <v>127.25858817</v>
      </c>
      <c r="Y2010" s="24" t="n">
        <f aca="false">Q2010*RHO_PLATE/2700*(1+SCRAP)*PRICE_PLATE</f>
        <v>146.20770864</v>
      </c>
      <c r="Z2010" s="24" t="n">
        <f aca="false">T2010*CUT_M+(R2010+S2010)*CUT_SET</f>
        <v>222.208398</v>
      </c>
      <c r="AA2010" s="24" t="n">
        <f aca="false">U2010*ROUND_M</f>
        <v>514.19467</v>
      </c>
      <c r="AB2010" s="24" t="n">
        <f aca="false">(R2010+S2010)*FINISH_PART</f>
        <v>288</v>
      </c>
      <c r="AC2010" s="24" t="n">
        <f aca="false">R2010*SPACER_VANE+(R2010+S2010)*ASM_H*LABOUR</f>
        <v>477</v>
      </c>
      <c r="AD2010" s="24" t="n">
        <f aca="false">V2010*G10_CAGE+W2010*G10_SLEEVE</f>
        <v>367.87668</v>
      </c>
      <c r="AE2010" s="24" t="n">
        <f aca="false">N2010/1000*SHAFT_M+SHAFT_SET</f>
        <v>194.72</v>
      </c>
      <c r="AF2010" s="24" t="n">
        <f aca="false">2*ROUNDUP(G2010*1000/V_ZENER,0)*PRICE_Z+5*ROUNDUP(G2010*DIODE_SAFETY/V_STICK,0)*PRICE_STICK</f>
        <v>127</v>
      </c>
      <c r="AG2010" s="24" t="n">
        <f aca="false">SUM(X2010:AF2010)</f>
        <v>2464.46604481</v>
      </c>
      <c r="AH2010" s="20" t="n">
        <f aca="false">FIXED_BOM</f>
        <v>3461</v>
      </c>
      <c r="AI2010" s="24" t="n">
        <f aca="false">(AG2010+AH2010)*(1+CONT)</f>
        <v>6814.2859515315</v>
      </c>
      <c r="AJ2010" s="24" t="n">
        <f aca="false">IF(L2010&gt;0,AI2010/L2010,1000000000000)</f>
        <v>689.109966123536</v>
      </c>
      <c r="AK2010" s="8" t="n">
        <f aca="false">IF(AND(G2010&gt;=V_NEED,L2010&gt;=P_MIN,K2010&gt;=Z_MIN,F2010&lt;=N_CAP,D2010&lt;=R_MAX,OR(CORONA_REQ=0,O2010&gt;=G2010)),1,0)</f>
        <v>0</v>
      </c>
      <c r="AL2010" s="28" t="n">
        <f aca="false">IF(AK2010=1,IF(OBJECTIVE=1,AI2010,AJ2010),1000000000000)+ROW()*0.000000001</f>
        <v>1000000000000</v>
      </c>
    </row>
    <row r="2011" customFormat="false" ht="15" hidden="false" customHeight="false" outlineLevel="0" collapsed="false">
      <c r="A2011" s="8" t="n">
        <v>2007</v>
      </c>
      <c r="B2011" s="23" t="n">
        <v>8</v>
      </c>
      <c r="C2011" s="23" t="n">
        <v>2</v>
      </c>
      <c r="D2011" s="8" t="n">
        <v>250</v>
      </c>
      <c r="E2011" s="8" t="n">
        <v>22</v>
      </c>
      <c r="F2011" s="8" t="n">
        <v>8</v>
      </c>
      <c r="G2011" s="28" t="n">
        <v>16.907073</v>
      </c>
      <c r="H2011" s="8" t="n">
        <v>121.392001</v>
      </c>
      <c r="I2011" s="8" t="n">
        <v>1236.001173</v>
      </c>
      <c r="J2011" s="28" t="n">
        <v>10.1819</v>
      </c>
      <c r="K2011" s="39" t="n">
        <v>1.445285</v>
      </c>
      <c r="L2011" s="28" t="n">
        <v>13.855818</v>
      </c>
      <c r="M2011" s="8" t="n">
        <v>232</v>
      </c>
      <c r="N2011" s="8" t="n">
        <v>1076</v>
      </c>
      <c r="O2011" s="28" t="n">
        <v>14.275455</v>
      </c>
      <c r="P2011" s="28" t="n">
        <v>14.175281</v>
      </c>
      <c r="Q2011" s="28" t="n">
        <v>16.286016</v>
      </c>
      <c r="R2011" s="8" t="n">
        <v>32</v>
      </c>
      <c r="S2011" s="8" t="n">
        <v>16</v>
      </c>
      <c r="T2011" s="23" t="n">
        <v>165.518577</v>
      </c>
      <c r="U2011" s="23" t="n">
        <v>137.118579</v>
      </c>
      <c r="V2011" s="28" t="n">
        <v>6.923005</v>
      </c>
      <c r="W2011" s="39" t="n">
        <v>0.865376</v>
      </c>
      <c r="X2011" s="24" t="n">
        <f aca="false">P2011*RHO_VANE/2700*(1+SCRAP)*PRICE_VANE</f>
        <v>169.67811357</v>
      </c>
      <c r="Y2011" s="24" t="n">
        <f aca="false">Q2011*RHO_PLATE/2700*(1+SCRAP)*PRICE_PLATE</f>
        <v>194.94361152</v>
      </c>
      <c r="Z2011" s="24" t="n">
        <f aca="false">T2011*CUT_M+(R2011+S2011)*CUT_SET</f>
        <v>296.2778655</v>
      </c>
      <c r="AA2011" s="24" t="n">
        <f aca="false">U2011*ROUND_M</f>
        <v>685.592895</v>
      </c>
      <c r="AB2011" s="24" t="n">
        <f aca="false">(R2011+S2011)*FINISH_PART</f>
        <v>384</v>
      </c>
      <c r="AC2011" s="24" t="n">
        <f aca="false">R2011*SPACER_VANE+(R2011+S2011)*ASM_H*LABOUR</f>
        <v>636</v>
      </c>
      <c r="AD2011" s="24" t="n">
        <f aca="false">V2011*G10_CAGE+W2011*G10_SLEEVE</f>
        <v>467.30286</v>
      </c>
      <c r="AE2011" s="24" t="n">
        <f aca="false">N2011/1000*SHAFT_M+SHAFT_SET</f>
        <v>209.12</v>
      </c>
      <c r="AF2011" s="24" t="n">
        <f aca="false">2*ROUNDUP(G2011*1000/V_ZENER,0)*PRICE_Z+5*ROUNDUP(G2011*DIODE_SAFETY/V_STICK,0)*PRICE_STICK</f>
        <v>127</v>
      </c>
      <c r="AG2011" s="24" t="n">
        <f aca="false">SUM(X2011:AF2011)</f>
        <v>3169.91534559</v>
      </c>
      <c r="AH2011" s="20" t="n">
        <f aca="false">FIXED_BOM</f>
        <v>3461</v>
      </c>
      <c r="AI2011" s="24" t="n">
        <f aca="false">(AG2011+AH2011)*(1+CONT)</f>
        <v>7625.5526474285</v>
      </c>
      <c r="AJ2011" s="24" t="n">
        <f aca="false">IF(L2011&gt;0,AI2011/L2011,1000000000000)</f>
        <v>550.35023175308</v>
      </c>
      <c r="AK2011" s="8" t="n">
        <f aca="false">IF(AND(G2011&gt;=V_NEED,L2011&gt;=P_MIN,K2011&gt;=Z_MIN,F2011&lt;=N_CAP,D2011&lt;=R_MAX,OR(CORONA_REQ=0,O2011&gt;=G2011)),1,0)</f>
        <v>0</v>
      </c>
      <c r="AL2011" s="28" t="n">
        <f aca="false">IF(AK2011=1,IF(OBJECTIVE=1,AI2011,AJ2011),1000000000000)+ROW()*0.000000001</f>
        <v>1000000000000</v>
      </c>
    </row>
    <row r="2012" customFormat="false" ht="15" hidden="false" customHeight="false" outlineLevel="0" collapsed="false">
      <c r="A2012" s="8" t="n">
        <v>2008</v>
      </c>
      <c r="B2012" s="23" t="n">
        <v>8</v>
      </c>
      <c r="C2012" s="23" t="n">
        <v>2</v>
      </c>
      <c r="D2012" s="8" t="n">
        <v>250</v>
      </c>
      <c r="E2012" s="8" t="n">
        <v>22</v>
      </c>
      <c r="F2012" s="8" t="n">
        <v>10</v>
      </c>
      <c r="G2012" s="28" t="n">
        <v>16.907073</v>
      </c>
      <c r="H2012" s="8" t="n">
        <v>153.229868</v>
      </c>
      <c r="I2012" s="8" t="n">
        <v>1565.601485</v>
      </c>
      <c r="J2012" s="28" t="n">
        <v>10.217339</v>
      </c>
      <c r="K2012" s="39" t="n">
        <v>1.454321</v>
      </c>
      <c r="L2012" s="28" t="n">
        <v>17.803515</v>
      </c>
      <c r="M2012" s="8" t="n">
        <v>292</v>
      </c>
      <c r="N2012" s="8" t="n">
        <v>1196</v>
      </c>
      <c r="O2012" s="28" t="n">
        <v>14.275455</v>
      </c>
      <c r="P2012" s="28" t="n">
        <v>17.719101</v>
      </c>
      <c r="Q2012" s="28" t="n">
        <v>20.35752</v>
      </c>
      <c r="R2012" s="8" t="n">
        <v>40</v>
      </c>
      <c r="S2012" s="8" t="n">
        <v>20</v>
      </c>
      <c r="T2012" s="23" t="n">
        <v>206.898221</v>
      </c>
      <c r="U2012" s="23" t="n">
        <v>171.398224</v>
      </c>
      <c r="V2012" s="28" t="n">
        <v>8.395984</v>
      </c>
      <c r="W2012" s="39" t="n">
        <v>1.049498</v>
      </c>
      <c r="X2012" s="24" t="n">
        <f aca="false">P2012*RHO_VANE/2700*(1+SCRAP)*PRICE_VANE</f>
        <v>212.09763897</v>
      </c>
      <c r="Y2012" s="24" t="n">
        <f aca="false">Q2012*RHO_PLATE/2700*(1+SCRAP)*PRICE_PLATE</f>
        <v>243.6795144</v>
      </c>
      <c r="Z2012" s="24" t="n">
        <f aca="false">T2012*CUT_M+(R2012+S2012)*CUT_SET</f>
        <v>370.3473315</v>
      </c>
      <c r="AA2012" s="24" t="n">
        <f aca="false">U2012*ROUND_M</f>
        <v>856.99112</v>
      </c>
      <c r="AB2012" s="24" t="n">
        <f aca="false">(R2012+S2012)*FINISH_PART</f>
        <v>480</v>
      </c>
      <c r="AC2012" s="24" t="n">
        <f aca="false">R2012*SPACER_VANE+(R2012+S2012)*ASM_H*LABOUR</f>
        <v>795</v>
      </c>
      <c r="AD2012" s="24" t="n">
        <f aca="false">V2012*G10_CAGE+W2012*G10_SLEEVE</f>
        <v>566.72892</v>
      </c>
      <c r="AE2012" s="24" t="n">
        <f aca="false">N2012/1000*SHAFT_M+SHAFT_SET</f>
        <v>223.52</v>
      </c>
      <c r="AF2012" s="24" t="n">
        <f aca="false">2*ROUNDUP(G2012*1000/V_ZENER,0)*PRICE_Z+5*ROUNDUP(G2012*DIODE_SAFETY/V_STICK,0)*PRICE_STICK</f>
        <v>127</v>
      </c>
      <c r="AG2012" s="24" t="n">
        <f aca="false">SUM(X2012:AF2012)</f>
        <v>3875.36452487</v>
      </c>
      <c r="AH2012" s="20" t="n">
        <f aca="false">FIXED_BOM</f>
        <v>3461</v>
      </c>
      <c r="AI2012" s="24" t="n">
        <f aca="false">(AG2012+AH2012)*(1+CONT)</f>
        <v>8436.8192036005</v>
      </c>
      <c r="AJ2012" s="24" t="n">
        <f aca="false">IF(L2012&gt;0,AI2012/L2012,1000000000000)</f>
        <v>473.885027962203</v>
      </c>
      <c r="AK2012" s="8" t="n">
        <f aca="false">IF(AND(G2012&gt;=V_NEED,L2012&gt;=P_MIN,K2012&gt;=Z_MIN,F2012&lt;=N_CAP,D2012&lt;=R_MAX,OR(CORONA_REQ=0,O2012&gt;=G2012)),1,0)</f>
        <v>0</v>
      </c>
      <c r="AL2012" s="28" t="n">
        <f aca="false">IF(AK2012=1,IF(OBJECTIVE=1,AI2012,AJ2012),1000000000000)+ROW()*0.000000001</f>
        <v>1000000000000</v>
      </c>
    </row>
    <row r="2013" customFormat="false" ht="15" hidden="false" customHeight="false" outlineLevel="0" collapsed="false">
      <c r="A2013" s="8" t="n">
        <v>2009</v>
      </c>
      <c r="B2013" s="23" t="n">
        <v>8</v>
      </c>
      <c r="C2013" s="23" t="n">
        <v>2</v>
      </c>
      <c r="D2013" s="8" t="n">
        <v>250</v>
      </c>
      <c r="E2013" s="8" t="n">
        <v>22</v>
      </c>
      <c r="F2013" s="8" t="n">
        <v>12</v>
      </c>
      <c r="G2013" s="28" t="n">
        <v>16.907073</v>
      </c>
      <c r="H2013" s="8" t="n">
        <v>185.067735</v>
      </c>
      <c r="I2013" s="8" t="n">
        <v>1895.201798</v>
      </c>
      <c r="J2013" s="28" t="n">
        <v>10.240585</v>
      </c>
      <c r="K2013" s="39" t="n">
        <v>1.460262</v>
      </c>
      <c r="L2013" s="28" t="n">
        <v>21.750897</v>
      </c>
      <c r="M2013" s="8" t="n">
        <v>342</v>
      </c>
      <c r="N2013" s="8" t="n">
        <v>1296</v>
      </c>
      <c r="O2013" s="28" t="n">
        <v>14.275455</v>
      </c>
      <c r="P2013" s="28" t="n">
        <v>21.262921</v>
      </c>
      <c r="Q2013" s="28" t="n">
        <v>22.393272</v>
      </c>
      <c r="R2013" s="8" t="n">
        <v>48</v>
      </c>
      <c r="S2013" s="8" t="n">
        <v>22</v>
      </c>
      <c r="T2013" s="23" t="n">
        <v>244.507954</v>
      </c>
      <c r="U2013" s="23" t="n">
        <v>201.907957</v>
      </c>
      <c r="V2013" s="28" t="n">
        <v>9.623467</v>
      </c>
      <c r="W2013" s="39" t="n">
        <v>1.202933</v>
      </c>
      <c r="X2013" s="24" t="n">
        <f aca="false">P2013*RHO_VANE/2700*(1+SCRAP)*PRICE_VANE</f>
        <v>254.51716437</v>
      </c>
      <c r="Y2013" s="24" t="n">
        <f aca="false">Q2013*RHO_PLATE/2700*(1+SCRAP)*PRICE_PLATE</f>
        <v>268.04746584</v>
      </c>
      <c r="Z2013" s="24" t="n">
        <f aca="false">T2013*CUT_M+(R2013+S2013)*CUT_SET</f>
        <v>436.761931</v>
      </c>
      <c r="AA2013" s="24" t="n">
        <f aca="false">U2013*ROUND_M</f>
        <v>1009.539785</v>
      </c>
      <c r="AB2013" s="24" t="n">
        <f aca="false">(R2013+S2013)*FINISH_PART</f>
        <v>560</v>
      </c>
      <c r="AC2013" s="24" t="n">
        <f aca="false">R2013*SPACER_VANE+(R2013+S2013)*ASM_H*LABOUR</f>
        <v>931.5</v>
      </c>
      <c r="AD2013" s="24" t="n">
        <f aca="false">V2013*G10_CAGE+W2013*G10_SLEEVE</f>
        <v>649.584</v>
      </c>
      <c r="AE2013" s="24" t="n">
        <f aca="false">N2013/1000*SHAFT_M+SHAFT_SET</f>
        <v>235.52</v>
      </c>
      <c r="AF2013" s="24" t="n">
        <f aca="false">2*ROUNDUP(G2013*1000/V_ZENER,0)*PRICE_Z+5*ROUNDUP(G2013*DIODE_SAFETY/V_STICK,0)*PRICE_STICK</f>
        <v>127</v>
      </c>
      <c r="AG2013" s="24" t="n">
        <f aca="false">SUM(X2013:AF2013)</f>
        <v>4472.47034621</v>
      </c>
      <c r="AH2013" s="20" t="n">
        <f aca="false">FIXED_BOM</f>
        <v>3461</v>
      </c>
      <c r="AI2013" s="24" t="n">
        <f aca="false">(AG2013+AH2013)*(1+CONT)</f>
        <v>9123.4908981415</v>
      </c>
      <c r="AJ2013" s="24" t="n">
        <f aca="false">IF(L2013&gt;0,AI2013/L2013,1000000000000)</f>
        <v>419.453547048726</v>
      </c>
      <c r="AK2013" s="8" t="n">
        <f aca="false">IF(AND(G2013&gt;=V_NEED,L2013&gt;=P_MIN,K2013&gt;=Z_MIN,F2013&lt;=N_CAP,D2013&lt;=R_MAX,OR(CORONA_REQ=0,O2013&gt;=G2013)),1,0)</f>
        <v>0</v>
      </c>
      <c r="AL2013" s="28" t="n">
        <f aca="false">IF(AK2013=1,IF(OBJECTIVE=1,AI2013,AJ2013),1000000000000)+ROW()*0.000000001</f>
        <v>1000000000000</v>
      </c>
    </row>
    <row r="2014" customFormat="false" ht="15" hidden="false" customHeight="false" outlineLevel="0" collapsed="false">
      <c r="A2014" s="8" t="n">
        <v>2010</v>
      </c>
      <c r="B2014" s="23" t="n">
        <v>8</v>
      </c>
      <c r="C2014" s="23" t="n">
        <v>2</v>
      </c>
      <c r="D2014" s="8" t="n">
        <v>250</v>
      </c>
      <c r="E2014" s="8" t="n">
        <v>22</v>
      </c>
      <c r="F2014" s="8" t="n">
        <v>16</v>
      </c>
      <c r="G2014" s="28" t="n">
        <v>16.907073</v>
      </c>
      <c r="H2014" s="8" t="n">
        <v>248.743469</v>
      </c>
      <c r="I2014" s="8" t="n">
        <v>2554.402424</v>
      </c>
      <c r="J2014" s="28" t="n">
        <v>10.269224</v>
      </c>
      <c r="K2014" s="39" t="n">
        <v>1.468905</v>
      </c>
      <c r="L2014" s="28" t="n">
        <v>29.687482</v>
      </c>
      <c r="M2014" s="8" t="n">
        <v>462</v>
      </c>
      <c r="N2014" s="8" t="n">
        <v>1536</v>
      </c>
      <c r="O2014" s="28" t="n">
        <v>14.275455</v>
      </c>
      <c r="P2014" s="28" t="n">
        <v>28.350561</v>
      </c>
      <c r="Q2014" s="28" t="n">
        <v>30.536281</v>
      </c>
      <c r="R2014" s="8" t="n">
        <v>64</v>
      </c>
      <c r="S2014" s="8" t="n">
        <v>30</v>
      </c>
      <c r="T2014" s="23" t="n">
        <v>327.267242</v>
      </c>
      <c r="U2014" s="23" t="n">
        <v>270.467247</v>
      </c>
      <c r="V2014" s="28" t="n">
        <v>12.569427</v>
      </c>
      <c r="W2014" s="39" t="n">
        <v>1.571178</v>
      </c>
      <c r="X2014" s="24" t="n">
        <f aca="false">P2014*RHO_VANE/2700*(1+SCRAP)*PRICE_VANE</f>
        <v>339.35621517</v>
      </c>
      <c r="Y2014" s="24" t="n">
        <f aca="false">Q2014*RHO_PLATE/2700*(1+SCRAP)*PRICE_PLATE</f>
        <v>365.51928357</v>
      </c>
      <c r="Z2014" s="24" t="n">
        <f aca="false">T2014*CUT_M+(R2014+S2014)*CUT_SET</f>
        <v>584.900863</v>
      </c>
      <c r="AA2014" s="24" t="n">
        <f aca="false">U2014*ROUND_M</f>
        <v>1352.336235</v>
      </c>
      <c r="AB2014" s="24" t="n">
        <f aca="false">(R2014+S2014)*FINISH_PART</f>
        <v>752</v>
      </c>
      <c r="AC2014" s="24" t="n">
        <f aca="false">R2014*SPACER_VANE+(R2014+S2014)*ASM_H*LABOUR</f>
        <v>1249.5</v>
      </c>
      <c r="AD2014" s="24" t="n">
        <f aca="false">V2014*G10_CAGE+W2014*G10_SLEEVE</f>
        <v>848.4363</v>
      </c>
      <c r="AE2014" s="24" t="n">
        <f aca="false">N2014/1000*SHAFT_M+SHAFT_SET</f>
        <v>264.32</v>
      </c>
      <c r="AF2014" s="24" t="n">
        <f aca="false">2*ROUNDUP(G2014*1000/V_ZENER,0)*PRICE_Z+5*ROUNDUP(G2014*DIODE_SAFETY/V_STICK,0)*PRICE_STICK</f>
        <v>127</v>
      </c>
      <c r="AG2014" s="24" t="n">
        <f aca="false">SUM(X2014:AF2014)</f>
        <v>5883.36889674</v>
      </c>
      <c r="AH2014" s="20" t="n">
        <f aca="false">FIXED_BOM</f>
        <v>3461</v>
      </c>
      <c r="AI2014" s="24" t="n">
        <f aca="false">(AG2014+AH2014)*(1+CONT)</f>
        <v>10746.024231251</v>
      </c>
      <c r="AJ2014" s="24" t="n">
        <f aca="false">IF(L2014&gt;0,AI2014/L2014,1000000000000)</f>
        <v>361.971561995423</v>
      </c>
      <c r="AK2014" s="8" t="n">
        <f aca="false">IF(AND(G2014&gt;=V_NEED,L2014&gt;=P_MIN,K2014&gt;=Z_MIN,F2014&lt;=N_CAP,D2014&lt;=R_MAX,OR(CORONA_REQ=0,O2014&gt;=G2014)),1,0)</f>
        <v>0</v>
      </c>
      <c r="AL2014" s="28" t="n">
        <f aca="false">IF(AK2014=1,IF(OBJECTIVE=1,AI2014,AJ2014),1000000000000)+ROW()*0.000000001</f>
        <v>1000000000000</v>
      </c>
    </row>
    <row r="2015" customFormat="false" ht="15" hidden="false" customHeight="false" outlineLevel="0" collapsed="false">
      <c r="A2015" s="8" t="n">
        <v>2011</v>
      </c>
      <c r="B2015" s="23" t="n">
        <v>8</v>
      </c>
      <c r="C2015" s="23" t="n">
        <v>2</v>
      </c>
      <c r="D2015" s="8" t="n">
        <v>250</v>
      </c>
      <c r="E2015" s="8" t="n">
        <v>26</v>
      </c>
      <c r="F2015" s="8" t="n">
        <v>4</v>
      </c>
      <c r="G2015" s="28" t="n">
        <v>16.907073</v>
      </c>
      <c r="H2015" s="8" t="n">
        <v>86.611894</v>
      </c>
      <c r="I2015" s="8" t="n">
        <v>674.40326</v>
      </c>
      <c r="J2015" s="28" t="n">
        <v>7.786497</v>
      </c>
      <c r="K2015" s="39" t="n">
        <v>1.356898</v>
      </c>
      <c r="L2015" s="28" t="n">
        <v>6.471922</v>
      </c>
      <c r="M2015" s="8" t="n">
        <v>122</v>
      </c>
      <c r="N2015" s="8" t="n">
        <v>856</v>
      </c>
      <c r="O2015" s="28" t="n">
        <v>14.275455</v>
      </c>
      <c r="P2015" s="28" t="n">
        <v>8.173375</v>
      </c>
      <c r="Q2015" s="28" t="n">
        <v>10.17876</v>
      </c>
      <c r="R2015" s="8" t="n">
        <v>16</v>
      </c>
      <c r="S2015" s="8" t="n">
        <v>10</v>
      </c>
      <c r="T2015" s="23" t="n">
        <v>86.529199</v>
      </c>
      <c r="U2015" s="23" t="n">
        <v>72.329201</v>
      </c>
      <c r="V2015" s="28" t="n">
        <v>4.222542</v>
      </c>
      <c r="W2015" s="39" t="n">
        <v>0.527818</v>
      </c>
      <c r="X2015" s="24" t="n">
        <f aca="false">P2015*RHO_VANE/2700*(1+SCRAP)*PRICE_VANE</f>
        <v>97.83529875</v>
      </c>
      <c r="Y2015" s="24" t="n">
        <f aca="false">Q2015*RHO_PLATE/2700*(1+SCRAP)*PRICE_PLATE</f>
        <v>121.8397572</v>
      </c>
      <c r="Z2015" s="24" t="n">
        <f aca="false">T2015*CUT_M+(R2015+S2015)*CUT_SET</f>
        <v>155.7937985</v>
      </c>
      <c r="AA2015" s="24" t="n">
        <f aca="false">U2015*ROUND_M</f>
        <v>361.646005</v>
      </c>
      <c r="AB2015" s="24" t="n">
        <f aca="false">(R2015+S2015)*FINISH_PART</f>
        <v>208</v>
      </c>
      <c r="AC2015" s="24" t="n">
        <f aca="false">R2015*SPACER_VANE+(R2015+S2015)*ASM_H*LABOUR</f>
        <v>340.5</v>
      </c>
      <c r="AD2015" s="24" t="n">
        <f aca="false">V2015*G10_CAGE+W2015*G10_SLEEVE</f>
        <v>285.0216</v>
      </c>
      <c r="AE2015" s="24" t="n">
        <f aca="false">N2015/1000*SHAFT_M+SHAFT_SET</f>
        <v>182.72</v>
      </c>
      <c r="AF2015" s="24" t="n">
        <f aca="false">2*ROUNDUP(G2015*1000/V_ZENER,0)*PRICE_Z+5*ROUNDUP(G2015*DIODE_SAFETY/V_STICK,0)*PRICE_STICK</f>
        <v>127</v>
      </c>
      <c r="AG2015" s="24" t="n">
        <f aca="false">SUM(X2015:AF2015)</f>
        <v>1880.35645945</v>
      </c>
      <c r="AH2015" s="20" t="n">
        <f aca="false">FIXED_BOM</f>
        <v>3461</v>
      </c>
      <c r="AI2015" s="24" t="n">
        <f aca="false">(AG2015+AH2015)*(1+CONT)</f>
        <v>6142.5599283675</v>
      </c>
      <c r="AJ2015" s="24" t="n">
        <f aca="false">IF(L2015&gt;0,AI2015/L2015,1000000000000)</f>
        <v>949.109078936288</v>
      </c>
      <c r="AK2015" s="8" t="n">
        <f aca="false">IF(AND(G2015&gt;=V_NEED,L2015&gt;=P_MIN,K2015&gt;=Z_MIN,F2015&lt;=N_CAP,D2015&lt;=R_MAX,OR(CORONA_REQ=0,O2015&gt;=G2015)),1,0)</f>
        <v>0</v>
      </c>
      <c r="AL2015" s="28" t="n">
        <f aca="false">IF(AK2015=1,IF(OBJECTIVE=1,AI2015,AJ2015),1000000000000)+ROW()*0.000000001</f>
        <v>1000000000000</v>
      </c>
    </row>
    <row r="2016" customFormat="false" ht="15" hidden="false" customHeight="false" outlineLevel="0" collapsed="false">
      <c r="A2016" s="8" t="n">
        <v>2012</v>
      </c>
      <c r="B2016" s="23" t="n">
        <v>8</v>
      </c>
      <c r="C2016" s="23" t="n">
        <v>2</v>
      </c>
      <c r="D2016" s="8" t="n">
        <v>250</v>
      </c>
      <c r="E2016" s="8" t="n">
        <v>26</v>
      </c>
      <c r="F2016" s="8" t="n">
        <v>6</v>
      </c>
      <c r="G2016" s="28" t="n">
        <v>16.907073</v>
      </c>
      <c r="H2016" s="8" t="n">
        <v>134.961548</v>
      </c>
      <c r="I2016" s="8" t="n">
        <v>1059.776551</v>
      </c>
      <c r="J2016" s="28" t="n">
        <v>7.852433</v>
      </c>
      <c r="K2016" s="39" t="n">
        <v>1.382579</v>
      </c>
      <c r="L2016" s="28" t="n">
        <v>10.689059</v>
      </c>
      <c r="M2016" s="8" t="n">
        <v>182</v>
      </c>
      <c r="N2016" s="8" t="n">
        <v>976</v>
      </c>
      <c r="O2016" s="28" t="n">
        <v>14.275455</v>
      </c>
      <c r="P2016" s="28" t="n">
        <v>12.260062</v>
      </c>
      <c r="Q2016" s="28" t="n">
        <v>14.250264</v>
      </c>
      <c r="R2016" s="8" t="n">
        <v>24</v>
      </c>
      <c r="S2016" s="8" t="n">
        <v>14</v>
      </c>
      <c r="T2016" s="23" t="n">
        <v>127.908844</v>
      </c>
      <c r="U2016" s="23" t="n">
        <v>106.608845</v>
      </c>
      <c r="V2016" s="28" t="n">
        <v>5.695521</v>
      </c>
      <c r="W2016" s="39" t="n">
        <v>0.71194</v>
      </c>
      <c r="X2016" s="24" t="n">
        <f aca="false">P2016*RHO_VANE/2700*(1+SCRAP)*PRICE_VANE</f>
        <v>146.75294214</v>
      </c>
      <c r="Y2016" s="24" t="n">
        <f aca="false">Q2016*RHO_PLATE/2700*(1+SCRAP)*PRICE_PLATE</f>
        <v>170.57566008</v>
      </c>
      <c r="Z2016" s="24" t="n">
        <f aca="false">T2016*CUT_M+(R2016+S2016)*CUT_SET</f>
        <v>229.863266</v>
      </c>
      <c r="AA2016" s="24" t="n">
        <f aca="false">U2016*ROUND_M</f>
        <v>533.044225</v>
      </c>
      <c r="AB2016" s="24" t="n">
        <f aca="false">(R2016+S2016)*FINISH_PART</f>
        <v>304</v>
      </c>
      <c r="AC2016" s="24" t="n">
        <f aca="false">R2016*SPACER_VANE+(R2016+S2016)*ASM_H*LABOUR</f>
        <v>499.5</v>
      </c>
      <c r="AD2016" s="24" t="n">
        <f aca="false">V2016*G10_CAGE+W2016*G10_SLEEVE</f>
        <v>384.44766</v>
      </c>
      <c r="AE2016" s="24" t="n">
        <f aca="false">N2016/1000*SHAFT_M+SHAFT_SET</f>
        <v>197.12</v>
      </c>
      <c r="AF2016" s="24" t="n">
        <f aca="false">2*ROUNDUP(G2016*1000/V_ZENER,0)*PRICE_Z+5*ROUNDUP(G2016*DIODE_SAFETY/V_STICK,0)*PRICE_STICK</f>
        <v>127</v>
      </c>
      <c r="AG2016" s="24" t="n">
        <f aca="false">SUM(X2016:AF2016)</f>
        <v>2592.30375322</v>
      </c>
      <c r="AH2016" s="20" t="n">
        <f aca="false">FIXED_BOM</f>
        <v>3461</v>
      </c>
      <c r="AI2016" s="24" t="n">
        <f aca="false">(AG2016+AH2016)*(1+CONT)</f>
        <v>6961.299316203</v>
      </c>
      <c r="AJ2016" s="24" t="n">
        <f aca="false">IF(L2016&gt;0,AI2016/L2016,1000000000000)</f>
        <v>651.254644230423</v>
      </c>
      <c r="AK2016" s="8" t="n">
        <f aca="false">IF(AND(G2016&gt;=V_NEED,L2016&gt;=P_MIN,K2016&gt;=Z_MIN,F2016&lt;=N_CAP,D2016&lt;=R_MAX,OR(CORONA_REQ=0,O2016&gt;=G2016)),1,0)</f>
        <v>0</v>
      </c>
      <c r="AL2016" s="28" t="n">
        <f aca="false">IF(AK2016=1,IF(OBJECTIVE=1,AI2016,AJ2016),1000000000000)+ROW()*0.000000001</f>
        <v>1000000000000</v>
      </c>
    </row>
    <row r="2017" customFormat="false" ht="15" hidden="false" customHeight="false" outlineLevel="0" collapsed="false">
      <c r="A2017" s="8" t="n">
        <v>2013</v>
      </c>
      <c r="B2017" s="23" t="n">
        <v>8</v>
      </c>
      <c r="C2017" s="23" t="n">
        <v>2</v>
      </c>
      <c r="D2017" s="8" t="n">
        <v>250</v>
      </c>
      <c r="E2017" s="8" t="n">
        <v>26</v>
      </c>
      <c r="F2017" s="8" t="n">
        <v>8</v>
      </c>
      <c r="G2017" s="28" t="n">
        <v>16.907073</v>
      </c>
      <c r="H2017" s="8" t="n">
        <v>183.311201</v>
      </c>
      <c r="I2017" s="8" t="n">
        <v>1445.149842</v>
      </c>
      <c r="J2017" s="28" t="n">
        <v>7.883587</v>
      </c>
      <c r="K2017" s="39" t="n">
        <v>1.394843</v>
      </c>
      <c r="L2017" s="28" t="n">
        <v>14.92411</v>
      </c>
      <c r="M2017" s="8" t="n">
        <v>242</v>
      </c>
      <c r="N2017" s="8" t="n">
        <v>1096</v>
      </c>
      <c r="O2017" s="28" t="n">
        <v>14.275455</v>
      </c>
      <c r="P2017" s="28" t="n">
        <v>16.34675</v>
      </c>
      <c r="Q2017" s="28" t="n">
        <v>18.321768</v>
      </c>
      <c r="R2017" s="8" t="n">
        <v>32</v>
      </c>
      <c r="S2017" s="8" t="n">
        <v>18</v>
      </c>
      <c r="T2017" s="23" t="n">
        <v>169.288488</v>
      </c>
      <c r="U2017" s="23" t="n">
        <v>140.88849</v>
      </c>
      <c r="V2017" s="28" t="n">
        <v>7.168501</v>
      </c>
      <c r="W2017" s="39" t="n">
        <v>0.896063</v>
      </c>
      <c r="X2017" s="24" t="n">
        <f aca="false">P2017*RHO_VANE/2700*(1+SCRAP)*PRICE_VANE</f>
        <v>195.6705975</v>
      </c>
      <c r="Y2017" s="24" t="n">
        <f aca="false">Q2017*RHO_PLATE/2700*(1+SCRAP)*PRICE_PLATE</f>
        <v>219.31156296</v>
      </c>
      <c r="Z2017" s="24" t="n">
        <f aca="false">T2017*CUT_M+(R2017+S2017)*CUT_SET</f>
        <v>303.932732</v>
      </c>
      <c r="AA2017" s="24" t="n">
        <f aca="false">U2017*ROUND_M</f>
        <v>704.44245</v>
      </c>
      <c r="AB2017" s="24" t="n">
        <f aca="false">(R2017+S2017)*FINISH_PART</f>
        <v>400</v>
      </c>
      <c r="AC2017" s="24" t="n">
        <f aca="false">R2017*SPACER_VANE+(R2017+S2017)*ASM_H*LABOUR</f>
        <v>658.5</v>
      </c>
      <c r="AD2017" s="24" t="n">
        <f aca="false">V2017*G10_CAGE+W2017*G10_SLEEVE</f>
        <v>483.87384</v>
      </c>
      <c r="AE2017" s="24" t="n">
        <f aca="false">N2017/1000*SHAFT_M+SHAFT_SET</f>
        <v>211.52</v>
      </c>
      <c r="AF2017" s="24" t="n">
        <f aca="false">2*ROUNDUP(G2017*1000/V_ZENER,0)*PRICE_Z+5*ROUNDUP(G2017*DIODE_SAFETY/V_STICK,0)*PRICE_STICK</f>
        <v>127</v>
      </c>
      <c r="AG2017" s="24" t="n">
        <f aca="false">SUM(X2017:AF2017)</f>
        <v>3304.25118246</v>
      </c>
      <c r="AH2017" s="20" t="n">
        <f aca="false">FIXED_BOM</f>
        <v>3461</v>
      </c>
      <c r="AI2017" s="24" t="n">
        <f aca="false">(AG2017+AH2017)*(1+CONT)</f>
        <v>7780.038859829</v>
      </c>
      <c r="AJ2017" s="24" t="n">
        <f aca="false">IF(L2017&gt;0,AI2017/L2017,1000000000000)</f>
        <v>521.306721796409</v>
      </c>
      <c r="AK2017" s="8" t="n">
        <f aca="false">IF(AND(G2017&gt;=V_NEED,L2017&gt;=P_MIN,K2017&gt;=Z_MIN,F2017&lt;=N_CAP,D2017&lt;=R_MAX,OR(CORONA_REQ=0,O2017&gt;=G2017)),1,0)</f>
        <v>0</v>
      </c>
      <c r="AL2017" s="28" t="n">
        <f aca="false">IF(AK2017=1,IF(OBJECTIVE=1,AI2017,AJ2017),1000000000000)+ROW()*0.000000001</f>
        <v>1000000000000</v>
      </c>
    </row>
    <row r="2018" customFormat="false" ht="15" hidden="false" customHeight="false" outlineLevel="0" collapsed="false">
      <c r="A2018" s="8" t="n">
        <v>2014</v>
      </c>
      <c r="B2018" s="23" t="n">
        <v>8</v>
      </c>
      <c r="C2018" s="23" t="n">
        <v>2</v>
      </c>
      <c r="D2018" s="8" t="n">
        <v>250</v>
      </c>
      <c r="E2018" s="8" t="n">
        <v>26</v>
      </c>
      <c r="F2018" s="8" t="n">
        <v>10</v>
      </c>
      <c r="G2018" s="28" t="n">
        <v>16.907073</v>
      </c>
      <c r="H2018" s="8" t="n">
        <v>231.660855</v>
      </c>
      <c r="I2018" s="8" t="n">
        <v>1830.523134</v>
      </c>
      <c r="J2018" s="28" t="n">
        <v>7.901737</v>
      </c>
      <c r="K2018" s="39" t="n">
        <v>1.401903</v>
      </c>
      <c r="L2018" s="28" t="n">
        <v>19.150202</v>
      </c>
      <c r="M2018" s="8" t="n">
        <v>302</v>
      </c>
      <c r="N2018" s="8" t="n">
        <v>1216</v>
      </c>
      <c r="O2018" s="28" t="n">
        <v>14.275455</v>
      </c>
      <c r="P2018" s="28" t="n">
        <v>20.433437</v>
      </c>
      <c r="Q2018" s="28" t="n">
        <v>22.393272</v>
      </c>
      <c r="R2018" s="8" t="n">
        <v>40</v>
      </c>
      <c r="S2018" s="8" t="n">
        <v>22</v>
      </c>
      <c r="T2018" s="23" t="n">
        <v>210.668132</v>
      </c>
      <c r="U2018" s="23" t="n">
        <v>175.168135</v>
      </c>
      <c r="V2018" s="28" t="n">
        <v>8.641481</v>
      </c>
      <c r="W2018" s="39" t="n">
        <v>1.080185</v>
      </c>
      <c r="X2018" s="24" t="n">
        <f aca="false">P2018*RHO_VANE/2700*(1+SCRAP)*PRICE_VANE</f>
        <v>244.58824089</v>
      </c>
      <c r="Y2018" s="24" t="n">
        <f aca="false">Q2018*RHO_PLATE/2700*(1+SCRAP)*PRICE_PLATE</f>
        <v>268.04746584</v>
      </c>
      <c r="Z2018" s="24" t="n">
        <f aca="false">T2018*CUT_M+(R2018+S2018)*CUT_SET</f>
        <v>378.002198</v>
      </c>
      <c r="AA2018" s="24" t="n">
        <f aca="false">U2018*ROUND_M</f>
        <v>875.840675</v>
      </c>
      <c r="AB2018" s="24" t="n">
        <f aca="false">(R2018+S2018)*FINISH_PART</f>
        <v>496</v>
      </c>
      <c r="AC2018" s="24" t="n">
        <f aca="false">R2018*SPACER_VANE+(R2018+S2018)*ASM_H*LABOUR</f>
        <v>817.5</v>
      </c>
      <c r="AD2018" s="24" t="n">
        <f aca="false">V2018*G10_CAGE+W2018*G10_SLEEVE</f>
        <v>583.29996</v>
      </c>
      <c r="AE2018" s="24" t="n">
        <f aca="false">N2018/1000*SHAFT_M+SHAFT_SET</f>
        <v>225.92</v>
      </c>
      <c r="AF2018" s="24" t="n">
        <f aca="false">2*ROUNDUP(G2018*1000/V_ZENER,0)*PRICE_Z+5*ROUNDUP(G2018*DIODE_SAFETY/V_STICK,0)*PRICE_STICK</f>
        <v>127</v>
      </c>
      <c r="AG2018" s="24" t="n">
        <f aca="false">SUM(X2018:AF2018)</f>
        <v>4016.19853973</v>
      </c>
      <c r="AH2018" s="20" t="n">
        <f aca="false">FIXED_BOM</f>
        <v>3461</v>
      </c>
      <c r="AI2018" s="24" t="n">
        <f aca="false">(AG2018+AH2018)*(1+CONT)</f>
        <v>8598.7783206895</v>
      </c>
      <c r="AJ2018" s="24" t="n">
        <f aca="false">IF(L2018&gt;0,AI2018/L2018,1000000000000)</f>
        <v>449.017630241681</v>
      </c>
      <c r="AK2018" s="8" t="n">
        <f aca="false">IF(AND(G2018&gt;=V_NEED,L2018&gt;=P_MIN,K2018&gt;=Z_MIN,F2018&lt;=N_CAP,D2018&lt;=R_MAX,OR(CORONA_REQ=0,O2018&gt;=G2018)),1,0)</f>
        <v>0</v>
      </c>
      <c r="AL2018" s="28" t="n">
        <f aca="false">IF(AK2018=1,IF(OBJECTIVE=1,AI2018,AJ2018),1000000000000)+ROW()*0.000000001</f>
        <v>1000000000000</v>
      </c>
    </row>
    <row r="2019" customFormat="false" ht="15" hidden="false" customHeight="false" outlineLevel="0" collapsed="false">
      <c r="A2019" s="8" t="n">
        <v>2015</v>
      </c>
      <c r="B2019" s="23" t="n">
        <v>8</v>
      </c>
      <c r="C2019" s="23" t="n">
        <v>2</v>
      </c>
      <c r="D2019" s="8" t="n">
        <v>250</v>
      </c>
      <c r="E2019" s="8" t="n">
        <v>26</v>
      </c>
      <c r="F2019" s="8" t="n">
        <v>12</v>
      </c>
      <c r="G2019" s="28" t="n">
        <v>16.907073</v>
      </c>
      <c r="H2019" s="8" t="n">
        <v>280.010509</v>
      </c>
      <c r="I2019" s="8" t="n">
        <v>2215.896425</v>
      </c>
      <c r="J2019" s="28" t="n">
        <v>7.913619</v>
      </c>
      <c r="K2019" s="39" t="n">
        <v>1.406724</v>
      </c>
      <c r="L2019" s="28" t="n">
        <v>23.379097</v>
      </c>
      <c r="M2019" s="8" t="n">
        <v>362</v>
      </c>
      <c r="N2019" s="8" t="n">
        <v>1336</v>
      </c>
      <c r="O2019" s="28" t="n">
        <v>14.275455</v>
      </c>
      <c r="P2019" s="28" t="n">
        <v>24.520124</v>
      </c>
      <c r="Q2019" s="28" t="n">
        <v>26.464777</v>
      </c>
      <c r="R2019" s="8" t="n">
        <v>48</v>
      </c>
      <c r="S2019" s="8" t="n">
        <v>26</v>
      </c>
      <c r="T2019" s="23" t="n">
        <v>252.047776</v>
      </c>
      <c r="U2019" s="23" t="n">
        <v>209.44778</v>
      </c>
      <c r="V2019" s="28" t="n">
        <v>10.114461</v>
      </c>
      <c r="W2019" s="39" t="n">
        <v>1.264308</v>
      </c>
      <c r="X2019" s="24" t="n">
        <f aca="false">P2019*RHO_VANE/2700*(1+SCRAP)*PRICE_VANE</f>
        <v>293.50588428</v>
      </c>
      <c r="Y2019" s="24" t="n">
        <f aca="false">Q2019*RHO_PLATE/2700*(1+SCRAP)*PRICE_PLATE</f>
        <v>316.78338069</v>
      </c>
      <c r="Z2019" s="24" t="n">
        <f aca="false">T2019*CUT_M+(R2019+S2019)*CUT_SET</f>
        <v>452.071664</v>
      </c>
      <c r="AA2019" s="24" t="n">
        <f aca="false">U2019*ROUND_M</f>
        <v>1047.2389</v>
      </c>
      <c r="AB2019" s="24" t="n">
        <f aca="false">(R2019+S2019)*FINISH_PART</f>
        <v>592</v>
      </c>
      <c r="AC2019" s="24" t="n">
        <f aca="false">R2019*SPACER_VANE+(R2019+S2019)*ASM_H*LABOUR</f>
        <v>976.5</v>
      </c>
      <c r="AD2019" s="24" t="n">
        <f aca="false">V2019*G10_CAGE+W2019*G10_SLEEVE</f>
        <v>682.72614</v>
      </c>
      <c r="AE2019" s="24" t="n">
        <f aca="false">N2019/1000*SHAFT_M+SHAFT_SET</f>
        <v>240.32</v>
      </c>
      <c r="AF2019" s="24" t="n">
        <f aca="false">2*ROUNDUP(G2019*1000/V_ZENER,0)*PRICE_Z+5*ROUNDUP(G2019*DIODE_SAFETY/V_STICK,0)*PRICE_STICK</f>
        <v>127</v>
      </c>
      <c r="AG2019" s="24" t="n">
        <f aca="false">SUM(X2019:AF2019)</f>
        <v>4728.14596897</v>
      </c>
      <c r="AH2019" s="20" t="n">
        <f aca="false">FIXED_BOM</f>
        <v>3461</v>
      </c>
      <c r="AI2019" s="24" t="n">
        <f aca="false">(AG2019+AH2019)*(1+CONT)</f>
        <v>9417.5178643155</v>
      </c>
      <c r="AJ2019" s="24" t="n">
        <f aca="false">IF(L2019&gt;0,AI2019/L2019,1000000000000)</f>
        <v>402.817861798319</v>
      </c>
      <c r="AK2019" s="8" t="n">
        <f aca="false">IF(AND(G2019&gt;=V_NEED,L2019&gt;=P_MIN,K2019&gt;=Z_MIN,F2019&lt;=N_CAP,D2019&lt;=R_MAX,OR(CORONA_REQ=0,O2019&gt;=G2019)),1,0)</f>
        <v>0</v>
      </c>
      <c r="AL2019" s="28" t="n">
        <f aca="false">IF(AK2019=1,IF(OBJECTIVE=1,AI2019,AJ2019),1000000000000)+ROW()*0.000000001</f>
        <v>1000000000000</v>
      </c>
    </row>
    <row r="2020" customFormat="false" ht="15" hidden="false" customHeight="false" outlineLevel="0" collapsed="false">
      <c r="A2020" s="8" t="n">
        <v>2016</v>
      </c>
      <c r="B2020" s="23" t="n">
        <v>8</v>
      </c>
      <c r="C2020" s="23" t="n">
        <v>2</v>
      </c>
      <c r="D2020" s="8" t="n">
        <v>250</v>
      </c>
      <c r="E2020" s="8" t="n">
        <v>26</v>
      </c>
      <c r="F2020" s="8" t="n">
        <v>16</v>
      </c>
      <c r="G2020" s="28" t="n">
        <v>16.907073</v>
      </c>
      <c r="H2020" s="8" t="n">
        <v>376.709816</v>
      </c>
      <c r="I2020" s="8" t="n">
        <v>2986.643007</v>
      </c>
      <c r="J2020" s="28" t="n">
        <v>7.928232</v>
      </c>
      <c r="K2020" s="39" t="n">
        <v>1.413037</v>
      </c>
      <c r="L2020" s="28" t="n">
        <v>31.860296</v>
      </c>
      <c r="M2020" s="8" t="n">
        <v>482</v>
      </c>
      <c r="N2020" s="8" t="n">
        <v>1576</v>
      </c>
      <c r="O2020" s="28" t="n">
        <v>14.275455</v>
      </c>
      <c r="P2020" s="28" t="n">
        <v>32.693499</v>
      </c>
      <c r="Q2020" s="28" t="n">
        <v>34.607785</v>
      </c>
      <c r="R2020" s="8" t="n">
        <v>64</v>
      </c>
      <c r="S2020" s="8" t="n">
        <v>34</v>
      </c>
      <c r="T2020" s="23" t="n">
        <v>334.807064</v>
      </c>
      <c r="U2020" s="23" t="n">
        <v>278.007069</v>
      </c>
      <c r="V2020" s="28" t="n">
        <v>13.06042</v>
      </c>
      <c r="W2020" s="39" t="n">
        <v>1.632552</v>
      </c>
      <c r="X2020" s="24" t="n">
        <f aca="false">P2020*RHO_VANE/2700*(1+SCRAP)*PRICE_VANE</f>
        <v>391.34118303</v>
      </c>
      <c r="Y2020" s="24" t="n">
        <f aca="false">Q2020*RHO_PLATE/2700*(1+SCRAP)*PRICE_PLATE</f>
        <v>414.25518645</v>
      </c>
      <c r="Z2020" s="24" t="n">
        <f aca="false">T2020*CUT_M+(R2020+S2020)*CUT_SET</f>
        <v>600.210596</v>
      </c>
      <c r="AA2020" s="24" t="n">
        <f aca="false">U2020*ROUND_M</f>
        <v>1390.035345</v>
      </c>
      <c r="AB2020" s="24" t="n">
        <f aca="false">(R2020+S2020)*FINISH_PART</f>
        <v>784</v>
      </c>
      <c r="AC2020" s="24" t="n">
        <f aca="false">R2020*SPACER_VANE+(R2020+S2020)*ASM_H*LABOUR</f>
        <v>1294.5</v>
      </c>
      <c r="AD2020" s="24" t="n">
        <f aca="false">V2020*G10_CAGE+W2020*G10_SLEEVE</f>
        <v>881.57832</v>
      </c>
      <c r="AE2020" s="24" t="n">
        <f aca="false">N2020/1000*SHAFT_M+SHAFT_SET</f>
        <v>269.12</v>
      </c>
      <c r="AF2020" s="24" t="n">
        <f aca="false">2*ROUNDUP(G2020*1000/V_ZENER,0)*PRICE_Z+5*ROUNDUP(G2020*DIODE_SAFETY/V_STICK,0)*PRICE_STICK</f>
        <v>127</v>
      </c>
      <c r="AG2020" s="24" t="n">
        <f aca="false">SUM(X2020:AF2020)</f>
        <v>6152.04063048</v>
      </c>
      <c r="AH2020" s="20" t="n">
        <f aca="false">FIXED_BOM</f>
        <v>3461</v>
      </c>
      <c r="AI2020" s="24" t="n">
        <f aca="false">(AG2020+AH2020)*(1+CONT)</f>
        <v>11054.996725052</v>
      </c>
      <c r="AJ2020" s="24" t="n">
        <f aca="false">IF(L2020&gt;0,AI2020/L2020,1000000000000)</f>
        <v>346.983490832979</v>
      </c>
      <c r="AK2020" s="8" t="n">
        <f aca="false">IF(AND(G2020&gt;=V_NEED,L2020&gt;=P_MIN,K2020&gt;=Z_MIN,F2020&lt;=N_CAP,D2020&lt;=R_MAX,OR(CORONA_REQ=0,O2020&gt;=G2020)),1,0)</f>
        <v>0</v>
      </c>
      <c r="AL2020" s="28" t="n">
        <f aca="false">IF(AK2020=1,IF(OBJECTIVE=1,AI2020,AJ2020),1000000000000)+ROW()*0.000000001</f>
        <v>1000000000000</v>
      </c>
    </row>
    <row r="2021" customFormat="false" ht="15" hidden="false" customHeight="false" outlineLevel="0" collapsed="false">
      <c r="A2021" s="8" t="n">
        <v>2017</v>
      </c>
      <c r="B2021" s="23" t="n">
        <v>8</v>
      </c>
      <c r="C2021" s="23" t="n">
        <v>2.5</v>
      </c>
      <c r="D2021" s="8" t="n">
        <v>250</v>
      </c>
      <c r="E2021" s="8" t="n">
        <v>18</v>
      </c>
      <c r="F2021" s="8" t="n">
        <v>4</v>
      </c>
      <c r="G2021" s="28" t="n">
        <v>16.907073</v>
      </c>
      <c r="H2021" s="8" t="n">
        <v>45.595028</v>
      </c>
      <c r="I2021" s="8" t="n">
        <v>481.371215</v>
      </c>
      <c r="J2021" s="28" t="n">
        <v>10.557537</v>
      </c>
      <c r="K2021" s="39" t="n">
        <v>1.390075</v>
      </c>
      <c r="L2021" s="28" t="n">
        <v>4.901572</v>
      </c>
      <c r="M2021" s="8" t="n">
        <v>118</v>
      </c>
      <c r="N2021" s="8" t="n">
        <v>848</v>
      </c>
      <c r="O2021" s="28" t="n">
        <v>15.22784</v>
      </c>
      <c r="P2021" s="28" t="n">
        <v>7.502382</v>
      </c>
      <c r="Q2021" s="28" t="n">
        <v>10.17876</v>
      </c>
      <c r="R2021" s="8" t="n">
        <v>16</v>
      </c>
      <c r="S2021" s="8" t="n">
        <v>8</v>
      </c>
      <c r="T2021" s="23" t="n">
        <v>82.759288</v>
      </c>
      <c r="U2021" s="23" t="n">
        <v>68.559289</v>
      </c>
      <c r="V2021" s="28" t="n">
        <v>4.124343</v>
      </c>
      <c r="W2021" s="39" t="n">
        <v>0.515543</v>
      </c>
      <c r="X2021" s="24" t="n">
        <f aca="false">P2021*RHO_VANE/2700*(1+SCRAP)*PRICE_VANE</f>
        <v>89.80351254</v>
      </c>
      <c r="Y2021" s="24" t="n">
        <f aca="false">Q2021*RHO_PLATE/2700*(1+SCRAP)*PRICE_PLATE</f>
        <v>121.8397572</v>
      </c>
      <c r="Z2021" s="24" t="n">
        <f aca="false">T2021*CUT_M+(R2021+S2021)*CUT_SET</f>
        <v>148.138932</v>
      </c>
      <c r="AA2021" s="24" t="n">
        <f aca="false">U2021*ROUND_M</f>
        <v>342.796445</v>
      </c>
      <c r="AB2021" s="24" t="n">
        <f aca="false">(R2021+S2021)*FINISH_PART</f>
        <v>192</v>
      </c>
      <c r="AC2021" s="24" t="n">
        <f aca="false">R2021*SPACER_VANE+(R2021+S2021)*ASM_H*LABOUR</f>
        <v>318</v>
      </c>
      <c r="AD2021" s="24" t="n">
        <f aca="false">V2021*G10_CAGE+W2021*G10_SLEEVE</f>
        <v>278.39316</v>
      </c>
      <c r="AE2021" s="24" t="n">
        <f aca="false">N2021/1000*SHAFT_M+SHAFT_SET</f>
        <v>181.76</v>
      </c>
      <c r="AF2021" s="24" t="n">
        <f aca="false">2*ROUNDUP(G2021*1000/V_ZENER,0)*PRICE_Z+5*ROUNDUP(G2021*DIODE_SAFETY/V_STICK,0)*PRICE_STICK</f>
        <v>127</v>
      </c>
      <c r="AG2021" s="24" t="n">
        <f aca="false">SUM(X2021:AF2021)</f>
        <v>1799.73180674</v>
      </c>
      <c r="AH2021" s="20" t="n">
        <f aca="false">FIXED_BOM</f>
        <v>3461</v>
      </c>
      <c r="AI2021" s="24" t="n">
        <f aca="false">(AG2021+AH2021)*(1+CONT)</f>
        <v>6049.841577751</v>
      </c>
      <c r="AJ2021" s="24" t="n">
        <f aca="false">IF(L2021&gt;0,AI2021/L2021,1000000000000)</f>
        <v>1234.2655739324</v>
      </c>
      <c r="AK2021" s="8" t="n">
        <f aca="false">IF(AND(G2021&gt;=V_NEED,L2021&gt;=P_MIN,K2021&gt;=Z_MIN,F2021&lt;=N_CAP,D2021&lt;=R_MAX,OR(CORONA_REQ=0,O2021&gt;=G2021)),1,0)</f>
        <v>0</v>
      </c>
      <c r="AL2021" s="28" t="n">
        <f aca="false">IF(AK2021=1,IF(OBJECTIVE=1,AI2021,AJ2021),1000000000000)+ROW()*0.000000001</f>
        <v>1000000000000</v>
      </c>
    </row>
    <row r="2022" customFormat="false" ht="15" hidden="false" customHeight="false" outlineLevel="0" collapsed="false">
      <c r="A2022" s="8" t="n">
        <v>2018</v>
      </c>
      <c r="B2022" s="23" t="n">
        <v>8</v>
      </c>
      <c r="C2022" s="23" t="n">
        <v>2.5</v>
      </c>
      <c r="D2022" s="8" t="n">
        <v>250</v>
      </c>
      <c r="E2022" s="8" t="n">
        <v>18</v>
      </c>
      <c r="F2022" s="8" t="n">
        <v>6</v>
      </c>
      <c r="G2022" s="28" t="n">
        <v>16.907073</v>
      </c>
      <c r="H2022" s="8" t="n">
        <v>70.506473</v>
      </c>
      <c r="I2022" s="8" t="n">
        <v>756.44048</v>
      </c>
      <c r="J2022" s="28" t="n">
        <v>10.728667</v>
      </c>
      <c r="K2022" s="39" t="n">
        <v>1.428961</v>
      </c>
      <c r="L2022" s="28" t="n">
        <v>8.248132</v>
      </c>
      <c r="M2022" s="8" t="n">
        <v>170.5</v>
      </c>
      <c r="N2022" s="8" t="n">
        <v>953</v>
      </c>
      <c r="O2022" s="28" t="n">
        <v>15.22784</v>
      </c>
      <c r="P2022" s="28" t="n">
        <v>11.253574</v>
      </c>
      <c r="Q2022" s="28" t="n">
        <v>12.72345</v>
      </c>
      <c r="R2022" s="8" t="n">
        <v>24</v>
      </c>
      <c r="S2022" s="8" t="n">
        <v>10</v>
      </c>
      <c r="T2022" s="23" t="n">
        <v>120.369021</v>
      </c>
      <c r="U2022" s="23" t="n">
        <v>99.069023</v>
      </c>
      <c r="V2022" s="28" t="n">
        <v>5.4132</v>
      </c>
      <c r="W2022" s="39" t="n">
        <v>0.67665</v>
      </c>
      <c r="X2022" s="24" t="n">
        <f aca="false">P2022*RHO_VANE/2700*(1+SCRAP)*PRICE_VANE</f>
        <v>134.70528078</v>
      </c>
      <c r="Y2022" s="24" t="n">
        <f aca="false">Q2022*RHO_PLATE/2700*(1+SCRAP)*PRICE_PLATE</f>
        <v>152.2996965</v>
      </c>
      <c r="Z2022" s="24" t="n">
        <f aca="false">T2022*CUT_M+(R2022+S2022)*CUT_SET</f>
        <v>214.5535315</v>
      </c>
      <c r="AA2022" s="24" t="n">
        <f aca="false">U2022*ROUND_M</f>
        <v>495.345115</v>
      </c>
      <c r="AB2022" s="24" t="n">
        <f aca="false">(R2022+S2022)*FINISH_PART</f>
        <v>272</v>
      </c>
      <c r="AC2022" s="24" t="n">
        <f aca="false">R2022*SPACER_VANE+(R2022+S2022)*ASM_H*LABOUR</f>
        <v>454.5</v>
      </c>
      <c r="AD2022" s="24" t="n">
        <f aca="false">V2022*G10_CAGE+W2022*G10_SLEEVE</f>
        <v>365.391</v>
      </c>
      <c r="AE2022" s="24" t="n">
        <f aca="false">N2022/1000*SHAFT_M+SHAFT_SET</f>
        <v>194.36</v>
      </c>
      <c r="AF2022" s="24" t="n">
        <f aca="false">2*ROUNDUP(G2022*1000/V_ZENER,0)*PRICE_Z+5*ROUNDUP(G2022*DIODE_SAFETY/V_STICK,0)*PRICE_STICK</f>
        <v>127</v>
      </c>
      <c r="AG2022" s="24" t="n">
        <f aca="false">SUM(X2022:AF2022)</f>
        <v>2410.15462378</v>
      </c>
      <c r="AH2022" s="20" t="n">
        <f aca="false">FIXED_BOM</f>
        <v>3461</v>
      </c>
      <c r="AI2022" s="24" t="n">
        <f aca="false">(AG2022+AH2022)*(1+CONT)</f>
        <v>6751.827817347</v>
      </c>
      <c r="AJ2022" s="24" t="n">
        <f aca="false">IF(L2022&gt;0,AI2022/L2022,1000000000000)</f>
        <v>818.588720130449</v>
      </c>
      <c r="AK2022" s="8" t="n">
        <f aca="false">IF(AND(G2022&gt;=V_NEED,L2022&gt;=P_MIN,K2022&gt;=Z_MIN,F2022&lt;=N_CAP,D2022&lt;=R_MAX,OR(CORONA_REQ=0,O2022&gt;=G2022)),1,0)</f>
        <v>0</v>
      </c>
      <c r="AL2022" s="28" t="n">
        <f aca="false">IF(AK2022=1,IF(OBJECTIVE=1,AI2022,AJ2022),1000000000000)+ROW()*0.000000001</f>
        <v>1000000000000</v>
      </c>
    </row>
    <row r="2023" customFormat="false" ht="15" hidden="false" customHeight="false" outlineLevel="0" collapsed="false">
      <c r="A2023" s="8" t="n">
        <v>2019</v>
      </c>
      <c r="B2023" s="23" t="n">
        <v>8</v>
      </c>
      <c r="C2023" s="23" t="n">
        <v>2.5</v>
      </c>
      <c r="D2023" s="8" t="n">
        <v>250</v>
      </c>
      <c r="E2023" s="8" t="n">
        <v>18</v>
      </c>
      <c r="F2023" s="8" t="n">
        <v>8</v>
      </c>
      <c r="G2023" s="28" t="n">
        <v>16.907073</v>
      </c>
      <c r="H2023" s="8" t="n">
        <v>95.417918</v>
      </c>
      <c r="I2023" s="8" t="n">
        <v>1031.509745</v>
      </c>
      <c r="J2023" s="28" t="n">
        <v>10.810441</v>
      </c>
      <c r="K2023" s="39" t="n">
        <v>1.448567</v>
      </c>
      <c r="L2023" s="28" t="n">
        <v>11.613711</v>
      </c>
      <c r="M2023" s="8" t="n">
        <v>233.5</v>
      </c>
      <c r="N2023" s="8" t="n">
        <v>1079</v>
      </c>
      <c r="O2023" s="28" t="n">
        <v>15.22784</v>
      </c>
      <c r="P2023" s="28" t="n">
        <v>15.004765</v>
      </c>
      <c r="Q2023" s="28" t="n">
        <v>17.81283</v>
      </c>
      <c r="R2023" s="8" t="n">
        <v>32</v>
      </c>
      <c r="S2023" s="8" t="n">
        <v>14</v>
      </c>
      <c r="T2023" s="23" t="n">
        <v>161.748665</v>
      </c>
      <c r="U2023" s="23" t="n">
        <v>133.348668</v>
      </c>
      <c r="V2023" s="28" t="n">
        <v>6.959829</v>
      </c>
      <c r="W2023" s="39" t="n">
        <v>0.869979</v>
      </c>
      <c r="X2023" s="24" t="n">
        <f aca="false">P2023*RHO_VANE/2700*(1+SCRAP)*PRICE_VANE</f>
        <v>179.60703705</v>
      </c>
      <c r="Y2023" s="24" t="n">
        <f aca="false">Q2023*RHO_PLATE/2700*(1+SCRAP)*PRICE_PLATE</f>
        <v>213.2195751</v>
      </c>
      <c r="Z2023" s="24" t="n">
        <f aca="false">T2023*CUT_M+(R2023+S2023)*CUT_SET</f>
        <v>288.6229975</v>
      </c>
      <c r="AA2023" s="24" t="n">
        <f aca="false">U2023*ROUND_M</f>
        <v>666.74334</v>
      </c>
      <c r="AB2023" s="24" t="n">
        <f aca="false">(R2023+S2023)*FINISH_PART</f>
        <v>368</v>
      </c>
      <c r="AC2023" s="24" t="n">
        <f aca="false">R2023*SPACER_VANE+(R2023+S2023)*ASM_H*LABOUR</f>
        <v>613.5</v>
      </c>
      <c r="AD2023" s="24" t="n">
        <f aca="false">V2023*G10_CAGE+W2023*G10_SLEEVE</f>
        <v>469.78848</v>
      </c>
      <c r="AE2023" s="24" t="n">
        <f aca="false">N2023/1000*SHAFT_M+SHAFT_SET</f>
        <v>209.48</v>
      </c>
      <c r="AF2023" s="24" t="n">
        <f aca="false">2*ROUNDUP(G2023*1000/V_ZENER,0)*PRICE_Z+5*ROUNDUP(G2023*DIODE_SAFETY/V_STICK,0)*PRICE_STICK</f>
        <v>127</v>
      </c>
      <c r="AG2023" s="24" t="n">
        <f aca="false">SUM(X2023:AF2023)</f>
        <v>3135.96142965</v>
      </c>
      <c r="AH2023" s="20" t="n">
        <f aca="false">FIXED_BOM</f>
        <v>3461</v>
      </c>
      <c r="AI2023" s="24" t="n">
        <f aca="false">(AG2023+AH2023)*(1+CONT)</f>
        <v>7586.5056440975</v>
      </c>
      <c r="AJ2023" s="24" t="n">
        <f aca="false">IF(L2023&gt;0,AI2023/L2023,1000000000000)</f>
        <v>653.236992387489</v>
      </c>
      <c r="AK2023" s="8" t="n">
        <f aca="false">IF(AND(G2023&gt;=V_NEED,L2023&gt;=P_MIN,K2023&gt;=Z_MIN,F2023&lt;=N_CAP,D2023&lt;=R_MAX,OR(CORONA_REQ=0,O2023&gt;=G2023)),1,0)</f>
        <v>0</v>
      </c>
      <c r="AL2023" s="28" t="n">
        <f aca="false">IF(AK2023=1,IF(OBJECTIVE=1,AI2023,AJ2023),1000000000000)+ROW()*0.000000001</f>
        <v>1000000000000</v>
      </c>
    </row>
    <row r="2024" customFormat="false" ht="15" hidden="false" customHeight="false" outlineLevel="0" collapsed="false">
      <c r="A2024" s="8" t="n">
        <v>2020</v>
      </c>
      <c r="B2024" s="23" t="n">
        <v>8</v>
      </c>
      <c r="C2024" s="23" t="n">
        <v>2.5</v>
      </c>
      <c r="D2024" s="8" t="n">
        <v>250</v>
      </c>
      <c r="E2024" s="8" t="n">
        <v>18</v>
      </c>
      <c r="F2024" s="8" t="n">
        <v>10</v>
      </c>
      <c r="G2024" s="28" t="n">
        <v>16.907073</v>
      </c>
      <c r="H2024" s="8" t="n">
        <v>120.329363</v>
      </c>
      <c r="I2024" s="8" t="n">
        <v>1306.579011</v>
      </c>
      <c r="J2024" s="28" t="n">
        <v>10.858356</v>
      </c>
      <c r="K2024" s="39" t="n">
        <v>1.460209</v>
      </c>
      <c r="L2024" s="28" t="n">
        <v>14.981049</v>
      </c>
      <c r="M2024" s="8" t="n">
        <v>286</v>
      </c>
      <c r="N2024" s="8" t="n">
        <v>1184</v>
      </c>
      <c r="O2024" s="28" t="n">
        <v>15.22784</v>
      </c>
      <c r="P2024" s="28" t="n">
        <v>18.755956</v>
      </c>
      <c r="Q2024" s="28" t="n">
        <v>20.35752</v>
      </c>
      <c r="R2024" s="8" t="n">
        <v>40</v>
      </c>
      <c r="S2024" s="8" t="n">
        <v>16</v>
      </c>
      <c r="T2024" s="23" t="n">
        <v>199.358398</v>
      </c>
      <c r="U2024" s="23" t="n">
        <v>163.858401</v>
      </c>
      <c r="V2024" s="28" t="n">
        <v>8.248686</v>
      </c>
      <c r="W2024" s="39" t="n">
        <v>1.031086</v>
      </c>
      <c r="X2024" s="24" t="n">
        <f aca="false">P2024*RHO_VANE/2700*(1+SCRAP)*PRICE_VANE</f>
        <v>224.50879332</v>
      </c>
      <c r="Y2024" s="24" t="n">
        <f aca="false">Q2024*RHO_PLATE/2700*(1+SCRAP)*PRICE_PLATE</f>
        <v>243.6795144</v>
      </c>
      <c r="Z2024" s="24" t="n">
        <f aca="false">T2024*CUT_M+(R2024+S2024)*CUT_SET</f>
        <v>355.037597</v>
      </c>
      <c r="AA2024" s="24" t="n">
        <f aca="false">U2024*ROUND_M</f>
        <v>819.292005</v>
      </c>
      <c r="AB2024" s="24" t="n">
        <f aca="false">(R2024+S2024)*FINISH_PART</f>
        <v>448</v>
      </c>
      <c r="AC2024" s="24" t="n">
        <f aca="false">R2024*SPACER_VANE+(R2024+S2024)*ASM_H*LABOUR</f>
        <v>750</v>
      </c>
      <c r="AD2024" s="24" t="n">
        <f aca="false">V2024*G10_CAGE+W2024*G10_SLEEVE</f>
        <v>556.78632</v>
      </c>
      <c r="AE2024" s="24" t="n">
        <f aca="false">N2024/1000*SHAFT_M+SHAFT_SET</f>
        <v>222.08</v>
      </c>
      <c r="AF2024" s="24" t="n">
        <f aca="false">2*ROUNDUP(G2024*1000/V_ZENER,0)*PRICE_Z+5*ROUNDUP(G2024*DIODE_SAFETY/V_STICK,0)*PRICE_STICK</f>
        <v>127</v>
      </c>
      <c r="AG2024" s="24" t="n">
        <f aca="false">SUM(X2024:AF2024)</f>
        <v>3746.38422972</v>
      </c>
      <c r="AH2024" s="20" t="n">
        <f aca="false">FIXED_BOM</f>
        <v>3461</v>
      </c>
      <c r="AI2024" s="24" t="n">
        <f aca="false">(AG2024+AH2024)*(1+CONT)</f>
        <v>8288.491864178</v>
      </c>
      <c r="AJ2024" s="24" t="n">
        <f aca="false">IF(L2024&gt;0,AI2024/L2024,1000000000000)</f>
        <v>553.265119430422</v>
      </c>
      <c r="AK2024" s="8" t="n">
        <f aca="false">IF(AND(G2024&gt;=V_NEED,L2024&gt;=P_MIN,K2024&gt;=Z_MIN,F2024&lt;=N_CAP,D2024&lt;=R_MAX,OR(CORONA_REQ=0,O2024&gt;=G2024)),1,0)</f>
        <v>0</v>
      </c>
      <c r="AL2024" s="28" t="n">
        <f aca="false">IF(AK2024=1,IF(OBJECTIVE=1,AI2024,AJ2024),1000000000000)+ROW()*0.000000001</f>
        <v>1000000000000</v>
      </c>
    </row>
    <row r="2025" customFormat="false" ht="15" hidden="false" customHeight="false" outlineLevel="0" collapsed="false">
      <c r="A2025" s="8" t="n">
        <v>2021</v>
      </c>
      <c r="B2025" s="23" t="n">
        <v>8</v>
      </c>
      <c r="C2025" s="23" t="n">
        <v>2.5</v>
      </c>
      <c r="D2025" s="8" t="n">
        <v>250</v>
      </c>
      <c r="E2025" s="8" t="n">
        <v>18</v>
      </c>
      <c r="F2025" s="8" t="n">
        <v>12</v>
      </c>
      <c r="G2025" s="28" t="n">
        <v>16.907073</v>
      </c>
      <c r="H2025" s="8" t="n">
        <v>145.240807</v>
      </c>
      <c r="I2025" s="8" t="n">
        <v>1581.648276</v>
      </c>
      <c r="J2025" s="28" t="n">
        <v>10.889834</v>
      </c>
      <c r="K2025" s="39" t="n">
        <v>1.467918</v>
      </c>
      <c r="L2025" s="28" t="n">
        <v>18.34915</v>
      </c>
      <c r="M2025" s="8" t="n">
        <v>349</v>
      </c>
      <c r="N2025" s="8" t="n">
        <v>1310</v>
      </c>
      <c r="O2025" s="28" t="n">
        <v>15.22784</v>
      </c>
      <c r="P2025" s="28" t="n">
        <v>22.507147</v>
      </c>
      <c r="Q2025" s="28" t="n">
        <v>25.4469</v>
      </c>
      <c r="R2025" s="8" t="n">
        <v>48</v>
      </c>
      <c r="S2025" s="8" t="n">
        <v>20</v>
      </c>
      <c r="T2025" s="23" t="n">
        <v>240.738042</v>
      </c>
      <c r="U2025" s="23" t="n">
        <v>198.138046</v>
      </c>
      <c r="V2025" s="28" t="n">
        <v>9.795315</v>
      </c>
      <c r="W2025" s="39" t="n">
        <v>1.224414</v>
      </c>
      <c r="X2025" s="24" t="n">
        <f aca="false">P2025*RHO_VANE/2700*(1+SCRAP)*PRICE_VANE</f>
        <v>269.41054959</v>
      </c>
      <c r="Y2025" s="24" t="n">
        <f aca="false">Q2025*RHO_PLATE/2700*(1+SCRAP)*PRICE_PLATE</f>
        <v>304.599393</v>
      </c>
      <c r="Z2025" s="24" t="n">
        <f aca="false">T2025*CUT_M+(R2025+S2025)*CUT_SET</f>
        <v>429.107063</v>
      </c>
      <c r="AA2025" s="24" t="n">
        <f aca="false">U2025*ROUND_M</f>
        <v>990.69023</v>
      </c>
      <c r="AB2025" s="24" t="n">
        <f aca="false">(R2025+S2025)*FINISH_PART</f>
        <v>544</v>
      </c>
      <c r="AC2025" s="24" t="n">
        <f aca="false">R2025*SPACER_VANE+(R2025+S2025)*ASM_H*LABOUR</f>
        <v>909</v>
      </c>
      <c r="AD2025" s="24" t="n">
        <f aca="false">V2025*G10_CAGE+W2025*G10_SLEEVE</f>
        <v>661.18374</v>
      </c>
      <c r="AE2025" s="24" t="n">
        <f aca="false">N2025/1000*SHAFT_M+SHAFT_SET</f>
        <v>237.2</v>
      </c>
      <c r="AF2025" s="24" t="n">
        <f aca="false">2*ROUNDUP(G2025*1000/V_ZENER,0)*PRICE_Z+5*ROUNDUP(G2025*DIODE_SAFETY/V_STICK,0)*PRICE_STICK</f>
        <v>127</v>
      </c>
      <c r="AG2025" s="24" t="n">
        <f aca="false">SUM(X2025:AF2025)</f>
        <v>4472.19097559</v>
      </c>
      <c r="AH2025" s="20" t="n">
        <f aca="false">FIXED_BOM</f>
        <v>3461</v>
      </c>
      <c r="AI2025" s="24" t="n">
        <f aca="false">(AG2025+AH2025)*(1+CONT)</f>
        <v>9123.1696219285</v>
      </c>
      <c r="AJ2025" s="24" t="n">
        <f aca="false">IF(L2025&gt;0,AI2025/L2025,1000000000000)</f>
        <v>497.198487228482</v>
      </c>
      <c r="AK2025" s="8" t="n">
        <f aca="false">IF(AND(G2025&gt;=V_NEED,L2025&gt;=P_MIN,K2025&gt;=Z_MIN,F2025&lt;=N_CAP,D2025&lt;=R_MAX,OR(CORONA_REQ=0,O2025&gt;=G2025)),1,0)</f>
        <v>0</v>
      </c>
      <c r="AL2025" s="28" t="n">
        <f aca="false">IF(AK2025=1,IF(OBJECTIVE=1,AI2025,AJ2025),1000000000000)+ROW()*0.000000001</f>
        <v>1000000000000</v>
      </c>
    </row>
    <row r="2026" customFormat="false" ht="15" hidden="false" customHeight="false" outlineLevel="0" collapsed="false">
      <c r="A2026" s="8" t="n">
        <v>2022</v>
      </c>
      <c r="B2026" s="23" t="n">
        <v>8</v>
      </c>
      <c r="C2026" s="23" t="n">
        <v>2.5</v>
      </c>
      <c r="D2026" s="8" t="n">
        <v>250</v>
      </c>
      <c r="E2026" s="8" t="n">
        <v>18</v>
      </c>
      <c r="F2026" s="8" t="n">
        <v>16</v>
      </c>
      <c r="G2026" s="28" t="n">
        <v>16.907073</v>
      </c>
      <c r="H2026" s="8" t="n">
        <v>195.063697</v>
      </c>
      <c r="I2026" s="8" t="n">
        <v>2131.786807</v>
      </c>
      <c r="J2026" s="28" t="n">
        <v>10.92867</v>
      </c>
      <c r="K2026" s="39" t="n">
        <v>1.476831</v>
      </c>
      <c r="L2026" s="28" t="n">
        <v>25.061043</v>
      </c>
      <c r="M2026" s="8" t="n">
        <v>464.5</v>
      </c>
      <c r="N2026" s="8" t="n">
        <v>1541</v>
      </c>
      <c r="O2026" s="28" t="n">
        <v>15.22784</v>
      </c>
      <c r="P2026" s="28" t="n">
        <v>30.00953</v>
      </c>
      <c r="Q2026" s="28" t="n">
        <v>33.080971</v>
      </c>
      <c r="R2026" s="8" t="n">
        <v>64</v>
      </c>
      <c r="S2026" s="8" t="n">
        <v>26</v>
      </c>
      <c r="T2026" s="23" t="n">
        <v>319.72742</v>
      </c>
      <c r="U2026" s="23" t="n">
        <v>262.927424</v>
      </c>
      <c r="V2026" s="28" t="n">
        <v>12.630801</v>
      </c>
      <c r="W2026" s="39" t="n">
        <v>1.57885</v>
      </c>
      <c r="X2026" s="24" t="n">
        <f aca="false">P2026*RHO_VANE/2700*(1+SCRAP)*PRICE_VANE</f>
        <v>359.2140741</v>
      </c>
      <c r="Y2026" s="24" t="n">
        <f aca="false">Q2026*RHO_PLATE/2700*(1+SCRAP)*PRICE_PLATE</f>
        <v>395.97922287</v>
      </c>
      <c r="Z2026" s="24" t="n">
        <f aca="false">T2026*CUT_M+(R2026+S2026)*CUT_SET</f>
        <v>569.59113</v>
      </c>
      <c r="AA2026" s="24" t="n">
        <f aca="false">U2026*ROUND_M</f>
        <v>1314.63712</v>
      </c>
      <c r="AB2026" s="24" t="n">
        <f aca="false">(R2026+S2026)*FINISH_PART</f>
        <v>720</v>
      </c>
      <c r="AC2026" s="24" t="n">
        <f aca="false">R2026*SPACER_VANE+(R2026+S2026)*ASM_H*LABOUR</f>
        <v>1204.5</v>
      </c>
      <c r="AD2026" s="24" t="n">
        <f aca="false">V2026*G10_CAGE+W2026*G10_SLEEVE</f>
        <v>852.57906</v>
      </c>
      <c r="AE2026" s="24" t="n">
        <f aca="false">N2026/1000*SHAFT_M+SHAFT_SET</f>
        <v>264.92</v>
      </c>
      <c r="AF2026" s="24" t="n">
        <f aca="false">2*ROUNDUP(G2026*1000/V_ZENER,0)*PRICE_Z+5*ROUNDUP(G2026*DIODE_SAFETY/V_STICK,0)*PRICE_STICK</f>
        <v>127</v>
      </c>
      <c r="AG2026" s="24" t="n">
        <f aca="false">SUM(X2026:AF2026)</f>
        <v>5808.42060697</v>
      </c>
      <c r="AH2026" s="20" t="n">
        <f aca="false">FIXED_BOM</f>
        <v>3461</v>
      </c>
      <c r="AI2026" s="24" t="n">
        <f aca="false">(AG2026+AH2026)*(1+CONT)</f>
        <v>10659.8336980155</v>
      </c>
      <c r="AJ2026" s="24" t="n">
        <f aca="false">IF(L2026&gt;0,AI2026/L2026,1000000000000)</f>
        <v>425.354750718695</v>
      </c>
      <c r="AK2026" s="8" t="n">
        <f aca="false">IF(AND(G2026&gt;=V_NEED,L2026&gt;=P_MIN,K2026&gt;=Z_MIN,F2026&lt;=N_CAP,D2026&lt;=R_MAX,OR(CORONA_REQ=0,O2026&gt;=G2026)),1,0)</f>
        <v>0</v>
      </c>
      <c r="AL2026" s="28" t="n">
        <f aca="false">IF(AK2026=1,IF(OBJECTIVE=1,AI2026,AJ2026),1000000000000)+ROW()*0.000000001</f>
        <v>1000000000000</v>
      </c>
    </row>
    <row r="2027" customFormat="false" ht="15" hidden="false" customHeight="false" outlineLevel="0" collapsed="false">
      <c r="A2027" s="8" t="n">
        <v>2023</v>
      </c>
      <c r="B2027" s="23" t="n">
        <v>8</v>
      </c>
      <c r="C2027" s="23" t="n">
        <v>2.5</v>
      </c>
      <c r="D2027" s="8" t="n">
        <v>250</v>
      </c>
      <c r="E2027" s="8" t="n">
        <v>22</v>
      </c>
      <c r="F2027" s="8" t="n">
        <v>4</v>
      </c>
      <c r="G2027" s="28" t="n">
        <v>16.907073</v>
      </c>
      <c r="H2027" s="8" t="n">
        <v>60.447054</v>
      </c>
      <c r="I2027" s="8" t="n">
        <v>578.937819</v>
      </c>
      <c r="J2027" s="28" t="n">
        <v>9.577602</v>
      </c>
      <c r="K2027" s="39" t="n">
        <v>1.388464</v>
      </c>
      <c r="L2027" s="28" t="n">
        <v>5.886862</v>
      </c>
      <c r="M2027" s="8" t="n">
        <v>128.5</v>
      </c>
      <c r="N2027" s="8" t="n">
        <v>869</v>
      </c>
      <c r="O2027" s="28" t="n">
        <v>15.22784</v>
      </c>
      <c r="P2027" s="28" t="n">
        <v>8.85955</v>
      </c>
      <c r="Q2027" s="28" t="n">
        <v>12.72345</v>
      </c>
      <c r="R2027" s="8" t="n">
        <v>16</v>
      </c>
      <c r="S2027" s="8" t="n">
        <v>10</v>
      </c>
      <c r="T2027" s="23" t="n">
        <v>86.529199</v>
      </c>
      <c r="U2027" s="23" t="n">
        <v>72.329201</v>
      </c>
      <c r="V2027" s="28" t="n">
        <v>4.382115</v>
      </c>
      <c r="W2027" s="39" t="n">
        <v>0.547764</v>
      </c>
      <c r="X2027" s="24" t="n">
        <f aca="false">P2027*RHO_VANE/2700*(1+SCRAP)*PRICE_VANE</f>
        <v>106.0488135</v>
      </c>
      <c r="Y2027" s="24" t="n">
        <f aca="false">Q2027*RHO_PLATE/2700*(1+SCRAP)*PRICE_PLATE</f>
        <v>152.2996965</v>
      </c>
      <c r="Z2027" s="24" t="n">
        <f aca="false">T2027*CUT_M+(R2027+S2027)*CUT_SET</f>
        <v>155.7937985</v>
      </c>
      <c r="AA2027" s="24" t="n">
        <f aca="false">U2027*ROUND_M</f>
        <v>361.646005</v>
      </c>
      <c r="AB2027" s="24" t="n">
        <f aca="false">(R2027+S2027)*FINISH_PART</f>
        <v>208</v>
      </c>
      <c r="AC2027" s="24" t="n">
        <f aca="false">R2027*SPACER_VANE+(R2027+S2027)*ASM_H*LABOUR</f>
        <v>340.5</v>
      </c>
      <c r="AD2027" s="24" t="n">
        <f aca="false">V2027*G10_CAGE+W2027*G10_SLEEVE</f>
        <v>295.79274</v>
      </c>
      <c r="AE2027" s="24" t="n">
        <f aca="false">N2027/1000*SHAFT_M+SHAFT_SET</f>
        <v>184.28</v>
      </c>
      <c r="AF2027" s="24" t="n">
        <f aca="false">2*ROUNDUP(G2027*1000/V_ZENER,0)*PRICE_Z+5*ROUNDUP(G2027*DIODE_SAFETY/V_STICK,0)*PRICE_STICK</f>
        <v>127</v>
      </c>
      <c r="AG2027" s="24" t="n">
        <f aca="false">SUM(X2027:AF2027)</f>
        <v>1931.3610535</v>
      </c>
      <c r="AH2027" s="20" t="n">
        <f aca="false">FIXED_BOM</f>
        <v>3461</v>
      </c>
      <c r="AI2027" s="24" t="n">
        <f aca="false">(AG2027+AH2027)*(1+CONT)</f>
        <v>6201.215211525</v>
      </c>
      <c r="AJ2027" s="24" t="n">
        <f aca="false">IF(L2027&gt;0,AI2027/L2027,1000000000000)</f>
        <v>1053.39911340286</v>
      </c>
      <c r="AK2027" s="8" t="n">
        <f aca="false">IF(AND(G2027&gt;=V_NEED,L2027&gt;=P_MIN,K2027&gt;=Z_MIN,F2027&lt;=N_CAP,D2027&lt;=R_MAX,OR(CORONA_REQ=0,O2027&gt;=G2027)),1,0)</f>
        <v>0</v>
      </c>
      <c r="AL2027" s="28" t="n">
        <f aca="false">IF(AK2027=1,IF(OBJECTIVE=1,AI2027,AJ2027),1000000000000)+ROW()*0.000000001</f>
        <v>1000000000000</v>
      </c>
    </row>
    <row r="2028" customFormat="false" ht="15" hidden="false" customHeight="false" outlineLevel="0" collapsed="false">
      <c r="A2028" s="8" t="n">
        <v>2024</v>
      </c>
      <c r="B2028" s="23" t="n">
        <v>8</v>
      </c>
      <c r="C2028" s="23" t="n">
        <v>2.5</v>
      </c>
      <c r="D2028" s="8" t="n">
        <v>250</v>
      </c>
      <c r="E2028" s="8" t="n">
        <v>22</v>
      </c>
      <c r="F2028" s="8" t="n">
        <v>6</v>
      </c>
      <c r="G2028" s="28" t="n">
        <v>16.907073</v>
      </c>
      <c r="H2028" s="8" t="n">
        <v>93.845371</v>
      </c>
      <c r="I2028" s="8" t="n">
        <v>909.759431</v>
      </c>
      <c r="J2028" s="28" t="n">
        <v>9.694239</v>
      </c>
      <c r="K2028" s="39" t="n">
        <v>1.420825</v>
      </c>
      <c r="L2028" s="28" t="n">
        <v>9.793295</v>
      </c>
      <c r="M2028" s="8" t="n">
        <v>181</v>
      </c>
      <c r="N2028" s="8" t="n">
        <v>974</v>
      </c>
      <c r="O2028" s="28" t="n">
        <v>15.22784</v>
      </c>
      <c r="P2028" s="28" t="n">
        <v>13.289326</v>
      </c>
      <c r="Q2028" s="28" t="n">
        <v>15.26814</v>
      </c>
      <c r="R2028" s="8" t="n">
        <v>24</v>
      </c>
      <c r="S2028" s="8" t="n">
        <v>12</v>
      </c>
      <c r="T2028" s="23" t="n">
        <v>124.138932</v>
      </c>
      <c r="U2028" s="23" t="n">
        <v>102.838934</v>
      </c>
      <c r="V2028" s="28" t="n">
        <v>5.670972</v>
      </c>
      <c r="W2028" s="39" t="n">
        <v>0.708871</v>
      </c>
      <c r="X2028" s="24" t="n">
        <f aca="false">P2028*RHO_VANE/2700*(1+SCRAP)*PRICE_VANE</f>
        <v>159.07323222</v>
      </c>
      <c r="Y2028" s="24" t="n">
        <f aca="false">Q2028*RHO_PLATE/2700*(1+SCRAP)*PRICE_PLATE</f>
        <v>182.7596358</v>
      </c>
      <c r="Z2028" s="24" t="n">
        <f aca="false">T2028*CUT_M+(R2028+S2028)*CUT_SET</f>
        <v>222.208398</v>
      </c>
      <c r="AA2028" s="24" t="n">
        <f aca="false">U2028*ROUND_M</f>
        <v>514.19467</v>
      </c>
      <c r="AB2028" s="24" t="n">
        <f aca="false">(R2028+S2028)*FINISH_PART</f>
        <v>288</v>
      </c>
      <c r="AC2028" s="24" t="n">
        <f aca="false">R2028*SPACER_VANE+(R2028+S2028)*ASM_H*LABOUR</f>
        <v>477</v>
      </c>
      <c r="AD2028" s="24" t="n">
        <f aca="false">V2028*G10_CAGE+W2028*G10_SLEEVE</f>
        <v>382.79058</v>
      </c>
      <c r="AE2028" s="24" t="n">
        <f aca="false">N2028/1000*SHAFT_M+SHAFT_SET</f>
        <v>196.88</v>
      </c>
      <c r="AF2028" s="24" t="n">
        <f aca="false">2*ROUNDUP(G2028*1000/V_ZENER,0)*PRICE_Z+5*ROUNDUP(G2028*DIODE_SAFETY/V_STICK,0)*PRICE_STICK</f>
        <v>127</v>
      </c>
      <c r="AG2028" s="24" t="n">
        <f aca="false">SUM(X2028:AF2028)</f>
        <v>2549.90651602</v>
      </c>
      <c r="AH2028" s="20" t="n">
        <f aca="false">FIXED_BOM</f>
        <v>3461</v>
      </c>
      <c r="AI2028" s="24" t="n">
        <f aca="false">(AG2028+AH2028)*(1+CONT)</f>
        <v>6912.542493423</v>
      </c>
      <c r="AJ2028" s="24" t="n">
        <f aca="false">IF(L2028&gt;0,AI2028/L2028,1000000000000)</f>
        <v>705.844406139404</v>
      </c>
      <c r="AK2028" s="8" t="n">
        <f aca="false">IF(AND(G2028&gt;=V_NEED,L2028&gt;=P_MIN,K2028&gt;=Z_MIN,F2028&lt;=N_CAP,D2028&lt;=R_MAX,OR(CORONA_REQ=0,O2028&gt;=G2028)),1,0)</f>
        <v>0</v>
      </c>
      <c r="AL2028" s="28" t="n">
        <f aca="false">IF(AK2028=1,IF(OBJECTIVE=1,AI2028,AJ2028),1000000000000)+ROW()*0.000000001</f>
        <v>1000000000000</v>
      </c>
    </row>
    <row r="2029" customFormat="false" ht="15" hidden="false" customHeight="false" outlineLevel="0" collapsed="false">
      <c r="A2029" s="8" t="n">
        <v>2025</v>
      </c>
      <c r="B2029" s="23" t="n">
        <v>8</v>
      </c>
      <c r="C2029" s="23" t="n">
        <v>2.5</v>
      </c>
      <c r="D2029" s="8" t="n">
        <v>250</v>
      </c>
      <c r="E2029" s="8" t="n">
        <v>22</v>
      </c>
      <c r="F2029" s="8" t="n">
        <v>8</v>
      </c>
      <c r="G2029" s="28" t="n">
        <v>16.907073</v>
      </c>
      <c r="H2029" s="8" t="n">
        <v>127.243687</v>
      </c>
      <c r="I2029" s="8" t="n">
        <v>1240.581042</v>
      </c>
      <c r="J2029" s="28" t="n">
        <v>9.749647</v>
      </c>
      <c r="K2029" s="39" t="n">
        <v>1.435851</v>
      </c>
      <c r="L2029" s="28" t="n">
        <v>13.705097</v>
      </c>
      <c r="M2029" s="8" t="n">
        <v>244</v>
      </c>
      <c r="N2029" s="8" t="n">
        <v>1100</v>
      </c>
      <c r="O2029" s="28" t="n">
        <v>15.22784</v>
      </c>
      <c r="P2029" s="28" t="n">
        <v>17.719101</v>
      </c>
      <c r="Q2029" s="28" t="n">
        <v>20.35752</v>
      </c>
      <c r="R2029" s="8" t="n">
        <v>32</v>
      </c>
      <c r="S2029" s="8" t="n">
        <v>16</v>
      </c>
      <c r="T2029" s="23" t="n">
        <v>165.518577</v>
      </c>
      <c r="U2029" s="23" t="n">
        <v>137.118579</v>
      </c>
      <c r="V2029" s="28" t="n">
        <v>7.217601</v>
      </c>
      <c r="W2029" s="39" t="n">
        <v>0.9022</v>
      </c>
      <c r="X2029" s="24" t="n">
        <f aca="false">P2029*RHO_VANE/2700*(1+SCRAP)*PRICE_VANE</f>
        <v>212.09763897</v>
      </c>
      <c r="Y2029" s="24" t="n">
        <f aca="false">Q2029*RHO_PLATE/2700*(1+SCRAP)*PRICE_PLATE</f>
        <v>243.6795144</v>
      </c>
      <c r="Z2029" s="24" t="n">
        <f aca="false">T2029*CUT_M+(R2029+S2029)*CUT_SET</f>
        <v>296.2778655</v>
      </c>
      <c r="AA2029" s="24" t="n">
        <f aca="false">U2029*ROUND_M</f>
        <v>685.592895</v>
      </c>
      <c r="AB2029" s="24" t="n">
        <f aca="false">(R2029+S2029)*FINISH_PART</f>
        <v>384</v>
      </c>
      <c r="AC2029" s="24" t="n">
        <f aca="false">R2029*SPACER_VANE+(R2029+S2029)*ASM_H*LABOUR</f>
        <v>636</v>
      </c>
      <c r="AD2029" s="24" t="n">
        <f aca="false">V2029*G10_CAGE+W2029*G10_SLEEVE</f>
        <v>487.18806</v>
      </c>
      <c r="AE2029" s="24" t="n">
        <f aca="false">N2029/1000*SHAFT_M+SHAFT_SET</f>
        <v>212</v>
      </c>
      <c r="AF2029" s="24" t="n">
        <f aca="false">2*ROUNDUP(G2029*1000/V_ZENER,0)*PRICE_Z+5*ROUNDUP(G2029*DIODE_SAFETY/V_STICK,0)*PRICE_STICK</f>
        <v>127</v>
      </c>
      <c r="AG2029" s="24" t="n">
        <f aca="false">SUM(X2029:AF2029)</f>
        <v>3283.83597387</v>
      </c>
      <c r="AH2029" s="20" t="n">
        <f aca="false">FIXED_BOM</f>
        <v>3461</v>
      </c>
      <c r="AI2029" s="24" t="n">
        <f aca="false">(AG2029+AH2029)*(1+CONT)</f>
        <v>7756.5613699505</v>
      </c>
      <c r="AJ2029" s="24" t="n">
        <f aca="false">IF(L2029&gt;0,AI2029/L2029,1000000000000)</f>
        <v>565.961800193789</v>
      </c>
      <c r="AK2029" s="8" t="n">
        <f aca="false">IF(AND(G2029&gt;=V_NEED,L2029&gt;=P_MIN,K2029&gt;=Z_MIN,F2029&lt;=N_CAP,D2029&lt;=R_MAX,OR(CORONA_REQ=0,O2029&gt;=G2029)),1,0)</f>
        <v>0</v>
      </c>
      <c r="AL2029" s="28" t="n">
        <f aca="false">IF(AK2029=1,IF(OBJECTIVE=1,AI2029,AJ2029),1000000000000)+ROW()*0.000000001</f>
        <v>1000000000000</v>
      </c>
    </row>
    <row r="2030" customFormat="false" ht="15" hidden="false" customHeight="false" outlineLevel="0" collapsed="false">
      <c r="A2030" s="8" t="n">
        <v>2026</v>
      </c>
      <c r="B2030" s="23" t="n">
        <v>8</v>
      </c>
      <c r="C2030" s="23" t="n">
        <v>2.5</v>
      </c>
      <c r="D2030" s="8" t="n">
        <v>250</v>
      </c>
      <c r="E2030" s="8" t="n">
        <v>22</v>
      </c>
      <c r="F2030" s="8" t="n">
        <v>10</v>
      </c>
      <c r="G2030" s="28" t="n">
        <v>16.907073</v>
      </c>
      <c r="H2030" s="8" t="n">
        <v>160.642004</v>
      </c>
      <c r="I2030" s="8" t="n">
        <v>1571.402653</v>
      </c>
      <c r="J2030" s="28" t="n">
        <v>9.782016</v>
      </c>
      <c r="K2030" s="39" t="n">
        <v>1.445913</v>
      </c>
      <c r="L2030" s="28" t="n">
        <v>17.645159</v>
      </c>
      <c r="M2030" s="8" t="n">
        <v>307</v>
      </c>
      <c r="N2030" s="8" t="n">
        <v>1226</v>
      </c>
      <c r="O2030" s="28" t="n">
        <v>15.22784</v>
      </c>
      <c r="P2030" s="28" t="n">
        <v>22.148876</v>
      </c>
      <c r="Q2030" s="28" t="n">
        <v>25.4469</v>
      </c>
      <c r="R2030" s="8" t="n">
        <v>40</v>
      </c>
      <c r="S2030" s="8" t="n">
        <v>20</v>
      </c>
      <c r="T2030" s="23" t="n">
        <v>206.898221</v>
      </c>
      <c r="U2030" s="23" t="n">
        <v>171.398224</v>
      </c>
      <c r="V2030" s="28" t="n">
        <v>8.764229</v>
      </c>
      <c r="W2030" s="39" t="n">
        <v>1.095529</v>
      </c>
      <c r="X2030" s="24" t="n">
        <f aca="false">P2030*RHO_VANE/2700*(1+SCRAP)*PRICE_VANE</f>
        <v>265.12204572</v>
      </c>
      <c r="Y2030" s="24" t="n">
        <f aca="false">Q2030*RHO_PLATE/2700*(1+SCRAP)*PRICE_PLATE</f>
        <v>304.599393</v>
      </c>
      <c r="Z2030" s="24" t="n">
        <f aca="false">T2030*CUT_M+(R2030+S2030)*CUT_SET</f>
        <v>370.3473315</v>
      </c>
      <c r="AA2030" s="24" t="n">
        <f aca="false">U2030*ROUND_M</f>
        <v>856.99112</v>
      </c>
      <c r="AB2030" s="24" t="n">
        <f aca="false">(R2030+S2030)*FINISH_PART</f>
        <v>480</v>
      </c>
      <c r="AC2030" s="24" t="n">
        <f aca="false">R2030*SPACER_VANE+(R2030+S2030)*ASM_H*LABOUR</f>
        <v>795</v>
      </c>
      <c r="AD2030" s="24" t="n">
        <f aca="false">V2030*G10_CAGE+W2030*G10_SLEEVE</f>
        <v>591.58548</v>
      </c>
      <c r="AE2030" s="24" t="n">
        <f aca="false">N2030/1000*SHAFT_M+SHAFT_SET</f>
        <v>227.12</v>
      </c>
      <c r="AF2030" s="24" t="n">
        <f aca="false">2*ROUNDUP(G2030*1000/V_ZENER,0)*PRICE_Z+5*ROUNDUP(G2030*DIODE_SAFETY/V_STICK,0)*PRICE_STICK</f>
        <v>127</v>
      </c>
      <c r="AG2030" s="24" t="n">
        <f aca="false">SUM(X2030:AF2030)</f>
        <v>4017.76537022</v>
      </c>
      <c r="AH2030" s="20" t="n">
        <f aca="false">FIXED_BOM</f>
        <v>3461</v>
      </c>
      <c r="AI2030" s="24" t="n">
        <f aca="false">(AG2030+AH2030)*(1+CONT)</f>
        <v>8600.580175753</v>
      </c>
      <c r="AJ2030" s="24" t="n">
        <f aca="false">IF(L2030&gt;0,AI2030/L2030,1000000000000)</f>
        <v>487.418683830109</v>
      </c>
      <c r="AK2030" s="8" t="n">
        <f aca="false">IF(AND(G2030&gt;=V_NEED,L2030&gt;=P_MIN,K2030&gt;=Z_MIN,F2030&lt;=N_CAP,D2030&lt;=R_MAX,OR(CORONA_REQ=0,O2030&gt;=G2030)),1,0)</f>
        <v>0</v>
      </c>
      <c r="AL2030" s="28" t="n">
        <f aca="false">IF(AK2030=1,IF(OBJECTIVE=1,AI2030,AJ2030),1000000000000)+ROW()*0.000000001</f>
        <v>1000000000000</v>
      </c>
    </row>
    <row r="2031" customFormat="false" ht="15" hidden="false" customHeight="false" outlineLevel="0" collapsed="false">
      <c r="A2031" s="8" t="n">
        <v>2027</v>
      </c>
      <c r="B2031" s="23" t="n">
        <v>8</v>
      </c>
      <c r="C2031" s="23" t="n">
        <v>2.5</v>
      </c>
      <c r="D2031" s="8" t="n">
        <v>250</v>
      </c>
      <c r="E2031" s="8" t="n">
        <v>22</v>
      </c>
      <c r="F2031" s="8" t="n">
        <v>12</v>
      </c>
      <c r="G2031" s="28" t="n">
        <v>16.907073</v>
      </c>
      <c r="H2031" s="8" t="n">
        <v>194.04032</v>
      </c>
      <c r="I2031" s="8" t="n">
        <v>1902.224264</v>
      </c>
      <c r="J2031" s="28" t="n">
        <v>9.803242</v>
      </c>
      <c r="K2031" s="39" t="n">
        <v>1.451727</v>
      </c>
      <c r="L2031" s="28" t="n">
        <v>21.557916</v>
      </c>
      <c r="M2031" s="8" t="n">
        <v>370</v>
      </c>
      <c r="N2031" s="8" t="n">
        <v>1352</v>
      </c>
      <c r="O2031" s="28" t="n">
        <v>15.22784</v>
      </c>
      <c r="P2031" s="28" t="n">
        <v>26.578651</v>
      </c>
      <c r="Q2031" s="28" t="n">
        <v>30.536281</v>
      </c>
      <c r="R2031" s="8" t="n">
        <v>48</v>
      </c>
      <c r="S2031" s="8" t="n">
        <v>24</v>
      </c>
      <c r="T2031" s="23" t="n">
        <v>248.277865</v>
      </c>
      <c r="U2031" s="23" t="n">
        <v>205.677868</v>
      </c>
      <c r="V2031" s="28" t="n">
        <v>10.310858</v>
      </c>
      <c r="W2031" s="39" t="n">
        <v>1.288857</v>
      </c>
      <c r="X2031" s="24" t="n">
        <f aca="false">P2031*RHO_VANE/2700*(1+SCRAP)*PRICE_VANE</f>
        <v>318.14645247</v>
      </c>
      <c r="Y2031" s="24" t="n">
        <f aca="false">Q2031*RHO_PLATE/2700*(1+SCRAP)*PRICE_PLATE</f>
        <v>365.51928357</v>
      </c>
      <c r="Z2031" s="24" t="n">
        <f aca="false">T2031*CUT_M+(R2031+S2031)*CUT_SET</f>
        <v>444.4167975</v>
      </c>
      <c r="AA2031" s="24" t="n">
        <f aca="false">U2031*ROUND_M</f>
        <v>1028.38934</v>
      </c>
      <c r="AB2031" s="24" t="n">
        <f aca="false">(R2031+S2031)*FINISH_PART</f>
        <v>576</v>
      </c>
      <c r="AC2031" s="24" t="n">
        <f aca="false">R2031*SPACER_VANE+(R2031+S2031)*ASM_H*LABOUR</f>
        <v>954</v>
      </c>
      <c r="AD2031" s="24" t="n">
        <f aca="false">V2031*G10_CAGE+W2031*G10_SLEEVE</f>
        <v>695.9829</v>
      </c>
      <c r="AE2031" s="24" t="n">
        <f aca="false">N2031/1000*SHAFT_M+SHAFT_SET</f>
        <v>242.24</v>
      </c>
      <c r="AF2031" s="24" t="n">
        <f aca="false">2*ROUNDUP(G2031*1000/V_ZENER,0)*PRICE_Z+5*ROUNDUP(G2031*DIODE_SAFETY/V_STICK,0)*PRICE_STICK</f>
        <v>127</v>
      </c>
      <c r="AG2031" s="24" t="n">
        <f aca="false">SUM(X2031:AF2031)</f>
        <v>4751.69477354</v>
      </c>
      <c r="AH2031" s="20" t="n">
        <f aca="false">FIXED_BOM</f>
        <v>3461</v>
      </c>
      <c r="AI2031" s="24" t="n">
        <f aca="false">(AG2031+AH2031)*(1+CONT)</f>
        <v>9444.598989571</v>
      </c>
      <c r="AJ2031" s="24" t="n">
        <f aca="false">IF(L2031&gt;0,AI2031/L2031,1000000000000)</f>
        <v>438.103524921936</v>
      </c>
      <c r="AK2031" s="8" t="n">
        <f aca="false">IF(AND(G2031&gt;=V_NEED,L2031&gt;=P_MIN,K2031&gt;=Z_MIN,F2031&lt;=N_CAP,D2031&lt;=R_MAX,OR(CORONA_REQ=0,O2031&gt;=G2031)),1,0)</f>
        <v>0</v>
      </c>
      <c r="AL2031" s="28" t="n">
        <f aca="false">IF(AK2031=1,IF(OBJECTIVE=1,AI2031,AJ2031),1000000000000)+ROW()*0.000000001</f>
        <v>1000000000000</v>
      </c>
    </row>
    <row r="2032" customFormat="false" ht="15" hidden="false" customHeight="false" outlineLevel="0" collapsed="false">
      <c r="A2032" s="8" t="n">
        <v>2028</v>
      </c>
      <c r="B2032" s="23" t="n">
        <v>8</v>
      </c>
      <c r="C2032" s="23" t="n">
        <v>2.5</v>
      </c>
      <c r="D2032" s="8" t="n">
        <v>250</v>
      </c>
      <c r="E2032" s="8" t="n">
        <v>22</v>
      </c>
      <c r="F2032" s="8" t="n">
        <v>16</v>
      </c>
      <c r="G2032" s="28" t="n">
        <v>16.907073</v>
      </c>
      <c r="H2032" s="8" t="n">
        <v>260.836953</v>
      </c>
      <c r="I2032" s="8" t="n">
        <v>2563.867486</v>
      </c>
      <c r="J2032" s="28" t="n">
        <v>9.829387</v>
      </c>
      <c r="K2032" s="39" t="n">
        <v>1.459544</v>
      </c>
      <c r="L2032" s="28" t="n">
        <v>29.411714</v>
      </c>
      <c r="M2032" s="8" t="n">
        <v>485.5</v>
      </c>
      <c r="N2032" s="8" t="n">
        <v>1583</v>
      </c>
      <c r="O2032" s="28" t="n">
        <v>15.22784</v>
      </c>
      <c r="P2032" s="28" t="n">
        <v>35.438202</v>
      </c>
      <c r="Q2032" s="28" t="n">
        <v>38.170351</v>
      </c>
      <c r="R2032" s="8" t="n">
        <v>64</v>
      </c>
      <c r="S2032" s="8" t="n">
        <v>30</v>
      </c>
      <c r="T2032" s="23" t="n">
        <v>327.267242</v>
      </c>
      <c r="U2032" s="23" t="n">
        <v>270.467247</v>
      </c>
      <c r="V2032" s="28" t="n">
        <v>13.146344</v>
      </c>
      <c r="W2032" s="39" t="n">
        <v>1.643293</v>
      </c>
      <c r="X2032" s="24" t="n">
        <f aca="false">P2032*RHO_VANE/2700*(1+SCRAP)*PRICE_VANE</f>
        <v>424.19527794</v>
      </c>
      <c r="Y2032" s="24" t="n">
        <f aca="false">Q2032*RHO_PLATE/2700*(1+SCRAP)*PRICE_PLATE</f>
        <v>456.89910147</v>
      </c>
      <c r="Z2032" s="24" t="n">
        <f aca="false">T2032*CUT_M+(R2032+S2032)*CUT_SET</f>
        <v>584.900863</v>
      </c>
      <c r="AA2032" s="24" t="n">
        <f aca="false">U2032*ROUND_M</f>
        <v>1352.336235</v>
      </c>
      <c r="AB2032" s="24" t="n">
        <f aca="false">(R2032+S2032)*FINISH_PART</f>
        <v>752</v>
      </c>
      <c r="AC2032" s="24" t="n">
        <f aca="false">R2032*SPACER_VANE+(R2032+S2032)*ASM_H*LABOUR</f>
        <v>1249.5</v>
      </c>
      <c r="AD2032" s="24" t="n">
        <f aca="false">V2032*G10_CAGE+W2032*G10_SLEEVE</f>
        <v>887.37822</v>
      </c>
      <c r="AE2032" s="24" t="n">
        <f aca="false">N2032/1000*SHAFT_M+SHAFT_SET</f>
        <v>269.96</v>
      </c>
      <c r="AF2032" s="24" t="n">
        <f aca="false">2*ROUNDUP(G2032*1000/V_ZENER,0)*PRICE_Z+5*ROUNDUP(G2032*DIODE_SAFETY/V_STICK,0)*PRICE_STICK</f>
        <v>127</v>
      </c>
      <c r="AG2032" s="24" t="n">
        <f aca="false">SUM(X2032:AF2032)</f>
        <v>6104.16969741</v>
      </c>
      <c r="AH2032" s="20" t="n">
        <f aca="false">FIXED_BOM</f>
        <v>3461</v>
      </c>
      <c r="AI2032" s="24" t="n">
        <f aca="false">(AG2032+AH2032)*(1+CONT)</f>
        <v>10999.9451520215</v>
      </c>
      <c r="AJ2032" s="24" t="n">
        <f aca="false">IF(L2032&gt;0,AI2032/L2032,1000000000000)</f>
        <v>373.998779942628</v>
      </c>
      <c r="AK2032" s="8" t="n">
        <f aca="false">IF(AND(G2032&gt;=V_NEED,L2032&gt;=P_MIN,K2032&gt;=Z_MIN,F2032&lt;=N_CAP,D2032&lt;=R_MAX,OR(CORONA_REQ=0,O2032&gt;=G2032)),1,0)</f>
        <v>0</v>
      </c>
      <c r="AL2032" s="28" t="n">
        <f aca="false">IF(AK2032=1,IF(OBJECTIVE=1,AI2032,AJ2032),1000000000000)+ROW()*0.000000001</f>
        <v>1000000000000</v>
      </c>
    </row>
    <row r="2033" customFormat="false" ht="15" hidden="false" customHeight="false" outlineLevel="0" collapsed="false">
      <c r="A2033" s="8" t="n">
        <v>2029</v>
      </c>
      <c r="B2033" s="23" t="n">
        <v>8</v>
      </c>
      <c r="C2033" s="23" t="n">
        <v>2.5</v>
      </c>
      <c r="D2033" s="8" t="n">
        <v>250</v>
      </c>
      <c r="E2033" s="8" t="n">
        <v>26</v>
      </c>
      <c r="F2033" s="8" t="n">
        <v>4</v>
      </c>
      <c r="G2033" s="28" t="n">
        <v>16.907073</v>
      </c>
      <c r="H2033" s="8" t="n">
        <v>90.375589</v>
      </c>
      <c r="I2033" s="8" t="n">
        <v>676.170795</v>
      </c>
      <c r="J2033" s="28" t="n">
        <v>7.481786</v>
      </c>
      <c r="K2033" s="39" t="n">
        <v>1.348184</v>
      </c>
      <c r="L2033" s="28" t="n">
        <v>6.377638</v>
      </c>
      <c r="M2033" s="8" t="n">
        <v>128.5</v>
      </c>
      <c r="N2033" s="8" t="n">
        <v>869</v>
      </c>
      <c r="O2033" s="28" t="n">
        <v>15.22784</v>
      </c>
      <c r="P2033" s="28" t="n">
        <v>10.216718</v>
      </c>
      <c r="Q2033" s="28" t="n">
        <v>12.72345</v>
      </c>
      <c r="R2033" s="8" t="n">
        <v>16</v>
      </c>
      <c r="S2033" s="8" t="n">
        <v>10</v>
      </c>
      <c r="T2033" s="23" t="n">
        <v>86.529199</v>
      </c>
      <c r="U2033" s="23" t="n">
        <v>72.329201</v>
      </c>
      <c r="V2033" s="28" t="n">
        <v>4.382115</v>
      </c>
      <c r="W2033" s="39" t="n">
        <v>0.547764</v>
      </c>
      <c r="X2033" s="24" t="n">
        <f aca="false">P2033*RHO_VANE/2700*(1+SCRAP)*PRICE_VANE</f>
        <v>122.29411446</v>
      </c>
      <c r="Y2033" s="24" t="n">
        <f aca="false">Q2033*RHO_PLATE/2700*(1+SCRAP)*PRICE_PLATE</f>
        <v>152.2996965</v>
      </c>
      <c r="Z2033" s="24" t="n">
        <f aca="false">T2033*CUT_M+(R2033+S2033)*CUT_SET</f>
        <v>155.7937985</v>
      </c>
      <c r="AA2033" s="24" t="n">
        <f aca="false">U2033*ROUND_M</f>
        <v>361.646005</v>
      </c>
      <c r="AB2033" s="24" t="n">
        <f aca="false">(R2033+S2033)*FINISH_PART</f>
        <v>208</v>
      </c>
      <c r="AC2033" s="24" t="n">
        <f aca="false">R2033*SPACER_VANE+(R2033+S2033)*ASM_H*LABOUR</f>
        <v>340.5</v>
      </c>
      <c r="AD2033" s="24" t="n">
        <f aca="false">V2033*G10_CAGE+W2033*G10_SLEEVE</f>
        <v>295.79274</v>
      </c>
      <c r="AE2033" s="24" t="n">
        <f aca="false">N2033/1000*SHAFT_M+SHAFT_SET</f>
        <v>184.28</v>
      </c>
      <c r="AF2033" s="24" t="n">
        <f aca="false">2*ROUNDUP(G2033*1000/V_ZENER,0)*PRICE_Z+5*ROUNDUP(G2033*DIODE_SAFETY/V_STICK,0)*PRICE_STICK</f>
        <v>127</v>
      </c>
      <c r="AG2033" s="24" t="n">
        <f aca="false">SUM(X2033:AF2033)</f>
        <v>1947.60635446</v>
      </c>
      <c r="AH2033" s="20" t="n">
        <f aca="false">FIXED_BOM</f>
        <v>3461</v>
      </c>
      <c r="AI2033" s="24" t="n">
        <f aca="false">(AG2033+AH2033)*(1+CONT)</f>
        <v>6219.897307629</v>
      </c>
      <c r="AJ2033" s="24" t="n">
        <f aca="false">IF(L2033&gt;0,AI2033/L2033,1000000000000)</f>
        <v>975.266596760274</v>
      </c>
      <c r="AK2033" s="8" t="n">
        <f aca="false">IF(AND(G2033&gt;=V_NEED,L2033&gt;=P_MIN,K2033&gt;=Z_MIN,F2033&lt;=N_CAP,D2033&lt;=R_MAX,OR(CORONA_REQ=0,O2033&gt;=G2033)),1,0)</f>
        <v>0</v>
      </c>
      <c r="AL2033" s="28" t="n">
        <f aca="false">IF(AK2033=1,IF(OBJECTIVE=1,AI2033,AJ2033),1000000000000)+ROW()*0.000000001</f>
        <v>1000000000000</v>
      </c>
    </row>
    <row r="2034" customFormat="false" ht="15" hidden="false" customHeight="false" outlineLevel="0" collapsed="false">
      <c r="A2034" s="8" t="n">
        <v>2030</v>
      </c>
      <c r="B2034" s="23" t="n">
        <v>8</v>
      </c>
      <c r="C2034" s="23" t="n">
        <v>2.5</v>
      </c>
      <c r="D2034" s="8" t="n">
        <v>250</v>
      </c>
      <c r="E2034" s="8" t="n">
        <v>26</v>
      </c>
      <c r="F2034" s="8" t="n">
        <v>6</v>
      </c>
      <c r="G2034" s="28" t="n">
        <v>16.907073</v>
      </c>
      <c r="H2034" s="8" t="n">
        <v>140.875925</v>
      </c>
      <c r="I2034" s="8" t="n">
        <v>1062.554107</v>
      </c>
      <c r="J2034" s="28" t="n">
        <v>7.542482</v>
      </c>
      <c r="K2034" s="39" t="n">
        <v>1.372777</v>
      </c>
      <c r="L2034" s="28" t="n">
        <v>10.534543</v>
      </c>
      <c r="M2034" s="8" t="n">
        <v>191.5</v>
      </c>
      <c r="N2034" s="8" t="n">
        <v>995</v>
      </c>
      <c r="O2034" s="28" t="n">
        <v>15.22784</v>
      </c>
      <c r="P2034" s="28" t="n">
        <v>15.325078</v>
      </c>
      <c r="Q2034" s="28" t="n">
        <v>17.81283</v>
      </c>
      <c r="R2034" s="8" t="n">
        <v>24</v>
      </c>
      <c r="S2034" s="8" t="n">
        <v>14</v>
      </c>
      <c r="T2034" s="23" t="n">
        <v>127.908844</v>
      </c>
      <c r="U2034" s="23" t="n">
        <v>106.608845</v>
      </c>
      <c r="V2034" s="28" t="n">
        <v>5.928743</v>
      </c>
      <c r="W2034" s="39" t="n">
        <v>0.741093</v>
      </c>
      <c r="X2034" s="24" t="n">
        <f aca="false">P2034*RHO_VANE/2700*(1+SCRAP)*PRICE_VANE</f>
        <v>183.44118366</v>
      </c>
      <c r="Y2034" s="24" t="n">
        <f aca="false">Q2034*RHO_PLATE/2700*(1+SCRAP)*PRICE_PLATE</f>
        <v>213.2195751</v>
      </c>
      <c r="Z2034" s="24" t="n">
        <f aca="false">T2034*CUT_M+(R2034+S2034)*CUT_SET</f>
        <v>229.863266</v>
      </c>
      <c r="AA2034" s="24" t="n">
        <f aca="false">U2034*ROUND_M</f>
        <v>533.044225</v>
      </c>
      <c r="AB2034" s="24" t="n">
        <f aca="false">(R2034+S2034)*FINISH_PART</f>
        <v>304</v>
      </c>
      <c r="AC2034" s="24" t="n">
        <f aca="false">R2034*SPACER_VANE+(R2034+S2034)*ASM_H*LABOUR</f>
        <v>499.5</v>
      </c>
      <c r="AD2034" s="24" t="n">
        <f aca="false">V2034*G10_CAGE+W2034*G10_SLEEVE</f>
        <v>400.19016</v>
      </c>
      <c r="AE2034" s="24" t="n">
        <f aca="false">N2034/1000*SHAFT_M+SHAFT_SET</f>
        <v>199.4</v>
      </c>
      <c r="AF2034" s="24" t="n">
        <f aca="false">2*ROUNDUP(G2034*1000/V_ZENER,0)*PRICE_Z+5*ROUNDUP(G2034*DIODE_SAFETY/V_STICK,0)*PRICE_STICK</f>
        <v>127</v>
      </c>
      <c r="AG2034" s="24" t="n">
        <f aca="false">SUM(X2034:AF2034)</f>
        <v>2689.65840976</v>
      </c>
      <c r="AH2034" s="20" t="n">
        <f aca="false">FIXED_BOM</f>
        <v>3461</v>
      </c>
      <c r="AI2034" s="24" t="n">
        <f aca="false">(AG2034+AH2034)*(1+CONT)</f>
        <v>7073.257171224</v>
      </c>
      <c r="AJ2034" s="24" t="n">
        <f aca="false">IF(L2034&gt;0,AI2034/L2034,1000000000000)</f>
        <v>671.43464801691</v>
      </c>
      <c r="AK2034" s="8" t="n">
        <f aca="false">IF(AND(G2034&gt;=V_NEED,L2034&gt;=P_MIN,K2034&gt;=Z_MIN,F2034&lt;=N_CAP,D2034&lt;=R_MAX,OR(CORONA_REQ=0,O2034&gt;=G2034)),1,0)</f>
        <v>0</v>
      </c>
      <c r="AL2034" s="28" t="n">
        <f aca="false">IF(AK2034=1,IF(OBJECTIVE=1,AI2034,AJ2034),1000000000000)+ROW()*0.000000001</f>
        <v>1000000000000</v>
      </c>
    </row>
    <row r="2035" customFormat="false" ht="15" hidden="false" customHeight="false" outlineLevel="0" collapsed="false">
      <c r="A2035" s="8" t="n">
        <v>2031</v>
      </c>
      <c r="B2035" s="23" t="n">
        <v>8</v>
      </c>
      <c r="C2035" s="23" t="n">
        <v>2.5</v>
      </c>
      <c r="D2035" s="8" t="n">
        <v>250</v>
      </c>
      <c r="E2035" s="8" t="n">
        <v>26</v>
      </c>
      <c r="F2035" s="8" t="n">
        <v>8</v>
      </c>
      <c r="G2035" s="28" t="n">
        <v>16.907073</v>
      </c>
      <c r="H2035" s="8" t="n">
        <v>191.376262</v>
      </c>
      <c r="I2035" s="8" t="n">
        <v>1448.937419</v>
      </c>
      <c r="J2035" s="28" t="n">
        <v>7.571145</v>
      </c>
      <c r="K2035" s="39" t="n">
        <v>1.385292</v>
      </c>
      <c r="L2035" s="28" t="n">
        <v>14.711648</v>
      </c>
      <c r="M2035" s="8" t="n">
        <v>254.5</v>
      </c>
      <c r="N2035" s="8" t="n">
        <v>1121</v>
      </c>
      <c r="O2035" s="28" t="n">
        <v>15.22784</v>
      </c>
      <c r="P2035" s="28" t="n">
        <v>20.433437</v>
      </c>
      <c r="Q2035" s="28" t="n">
        <v>22.90221</v>
      </c>
      <c r="R2035" s="8" t="n">
        <v>32</v>
      </c>
      <c r="S2035" s="8" t="n">
        <v>18</v>
      </c>
      <c r="T2035" s="23" t="n">
        <v>169.288488</v>
      </c>
      <c r="U2035" s="23" t="n">
        <v>140.88849</v>
      </c>
      <c r="V2035" s="28" t="n">
        <v>7.475372</v>
      </c>
      <c r="W2035" s="39" t="n">
        <v>0.934421</v>
      </c>
      <c r="X2035" s="24" t="n">
        <f aca="false">P2035*RHO_VANE/2700*(1+SCRAP)*PRICE_VANE</f>
        <v>244.58824089</v>
      </c>
      <c r="Y2035" s="24" t="n">
        <f aca="false">Q2035*RHO_PLATE/2700*(1+SCRAP)*PRICE_PLATE</f>
        <v>274.1394537</v>
      </c>
      <c r="Z2035" s="24" t="n">
        <f aca="false">T2035*CUT_M+(R2035+S2035)*CUT_SET</f>
        <v>303.932732</v>
      </c>
      <c r="AA2035" s="24" t="n">
        <f aca="false">U2035*ROUND_M</f>
        <v>704.44245</v>
      </c>
      <c r="AB2035" s="24" t="n">
        <f aca="false">(R2035+S2035)*FINISH_PART</f>
        <v>400</v>
      </c>
      <c r="AC2035" s="24" t="n">
        <f aca="false">R2035*SPACER_VANE+(R2035+S2035)*ASM_H*LABOUR</f>
        <v>658.5</v>
      </c>
      <c r="AD2035" s="24" t="n">
        <f aca="false">V2035*G10_CAGE+W2035*G10_SLEEVE</f>
        <v>504.58758</v>
      </c>
      <c r="AE2035" s="24" t="n">
        <f aca="false">N2035/1000*SHAFT_M+SHAFT_SET</f>
        <v>214.52</v>
      </c>
      <c r="AF2035" s="24" t="n">
        <f aca="false">2*ROUNDUP(G2035*1000/V_ZENER,0)*PRICE_Z+5*ROUNDUP(G2035*DIODE_SAFETY/V_STICK,0)*PRICE_STICK</f>
        <v>127</v>
      </c>
      <c r="AG2035" s="24" t="n">
        <f aca="false">SUM(X2035:AF2035)</f>
        <v>3431.71045659</v>
      </c>
      <c r="AH2035" s="20" t="n">
        <f aca="false">FIXED_BOM</f>
        <v>3461</v>
      </c>
      <c r="AI2035" s="24" t="n">
        <f aca="false">(AG2035+AH2035)*(1+CONT)</f>
        <v>7926.6170250785</v>
      </c>
      <c r="AJ2035" s="24" t="n">
        <f aca="false">IF(L2035&gt;0,AI2035/L2035,1000000000000)</f>
        <v>538.798714126283</v>
      </c>
      <c r="AK2035" s="8" t="n">
        <f aca="false">IF(AND(G2035&gt;=V_NEED,L2035&gt;=P_MIN,K2035&gt;=Z_MIN,F2035&lt;=N_CAP,D2035&lt;=R_MAX,OR(CORONA_REQ=0,O2035&gt;=G2035)),1,0)</f>
        <v>0</v>
      </c>
      <c r="AL2035" s="28" t="n">
        <f aca="false">IF(AK2035=1,IF(OBJECTIVE=1,AI2035,AJ2035),1000000000000)+ROW()*0.000000001</f>
        <v>1000000000000</v>
      </c>
    </row>
    <row r="2036" customFormat="false" ht="15" hidden="false" customHeight="false" outlineLevel="0" collapsed="false">
      <c r="A2036" s="8" t="n">
        <v>2032</v>
      </c>
      <c r="B2036" s="23" t="n">
        <v>8</v>
      </c>
      <c r="C2036" s="23" t="n">
        <v>2.5</v>
      </c>
      <c r="D2036" s="8" t="n">
        <v>250</v>
      </c>
      <c r="E2036" s="8" t="n">
        <v>26</v>
      </c>
      <c r="F2036" s="8" t="n">
        <v>10</v>
      </c>
      <c r="G2036" s="28" t="n">
        <v>16.907073</v>
      </c>
      <c r="H2036" s="8" t="n">
        <v>241.876598</v>
      </c>
      <c r="I2036" s="8" t="n">
        <v>1835.32073</v>
      </c>
      <c r="J2036" s="28" t="n">
        <v>7.587839</v>
      </c>
      <c r="K2036" s="39" t="n">
        <v>1.392747</v>
      </c>
      <c r="L2036" s="28" t="n">
        <v>18.881189</v>
      </c>
      <c r="M2036" s="8" t="n">
        <v>317.5</v>
      </c>
      <c r="N2036" s="8" t="n">
        <v>1247</v>
      </c>
      <c r="O2036" s="28" t="n">
        <v>15.22784</v>
      </c>
      <c r="P2036" s="28" t="n">
        <v>25.541796</v>
      </c>
      <c r="Q2036" s="28" t="n">
        <v>27.991591</v>
      </c>
      <c r="R2036" s="8" t="n">
        <v>40</v>
      </c>
      <c r="S2036" s="8" t="n">
        <v>22</v>
      </c>
      <c r="T2036" s="23" t="n">
        <v>210.668132</v>
      </c>
      <c r="U2036" s="23" t="n">
        <v>175.168135</v>
      </c>
      <c r="V2036" s="28" t="n">
        <v>9.022001</v>
      </c>
      <c r="W2036" s="39" t="n">
        <v>1.12775</v>
      </c>
      <c r="X2036" s="24" t="n">
        <f aca="false">P2036*RHO_VANE/2700*(1+SCRAP)*PRICE_VANE</f>
        <v>305.73529812</v>
      </c>
      <c r="Y2036" s="24" t="n">
        <f aca="false">Q2036*RHO_PLATE/2700*(1+SCRAP)*PRICE_PLATE</f>
        <v>335.05934427</v>
      </c>
      <c r="Z2036" s="24" t="n">
        <f aca="false">T2036*CUT_M+(R2036+S2036)*CUT_SET</f>
        <v>378.002198</v>
      </c>
      <c r="AA2036" s="24" t="n">
        <f aca="false">U2036*ROUND_M</f>
        <v>875.840675</v>
      </c>
      <c r="AB2036" s="24" t="n">
        <f aca="false">(R2036+S2036)*FINISH_PART</f>
        <v>496</v>
      </c>
      <c r="AC2036" s="24" t="n">
        <f aca="false">R2036*SPACER_VANE+(R2036+S2036)*ASM_H*LABOUR</f>
        <v>817.5</v>
      </c>
      <c r="AD2036" s="24" t="n">
        <f aca="false">V2036*G10_CAGE+W2036*G10_SLEEVE</f>
        <v>608.98506</v>
      </c>
      <c r="AE2036" s="24" t="n">
        <f aca="false">N2036/1000*SHAFT_M+SHAFT_SET</f>
        <v>229.64</v>
      </c>
      <c r="AF2036" s="24" t="n">
        <f aca="false">2*ROUNDUP(G2036*1000/V_ZENER,0)*PRICE_Z+5*ROUNDUP(G2036*DIODE_SAFETY/V_STICK,0)*PRICE_STICK</f>
        <v>127</v>
      </c>
      <c r="AG2036" s="24" t="n">
        <f aca="false">SUM(X2036:AF2036)</f>
        <v>4173.76257539</v>
      </c>
      <c r="AH2036" s="20" t="n">
        <f aca="false">FIXED_BOM</f>
        <v>3461</v>
      </c>
      <c r="AI2036" s="24" t="n">
        <f aca="false">(AG2036+AH2036)*(1+CONT)</f>
        <v>8779.9769616985</v>
      </c>
      <c r="AJ2036" s="24" t="n">
        <f aca="false">IF(L2036&gt;0,AI2036/L2036,1000000000000)</f>
        <v>465.01186772181</v>
      </c>
      <c r="AK2036" s="8" t="n">
        <f aca="false">IF(AND(G2036&gt;=V_NEED,L2036&gt;=P_MIN,K2036&gt;=Z_MIN,F2036&lt;=N_CAP,D2036&lt;=R_MAX,OR(CORONA_REQ=0,O2036&gt;=G2036)),1,0)</f>
        <v>0</v>
      </c>
      <c r="AL2036" s="28" t="n">
        <f aca="false">IF(AK2036=1,IF(OBJECTIVE=1,AI2036,AJ2036),1000000000000)+ROW()*0.000000001</f>
        <v>1000000000000</v>
      </c>
    </row>
    <row r="2037" customFormat="false" ht="15" hidden="false" customHeight="false" outlineLevel="0" collapsed="false">
      <c r="A2037" s="8" t="n">
        <v>2033</v>
      </c>
      <c r="B2037" s="23" t="n">
        <v>8</v>
      </c>
      <c r="C2037" s="23" t="n">
        <v>2.5</v>
      </c>
      <c r="D2037" s="8" t="n">
        <v>250</v>
      </c>
      <c r="E2037" s="8" t="n">
        <v>26</v>
      </c>
      <c r="F2037" s="8" t="n">
        <v>12</v>
      </c>
      <c r="G2037" s="28" t="n">
        <v>16.907073</v>
      </c>
      <c r="H2037" s="8" t="n">
        <v>292.376935</v>
      </c>
      <c r="I2037" s="8" t="n">
        <v>2221.704042</v>
      </c>
      <c r="J2037" s="28" t="n">
        <v>7.598766</v>
      </c>
      <c r="K2037" s="39" t="n">
        <v>1.396899</v>
      </c>
      <c r="L2037" s="28" t="n">
        <v>23.047738</v>
      </c>
      <c r="M2037" s="8" t="n">
        <v>380.5</v>
      </c>
      <c r="N2037" s="8" t="n">
        <v>1373</v>
      </c>
      <c r="O2037" s="28" t="n">
        <v>15.22784</v>
      </c>
      <c r="P2037" s="28" t="n">
        <v>30.650155</v>
      </c>
      <c r="Q2037" s="28" t="n">
        <v>33.080971</v>
      </c>
      <c r="R2037" s="8" t="n">
        <v>48</v>
      </c>
      <c r="S2037" s="8" t="n">
        <v>26</v>
      </c>
      <c r="T2037" s="23" t="n">
        <v>252.047776</v>
      </c>
      <c r="U2037" s="23" t="n">
        <v>209.44778</v>
      </c>
      <c r="V2037" s="28" t="n">
        <v>10.568629</v>
      </c>
      <c r="W2037" s="39" t="n">
        <v>1.321079</v>
      </c>
      <c r="X2037" s="24" t="n">
        <f aca="false">P2037*RHO_VANE/2700*(1+SCRAP)*PRICE_VANE</f>
        <v>366.88235535</v>
      </c>
      <c r="Y2037" s="24" t="n">
        <f aca="false">Q2037*RHO_PLATE/2700*(1+SCRAP)*PRICE_PLATE</f>
        <v>395.97922287</v>
      </c>
      <c r="Z2037" s="24" t="n">
        <f aca="false">T2037*CUT_M+(R2037+S2037)*CUT_SET</f>
        <v>452.071664</v>
      </c>
      <c r="AA2037" s="24" t="n">
        <f aca="false">U2037*ROUND_M</f>
        <v>1047.2389</v>
      </c>
      <c r="AB2037" s="24" t="n">
        <f aca="false">(R2037+S2037)*FINISH_PART</f>
        <v>592</v>
      </c>
      <c r="AC2037" s="24" t="n">
        <f aca="false">R2037*SPACER_VANE+(R2037+S2037)*ASM_H*LABOUR</f>
        <v>976.5</v>
      </c>
      <c r="AD2037" s="24" t="n">
        <f aca="false">V2037*G10_CAGE+W2037*G10_SLEEVE</f>
        <v>713.38248</v>
      </c>
      <c r="AE2037" s="24" t="n">
        <f aca="false">N2037/1000*SHAFT_M+SHAFT_SET</f>
        <v>244.76</v>
      </c>
      <c r="AF2037" s="24" t="n">
        <f aca="false">2*ROUNDUP(G2037*1000/V_ZENER,0)*PRICE_Z+5*ROUNDUP(G2037*DIODE_SAFETY/V_STICK,0)*PRICE_STICK</f>
        <v>127</v>
      </c>
      <c r="AG2037" s="24" t="n">
        <f aca="false">SUM(X2037:AF2037)</f>
        <v>4915.81462222</v>
      </c>
      <c r="AH2037" s="20" t="n">
        <f aca="false">FIXED_BOM</f>
        <v>3461</v>
      </c>
      <c r="AI2037" s="24" t="n">
        <f aca="false">(AG2037+AH2037)*(1+CONT)</f>
        <v>9633.336815553</v>
      </c>
      <c r="AJ2037" s="24" t="n">
        <f aca="false">IF(L2037&gt;0,AI2037/L2037,1000000000000)</f>
        <v>417.973200474294</v>
      </c>
      <c r="AK2037" s="8" t="n">
        <f aca="false">IF(AND(G2037&gt;=V_NEED,L2037&gt;=P_MIN,K2037&gt;=Z_MIN,F2037&lt;=N_CAP,D2037&lt;=R_MAX,OR(CORONA_REQ=0,O2037&gt;=G2037)),1,0)</f>
        <v>0</v>
      </c>
      <c r="AL2037" s="28" t="n">
        <f aca="false">IF(AK2037=1,IF(OBJECTIVE=1,AI2037,AJ2037),1000000000000)+ROW()*0.000000001</f>
        <v>1000000000000</v>
      </c>
    </row>
    <row r="2038" customFormat="false" ht="15" hidden="false" customHeight="false" outlineLevel="0" collapsed="false">
      <c r="A2038" s="8" t="n">
        <v>2034</v>
      </c>
      <c r="B2038" s="23" t="n">
        <v>8</v>
      </c>
      <c r="C2038" s="23" t="n">
        <v>2.5</v>
      </c>
      <c r="D2038" s="8" t="n">
        <v>250</v>
      </c>
      <c r="E2038" s="8" t="n">
        <v>26</v>
      </c>
      <c r="F2038" s="8" t="n">
        <v>16</v>
      </c>
      <c r="G2038" s="28" t="n">
        <v>16.907073</v>
      </c>
      <c r="H2038" s="8" t="n">
        <v>393.377608</v>
      </c>
      <c r="I2038" s="8" t="n">
        <v>2994.470665</v>
      </c>
      <c r="J2038" s="28" t="n">
        <v>7.612204</v>
      </c>
      <c r="K2038" s="39" t="n">
        <v>1.403134</v>
      </c>
      <c r="L2038" s="28" t="n">
        <v>31.410979</v>
      </c>
      <c r="M2038" s="8" t="n">
        <v>506.5</v>
      </c>
      <c r="N2038" s="8" t="n">
        <v>1625</v>
      </c>
      <c r="O2038" s="28" t="n">
        <v>15.22784</v>
      </c>
      <c r="P2038" s="28" t="n">
        <v>40.866874</v>
      </c>
      <c r="Q2038" s="28" t="n">
        <v>43.259731</v>
      </c>
      <c r="R2038" s="8" t="n">
        <v>64</v>
      </c>
      <c r="S2038" s="8" t="n">
        <v>34</v>
      </c>
      <c r="T2038" s="23" t="n">
        <v>334.807064</v>
      </c>
      <c r="U2038" s="23" t="n">
        <v>278.007069</v>
      </c>
      <c r="V2038" s="28" t="n">
        <v>13.661887</v>
      </c>
      <c r="W2038" s="39" t="n">
        <v>1.707736</v>
      </c>
      <c r="X2038" s="24" t="n">
        <f aca="false">P2038*RHO_VANE/2700*(1+SCRAP)*PRICE_VANE</f>
        <v>489.17648178</v>
      </c>
      <c r="Y2038" s="24" t="n">
        <f aca="false">Q2038*RHO_PLATE/2700*(1+SCRAP)*PRICE_PLATE</f>
        <v>517.81898007</v>
      </c>
      <c r="Z2038" s="24" t="n">
        <f aca="false">T2038*CUT_M+(R2038+S2038)*CUT_SET</f>
        <v>600.210596</v>
      </c>
      <c r="AA2038" s="24" t="n">
        <f aca="false">U2038*ROUND_M</f>
        <v>1390.035345</v>
      </c>
      <c r="AB2038" s="24" t="n">
        <f aca="false">(R2038+S2038)*FINISH_PART</f>
        <v>784</v>
      </c>
      <c r="AC2038" s="24" t="n">
        <f aca="false">R2038*SPACER_VANE+(R2038+S2038)*ASM_H*LABOUR</f>
        <v>1294.5</v>
      </c>
      <c r="AD2038" s="24" t="n">
        <f aca="false">V2038*G10_CAGE+W2038*G10_SLEEVE</f>
        <v>922.17738</v>
      </c>
      <c r="AE2038" s="24" t="n">
        <f aca="false">N2038/1000*SHAFT_M+SHAFT_SET</f>
        <v>275</v>
      </c>
      <c r="AF2038" s="24" t="n">
        <f aca="false">2*ROUNDUP(G2038*1000/V_ZENER,0)*PRICE_Z+5*ROUNDUP(G2038*DIODE_SAFETY/V_STICK,0)*PRICE_STICK</f>
        <v>127</v>
      </c>
      <c r="AG2038" s="24" t="n">
        <f aca="false">SUM(X2038:AF2038)</f>
        <v>6399.91878285</v>
      </c>
      <c r="AH2038" s="20" t="n">
        <f aca="false">FIXED_BOM</f>
        <v>3461</v>
      </c>
      <c r="AI2038" s="24" t="n">
        <f aca="false">(AG2038+AH2038)*(1+CONT)</f>
        <v>11340.0566002775</v>
      </c>
      <c r="AJ2038" s="24" t="n">
        <f aca="false">IF(L2038&gt;0,AI2038/L2038,1000000000000)</f>
        <v>361.022068120752</v>
      </c>
      <c r="AK2038" s="8" t="n">
        <f aca="false">IF(AND(G2038&gt;=V_NEED,L2038&gt;=P_MIN,K2038&gt;=Z_MIN,F2038&lt;=N_CAP,D2038&lt;=R_MAX,OR(CORONA_REQ=0,O2038&gt;=G2038)),1,0)</f>
        <v>0</v>
      </c>
      <c r="AL2038" s="28" t="n">
        <f aca="false">IF(AK2038=1,IF(OBJECTIVE=1,AI2038,AJ2038),1000000000000)+ROW()*0.000000001</f>
        <v>1000000000000</v>
      </c>
    </row>
    <row r="2039" customFormat="false" ht="15" hidden="false" customHeight="false" outlineLevel="0" collapsed="false">
      <c r="A2039" s="8" t="n">
        <v>2035</v>
      </c>
      <c r="B2039" s="23" t="n">
        <v>8</v>
      </c>
      <c r="C2039" s="23" t="n">
        <v>3</v>
      </c>
      <c r="D2039" s="8" t="n">
        <v>250</v>
      </c>
      <c r="E2039" s="8" t="n">
        <v>18</v>
      </c>
      <c r="F2039" s="8" t="n">
        <v>4</v>
      </c>
      <c r="G2039" s="28" t="n">
        <v>16.907073</v>
      </c>
      <c r="H2039" s="8" t="n">
        <v>47.509534</v>
      </c>
      <c r="I2039" s="8" t="n">
        <v>482.878149</v>
      </c>
      <c r="J2039" s="28" t="n">
        <v>10.163816</v>
      </c>
      <c r="K2039" s="39" t="n">
        <v>1.383897</v>
      </c>
      <c r="L2039" s="28" t="n">
        <v>4.864116</v>
      </c>
      <c r="M2039" s="8" t="n">
        <v>124</v>
      </c>
      <c r="N2039" s="8" t="n">
        <v>860</v>
      </c>
      <c r="O2039" s="28" t="n">
        <v>16.128223</v>
      </c>
      <c r="P2039" s="28" t="n">
        <v>9.002859</v>
      </c>
      <c r="Q2039" s="28" t="n">
        <v>12.214512</v>
      </c>
      <c r="R2039" s="8" t="n">
        <v>16</v>
      </c>
      <c r="S2039" s="8" t="n">
        <v>8</v>
      </c>
      <c r="T2039" s="23" t="n">
        <v>82.759288</v>
      </c>
      <c r="U2039" s="23" t="n">
        <v>68.559289</v>
      </c>
      <c r="V2039" s="28" t="n">
        <v>4.271641</v>
      </c>
      <c r="W2039" s="39" t="n">
        <v>0.533955</v>
      </c>
      <c r="X2039" s="24" t="n">
        <f aca="false">P2039*RHO_VANE/2700*(1+SCRAP)*PRICE_VANE</f>
        <v>107.76422223</v>
      </c>
      <c r="Y2039" s="24" t="n">
        <f aca="false">Q2039*RHO_PLATE/2700*(1+SCRAP)*PRICE_PLATE</f>
        <v>146.20770864</v>
      </c>
      <c r="Z2039" s="24" t="n">
        <f aca="false">T2039*CUT_M+(R2039+S2039)*CUT_SET</f>
        <v>148.138932</v>
      </c>
      <c r="AA2039" s="24" t="n">
        <f aca="false">U2039*ROUND_M</f>
        <v>342.796445</v>
      </c>
      <c r="AB2039" s="24" t="n">
        <f aca="false">(R2039+S2039)*FINISH_PART</f>
        <v>192</v>
      </c>
      <c r="AC2039" s="24" t="n">
        <f aca="false">R2039*SPACER_VANE+(R2039+S2039)*ASM_H*LABOUR</f>
        <v>318</v>
      </c>
      <c r="AD2039" s="24" t="n">
        <f aca="false">V2039*G10_CAGE+W2039*G10_SLEEVE</f>
        <v>288.33576</v>
      </c>
      <c r="AE2039" s="24" t="n">
        <f aca="false">N2039/1000*SHAFT_M+SHAFT_SET</f>
        <v>183.2</v>
      </c>
      <c r="AF2039" s="24" t="n">
        <f aca="false">2*ROUNDUP(G2039*1000/V_ZENER,0)*PRICE_Z+5*ROUNDUP(G2039*DIODE_SAFETY/V_STICK,0)*PRICE_STICK</f>
        <v>127</v>
      </c>
      <c r="AG2039" s="24" t="n">
        <f aca="false">SUM(X2039:AF2039)</f>
        <v>1853.44306787</v>
      </c>
      <c r="AH2039" s="20" t="n">
        <f aca="false">FIXED_BOM</f>
        <v>3461</v>
      </c>
      <c r="AI2039" s="24" t="n">
        <f aca="false">(AG2039+AH2039)*(1+CONT)</f>
        <v>6111.6095280505</v>
      </c>
      <c r="AJ2039" s="24" t="n">
        <f aca="false">IF(L2039&gt;0,AI2039/L2039,1000000000000)</f>
        <v>1256.46870429293</v>
      </c>
      <c r="AK2039" s="8" t="n">
        <f aca="false">IF(AND(G2039&gt;=V_NEED,L2039&gt;=P_MIN,K2039&gt;=Z_MIN,F2039&lt;=N_CAP,D2039&lt;=R_MAX,OR(CORONA_REQ=0,O2039&gt;=G2039)),1,0)</f>
        <v>0</v>
      </c>
      <c r="AL2039" s="28" t="n">
        <f aca="false">IF(AK2039=1,IF(OBJECTIVE=1,AI2039,AJ2039),1000000000000)+ROW()*0.000000001</f>
        <v>1000000000000</v>
      </c>
    </row>
    <row r="2040" customFormat="false" ht="15" hidden="false" customHeight="false" outlineLevel="0" collapsed="false">
      <c r="A2040" s="8" t="n">
        <v>2036</v>
      </c>
      <c r="B2040" s="23" t="n">
        <v>8</v>
      </c>
      <c r="C2040" s="23" t="n">
        <v>3</v>
      </c>
      <c r="D2040" s="8" t="n">
        <v>250</v>
      </c>
      <c r="E2040" s="8" t="n">
        <v>18</v>
      </c>
      <c r="F2040" s="8" t="n">
        <v>6</v>
      </c>
      <c r="G2040" s="28" t="n">
        <v>16.907073</v>
      </c>
      <c r="H2040" s="8" t="n">
        <v>73.514982</v>
      </c>
      <c r="I2040" s="8" t="n">
        <v>758.808519</v>
      </c>
      <c r="J2040" s="28" t="n">
        <v>10.321821</v>
      </c>
      <c r="K2040" s="39" t="n">
        <v>1.42213</v>
      </c>
      <c r="L2040" s="28" t="n">
        <v>8.178968</v>
      </c>
      <c r="M2040" s="8" t="n">
        <v>179</v>
      </c>
      <c r="N2040" s="8" t="n">
        <v>970</v>
      </c>
      <c r="O2040" s="28" t="n">
        <v>16.128223</v>
      </c>
      <c r="P2040" s="28" t="n">
        <v>13.504288</v>
      </c>
      <c r="Q2040" s="28" t="n">
        <v>15.26814</v>
      </c>
      <c r="R2040" s="8" t="n">
        <v>24</v>
      </c>
      <c r="S2040" s="8" t="n">
        <v>10</v>
      </c>
      <c r="T2040" s="23" t="n">
        <v>120.369021</v>
      </c>
      <c r="U2040" s="23" t="n">
        <v>99.069023</v>
      </c>
      <c r="V2040" s="28" t="n">
        <v>5.621873</v>
      </c>
      <c r="W2040" s="39" t="n">
        <v>0.702734</v>
      </c>
      <c r="X2040" s="24" t="n">
        <f aca="false">P2040*RHO_VANE/2700*(1+SCRAP)*PRICE_VANE</f>
        <v>161.64632736</v>
      </c>
      <c r="Y2040" s="24" t="n">
        <f aca="false">Q2040*RHO_PLATE/2700*(1+SCRAP)*PRICE_PLATE</f>
        <v>182.7596358</v>
      </c>
      <c r="Z2040" s="24" t="n">
        <f aca="false">T2040*CUT_M+(R2040+S2040)*CUT_SET</f>
        <v>214.5535315</v>
      </c>
      <c r="AA2040" s="24" t="n">
        <f aca="false">U2040*ROUND_M</f>
        <v>495.345115</v>
      </c>
      <c r="AB2040" s="24" t="n">
        <f aca="false">(R2040+S2040)*FINISH_PART</f>
        <v>272</v>
      </c>
      <c r="AC2040" s="24" t="n">
        <f aca="false">R2040*SPACER_VANE+(R2040+S2040)*ASM_H*LABOUR</f>
        <v>454.5</v>
      </c>
      <c r="AD2040" s="24" t="n">
        <f aca="false">V2040*G10_CAGE+W2040*G10_SLEEVE</f>
        <v>379.47642</v>
      </c>
      <c r="AE2040" s="24" t="n">
        <f aca="false">N2040/1000*SHAFT_M+SHAFT_SET</f>
        <v>196.4</v>
      </c>
      <c r="AF2040" s="24" t="n">
        <f aca="false">2*ROUNDUP(G2040*1000/V_ZENER,0)*PRICE_Z+5*ROUNDUP(G2040*DIODE_SAFETY/V_STICK,0)*PRICE_STICK</f>
        <v>127</v>
      </c>
      <c r="AG2040" s="24" t="n">
        <f aca="false">SUM(X2040:AF2040)</f>
        <v>2483.68102966</v>
      </c>
      <c r="AH2040" s="20" t="n">
        <f aca="false">FIXED_BOM</f>
        <v>3461</v>
      </c>
      <c r="AI2040" s="24" t="n">
        <f aca="false">(AG2040+AH2040)*(1+CONT)</f>
        <v>6836.383184109</v>
      </c>
      <c r="AJ2040" s="24" t="n">
        <f aca="false">IF(L2040&gt;0,AI2040/L2040,1000000000000)</f>
        <v>835.849117408089</v>
      </c>
      <c r="AK2040" s="8" t="n">
        <f aca="false">IF(AND(G2040&gt;=V_NEED,L2040&gt;=P_MIN,K2040&gt;=Z_MIN,F2040&lt;=N_CAP,D2040&lt;=R_MAX,OR(CORONA_REQ=0,O2040&gt;=G2040)),1,0)</f>
        <v>0</v>
      </c>
      <c r="AL2040" s="28" t="n">
        <f aca="false">IF(AK2040=1,IF(OBJECTIVE=1,AI2040,AJ2040),1000000000000)+ROW()*0.000000001</f>
        <v>1000000000000</v>
      </c>
    </row>
    <row r="2041" customFormat="false" ht="15" hidden="false" customHeight="false" outlineLevel="0" collapsed="false">
      <c r="A2041" s="8" t="n">
        <v>2037</v>
      </c>
      <c r="B2041" s="23" t="n">
        <v>8</v>
      </c>
      <c r="C2041" s="23" t="n">
        <v>3</v>
      </c>
      <c r="D2041" s="8" t="n">
        <v>250</v>
      </c>
      <c r="E2041" s="8" t="n">
        <v>18</v>
      </c>
      <c r="F2041" s="8" t="n">
        <v>8</v>
      </c>
      <c r="G2041" s="28" t="n">
        <v>16.907073</v>
      </c>
      <c r="H2041" s="8" t="n">
        <v>99.52043</v>
      </c>
      <c r="I2041" s="8" t="n">
        <v>1034.73889</v>
      </c>
      <c r="J2041" s="28" t="n">
        <v>10.397251</v>
      </c>
      <c r="K2041" s="39" t="n">
        <v>1.44078</v>
      </c>
      <c r="L2041" s="28" t="n">
        <v>11.511535</v>
      </c>
      <c r="M2041" s="8" t="n">
        <v>245</v>
      </c>
      <c r="N2041" s="8" t="n">
        <v>1102</v>
      </c>
      <c r="O2041" s="28" t="n">
        <v>16.128223</v>
      </c>
      <c r="P2041" s="28" t="n">
        <v>18.005718</v>
      </c>
      <c r="Q2041" s="28" t="n">
        <v>21.375396</v>
      </c>
      <c r="R2041" s="8" t="n">
        <v>32</v>
      </c>
      <c r="S2041" s="8" t="n">
        <v>14</v>
      </c>
      <c r="T2041" s="23" t="n">
        <v>161.748665</v>
      </c>
      <c r="U2041" s="23" t="n">
        <v>133.348668</v>
      </c>
      <c r="V2041" s="28" t="n">
        <v>7.24215</v>
      </c>
      <c r="W2041" s="39" t="n">
        <v>0.905269</v>
      </c>
      <c r="X2041" s="24" t="n">
        <f aca="false">P2041*RHO_VANE/2700*(1+SCRAP)*PRICE_VANE</f>
        <v>215.52844446</v>
      </c>
      <c r="Y2041" s="24" t="n">
        <f aca="false">Q2041*RHO_PLATE/2700*(1+SCRAP)*PRICE_PLATE</f>
        <v>255.86349012</v>
      </c>
      <c r="Z2041" s="24" t="n">
        <f aca="false">T2041*CUT_M+(R2041+S2041)*CUT_SET</f>
        <v>288.6229975</v>
      </c>
      <c r="AA2041" s="24" t="n">
        <f aca="false">U2041*ROUND_M</f>
        <v>666.74334</v>
      </c>
      <c r="AB2041" s="24" t="n">
        <f aca="false">(R2041+S2041)*FINISH_PART</f>
        <v>368</v>
      </c>
      <c r="AC2041" s="24" t="n">
        <f aca="false">R2041*SPACER_VANE+(R2041+S2041)*ASM_H*LABOUR</f>
        <v>613.5</v>
      </c>
      <c r="AD2041" s="24" t="n">
        <f aca="false">V2041*G10_CAGE+W2041*G10_SLEEVE</f>
        <v>488.84514</v>
      </c>
      <c r="AE2041" s="24" t="n">
        <f aca="false">N2041/1000*SHAFT_M+SHAFT_SET</f>
        <v>212.24</v>
      </c>
      <c r="AF2041" s="24" t="n">
        <f aca="false">2*ROUNDUP(G2041*1000/V_ZENER,0)*PRICE_Z+5*ROUNDUP(G2041*DIODE_SAFETY/V_STICK,0)*PRICE_STICK</f>
        <v>127</v>
      </c>
      <c r="AG2041" s="24" t="n">
        <f aca="false">SUM(X2041:AF2041)</f>
        <v>3236.34341208</v>
      </c>
      <c r="AH2041" s="20" t="n">
        <f aca="false">FIXED_BOM</f>
        <v>3461</v>
      </c>
      <c r="AI2041" s="24" t="n">
        <f aca="false">(AG2041+AH2041)*(1+CONT)</f>
        <v>7701.944923892</v>
      </c>
      <c r="AJ2041" s="24" t="n">
        <f aca="false">IF(L2041&gt;0,AI2041/L2041,1000000000000)</f>
        <v>669.063241686882</v>
      </c>
      <c r="AK2041" s="8" t="n">
        <f aca="false">IF(AND(G2041&gt;=V_NEED,L2041&gt;=P_MIN,K2041&gt;=Z_MIN,F2041&lt;=N_CAP,D2041&lt;=R_MAX,OR(CORONA_REQ=0,O2041&gt;=G2041)),1,0)</f>
        <v>0</v>
      </c>
      <c r="AL2041" s="28" t="n">
        <f aca="false">IF(AK2041=1,IF(OBJECTIVE=1,AI2041,AJ2041),1000000000000)+ROW()*0.000000001</f>
        <v>1000000000000</v>
      </c>
    </row>
    <row r="2042" customFormat="false" ht="15" hidden="false" customHeight="false" outlineLevel="0" collapsed="false">
      <c r="A2042" s="8" t="n">
        <v>2038</v>
      </c>
      <c r="B2042" s="23" t="n">
        <v>8</v>
      </c>
      <c r="C2042" s="23" t="n">
        <v>3</v>
      </c>
      <c r="D2042" s="8" t="n">
        <v>250</v>
      </c>
      <c r="E2042" s="8" t="n">
        <v>18</v>
      </c>
      <c r="F2042" s="8" t="n">
        <v>10</v>
      </c>
      <c r="G2042" s="28" t="n">
        <v>16.907073</v>
      </c>
      <c r="H2042" s="8" t="n">
        <v>125.525878</v>
      </c>
      <c r="I2042" s="8" t="n">
        <v>1310.669261</v>
      </c>
      <c r="J2042" s="28" t="n">
        <v>10.441427</v>
      </c>
      <c r="K2042" s="39" t="n">
        <v>1.452193</v>
      </c>
      <c r="L2042" s="28" t="n">
        <v>14.849618</v>
      </c>
      <c r="M2042" s="8" t="n">
        <v>300</v>
      </c>
      <c r="N2042" s="8" t="n">
        <v>1212</v>
      </c>
      <c r="O2042" s="28" t="n">
        <v>16.128223</v>
      </c>
      <c r="P2042" s="28" t="n">
        <v>22.507147</v>
      </c>
      <c r="Q2042" s="28" t="n">
        <v>24.429024</v>
      </c>
      <c r="R2042" s="8" t="n">
        <v>40</v>
      </c>
      <c r="S2042" s="8" t="n">
        <v>16</v>
      </c>
      <c r="T2042" s="23" t="n">
        <v>199.358398</v>
      </c>
      <c r="U2042" s="23" t="n">
        <v>163.858401</v>
      </c>
      <c r="V2042" s="28" t="n">
        <v>8.592382</v>
      </c>
      <c r="W2042" s="39" t="n">
        <v>1.074048</v>
      </c>
      <c r="X2042" s="24" t="n">
        <f aca="false">P2042*RHO_VANE/2700*(1+SCRAP)*PRICE_VANE</f>
        <v>269.41054959</v>
      </c>
      <c r="Y2042" s="24" t="n">
        <f aca="false">Q2042*RHO_PLATE/2700*(1+SCRAP)*PRICE_PLATE</f>
        <v>292.41541728</v>
      </c>
      <c r="Z2042" s="24" t="n">
        <f aca="false">T2042*CUT_M+(R2042+S2042)*CUT_SET</f>
        <v>355.037597</v>
      </c>
      <c r="AA2042" s="24" t="n">
        <f aca="false">U2042*ROUND_M</f>
        <v>819.292005</v>
      </c>
      <c r="AB2042" s="24" t="n">
        <f aca="false">(R2042+S2042)*FINISH_PART</f>
        <v>448</v>
      </c>
      <c r="AC2042" s="24" t="n">
        <f aca="false">R2042*SPACER_VANE+(R2042+S2042)*ASM_H*LABOUR</f>
        <v>750</v>
      </c>
      <c r="AD2042" s="24" t="n">
        <f aca="false">V2042*G10_CAGE+W2042*G10_SLEEVE</f>
        <v>579.9858</v>
      </c>
      <c r="AE2042" s="24" t="n">
        <f aca="false">N2042/1000*SHAFT_M+SHAFT_SET</f>
        <v>225.44</v>
      </c>
      <c r="AF2042" s="24" t="n">
        <f aca="false">2*ROUNDUP(G2042*1000/V_ZENER,0)*PRICE_Z+5*ROUNDUP(G2042*DIODE_SAFETY/V_STICK,0)*PRICE_STICK</f>
        <v>127</v>
      </c>
      <c r="AG2042" s="24" t="n">
        <f aca="false">SUM(X2042:AF2042)</f>
        <v>3866.58136887</v>
      </c>
      <c r="AH2042" s="20" t="n">
        <f aca="false">FIXED_BOM</f>
        <v>3461</v>
      </c>
      <c r="AI2042" s="24" t="n">
        <f aca="false">(AG2042+AH2042)*(1+CONT)</f>
        <v>8426.7185742005</v>
      </c>
      <c r="AJ2042" s="24" t="n">
        <f aca="false">IF(L2042&gt;0,AI2042/L2042,1000000000000)</f>
        <v>567.470393797369</v>
      </c>
      <c r="AK2042" s="8" t="n">
        <f aca="false">IF(AND(G2042&gt;=V_NEED,L2042&gt;=P_MIN,K2042&gt;=Z_MIN,F2042&lt;=N_CAP,D2042&lt;=R_MAX,OR(CORONA_REQ=0,O2042&gt;=G2042)),1,0)</f>
        <v>0</v>
      </c>
      <c r="AL2042" s="28" t="n">
        <f aca="false">IF(AK2042=1,IF(OBJECTIVE=1,AI2042,AJ2042),1000000000000)+ROW()*0.000000001</f>
        <v>1000000000000</v>
      </c>
    </row>
    <row r="2043" customFormat="false" ht="15" hidden="false" customHeight="false" outlineLevel="0" collapsed="false">
      <c r="A2043" s="8" t="n">
        <v>2039</v>
      </c>
      <c r="B2043" s="23" t="n">
        <v>8</v>
      </c>
      <c r="C2043" s="23" t="n">
        <v>3</v>
      </c>
      <c r="D2043" s="8" t="n">
        <v>250</v>
      </c>
      <c r="E2043" s="8" t="n">
        <v>18</v>
      </c>
      <c r="F2043" s="8" t="n">
        <v>12</v>
      </c>
      <c r="G2043" s="28" t="n">
        <v>16.907073</v>
      </c>
      <c r="H2043" s="8" t="n">
        <v>151.531326</v>
      </c>
      <c r="I2043" s="8" t="n">
        <v>1586.599632</v>
      </c>
      <c r="J2043" s="28" t="n">
        <v>10.47044</v>
      </c>
      <c r="K2043" s="39" t="n">
        <v>1.459749</v>
      </c>
      <c r="L2043" s="28" t="n">
        <v>18.188408</v>
      </c>
      <c r="M2043" s="8" t="n">
        <v>366</v>
      </c>
      <c r="N2043" s="8" t="n">
        <v>1344</v>
      </c>
      <c r="O2043" s="28" t="n">
        <v>16.128223</v>
      </c>
      <c r="P2043" s="28" t="n">
        <v>27.008577</v>
      </c>
      <c r="Q2043" s="28" t="n">
        <v>30.536281</v>
      </c>
      <c r="R2043" s="8" t="n">
        <v>48</v>
      </c>
      <c r="S2043" s="8" t="n">
        <v>20</v>
      </c>
      <c r="T2043" s="23" t="n">
        <v>240.738042</v>
      </c>
      <c r="U2043" s="23" t="n">
        <v>198.138046</v>
      </c>
      <c r="V2043" s="28" t="n">
        <v>10.212659</v>
      </c>
      <c r="W2043" s="39" t="n">
        <v>1.276582</v>
      </c>
      <c r="X2043" s="24" t="n">
        <f aca="false">P2043*RHO_VANE/2700*(1+SCRAP)*PRICE_VANE</f>
        <v>323.29266669</v>
      </c>
      <c r="Y2043" s="24" t="n">
        <f aca="false">Q2043*RHO_PLATE/2700*(1+SCRAP)*PRICE_PLATE</f>
        <v>365.51928357</v>
      </c>
      <c r="Z2043" s="24" t="n">
        <f aca="false">T2043*CUT_M+(R2043+S2043)*CUT_SET</f>
        <v>429.107063</v>
      </c>
      <c r="AA2043" s="24" t="n">
        <f aca="false">U2043*ROUND_M</f>
        <v>990.69023</v>
      </c>
      <c r="AB2043" s="24" t="n">
        <f aca="false">(R2043+S2043)*FINISH_PART</f>
        <v>544</v>
      </c>
      <c r="AC2043" s="24" t="n">
        <f aca="false">R2043*SPACER_VANE+(R2043+S2043)*ASM_H*LABOUR</f>
        <v>909</v>
      </c>
      <c r="AD2043" s="24" t="n">
        <f aca="false">V2043*G10_CAGE+W2043*G10_SLEEVE</f>
        <v>689.35446</v>
      </c>
      <c r="AE2043" s="24" t="n">
        <f aca="false">N2043/1000*SHAFT_M+SHAFT_SET</f>
        <v>241.28</v>
      </c>
      <c r="AF2043" s="24" t="n">
        <f aca="false">2*ROUNDUP(G2043*1000/V_ZENER,0)*PRICE_Z+5*ROUNDUP(G2043*DIODE_SAFETY/V_STICK,0)*PRICE_STICK</f>
        <v>127</v>
      </c>
      <c r="AG2043" s="24" t="n">
        <f aca="false">SUM(X2043:AF2043)</f>
        <v>4619.24370326</v>
      </c>
      <c r="AH2043" s="20" t="n">
        <f aca="false">FIXED_BOM</f>
        <v>3461</v>
      </c>
      <c r="AI2043" s="24" t="n">
        <f aca="false">(AG2043+AH2043)*(1+CONT)</f>
        <v>9292.280258749</v>
      </c>
      <c r="AJ2043" s="24" t="n">
        <f aca="false">IF(L2043&gt;0,AI2043/L2043,1000000000000)</f>
        <v>510.890247170011</v>
      </c>
      <c r="AK2043" s="8" t="n">
        <f aca="false">IF(AND(G2043&gt;=V_NEED,L2043&gt;=P_MIN,K2043&gt;=Z_MIN,F2043&lt;=N_CAP,D2043&lt;=R_MAX,OR(CORONA_REQ=0,O2043&gt;=G2043)),1,0)</f>
        <v>0</v>
      </c>
      <c r="AL2043" s="28" t="n">
        <f aca="false">IF(AK2043=1,IF(OBJECTIVE=1,AI2043,AJ2043),1000000000000)+ROW()*0.000000001</f>
        <v>1000000000000</v>
      </c>
    </row>
    <row r="2044" customFormat="false" ht="15" hidden="false" customHeight="false" outlineLevel="0" collapsed="false">
      <c r="A2044" s="8" t="n">
        <v>2040</v>
      </c>
      <c r="B2044" s="23" t="n">
        <v>8</v>
      </c>
      <c r="C2044" s="23" t="n">
        <v>3</v>
      </c>
      <c r="D2044" s="8" t="n">
        <v>250</v>
      </c>
      <c r="E2044" s="8" t="n">
        <v>18</v>
      </c>
      <c r="F2044" s="8" t="n">
        <v>16</v>
      </c>
      <c r="G2044" s="28" t="n">
        <v>16.907073</v>
      </c>
      <c r="H2044" s="8" t="n">
        <v>203.542222</v>
      </c>
      <c r="I2044" s="8" t="n">
        <v>2138.460373</v>
      </c>
      <c r="J2044" s="28" t="n">
        <v>10.506225</v>
      </c>
      <c r="K2044" s="39" t="n">
        <v>1.469132</v>
      </c>
      <c r="L2044" s="28" t="n">
        <v>24.880839</v>
      </c>
      <c r="M2044" s="8" t="n">
        <v>487</v>
      </c>
      <c r="N2044" s="8" t="n">
        <v>1586</v>
      </c>
      <c r="O2044" s="28" t="n">
        <v>16.128223</v>
      </c>
      <c r="P2044" s="28" t="n">
        <v>36.011436</v>
      </c>
      <c r="Q2044" s="28" t="n">
        <v>39.697165</v>
      </c>
      <c r="R2044" s="8" t="n">
        <v>64</v>
      </c>
      <c r="S2044" s="8" t="n">
        <v>26</v>
      </c>
      <c r="T2044" s="23" t="n">
        <v>319.72742</v>
      </c>
      <c r="U2044" s="23" t="n">
        <v>262.927424</v>
      </c>
      <c r="V2044" s="28" t="n">
        <v>13.183168</v>
      </c>
      <c r="W2044" s="39" t="n">
        <v>1.647896</v>
      </c>
      <c r="X2044" s="24" t="n">
        <f aca="false">P2044*RHO_VANE/2700*(1+SCRAP)*PRICE_VANE</f>
        <v>431.05688892</v>
      </c>
      <c r="Y2044" s="24" t="n">
        <f aca="false">Q2044*RHO_PLATE/2700*(1+SCRAP)*PRICE_PLATE</f>
        <v>475.17506505</v>
      </c>
      <c r="Z2044" s="24" t="n">
        <f aca="false">T2044*CUT_M+(R2044+S2044)*CUT_SET</f>
        <v>569.59113</v>
      </c>
      <c r="AA2044" s="24" t="n">
        <f aca="false">U2044*ROUND_M</f>
        <v>1314.63712</v>
      </c>
      <c r="AB2044" s="24" t="n">
        <f aca="false">(R2044+S2044)*FINISH_PART</f>
        <v>720</v>
      </c>
      <c r="AC2044" s="24" t="n">
        <f aca="false">R2044*SPACER_VANE+(R2044+S2044)*ASM_H*LABOUR</f>
        <v>1204.5</v>
      </c>
      <c r="AD2044" s="24" t="n">
        <f aca="false">V2044*G10_CAGE+W2044*G10_SLEEVE</f>
        <v>889.86384</v>
      </c>
      <c r="AE2044" s="24" t="n">
        <f aca="false">N2044/1000*SHAFT_M+SHAFT_SET</f>
        <v>270.32</v>
      </c>
      <c r="AF2044" s="24" t="n">
        <f aca="false">2*ROUNDUP(G2044*1000/V_ZENER,0)*PRICE_Z+5*ROUNDUP(G2044*DIODE_SAFETY/V_STICK,0)*PRICE_STICK</f>
        <v>127</v>
      </c>
      <c r="AG2044" s="24" t="n">
        <f aca="false">SUM(X2044:AF2044)</f>
        <v>6002.14404397</v>
      </c>
      <c r="AH2044" s="20" t="n">
        <f aca="false">FIXED_BOM</f>
        <v>3461</v>
      </c>
      <c r="AI2044" s="24" t="n">
        <f aca="false">(AG2044+AH2044)*(1+CONT)</f>
        <v>10882.6156505655</v>
      </c>
      <c r="AJ2044" s="24" t="n">
        <f aca="false">IF(L2044&gt;0,AI2044/L2044,1000000000000)</f>
        <v>437.389416432681</v>
      </c>
      <c r="AK2044" s="8" t="n">
        <f aca="false">IF(AND(G2044&gt;=V_NEED,L2044&gt;=P_MIN,K2044&gt;=Z_MIN,F2044&lt;=N_CAP,D2044&lt;=R_MAX,OR(CORONA_REQ=0,O2044&gt;=G2044)),1,0)</f>
        <v>0</v>
      </c>
      <c r="AL2044" s="28" t="n">
        <f aca="false">IF(AK2044=1,IF(OBJECTIVE=1,AI2044,AJ2044),1000000000000)+ROW()*0.000000001</f>
        <v>1000000000000</v>
      </c>
    </row>
    <row r="2045" customFormat="false" ht="15" hidden="false" customHeight="false" outlineLevel="0" collapsed="false">
      <c r="A2045" s="8" t="n">
        <v>2041</v>
      </c>
      <c r="B2045" s="23" t="n">
        <v>8</v>
      </c>
      <c r="C2045" s="23" t="n">
        <v>3</v>
      </c>
      <c r="D2045" s="8" t="n">
        <v>250</v>
      </c>
      <c r="E2045" s="8" t="n">
        <v>22</v>
      </c>
      <c r="F2045" s="8" t="n">
        <v>4</v>
      </c>
      <c r="G2045" s="28" t="n">
        <v>16.907073</v>
      </c>
      <c r="H2045" s="8" t="n">
        <v>62.913247</v>
      </c>
      <c r="I2045" s="8" t="n">
        <v>580.233367</v>
      </c>
      <c r="J2045" s="28" t="n">
        <v>9.222753</v>
      </c>
      <c r="K2045" s="39" t="n">
        <v>1.381368</v>
      </c>
      <c r="L2045" s="28" t="n">
        <v>5.822172</v>
      </c>
      <c r="M2045" s="8" t="n">
        <v>135</v>
      </c>
      <c r="N2045" s="8" t="n">
        <v>882</v>
      </c>
      <c r="O2045" s="28" t="n">
        <v>16.128223</v>
      </c>
      <c r="P2045" s="28" t="n">
        <v>10.631461</v>
      </c>
      <c r="Q2045" s="28" t="n">
        <v>15.26814</v>
      </c>
      <c r="R2045" s="8" t="n">
        <v>16</v>
      </c>
      <c r="S2045" s="8" t="n">
        <v>10</v>
      </c>
      <c r="T2045" s="23" t="n">
        <v>86.529199</v>
      </c>
      <c r="U2045" s="23" t="n">
        <v>72.329201</v>
      </c>
      <c r="V2045" s="28" t="n">
        <v>4.541687</v>
      </c>
      <c r="W2045" s="39" t="n">
        <v>0.567711</v>
      </c>
      <c r="X2045" s="24" t="n">
        <f aca="false">P2045*RHO_VANE/2700*(1+SCRAP)*PRICE_VANE</f>
        <v>127.25858817</v>
      </c>
      <c r="Y2045" s="24" t="n">
        <f aca="false">Q2045*RHO_PLATE/2700*(1+SCRAP)*PRICE_PLATE</f>
        <v>182.7596358</v>
      </c>
      <c r="Z2045" s="24" t="n">
        <f aca="false">T2045*CUT_M+(R2045+S2045)*CUT_SET</f>
        <v>155.7937985</v>
      </c>
      <c r="AA2045" s="24" t="n">
        <f aca="false">U2045*ROUND_M</f>
        <v>361.646005</v>
      </c>
      <c r="AB2045" s="24" t="n">
        <f aca="false">(R2045+S2045)*FINISH_PART</f>
        <v>208</v>
      </c>
      <c r="AC2045" s="24" t="n">
        <f aca="false">R2045*SPACER_VANE+(R2045+S2045)*ASM_H*LABOUR</f>
        <v>340.5</v>
      </c>
      <c r="AD2045" s="24" t="n">
        <f aca="false">V2045*G10_CAGE+W2045*G10_SLEEVE</f>
        <v>306.56388</v>
      </c>
      <c r="AE2045" s="24" t="n">
        <f aca="false">N2045/1000*SHAFT_M+SHAFT_SET</f>
        <v>185.84</v>
      </c>
      <c r="AF2045" s="24" t="n">
        <f aca="false">2*ROUNDUP(G2045*1000/V_ZENER,0)*PRICE_Z+5*ROUNDUP(G2045*DIODE_SAFETY/V_STICK,0)*PRICE_STICK</f>
        <v>127</v>
      </c>
      <c r="AG2045" s="24" t="n">
        <f aca="false">SUM(X2045:AF2045)</f>
        <v>1995.36190747</v>
      </c>
      <c r="AH2045" s="20" t="n">
        <f aca="false">FIXED_BOM</f>
        <v>3461</v>
      </c>
      <c r="AI2045" s="24" t="n">
        <f aca="false">(AG2045+AH2045)*(1+CONT)</f>
        <v>6274.8161935905</v>
      </c>
      <c r="AJ2045" s="24" t="n">
        <f aca="false">IF(L2045&gt;0,AI2045/L2045,1000000000000)</f>
        <v>1077.74490234753</v>
      </c>
      <c r="AK2045" s="8" t="n">
        <f aca="false">IF(AND(G2045&gt;=V_NEED,L2045&gt;=P_MIN,K2045&gt;=Z_MIN,F2045&lt;=N_CAP,D2045&lt;=R_MAX,OR(CORONA_REQ=0,O2045&gt;=G2045)),1,0)</f>
        <v>0</v>
      </c>
      <c r="AL2045" s="28" t="n">
        <f aca="false">IF(AK2045=1,IF(OBJECTIVE=1,AI2045,AJ2045),1000000000000)+ROW()*0.000000001</f>
        <v>1000000000000</v>
      </c>
    </row>
    <row r="2046" customFormat="false" ht="15" hidden="false" customHeight="false" outlineLevel="0" collapsed="false">
      <c r="A2046" s="8" t="n">
        <v>2042</v>
      </c>
      <c r="B2046" s="23" t="n">
        <v>8</v>
      </c>
      <c r="C2046" s="23" t="n">
        <v>3</v>
      </c>
      <c r="D2046" s="8" t="n">
        <v>250</v>
      </c>
      <c r="E2046" s="8" t="n">
        <v>22</v>
      </c>
      <c r="F2046" s="8" t="n">
        <v>6</v>
      </c>
      <c r="G2046" s="28" t="n">
        <v>16.907073</v>
      </c>
      <c r="H2046" s="8" t="n">
        <v>97.720816</v>
      </c>
      <c r="I2046" s="8" t="n">
        <v>911.795291</v>
      </c>
      <c r="J2046" s="28" t="n">
        <v>9.330615</v>
      </c>
      <c r="K2046" s="39" t="n">
        <v>1.412584</v>
      </c>
      <c r="L2046" s="28" t="n">
        <v>9.689316</v>
      </c>
      <c r="M2046" s="8" t="n">
        <v>190</v>
      </c>
      <c r="N2046" s="8" t="n">
        <v>992</v>
      </c>
      <c r="O2046" s="28" t="n">
        <v>16.128223</v>
      </c>
      <c r="P2046" s="28" t="n">
        <v>15.947191</v>
      </c>
      <c r="Q2046" s="28" t="n">
        <v>18.321768</v>
      </c>
      <c r="R2046" s="8" t="n">
        <v>24</v>
      </c>
      <c r="S2046" s="8" t="n">
        <v>12</v>
      </c>
      <c r="T2046" s="23" t="n">
        <v>124.138932</v>
      </c>
      <c r="U2046" s="23" t="n">
        <v>102.838934</v>
      </c>
      <c r="V2046" s="28" t="n">
        <v>5.891919</v>
      </c>
      <c r="W2046" s="39" t="n">
        <v>0.73649</v>
      </c>
      <c r="X2046" s="24" t="n">
        <f aca="false">P2046*RHO_VANE/2700*(1+SCRAP)*PRICE_VANE</f>
        <v>190.88787627</v>
      </c>
      <c r="Y2046" s="24" t="n">
        <f aca="false">Q2046*RHO_PLATE/2700*(1+SCRAP)*PRICE_PLATE</f>
        <v>219.31156296</v>
      </c>
      <c r="Z2046" s="24" t="n">
        <f aca="false">T2046*CUT_M+(R2046+S2046)*CUT_SET</f>
        <v>222.208398</v>
      </c>
      <c r="AA2046" s="24" t="n">
        <f aca="false">U2046*ROUND_M</f>
        <v>514.19467</v>
      </c>
      <c r="AB2046" s="24" t="n">
        <f aca="false">(R2046+S2046)*FINISH_PART</f>
        <v>288</v>
      </c>
      <c r="AC2046" s="24" t="n">
        <f aca="false">R2046*SPACER_VANE+(R2046+S2046)*ASM_H*LABOUR</f>
        <v>477</v>
      </c>
      <c r="AD2046" s="24" t="n">
        <f aca="false">V2046*G10_CAGE+W2046*G10_SLEEVE</f>
        <v>397.70454</v>
      </c>
      <c r="AE2046" s="24" t="n">
        <f aca="false">N2046/1000*SHAFT_M+SHAFT_SET</f>
        <v>199.04</v>
      </c>
      <c r="AF2046" s="24" t="n">
        <f aca="false">2*ROUNDUP(G2046*1000/V_ZENER,0)*PRICE_Z+5*ROUNDUP(G2046*DIODE_SAFETY/V_STICK,0)*PRICE_STICK</f>
        <v>127</v>
      </c>
      <c r="AG2046" s="24" t="n">
        <f aca="false">SUM(X2046:AF2046)</f>
        <v>2635.34704723</v>
      </c>
      <c r="AH2046" s="20" t="n">
        <f aca="false">FIXED_BOM</f>
        <v>3461</v>
      </c>
      <c r="AI2046" s="24" t="n">
        <f aca="false">(AG2046+AH2046)*(1+CONT)</f>
        <v>7010.7991043145</v>
      </c>
      <c r="AJ2046" s="24" t="n">
        <f aca="false">IF(L2046&gt;0,AI2046/L2046,1000000000000)</f>
        <v>723.559754302006</v>
      </c>
      <c r="AK2046" s="8" t="n">
        <f aca="false">IF(AND(G2046&gt;=V_NEED,L2046&gt;=P_MIN,K2046&gt;=Z_MIN,F2046&lt;=N_CAP,D2046&lt;=R_MAX,OR(CORONA_REQ=0,O2046&gt;=G2046)),1,0)</f>
        <v>0</v>
      </c>
      <c r="AL2046" s="28" t="n">
        <f aca="false">IF(AK2046=1,IF(OBJECTIVE=1,AI2046,AJ2046),1000000000000)+ROW()*0.000000001</f>
        <v>1000000000000</v>
      </c>
    </row>
    <row r="2047" customFormat="false" ht="15" hidden="false" customHeight="false" outlineLevel="0" collapsed="false">
      <c r="A2047" s="8" t="n">
        <v>2043</v>
      </c>
      <c r="B2047" s="23" t="n">
        <v>8</v>
      </c>
      <c r="C2047" s="23" t="n">
        <v>3</v>
      </c>
      <c r="D2047" s="8" t="n">
        <v>250</v>
      </c>
      <c r="E2047" s="8" t="n">
        <v>22</v>
      </c>
      <c r="F2047" s="8" t="n">
        <v>8</v>
      </c>
      <c r="G2047" s="28" t="n">
        <v>16.907073</v>
      </c>
      <c r="H2047" s="8" t="n">
        <v>132.528386</v>
      </c>
      <c r="I2047" s="8" t="n">
        <v>1243.357215</v>
      </c>
      <c r="J2047" s="28" t="n">
        <v>9.381818</v>
      </c>
      <c r="K2047" s="39" t="n">
        <v>1.428506</v>
      </c>
      <c r="L2047" s="28" t="n">
        <v>13.578342</v>
      </c>
      <c r="M2047" s="8" t="n">
        <v>256</v>
      </c>
      <c r="N2047" s="8" t="n">
        <v>1124</v>
      </c>
      <c r="O2047" s="28" t="n">
        <v>16.128223</v>
      </c>
      <c r="P2047" s="28" t="n">
        <v>21.262921</v>
      </c>
      <c r="Q2047" s="28" t="n">
        <v>24.429024</v>
      </c>
      <c r="R2047" s="8" t="n">
        <v>32</v>
      </c>
      <c r="S2047" s="8" t="n">
        <v>16</v>
      </c>
      <c r="T2047" s="23" t="n">
        <v>165.518577</v>
      </c>
      <c r="U2047" s="23" t="n">
        <v>137.118579</v>
      </c>
      <c r="V2047" s="28" t="n">
        <v>7.512196</v>
      </c>
      <c r="W2047" s="39" t="n">
        <v>0.939025</v>
      </c>
      <c r="X2047" s="24" t="n">
        <f aca="false">P2047*RHO_VANE/2700*(1+SCRAP)*PRICE_VANE</f>
        <v>254.51716437</v>
      </c>
      <c r="Y2047" s="24" t="n">
        <f aca="false">Q2047*RHO_PLATE/2700*(1+SCRAP)*PRICE_PLATE</f>
        <v>292.41541728</v>
      </c>
      <c r="Z2047" s="24" t="n">
        <f aca="false">T2047*CUT_M+(R2047+S2047)*CUT_SET</f>
        <v>296.2778655</v>
      </c>
      <c r="AA2047" s="24" t="n">
        <f aca="false">U2047*ROUND_M</f>
        <v>685.592895</v>
      </c>
      <c r="AB2047" s="24" t="n">
        <f aca="false">(R2047+S2047)*FINISH_PART</f>
        <v>384</v>
      </c>
      <c r="AC2047" s="24" t="n">
        <f aca="false">R2047*SPACER_VANE+(R2047+S2047)*ASM_H*LABOUR</f>
        <v>636</v>
      </c>
      <c r="AD2047" s="24" t="n">
        <f aca="false">V2047*G10_CAGE+W2047*G10_SLEEVE</f>
        <v>507.07326</v>
      </c>
      <c r="AE2047" s="24" t="n">
        <f aca="false">N2047/1000*SHAFT_M+SHAFT_SET</f>
        <v>214.88</v>
      </c>
      <c r="AF2047" s="24" t="n">
        <f aca="false">2*ROUNDUP(G2047*1000/V_ZENER,0)*PRICE_Z+5*ROUNDUP(G2047*DIODE_SAFETY/V_STICK,0)*PRICE_STICK</f>
        <v>127</v>
      </c>
      <c r="AG2047" s="24" t="n">
        <f aca="false">SUM(X2047:AF2047)</f>
        <v>3397.75660215</v>
      </c>
      <c r="AH2047" s="20" t="n">
        <f aca="false">FIXED_BOM</f>
        <v>3461</v>
      </c>
      <c r="AI2047" s="24" t="n">
        <f aca="false">(AG2047+AH2047)*(1+CONT)</f>
        <v>7887.5700924725</v>
      </c>
      <c r="AJ2047" s="24" t="n">
        <f aca="false">IF(L2047&gt;0,AI2047/L2047,1000000000000)</f>
        <v>580.89346199061</v>
      </c>
      <c r="AK2047" s="8" t="n">
        <f aca="false">IF(AND(G2047&gt;=V_NEED,L2047&gt;=P_MIN,K2047&gt;=Z_MIN,F2047&lt;=N_CAP,D2047&lt;=R_MAX,OR(CORONA_REQ=0,O2047&gt;=G2047)),1,0)</f>
        <v>0</v>
      </c>
      <c r="AL2047" s="28" t="n">
        <f aca="false">IF(AK2047=1,IF(OBJECTIVE=1,AI2047,AJ2047),1000000000000)+ROW()*0.000000001</f>
        <v>1000000000000</v>
      </c>
    </row>
    <row r="2048" customFormat="false" ht="15" hidden="false" customHeight="false" outlineLevel="0" collapsed="false">
      <c r="A2048" s="8" t="n">
        <v>2044</v>
      </c>
      <c r="B2048" s="23" t="n">
        <v>8</v>
      </c>
      <c r="C2048" s="23" t="n">
        <v>3</v>
      </c>
      <c r="D2048" s="8" t="n">
        <v>250</v>
      </c>
      <c r="E2048" s="8" t="n">
        <v>22</v>
      </c>
      <c r="F2048" s="8" t="n">
        <v>10</v>
      </c>
      <c r="G2048" s="28" t="n">
        <v>16.907073</v>
      </c>
      <c r="H2048" s="8" t="n">
        <v>167.335956</v>
      </c>
      <c r="I2048" s="8" t="n">
        <v>1574.919139</v>
      </c>
      <c r="J2048" s="28" t="n">
        <v>9.41172</v>
      </c>
      <c r="K2048" s="39" t="n">
        <v>1.43717</v>
      </c>
      <c r="L2048" s="28" t="n">
        <v>17.447243</v>
      </c>
      <c r="M2048" s="8" t="n">
        <v>322</v>
      </c>
      <c r="N2048" s="8" t="n">
        <v>1256</v>
      </c>
      <c r="O2048" s="28" t="n">
        <v>16.128223</v>
      </c>
      <c r="P2048" s="28" t="n">
        <v>26.578651</v>
      </c>
      <c r="Q2048" s="28" t="n">
        <v>30.536281</v>
      </c>
      <c r="R2048" s="8" t="n">
        <v>40</v>
      </c>
      <c r="S2048" s="8" t="n">
        <v>20</v>
      </c>
      <c r="T2048" s="23" t="n">
        <v>206.898221</v>
      </c>
      <c r="U2048" s="23" t="n">
        <v>171.398224</v>
      </c>
      <c r="V2048" s="28" t="n">
        <v>9.132474</v>
      </c>
      <c r="W2048" s="39" t="n">
        <v>1.141559</v>
      </c>
      <c r="X2048" s="24" t="n">
        <f aca="false">P2048*RHO_VANE/2700*(1+SCRAP)*PRICE_VANE</f>
        <v>318.14645247</v>
      </c>
      <c r="Y2048" s="24" t="n">
        <f aca="false">Q2048*RHO_PLATE/2700*(1+SCRAP)*PRICE_PLATE</f>
        <v>365.51928357</v>
      </c>
      <c r="Z2048" s="24" t="n">
        <f aca="false">T2048*CUT_M+(R2048+S2048)*CUT_SET</f>
        <v>370.3473315</v>
      </c>
      <c r="AA2048" s="24" t="n">
        <f aca="false">U2048*ROUND_M</f>
        <v>856.99112</v>
      </c>
      <c r="AB2048" s="24" t="n">
        <f aca="false">(R2048+S2048)*FINISH_PART</f>
        <v>480</v>
      </c>
      <c r="AC2048" s="24" t="n">
        <f aca="false">R2048*SPACER_VANE+(R2048+S2048)*ASM_H*LABOUR</f>
        <v>795</v>
      </c>
      <c r="AD2048" s="24" t="n">
        <f aca="false">V2048*G10_CAGE+W2048*G10_SLEEVE</f>
        <v>616.44198</v>
      </c>
      <c r="AE2048" s="24" t="n">
        <f aca="false">N2048/1000*SHAFT_M+SHAFT_SET</f>
        <v>230.72</v>
      </c>
      <c r="AF2048" s="24" t="n">
        <f aca="false">2*ROUNDUP(G2048*1000/V_ZENER,0)*PRICE_Z+5*ROUNDUP(G2048*DIODE_SAFETY/V_STICK,0)*PRICE_STICK</f>
        <v>127</v>
      </c>
      <c r="AG2048" s="24" t="n">
        <f aca="false">SUM(X2048:AF2048)</f>
        <v>4160.16616754</v>
      </c>
      <c r="AH2048" s="20" t="n">
        <f aca="false">FIXED_BOM</f>
        <v>3461</v>
      </c>
      <c r="AI2048" s="24" t="n">
        <f aca="false">(AG2048+AH2048)*(1+CONT)</f>
        <v>8764.341092671</v>
      </c>
      <c r="AJ2048" s="24" t="n">
        <f aca="false">IF(L2048&gt;0,AI2048/L2048,1000000000000)</f>
        <v>502.333869750711</v>
      </c>
      <c r="AK2048" s="8" t="n">
        <f aca="false">IF(AND(G2048&gt;=V_NEED,L2048&gt;=P_MIN,K2048&gt;=Z_MIN,F2048&lt;=N_CAP,D2048&lt;=R_MAX,OR(CORONA_REQ=0,O2048&gt;=G2048)),1,0)</f>
        <v>0</v>
      </c>
      <c r="AL2048" s="28" t="n">
        <f aca="false">IF(AK2048=1,IF(OBJECTIVE=1,AI2048,AJ2048),1000000000000)+ROW()*0.000000001</f>
        <v>1000000000000</v>
      </c>
    </row>
    <row r="2049" customFormat="false" ht="15" hidden="false" customHeight="false" outlineLevel="0" collapsed="false">
      <c r="A2049" s="8" t="n">
        <v>2045</v>
      </c>
      <c r="B2049" s="23" t="n">
        <v>8</v>
      </c>
      <c r="C2049" s="23" t="n">
        <v>3</v>
      </c>
      <c r="D2049" s="8" t="n">
        <v>250</v>
      </c>
      <c r="E2049" s="8" t="n">
        <v>22</v>
      </c>
      <c r="F2049" s="8" t="n">
        <v>12</v>
      </c>
      <c r="G2049" s="28" t="n">
        <v>16.907073</v>
      </c>
      <c r="H2049" s="8" t="n">
        <v>202.143525</v>
      </c>
      <c r="I2049" s="8" t="n">
        <v>1906.481062</v>
      </c>
      <c r="J2049" s="28" t="n">
        <v>9.431324</v>
      </c>
      <c r="K2049" s="39" t="n">
        <v>1.443484</v>
      </c>
      <c r="L2049" s="28" t="n">
        <v>21.349754</v>
      </c>
      <c r="M2049" s="8" t="n">
        <v>388</v>
      </c>
      <c r="N2049" s="8" t="n">
        <v>1388</v>
      </c>
      <c r="O2049" s="28" t="n">
        <v>16.128223</v>
      </c>
      <c r="P2049" s="28" t="n">
        <v>31.894382</v>
      </c>
      <c r="Q2049" s="28" t="n">
        <v>36.643537</v>
      </c>
      <c r="R2049" s="8" t="n">
        <v>48</v>
      </c>
      <c r="S2049" s="8" t="n">
        <v>24</v>
      </c>
      <c r="T2049" s="23" t="n">
        <v>248.277865</v>
      </c>
      <c r="U2049" s="23" t="n">
        <v>205.677868</v>
      </c>
      <c r="V2049" s="28" t="n">
        <v>10.752752</v>
      </c>
      <c r="W2049" s="39" t="n">
        <v>1.344094</v>
      </c>
      <c r="X2049" s="24" t="n">
        <f aca="false">P2049*RHO_VANE/2700*(1+SCRAP)*PRICE_VANE</f>
        <v>381.77575254</v>
      </c>
      <c r="Y2049" s="24" t="n">
        <f aca="false">Q2049*RHO_PLATE/2700*(1+SCRAP)*PRICE_PLATE</f>
        <v>438.62313789</v>
      </c>
      <c r="Z2049" s="24" t="n">
        <f aca="false">T2049*CUT_M+(R2049+S2049)*CUT_SET</f>
        <v>444.4167975</v>
      </c>
      <c r="AA2049" s="24" t="n">
        <f aca="false">U2049*ROUND_M</f>
        <v>1028.38934</v>
      </c>
      <c r="AB2049" s="24" t="n">
        <f aca="false">(R2049+S2049)*FINISH_PART</f>
        <v>576</v>
      </c>
      <c r="AC2049" s="24" t="n">
        <f aca="false">R2049*SPACER_VANE+(R2049+S2049)*ASM_H*LABOUR</f>
        <v>954</v>
      </c>
      <c r="AD2049" s="24" t="n">
        <f aca="false">V2049*G10_CAGE+W2049*G10_SLEEVE</f>
        <v>725.81076</v>
      </c>
      <c r="AE2049" s="24" t="n">
        <f aca="false">N2049/1000*SHAFT_M+SHAFT_SET</f>
        <v>246.56</v>
      </c>
      <c r="AF2049" s="24" t="n">
        <f aca="false">2*ROUNDUP(G2049*1000/V_ZENER,0)*PRICE_Z+5*ROUNDUP(G2049*DIODE_SAFETY/V_STICK,0)*PRICE_STICK</f>
        <v>127</v>
      </c>
      <c r="AG2049" s="24" t="n">
        <f aca="false">SUM(X2049:AF2049)</f>
        <v>4922.57578793</v>
      </c>
      <c r="AH2049" s="20" t="n">
        <f aca="false">FIXED_BOM</f>
        <v>3461</v>
      </c>
      <c r="AI2049" s="24" t="n">
        <f aca="false">(AG2049+AH2049)*(1+CONT)</f>
        <v>9641.1121561195</v>
      </c>
      <c r="AJ2049" s="24" t="n">
        <f aca="false">IF(L2049&gt;0,AI2049/L2049,1000000000000)</f>
        <v>451.579543076679</v>
      </c>
      <c r="AK2049" s="8" t="n">
        <f aca="false">IF(AND(G2049&gt;=V_NEED,L2049&gt;=P_MIN,K2049&gt;=Z_MIN,F2049&lt;=N_CAP,D2049&lt;=R_MAX,OR(CORONA_REQ=0,O2049&gt;=G2049)),1,0)</f>
        <v>0</v>
      </c>
      <c r="AL2049" s="28" t="n">
        <f aca="false">IF(AK2049=1,IF(OBJECTIVE=1,AI2049,AJ2049),1000000000000)+ROW()*0.000000001</f>
        <v>1000000000000</v>
      </c>
    </row>
    <row r="2050" customFormat="false" ht="15" hidden="false" customHeight="false" outlineLevel="0" collapsed="false">
      <c r="A2050" s="8" t="n">
        <v>2046</v>
      </c>
      <c r="B2050" s="23" t="n">
        <v>8</v>
      </c>
      <c r="C2050" s="23" t="n">
        <v>3</v>
      </c>
      <c r="D2050" s="8" t="n">
        <v>250</v>
      </c>
      <c r="E2050" s="8" t="n">
        <v>22</v>
      </c>
      <c r="F2050" s="8" t="n">
        <v>16</v>
      </c>
      <c r="G2050" s="28" t="n">
        <v>16.907073</v>
      </c>
      <c r="H2050" s="8" t="n">
        <v>271.758665</v>
      </c>
      <c r="I2050" s="8" t="n">
        <v>2569.60491</v>
      </c>
      <c r="J2050" s="28" t="n">
        <v>9.455466</v>
      </c>
      <c r="K2050" s="39" t="n">
        <v>1.451152</v>
      </c>
      <c r="L2050" s="28" t="n">
        <v>29.095782</v>
      </c>
      <c r="M2050" s="8" t="n">
        <v>509</v>
      </c>
      <c r="N2050" s="8" t="n">
        <v>1630</v>
      </c>
      <c r="O2050" s="28" t="n">
        <v>16.128223</v>
      </c>
      <c r="P2050" s="28" t="n">
        <v>42.525842</v>
      </c>
      <c r="Q2050" s="28" t="n">
        <v>45.804421</v>
      </c>
      <c r="R2050" s="8" t="n">
        <v>64</v>
      </c>
      <c r="S2050" s="8" t="n">
        <v>30</v>
      </c>
      <c r="T2050" s="23" t="n">
        <v>327.267242</v>
      </c>
      <c r="U2050" s="23" t="n">
        <v>270.467247</v>
      </c>
      <c r="V2050" s="28" t="n">
        <v>13.723261</v>
      </c>
      <c r="W2050" s="39" t="n">
        <v>1.715408</v>
      </c>
      <c r="X2050" s="24" t="n">
        <f aca="false">P2050*RHO_VANE/2700*(1+SCRAP)*PRICE_VANE</f>
        <v>509.03432874</v>
      </c>
      <c r="Y2050" s="24" t="n">
        <f aca="false">Q2050*RHO_PLATE/2700*(1+SCRAP)*PRICE_PLATE</f>
        <v>548.27891937</v>
      </c>
      <c r="Z2050" s="24" t="n">
        <f aca="false">T2050*CUT_M+(R2050+S2050)*CUT_SET</f>
        <v>584.900863</v>
      </c>
      <c r="AA2050" s="24" t="n">
        <f aca="false">U2050*ROUND_M</f>
        <v>1352.336235</v>
      </c>
      <c r="AB2050" s="24" t="n">
        <f aca="false">(R2050+S2050)*FINISH_PART</f>
        <v>752</v>
      </c>
      <c r="AC2050" s="24" t="n">
        <f aca="false">R2050*SPACER_VANE+(R2050+S2050)*ASM_H*LABOUR</f>
        <v>1249.5</v>
      </c>
      <c r="AD2050" s="24" t="n">
        <f aca="false">V2050*G10_CAGE+W2050*G10_SLEEVE</f>
        <v>926.32014</v>
      </c>
      <c r="AE2050" s="24" t="n">
        <f aca="false">N2050/1000*SHAFT_M+SHAFT_SET</f>
        <v>275.6</v>
      </c>
      <c r="AF2050" s="24" t="n">
        <f aca="false">2*ROUNDUP(G2050*1000/V_ZENER,0)*PRICE_Z+5*ROUNDUP(G2050*DIODE_SAFETY/V_STICK,0)*PRICE_STICK</f>
        <v>127</v>
      </c>
      <c r="AG2050" s="24" t="n">
        <f aca="false">SUM(X2050:AF2050)</f>
        <v>6324.97048611</v>
      </c>
      <c r="AH2050" s="20" t="n">
        <f aca="false">FIXED_BOM</f>
        <v>3461</v>
      </c>
      <c r="AI2050" s="24" t="n">
        <f aca="false">(AG2050+AH2050)*(1+CONT)</f>
        <v>11253.8660590265</v>
      </c>
      <c r="AJ2050" s="24" t="n">
        <f aca="false">IF(L2050&gt;0,AI2050/L2050,1000000000000)</f>
        <v>386.786856563144</v>
      </c>
      <c r="AK2050" s="8" t="n">
        <f aca="false">IF(AND(G2050&gt;=V_NEED,L2050&gt;=P_MIN,K2050&gt;=Z_MIN,F2050&lt;=N_CAP,D2050&lt;=R_MAX,OR(CORONA_REQ=0,O2050&gt;=G2050)),1,0)</f>
        <v>0</v>
      </c>
      <c r="AL2050" s="28" t="n">
        <f aca="false">IF(AK2050=1,IF(OBJECTIVE=1,AI2050,AJ2050),1000000000000)+ROW()*0.000000001</f>
        <v>1000000000000</v>
      </c>
    </row>
    <row r="2051" customFormat="false" ht="15" hidden="false" customHeight="false" outlineLevel="0" collapsed="false">
      <c r="A2051" s="8" t="n">
        <v>2047</v>
      </c>
      <c r="B2051" s="23" t="n">
        <v>8</v>
      </c>
      <c r="C2051" s="23" t="n">
        <v>3</v>
      </c>
      <c r="D2051" s="8" t="n">
        <v>250</v>
      </c>
      <c r="E2051" s="8" t="n">
        <v>26</v>
      </c>
      <c r="F2051" s="8" t="n">
        <v>4</v>
      </c>
      <c r="G2051" s="28" t="n">
        <v>16.907073</v>
      </c>
      <c r="H2051" s="8" t="n">
        <v>94.005745</v>
      </c>
      <c r="I2051" s="8" t="n">
        <v>677.622989</v>
      </c>
      <c r="J2051" s="28" t="n">
        <v>7.208315</v>
      </c>
      <c r="K2051" s="39" t="n">
        <v>1.339419</v>
      </c>
      <c r="L2051" s="28" t="n">
        <v>6.278679</v>
      </c>
      <c r="M2051" s="8" t="n">
        <v>135</v>
      </c>
      <c r="N2051" s="8" t="n">
        <v>882</v>
      </c>
      <c r="O2051" s="28" t="n">
        <v>16.128223</v>
      </c>
      <c r="P2051" s="28" t="n">
        <v>12.260062</v>
      </c>
      <c r="Q2051" s="28" t="n">
        <v>15.26814</v>
      </c>
      <c r="R2051" s="8" t="n">
        <v>16</v>
      </c>
      <c r="S2051" s="8" t="n">
        <v>10</v>
      </c>
      <c r="T2051" s="23" t="n">
        <v>86.529199</v>
      </c>
      <c r="U2051" s="23" t="n">
        <v>72.329201</v>
      </c>
      <c r="V2051" s="28" t="n">
        <v>4.541687</v>
      </c>
      <c r="W2051" s="39" t="n">
        <v>0.567711</v>
      </c>
      <c r="X2051" s="24" t="n">
        <f aca="false">P2051*RHO_VANE/2700*(1+SCRAP)*PRICE_VANE</f>
        <v>146.75294214</v>
      </c>
      <c r="Y2051" s="24" t="n">
        <f aca="false">Q2051*RHO_PLATE/2700*(1+SCRAP)*PRICE_PLATE</f>
        <v>182.7596358</v>
      </c>
      <c r="Z2051" s="24" t="n">
        <f aca="false">T2051*CUT_M+(R2051+S2051)*CUT_SET</f>
        <v>155.7937985</v>
      </c>
      <c r="AA2051" s="24" t="n">
        <f aca="false">U2051*ROUND_M</f>
        <v>361.646005</v>
      </c>
      <c r="AB2051" s="24" t="n">
        <f aca="false">(R2051+S2051)*FINISH_PART</f>
        <v>208</v>
      </c>
      <c r="AC2051" s="24" t="n">
        <f aca="false">R2051*SPACER_VANE+(R2051+S2051)*ASM_H*LABOUR</f>
        <v>340.5</v>
      </c>
      <c r="AD2051" s="24" t="n">
        <f aca="false">V2051*G10_CAGE+W2051*G10_SLEEVE</f>
        <v>306.56388</v>
      </c>
      <c r="AE2051" s="24" t="n">
        <f aca="false">N2051/1000*SHAFT_M+SHAFT_SET</f>
        <v>185.84</v>
      </c>
      <c r="AF2051" s="24" t="n">
        <f aca="false">2*ROUNDUP(G2051*1000/V_ZENER,0)*PRICE_Z+5*ROUNDUP(G2051*DIODE_SAFETY/V_STICK,0)*PRICE_STICK</f>
        <v>127</v>
      </c>
      <c r="AG2051" s="24" t="n">
        <f aca="false">SUM(X2051:AF2051)</f>
        <v>2014.85626144</v>
      </c>
      <c r="AH2051" s="20" t="n">
        <f aca="false">FIXED_BOM</f>
        <v>3461</v>
      </c>
      <c r="AI2051" s="24" t="n">
        <f aca="false">(AG2051+AH2051)*(1+CONT)</f>
        <v>6297.234700656</v>
      </c>
      <c r="AJ2051" s="24" t="n">
        <f aca="false">IF(L2051&gt;0,AI2051/L2051,1000000000000)</f>
        <v>1002.95535106286</v>
      </c>
      <c r="AK2051" s="8" t="n">
        <f aca="false">IF(AND(G2051&gt;=V_NEED,L2051&gt;=P_MIN,K2051&gt;=Z_MIN,F2051&lt;=N_CAP,D2051&lt;=R_MAX,OR(CORONA_REQ=0,O2051&gt;=G2051)),1,0)</f>
        <v>0</v>
      </c>
      <c r="AL2051" s="28" t="n">
        <f aca="false">IF(AK2051=1,IF(OBJECTIVE=1,AI2051,AJ2051),1000000000000)+ROW()*0.000000001</f>
        <v>1000000000000</v>
      </c>
    </row>
    <row r="2052" customFormat="false" ht="15" hidden="false" customHeight="false" outlineLevel="0" collapsed="false">
      <c r="A2052" s="8" t="n">
        <v>2048</v>
      </c>
      <c r="B2052" s="23" t="n">
        <v>8</v>
      </c>
      <c r="C2052" s="23" t="n">
        <v>3</v>
      </c>
      <c r="D2052" s="8" t="n">
        <v>250</v>
      </c>
      <c r="E2052" s="8" t="n">
        <v>26</v>
      </c>
      <c r="F2052" s="8" t="n">
        <v>6</v>
      </c>
      <c r="G2052" s="28" t="n">
        <v>16.907073</v>
      </c>
      <c r="H2052" s="8" t="n">
        <v>146.580456</v>
      </c>
      <c r="I2052" s="8" t="n">
        <v>1064.836126</v>
      </c>
      <c r="J2052" s="28" t="n">
        <v>7.264516</v>
      </c>
      <c r="K2052" s="39" t="n">
        <v>1.363994</v>
      </c>
      <c r="L2052" s="28" t="n">
        <v>10.37578</v>
      </c>
      <c r="M2052" s="8" t="n">
        <v>201</v>
      </c>
      <c r="N2052" s="8" t="n">
        <v>1014</v>
      </c>
      <c r="O2052" s="28" t="n">
        <v>16.128223</v>
      </c>
      <c r="P2052" s="28" t="n">
        <v>18.390093</v>
      </c>
      <c r="Q2052" s="28" t="n">
        <v>21.375396</v>
      </c>
      <c r="R2052" s="8" t="n">
        <v>24</v>
      </c>
      <c r="S2052" s="8" t="n">
        <v>14</v>
      </c>
      <c r="T2052" s="23" t="n">
        <v>127.908844</v>
      </c>
      <c r="U2052" s="23" t="n">
        <v>106.608845</v>
      </c>
      <c r="V2052" s="28" t="n">
        <v>6.161965</v>
      </c>
      <c r="W2052" s="39" t="n">
        <v>0.770246</v>
      </c>
      <c r="X2052" s="24" t="n">
        <f aca="false">P2052*RHO_VANE/2700*(1+SCRAP)*PRICE_VANE</f>
        <v>220.12941321</v>
      </c>
      <c r="Y2052" s="24" t="n">
        <f aca="false">Q2052*RHO_PLATE/2700*(1+SCRAP)*PRICE_PLATE</f>
        <v>255.86349012</v>
      </c>
      <c r="Z2052" s="24" t="n">
        <f aca="false">T2052*CUT_M+(R2052+S2052)*CUT_SET</f>
        <v>229.863266</v>
      </c>
      <c r="AA2052" s="24" t="n">
        <f aca="false">U2052*ROUND_M</f>
        <v>533.044225</v>
      </c>
      <c r="AB2052" s="24" t="n">
        <f aca="false">(R2052+S2052)*FINISH_PART</f>
        <v>304</v>
      </c>
      <c r="AC2052" s="24" t="n">
        <f aca="false">R2052*SPACER_VANE+(R2052+S2052)*ASM_H*LABOUR</f>
        <v>499.5</v>
      </c>
      <c r="AD2052" s="24" t="n">
        <f aca="false">V2052*G10_CAGE+W2052*G10_SLEEVE</f>
        <v>415.93266</v>
      </c>
      <c r="AE2052" s="24" t="n">
        <f aca="false">N2052/1000*SHAFT_M+SHAFT_SET</f>
        <v>201.68</v>
      </c>
      <c r="AF2052" s="24" t="n">
        <f aca="false">2*ROUNDUP(G2052*1000/V_ZENER,0)*PRICE_Z+5*ROUNDUP(G2052*DIODE_SAFETY/V_STICK,0)*PRICE_STICK</f>
        <v>127</v>
      </c>
      <c r="AG2052" s="24" t="n">
        <f aca="false">SUM(X2052:AF2052)</f>
        <v>2787.01305433</v>
      </c>
      <c r="AH2052" s="20" t="n">
        <f aca="false">FIXED_BOM</f>
        <v>3461</v>
      </c>
      <c r="AI2052" s="24" t="n">
        <f aca="false">(AG2052+AH2052)*(1+CONT)</f>
        <v>7185.2150124795</v>
      </c>
      <c r="AJ2052" s="24" t="n">
        <f aca="false">IF(L2052&gt;0,AI2052/L2052,1000000000000)</f>
        <v>692.498782017304</v>
      </c>
      <c r="AK2052" s="8" t="n">
        <f aca="false">IF(AND(G2052&gt;=V_NEED,L2052&gt;=P_MIN,K2052&gt;=Z_MIN,F2052&lt;=N_CAP,D2052&lt;=R_MAX,OR(CORONA_REQ=0,O2052&gt;=G2052)),1,0)</f>
        <v>0</v>
      </c>
      <c r="AL2052" s="28" t="n">
        <f aca="false">IF(AK2052=1,IF(OBJECTIVE=1,AI2052,AJ2052),1000000000000)+ROW()*0.000000001</f>
        <v>1000000000000</v>
      </c>
    </row>
    <row r="2053" customFormat="false" ht="15" hidden="false" customHeight="false" outlineLevel="0" collapsed="false">
      <c r="A2053" s="8" t="n">
        <v>2049</v>
      </c>
      <c r="B2053" s="23" t="n">
        <v>8</v>
      </c>
      <c r="C2053" s="23" t="n">
        <v>3</v>
      </c>
      <c r="D2053" s="8" t="n">
        <v>250</v>
      </c>
      <c r="E2053" s="8" t="n">
        <v>26</v>
      </c>
      <c r="F2053" s="8" t="n">
        <v>8</v>
      </c>
      <c r="G2053" s="28" t="n">
        <v>16.907073</v>
      </c>
      <c r="H2053" s="8" t="n">
        <v>199.155167</v>
      </c>
      <c r="I2053" s="8" t="n">
        <v>1452.049262</v>
      </c>
      <c r="J2053" s="28" t="n">
        <v>7.291045</v>
      </c>
      <c r="K2053" s="39" t="n">
        <v>1.376246</v>
      </c>
      <c r="L2053" s="28" t="n">
        <v>14.502066</v>
      </c>
      <c r="M2053" s="8" t="n">
        <v>267</v>
      </c>
      <c r="N2053" s="8" t="n">
        <v>1146</v>
      </c>
      <c r="O2053" s="28" t="n">
        <v>16.128223</v>
      </c>
      <c r="P2053" s="28" t="n">
        <v>24.520124</v>
      </c>
      <c r="Q2053" s="28" t="n">
        <v>27.482653</v>
      </c>
      <c r="R2053" s="8" t="n">
        <v>32</v>
      </c>
      <c r="S2053" s="8" t="n">
        <v>18</v>
      </c>
      <c r="T2053" s="23" t="n">
        <v>169.288488</v>
      </c>
      <c r="U2053" s="23" t="n">
        <v>140.88849</v>
      </c>
      <c r="V2053" s="28" t="n">
        <v>7.782243</v>
      </c>
      <c r="W2053" s="39" t="n">
        <v>0.97278</v>
      </c>
      <c r="X2053" s="24" t="n">
        <f aca="false">P2053*RHO_VANE/2700*(1+SCRAP)*PRICE_VANE</f>
        <v>293.50588428</v>
      </c>
      <c r="Y2053" s="24" t="n">
        <f aca="false">Q2053*RHO_PLATE/2700*(1+SCRAP)*PRICE_PLATE</f>
        <v>328.96735641</v>
      </c>
      <c r="Z2053" s="24" t="n">
        <f aca="false">T2053*CUT_M+(R2053+S2053)*CUT_SET</f>
        <v>303.932732</v>
      </c>
      <c r="AA2053" s="24" t="n">
        <f aca="false">U2053*ROUND_M</f>
        <v>704.44245</v>
      </c>
      <c r="AB2053" s="24" t="n">
        <f aca="false">(R2053+S2053)*FINISH_PART</f>
        <v>400</v>
      </c>
      <c r="AC2053" s="24" t="n">
        <f aca="false">R2053*SPACER_VANE+(R2053+S2053)*ASM_H*LABOUR</f>
        <v>658.5</v>
      </c>
      <c r="AD2053" s="24" t="n">
        <f aca="false">V2053*G10_CAGE+W2053*G10_SLEEVE</f>
        <v>525.30138</v>
      </c>
      <c r="AE2053" s="24" t="n">
        <f aca="false">N2053/1000*SHAFT_M+SHAFT_SET</f>
        <v>217.52</v>
      </c>
      <c r="AF2053" s="24" t="n">
        <f aca="false">2*ROUNDUP(G2053*1000/V_ZENER,0)*PRICE_Z+5*ROUNDUP(G2053*DIODE_SAFETY/V_STICK,0)*PRICE_STICK</f>
        <v>127</v>
      </c>
      <c r="AG2053" s="24" t="n">
        <f aca="false">SUM(X2053:AF2053)</f>
        <v>3559.16980269</v>
      </c>
      <c r="AH2053" s="20" t="n">
        <f aca="false">FIXED_BOM</f>
        <v>3461</v>
      </c>
      <c r="AI2053" s="24" t="n">
        <f aca="false">(AG2053+AH2053)*(1+CONT)</f>
        <v>8073.1952730935</v>
      </c>
      <c r="AJ2053" s="24" t="n">
        <f aca="false">IF(L2053&gt;0,AI2053/L2053,1000000000000)</f>
        <v>556.692768678166</v>
      </c>
      <c r="AK2053" s="8" t="n">
        <f aca="false">IF(AND(G2053&gt;=V_NEED,L2053&gt;=P_MIN,K2053&gt;=Z_MIN,F2053&lt;=N_CAP,D2053&lt;=R_MAX,OR(CORONA_REQ=0,O2053&gt;=G2053)),1,0)</f>
        <v>0</v>
      </c>
      <c r="AL2053" s="28" t="n">
        <f aca="false">IF(AK2053=1,IF(OBJECTIVE=1,AI2053,AJ2053),1000000000000)+ROW()*0.000000001</f>
        <v>1000000000000</v>
      </c>
    </row>
    <row r="2054" customFormat="false" ht="15" hidden="false" customHeight="false" outlineLevel="0" collapsed="false">
      <c r="A2054" s="8" t="n">
        <v>2050</v>
      </c>
      <c r="B2054" s="23" t="n">
        <v>8</v>
      </c>
      <c r="C2054" s="23" t="n">
        <v>3</v>
      </c>
      <c r="D2054" s="8" t="n">
        <v>250</v>
      </c>
      <c r="E2054" s="8" t="n">
        <v>26</v>
      </c>
      <c r="F2054" s="8" t="n">
        <v>10</v>
      </c>
      <c r="G2054" s="28" t="n">
        <v>16.907073</v>
      </c>
      <c r="H2054" s="8" t="n">
        <v>251.729879</v>
      </c>
      <c r="I2054" s="8" t="n">
        <v>1839.262399</v>
      </c>
      <c r="J2054" s="28" t="n">
        <v>7.306492</v>
      </c>
      <c r="K2054" s="39" t="n">
        <v>1.382996</v>
      </c>
      <c r="L2054" s="28" t="n">
        <v>18.597187</v>
      </c>
      <c r="M2054" s="8" t="n">
        <v>333</v>
      </c>
      <c r="N2054" s="8" t="n">
        <v>1278</v>
      </c>
      <c r="O2054" s="28" t="n">
        <v>16.128223</v>
      </c>
      <c r="P2054" s="28" t="n">
        <v>30.650155</v>
      </c>
      <c r="Q2054" s="28" t="n">
        <v>33.589909</v>
      </c>
      <c r="R2054" s="8" t="n">
        <v>40</v>
      </c>
      <c r="S2054" s="8" t="n">
        <v>22</v>
      </c>
      <c r="T2054" s="23" t="n">
        <v>210.668132</v>
      </c>
      <c r="U2054" s="23" t="n">
        <v>175.168135</v>
      </c>
      <c r="V2054" s="28" t="n">
        <v>9.40252</v>
      </c>
      <c r="W2054" s="39" t="n">
        <v>1.175315</v>
      </c>
      <c r="X2054" s="24" t="n">
        <f aca="false">P2054*RHO_VANE/2700*(1+SCRAP)*PRICE_VANE</f>
        <v>366.88235535</v>
      </c>
      <c r="Y2054" s="24" t="n">
        <f aca="false">Q2054*RHO_PLATE/2700*(1+SCRAP)*PRICE_PLATE</f>
        <v>402.07121073</v>
      </c>
      <c r="Z2054" s="24" t="n">
        <f aca="false">T2054*CUT_M+(R2054+S2054)*CUT_SET</f>
        <v>378.002198</v>
      </c>
      <c r="AA2054" s="24" t="n">
        <f aca="false">U2054*ROUND_M</f>
        <v>875.840675</v>
      </c>
      <c r="AB2054" s="24" t="n">
        <f aca="false">(R2054+S2054)*FINISH_PART</f>
        <v>496</v>
      </c>
      <c r="AC2054" s="24" t="n">
        <f aca="false">R2054*SPACER_VANE+(R2054+S2054)*ASM_H*LABOUR</f>
        <v>817.5</v>
      </c>
      <c r="AD2054" s="24" t="n">
        <f aca="false">V2054*G10_CAGE+W2054*G10_SLEEVE</f>
        <v>634.6701</v>
      </c>
      <c r="AE2054" s="24" t="n">
        <f aca="false">N2054/1000*SHAFT_M+SHAFT_SET</f>
        <v>233.36</v>
      </c>
      <c r="AF2054" s="24" t="n">
        <f aca="false">2*ROUNDUP(G2054*1000/V_ZENER,0)*PRICE_Z+5*ROUNDUP(G2054*DIODE_SAFETY/V_STICK,0)*PRICE_STICK</f>
        <v>127</v>
      </c>
      <c r="AG2054" s="24" t="n">
        <f aca="false">SUM(X2054:AF2054)</f>
        <v>4331.32653908</v>
      </c>
      <c r="AH2054" s="20" t="n">
        <f aca="false">FIXED_BOM</f>
        <v>3461</v>
      </c>
      <c r="AI2054" s="24" t="n">
        <f aca="false">(AG2054+AH2054)*(1+CONT)</f>
        <v>8961.175519942</v>
      </c>
      <c r="AJ2054" s="24" t="n">
        <f aca="false">IF(L2054&gt;0,AI2054/L2054,1000000000000)</f>
        <v>481.856504424137</v>
      </c>
      <c r="AK2054" s="8" t="n">
        <f aca="false">IF(AND(G2054&gt;=V_NEED,L2054&gt;=P_MIN,K2054&gt;=Z_MIN,F2054&lt;=N_CAP,D2054&lt;=R_MAX,OR(CORONA_REQ=0,O2054&gt;=G2054)),1,0)</f>
        <v>0</v>
      </c>
      <c r="AL2054" s="28" t="n">
        <f aca="false">IF(AK2054=1,IF(OBJECTIVE=1,AI2054,AJ2054),1000000000000)+ROW()*0.000000001</f>
        <v>1000000000000</v>
      </c>
    </row>
    <row r="2055" customFormat="false" ht="15" hidden="false" customHeight="false" outlineLevel="0" collapsed="false">
      <c r="A2055" s="8" t="n">
        <v>2051</v>
      </c>
      <c r="B2055" s="23" t="n">
        <v>8</v>
      </c>
      <c r="C2055" s="23" t="n">
        <v>3</v>
      </c>
      <c r="D2055" s="8" t="n">
        <v>250</v>
      </c>
      <c r="E2055" s="8" t="n">
        <v>26</v>
      </c>
      <c r="F2055" s="8" t="n">
        <v>12</v>
      </c>
      <c r="G2055" s="28" t="n">
        <v>16.907073</v>
      </c>
      <c r="H2055" s="8" t="n">
        <v>304.30459</v>
      </c>
      <c r="I2055" s="8" t="n">
        <v>2226.475535</v>
      </c>
      <c r="J2055" s="28" t="n">
        <v>7.316602</v>
      </c>
      <c r="K2055" s="39" t="n">
        <v>1.387604</v>
      </c>
      <c r="L2055" s="28" t="n">
        <v>22.721343</v>
      </c>
      <c r="M2055" s="8" t="n">
        <v>399</v>
      </c>
      <c r="N2055" s="8" t="n">
        <v>1410</v>
      </c>
      <c r="O2055" s="28" t="n">
        <v>16.128223</v>
      </c>
      <c r="P2055" s="28" t="n">
        <v>36.780187</v>
      </c>
      <c r="Q2055" s="28" t="n">
        <v>39.697165</v>
      </c>
      <c r="R2055" s="8" t="n">
        <v>48</v>
      </c>
      <c r="S2055" s="8" t="n">
        <v>26</v>
      </c>
      <c r="T2055" s="23" t="n">
        <v>252.047776</v>
      </c>
      <c r="U2055" s="23" t="n">
        <v>209.44778</v>
      </c>
      <c r="V2055" s="28" t="n">
        <v>11.022798</v>
      </c>
      <c r="W2055" s="39" t="n">
        <v>1.37785</v>
      </c>
      <c r="X2055" s="24" t="n">
        <f aca="false">P2055*RHO_VANE/2700*(1+SCRAP)*PRICE_VANE</f>
        <v>440.25883839</v>
      </c>
      <c r="Y2055" s="24" t="n">
        <f aca="false">Q2055*RHO_PLATE/2700*(1+SCRAP)*PRICE_PLATE</f>
        <v>475.17506505</v>
      </c>
      <c r="Z2055" s="24" t="n">
        <f aca="false">T2055*CUT_M+(R2055+S2055)*CUT_SET</f>
        <v>452.071664</v>
      </c>
      <c r="AA2055" s="24" t="n">
        <f aca="false">U2055*ROUND_M</f>
        <v>1047.2389</v>
      </c>
      <c r="AB2055" s="24" t="n">
        <f aca="false">(R2055+S2055)*FINISH_PART</f>
        <v>592</v>
      </c>
      <c r="AC2055" s="24" t="n">
        <f aca="false">R2055*SPACER_VANE+(R2055+S2055)*ASM_H*LABOUR</f>
        <v>976.5</v>
      </c>
      <c r="AD2055" s="24" t="n">
        <f aca="false">V2055*G10_CAGE+W2055*G10_SLEEVE</f>
        <v>744.03888</v>
      </c>
      <c r="AE2055" s="24" t="n">
        <f aca="false">N2055/1000*SHAFT_M+SHAFT_SET</f>
        <v>249.2</v>
      </c>
      <c r="AF2055" s="24" t="n">
        <f aca="false">2*ROUNDUP(G2055*1000/V_ZENER,0)*PRICE_Z+5*ROUNDUP(G2055*DIODE_SAFETY/V_STICK,0)*PRICE_STICK</f>
        <v>127</v>
      </c>
      <c r="AG2055" s="24" t="n">
        <f aca="false">SUM(X2055:AF2055)</f>
        <v>5103.48334744</v>
      </c>
      <c r="AH2055" s="20" t="n">
        <f aca="false">FIXED_BOM</f>
        <v>3461</v>
      </c>
      <c r="AI2055" s="24" t="n">
        <f aca="false">(AG2055+AH2055)*(1+CONT)</f>
        <v>9849.155849556</v>
      </c>
      <c r="AJ2055" s="24" t="n">
        <f aca="false">IF(L2055&gt;0,AI2055/L2055,1000000000000)</f>
        <v>433.475954724859</v>
      </c>
      <c r="AK2055" s="8" t="n">
        <f aca="false">IF(AND(G2055&gt;=V_NEED,L2055&gt;=P_MIN,K2055&gt;=Z_MIN,F2055&lt;=N_CAP,D2055&lt;=R_MAX,OR(CORONA_REQ=0,O2055&gt;=G2055)),1,0)</f>
        <v>0</v>
      </c>
      <c r="AL2055" s="28" t="n">
        <f aca="false">IF(AK2055=1,IF(OBJECTIVE=1,AI2055,AJ2055),1000000000000)+ROW()*0.000000001</f>
        <v>1000000000000</v>
      </c>
    </row>
    <row r="2056" customFormat="false" ht="15" hidden="false" customHeight="false" outlineLevel="0" collapsed="false">
      <c r="A2056" s="8" t="n">
        <v>2052</v>
      </c>
      <c r="B2056" s="23" t="n">
        <v>8</v>
      </c>
      <c r="C2056" s="23" t="n">
        <v>3</v>
      </c>
      <c r="D2056" s="8" t="n">
        <v>250</v>
      </c>
      <c r="E2056" s="8" t="n">
        <v>26</v>
      </c>
      <c r="F2056" s="8" t="n">
        <v>16</v>
      </c>
      <c r="G2056" s="28" t="n">
        <v>16.907073</v>
      </c>
      <c r="H2056" s="8" t="n">
        <v>409.454013</v>
      </c>
      <c r="I2056" s="8" t="n">
        <v>3000.901808</v>
      </c>
      <c r="J2056" s="28" t="n">
        <v>7.329033</v>
      </c>
      <c r="K2056" s="39" t="n">
        <v>1.393142</v>
      </c>
      <c r="L2056" s="28" t="n">
        <v>30.940661</v>
      </c>
      <c r="M2056" s="8" t="n">
        <v>531</v>
      </c>
      <c r="N2056" s="8" t="n">
        <v>1674</v>
      </c>
      <c r="O2056" s="28" t="n">
        <v>16.128223</v>
      </c>
      <c r="P2056" s="28" t="n">
        <v>49.040249</v>
      </c>
      <c r="Q2056" s="28" t="n">
        <v>51.911677</v>
      </c>
      <c r="R2056" s="8" t="n">
        <v>64</v>
      </c>
      <c r="S2056" s="8" t="n">
        <v>34</v>
      </c>
      <c r="T2056" s="23" t="n">
        <v>334.807064</v>
      </c>
      <c r="U2056" s="23" t="n">
        <v>278.007069</v>
      </c>
      <c r="V2056" s="28" t="n">
        <v>14.263353</v>
      </c>
      <c r="W2056" s="39" t="n">
        <v>1.782919</v>
      </c>
      <c r="X2056" s="24" t="n">
        <f aca="false">P2056*RHO_VANE/2700*(1+SCRAP)*PRICE_VANE</f>
        <v>587.01178053</v>
      </c>
      <c r="Y2056" s="24" t="n">
        <f aca="false">Q2056*RHO_PLATE/2700*(1+SCRAP)*PRICE_PLATE</f>
        <v>621.38277369</v>
      </c>
      <c r="Z2056" s="24" t="n">
        <f aca="false">T2056*CUT_M+(R2056+S2056)*CUT_SET</f>
        <v>600.210596</v>
      </c>
      <c r="AA2056" s="24" t="n">
        <f aca="false">U2056*ROUND_M</f>
        <v>1390.035345</v>
      </c>
      <c r="AB2056" s="24" t="n">
        <f aca="false">(R2056+S2056)*FINISH_PART</f>
        <v>784</v>
      </c>
      <c r="AC2056" s="24" t="n">
        <f aca="false">R2056*SPACER_VANE+(R2056+S2056)*ASM_H*LABOUR</f>
        <v>1294.5</v>
      </c>
      <c r="AD2056" s="24" t="n">
        <f aca="false">V2056*G10_CAGE+W2056*G10_SLEEVE</f>
        <v>962.77632</v>
      </c>
      <c r="AE2056" s="24" t="n">
        <f aca="false">N2056/1000*SHAFT_M+SHAFT_SET</f>
        <v>280.88</v>
      </c>
      <c r="AF2056" s="24" t="n">
        <f aca="false">2*ROUNDUP(G2056*1000/V_ZENER,0)*PRICE_Z+5*ROUNDUP(G2056*DIODE_SAFETY/V_STICK,0)*PRICE_STICK</f>
        <v>127</v>
      </c>
      <c r="AG2056" s="24" t="n">
        <f aca="false">SUM(X2056:AF2056)</f>
        <v>6647.79681522</v>
      </c>
      <c r="AH2056" s="20" t="n">
        <f aca="false">FIXED_BOM</f>
        <v>3461</v>
      </c>
      <c r="AI2056" s="24" t="n">
        <f aca="false">(AG2056+AH2056)*(1+CONT)</f>
        <v>11625.116337503</v>
      </c>
      <c r="AJ2056" s="24" t="n">
        <f aca="false">IF(L2056&gt;0,AI2056/L2056,1000000000000)</f>
        <v>375.722947143986</v>
      </c>
      <c r="AK2056" s="8" t="n">
        <f aca="false">IF(AND(G2056&gt;=V_NEED,L2056&gt;=P_MIN,K2056&gt;=Z_MIN,F2056&lt;=N_CAP,D2056&lt;=R_MAX,OR(CORONA_REQ=0,O2056&gt;=G2056)),1,0)</f>
        <v>0</v>
      </c>
      <c r="AL2056" s="28" t="n">
        <f aca="false">IF(AK2056=1,IF(OBJECTIVE=1,AI2056,AJ2056),1000000000000)+ROW()*0.000000001</f>
        <v>1000000000000</v>
      </c>
    </row>
    <row r="2057" customFormat="false" ht="15" hidden="false" customHeight="false" outlineLevel="0" collapsed="false">
      <c r="A2057" s="8" t="n">
        <v>2053</v>
      </c>
      <c r="B2057" s="23" t="n">
        <v>8</v>
      </c>
      <c r="C2057" s="23" t="n">
        <v>4</v>
      </c>
      <c r="D2057" s="8" t="n">
        <v>250</v>
      </c>
      <c r="E2057" s="8" t="n">
        <v>18</v>
      </c>
      <c r="F2057" s="8" t="n">
        <v>4</v>
      </c>
      <c r="G2057" s="28" t="n">
        <v>16.907073</v>
      </c>
      <c r="H2057" s="8" t="n">
        <v>51.411839</v>
      </c>
      <c r="I2057" s="8" t="n">
        <v>485.188236</v>
      </c>
      <c r="J2057" s="28" t="n">
        <v>9.437286</v>
      </c>
      <c r="K2057" s="39" t="n">
        <v>1.370553</v>
      </c>
      <c r="L2057" s="28" t="n">
        <v>4.768284</v>
      </c>
      <c r="M2057" s="8" t="n">
        <v>136</v>
      </c>
      <c r="N2057" s="8" t="n">
        <v>884</v>
      </c>
      <c r="O2057" s="28" t="n">
        <v>17.542188</v>
      </c>
      <c r="P2057" s="28" t="n">
        <v>12.003812</v>
      </c>
      <c r="Q2057" s="28" t="n">
        <v>16.286016</v>
      </c>
      <c r="R2057" s="8" t="n">
        <v>16</v>
      </c>
      <c r="S2057" s="8" t="n">
        <v>8</v>
      </c>
      <c r="T2057" s="23" t="n">
        <v>82.759288</v>
      </c>
      <c r="U2057" s="23" t="n">
        <v>68.559289</v>
      </c>
      <c r="V2057" s="28" t="n">
        <v>4.566237</v>
      </c>
      <c r="W2057" s="39" t="n">
        <v>0.57078</v>
      </c>
      <c r="X2057" s="24" t="n">
        <f aca="false">P2057*RHO_VANE/2700*(1+SCRAP)*PRICE_VANE</f>
        <v>143.68562964</v>
      </c>
      <c r="Y2057" s="24" t="n">
        <f aca="false">Q2057*RHO_PLATE/2700*(1+SCRAP)*PRICE_PLATE</f>
        <v>194.94361152</v>
      </c>
      <c r="Z2057" s="24" t="n">
        <f aca="false">T2057*CUT_M+(R2057+S2057)*CUT_SET</f>
        <v>148.138932</v>
      </c>
      <c r="AA2057" s="24" t="n">
        <f aca="false">U2057*ROUND_M</f>
        <v>342.796445</v>
      </c>
      <c r="AB2057" s="24" t="n">
        <f aca="false">(R2057+S2057)*FINISH_PART</f>
        <v>192</v>
      </c>
      <c r="AC2057" s="24" t="n">
        <f aca="false">R2057*SPACER_VANE+(R2057+S2057)*ASM_H*LABOUR</f>
        <v>318</v>
      </c>
      <c r="AD2057" s="24" t="n">
        <f aca="false">V2057*G10_CAGE+W2057*G10_SLEEVE</f>
        <v>308.22102</v>
      </c>
      <c r="AE2057" s="24" t="n">
        <f aca="false">N2057/1000*SHAFT_M+SHAFT_SET</f>
        <v>186.08</v>
      </c>
      <c r="AF2057" s="24" t="n">
        <f aca="false">2*ROUNDUP(G2057*1000/V_ZENER,0)*PRICE_Z+5*ROUNDUP(G2057*DIODE_SAFETY/V_STICK,0)*PRICE_STICK</f>
        <v>127</v>
      </c>
      <c r="AG2057" s="24" t="n">
        <f aca="false">SUM(X2057:AF2057)</f>
        <v>1960.86563816</v>
      </c>
      <c r="AH2057" s="20" t="n">
        <f aca="false">FIXED_BOM</f>
        <v>3461</v>
      </c>
      <c r="AI2057" s="24" t="n">
        <f aca="false">(AG2057+AH2057)*(1+CONT)</f>
        <v>6235.145483884</v>
      </c>
      <c r="AJ2057" s="24" t="n">
        <f aca="false">IF(L2057&gt;0,AI2057/L2057,1000000000000)</f>
        <v>1307.62879977032</v>
      </c>
      <c r="AK2057" s="8" t="n">
        <f aca="false">IF(AND(G2057&gt;=V_NEED,L2057&gt;=P_MIN,K2057&gt;=Z_MIN,F2057&lt;=N_CAP,D2057&lt;=R_MAX,OR(CORONA_REQ=0,O2057&gt;=G2057)),1,0)</f>
        <v>1</v>
      </c>
      <c r="AL2057" s="28" t="n">
        <f aca="false">IF(AK2057=1,IF(OBJECTIVE=1,AI2057,AJ2057),1000000000000)+ROW()*0.000000001</f>
        <v>6235.145485941</v>
      </c>
    </row>
    <row r="2058" customFormat="false" ht="15" hidden="false" customHeight="false" outlineLevel="0" collapsed="false">
      <c r="A2058" s="8" t="n">
        <v>2054</v>
      </c>
      <c r="B2058" s="23" t="n">
        <v>8</v>
      </c>
      <c r="C2058" s="23" t="n">
        <v>4</v>
      </c>
      <c r="D2058" s="8" t="n">
        <v>250</v>
      </c>
      <c r="E2058" s="8" t="n">
        <v>18</v>
      </c>
      <c r="F2058" s="8" t="n">
        <v>6</v>
      </c>
      <c r="G2058" s="28" t="n">
        <v>16.907073</v>
      </c>
      <c r="H2058" s="8" t="n">
        <v>79.647175</v>
      </c>
      <c r="I2058" s="8" t="n">
        <v>762.438657</v>
      </c>
      <c r="J2058" s="28" t="n">
        <v>9.572702</v>
      </c>
      <c r="K2058" s="39" t="n">
        <v>1.407485</v>
      </c>
      <c r="L2058" s="28" t="n">
        <v>8.025934</v>
      </c>
      <c r="M2058" s="8" t="n">
        <v>208</v>
      </c>
      <c r="N2058" s="8" t="n">
        <v>1028</v>
      </c>
      <c r="O2058" s="28" t="n">
        <v>17.542188</v>
      </c>
      <c r="P2058" s="28" t="n">
        <v>18.005718</v>
      </c>
      <c r="Q2058" s="28" t="n">
        <v>24.429024</v>
      </c>
      <c r="R2058" s="8" t="n">
        <v>24</v>
      </c>
      <c r="S2058" s="8" t="n">
        <v>12</v>
      </c>
      <c r="T2058" s="23" t="n">
        <v>124.138932</v>
      </c>
      <c r="U2058" s="23" t="n">
        <v>102.838934</v>
      </c>
      <c r="V2058" s="28" t="n">
        <v>6.333813</v>
      </c>
      <c r="W2058" s="39" t="n">
        <v>0.791727</v>
      </c>
      <c r="X2058" s="24" t="n">
        <f aca="false">P2058*RHO_VANE/2700*(1+SCRAP)*PRICE_VANE</f>
        <v>215.52844446</v>
      </c>
      <c r="Y2058" s="24" t="n">
        <f aca="false">Q2058*RHO_PLATE/2700*(1+SCRAP)*PRICE_PLATE</f>
        <v>292.41541728</v>
      </c>
      <c r="Z2058" s="24" t="n">
        <f aca="false">T2058*CUT_M+(R2058+S2058)*CUT_SET</f>
        <v>222.208398</v>
      </c>
      <c r="AA2058" s="24" t="n">
        <f aca="false">U2058*ROUND_M</f>
        <v>514.19467</v>
      </c>
      <c r="AB2058" s="24" t="n">
        <f aca="false">(R2058+S2058)*FINISH_PART</f>
        <v>288</v>
      </c>
      <c r="AC2058" s="24" t="n">
        <f aca="false">R2058*SPACER_VANE+(R2058+S2058)*ASM_H*LABOUR</f>
        <v>477</v>
      </c>
      <c r="AD2058" s="24" t="n">
        <f aca="false">V2058*G10_CAGE+W2058*G10_SLEEVE</f>
        <v>427.5324</v>
      </c>
      <c r="AE2058" s="24" t="n">
        <f aca="false">N2058/1000*SHAFT_M+SHAFT_SET</f>
        <v>203.36</v>
      </c>
      <c r="AF2058" s="24" t="n">
        <f aca="false">2*ROUNDUP(G2058*1000/V_ZENER,0)*PRICE_Z+5*ROUNDUP(G2058*DIODE_SAFETY/V_STICK,0)*PRICE_STICK</f>
        <v>127</v>
      </c>
      <c r="AG2058" s="24" t="n">
        <f aca="false">SUM(X2058:AF2058)</f>
        <v>2767.23932974</v>
      </c>
      <c r="AH2058" s="20" t="n">
        <f aca="false">FIXED_BOM</f>
        <v>3461</v>
      </c>
      <c r="AI2058" s="24" t="n">
        <f aca="false">(AG2058+AH2058)*(1+CONT)</f>
        <v>7162.475229201</v>
      </c>
      <c r="AJ2058" s="24" t="n">
        <f aca="false">IF(L2058&gt;0,AI2058/L2058,1000000000000)</f>
        <v>892.416412744112</v>
      </c>
      <c r="AK2058" s="8" t="n">
        <f aca="false">IF(AND(G2058&gt;=V_NEED,L2058&gt;=P_MIN,K2058&gt;=Z_MIN,F2058&lt;=N_CAP,D2058&lt;=R_MAX,OR(CORONA_REQ=0,O2058&gt;=G2058)),1,0)</f>
        <v>1</v>
      </c>
      <c r="AL2058" s="28" t="n">
        <f aca="false">IF(AK2058=1,IF(OBJECTIVE=1,AI2058,AJ2058),1000000000000)+ROW()*0.000000001</f>
        <v>7162.475231259</v>
      </c>
    </row>
    <row r="2059" customFormat="false" ht="15" hidden="false" customHeight="false" outlineLevel="0" collapsed="false">
      <c r="A2059" s="8" t="n">
        <v>2055</v>
      </c>
      <c r="B2059" s="23" t="n">
        <v>8</v>
      </c>
      <c r="C2059" s="23" t="n">
        <v>4</v>
      </c>
      <c r="D2059" s="8" t="n">
        <v>250</v>
      </c>
      <c r="E2059" s="8" t="n">
        <v>18</v>
      </c>
      <c r="F2059" s="8" t="n">
        <v>8</v>
      </c>
      <c r="G2059" s="28" t="n">
        <v>16.907073</v>
      </c>
      <c r="H2059" s="8" t="n">
        <v>107.882512</v>
      </c>
      <c r="I2059" s="8" t="n">
        <v>1039.689078</v>
      </c>
      <c r="J2059" s="28" t="n">
        <v>9.637235</v>
      </c>
      <c r="K2059" s="39" t="n">
        <v>1.42606</v>
      </c>
      <c r="L2059" s="28" t="n">
        <v>11.30174</v>
      </c>
      <c r="M2059" s="8" t="n">
        <v>268</v>
      </c>
      <c r="N2059" s="8" t="n">
        <v>1148</v>
      </c>
      <c r="O2059" s="28" t="n">
        <v>17.542188</v>
      </c>
      <c r="P2059" s="28" t="n">
        <v>24.007624</v>
      </c>
      <c r="Q2059" s="28" t="n">
        <v>28.500529</v>
      </c>
      <c r="R2059" s="8" t="n">
        <v>32</v>
      </c>
      <c r="S2059" s="8" t="n">
        <v>14</v>
      </c>
      <c r="T2059" s="23" t="n">
        <v>161.748665</v>
      </c>
      <c r="U2059" s="23" t="n">
        <v>133.348668</v>
      </c>
      <c r="V2059" s="28" t="n">
        <v>7.806792</v>
      </c>
      <c r="W2059" s="39" t="n">
        <v>0.975849</v>
      </c>
      <c r="X2059" s="24" t="n">
        <f aca="false">P2059*RHO_VANE/2700*(1+SCRAP)*PRICE_VANE</f>
        <v>287.37125928</v>
      </c>
      <c r="Y2059" s="24" t="n">
        <f aca="false">Q2059*RHO_PLATE/2700*(1+SCRAP)*PRICE_PLATE</f>
        <v>341.15133213</v>
      </c>
      <c r="Z2059" s="24" t="n">
        <f aca="false">T2059*CUT_M+(R2059+S2059)*CUT_SET</f>
        <v>288.6229975</v>
      </c>
      <c r="AA2059" s="24" t="n">
        <f aca="false">U2059*ROUND_M</f>
        <v>666.74334</v>
      </c>
      <c r="AB2059" s="24" t="n">
        <f aca="false">(R2059+S2059)*FINISH_PART</f>
        <v>368</v>
      </c>
      <c r="AC2059" s="24" t="n">
        <f aca="false">R2059*SPACER_VANE+(R2059+S2059)*ASM_H*LABOUR</f>
        <v>613.5</v>
      </c>
      <c r="AD2059" s="24" t="n">
        <f aca="false">V2059*G10_CAGE+W2059*G10_SLEEVE</f>
        <v>526.95846</v>
      </c>
      <c r="AE2059" s="24" t="n">
        <f aca="false">N2059/1000*SHAFT_M+SHAFT_SET</f>
        <v>217.76</v>
      </c>
      <c r="AF2059" s="24" t="n">
        <f aca="false">2*ROUNDUP(G2059*1000/V_ZENER,0)*PRICE_Z+5*ROUNDUP(G2059*DIODE_SAFETY/V_STICK,0)*PRICE_STICK</f>
        <v>127</v>
      </c>
      <c r="AG2059" s="24" t="n">
        <f aca="false">SUM(X2059:AF2059)</f>
        <v>3437.10738891</v>
      </c>
      <c r="AH2059" s="20" t="n">
        <f aca="false">FIXED_BOM</f>
        <v>3461</v>
      </c>
      <c r="AI2059" s="24" t="n">
        <f aca="false">(AG2059+AH2059)*(1+CONT)</f>
        <v>7932.8234972465</v>
      </c>
      <c r="AJ2059" s="24" t="n">
        <f aca="false">IF(L2059&gt;0,AI2059/L2059,1000000000000)</f>
        <v>701.911696539338</v>
      </c>
      <c r="AK2059" s="8" t="n">
        <f aca="false">IF(AND(G2059&gt;=V_NEED,L2059&gt;=P_MIN,K2059&gt;=Z_MIN,F2059&lt;=N_CAP,D2059&lt;=R_MAX,OR(CORONA_REQ=0,O2059&gt;=G2059)),1,0)</f>
        <v>0</v>
      </c>
      <c r="AL2059" s="28" t="n">
        <f aca="false">IF(AK2059=1,IF(OBJECTIVE=1,AI2059,AJ2059),1000000000000)+ROW()*0.000000001</f>
        <v>1000000000000</v>
      </c>
    </row>
    <row r="2060" customFormat="false" ht="15" hidden="false" customHeight="false" outlineLevel="0" collapsed="false">
      <c r="A2060" s="8" t="n">
        <v>2056</v>
      </c>
      <c r="B2060" s="23" t="n">
        <v>8</v>
      </c>
      <c r="C2060" s="23" t="n">
        <v>4</v>
      </c>
      <c r="D2060" s="8" t="n">
        <v>250</v>
      </c>
      <c r="E2060" s="8" t="n">
        <v>18</v>
      </c>
      <c r="F2060" s="8" t="n">
        <v>10</v>
      </c>
      <c r="G2060" s="28" t="n">
        <v>16.907073</v>
      </c>
      <c r="H2060" s="8" t="n">
        <v>136.117848</v>
      </c>
      <c r="I2060" s="8" t="n">
        <v>1316.939499</v>
      </c>
      <c r="J2060" s="28" t="n">
        <v>9.674995</v>
      </c>
      <c r="K2060" s="39" t="n">
        <v>1.437073</v>
      </c>
      <c r="L2060" s="28" t="n">
        <v>14.580275</v>
      </c>
      <c r="M2060" s="8" t="n">
        <v>328</v>
      </c>
      <c r="N2060" s="8" t="n">
        <v>1268</v>
      </c>
      <c r="O2060" s="28" t="n">
        <v>17.542188</v>
      </c>
      <c r="P2060" s="28" t="n">
        <v>30.00953</v>
      </c>
      <c r="Q2060" s="28" t="n">
        <v>32.572033</v>
      </c>
      <c r="R2060" s="8" t="n">
        <v>40</v>
      </c>
      <c r="S2060" s="8" t="n">
        <v>16</v>
      </c>
      <c r="T2060" s="23" t="n">
        <v>199.358398</v>
      </c>
      <c r="U2060" s="23" t="n">
        <v>163.858401</v>
      </c>
      <c r="V2060" s="28" t="n">
        <v>9.279772</v>
      </c>
      <c r="W2060" s="39" t="n">
        <v>1.159972</v>
      </c>
      <c r="X2060" s="24" t="n">
        <f aca="false">P2060*RHO_VANE/2700*(1+SCRAP)*PRICE_VANE</f>
        <v>359.2140741</v>
      </c>
      <c r="Y2060" s="24" t="n">
        <f aca="false">Q2060*RHO_PLATE/2700*(1+SCRAP)*PRICE_PLATE</f>
        <v>389.88723501</v>
      </c>
      <c r="Z2060" s="24" t="n">
        <f aca="false">T2060*CUT_M+(R2060+S2060)*CUT_SET</f>
        <v>355.037597</v>
      </c>
      <c r="AA2060" s="24" t="n">
        <f aca="false">U2060*ROUND_M</f>
        <v>819.292005</v>
      </c>
      <c r="AB2060" s="24" t="n">
        <f aca="false">(R2060+S2060)*FINISH_PART</f>
        <v>448</v>
      </c>
      <c r="AC2060" s="24" t="n">
        <f aca="false">R2060*SPACER_VANE+(R2060+S2060)*ASM_H*LABOUR</f>
        <v>750</v>
      </c>
      <c r="AD2060" s="24" t="n">
        <f aca="false">V2060*G10_CAGE+W2060*G10_SLEEVE</f>
        <v>626.38464</v>
      </c>
      <c r="AE2060" s="24" t="n">
        <f aca="false">N2060/1000*SHAFT_M+SHAFT_SET</f>
        <v>232.16</v>
      </c>
      <c r="AF2060" s="24" t="n">
        <f aca="false">2*ROUNDUP(G2060*1000/V_ZENER,0)*PRICE_Z+5*ROUNDUP(G2060*DIODE_SAFETY/V_STICK,0)*PRICE_STICK</f>
        <v>127</v>
      </c>
      <c r="AG2060" s="24" t="n">
        <f aca="false">SUM(X2060:AF2060)</f>
        <v>4106.97555111</v>
      </c>
      <c r="AH2060" s="20" t="n">
        <f aca="false">FIXED_BOM</f>
        <v>3461</v>
      </c>
      <c r="AI2060" s="24" t="n">
        <f aca="false">(AG2060+AH2060)*(1+CONT)</f>
        <v>8703.1718837765</v>
      </c>
      <c r="AJ2060" s="24" t="n">
        <f aca="false">IF(L2060&gt;0,AI2060/L2060,1000000000000)</f>
        <v>596.914110589581</v>
      </c>
      <c r="AK2060" s="8" t="n">
        <f aca="false">IF(AND(G2060&gt;=V_NEED,L2060&gt;=P_MIN,K2060&gt;=Z_MIN,F2060&lt;=N_CAP,D2060&lt;=R_MAX,OR(CORONA_REQ=0,O2060&gt;=G2060)),1,0)</f>
        <v>0</v>
      </c>
      <c r="AL2060" s="28" t="n">
        <f aca="false">IF(AK2060=1,IF(OBJECTIVE=1,AI2060,AJ2060),1000000000000)+ROW()*0.000000001</f>
        <v>1000000000000</v>
      </c>
    </row>
    <row r="2061" customFormat="false" ht="15" hidden="false" customHeight="false" outlineLevel="0" collapsed="false">
      <c r="A2061" s="8" t="n">
        <v>2057</v>
      </c>
      <c r="B2061" s="23" t="n">
        <v>8</v>
      </c>
      <c r="C2061" s="23" t="n">
        <v>4</v>
      </c>
      <c r="D2061" s="8" t="n">
        <v>250</v>
      </c>
      <c r="E2061" s="8" t="n">
        <v>18</v>
      </c>
      <c r="F2061" s="8" t="n">
        <v>12</v>
      </c>
      <c r="G2061" s="28" t="n">
        <v>16.907073</v>
      </c>
      <c r="H2061" s="8" t="n">
        <v>164.353184</v>
      </c>
      <c r="I2061" s="8" t="n">
        <v>1594.18992</v>
      </c>
      <c r="J2061" s="28" t="n">
        <v>9.699781</v>
      </c>
      <c r="K2061" s="39" t="n">
        <v>1.44436</v>
      </c>
      <c r="L2061" s="28" t="n">
        <v>17.859427</v>
      </c>
      <c r="M2061" s="8" t="n">
        <v>400</v>
      </c>
      <c r="N2061" s="8" t="n">
        <v>1412</v>
      </c>
      <c r="O2061" s="28" t="n">
        <v>17.542188</v>
      </c>
      <c r="P2061" s="28" t="n">
        <v>36.011436</v>
      </c>
      <c r="Q2061" s="28" t="n">
        <v>40.715041</v>
      </c>
      <c r="R2061" s="8" t="n">
        <v>48</v>
      </c>
      <c r="S2061" s="8" t="n">
        <v>20</v>
      </c>
      <c r="T2061" s="23" t="n">
        <v>240.738042</v>
      </c>
      <c r="U2061" s="23" t="n">
        <v>198.138046</v>
      </c>
      <c r="V2061" s="28" t="n">
        <v>11.047348</v>
      </c>
      <c r="W2061" s="39" t="n">
        <v>1.380918</v>
      </c>
      <c r="X2061" s="24" t="n">
        <f aca="false">P2061*RHO_VANE/2700*(1+SCRAP)*PRICE_VANE</f>
        <v>431.05688892</v>
      </c>
      <c r="Y2061" s="24" t="n">
        <f aca="false">Q2061*RHO_PLATE/2700*(1+SCRAP)*PRICE_PLATE</f>
        <v>487.35904077</v>
      </c>
      <c r="Z2061" s="24" t="n">
        <f aca="false">T2061*CUT_M+(R2061+S2061)*CUT_SET</f>
        <v>429.107063</v>
      </c>
      <c r="AA2061" s="24" t="n">
        <f aca="false">U2061*ROUND_M</f>
        <v>990.69023</v>
      </c>
      <c r="AB2061" s="24" t="n">
        <f aca="false">(R2061+S2061)*FINISH_PART</f>
        <v>544</v>
      </c>
      <c r="AC2061" s="24" t="n">
        <f aca="false">R2061*SPACER_VANE+(R2061+S2061)*ASM_H*LABOUR</f>
        <v>909</v>
      </c>
      <c r="AD2061" s="24" t="n">
        <f aca="false">V2061*G10_CAGE+W2061*G10_SLEEVE</f>
        <v>745.69596</v>
      </c>
      <c r="AE2061" s="24" t="n">
        <f aca="false">N2061/1000*SHAFT_M+SHAFT_SET</f>
        <v>249.44</v>
      </c>
      <c r="AF2061" s="24" t="n">
        <f aca="false">2*ROUNDUP(G2061*1000/V_ZENER,0)*PRICE_Z+5*ROUNDUP(G2061*DIODE_SAFETY/V_STICK,0)*PRICE_STICK</f>
        <v>127</v>
      </c>
      <c r="AG2061" s="24" t="n">
        <f aca="false">SUM(X2061:AF2061)</f>
        <v>4913.34918269</v>
      </c>
      <c r="AH2061" s="20" t="n">
        <f aca="false">FIXED_BOM</f>
        <v>3461</v>
      </c>
      <c r="AI2061" s="24" t="n">
        <f aca="false">(AG2061+AH2061)*(1+CONT)</f>
        <v>9630.5015600935</v>
      </c>
      <c r="AJ2061" s="24" t="n">
        <f aca="false">IF(L2061&gt;0,AI2061/L2061,1000000000000)</f>
        <v>539.239112211915</v>
      </c>
      <c r="AK2061" s="8" t="n">
        <f aca="false">IF(AND(G2061&gt;=V_NEED,L2061&gt;=P_MIN,K2061&gt;=Z_MIN,F2061&lt;=N_CAP,D2061&lt;=R_MAX,OR(CORONA_REQ=0,O2061&gt;=G2061)),1,0)</f>
        <v>0</v>
      </c>
      <c r="AL2061" s="28" t="n">
        <f aca="false">IF(AK2061=1,IF(OBJECTIVE=1,AI2061,AJ2061),1000000000000)+ROW()*0.000000001</f>
        <v>1000000000000</v>
      </c>
    </row>
    <row r="2062" customFormat="false" ht="15" hidden="false" customHeight="false" outlineLevel="0" collapsed="false">
      <c r="A2062" s="8" t="n">
        <v>2058</v>
      </c>
      <c r="B2062" s="23" t="n">
        <v>8</v>
      </c>
      <c r="C2062" s="23" t="n">
        <v>4</v>
      </c>
      <c r="D2062" s="8" t="n">
        <v>250</v>
      </c>
      <c r="E2062" s="8" t="n">
        <v>18</v>
      </c>
      <c r="F2062" s="8" t="n">
        <v>16</v>
      </c>
      <c r="G2062" s="28" t="n">
        <v>16.907073</v>
      </c>
      <c r="H2062" s="8" t="n">
        <v>220.823857</v>
      </c>
      <c r="I2062" s="8" t="n">
        <v>2148.690761</v>
      </c>
      <c r="J2062" s="28" t="n">
        <v>9.730338</v>
      </c>
      <c r="K2062" s="39" t="n">
        <v>1.452769</v>
      </c>
      <c r="L2062" s="28" t="n">
        <v>24.394166</v>
      </c>
      <c r="M2062" s="8" t="n">
        <v>532</v>
      </c>
      <c r="N2062" s="8" t="n">
        <v>1676</v>
      </c>
      <c r="O2062" s="28" t="n">
        <v>17.542188</v>
      </c>
      <c r="P2062" s="28" t="n">
        <v>48.015248</v>
      </c>
      <c r="Q2062" s="28" t="n">
        <v>52.929553</v>
      </c>
      <c r="R2062" s="8" t="n">
        <v>64</v>
      </c>
      <c r="S2062" s="8" t="n">
        <v>26</v>
      </c>
      <c r="T2062" s="23" t="n">
        <v>319.72742</v>
      </c>
      <c r="U2062" s="23" t="n">
        <v>262.927424</v>
      </c>
      <c r="V2062" s="28" t="n">
        <v>14.287903</v>
      </c>
      <c r="W2062" s="39" t="n">
        <v>1.785988</v>
      </c>
      <c r="X2062" s="24" t="n">
        <f aca="false">P2062*RHO_VANE/2700*(1+SCRAP)*PRICE_VANE</f>
        <v>574.74251856</v>
      </c>
      <c r="Y2062" s="24" t="n">
        <f aca="false">Q2062*RHO_PLATE/2700*(1+SCRAP)*PRICE_PLATE</f>
        <v>633.56674941</v>
      </c>
      <c r="Z2062" s="24" t="n">
        <f aca="false">T2062*CUT_M+(R2062+S2062)*CUT_SET</f>
        <v>569.59113</v>
      </c>
      <c r="AA2062" s="24" t="n">
        <f aca="false">U2062*ROUND_M</f>
        <v>1314.63712</v>
      </c>
      <c r="AB2062" s="24" t="n">
        <f aca="false">(R2062+S2062)*FINISH_PART</f>
        <v>720</v>
      </c>
      <c r="AC2062" s="24" t="n">
        <f aca="false">R2062*SPACER_VANE+(R2062+S2062)*ASM_H*LABOUR</f>
        <v>1204.5</v>
      </c>
      <c r="AD2062" s="24" t="n">
        <f aca="false">V2062*G10_CAGE+W2062*G10_SLEEVE</f>
        <v>964.43346</v>
      </c>
      <c r="AE2062" s="24" t="n">
        <f aca="false">N2062/1000*SHAFT_M+SHAFT_SET</f>
        <v>281.12</v>
      </c>
      <c r="AF2062" s="24" t="n">
        <f aca="false">2*ROUNDUP(G2062*1000/V_ZENER,0)*PRICE_Z+5*ROUNDUP(G2062*DIODE_SAFETY/V_STICK,0)*PRICE_STICK</f>
        <v>127</v>
      </c>
      <c r="AG2062" s="24" t="n">
        <f aca="false">SUM(X2062:AF2062)</f>
        <v>6389.59097797</v>
      </c>
      <c r="AH2062" s="20" t="n">
        <f aca="false">FIXED_BOM</f>
        <v>3461</v>
      </c>
      <c r="AI2062" s="24" t="n">
        <f aca="false">(AG2062+AH2062)*(1+CONT)</f>
        <v>11328.1796246655</v>
      </c>
      <c r="AJ2062" s="24" t="n">
        <f aca="false">IF(L2062&gt;0,AI2062/L2062,1000000000000)</f>
        <v>464.380689410144</v>
      </c>
      <c r="AK2062" s="8" t="n">
        <f aca="false">IF(AND(G2062&gt;=V_NEED,L2062&gt;=P_MIN,K2062&gt;=Z_MIN,F2062&lt;=N_CAP,D2062&lt;=R_MAX,OR(CORONA_REQ=0,O2062&gt;=G2062)),1,0)</f>
        <v>0</v>
      </c>
      <c r="AL2062" s="28" t="n">
        <f aca="false">IF(AK2062=1,IF(OBJECTIVE=1,AI2062,AJ2062),1000000000000)+ROW()*0.000000001</f>
        <v>1000000000000</v>
      </c>
    </row>
    <row r="2063" customFormat="false" ht="15" hidden="false" customHeight="false" outlineLevel="0" collapsed="false">
      <c r="A2063" s="8" t="n">
        <v>2059</v>
      </c>
      <c r="B2063" s="23" t="n">
        <v>8</v>
      </c>
      <c r="C2063" s="23" t="n">
        <v>4</v>
      </c>
      <c r="D2063" s="8" t="n">
        <v>250</v>
      </c>
      <c r="E2063" s="8" t="n">
        <v>22</v>
      </c>
      <c r="F2063" s="8" t="n">
        <v>4</v>
      </c>
      <c r="G2063" s="28" t="n">
        <v>16.907073</v>
      </c>
      <c r="H2063" s="8" t="n">
        <v>67.992502</v>
      </c>
      <c r="I2063" s="8" t="n">
        <v>582.552581</v>
      </c>
      <c r="J2063" s="28" t="n">
        <v>8.567894</v>
      </c>
      <c r="K2063" s="39" t="n">
        <v>1.366865</v>
      </c>
      <c r="L2063" s="28" t="n">
        <v>5.696836</v>
      </c>
      <c r="M2063" s="8" t="n">
        <v>148</v>
      </c>
      <c r="N2063" s="8" t="n">
        <v>908</v>
      </c>
      <c r="O2063" s="28" t="n">
        <v>17.542188</v>
      </c>
      <c r="P2063" s="28" t="n">
        <v>14.175281</v>
      </c>
      <c r="Q2063" s="28" t="n">
        <v>20.35752</v>
      </c>
      <c r="R2063" s="8" t="n">
        <v>16</v>
      </c>
      <c r="S2063" s="8" t="n">
        <v>10</v>
      </c>
      <c r="T2063" s="23" t="n">
        <v>86.529199</v>
      </c>
      <c r="U2063" s="23" t="n">
        <v>72.329201</v>
      </c>
      <c r="V2063" s="28" t="n">
        <v>4.860833</v>
      </c>
      <c r="W2063" s="39" t="n">
        <v>0.607604</v>
      </c>
      <c r="X2063" s="24" t="n">
        <f aca="false">P2063*RHO_VANE/2700*(1+SCRAP)*PRICE_VANE</f>
        <v>169.67811357</v>
      </c>
      <c r="Y2063" s="24" t="n">
        <f aca="false">Q2063*RHO_PLATE/2700*(1+SCRAP)*PRICE_PLATE</f>
        <v>243.6795144</v>
      </c>
      <c r="Z2063" s="24" t="n">
        <f aca="false">T2063*CUT_M+(R2063+S2063)*CUT_SET</f>
        <v>155.7937985</v>
      </c>
      <c r="AA2063" s="24" t="n">
        <f aca="false">U2063*ROUND_M</f>
        <v>361.646005</v>
      </c>
      <c r="AB2063" s="24" t="n">
        <f aca="false">(R2063+S2063)*FINISH_PART</f>
        <v>208</v>
      </c>
      <c r="AC2063" s="24" t="n">
        <f aca="false">R2063*SPACER_VANE+(R2063+S2063)*ASM_H*LABOUR</f>
        <v>340.5</v>
      </c>
      <c r="AD2063" s="24" t="n">
        <f aca="false">V2063*G10_CAGE+W2063*G10_SLEEVE</f>
        <v>328.10622</v>
      </c>
      <c r="AE2063" s="24" t="n">
        <f aca="false">N2063/1000*SHAFT_M+SHAFT_SET</f>
        <v>188.96</v>
      </c>
      <c r="AF2063" s="24" t="n">
        <f aca="false">2*ROUNDUP(G2063*1000/V_ZENER,0)*PRICE_Z+5*ROUNDUP(G2063*DIODE_SAFETY/V_STICK,0)*PRICE_STICK</f>
        <v>127</v>
      </c>
      <c r="AG2063" s="24" t="n">
        <f aca="false">SUM(X2063:AF2063)</f>
        <v>2123.36365147</v>
      </c>
      <c r="AH2063" s="20" t="n">
        <f aca="false">FIXED_BOM</f>
        <v>3461</v>
      </c>
      <c r="AI2063" s="24" t="n">
        <f aca="false">(AG2063+AH2063)*(1+CONT)</f>
        <v>6422.0181991905</v>
      </c>
      <c r="AJ2063" s="24" t="n">
        <f aca="false">IF(L2063&gt;0,AI2063/L2063,1000000000000)</f>
        <v>1127.29560745482</v>
      </c>
      <c r="AK2063" s="8" t="n">
        <f aca="false">IF(AND(G2063&gt;=V_NEED,L2063&gt;=P_MIN,K2063&gt;=Z_MIN,F2063&lt;=N_CAP,D2063&lt;=R_MAX,OR(CORONA_REQ=0,O2063&gt;=G2063)),1,0)</f>
        <v>1</v>
      </c>
      <c r="AL2063" s="28" t="n">
        <f aca="false">IF(AK2063=1,IF(OBJECTIVE=1,AI2063,AJ2063),1000000000000)+ROW()*0.000000001</f>
        <v>6422.0182012535</v>
      </c>
    </row>
    <row r="2064" customFormat="false" ht="15" hidden="false" customHeight="false" outlineLevel="0" collapsed="false">
      <c r="A2064" s="8" t="n">
        <v>2060</v>
      </c>
      <c r="B2064" s="23" t="n">
        <v>8</v>
      </c>
      <c r="C2064" s="23" t="n">
        <v>4</v>
      </c>
      <c r="D2064" s="8" t="n">
        <v>250</v>
      </c>
      <c r="E2064" s="8" t="n">
        <v>22</v>
      </c>
      <c r="F2064" s="8" t="n">
        <v>6</v>
      </c>
      <c r="G2064" s="28" t="n">
        <v>16.907073</v>
      </c>
      <c r="H2064" s="8" t="n">
        <v>105.702503</v>
      </c>
      <c r="I2064" s="8" t="n">
        <v>915.43977</v>
      </c>
      <c r="J2064" s="28" t="n">
        <v>8.660531</v>
      </c>
      <c r="K2064" s="39" t="n">
        <v>1.39698</v>
      </c>
      <c r="L2064" s="28" t="n">
        <v>9.473106</v>
      </c>
      <c r="M2064" s="8" t="n">
        <v>208</v>
      </c>
      <c r="N2064" s="8" t="n">
        <v>1028</v>
      </c>
      <c r="O2064" s="28" t="n">
        <v>17.542188</v>
      </c>
      <c r="P2064" s="28" t="n">
        <v>21.262921</v>
      </c>
      <c r="Q2064" s="28" t="n">
        <v>24.429024</v>
      </c>
      <c r="R2064" s="8" t="n">
        <v>24</v>
      </c>
      <c r="S2064" s="8" t="n">
        <v>12</v>
      </c>
      <c r="T2064" s="23" t="n">
        <v>124.138932</v>
      </c>
      <c r="U2064" s="23" t="n">
        <v>102.838934</v>
      </c>
      <c r="V2064" s="28" t="n">
        <v>6.333813</v>
      </c>
      <c r="W2064" s="39" t="n">
        <v>0.791727</v>
      </c>
      <c r="X2064" s="24" t="n">
        <f aca="false">P2064*RHO_VANE/2700*(1+SCRAP)*PRICE_VANE</f>
        <v>254.51716437</v>
      </c>
      <c r="Y2064" s="24" t="n">
        <f aca="false">Q2064*RHO_PLATE/2700*(1+SCRAP)*PRICE_PLATE</f>
        <v>292.41541728</v>
      </c>
      <c r="Z2064" s="24" t="n">
        <f aca="false">T2064*CUT_M+(R2064+S2064)*CUT_SET</f>
        <v>222.208398</v>
      </c>
      <c r="AA2064" s="24" t="n">
        <f aca="false">U2064*ROUND_M</f>
        <v>514.19467</v>
      </c>
      <c r="AB2064" s="24" t="n">
        <f aca="false">(R2064+S2064)*FINISH_PART</f>
        <v>288</v>
      </c>
      <c r="AC2064" s="24" t="n">
        <f aca="false">R2064*SPACER_VANE+(R2064+S2064)*ASM_H*LABOUR</f>
        <v>477</v>
      </c>
      <c r="AD2064" s="24" t="n">
        <f aca="false">V2064*G10_CAGE+W2064*G10_SLEEVE</f>
        <v>427.5324</v>
      </c>
      <c r="AE2064" s="24" t="n">
        <f aca="false">N2064/1000*SHAFT_M+SHAFT_SET</f>
        <v>203.36</v>
      </c>
      <c r="AF2064" s="24" t="n">
        <f aca="false">2*ROUNDUP(G2064*1000/V_ZENER,0)*PRICE_Z+5*ROUNDUP(G2064*DIODE_SAFETY/V_STICK,0)*PRICE_STICK</f>
        <v>127</v>
      </c>
      <c r="AG2064" s="24" t="n">
        <f aca="false">SUM(X2064:AF2064)</f>
        <v>2806.22804965</v>
      </c>
      <c r="AH2064" s="20" t="n">
        <f aca="false">FIXED_BOM</f>
        <v>3461</v>
      </c>
      <c r="AI2064" s="24" t="n">
        <f aca="false">(AG2064+AH2064)*(1+CONT)</f>
        <v>7207.3122570975</v>
      </c>
      <c r="AJ2064" s="24" t="n">
        <f aca="false">IF(L2064&gt;0,AI2064/L2064,1000000000000)</f>
        <v>760.818284636264</v>
      </c>
      <c r="AK2064" s="8" t="n">
        <f aca="false">IF(AND(G2064&gt;=V_NEED,L2064&gt;=P_MIN,K2064&gt;=Z_MIN,F2064&lt;=N_CAP,D2064&lt;=R_MAX,OR(CORONA_REQ=0,O2064&gt;=G2064)),1,0)</f>
        <v>1</v>
      </c>
      <c r="AL2064" s="28" t="n">
        <f aca="false">IF(AK2064=1,IF(OBJECTIVE=1,AI2064,AJ2064),1000000000000)+ROW()*0.000000001</f>
        <v>7207.3122591615</v>
      </c>
    </row>
    <row r="2065" customFormat="false" ht="15" hidden="false" customHeight="false" outlineLevel="0" collapsed="false">
      <c r="A2065" s="8" t="n">
        <v>2061</v>
      </c>
      <c r="B2065" s="23" t="n">
        <v>8</v>
      </c>
      <c r="C2065" s="23" t="n">
        <v>4</v>
      </c>
      <c r="D2065" s="8" t="n">
        <v>250</v>
      </c>
      <c r="E2065" s="8" t="n">
        <v>22</v>
      </c>
      <c r="F2065" s="8" t="n">
        <v>8</v>
      </c>
      <c r="G2065" s="28" t="n">
        <v>16.907073</v>
      </c>
      <c r="H2065" s="8" t="n">
        <v>143.412504</v>
      </c>
      <c r="I2065" s="8" t="n">
        <v>1248.326958</v>
      </c>
      <c r="J2065" s="28" t="n">
        <v>8.70445</v>
      </c>
      <c r="K2065" s="39" t="n">
        <v>1.41232</v>
      </c>
      <c r="L2065" s="28" t="n">
        <v>13.276705</v>
      </c>
      <c r="M2065" s="8" t="n">
        <v>280</v>
      </c>
      <c r="N2065" s="8" t="n">
        <v>1172</v>
      </c>
      <c r="O2065" s="28" t="n">
        <v>17.542188</v>
      </c>
      <c r="P2065" s="28" t="n">
        <v>28.350561</v>
      </c>
      <c r="Q2065" s="28" t="n">
        <v>32.572033</v>
      </c>
      <c r="R2065" s="8" t="n">
        <v>32</v>
      </c>
      <c r="S2065" s="8" t="n">
        <v>16</v>
      </c>
      <c r="T2065" s="23" t="n">
        <v>165.518577</v>
      </c>
      <c r="U2065" s="23" t="n">
        <v>137.118579</v>
      </c>
      <c r="V2065" s="28" t="n">
        <v>8.101388</v>
      </c>
      <c r="W2065" s="39" t="n">
        <v>1.012674</v>
      </c>
      <c r="X2065" s="24" t="n">
        <f aca="false">P2065*RHO_VANE/2700*(1+SCRAP)*PRICE_VANE</f>
        <v>339.35621517</v>
      </c>
      <c r="Y2065" s="24" t="n">
        <f aca="false">Q2065*RHO_PLATE/2700*(1+SCRAP)*PRICE_PLATE</f>
        <v>389.88723501</v>
      </c>
      <c r="Z2065" s="24" t="n">
        <f aca="false">T2065*CUT_M+(R2065+S2065)*CUT_SET</f>
        <v>296.2778655</v>
      </c>
      <c r="AA2065" s="24" t="n">
        <f aca="false">U2065*ROUND_M</f>
        <v>685.592895</v>
      </c>
      <c r="AB2065" s="24" t="n">
        <f aca="false">(R2065+S2065)*FINISH_PART</f>
        <v>384</v>
      </c>
      <c r="AC2065" s="24" t="n">
        <f aca="false">R2065*SPACER_VANE+(R2065+S2065)*ASM_H*LABOUR</f>
        <v>636</v>
      </c>
      <c r="AD2065" s="24" t="n">
        <f aca="false">V2065*G10_CAGE+W2065*G10_SLEEVE</f>
        <v>546.84372</v>
      </c>
      <c r="AE2065" s="24" t="n">
        <f aca="false">N2065/1000*SHAFT_M+SHAFT_SET</f>
        <v>220.64</v>
      </c>
      <c r="AF2065" s="24" t="n">
        <f aca="false">2*ROUNDUP(G2065*1000/V_ZENER,0)*PRICE_Z+5*ROUNDUP(G2065*DIODE_SAFETY/V_STICK,0)*PRICE_STICK</f>
        <v>127</v>
      </c>
      <c r="AG2065" s="24" t="n">
        <f aca="false">SUM(X2065:AF2065)</f>
        <v>3625.59793068</v>
      </c>
      <c r="AH2065" s="20" t="n">
        <f aca="false">FIXED_BOM</f>
        <v>3461</v>
      </c>
      <c r="AI2065" s="24" t="n">
        <f aca="false">(AG2065+AH2065)*(1+CONT)</f>
        <v>8149.587620282</v>
      </c>
      <c r="AJ2065" s="24" t="n">
        <f aca="false">IF(L2065&gt;0,AI2065/L2065,1000000000000)</f>
        <v>613.826067558329</v>
      </c>
      <c r="AK2065" s="8" t="n">
        <f aca="false">IF(AND(G2065&gt;=V_NEED,L2065&gt;=P_MIN,K2065&gt;=Z_MIN,F2065&lt;=N_CAP,D2065&lt;=R_MAX,OR(CORONA_REQ=0,O2065&gt;=G2065)),1,0)</f>
        <v>0</v>
      </c>
      <c r="AL2065" s="28" t="n">
        <f aca="false">IF(AK2065=1,IF(OBJECTIVE=1,AI2065,AJ2065),1000000000000)+ROW()*0.000000001</f>
        <v>1000000000000</v>
      </c>
    </row>
    <row r="2066" customFormat="false" ht="15" hidden="false" customHeight="false" outlineLevel="0" collapsed="false">
      <c r="A2066" s="8" t="n">
        <v>2062</v>
      </c>
      <c r="B2066" s="23" t="n">
        <v>8</v>
      </c>
      <c r="C2066" s="23" t="n">
        <v>4</v>
      </c>
      <c r="D2066" s="8" t="n">
        <v>250</v>
      </c>
      <c r="E2066" s="8" t="n">
        <v>22</v>
      </c>
      <c r="F2066" s="8" t="n">
        <v>10</v>
      </c>
      <c r="G2066" s="28" t="n">
        <v>16.907073</v>
      </c>
      <c r="H2066" s="8" t="n">
        <v>181.122504</v>
      </c>
      <c r="I2066" s="8" t="n">
        <v>1581.214147</v>
      </c>
      <c r="J2066" s="28" t="n">
        <v>8.730081</v>
      </c>
      <c r="K2066" s="39" t="n">
        <v>1.420658</v>
      </c>
      <c r="L2066" s="28" t="n">
        <v>17.061153</v>
      </c>
      <c r="M2066" s="8" t="n">
        <v>352</v>
      </c>
      <c r="N2066" s="8" t="n">
        <v>1316</v>
      </c>
      <c r="O2066" s="28" t="n">
        <v>17.542188</v>
      </c>
      <c r="P2066" s="28" t="n">
        <v>35.438202</v>
      </c>
      <c r="Q2066" s="28" t="n">
        <v>40.715041</v>
      </c>
      <c r="R2066" s="8" t="n">
        <v>40</v>
      </c>
      <c r="S2066" s="8" t="n">
        <v>20</v>
      </c>
      <c r="T2066" s="23" t="n">
        <v>206.898221</v>
      </c>
      <c r="U2066" s="23" t="n">
        <v>171.398224</v>
      </c>
      <c r="V2066" s="28" t="n">
        <v>9.868964</v>
      </c>
      <c r="W2066" s="39" t="n">
        <v>1.23362</v>
      </c>
      <c r="X2066" s="24" t="n">
        <f aca="false">P2066*RHO_VANE/2700*(1+SCRAP)*PRICE_VANE</f>
        <v>424.19527794</v>
      </c>
      <c r="Y2066" s="24" t="n">
        <f aca="false">Q2066*RHO_PLATE/2700*(1+SCRAP)*PRICE_PLATE</f>
        <v>487.35904077</v>
      </c>
      <c r="Z2066" s="24" t="n">
        <f aca="false">T2066*CUT_M+(R2066+S2066)*CUT_SET</f>
        <v>370.3473315</v>
      </c>
      <c r="AA2066" s="24" t="n">
        <f aca="false">U2066*ROUND_M</f>
        <v>856.99112</v>
      </c>
      <c r="AB2066" s="24" t="n">
        <f aca="false">(R2066+S2066)*FINISH_PART</f>
        <v>480</v>
      </c>
      <c r="AC2066" s="24" t="n">
        <f aca="false">R2066*SPACER_VANE+(R2066+S2066)*ASM_H*LABOUR</f>
        <v>795</v>
      </c>
      <c r="AD2066" s="24" t="n">
        <f aca="false">V2066*G10_CAGE+W2066*G10_SLEEVE</f>
        <v>666.15504</v>
      </c>
      <c r="AE2066" s="24" t="n">
        <f aca="false">N2066/1000*SHAFT_M+SHAFT_SET</f>
        <v>237.92</v>
      </c>
      <c r="AF2066" s="24" t="n">
        <f aca="false">2*ROUNDUP(G2066*1000/V_ZENER,0)*PRICE_Z+5*ROUNDUP(G2066*DIODE_SAFETY/V_STICK,0)*PRICE_STICK</f>
        <v>127</v>
      </c>
      <c r="AG2066" s="24" t="n">
        <f aca="false">SUM(X2066:AF2066)</f>
        <v>4444.96781021</v>
      </c>
      <c r="AH2066" s="20" t="n">
        <f aca="false">FIXED_BOM</f>
        <v>3461</v>
      </c>
      <c r="AI2066" s="24" t="n">
        <f aca="false">(AG2066+AH2066)*(1+CONT)</f>
        <v>9091.8629817415</v>
      </c>
      <c r="AJ2066" s="24" t="n">
        <f aca="false">IF(L2066&gt;0,AI2066/L2066,1000000000000)</f>
        <v>532.898508192354</v>
      </c>
      <c r="AK2066" s="8" t="n">
        <f aca="false">IF(AND(G2066&gt;=V_NEED,L2066&gt;=P_MIN,K2066&gt;=Z_MIN,F2066&lt;=N_CAP,D2066&lt;=R_MAX,OR(CORONA_REQ=0,O2066&gt;=G2066)),1,0)</f>
        <v>0</v>
      </c>
      <c r="AL2066" s="28" t="n">
        <f aca="false">IF(AK2066=1,IF(OBJECTIVE=1,AI2066,AJ2066),1000000000000)+ROW()*0.000000001</f>
        <v>1000000000000</v>
      </c>
    </row>
    <row r="2067" customFormat="false" ht="15" hidden="false" customHeight="false" outlineLevel="0" collapsed="false">
      <c r="A2067" s="8" t="n">
        <v>2063</v>
      </c>
      <c r="B2067" s="23" t="n">
        <v>8</v>
      </c>
      <c r="C2067" s="23" t="n">
        <v>4</v>
      </c>
      <c r="D2067" s="8" t="n">
        <v>250</v>
      </c>
      <c r="E2067" s="8" t="n">
        <v>22</v>
      </c>
      <c r="F2067" s="8" t="n">
        <v>12</v>
      </c>
      <c r="G2067" s="28" t="n">
        <v>16.907073</v>
      </c>
      <c r="H2067" s="8" t="n">
        <v>218.832505</v>
      </c>
      <c r="I2067" s="8" t="n">
        <v>1914.101336</v>
      </c>
      <c r="J2067" s="28" t="n">
        <v>8.746878</v>
      </c>
      <c r="K2067" s="39" t="n">
        <v>1.427335</v>
      </c>
      <c r="L2067" s="28" t="n">
        <v>20.888101</v>
      </c>
      <c r="M2067" s="8" t="n">
        <v>424</v>
      </c>
      <c r="N2067" s="8" t="n">
        <v>1460</v>
      </c>
      <c r="O2067" s="28" t="n">
        <v>17.542188</v>
      </c>
      <c r="P2067" s="28" t="n">
        <v>42.525842</v>
      </c>
      <c r="Q2067" s="28" t="n">
        <v>48.858049</v>
      </c>
      <c r="R2067" s="8" t="n">
        <v>48</v>
      </c>
      <c r="S2067" s="8" t="n">
        <v>24</v>
      </c>
      <c r="T2067" s="23" t="n">
        <v>248.277865</v>
      </c>
      <c r="U2067" s="23" t="n">
        <v>205.677868</v>
      </c>
      <c r="V2067" s="28" t="n">
        <v>11.63654</v>
      </c>
      <c r="W2067" s="39" t="n">
        <v>1.454567</v>
      </c>
      <c r="X2067" s="24" t="n">
        <f aca="false">P2067*RHO_VANE/2700*(1+SCRAP)*PRICE_VANE</f>
        <v>509.03432874</v>
      </c>
      <c r="Y2067" s="24" t="n">
        <f aca="false">Q2067*RHO_PLATE/2700*(1+SCRAP)*PRICE_PLATE</f>
        <v>584.83084653</v>
      </c>
      <c r="Z2067" s="24" t="n">
        <f aca="false">T2067*CUT_M+(R2067+S2067)*CUT_SET</f>
        <v>444.4167975</v>
      </c>
      <c r="AA2067" s="24" t="n">
        <f aca="false">U2067*ROUND_M</f>
        <v>1028.38934</v>
      </c>
      <c r="AB2067" s="24" t="n">
        <f aca="false">(R2067+S2067)*FINISH_PART</f>
        <v>576</v>
      </c>
      <c r="AC2067" s="24" t="n">
        <f aca="false">R2067*SPACER_VANE+(R2067+S2067)*ASM_H*LABOUR</f>
        <v>954</v>
      </c>
      <c r="AD2067" s="24" t="n">
        <f aca="false">V2067*G10_CAGE+W2067*G10_SLEEVE</f>
        <v>785.46642</v>
      </c>
      <c r="AE2067" s="24" t="n">
        <f aca="false">N2067/1000*SHAFT_M+SHAFT_SET</f>
        <v>255.2</v>
      </c>
      <c r="AF2067" s="24" t="n">
        <f aca="false">2*ROUNDUP(G2067*1000/V_ZENER,0)*PRICE_Z+5*ROUNDUP(G2067*DIODE_SAFETY/V_STICK,0)*PRICE_STICK</f>
        <v>127</v>
      </c>
      <c r="AG2067" s="24" t="n">
        <f aca="false">SUM(X2067:AF2067)</f>
        <v>5264.33773277</v>
      </c>
      <c r="AH2067" s="20" t="n">
        <f aca="false">FIXED_BOM</f>
        <v>3461</v>
      </c>
      <c r="AI2067" s="24" t="n">
        <f aca="false">(AG2067+AH2067)*(1+CONT)</f>
        <v>10034.1383926855</v>
      </c>
      <c r="AJ2067" s="24" t="n">
        <f aca="false">IF(L2067&gt;0,AI2067/L2067,1000000000000)</f>
        <v>480.375807867144</v>
      </c>
      <c r="AK2067" s="8" t="n">
        <f aca="false">IF(AND(G2067&gt;=V_NEED,L2067&gt;=P_MIN,K2067&gt;=Z_MIN,F2067&lt;=N_CAP,D2067&lt;=R_MAX,OR(CORONA_REQ=0,O2067&gt;=G2067)),1,0)</f>
        <v>0</v>
      </c>
      <c r="AL2067" s="28" t="n">
        <f aca="false">IF(AK2067=1,IF(OBJECTIVE=1,AI2067,AJ2067),1000000000000)+ROW()*0.000000001</f>
        <v>1000000000000</v>
      </c>
    </row>
    <row r="2068" customFormat="false" ht="15" hidden="false" customHeight="false" outlineLevel="0" collapsed="false">
      <c r="A2068" s="8" t="n">
        <v>2064</v>
      </c>
      <c r="B2068" s="23" t="n">
        <v>8</v>
      </c>
      <c r="C2068" s="23" t="n">
        <v>4</v>
      </c>
      <c r="D2068" s="8" t="n">
        <v>250</v>
      </c>
      <c r="E2068" s="8" t="n">
        <v>22</v>
      </c>
      <c r="F2068" s="8" t="n">
        <v>16</v>
      </c>
      <c r="G2068" s="28" t="n">
        <v>16.907073</v>
      </c>
      <c r="H2068" s="8" t="n">
        <v>294.252507</v>
      </c>
      <c r="I2068" s="8" t="n">
        <v>2579.875714</v>
      </c>
      <c r="J2068" s="28" t="n">
        <v>8.767557</v>
      </c>
      <c r="K2068" s="39" t="n">
        <v>1.434109</v>
      </c>
      <c r="L2068" s="28" t="n">
        <v>28.457253</v>
      </c>
      <c r="M2068" s="8" t="n">
        <v>556</v>
      </c>
      <c r="N2068" s="8" t="n">
        <v>1724</v>
      </c>
      <c r="O2068" s="28" t="n">
        <v>17.542188</v>
      </c>
      <c r="P2068" s="28" t="n">
        <v>56.701123</v>
      </c>
      <c r="Q2068" s="28" t="n">
        <v>61.072561</v>
      </c>
      <c r="R2068" s="8" t="n">
        <v>64</v>
      </c>
      <c r="S2068" s="8" t="n">
        <v>30</v>
      </c>
      <c r="T2068" s="23" t="n">
        <v>327.267242</v>
      </c>
      <c r="U2068" s="23" t="n">
        <v>270.467247</v>
      </c>
      <c r="V2068" s="28" t="n">
        <v>14.877095</v>
      </c>
      <c r="W2068" s="39" t="n">
        <v>1.859637</v>
      </c>
      <c r="X2068" s="24" t="n">
        <f aca="false">P2068*RHO_VANE/2700*(1+SCRAP)*PRICE_VANE</f>
        <v>678.71244231</v>
      </c>
      <c r="Y2068" s="24" t="n">
        <f aca="false">Q2068*RHO_PLATE/2700*(1+SCRAP)*PRICE_PLATE</f>
        <v>731.03855517</v>
      </c>
      <c r="Z2068" s="24" t="n">
        <f aca="false">T2068*CUT_M+(R2068+S2068)*CUT_SET</f>
        <v>584.900863</v>
      </c>
      <c r="AA2068" s="24" t="n">
        <f aca="false">U2068*ROUND_M</f>
        <v>1352.336235</v>
      </c>
      <c r="AB2068" s="24" t="n">
        <f aca="false">(R2068+S2068)*FINISH_PART</f>
        <v>752</v>
      </c>
      <c r="AC2068" s="24" t="n">
        <f aca="false">R2068*SPACER_VANE+(R2068+S2068)*ASM_H*LABOUR</f>
        <v>1249.5</v>
      </c>
      <c r="AD2068" s="24" t="n">
        <f aca="false">V2068*G10_CAGE+W2068*G10_SLEEVE</f>
        <v>1004.20392</v>
      </c>
      <c r="AE2068" s="24" t="n">
        <f aca="false">N2068/1000*SHAFT_M+SHAFT_SET</f>
        <v>286.88</v>
      </c>
      <c r="AF2068" s="24" t="n">
        <f aca="false">2*ROUNDUP(G2068*1000/V_ZENER,0)*PRICE_Z+5*ROUNDUP(G2068*DIODE_SAFETY/V_STICK,0)*PRICE_STICK</f>
        <v>127</v>
      </c>
      <c r="AG2068" s="24" t="n">
        <f aca="false">SUM(X2068:AF2068)</f>
        <v>6766.57201548</v>
      </c>
      <c r="AH2068" s="20" t="n">
        <f aca="false">FIXED_BOM</f>
        <v>3461</v>
      </c>
      <c r="AI2068" s="24" t="n">
        <f aca="false">(AG2068+AH2068)*(1+CONT)</f>
        <v>11761.707817802</v>
      </c>
      <c r="AJ2068" s="24" t="n">
        <f aca="false">IF(L2068&gt;0,AI2068/L2068,1000000000000)</f>
        <v>413.311426011569</v>
      </c>
      <c r="AK2068" s="8" t="n">
        <f aca="false">IF(AND(G2068&gt;=V_NEED,L2068&gt;=P_MIN,K2068&gt;=Z_MIN,F2068&lt;=N_CAP,D2068&lt;=R_MAX,OR(CORONA_REQ=0,O2068&gt;=G2068)),1,0)</f>
        <v>0</v>
      </c>
      <c r="AL2068" s="28" t="n">
        <f aca="false">IF(AK2068=1,IF(OBJECTIVE=1,AI2068,AJ2068),1000000000000)+ROW()*0.000000001</f>
        <v>1000000000000</v>
      </c>
    </row>
    <row r="2069" customFormat="false" ht="15" hidden="false" customHeight="false" outlineLevel="0" collapsed="false">
      <c r="A2069" s="8" t="n">
        <v>2065</v>
      </c>
      <c r="B2069" s="23" t="n">
        <v>8</v>
      </c>
      <c r="C2069" s="23" t="n">
        <v>4</v>
      </c>
      <c r="D2069" s="8" t="n">
        <v>250</v>
      </c>
      <c r="E2069" s="8" t="n">
        <v>26</v>
      </c>
      <c r="F2069" s="8" t="n">
        <v>4</v>
      </c>
      <c r="G2069" s="28" t="n">
        <v>16.907073</v>
      </c>
      <c r="H2069" s="8" t="n">
        <v>101.033783</v>
      </c>
      <c r="I2069" s="8" t="n">
        <v>679.928099</v>
      </c>
      <c r="J2069" s="28" t="n">
        <v>6.72971</v>
      </c>
      <c r="K2069" s="39" t="n">
        <v>1.323736</v>
      </c>
      <c r="L2069" s="28" t="n">
        <v>6.088624</v>
      </c>
      <c r="M2069" s="8" t="n">
        <v>148</v>
      </c>
      <c r="N2069" s="8" t="n">
        <v>908</v>
      </c>
      <c r="O2069" s="28" t="n">
        <v>17.542188</v>
      </c>
      <c r="P2069" s="28" t="n">
        <v>16.34675</v>
      </c>
      <c r="Q2069" s="28" t="n">
        <v>20.35752</v>
      </c>
      <c r="R2069" s="8" t="n">
        <v>16</v>
      </c>
      <c r="S2069" s="8" t="n">
        <v>10</v>
      </c>
      <c r="T2069" s="23" t="n">
        <v>86.529199</v>
      </c>
      <c r="U2069" s="23" t="n">
        <v>72.329201</v>
      </c>
      <c r="V2069" s="28" t="n">
        <v>4.860833</v>
      </c>
      <c r="W2069" s="39" t="n">
        <v>0.607604</v>
      </c>
      <c r="X2069" s="24" t="n">
        <f aca="false">P2069*RHO_VANE/2700*(1+SCRAP)*PRICE_VANE</f>
        <v>195.6705975</v>
      </c>
      <c r="Y2069" s="24" t="n">
        <f aca="false">Q2069*RHO_PLATE/2700*(1+SCRAP)*PRICE_PLATE</f>
        <v>243.6795144</v>
      </c>
      <c r="Z2069" s="24" t="n">
        <f aca="false">T2069*CUT_M+(R2069+S2069)*CUT_SET</f>
        <v>155.7937985</v>
      </c>
      <c r="AA2069" s="24" t="n">
        <f aca="false">U2069*ROUND_M</f>
        <v>361.646005</v>
      </c>
      <c r="AB2069" s="24" t="n">
        <f aca="false">(R2069+S2069)*FINISH_PART</f>
        <v>208</v>
      </c>
      <c r="AC2069" s="24" t="n">
        <f aca="false">R2069*SPACER_VANE+(R2069+S2069)*ASM_H*LABOUR</f>
        <v>340.5</v>
      </c>
      <c r="AD2069" s="24" t="n">
        <f aca="false">V2069*G10_CAGE+W2069*G10_SLEEVE</f>
        <v>328.10622</v>
      </c>
      <c r="AE2069" s="24" t="n">
        <f aca="false">N2069/1000*SHAFT_M+SHAFT_SET</f>
        <v>188.96</v>
      </c>
      <c r="AF2069" s="24" t="n">
        <f aca="false">2*ROUNDUP(G2069*1000/V_ZENER,0)*PRICE_Z+5*ROUNDUP(G2069*DIODE_SAFETY/V_STICK,0)*PRICE_STICK</f>
        <v>127</v>
      </c>
      <c r="AG2069" s="24" t="n">
        <f aca="false">SUM(X2069:AF2069)</f>
        <v>2149.3561354</v>
      </c>
      <c r="AH2069" s="20" t="n">
        <f aca="false">FIXED_BOM</f>
        <v>3461</v>
      </c>
      <c r="AI2069" s="24" t="n">
        <f aca="false">(AG2069+AH2069)*(1+CONT)</f>
        <v>6451.90955571</v>
      </c>
      <c r="AJ2069" s="24" t="n">
        <f aca="false">IF(L2069&gt;0,AI2069/L2069,1000000000000)</f>
        <v>1059.66628185777</v>
      </c>
      <c r="AK2069" s="8" t="n">
        <f aca="false">IF(AND(G2069&gt;=V_NEED,L2069&gt;=P_MIN,K2069&gt;=Z_MIN,F2069&lt;=N_CAP,D2069&lt;=R_MAX,OR(CORONA_REQ=0,O2069&gt;=G2069)),1,0)</f>
        <v>1</v>
      </c>
      <c r="AL2069" s="28" t="n">
        <f aca="false">IF(AK2069=1,IF(OBJECTIVE=1,AI2069,AJ2069),1000000000000)+ROW()*0.000000001</f>
        <v>6451.909557779</v>
      </c>
    </row>
    <row r="2070" customFormat="false" ht="15" hidden="false" customHeight="false" outlineLevel="0" collapsed="false">
      <c r="A2070" s="8" t="n">
        <v>2066</v>
      </c>
      <c r="B2070" s="23" t="n">
        <v>8</v>
      </c>
      <c r="C2070" s="23" t="n">
        <v>4</v>
      </c>
      <c r="D2070" s="8" t="n">
        <v>250</v>
      </c>
      <c r="E2070" s="8" t="n">
        <v>26</v>
      </c>
      <c r="F2070" s="8" t="n">
        <v>6</v>
      </c>
      <c r="G2070" s="28" t="n">
        <v>16.907073</v>
      </c>
      <c r="H2070" s="8" t="n">
        <v>157.624516</v>
      </c>
      <c r="I2070" s="8" t="n">
        <v>1068.458441</v>
      </c>
      <c r="J2070" s="28" t="n">
        <v>6.778504</v>
      </c>
      <c r="K2070" s="39" t="n">
        <v>1.346891</v>
      </c>
      <c r="L2070" s="28" t="n">
        <v>10.079208</v>
      </c>
      <c r="M2070" s="8" t="n">
        <v>220</v>
      </c>
      <c r="N2070" s="8" t="n">
        <v>1052</v>
      </c>
      <c r="O2070" s="28" t="n">
        <v>17.542188</v>
      </c>
      <c r="P2070" s="28" t="n">
        <v>24.520124</v>
      </c>
      <c r="Q2070" s="28" t="n">
        <v>28.500529</v>
      </c>
      <c r="R2070" s="8" t="n">
        <v>24</v>
      </c>
      <c r="S2070" s="8" t="n">
        <v>14</v>
      </c>
      <c r="T2070" s="23" t="n">
        <v>127.908844</v>
      </c>
      <c r="U2070" s="23" t="n">
        <v>106.608845</v>
      </c>
      <c r="V2070" s="28" t="n">
        <v>6.628409</v>
      </c>
      <c r="W2070" s="39" t="n">
        <v>0.828551</v>
      </c>
      <c r="X2070" s="24" t="n">
        <f aca="false">P2070*RHO_VANE/2700*(1+SCRAP)*PRICE_VANE</f>
        <v>293.50588428</v>
      </c>
      <c r="Y2070" s="24" t="n">
        <f aca="false">Q2070*RHO_PLATE/2700*(1+SCRAP)*PRICE_PLATE</f>
        <v>341.15133213</v>
      </c>
      <c r="Z2070" s="24" t="n">
        <f aca="false">T2070*CUT_M+(R2070+S2070)*CUT_SET</f>
        <v>229.863266</v>
      </c>
      <c r="AA2070" s="24" t="n">
        <f aca="false">U2070*ROUND_M</f>
        <v>533.044225</v>
      </c>
      <c r="AB2070" s="24" t="n">
        <f aca="false">(R2070+S2070)*FINISH_PART</f>
        <v>304</v>
      </c>
      <c r="AC2070" s="24" t="n">
        <f aca="false">R2070*SPACER_VANE+(R2070+S2070)*ASM_H*LABOUR</f>
        <v>499.5</v>
      </c>
      <c r="AD2070" s="24" t="n">
        <f aca="false">V2070*G10_CAGE+W2070*G10_SLEEVE</f>
        <v>447.4176</v>
      </c>
      <c r="AE2070" s="24" t="n">
        <f aca="false">N2070/1000*SHAFT_M+SHAFT_SET</f>
        <v>206.24</v>
      </c>
      <c r="AF2070" s="24" t="n">
        <f aca="false">2*ROUNDUP(G2070*1000/V_ZENER,0)*PRICE_Z+5*ROUNDUP(G2070*DIODE_SAFETY/V_STICK,0)*PRICE_STICK</f>
        <v>127</v>
      </c>
      <c r="AG2070" s="24" t="n">
        <f aca="false">SUM(X2070:AF2070)</f>
        <v>2981.72230741</v>
      </c>
      <c r="AH2070" s="20" t="n">
        <f aca="false">FIXED_BOM</f>
        <v>3461</v>
      </c>
      <c r="AI2070" s="24" t="n">
        <f aca="false">(AG2070+AH2070)*(1+CONT)</f>
        <v>7409.1306535215</v>
      </c>
      <c r="AJ2070" s="24" t="n">
        <f aca="false">IF(L2070&gt;0,AI2070/L2070,1000000000000)</f>
        <v>735.090560044152</v>
      </c>
      <c r="AK2070" s="8" t="n">
        <f aca="false">IF(AND(G2070&gt;=V_NEED,L2070&gt;=P_MIN,K2070&gt;=Z_MIN,F2070&lt;=N_CAP,D2070&lt;=R_MAX,OR(CORONA_REQ=0,O2070&gt;=G2070)),1,0)</f>
        <v>1</v>
      </c>
      <c r="AL2070" s="28" t="n">
        <f aca="false">IF(AK2070=1,IF(OBJECTIVE=1,AI2070,AJ2070),1000000000000)+ROW()*0.000000001</f>
        <v>7409.1306555915</v>
      </c>
    </row>
    <row r="2071" customFormat="false" ht="15" hidden="false" customHeight="false" outlineLevel="0" collapsed="false">
      <c r="A2071" s="8" t="n">
        <v>2067</v>
      </c>
      <c r="B2071" s="23" t="n">
        <v>8</v>
      </c>
      <c r="C2071" s="23" t="n">
        <v>4</v>
      </c>
      <c r="D2071" s="8" t="n">
        <v>250</v>
      </c>
      <c r="E2071" s="8" t="n">
        <v>26</v>
      </c>
      <c r="F2071" s="8" t="n">
        <v>8</v>
      </c>
      <c r="G2071" s="28" t="n">
        <v>16.907073</v>
      </c>
      <c r="H2071" s="8" t="n">
        <v>214.215248</v>
      </c>
      <c r="I2071" s="8" t="n">
        <v>1456.988783</v>
      </c>
      <c r="J2071" s="28" t="n">
        <v>6.801518</v>
      </c>
      <c r="K2071" s="39" t="n">
        <v>1.358651</v>
      </c>
      <c r="L2071" s="28" t="n">
        <v>14.064604</v>
      </c>
      <c r="M2071" s="8" t="n">
        <v>292</v>
      </c>
      <c r="N2071" s="8" t="n">
        <v>1196</v>
      </c>
      <c r="O2071" s="28" t="n">
        <v>17.542188</v>
      </c>
      <c r="P2071" s="28" t="n">
        <v>32.693499</v>
      </c>
      <c r="Q2071" s="28" t="n">
        <v>36.643537</v>
      </c>
      <c r="R2071" s="8" t="n">
        <v>32</v>
      </c>
      <c r="S2071" s="8" t="n">
        <v>18</v>
      </c>
      <c r="T2071" s="23" t="n">
        <v>169.288488</v>
      </c>
      <c r="U2071" s="23" t="n">
        <v>140.88849</v>
      </c>
      <c r="V2071" s="28" t="n">
        <v>8.395984</v>
      </c>
      <c r="W2071" s="39" t="n">
        <v>1.049498</v>
      </c>
      <c r="X2071" s="24" t="n">
        <f aca="false">P2071*RHO_VANE/2700*(1+SCRAP)*PRICE_VANE</f>
        <v>391.34118303</v>
      </c>
      <c r="Y2071" s="24" t="n">
        <f aca="false">Q2071*RHO_PLATE/2700*(1+SCRAP)*PRICE_PLATE</f>
        <v>438.62313789</v>
      </c>
      <c r="Z2071" s="24" t="n">
        <f aca="false">T2071*CUT_M+(R2071+S2071)*CUT_SET</f>
        <v>303.932732</v>
      </c>
      <c r="AA2071" s="24" t="n">
        <f aca="false">U2071*ROUND_M</f>
        <v>704.44245</v>
      </c>
      <c r="AB2071" s="24" t="n">
        <f aca="false">(R2071+S2071)*FINISH_PART</f>
        <v>400</v>
      </c>
      <c r="AC2071" s="24" t="n">
        <f aca="false">R2071*SPACER_VANE+(R2071+S2071)*ASM_H*LABOUR</f>
        <v>658.5</v>
      </c>
      <c r="AD2071" s="24" t="n">
        <f aca="false">V2071*G10_CAGE+W2071*G10_SLEEVE</f>
        <v>566.72892</v>
      </c>
      <c r="AE2071" s="24" t="n">
        <f aca="false">N2071/1000*SHAFT_M+SHAFT_SET</f>
        <v>223.52</v>
      </c>
      <c r="AF2071" s="24" t="n">
        <f aca="false">2*ROUNDUP(G2071*1000/V_ZENER,0)*PRICE_Z+5*ROUNDUP(G2071*DIODE_SAFETY/V_STICK,0)*PRICE_STICK</f>
        <v>127</v>
      </c>
      <c r="AG2071" s="24" t="n">
        <f aca="false">SUM(X2071:AF2071)</f>
        <v>3814.08842292</v>
      </c>
      <c r="AH2071" s="20" t="n">
        <f aca="false">FIXED_BOM</f>
        <v>3461</v>
      </c>
      <c r="AI2071" s="24" t="n">
        <f aca="false">(AG2071+AH2071)*(1+CONT)</f>
        <v>8366.351686358</v>
      </c>
      <c r="AJ2071" s="24" t="n">
        <f aca="false">IF(L2071&gt;0,AI2071/L2071,1000000000000)</f>
        <v>594.851563994123</v>
      </c>
      <c r="AK2071" s="8" t="n">
        <f aca="false">IF(AND(G2071&gt;=V_NEED,L2071&gt;=P_MIN,K2071&gt;=Z_MIN,F2071&lt;=N_CAP,D2071&lt;=R_MAX,OR(CORONA_REQ=0,O2071&gt;=G2071)),1,0)</f>
        <v>0</v>
      </c>
      <c r="AL2071" s="28" t="n">
        <f aca="false">IF(AK2071=1,IF(OBJECTIVE=1,AI2071,AJ2071),1000000000000)+ROW()*0.000000001</f>
        <v>1000000000000</v>
      </c>
    </row>
    <row r="2072" customFormat="false" ht="15" hidden="false" customHeight="false" outlineLevel="0" collapsed="false">
      <c r="A2072" s="8" t="n">
        <v>2068</v>
      </c>
      <c r="B2072" s="23" t="n">
        <v>8</v>
      </c>
      <c r="C2072" s="23" t="n">
        <v>4</v>
      </c>
      <c r="D2072" s="8" t="n">
        <v>250</v>
      </c>
      <c r="E2072" s="8" t="n">
        <v>26</v>
      </c>
      <c r="F2072" s="8" t="n">
        <v>10</v>
      </c>
      <c r="G2072" s="28" t="n">
        <v>16.907073</v>
      </c>
      <c r="H2072" s="8" t="n">
        <v>270.805981</v>
      </c>
      <c r="I2072" s="8" t="n">
        <v>1845.519125</v>
      </c>
      <c r="J2072" s="28" t="n">
        <v>6.814913</v>
      </c>
      <c r="K2072" s="39" t="n">
        <v>1.365126</v>
      </c>
      <c r="L2072" s="28" t="n">
        <v>18.059286</v>
      </c>
      <c r="M2072" s="8" t="n">
        <v>364</v>
      </c>
      <c r="N2072" s="8" t="n">
        <v>1340</v>
      </c>
      <c r="O2072" s="28" t="n">
        <v>17.542188</v>
      </c>
      <c r="P2072" s="28" t="n">
        <v>40.866874</v>
      </c>
      <c r="Q2072" s="28" t="n">
        <v>44.786545</v>
      </c>
      <c r="R2072" s="8" t="n">
        <v>40</v>
      </c>
      <c r="S2072" s="8" t="n">
        <v>22</v>
      </c>
      <c r="T2072" s="23" t="n">
        <v>210.668132</v>
      </c>
      <c r="U2072" s="23" t="n">
        <v>175.168135</v>
      </c>
      <c r="V2072" s="28" t="n">
        <v>10.16356</v>
      </c>
      <c r="W2072" s="39" t="n">
        <v>1.270445</v>
      </c>
      <c r="X2072" s="24" t="n">
        <f aca="false">P2072*RHO_VANE/2700*(1+SCRAP)*PRICE_VANE</f>
        <v>489.17648178</v>
      </c>
      <c r="Y2072" s="24" t="n">
        <f aca="false">Q2072*RHO_PLATE/2700*(1+SCRAP)*PRICE_PLATE</f>
        <v>536.09494365</v>
      </c>
      <c r="Z2072" s="24" t="n">
        <f aca="false">T2072*CUT_M+(R2072+S2072)*CUT_SET</f>
        <v>378.002198</v>
      </c>
      <c r="AA2072" s="24" t="n">
        <f aca="false">U2072*ROUND_M</f>
        <v>875.840675</v>
      </c>
      <c r="AB2072" s="24" t="n">
        <f aca="false">(R2072+S2072)*FINISH_PART</f>
        <v>496</v>
      </c>
      <c r="AC2072" s="24" t="n">
        <f aca="false">R2072*SPACER_VANE+(R2072+S2072)*ASM_H*LABOUR</f>
        <v>817.5</v>
      </c>
      <c r="AD2072" s="24" t="n">
        <f aca="false">V2072*G10_CAGE+W2072*G10_SLEEVE</f>
        <v>686.0403</v>
      </c>
      <c r="AE2072" s="24" t="n">
        <f aca="false">N2072/1000*SHAFT_M+SHAFT_SET</f>
        <v>240.8</v>
      </c>
      <c r="AF2072" s="24" t="n">
        <f aca="false">2*ROUNDUP(G2072*1000/V_ZENER,0)*PRICE_Z+5*ROUNDUP(G2072*DIODE_SAFETY/V_STICK,0)*PRICE_STICK</f>
        <v>127</v>
      </c>
      <c r="AG2072" s="24" t="n">
        <f aca="false">SUM(X2072:AF2072)</f>
        <v>4646.45459843</v>
      </c>
      <c r="AH2072" s="20" t="n">
        <f aca="false">FIXED_BOM</f>
        <v>3461</v>
      </c>
      <c r="AI2072" s="24" t="n">
        <f aca="false">(AG2072+AH2072)*(1+CONT)</f>
        <v>9323.5727881945</v>
      </c>
      <c r="AJ2072" s="24" t="n">
        <f aca="false">IF(L2072&gt;0,AI2072/L2072,1000000000000)</f>
        <v>516.27582553344</v>
      </c>
      <c r="AK2072" s="8" t="n">
        <f aca="false">IF(AND(G2072&gt;=V_NEED,L2072&gt;=P_MIN,K2072&gt;=Z_MIN,F2072&lt;=N_CAP,D2072&lt;=R_MAX,OR(CORONA_REQ=0,O2072&gt;=G2072)),1,0)</f>
        <v>0</v>
      </c>
      <c r="AL2072" s="28" t="n">
        <f aca="false">IF(AK2072=1,IF(OBJECTIVE=1,AI2072,AJ2072),1000000000000)+ROW()*0.000000001</f>
        <v>1000000000000</v>
      </c>
    </row>
    <row r="2073" customFormat="false" ht="15" hidden="false" customHeight="false" outlineLevel="0" collapsed="false">
      <c r="A2073" s="8" t="n">
        <v>2069</v>
      </c>
      <c r="B2073" s="23" t="n">
        <v>8</v>
      </c>
      <c r="C2073" s="23" t="n">
        <v>4</v>
      </c>
      <c r="D2073" s="8" t="n">
        <v>250</v>
      </c>
      <c r="E2073" s="8" t="n">
        <v>26</v>
      </c>
      <c r="F2073" s="8" t="n">
        <v>12</v>
      </c>
      <c r="G2073" s="28" t="n">
        <v>16.907073</v>
      </c>
      <c r="H2073" s="8" t="n">
        <v>327.396714</v>
      </c>
      <c r="I2073" s="8" t="n">
        <v>2234.049467</v>
      </c>
      <c r="J2073" s="28" t="n">
        <v>6.823677</v>
      </c>
      <c r="K2073" s="39" t="n">
        <v>1.370075</v>
      </c>
      <c r="L2073" s="28" t="n">
        <v>22.076901</v>
      </c>
      <c r="M2073" s="8" t="n">
        <v>436</v>
      </c>
      <c r="N2073" s="8" t="n">
        <v>1484</v>
      </c>
      <c r="O2073" s="28" t="n">
        <v>17.542188</v>
      </c>
      <c r="P2073" s="28" t="n">
        <v>49.040249</v>
      </c>
      <c r="Q2073" s="28" t="n">
        <v>52.929553</v>
      </c>
      <c r="R2073" s="8" t="n">
        <v>48</v>
      </c>
      <c r="S2073" s="8" t="n">
        <v>26</v>
      </c>
      <c r="T2073" s="23" t="n">
        <v>252.047776</v>
      </c>
      <c r="U2073" s="23" t="n">
        <v>209.44778</v>
      </c>
      <c r="V2073" s="28" t="n">
        <v>11.931136</v>
      </c>
      <c r="W2073" s="39" t="n">
        <v>1.491392</v>
      </c>
      <c r="X2073" s="24" t="n">
        <f aca="false">P2073*RHO_VANE/2700*(1+SCRAP)*PRICE_VANE</f>
        <v>587.01178053</v>
      </c>
      <c r="Y2073" s="24" t="n">
        <f aca="false">Q2073*RHO_PLATE/2700*(1+SCRAP)*PRICE_PLATE</f>
        <v>633.56674941</v>
      </c>
      <c r="Z2073" s="24" t="n">
        <f aca="false">T2073*CUT_M+(R2073+S2073)*CUT_SET</f>
        <v>452.071664</v>
      </c>
      <c r="AA2073" s="24" t="n">
        <f aca="false">U2073*ROUND_M</f>
        <v>1047.2389</v>
      </c>
      <c r="AB2073" s="24" t="n">
        <f aca="false">(R2073+S2073)*FINISH_PART</f>
        <v>592</v>
      </c>
      <c r="AC2073" s="24" t="n">
        <f aca="false">R2073*SPACER_VANE+(R2073+S2073)*ASM_H*LABOUR</f>
        <v>976.5</v>
      </c>
      <c r="AD2073" s="24" t="n">
        <f aca="false">V2073*G10_CAGE+W2073*G10_SLEEVE</f>
        <v>805.35168</v>
      </c>
      <c r="AE2073" s="24" t="n">
        <f aca="false">N2073/1000*SHAFT_M+SHAFT_SET</f>
        <v>258.08</v>
      </c>
      <c r="AF2073" s="24" t="n">
        <f aca="false">2*ROUNDUP(G2073*1000/V_ZENER,0)*PRICE_Z+5*ROUNDUP(G2073*DIODE_SAFETY/V_STICK,0)*PRICE_STICK</f>
        <v>127</v>
      </c>
      <c r="AG2073" s="24" t="n">
        <f aca="false">SUM(X2073:AF2073)</f>
        <v>5478.82077394</v>
      </c>
      <c r="AH2073" s="20" t="n">
        <f aca="false">FIXED_BOM</f>
        <v>3461</v>
      </c>
      <c r="AI2073" s="24" t="n">
        <f aca="false">(AG2073+AH2073)*(1+CONT)</f>
        <v>10280.793890031</v>
      </c>
      <c r="AJ2073" s="24" t="n">
        <f aca="false">IF(L2073&gt;0,AI2073/L2073,1000000000000)</f>
        <v>465.681025159781</v>
      </c>
      <c r="AK2073" s="8" t="n">
        <f aca="false">IF(AND(G2073&gt;=V_NEED,L2073&gt;=P_MIN,K2073&gt;=Z_MIN,F2073&lt;=N_CAP,D2073&lt;=R_MAX,OR(CORONA_REQ=0,O2073&gt;=G2073)),1,0)</f>
        <v>0</v>
      </c>
      <c r="AL2073" s="28" t="n">
        <f aca="false">IF(AK2073=1,IF(OBJECTIVE=1,AI2073,AJ2073),1000000000000)+ROW()*0.000000001</f>
        <v>1000000000000</v>
      </c>
    </row>
    <row r="2074" customFormat="false" ht="15" hidden="false" customHeight="false" outlineLevel="0" collapsed="false">
      <c r="A2074" s="8" t="n">
        <v>2070</v>
      </c>
      <c r="B2074" s="23" t="n">
        <v>8</v>
      </c>
      <c r="C2074" s="23" t="n">
        <v>4</v>
      </c>
      <c r="D2074" s="8" t="n">
        <v>250</v>
      </c>
      <c r="E2074" s="8" t="n">
        <v>26</v>
      </c>
      <c r="F2074" s="8" t="n">
        <v>16</v>
      </c>
      <c r="G2074" s="28" t="n">
        <v>16.907073</v>
      </c>
      <c r="H2074" s="8" t="n">
        <v>440.57818</v>
      </c>
      <c r="I2074" s="8" t="n">
        <v>3011.110151</v>
      </c>
      <c r="J2074" s="28" t="n">
        <v>6.834451</v>
      </c>
      <c r="K2074" s="39" t="n">
        <v>1.375391</v>
      </c>
      <c r="L2074" s="28" t="n">
        <v>30.065991</v>
      </c>
      <c r="M2074" s="8" t="n">
        <v>580</v>
      </c>
      <c r="N2074" s="8" t="n">
        <v>1772</v>
      </c>
      <c r="O2074" s="28" t="n">
        <v>17.542188</v>
      </c>
      <c r="P2074" s="28" t="n">
        <v>65.386998</v>
      </c>
      <c r="Q2074" s="28" t="n">
        <v>69.215569</v>
      </c>
      <c r="R2074" s="8" t="n">
        <v>64</v>
      </c>
      <c r="S2074" s="8" t="n">
        <v>34</v>
      </c>
      <c r="T2074" s="23" t="n">
        <v>334.807064</v>
      </c>
      <c r="U2074" s="23" t="n">
        <v>278.007069</v>
      </c>
      <c r="V2074" s="28" t="n">
        <v>15.466287</v>
      </c>
      <c r="W2074" s="39" t="n">
        <v>1.933286</v>
      </c>
      <c r="X2074" s="24" t="n">
        <f aca="false">P2074*RHO_VANE/2700*(1+SCRAP)*PRICE_VANE</f>
        <v>782.68236606</v>
      </c>
      <c r="Y2074" s="24" t="n">
        <f aca="false">Q2074*RHO_PLATE/2700*(1+SCRAP)*PRICE_PLATE</f>
        <v>828.51036093</v>
      </c>
      <c r="Z2074" s="24" t="n">
        <f aca="false">T2074*CUT_M+(R2074+S2074)*CUT_SET</f>
        <v>600.210596</v>
      </c>
      <c r="AA2074" s="24" t="n">
        <f aca="false">U2074*ROUND_M</f>
        <v>1390.035345</v>
      </c>
      <c r="AB2074" s="24" t="n">
        <f aca="false">(R2074+S2074)*FINISH_PART</f>
        <v>784</v>
      </c>
      <c r="AC2074" s="24" t="n">
        <f aca="false">R2074*SPACER_VANE+(R2074+S2074)*ASM_H*LABOUR</f>
        <v>1294.5</v>
      </c>
      <c r="AD2074" s="24" t="n">
        <f aca="false">V2074*G10_CAGE+W2074*G10_SLEEVE</f>
        <v>1043.97438</v>
      </c>
      <c r="AE2074" s="24" t="n">
        <f aca="false">N2074/1000*SHAFT_M+SHAFT_SET</f>
        <v>292.64</v>
      </c>
      <c r="AF2074" s="24" t="n">
        <f aca="false">2*ROUNDUP(G2074*1000/V_ZENER,0)*PRICE_Z+5*ROUNDUP(G2074*DIODE_SAFETY/V_STICK,0)*PRICE_STICK</f>
        <v>127</v>
      </c>
      <c r="AG2074" s="24" t="n">
        <f aca="false">SUM(X2074:AF2074)</f>
        <v>7143.55304799</v>
      </c>
      <c r="AH2074" s="20" t="n">
        <f aca="false">FIXED_BOM</f>
        <v>3461</v>
      </c>
      <c r="AI2074" s="24" t="n">
        <f aca="false">(AG2074+AH2074)*(1+CONT)</f>
        <v>12195.2360051885</v>
      </c>
      <c r="AJ2074" s="24" t="n">
        <f aca="false">IF(L2074&gt;0,AI2074/L2074,1000000000000)</f>
        <v>405.615634129223</v>
      </c>
      <c r="AK2074" s="8" t="n">
        <f aca="false">IF(AND(G2074&gt;=V_NEED,L2074&gt;=P_MIN,K2074&gt;=Z_MIN,F2074&lt;=N_CAP,D2074&lt;=R_MAX,OR(CORONA_REQ=0,O2074&gt;=G2074)),1,0)</f>
        <v>0</v>
      </c>
      <c r="AL2074" s="28" t="n">
        <f aca="false">IF(AK2074=1,IF(OBJECTIVE=1,AI2074,AJ2074),1000000000000)+ROW()*0.000000001</f>
        <v>1000000000000</v>
      </c>
    </row>
    <row r="2075" customFormat="false" ht="15" hidden="false" customHeight="false" outlineLevel="0" collapsed="false">
      <c r="A2075" s="8" t="n">
        <v>2071</v>
      </c>
      <c r="B2075" s="23" t="n">
        <v>10</v>
      </c>
      <c r="C2075" s="23" t="n">
        <v>1.5</v>
      </c>
      <c r="D2075" s="8" t="n">
        <v>250</v>
      </c>
      <c r="E2075" s="8" t="n">
        <v>18</v>
      </c>
      <c r="F2075" s="8" t="n">
        <v>4</v>
      </c>
      <c r="G2075" s="28" t="n">
        <v>20.62</v>
      </c>
      <c r="H2075" s="8" t="n">
        <v>47.222151</v>
      </c>
      <c r="I2075" s="8" t="n">
        <v>388.628112</v>
      </c>
      <c r="J2075" s="28" t="n">
        <v>8.229784</v>
      </c>
      <c r="K2075" s="39" t="n">
        <v>1.323209</v>
      </c>
      <c r="L2075" s="28" t="n">
        <v>5.155685</v>
      </c>
      <c r="M2075" s="8" t="n">
        <v>128</v>
      </c>
      <c r="N2075" s="8" t="n">
        <v>876</v>
      </c>
      <c r="O2075" s="28" t="n">
        <v>14.585527</v>
      </c>
      <c r="P2075" s="28" t="n">
        <v>4.501429</v>
      </c>
      <c r="Q2075" s="28" t="n">
        <v>6.107256</v>
      </c>
      <c r="R2075" s="8" t="n">
        <v>16</v>
      </c>
      <c r="S2075" s="8" t="n">
        <v>8</v>
      </c>
      <c r="T2075" s="23" t="n">
        <v>82.759288</v>
      </c>
      <c r="U2075" s="23" t="n">
        <v>68.559289</v>
      </c>
      <c r="V2075" s="28" t="n">
        <v>4.36984</v>
      </c>
      <c r="W2075" s="39" t="n">
        <v>0.54623</v>
      </c>
      <c r="X2075" s="24" t="n">
        <f aca="false">P2075*RHO_VANE/2700*(1+SCRAP)*PRICE_VANE</f>
        <v>53.88210513</v>
      </c>
      <c r="Y2075" s="24" t="n">
        <f aca="false">Q2075*RHO_PLATE/2700*(1+SCRAP)*PRICE_PLATE</f>
        <v>73.10385432</v>
      </c>
      <c r="Z2075" s="24" t="n">
        <f aca="false">T2075*CUT_M+(R2075+S2075)*CUT_SET</f>
        <v>148.138932</v>
      </c>
      <c r="AA2075" s="24" t="n">
        <f aca="false">U2075*ROUND_M</f>
        <v>342.796445</v>
      </c>
      <c r="AB2075" s="24" t="n">
        <f aca="false">(R2075+S2075)*FINISH_PART</f>
        <v>192</v>
      </c>
      <c r="AC2075" s="24" t="n">
        <f aca="false">R2075*SPACER_VANE+(R2075+S2075)*ASM_H*LABOUR</f>
        <v>318</v>
      </c>
      <c r="AD2075" s="24" t="n">
        <f aca="false">V2075*G10_CAGE+W2075*G10_SLEEVE</f>
        <v>294.9642</v>
      </c>
      <c r="AE2075" s="24" t="n">
        <f aca="false">N2075/1000*SHAFT_M+SHAFT_SET</f>
        <v>185.12</v>
      </c>
      <c r="AF2075" s="24" t="n">
        <f aca="false">2*ROUNDUP(G2075*1000/V_ZENER,0)*PRICE_Z+5*ROUNDUP(G2075*DIODE_SAFETY/V_STICK,0)*PRICE_STICK</f>
        <v>149.8</v>
      </c>
      <c r="AG2075" s="24" t="n">
        <f aca="false">SUM(X2075:AF2075)</f>
        <v>1757.80553645</v>
      </c>
      <c r="AH2075" s="20" t="n">
        <f aca="false">FIXED_BOM</f>
        <v>3461</v>
      </c>
      <c r="AI2075" s="24" t="n">
        <f aca="false">(AG2075+AH2075)*(1+CONT)</f>
        <v>6001.6263669175</v>
      </c>
      <c r="AJ2075" s="24" t="n">
        <f aca="false">IF(L2075&gt;0,AI2075/L2075,1000000000000)</f>
        <v>1164.07933512569</v>
      </c>
      <c r="AK2075" s="8" t="n">
        <f aca="false">IF(AND(G2075&gt;=V_NEED,L2075&gt;=P_MIN,K2075&gt;=Z_MIN,F2075&lt;=N_CAP,D2075&lt;=R_MAX,OR(CORONA_REQ=0,O2075&gt;=G2075)),1,0)</f>
        <v>0</v>
      </c>
      <c r="AL2075" s="28" t="n">
        <f aca="false">IF(AK2075=1,IF(OBJECTIVE=1,AI2075,AJ2075),1000000000000)+ROW()*0.000000001</f>
        <v>1000000000000</v>
      </c>
    </row>
    <row r="2076" customFormat="false" ht="15" hidden="false" customHeight="false" outlineLevel="0" collapsed="false">
      <c r="A2076" s="8" t="n">
        <v>2072</v>
      </c>
      <c r="B2076" s="23" t="n">
        <v>10</v>
      </c>
      <c r="C2076" s="23" t="n">
        <v>1.5</v>
      </c>
      <c r="D2076" s="8" t="n">
        <v>250</v>
      </c>
      <c r="E2076" s="8" t="n">
        <v>18</v>
      </c>
      <c r="F2076" s="8" t="n">
        <v>6</v>
      </c>
      <c r="G2076" s="28" t="n">
        <v>20.62</v>
      </c>
      <c r="H2076" s="8" t="n">
        <v>73.063379</v>
      </c>
      <c r="I2076" s="8" t="n">
        <v>610.701319</v>
      </c>
      <c r="J2076" s="28" t="n">
        <v>8.358515</v>
      </c>
      <c r="K2076" s="39" t="n">
        <v>1.365174</v>
      </c>
      <c r="L2076" s="28" t="n">
        <v>8.857395</v>
      </c>
      <c r="M2076" s="8" t="n">
        <v>197</v>
      </c>
      <c r="N2076" s="8" t="n">
        <v>1014</v>
      </c>
      <c r="O2076" s="28" t="n">
        <v>14.585527</v>
      </c>
      <c r="P2076" s="28" t="n">
        <v>6.752144</v>
      </c>
      <c r="Q2076" s="28" t="n">
        <v>9.160884</v>
      </c>
      <c r="R2076" s="8" t="n">
        <v>24</v>
      </c>
      <c r="S2076" s="8" t="n">
        <v>12</v>
      </c>
      <c r="T2076" s="23" t="n">
        <v>124.138932</v>
      </c>
      <c r="U2076" s="23" t="n">
        <v>102.838934</v>
      </c>
      <c r="V2076" s="28" t="n">
        <v>6.063766</v>
      </c>
      <c r="W2076" s="39" t="n">
        <v>0.757971</v>
      </c>
      <c r="X2076" s="24" t="n">
        <f aca="false">P2076*RHO_VANE/2700*(1+SCRAP)*PRICE_VANE</f>
        <v>80.82316368</v>
      </c>
      <c r="Y2076" s="24" t="n">
        <f aca="false">Q2076*RHO_PLATE/2700*(1+SCRAP)*PRICE_PLATE</f>
        <v>109.65578148</v>
      </c>
      <c r="Z2076" s="24" t="n">
        <f aca="false">T2076*CUT_M+(R2076+S2076)*CUT_SET</f>
        <v>222.208398</v>
      </c>
      <c r="AA2076" s="24" t="n">
        <f aca="false">U2076*ROUND_M</f>
        <v>514.19467</v>
      </c>
      <c r="AB2076" s="24" t="n">
        <f aca="false">(R2076+S2076)*FINISH_PART</f>
        <v>288</v>
      </c>
      <c r="AC2076" s="24" t="n">
        <f aca="false">R2076*SPACER_VANE+(R2076+S2076)*ASM_H*LABOUR</f>
        <v>477</v>
      </c>
      <c r="AD2076" s="24" t="n">
        <f aca="false">V2076*G10_CAGE+W2076*G10_SLEEVE</f>
        <v>409.30422</v>
      </c>
      <c r="AE2076" s="24" t="n">
        <f aca="false">N2076/1000*SHAFT_M+SHAFT_SET</f>
        <v>201.68</v>
      </c>
      <c r="AF2076" s="24" t="n">
        <f aca="false">2*ROUNDUP(G2076*1000/V_ZENER,0)*PRICE_Z+5*ROUNDUP(G2076*DIODE_SAFETY/V_STICK,0)*PRICE_STICK</f>
        <v>149.8</v>
      </c>
      <c r="AG2076" s="24" t="n">
        <f aca="false">SUM(X2076:AF2076)</f>
        <v>2452.66623316</v>
      </c>
      <c r="AH2076" s="20" t="n">
        <f aca="false">FIXED_BOM</f>
        <v>3461</v>
      </c>
      <c r="AI2076" s="24" t="n">
        <f aca="false">(AG2076+AH2076)*(1+CONT)</f>
        <v>6800.716168134</v>
      </c>
      <c r="AJ2076" s="24" t="n">
        <f aca="false">IF(L2076&gt;0,AI2076/L2076,1000000000000)</f>
        <v>767.800935617526</v>
      </c>
      <c r="AK2076" s="8" t="n">
        <f aca="false">IF(AND(G2076&gt;=V_NEED,L2076&gt;=P_MIN,K2076&gt;=Z_MIN,F2076&lt;=N_CAP,D2076&lt;=R_MAX,OR(CORONA_REQ=0,O2076&gt;=G2076)),1,0)</f>
        <v>0</v>
      </c>
      <c r="AL2076" s="28" t="n">
        <f aca="false">IF(AK2076=1,IF(OBJECTIVE=1,AI2076,AJ2076),1000000000000)+ROW()*0.000000001</f>
        <v>1000000000000</v>
      </c>
    </row>
    <row r="2077" customFormat="false" ht="15" hidden="false" customHeight="false" outlineLevel="0" collapsed="false">
      <c r="A2077" s="8" t="n">
        <v>2073</v>
      </c>
      <c r="B2077" s="23" t="n">
        <v>10</v>
      </c>
      <c r="C2077" s="23" t="n">
        <v>1.5</v>
      </c>
      <c r="D2077" s="8" t="n">
        <v>250</v>
      </c>
      <c r="E2077" s="8" t="n">
        <v>18</v>
      </c>
      <c r="F2077" s="8" t="n">
        <v>8</v>
      </c>
      <c r="G2077" s="28" t="n">
        <v>20.62</v>
      </c>
      <c r="H2077" s="8" t="n">
        <v>98.904608</v>
      </c>
      <c r="I2077" s="8" t="n">
        <v>832.774526</v>
      </c>
      <c r="J2077" s="28" t="n">
        <v>8.419977</v>
      </c>
      <c r="K2077" s="39" t="n">
        <v>1.386122</v>
      </c>
      <c r="L2077" s="28" t="n">
        <v>12.569719</v>
      </c>
      <c r="M2077" s="8" t="n">
        <v>254.5</v>
      </c>
      <c r="N2077" s="8" t="n">
        <v>1129</v>
      </c>
      <c r="O2077" s="28" t="n">
        <v>14.585527</v>
      </c>
      <c r="P2077" s="28" t="n">
        <v>9.002859</v>
      </c>
      <c r="Q2077" s="28" t="n">
        <v>10.687698</v>
      </c>
      <c r="R2077" s="8" t="n">
        <v>32</v>
      </c>
      <c r="S2077" s="8" t="n">
        <v>14</v>
      </c>
      <c r="T2077" s="23" t="n">
        <v>161.748665</v>
      </c>
      <c r="U2077" s="23" t="n">
        <v>133.348668</v>
      </c>
      <c r="V2077" s="28" t="n">
        <v>7.475372</v>
      </c>
      <c r="W2077" s="39" t="n">
        <v>0.934421</v>
      </c>
      <c r="X2077" s="24" t="n">
        <f aca="false">P2077*RHO_VANE/2700*(1+SCRAP)*PRICE_VANE</f>
        <v>107.76422223</v>
      </c>
      <c r="Y2077" s="24" t="n">
        <f aca="false">Q2077*RHO_PLATE/2700*(1+SCRAP)*PRICE_PLATE</f>
        <v>127.93174506</v>
      </c>
      <c r="Z2077" s="24" t="n">
        <f aca="false">T2077*CUT_M+(R2077+S2077)*CUT_SET</f>
        <v>288.6229975</v>
      </c>
      <c r="AA2077" s="24" t="n">
        <f aca="false">U2077*ROUND_M</f>
        <v>666.74334</v>
      </c>
      <c r="AB2077" s="24" t="n">
        <f aca="false">(R2077+S2077)*FINISH_PART</f>
        <v>368</v>
      </c>
      <c r="AC2077" s="24" t="n">
        <f aca="false">R2077*SPACER_VANE+(R2077+S2077)*ASM_H*LABOUR</f>
        <v>613.5</v>
      </c>
      <c r="AD2077" s="24" t="n">
        <f aca="false">V2077*G10_CAGE+W2077*G10_SLEEVE</f>
        <v>504.58758</v>
      </c>
      <c r="AE2077" s="24" t="n">
        <f aca="false">N2077/1000*SHAFT_M+SHAFT_SET</f>
        <v>215.48</v>
      </c>
      <c r="AF2077" s="24" t="n">
        <f aca="false">2*ROUNDUP(G2077*1000/V_ZENER,0)*PRICE_Z+5*ROUNDUP(G2077*DIODE_SAFETY/V_STICK,0)*PRICE_STICK</f>
        <v>149.8</v>
      </c>
      <c r="AG2077" s="24" t="n">
        <f aca="false">SUM(X2077:AF2077)</f>
        <v>3042.42988479</v>
      </c>
      <c r="AH2077" s="20" t="n">
        <f aca="false">FIXED_BOM</f>
        <v>3461</v>
      </c>
      <c r="AI2077" s="24" t="n">
        <f aca="false">(AG2077+AH2077)*(1+CONT)</f>
        <v>7478.9443675085</v>
      </c>
      <c r="AJ2077" s="24" t="n">
        <f aca="false">IF(L2077&gt;0,AI2077/L2077,1000000000000)</f>
        <v>594.996942056422</v>
      </c>
      <c r="AK2077" s="8" t="n">
        <f aca="false">IF(AND(G2077&gt;=V_NEED,L2077&gt;=P_MIN,K2077&gt;=Z_MIN,F2077&lt;=N_CAP,D2077&lt;=R_MAX,OR(CORONA_REQ=0,O2077&gt;=G2077)),1,0)</f>
        <v>0</v>
      </c>
      <c r="AL2077" s="28" t="n">
        <f aca="false">IF(AK2077=1,IF(OBJECTIVE=1,AI2077,AJ2077),1000000000000)+ROW()*0.000000001</f>
        <v>1000000000000</v>
      </c>
    </row>
    <row r="2078" customFormat="false" ht="15" hidden="false" customHeight="false" outlineLevel="0" collapsed="false">
      <c r="A2078" s="8" t="n">
        <v>2074</v>
      </c>
      <c r="B2078" s="23" t="n">
        <v>10</v>
      </c>
      <c r="C2078" s="23" t="n">
        <v>1.5</v>
      </c>
      <c r="D2078" s="8" t="n">
        <v>250</v>
      </c>
      <c r="E2078" s="8" t="n">
        <v>18</v>
      </c>
      <c r="F2078" s="8" t="n">
        <v>10</v>
      </c>
      <c r="G2078" s="28" t="n">
        <v>20.62</v>
      </c>
      <c r="H2078" s="8" t="n">
        <v>124.745837</v>
      </c>
      <c r="I2078" s="8" t="n">
        <v>1054.847733</v>
      </c>
      <c r="J2078" s="28" t="n">
        <v>8.455975</v>
      </c>
      <c r="K2078" s="39" t="n">
        <v>1.398489</v>
      </c>
      <c r="L2078" s="28" t="n">
        <v>16.288719</v>
      </c>
      <c r="M2078" s="8" t="n">
        <v>312</v>
      </c>
      <c r="N2078" s="8" t="n">
        <v>1244</v>
      </c>
      <c r="O2078" s="28" t="n">
        <v>14.585527</v>
      </c>
      <c r="P2078" s="28" t="n">
        <v>11.253574</v>
      </c>
      <c r="Q2078" s="28" t="n">
        <v>12.214512</v>
      </c>
      <c r="R2078" s="8" t="n">
        <v>40</v>
      </c>
      <c r="S2078" s="8" t="n">
        <v>16</v>
      </c>
      <c r="T2078" s="23" t="n">
        <v>199.358398</v>
      </c>
      <c r="U2078" s="23" t="n">
        <v>163.858401</v>
      </c>
      <c r="V2078" s="28" t="n">
        <v>8.886978</v>
      </c>
      <c r="W2078" s="39" t="n">
        <v>1.110872</v>
      </c>
      <c r="X2078" s="24" t="n">
        <f aca="false">P2078*RHO_VANE/2700*(1+SCRAP)*PRICE_VANE</f>
        <v>134.70528078</v>
      </c>
      <c r="Y2078" s="24" t="n">
        <f aca="false">Q2078*RHO_PLATE/2700*(1+SCRAP)*PRICE_PLATE</f>
        <v>146.20770864</v>
      </c>
      <c r="Z2078" s="24" t="n">
        <f aca="false">T2078*CUT_M+(R2078+S2078)*CUT_SET</f>
        <v>355.037597</v>
      </c>
      <c r="AA2078" s="24" t="n">
        <f aca="false">U2078*ROUND_M</f>
        <v>819.292005</v>
      </c>
      <c r="AB2078" s="24" t="n">
        <f aca="false">(R2078+S2078)*FINISH_PART</f>
        <v>448</v>
      </c>
      <c r="AC2078" s="24" t="n">
        <f aca="false">R2078*SPACER_VANE+(R2078+S2078)*ASM_H*LABOUR</f>
        <v>750</v>
      </c>
      <c r="AD2078" s="24" t="n">
        <f aca="false">V2078*G10_CAGE+W2078*G10_SLEEVE</f>
        <v>599.871</v>
      </c>
      <c r="AE2078" s="24" t="n">
        <f aca="false">N2078/1000*SHAFT_M+SHAFT_SET</f>
        <v>229.28</v>
      </c>
      <c r="AF2078" s="24" t="n">
        <f aca="false">2*ROUNDUP(G2078*1000/V_ZENER,0)*PRICE_Z+5*ROUNDUP(G2078*DIODE_SAFETY/V_STICK,0)*PRICE_STICK</f>
        <v>149.8</v>
      </c>
      <c r="AG2078" s="24" t="n">
        <f aca="false">SUM(X2078:AF2078)</f>
        <v>3632.19359142</v>
      </c>
      <c r="AH2078" s="20" t="n">
        <f aca="false">FIXED_BOM</f>
        <v>3461</v>
      </c>
      <c r="AI2078" s="24" t="n">
        <f aca="false">(AG2078+AH2078)*(1+CONT)</f>
        <v>8157.172630133</v>
      </c>
      <c r="AJ2078" s="24" t="n">
        <f aca="false">IF(L2078&gt;0,AI2078/L2078,1000000000000)</f>
        <v>500.786626016018</v>
      </c>
      <c r="AK2078" s="8" t="n">
        <f aca="false">IF(AND(G2078&gt;=V_NEED,L2078&gt;=P_MIN,K2078&gt;=Z_MIN,F2078&lt;=N_CAP,D2078&lt;=R_MAX,OR(CORONA_REQ=0,O2078&gt;=G2078)),1,0)</f>
        <v>0</v>
      </c>
      <c r="AL2078" s="28" t="n">
        <f aca="false">IF(AK2078=1,IF(OBJECTIVE=1,AI2078,AJ2078),1000000000000)+ROW()*0.000000001</f>
        <v>1000000000000</v>
      </c>
    </row>
    <row r="2079" customFormat="false" ht="15" hidden="false" customHeight="false" outlineLevel="0" collapsed="false">
      <c r="A2079" s="8" t="n">
        <v>2075</v>
      </c>
      <c r="B2079" s="23" t="n">
        <v>10</v>
      </c>
      <c r="C2079" s="23" t="n">
        <v>1.5</v>
      </c>
      <c r="D2079" s="8" t="n">
        <v>250</v>
      </c>
      <c r="E2079" s="8" t="n">
        <v>18</v>
      </c>
      <c r="F2079" s="8" t="n">
        <v>12</v>
      </c>
      <c r="G2079" s="28" t="n">
        <v>20.62</v>
      </c>
      <c r="H2079" s="8" t="n">
        <v>150.587066</v>
      </c>
      <c r="I2079" s="8" t="n">
        <v>1276.92094</v>
      </c>
      <c r="J2079" s="28" t="n">
        <v>8.479619</v>
      </c>
      <c r="K2079" s="39" t="n">
        <v>1.407455</v>
      </c>
      <c r="L2079" s="28" t="n">
        <v>20.038017</v>
      </c>
      <c r="M2079" s="8" t="n">
        <v>381</v>
      </c>
      <c r="N2079" s="8" t="n">
        <v>1382</v>
      </c>
      <c r="O2079" s="28" t="n">
        <v>14.585527</v>
      </c>
      <c r="P2079" s="28" t="n">
        <v>13.504288</v>
      </c>
      <c r="Q2079" s="28" t="n">
        <v>15.26814</v>
      </c>
      <c r="R2079" s="8" t="n">
        <v>48</v>
      </c>
      <c r="S2079" s="8" t="n">
        <v>20</v>
      </c>
      <c r="T2079" s="23" t="n">
        <v>240.738042</v>
      </c>
      <c r="U2079" s="23" t="n">
        <v>198.138046</v>
      </c>
      <c r="V2079" s="28" t="n">
        <v>10.580904</v>
      </c>
      <c r="W2079" s="39" t="n">
        <v>1.322613</v>
      </c>
      <c r="X2079" s="24" t="n">
        <f aca="false">P2079*RHO_VANE/2700*(1+SCRAP)*PRICE_VANE</f>
        <v>161.64632736</v>
      </c>
      <c r="Y2079" s="24" t="n">
        <f aca="false">Q2079*RHO_PLATE/2700*(1+SCRAP)*PRICE_PLATE</f>
        <v>182.7596358</v>
      </c>
      <c r="Z2079" s="24" t="n">
        <f aca="false">T2079*CUT_M+(R2079+S2079)*CUT_SET</f>
        <v>429.107063</v>
      </c>
      <c r="AA2079" s="24" t="n">
        <f aca="false">U2079*ROUND_M</f>
        <v>990.69023</v>
      </c>
      <c r="AB2079" s="24" t="n">
        <f aca="false">(R2079+S2079)*FINISH_PART</f>
        <v>544</v>
      </c>
      <c r="AC2079" s="24" t="n">
        <f aca="false">R2079*SPACER_VANE+(R2079+S2079)*ASM_H*LABOUR</f>
        <v>909</v>
      </c>
      <c r="AD2079" s="24" t="n">
        <f aca="false">V2079*G10_CAGE+W2079*G10_SLEEVE</f>
        <v>714.21102</v>
      </c>
      <c r="AE2079" s="24" t="n">
        <f aca="false">N2079/1000*SHAFT_M+SHAFT_SET</f>
        <v>245.84</v>
      </c>
      <c r="AF2079" s="24" t="n">
        <f aca="false">2*ROUNDUP(G2079*1000/V_ZENER,0)*PRICE_Z+5*ROUNDUP(G2079*DIODE_SAFETY/V_STICK,0)*PRICE_STICK</f>
        <v>149.8</v>
      </c>
      <c r="AG2079" s="24" t="n">
        <f aca="false">SUM(X2079:AF2079)</f>
        <v>4327.05427616</v>
      </c>
      <c r="AH2079" s="20" t="n">
        <f aca="false">FIXED_BOM</f>
        <v>3461</v>
      </c>
      <c r="AI2079" s="24" t="n">
        <f aca="false">(AG2079+AH2079)*(1+CONT)</f>
        <v>8956.262417584</v>
      </c>
      <c r="AJ2079" s="24" t="n">
        <f aca="false">IF(L2079&gt;0,AI2079/L2079,1000000000000)</f>
        <v>446.963510290664</v>
      </c>
      <c r="AK2079" s="8" t="n">
        <f aca="false">IF(AND(G2079&gt;=V_NEED,L2079&gt;=P_MIN,K2079&gt;=Z_MIN,F2079&lt;=N_CAP,D2079&lt;=R_MAX,OR(CORONA_REQ=0,O2079&gt;=G2079)),1,0)</f>
        <v>0</v>
      </c>
      <c r="AL2079" s="28" t="n">
        <f aca="false">IF(AK2079=1,IF(OBJECTIVE=1,AI2079,AJ2079),1000000000000)+ROW()*0.000000001</f>
        <v>1000000000000</v>
      </c>
    </row>
    <row r="2080" customFormat="false" ht="15" hidden="false" customHeight="false" outlineLevel="0" collapsed="false">
      <c r="A2080" s="8" t="n">
        <v>2076</v>
      </c>
      <c r="B2080" s="23" t="n">
        <v>10</v>
      </c>
      <c r="C2080" s="23" t="n">
        <v>1.5</v>
      </c>
      <c r="D2080" s="8" t="n">
        <v>250</v>
      </c>
      <c r="E2080" s="8" t="n">
        <v>18</v>
      </c>
      <c r="F2080" s="8" t="n">
        <v>16</v>
      </c>
      <c r="G2080" s="28" t="n">
        <v>20.62</v>
      </c>
      <c r="H2080" s="8" t="n">
        <v>202.269524</v>
      </c>
      <c r="I2080" s="8" t="n">
        <v>1721.067354</v>
      </c>
      <c r="J2080" s="28" t="n">
        <v>8.508782</v>
      </c>
      <c r="K2080" s="39" t="n">
        <v>1.418073</v>
      </c>
      <c r="L2080" s="28" t="n">
        <v>27.512216</v>
      </c>
      <c r="M2080" s="8" t="n">
        <v>507.5</v>
      </c>
      <c r="N2080" s="8" t="n">
        <v>1635</v>
      </c>
      <c r="O2080" s="28" t="n">
        <v>14.585527</v>
      </c>
      <c r="P2080" s="28" t="n">
        <v>18.005718</v>
      </c>
      <c r="Q2080" s="28" t="n">
        <v>19.848582</v>
      </c>
      <c r="R2080" s="8" t="n">
        <v>64</v>
      </c>
      <c r="S2080" s="8" t="n">
        <v>26</v>
      </c>
      <c r="T2080" s="23" t="n">
        <v>319.72742</v>
      </c>
      <c r="U2080" s="23" t="n">
        <v>262.927424</v>
      </c>
      <c r="V2080" s="28" t="n">
        <v>13.686436</v>
      </c>
      <c r="W2080" s="39" t="n">
        <v>1.710805</v>
      </c>
      <c r="X2080" s="24" t="n">
        <f aca="false">P2080*RHO_VANE/2700*(1+SCRAP)*PRICE_VANE</f>
        <v>215.52844446</v>
      </c>
      <c r="Y2080" s="24" t="n">
        <f aca="false">Q2080*RHO_PLATE/2700*(1+SCRAP)*PRICE_PLATE</f>
        <v>237.58752654</v>
      </c>
      <c r="Z2080" s="24" t="n">
        <f aca="false">T2080*CUT_M+(R2080+S2080)*CUT_SET</f>
        <v>569.59113</v>
      </c>
      <c r="AA2080" s="24" t="n">
        <f aca="false">U2080*ROUND_M</f>
        <v>1314.63712</v>
      </c>
      <c r="AB2080" s="24" t="n">
        <f aca="false">(R2080+S2080)*FINISH_PART</f>
        <v>720</v>
      </c>
      <c r="AC2080" s="24" t="n">
        <f aca="false">R2080*SPACER_VANE+(R2080+S2080)*ASM_H*LABOUR</f>
        <v>1204.5</v>
      </c>
      <c r="AD2080" s="24" t="n">
        <f aca="false">V2080*G10_CAGE+W2080*G10_SLEEVE</f>
        <v>923.83446</v>
      </c>
      <c r="AE2080" s="24" t="n">
        <f aca="false">N2080/1000*SHAFT_M+SHAFT_SET</f>
        <v>276.2</v>
      </c>
      <c r="AF2080" s="24" t="n">
        <f aca="false">2*ROUNDUP(G2080*1000/V_ZENER,0)*PRICE_Z+5*ROUNDUP(G2080*DIODE_SAFETY/V_STICK,0)*PRICE_STICK</f>
        <v>149.8</v>
      </c>
      <c r="AG2080" s="24" t="n">
        <f aca="false">SUM(X2080:AF2080)</f>
        <v>5611.678681</v>
      </c>
      <c r="AH2080" s="20" t="n">
        <f aca="false">FIXED_BOM</f>
        <v>3461</v>
      </c>
      <c r="AI2080" s="24" t="n">
        <f aca="false">(AG2080+AH2080)*(1+CONT)</f>
        <v>10433.58048315</v>
      </c>
      <c r="AJ2080" s="24" t="n">
        <f aca="false">IF(L2080&gt;0,AI2080/L2080,1000000000000)</f>
        <v>379.234463816001</v>
      </c>
      <c r="AK2080" s="8" t="n">
        <f aca="false">IF(AND(G2080&gt;=V_NEED,L2080&gt;=P_MIN,K2080&gt;=Z_MIN,F2080&lt;=N_CAP,D2080&lt;=R_MAX,OR(CORONA_REQ=0,O2080&gt;=G2080)),1,0)</f>
        <v>0</v>
      </c>
      <c r="AL2080" s="28" t="n">
        <f aca="false">IF(AK2080=1,IF(OBJECTIVE=1,AI2080,AJ2080),1000000000000)+ROW()*0.000000001</f>
        <v>1000000000000</v>
      </c>
    </row>
    <row r="2081" customFormat="false" ht="15" hidden="false" customHeight="false" outlineLevel="0" collapsed="false">
      <c r="A2081" s="8" t="n">
        <v>2077</v>
      </c>
      <c r="B2081" s="23" t="n">
        <v>10</v>
      </c>
      <c r="C2081" s="23" t="n">
        <v>1.5</v>
      </c>
      <c r="D2081" s="8" t="n">
        <v>250</v>
      </c>
      <c r="E2081" s="8" t="n">
        <v>22</v>
      </c>
      <c r="F2081" s="8" t="n">
        <v>4</v>
      </c>
      <c r="G2081" s="28" t="n">
        <v>20.62</v>
      </c>
      <c r="H2081" s="8" t="n">
        <v>61.75642</v>
      </c>
      <c r="I2081" s="8" t="n">
        <v>466.497138</v>
      </c>
      <c r="J2081" s="28" t="n">
        <v>7.553824</v>
      </c>
      <c r="K2081" s="39" t="n">
        <v>1.322955</v>
      </c>
      <c r="L2081" s="28" t="n">
        <v>6.192009</v>
      </c>
      <c r="M2081" s="8" t="n">
        <v>139.5</v>
      </c>
      <c r="N2081" s="8" t="n">
        <v>899</v>
      </c>
      <c r="O2081" s="28" t="n">
        <v>14.585527</v>
      </c>
      <c r="P2081" s="28" t="n">
        <v>5.31573</v>
      </c>
      <c r="Q2081" s="28" t="n">
        <v>7.63407</v>
      </c>
      <c r="R2081" s="8" t="n">
        <v>16</v>
      </c>
      <c r="S2081" s="8" t="n">
        <v>10</v>
      </c>
      <c r="T2081" s="23" t="n">
        <v>86.529199</v>
      </c>
      <c r="U2081" s="23" t="n">
        <v>72.329201</v>
      </c>
      <c r="V2081" s="28" t="n">
        <v>4.652161</v>
      </c>
      <c r="W2081" s="39" t="n">
        <v>0.58152</v>
      </c>
      <c r="X2081" s="24" t="n">
        <f aca="false">P2081*RHO_VANE/2700*(1+SCRAP)*PRICE_VANE</f>
        <v>63.6292881</v>
      </c>
      <c r="Y2081" s="24" t="n">
        <f aca="false">Q2081*RHO_PLATE/2700*(1+SCRAP)*PRICE_PLATE</f>
        <v>91.3798179</v>
      </c>
      <c r="Z2081" s="24" t="n">
        <f aca="false">T2081*CUT_M+(R2081+S2081)*CUT_SET</f>
        <v>155.7937985</v>
      </c>
      <c r="AA2081" s="24" t="n">
        <f aca="false">U2081*ROUND_M</f>
        <v>361.646005</v>
      </c>
      <c r="AB2081" s="24" t="n">
        <f aca="false">(R2081+S2081)*FINISH_PART</f>
        <v>208</v>
      </c>
      <c r="AC2081" s="24" t="n">
        <f aca="false">R2081*SPACER_VANE+(R2081+S2081)*ASM_H*LABOUR</f>
        <v>340.5</v>
      </c>
      <c r="AD2081" s="24" t="n">
        <f aca="false">V2081*G10_CAGE+W2081*G10_SLEEVE</f>
        <v>314.02086</v>
      </c>
      <c r="AE2081" s="24" t="n">
        <f aca="false">N2081/1000*SHAFT_M+SHAFT_SET</f>
        <v>187.88</v>
      </c>
      <c r="AF2081" s="24" t="n">
        <f aca="false">2*ROUNDUP(G2081*1000/V_ZENER,0)*PRICE_Z+5*ROUNDUP(G2081*DIODE_SAFETY/V_STICK,0)*PRICE_STICK</f>
        <v>149.8</v>
      </c>
      <c r="AG2081" s="24" t="n">
        <f aca="false">SUM(X2081:AF2081)</f>
        <v>1872.6497695</v>
      </c>
      <c r="AH2081" s="20" t="n">
        <f aca="false">FIXED_BOM</f>
        <v>3461</v>
      </c>
      <c r="AI2081" s="24" t="n">
        <f aca="false">(AG2081+AH2081)*(1+CONT)</f>
        <v>6133.697234925</v>
      </c>
      <c r="AJ2081" s="24" t="n">
        <f aca="false">IF(L2081&gt;0,AI2081/L2081,1000000000000)</f>
        <v>990.582738966465</v>
      </c>
      <c r="AK2081" s="8" t="n">
        <f aca="false">IF(AND(G2081&gt;=V_NEED,L2081&gt;=P_MIN,K2081&gt;=Z_MIN,F2081&lt;=N_CAP,D2081&lt;=R_MAX,OR(CORONA_REQ=0,O2081&gt;=G2081)),1,0)</f>
        <v>0</v>
      </c>
      <c r="AL2081" s="28" t="n">
        <f aca="false">IF(AK2081=1,IF(OBJECTIVE=1,AI2081,AJ2081),1000000000000)+ROW()*0.000000001</f>
        <v>1000000000000</v>
      </c>
    </row>
    <row r="2082" customFormat="false" ht="15" hidden="false" customHeight="false" outlineLevel="0" collapsed="false">
      <c r="A2082" s="8" t="n">
        <v>2078</v>
      </c>
      <c r="B2082" s="23" t="n">
        <v>10</v>
      </c>
      <c r="C2082" s="23" t="n">
        <v>1.5</v>
      </c>
      <c r="D2082" s="8" t="n">
        <v>250</v>
      </c>
      <c r="E2082" s="8" t="n">
        <v>22</v>
      </c>
      <c r="F2082" s="8" t="n">
        <v>6</v>
      </c>
      <c r="G2082" s="28" t="n">
        <v>20.62</v>
      </c>
      <c r="H2082" s="8" t="n">
        <v>95.902946</v>
      </c>
      <c r="I2082" s="8" t="n">
        <v>733.066931</v>
      </c>
      <c r="J2082" s="28" t="n">
        <v>7.643842</v>
      </c>
      <c r="K2082" s="39" t="n">
        <v>1.357595</v>
      </c>
      <c r="L2082" s="28" t="n">
        <v>10.482739</v>
      </c>
      <c r="M2082" s="8" t="n">
        <v>197</v>
      </c>
      <c r="N2082" s="8" t="n">
        <v>1014</v>
      </c>
      <c r="O2082" s="28" t="n">
        <v>14.585527</v>
      </c>
      <c r="P2082" s="28" t="n">
        <v>7.973595</v>
      </c>
      <c r="Q2082" s="28" t="n">
        <v>9.160884</v>
      </c>
      <c r="R2082" s="8" t="n">
        <v>24</v>
      </c>
      <c r="S2082" s="8" t="n">
        <v>12</v>
      </c>
      <c r="T2082" s="23" t="n">
        <v>124.138932</v>
      </c>
      <c r="U2082" s="23" t="n">
        <v>102.838934</v>
      </c>
      <c r="V2082" s="28" t="n">
        <v>6.063766</v>
      </c>
      <c r="W2082" s="39" t="n">
        <v>0.757971</v>
      </c>
      <c r="X2082" s="24" t="n">
        <f aca="false">P2082*RHO_VANE/2700*(1+SCRAP)*PRICE_VANE</f>
        <v>95.44393215</v>
      </c>
      <c r="Y2082" s="24" t="n">
        <f aca="false">Q2082*RHO_PLATE/2700*(1+SCRAP)*PRICE_PLATE</f>
        <v>109.65578148</v>
      </c>
      <c r="Z2082" s="24" t="n">
        <f aca="false">T2082*CUT_M+(R2082+S2082)*CUT_SET</f>
        <v>222.208398</v>
      </c>
      <c r="AA2082" s="24" t="n">
        <f aca="false">U2082*ROUND_M</f>
        <v>514.19467</v>
      </c>
      <c r="AB2082" s="24" t="n">
        <f aca="false">(R2082+S2082)*FINISH_PART</f>
        <v>288</v>
      </c>
      <c r="AC2082" s="24" t="n">
        <f aca="false">R2082*SPACER_VANE+(R2082+S2082)*ASM_H*LABOUR</f>
        <v>477</v>
      </c>
      <c r="AD2082" s="24" t="n">
        <f aca="false">V2082*G10_CAGE+W2082*G10_SLEEVE</f>
        <v>409.30422</v>
      </c>
      <c r="AE2082" s="24" t="n">
        <f aca="false">N2082/1000*SHAFT_M+SHAFT_SET</f>
        <v>201.68</v>
      </c>
      <c r="AF2082" s="24" t="n">
        <f aca="false">2*ROUNDUP(G2082*1000/V_ZENER,0)*PRICE_Z+5*ROUNDUP(G2082*DIODE_SAFETY/V_STICK,0)*PRICE_STICK</f>
        <v>149.8</v>
      </c>
      <c r="AG2082" s="24" t="n">
        <f aca="false">SUM(X2082:AF2082)</f>
        <v>2467.28700163</v>
      </c>
      <c r="AH2082" s="20" t="n">
        <f aca="false">FIXED_BOM</f>
        <v>3461</v>
      </c>
      <c r="AI2082" s="24" t="n">
        <f aca="false">(AG2082+AH2082)*(1+CONT)</f>
        <v>6817.5300518745</v>
      </c>
      <c r="AJ2082" s="24" t="n">
        <f aca="false">IF(L2082&gt;0,AI2082/L2082,1000000000000)</f>
        <v>650.35770249307</v>
      </c>
      <c r="AK2082" s="8" t="n">
        <f aca="false">IF(AND(G2082&gt;=V_NEED,L2082&gt;=P_MIN,K2082&gt;=Z_MIN,F2082&lt;=N_CAP,D2082&lt;=R_MAX,OR(CORONA_REQ=0,O2082&gt;=G2082)),1,0)</f>
        <v>0</v>
      </c>
      <c r="AL2082" s="28" t="n">
        <f aca="false">IF(AK2082=1,IF(OBJECTIVE=1,AI2082,AJ2082),1000000000000)+ROW()*0.000000001</f>
        <v>1000000000000</v>
      </c>
    </row>
    <row r="2083" customFormat="false" ht="15" hidden="false" customHeight="false" outlineLevel="0" collapsed="false">
      <c r="A2083" s="8" t="n">
        <v>2079</v>
      </c>
      <c r="B2083" s="23" t="n">
        <v>10</v>
      </c>
      <c r="C2083" s="23" t="n">
        <v>1.5</v>
      </c>
      <c r="D2083" s="8" t="n">
        <v>250</v>
      </c>
      <c r="E2083" s="8" t="n">
        <v>22</v>
      </c>
      <c r="F2083" s="8" t="n">
        <v>8</v>
      </c>
      <c r="G2083" s="28" t="n">
        <v>20.62</v>
      </c>
      <c r="H2083" s="8" t="n">
        <v>130.049471</v>
      </c>
      <c r="I2083" s="8" t="n">
        <v>999.636724</v>
      </c>
      <c r="J2083" s="28" t="n">
        <v>7.686588</v>
      </c>
      <c r="K2083" s="39" t="n">
        <v>1.374692</v>
      </c>
      <c r="L2083" s="28" t="n">
        <v>14.780426</v>
      </c>
      <c r="M2083" s="8" t="n">
        <v>266</v>
      </c>
      <c r="N2083" s="8" t="n">
        <v>1152</v>
      </c>
      <c r="O2083" s="28" t="n">
        <v>14.585527</v>
      </c>
      <c r="P2083" s="28" t="n">
        <v>10.631461</v>
      </c>
      <c r="Q2083" s="28" t="n">
        <v>12.214512</v>
      </c>
      <c r="R2083" s="8" t="n">
        <v>32</v>
      </c>
      <c r="S2083" s="8" t="n">
        <v>16</v>
      </c>
      <c r="T2083" s="23" t="n">
        <v>165.518577</v>
      </c>
      <c r="U2083" s="23" t="n">
        <v>137.118579</v>
      </c>
      <c r="V2083" s="28" t="n">
        <v>7.757693</v>
      </c>
      <c r="W2083" s="39" t="n">
        <v>0.969712</v>
      </c>
      <c r="X2083" s="24" t="n">
        <f aca="false">P2083*RHO_VANE/2700*(1+SCRAP)*PRICE_VANE</f>
        <v>127.25858817</v>
      </c>
      <c r="Y2083" s="24" t="n">
        <f aca="false">Q2083*RHO_PLATE/2700*(1+SCRAP)*PRICE_PLATE</f>
        <v>146.20770864</v>
      </c>
      <c r="Z2083" s="24" t="n">
        <f aca="false">T2083*CUT_M+(R2083+S2083)*CUT_SET</f>
        <v>296.2778655</v>
      </c>
      <c r="AA2083" s="24" t="n">
        <f aca="false">U2083*ROUND_M</f>
        <v>685.592895</v>
      </c>
      <c r="AB2083" s="24" t="n">
        <f aca="false">(R2083+S2083)*FINISH_PART</f>
        <v>384</v>
      </c>
      <c r="AC2083" s="24" t="n">
        <f aca="false">R2083*SPACER_VANE+(R2083+S2083)*ASM_H*LABOUR</f>
        <v>636</v>
      </c>
      <c r="AD2083" s="24" t="n">
        <f aca="false">V2083*G10_CAGE+W2083*G10_SLEEVE</f>
        <v>523.6443</v>
      </c>
      <c r="AE2083" s="24" t="n">
        <f aca="false">N2083/1000*SHAFT_M+SHAFT_SET</f>
        <v>218.24</v>
      </c>
      <c r="AF2083" s="24" t="n">
        <f aca="false">2*ROUNDUP(G2083*1000/V_ZENER,0)*PRICE_Z+5*ROUNDUP(G2083*DIODE_SAFETY/V_STICK,0)*PRICE_STICK</f>
        <v>149.8</v>
      </c>
      <c r="AG2083" s="24" t="n">
        <f aca="false">SUM(X2083:AF2083)</f>
        <v>3167.02135731</v>
      </c>
      <c r="AH2083" s="20" t="n">
        <f aca="false">FIXED_BOM</f>
        <v>3461</v>
      </c>
      <c r="AI2083" s="24" t="n">
        <f aca="false">(AG2083+AH2083)*(1+CONT)</f>
        <v>7622.2245609065</v>
      </c>
      <c r="AJ2083" s="24" t="n">
        <f aca="false">IF(L2083&gt;0,AI2083/L2083,1000000000000)</f>
        <v>515.697217448705</v>
      </c>
      <c r="AK2083" s="8" t="n">
        <f aca="false">IF(AND(G2083&gt;=V_NEED,L2083&gt;=P_MIN,K2083&gt;=Z_MIN,F2083&lt;=N_CAP,D2083&lt;=R_MAX,OR(CORONA_REQ=0,O2083&gt;=G2083)),1,0)</f>
        <v>0</v>
      </c>
      <c r="AL2083" s="28" t="n">
        <f aca="false">IF(AK2083=1,IF(OBJECTIVE=1,AI2083,AJ2083),1000000000000)+ROW()*0.000000001</f>
        <v>1000000000000</v>
      </c>
    </row>
    <row r="2084" customFormat="false" ht="15" hidden="false" customHeight="false" outlineLevel="0" collapsed="false">
      <c r="A2084" s="8" t="n">
        <v>2080</v>
      </c>
      <c r="B2084" s="23" t="n">
        <v>10</v>
      </c>
      <c r="C2084" s="23" t="n">
        <v>1.5</v>
      </c>
      <c r="D2084" s="8" t="n">
        <v>250</v>
      </c>
      <c r="E2084" s="8" t="n">
        <v>22</v>
      </c>
      <c r="F2084" s="8" t="n">
        <v>10</v>
      </c>
      <c r="G2084" s="28" t="n">
        <v>20.62</v>
      </c>
      <c r="H2084" s="8" t="n">
        <v>164.195997</v>
      </c>
      <c r="I2084" s="8" t="n">
        <v>1266.206517</v>
      </c>
      <c r="J2084" s="28" t="n">
        <v>7.711555</v>
      </c>
      <c r="K2084" s="39" t="n">
        <v>1.384585</v>
      </c>
      <c r="L2084" s="28" t="n">
        <v>19.10423</v>
      </c>
      <c r="M2084" s="8" t="n">
        <v>335</v>
      </c>
      <c r="N2084" s="8" t="n">
        <v>1290</v>
      </c>
      <c r="O2084" s="28" t="n">
        <v>14.585527</v>
      </c>
      <c r="P2084" s="28" t="n">
        <v>13.289326</v>
      </c>
      <c r="Q2084" s="28" t="n">
        <v>15.26814</v>
      </c>
      <c r="R2084" s="8" t="n">
        <v>40</v>
      </c>
      <c r="S2084" s="8" t="n">
        <v>20</v>
      </c>
      <c r="T2084" s="23" t="n">
        <v>206.898221</v>
      </c>
      <c r="U2084" s="23" t="n">
        <v>171.398224</v>
      </c>
      <c r="V2084" s="28" t="n">
        <v>9.45162</v>
      </c>
      <c r="W2084" s="39" t="n">
        <v>1.181452</v>
      </c>
      <c r="X2084" s="24" t="n">
        <f aca="false">P2084*RHO_VANE/2700*(1+SCRAP)*PRICE_VANE</f>
        <v>159.07323222</v>
      </c>
      <c r="Y2084" s="24" t="n">
        <f aca="false">Q2084*RHO_PLATE/2700*(1+SCRAP)*PRICE_PLATE</f>
        <v>182.7596358</v>
      </c>
      <c r="Z2084" s="24" t="n">
        <f aca="false">T2084*CUT_M+(R2084+S2084)*CUT_SET</f>
        <v>370.3473315</v>
      </c>
      <c r="AA2084" s="24" t="n">
        <f aca="false">U2084*ROUND_M</f>
        <v>856.99112</v>
      </c>
      <c r="AB2084" s="24" t="n">
        <f aca="false">(R2084+S2084)*FINISH_PART</f>
        <v>480</v>
      </c>
      <c r="AC2084" s="24" t="n">
        <f aca="false">R2084*SPACER_VANE+(R2084+S2084)*ASM_H*LABOUR</f>
        <v>795</v>
      </c>
      <c r="AD2084" s="24" t="n">
        <f aca="false">V2084*G10_CAGE+W2084*G10_SLEEVE</f>
        <v>637.98432</v>
      </c>
      <c r="AE2084" s="24" t="n">
        <f aca="false">N2084/1000*SHAFT_M+SHAFT_SET</f>
        <v>234.8</v>
      </c>
      <c r="AF2084" s="24" t="n">
        <f aca="false">2*ROUNDUP(G2084*1000/V_ZENER,0)*PRICE_Z+5*ROUNDUP(G2084*DIODE_SAFETY/V_STICK,0)*PRICE_STICK</f>
        <v>149.8</v>
      </c>
      <c r="AG2084" s="24" t="n">
        <f aca="false">SUM(X2084:AF2084)</f>
        <v>3866.75563952</v>
      </c>
      <c r="AH2084" s="20" t="n">
        <f aca="false">FIXED_BOM</f>
        <v>3461</v>
      </c>
      <c r="AI2084" s="24" t="n">
        <f aca="false">(AG2084+AH2084)*(1+CONT)</f>
        <v>8426.918985448</v>
      </c>
      <c r="AJ2084" s="24" t="n">
        <f aca="false">IF(L2084&gt;0,AI2084/L2084,1000000000000)</f>
        <v>441.102257743338</v>
      </c>
      <c r="AK2084" s="8" t="n">
        <f aca="false">IF(AND(G2084&gt;=V_NEED,L2084&gt;=P_MIN,K2084&gt;=Z_MIN,F2084&lt;=N_CAP,D2084&lt;=R_MAX,OR(CORONA_REQ=0,O2084&gt;=G2084)),1,0)</f>
        <v>0</v>
      </c>
      <c r="AL2084" s="28" t="n">
        <f aca="false">IF(AK2084=1,IF(OBJECTIVE=1,AI2084,AJ2084),1000000000000)+ROW()*0.000000001</f>
        <v>1000000000000</v>
      </c>
    </row>
    <row r="2085" customFormat="false" ht="15" hidden="false" customHeight="false" outlineLevel="0" collapsed="false">
      <c r="A2085" s="8" t="n">
        <v>2081</v>
      </c>
      <c r="B2085" s="23" t="n">
        <v>10</v>
      </c>
      <c r="C2085" s="23" t="n">
        <v>1.5</v>
      </c>
      <c r="D2085" s="8" t="n">
        <v>250</v>
      </c>
      <c r="E2085" s="8" t="n">
        <v>22</v>
      </c>
      <c r="F2085" s="8" t="n">
        <v>12</v>
      </c>
      <c r="G2085" s="28" t="n">
        <v>20.62</v>
      </c>
      <c r="H2085" s="8" t="n">
        <v>198.342523</v>
      </c>
      <c r="I2085" s="8" t="n">
        <v>1532.77631</v>
      </c>
      <c r="J2085" s="28" t="n">
        <v>7.727926</v>
      </c>
      <c r="K2085" s="39" t="n">
        <v>1.391481</v>
      </c>
      <c r="L2085" s="28" t="n">
        <v>23.408233</v>
      </c>
      <c r="M2085" s="8" t="n">
        <v>404</v>
      </c>
      <c r="N2085" s="8" t="n">
        <v>1428</v>
      </c>
      <c r="O2085" s="28" t="n">
        <v>14.585527</v>
      </c>
      <c r="P2085" s="28" t="n">
        <v>15.947191</v>
      </c>
      <c r="Q2085" s="28" t="n">
        <v>18.321768</v>
      </c>
      <c r="R2085" s="8" t="n">
        <v>48</v>
      </c>
      <c r="S2085" s="8" t="n">
        <v>24</v>
      </c>
      <c r="T2085" s="23" t="n">
        <v>248.277865</v>
      </c>
      <c r="U2085" s="23" t="n">
        <v>205.677868</v>
      </c>
      <c r="V2085" s="28" t="n">
        <v>11.145546</v>
      </c>
      <c r="W2085" s="39" t="n">
        <v>1.393193</v>
      </c>
      <c r="X2085" s="24" t="n">
        <f aca="false">P2085*RHO_VANE/2700*(1+SCRAP)*PRICE_VANE</f>
        <v>190.88787627</v>
      </c>
      <c r="Y2085" s="24" t="n">
        <f aca="false">Q2085*RHO_PLATE/2700*(1+SCRAP)*PRICE_PLATE</f>
        <v>219.31156296</v>
      </c>
      <c r="Z2085" s="24" t="n">
        <f aca="false">T2085*CUT_M+(R2085+S2085)*CUT_SET</f>
        <v>444.4167975</v>
      </c>
      <c r="AA2085" s="24" t="n">
        <f aca="false">U2085*ROUND_M</f>
        <v>1028.38934</v>
      </c>
      <c r="AB2085" s="24" t="n">
        <f aca="false">(R2085+S2085)*FINISH_PART</f>
        <v>576</v>
      </c>
      <c r="AC2085" s="24" t="n">
        <f aca="false">R2085*SPACER_VANE+(R2085+S2085)*ASM_H*LABOUR</f>
        <v>954</v>
      </c>
      <c r="AD2085" s="24" t="n">
        <f aca="false">V2085*G10_CAGE+W2085*G10_SLEEVE</f>
        <v>752.32434</v>
      </c>
      <c r="AE2085" s="24" t="n">
        <f aca="false">N2085/1000*SHAFT_M+SHAFT_SET</f>
        <v>251.36</v>
      </c>
      <c r="AF2085" s="24" t="n">
        <f aca="false">2*ROUNDUP(G2085*1000/V_ZENER,0)*PRICE_Z+5*ROUNDUP(G2085*DIODE_SAFETY/V_STICK,0)*PRICE_STICK</f>
        <v>149.8</v>
      </c>
      <c r="AG2085" s="24" t="n">
        <f aca="false">SUM(X2085:AF2085)</f>
        <v>4566.48991673</v>
      </c>
      <c r="AH2085" s="20" t="n">
        <f aca="false">FIXED_BOM</f>
        <v>3461</v>
      </c>
      <c r="AI2085" s="24" t="n">
        <f aca="false">(AG2085+AH2085)*(1+CONT)</f>
        <v>9231.6134042395</v>
      </c>
      <c r="AJ2085" s="24" t="n">
        <f aca="false">IF(L2085&gt;0,AI2085/L2085,1000000000000)</f>
        <v>394.374637514908</v>
      </c>
      <c r="AK2085" s="8" t="n">
        <f aca="false">IF(AND(G2085&gt;=V_NEED,L2085&gt;=P_MIN,K2085&gt;=Z_MIN,F2085&lt;=N_CAP,D2085&lt;=R_MAX,OR(CORONA_REQ=0,O2085&gt;=G2085)),1,0)</f>
        <v>0</v>
      </c>
      <c r="AL2085" s="28" t="n">
        <f aca="false">IF(AK2085=1,IF(OBJECTIVE=1,AI2085,AJ2085),1000000000000)+ROW()*0.000000001</f>
        <v>1000000000000</v>
      </c>
    </row>
    <row r="2086" customFormat="false" ht="15" hidden="false" customHeight="false" outlineLevel="0" collapsed="false">
      <c r="A2086" s="8" t="n">
        <v>2082</v>
      </c>
      <c r="B2086" s="23" t="n">
        <v>10</v>
      </c>
      <c r="C2086" s="23" t="n">
        <v>1.5</v>
      </c>
      <c r="D2086" s="8" t="n">
        <v>250</v>
      </c>
      <c r="E2086" s="8" t="n">
        <v>22</v>
      </c>
      <c r="F2086" s="8" t="n">
        <v>16</v>
      </c>
      <c r="G2086" s="28" t="n">
        <v>20.62</v>
      </c>
      <c r="H2086" s="8" t="n">
        <v>266.635574</v>
      </c>
      <c r="I2086" s="8" t="n">
        <v>2065.915897</v>
      </c>
      <c r="J2086" s="28" t="n">
        <v>7.748088</v>
      </c>
      <c r="K2086" s="39" t="n">
        <v>1.400041</v>
      </c>
      <c r="L2086" s="28" t="n">
        <v>32.067853</v>
      </c>
      <c r="M2086" s="8" t="n">
        <v>530.5</v>
      </c>
      <c r="N2086" s="8" t="n">
        <v>1681</v>
      </c>
      <c r="O2086" s="28" t="n">
        <v>14.585527</v>
      </c>
      <c r="P2086" s="28" t="n">
        <v>21.262921</v>
      </c>
      <c r="Q2086" s="28" t="n">
        <v>22.90221</v>
      </c>
      <c r="R2086" s="8" t="n">
        <v>64</v>
      </c>
      <c r="S2086" s="8" t="n">
        <v>30</v>
      </c>
      <c r="T2086" s="23" t="n">
        <v>327.267242</v>
      </c>
      <c r="U2086" s="23" t="n">
        <v>270.467247</v>
      </c>
      <c r="V2086" s="28" t="n">
        <v>14.251079</v>
      </c>
      <c r="W2086" s="39" t="n">
        <v>1.781385</v>
      </c>
      <c r="X2086" s="24" t="n">
        <f aca="false">P2086*RHO_VANE/2700*(1+SCRAP)*PRICE_VANE</f>
        <v>254.51716437</v>
      </c>
      <c r="Y2086" s="24" t="n">
        <f aca="false">Q2086*RHO_PLATE/2700*(1+SCRAP)*PRICE_PLATE</f>
        <v>274.1394537</v>
      </c>
      <c r="Z2086" s="24" t="n">
        <f aca="false">T2086*CUT_M+(R2086+S2086)*CUT_SET</f>
        <v>584.900863</v>
      </c>
      <c r="AA2086" s="24" t="n">
        <f aca="false">U2086*ROUND_M</f>
        <v>1352.336235</v>
      </c>
      <c r="AB2086" s="24" t="n">
        <f aca="false">(R2086+S2086)*FINISH_PART</f>
        <v>752</v>
      </c>
      <c r="AC2086" s="24" t="n">
        <f aca="false">R2086*SPACER_VANE+(R2086+S2086)*ASM_H*LABOUR</f>
        <v>1249.5</v>
      </c>
      <c r="AD2086" s="24" t="n">
        <f aca="false">V2086*G10_CAGE+W2086*G10_SLEEVE</f>
        <v>961.94784</v>
      </c>
      <c r="AE2086" s="24" t="n">
        <f aca="false">N2086/1000*SHAFT_M+SHAFT_SET</f>
        <v>281.72</v>
      </c>
      <c r="AF2086" s="24" t="n">
        <f aca="false">2*ROUNDUP(G2086*1000/V_ZENER,0)*PRICE_Z+5*ROUNDUP(G2086*DIODE_SAFETY/V_STICK,0)*PRICE_STICK</f>
        <v>149.8</v>
      </c>
      <c r="AG2086" s="24" t="n">
        <f aca="false">SUM(X2086:AF2086)</f>
        <v>5860.86155607</v>
      </c>
      <c r="AH2086" s="20" t="n">
        <f aca="false">FIXED_BOM</f>
        <v>3461</v>
      </c>
      <c r="AI2086" s="24" t="n">
        <f aca="false">(AG2086+AH2086)*(1+CONT)</f>
        <v>10720.1407894805</v>
      </c>
      <c r="AJ2086" s="24" t="n">
        <f aca="false">IF(L2086&gt;0,AI2086/L2086,1000000000000)</f>
        <v>334.295557282257</v>
      </c>
      <c r="AK2086" s="8" t="n">
        <f aca="false">IF(AND(G2086&gt;=V_NEED,L2086&gt;=P_MIN,K2086&gt;=Z_MIN,F2086&lt;=N_CAP,D2086&lt;=R_MAX,OR(CORONA_REQ=0,O2086&gt;=G2086)),1,0)</f>
        <v>0</v>
      </c>
      <c r="AL2086" s="28" t="n">
        <f aca="false">IF(AK2086=1,IF(OBJECTIVE=1,AI2086,AJ2086),1000000000000)+ROW()*0.000000001</f>
        <v>1000000000000</v>
      </c>
    </row>
    <row r="2087" customFormat="false" ht="15" hidden="false" customHeight="false" outlineLevel="0" collapsed="false">
      <c r="A2087" s="8" t="n">
        <v>2083</v>
      </c>
      <c r="B2087" s="23" t="n">
        <v>10</v>
      </c>
      <c r="C2087" s="23" t="n">
        <v>1.5</v>
      </c>
      <c r="D2087" s="8" t="n">
        <v>250</v>
      </c>
      <c r="E2087" s="8" t="n">
        <v>26</v>
      </c>
      <c r="F2087" s="8" t="n">
        <v>4</v>
      </c>
      <c r="G2087" s="28" t="n">
        <v>20.62</v>
      </c>
      <c r="H2087" s="8" t="n">
        <v>89.957777</v>
      </c>
      <c r="I2087" s="8" t="n">
        <v>544.648432</v>
      </c>
      <c r="J2087" s="28" t="n">
        <v>6.05449</v>
      </c>
      <c r="K2087" s="39" t="n">
        <v>1.284615</v>
      </c>
      <c r="L2087" s="28" t="n">
        <v>6.606629</v>
      </c>
      <c r="M2087" s="8" t="n">
        <v>139.5</v>
      </c>
      <c r="N2087" s="8" t="n">
        <v>899</v>
      </c>
      <c r="O2087" s="28" t="n">
        <v>14.585527</v>
      </c>
      <c r="P2087" s="28" t="n">
        <v>6.130031</v>
      </c>
      <c r="Q2087" s="28" t="n">
        <v>7.63407</v>
      </c>
      <c r="R2087" s="8" t="n">
        <v>16</v>
      </c>
      <c r="S2087" s="8" t="n">
        <v>10</v>
      </c>
      <c r="T2087" s="23" t="n">
        <v>86.529199</v>
      </c>
      <c r="U2087" s="23" t="n">
        <v>72.329201</v>
      </c>
      <c r="V2087" s="28" t="n">
        <v>4.652161</v>
      </c>
      <c r="W2087" s="39" t="n">
        <v>0.58152</v>
      </c>
      <c r="X2087" s="24" t="n">
        <f aca="false">P2087*RHO_VANE/2700*(1+SCRAP)*PRICE_VANE</f>
        <v>73.37647107</v>
      </c>
      <c r="Y2087" s="24" t="n">
        <f aca="false">Q2087*RHO_PLATE/2700*(1+SCRAP)*PRICE_PLATE</f>
        <v>91.3798179</v>
      </c>
      <c r="Z2087" s="24" t="n">
        <f aca="false">T2087*CUT_M+(R2087+S2087)*CUT_SET</f>
        <v>155.7937985</v>
      </c>
      <c r="AA2087" s="24" t="n">
        <f aca="false">U2087*ROUND_M</f>
        <v>361.646005</v>
      </c>
      <c r="AB2087" s="24" t="n">
        <f aca="false">(R2087+S2087)*FINISH_PART</f>
        <v>208</v>
      </c>
      <c r="AC2087" s="24" t="n">
        <f aca="false">R2087*SPACER_VANE+(R2087+S2087)*ASM_H*LABOUR</f>
        <v>340.5</v>
      </c>
      <c r="AD2087" s="24" t="n">
        <f aca="false">V2087*G10_CAGE+W2087*G10_SLEEVE</f>
        <v>314.02086</v>
      </c>
      <c r="AE2087" s="24" t="n">
        <f aca="false">N2087/1000*SHAFT_M+SHAFT_SET</f>
        <v>187.88</v>
      </c>
      <c r="AF2087" s="24" t="n">
        <f aca="false">2*ROUNDUP(G2087*1000/V_ZENER,0)*PRICE_Z+5*ROUNDUP(G2087*DIODE_SAFETY/V_STICK,0)*PRICE_STICK</f>
        <v>149.8</v>
      </c>
      <c r="AG2087" s="24" t="n">
        <f aca="false">SUM(X2087:AF2087)</f>
        <v>1882.39695247</v>
      </c>
      <c r="AH2087" s="20" t="n">
        <f aca="false">FIXED_BOM</f>
        <v>3461</v>
      </c>
      <c r="AI2087" s="24" t="n">
        <f aca="false">(AG2087+AH2087)*(1+CONT)</f>
        <v>6144.9064953405</v>
      </c>
      <c r="AJ2087" s="24" t="n">
        <f aca="false">IF(L2087&gt;0,AI2087/L2087,1000000000000)</f>
        <v>930.112239591553</v>
      </c>
      <c r="AK2087" s="8" t="n">
        <f aca="false">IF(AND(G2087&gt;=V_NEED,L2087&gt;=P_MIN,K2087&gt;=Z_MIN,F2087&lt;=N_CAP,D2087&lt;=R_MAX,OR(CORONA_REQ=0,O2087&gt;=G2087)),1,0)</f>
        <v>0</v>
      </c>
      <c r="AL2087" s="28" t="n">
        <f aca="false">IF(AK2087=1,IF(OBJECTIVE=1,AI2087,AJ2087),1000000000000)+ROW()*0.000000001</f>
        <v>1000000000000</v>
      </c>
    </row>
    <row r="2088" customFormat="false" ht="15" hidden="false" customHeight="false" outlineLevel="0" collapsed="false">
      <c r="A2088" s="8" t="n">
        <v>2084</v>
      </c>
      <c r="B2088" s="23" t="n">
        <v>10</v>
      </c>
      <c r="C2088" s="23" t="n">
        <v>1.5</v>
      </c>
      <c r="D2088" s="8" t="n">
        <v>250</v>
      </c>
      <c r="E2088" s="8" t="n">
        <v>26</v>
      </c>
      <c r="F2088" s="8" t="n">
        <v>6</v>
      </c>
      <c r="G2088" s="28" t="n">
        <v>20.62</v>
      </c>
      <c r="H2088" s="8" t="n">
        <v>140.219365</v>
      </c>
      <c r="I2088" s="8" t="n">
        <v>855.876108</v>
      </c>
      <c r="J2088" s="28" t="n">
        <v>6.103837</v>
      </c>
      <c r="K2088" s="39" t="n">
        <v>1.311279</v>
      </c>
      <c r="L2088" s="28" t="n">
        <v>11.104627</v>
      </c>
      <c r="M2088" s="8" t="n">
        <v>208.5</v>
      </c>
      <c r="N2088" s="8" t="n">
        <v>1037</v>
      </c>
      <c r="O2088" s="28" t="n">
        <v>14.585527</v>
      </c>
      <c r="P2088" s="28" t="n">
        <v>9.195047</v>
      </c>
      <c r="Q2088" s="28" t="n">
        <v>10.687698</v>
      </c>
      <c r="R2088" s="8" t="n">
        <v>24</v>
      </c>
      <c r="S2088" s="8" t="n">
        <v>14</v>
      </c>
      <c r="T2088" s="23" t="n">
        <v>127.908844</v>
      </c>
      <c r="U2088" s="23" t="n">
        <v>106.608845</v>
      </c>
      <c r="V2088" s="28" t="n">
        <v>6.346088</v>
      </c>
      <c r="W2088" s="39" t="n">
        <v>0.793261</v>
      </c>
      <c r="X2088" s="24" t="n">
        <f aca="false">P2088*RHO_VANE/2700*(1+SCRAP)*PRICE_VANE</f>
        <v>110.06471259</v>
      </c>
      <c r="Y2088" s="24" t="n">
        <f aca="false">Q2088*RHO_PLATE/2700*(1+SCRAP)*PRICE_PLATE</f>
        <v>127.93174506</v>
      </c>
      <c r="Z2088" s="24" t="n">
        <f aca="false">T2088*CUT_M+(R2088+S2088)*CUT_SET</f>
        <v>229.863266</v>
      </c>
      <c r="AA2088" s="24" t="n">
        <f aca="false">U2088*ROUND_M</f>
        <v>533.044225</v>
      </c>
      <c r="AB2088" s="24" t="n">
        <f aca="false">(R2088+S2088)*FINISH_PART</f>
        <v>304</v>
      </c>
      <c r="AC2088" s="24" t="n">
        <f aca="false">R2088*SPACER_VANE+(R2088+S2088)*ASM_H*LABOUR</f>
        <v>499.5</v>
      </c>
      <c r="AD2088" s="24" t="n">
        <f aca="false">V2088*G10_CAGE+W2088*G10_SLEEVE</f>
        <v>428.36094</v>
      </c>
      <c r="AE2088" s="24" t="n">
        <f aca="false">N2088/1000*SHAFT_M+SHAFT_SET</f>
        <v>204.44</v>
      </c>
      <c r="AF2088" s="24" t="n">
        <f aca="false">2*ROUNDUP(G2088*1000/V_ZENER,0)*PRICE_Z+5*ROUNDUP(G2088*DIODE_SAFETY/V_STICK,0)*PRICE_STICK</f>
        <v>149.8</v>
      </c>
      <c r="AG2088" s="24" t="n">
        <f aca="false">SUM(X2088:AF2088)</f>
        <v>2587.00488865</v>
      </c>
      <c r="AH2088" s="20" t="n">
        <f aca="false">FIXED_BOM</f>
        <v>3461</v>
      </c>
      <c r="AI2088" s="24" t="n">
        <f aca="false">(AG2088+AH2088)*(1+CONT)</f>
        <v>6955.2056219475</v>
      </c>
      <c r="AJ2088" s="24" t="n">
        <f aca="false">IF(L2088&gt;0,AI2088/L2088,1000000000000)</f>
        <v>626.334015716827</v>
      </c>
      <c r="AK2088" s="8" t="n">
        <f aca="false">IF(AND(G2088&gt;=V_NEED,L2088&gt;=P_MIN,K2088&gt;=Z_MIN,F2088&lt;=N_CAP,D2088&lt;=R_MAX,OR(CORONA_REQ=0,O2088&gt;=G2088)),1,0)</f>
        <v>0</v>
      </c>
      <c r="AL2088" s="28" t="n">
        <f aca="false">IF(AK2088=1,IF(OBJECTIVE=1,AI2088,AJ2088),1000000000000)+ROW()*0.000000001</f>
        <v>1000000000000</v>
      </c>
    </row>
    <row r="2089" customFormat="false" ht="15" hidden="false" customHeight="false" outlineLevel="0" collapsed="false">
      <c r="A2089" s="8" t="n">
        <v>2085</v>
      </c>
      <c r="B2089" s="23" t="n">
        <v>10</v>
      </c>
      <c r="C2089" s="23" t="n">
        <v>1.5</v>
      </c>
      <c r="D2089" s="8" t="n">
        <v>250</v>
      </c>
      <c r="E2089" s="8" t="n">
        <v>26</v>
      </c>
      <c r="F2089" s="8" t="n">
        <v>8</v>
      </c>
      <c r="G2089" s="28" t="n">
        <v>20.62</v>
      </c>
      <c r="H2089" s="8" t="n">
        <v>190.480952</v>
      </c>
      <c r="I2089" s="8" t="n">
        <v>1167.103784</v>
      </c>
      <c r="J2089" s="28" t="n">
        <v>6.127142</v>
      </c>
      <c r="K2089" s="39" t="n">
        <v>1.324743</v>
      </c>
      <c r="L2089" s="28" t="n">
        <v>15.621368</v>
      </c>
      <c r="M2089" s="8" t="n">
        <v>277.5</v>
      </c>
      <c r="N2089" s="8" t="n">
        <v>1175</v>
      </c>
      <c r="O2089" s="28" t="n">
        <v>14.585527</v>
      </c>
      <c r="P2089" s="28" t="n">
        <v>12.260062</v>
      </c>
      <c r="Q2089" s="28" t="n">
        <v>13.741326</v>
      </c>
      <c r="R2089" s="8" t="n">
        <v>32</v>
      </c>
      <c r="S2089" s="8" t="n">
        <v>18</v>
      </c>
      <c r="T2089" s="23" t="n">
        <v>169.288488</v>
      </c>
      <c r="U2089" s="23" t="n">
        <v>140.88849</v>
      </c>
      <c r="V2089" s="28" t="n">
        <v>8.040014</v>
      </c>
      <c r="W2089" s="39" t="n">
        <v>1.005002</v>
      </c>
      <c r="X2089" s="24" t="n">
        <f aca="false">P2089*RHO_VANE/2700*(1+SCRAP)*PRICE_VANE</f>
        <v>146.75294214</v>
      </c>
      <c r="Y2089" s="24" t="n">
        <f aca="false">Q2089*RHO_PLATE/2700*(1+SCRAP)*PRICE_PLATE</f>
        <v>164.48367222</v>
      </c>
      <c r="Z2089" s="24" t="n">
        <f aca="false">T2089*CUT_M+(R2089+S2089)*CUT_SET</f>
        <v>303.932732</v>
      </c>
      <c r="AA2089" s="24" t="n">
        <f aca="false">U2089*ROUND_M</f>
        <v>704.44245</v>
      </c>
      <c r="AB2089" s="24" t="n">
        <f aca="false">(R2089+S2089)*FINISH_PART</f>
        <v>400</v>
      </c>
      <c r="AC2089" s="24" t="n">
        <f aca="false">R2089*SPACER_VANE+(R2089+S2089)*ASM_H*LABOUR</f>
        <v>658.5</v>
      </c>
      <c r="AD2089" s="24" t="n">
        <f aca="false">V2089*G10_CAGE+W2089*G10_SLEEVE</f>
        <v>542.70096</v>
      </c>
      <c r="AE2089" s="24" t="n">
        <f aca="false">N2089/1000*SHAFT_M+SHAFT_SET</f>
        <v>221</v>
      </c>
      <c r="AF2089" s="24" t="n">
        <f aca="false">2*ROUNDUP(G2089*1000/V_ZENER,0)*PRICE_Z+5*ROUNDUP(G2089*DIODE_SAFETY/V_STICK,0)*PRICE_STICK</f>
        <v>149.8</v>
      </c>
      <c r="AG2089" s="24" t="n">
        <f aca="false">SUM(X2089:AF2089)</f>
        <v>3291.61275636</v>
      </c>
      <c r="AH2089" s="20" t="n">
        <f aca="false">FIXED_BOM</f>
        <v>3461</v>
      </c>
      <c r="AI2089" s="24" t="n">
        <f aca="false">(AG2089+AH2089)*(1+CONT)</f>
        <v>7765.504669814</v>
      </c>
      <c r="AJ2089" s="24" t="n">
        <f aca="false">IF(L2089&gt;0,AI2089/L2089,1000000000000)</f>
        <v>497.107850593751</v>
      </c>
      <c r="AK2089" s="8" t="n">
        <f aca="false">IF(AND(G2089&gt;=V_NEED,L2089&gt;=P_MIN,K2089&gt;=Z_MIN,F2089&lt;=N_CAP,D2089&lt;=R_MAX,OR(CORONA_REQ=0,O2089&gt;=G2089)),1,0)</f>
        <v>0</v>
      </c>
      <c r="AL2089" s="28" t="n">
        <f aca="false">IF(AK2089=1,IF(OBJECTIVE=1,AI2089,AJ2089),1000000000000)+ROW()*0.000000001</f>
        <v>1000000000000</v>
      </c>
    </row>
    <row r="2090" customFormat="false" ht="15" hidden="false" customHeight="false" outlineLevel="0" collapsed="false">
      <c r="A2090" s="8" t="n">
        <v>2086</v>
      </c>
      <c r="B2090" s="23" t="n">
        <v>10</v>
      </c>
      <c r="C2090" s="23" t="n">
        <v>1.5</v>
      </c>
      <c r="D2090" s="8" t="n">
        <v>250</v>
      </c>
      <c r="E2090" s="8" t="n">
        <v>26</v>
      </c>
      <c r="F2090" s="8" t="n">
        <v>10</v>
      </c>
      <c r="G2090" s="28" t="n">
        <v>20.62</v>
      </c>
      <c r="H2090" s="8" t="n">
        <v>240.742539</v>
      </c>
      <c r="I2090" s="8" t="n">
        <v>1478.33146</v>
      </c>
      <c r="J2090" s="28" t="n">
        <v>6.140716</v>
      </c>
      <c r="K2090" s="39" t="n">
        <v>1.332376</v>
      </c>
      <c r="L2090" s="28" t="n">
        <v>20.135794</v>
      </c>
      <c r="M2090" s="8" t="n">
        <v>346.5</v>
      </c>
      <c r="N2090" s="8" t="n">
        <v>1313</v>
      </c>
      <c r="O2090" s="28" t="n">
        <v>14.585527</v>
      </c>
      <c r="P2090" s="28" t="n">
        <v>15.325078</v>
      </c>
      <c r="Q2090" s="28" t="n">
        <v>16.794954</v>
      </c>
      <c r="R2090" s="8" t="n">
        <v>40</v>
      </c>
      <c r="S2090" s="8" t="n">
        <v>22</v>
      </c>
      <c r="T2090" s="23" t="n">
        <v>210.668132</v>
      </c>
      <c r="U2090" s="23" t="n">
        <v>175.168135</v>
      </c>
      <c r="V2090" s="28" t="n">
        <v>9.733941</v>
      </c>
      <c r="W2090" s="39" t="n">
        <v>1.216743</v>
      </c>
      <c r="X2090" s="24" t="n">
        <f aca="false">P2090*RHO_VANE/2700*(1+SCRAP)*PRICE_VANE</f>
        <v>183.44118366</v>
      </c>
      <c r="Y2090" s="24" t="n">
        <f aca="false">Q2090*RHO_PLATE/2700*(1+SCRAP)*PRICE_PLATE</f>
        <v>201.03559938</v>
      </c>
      <c r="Z2090" s="24" t="n">
        <f aca="false">T2090*CUT_M+(R2090+S2090)*CUT_SET</f>
        <v>378.002198</v>
      </c>
      <c r="AA2090" s="24" t="n">
        <f aca="false">U2090*ROUND_M</f>
        <v>875.840675</v>
      </c>
      <c r="AB2090" s="24" t="n">
        <f aca="false">(R2090+S2090)*FINISH_PART</f>
        <v>496</v>
      </c>
      <c r="AC2090" s="24" t="n">
        <f aca="false">R2090*SPACER_VANE+(R2090+S2090)*ASM_H*LABOUR</f>
        <v>817.5</v>
      </c>
      <c r="AD2090" s="24" t="n">
        <f aca="false">V2090*G10_CAGE+W2090*G10_SLEEVE</f>
        <v>657.04104</v>
      </c>
      <c r="AE2090" s="24" t="n">
        <f aca="false">N2090/1000*SHAFT_M+SHAFT_SET</f>
        <v>237.56</v>
      </c>
      <c r="AF2090" s="24" t="n">
        <f aca="false">2*ROUNDUP(G2090*1000/V_ZENER,0)*PRICE_Z+5*ROUNDUP(G2090*DIODE_SAFETY/V_STICK,0)*PRICE_STICK</f>
        <v>149.8</v>
      </c>
      <c r="AG2090" s="24" t="n">
        <f aca="false">SUM(X2090:AF2090)</f>
        <v>3996.22069604</v>
      </c>
      <c r="AH2090" s="20" t="n">
        <f aca="false">FIXED_BOM</f>
        <v>3461</v>
      </c>
      <c r="AI2090" s="24" t="n">
        <f aca="false">(AG2090+AH2090)*(1+CONT)</f>
        <v>8575.803800446</v>
      </c>
      <c r="AJ2090" s="24" t="n">
        <f aca="false">IF(L2090&gt;0,AI2090/L2090,1000000000000)</f>
        <v>425.898467199555</v>
      </c>
      <c r="AK2090" s="8" t="n">
        <f aca="false">IF(AND(G2090&gt;=V_NEED,L2090&gt;=P_MIN,K2090&gt;=Z_MIN,F2090&lt;=N_CAP,D2090&lt;=R_MAX,OR(CORONA_REQ=0,O2090&gt;=G2090)),1,0)</f>
        <v>0</v>
      </c>
      <c r="AL2090" s="28" t="n">
        <f aca="false">IF(AK2090=1,IF(OBJECTIVE=1,AI2090,AJ2090),1000000000000)+ROW()*0.000000001</f>
        <v>1000000000000</v>
      </c>
    </row>
    <row r="2091" customFormat="false" ht="15" hidden="false" customHeight="false" outlineLevel="0" collapsed="false">
      <c r="A2091" s="8" t="n">
        <v>2087</v>
      </c>
      <c r="B2091" s="23" t="n">
        <v>10</v>
      </c>
      <c r="C2091" s="23" t="n">
        <v>1.5</v>
      </c>
      <c r="D2091" s="8" t="n">
        <v>250</v>
      </c>
      <c r="E2091" s="8" t="n">
        <v>26</v>
      </c>
      <c r="F2091" s="8" t="n">
        <v>12</v>
      </c>
      <c r="G2091" s="28" t="n">
        <v>20.62</v>
      </c>
      <c r="H2091" s="8" t="n">
        <v>291.004126</v>
      </c>
      <c r="I2091" s="8" t="n">
        <v>1789.559135</v>
      </c>
      <c r="J2091" s="28" t="n">
        <v>6.149601</v>
      </c>
      <c r="K2091" s="39" t="n">
        <v>1.337881</v>
      </c>
      <c r="L2091" s="28" t="n">
        <v>24.6667</v>
      </c>
      <c r="M2091" s="8" t="n">
        <v>415.5</v>
      </c>
      <c r="N2091" s="8" t="n">
        <v>1451</v>
      </c>
      <c r="O2091" s="28" t="n">
        <v>14.585527</v>
      </c>
      <c r="P2091" s="28" t="n">
        <v>18.390093</v>
      </c>
      <c r="Q2091" s="28" t="n">
        <v>19.848582</v>
      </c>
      <c r="R2091" s="8" t="n">
        <v>48</v>
      </c>
      <c r="S2091" s="8" t="n">
        <v>26</v>
      </c>
      <c r="T2091" s="23" t="n">
        <v>252.047776</v>
      </c>
      <c r="U2091" s="23" t="n">
        <v>209.44778</v>
      </c>
      <c r="V2091" s="28" t="n">
        <v>11.427867</v>
      </c>
      <c r="W2091" s="39" t="n">
        <v>1.428483</v>
      </c>
      <c r="X2091" s="24" t="n">
        <f aca="false">P2091*RHO_VANE/2700*(1+SCRAP)*PRICE_VANE</f>
        <v>220.12941321</v>
      </c>
      <c r="Y2091" s="24" t="n">
        <f aca="false">Q2091*RHO_PLATE/2700*(1+SCRAP)*PRICE_PLATE</f>
        <v>237.58752654</v>
      </c>
      <c r="Z2091" s="24" t="n">
        <f aca="false">T2091*CUT_M+(R2091+S2091)*CUT_SET</f>
        <v>452.071664</v>
      </c>
      <c r="AA2091" s="24" t="n">
        <f aca="false">U2091*ROUND_M</f>
        <v>1047.2389</v>
      </c>
      <c r="AB2091" s="24" t="n">
        <f aca="false">(R2091+S2091)*FINISH_PART</f>
        <v>592</v>
      </c>
      <c r="AC2091" s="24" t="n">
        <f aca="false">R2091*SPACER_VANE+(R2091+S2091)*ASM_H*LABOUR</f>
        <v>976.5</v>
      </c>
      <c r="AD2091" s="24" t="n">
        <f aca="false">V2091*G10_CAGE+W2091*G10_SLEEVE</f>
        <v>771.381</v>
      </c>
      <c r="AE2091" s="24" t="n">
        <f aca="false">N2091/1000*SHAFT_M+SHAFT_SET</f>
        <v>254.12</v>
      </c>
      <c r="AF2091" s="24" t="n">
        <f aca="false">2*ROUNDUP(G2091*1000/V_ZENER,0)*PRICE_Z+5*ROUNDUP(G2091*DIODE_SAFETY/V_STICK,0)*PRICE_STICK</f>
        <v>149.8</v>
      </c>
      <c r="AG2091" s="24" t="n">
        <f aca="false">SUM(X2091:AF2091)</f>
        <v>4700.82850375</v>
      </c>
      <c r="AH2091" s="20" t="n">
        <f aca="false">FIXED_BOM</f>
        <v>3461</v>
      </c>
      <c r="AI2091" s="24" t="n">
        <f aca="false">(AG2091+AH2091)*(1+CONT)</f>
        <v>9386.1027793125</v>
      </c>
      <c r="AJ2091" s="24" t="n">
        <f aca="false">IF(L2091&gt;0,AI2091/L2091,1000000000000)</f>
        <v>380.517166030012</v>
      </c>
      <c r="AK2091" s="8" t="n">
        <f aca="false">IF(AND(G2091&gt;=V_NEED,L2091&gt;=P_MIN,K2091&gt;=Z_MIN,F2091&lt;=N_CAP,D2091&lt;=R_MAX,OR(CORONA_REQ=0,O2091&gt;=G2091)),1,0)</f>
        <v>0</v>
      </c>
      <c r="AL2091" s="28" t="n">
        <f aca="false">IF(AK2091=1,IF(OBJECTIVE=1,AI2091,AJ2091),1000000000000)+ROW()*0.000000001</f>
        <v>1000000000000</v>
      </c>
    </row>
    <row r="2092" customFormat="false" ht="15" hidden="false" customHeight="false" outlineLevel="0" collapsed="false">
      <c r="A2092" s="8" t="n">
        <v>2088</v>
      </c>
      <c r="B2092" s="23" t="n">
        <v>10</v>
      </c>
      <c r="C2092" s="23" t="n">
        <v>1.5</v>
      </c>
      <c r="D2092" s="8" t="n">
        <v>250</v>
      </c>
      <c r="E2092" s="8" t="n">
        <v>26</v>
      </c>
      <c r="F2092" s="8" t="n">
        <v>16</v>
      </c>
      <c r="G2092" s="28" t="n">
        <v>20.62</v>
      </c>
      <c r="H2092" s="8" t="n">
        <v>391.5273</v>
      </c>
      <c r="I2092" s="8" t="n">
        <v>2412.014487</v>
      </c>
      <c r="J2092" s="28" t="n">
        <v>6.160527</v>
      </c>
      <c r="K2092" s="39" t="n">
        <v>1.344077</v>
      </c>
      <c r="L2092" s="28" t="n">
        <v>33.673023</v>
      </c>
      <c r="M2092" s="8" t="n">
        <v>553.5</v>
      </c>
      <c r="N2092" s="8" t="n">
        <v>1727</v>
      </c>
      <c r="O2092" s="28" t="n">
        <v>14.585527</v>
      </c>
      <c r="P2092" s="28" t="n">
        <v>24.520124</v>
      </c>
      <c r="Q2092" s="28" t="n">
        <v>25.955839</v>
      </c>
      <c r="R2092" s="8" t="n">
        <v>64</v>
      </c>
      <c r="S2092" s="8" t="n">
        <v>34</v>
      </c>
      <c r="T2092" s="23" t="n">
        <v>334.807064</v>
      </c>
      <c r="U2092" s="23" t="n">
        <v>278.007069</v>
      </c>
      <c r="V2092" s="28" t="n">
        <v>14.815721</v>
      </c>
      <c r="W2092" s="39" t="n">
        <v>1.851965</v>
      </c>
      <c r="X2092" s="24" t="n">
        <f aca="false">P2092*RHO_VANE/2700*(1+SCRAP)*PRICE_VANE</f>
        <v>293.50588428</v>
      </c>
      <c r="Y2092" s="24" t="n">
        <f aca="false">Q2092*RHO_PLATE/2700*(1+SCRAP)*PRICE_PLATE</f>
        <v>310.69139283</v>
      </c>
      <c r="Z2092" s="24" t="n">
        <f aca="false">T2092*CUT_M+(R2092+S2092)*CUT_SET</f>
        <v>600.210596</v>
      </c>
      <c r="AA2092" s="24" t="n">
        <f aca="false">U2092*ROUND_M</f>
        <v>1390.035345</v>
      </c>
      <c r="AB2092" s="24" t="n">
        <f aca="false">(R2092+S2092)*FINISH_PART</f>
        <v>784</v>
      </c>
      <c r="AC2092" s="24" t="n">
        <f aca="false">R2092*SPACER_VANE+(R2092+S2092)*ASM_H*LABOUR</f>
        <v>1294.5</v>
      </c>
      <c r="AD2092" s="24" t="n">
        <f aca="false">V2092*G10_CAGE+W2092*G10_SLEEVE</f>
        <v>1000.06116</v>
      </c>
      <c r="AE2092" s="24" t="n">
        <f aca="false">N2092/1000*SHAFT_M+SHAFT_SET</f>
        <v>287.24</v>
      </c>
      <c r="AF2092" s="24" t="n">
        <f aca="false">2*ROUNDUP(G2092*1000/V_ZENER,0)*PRICE_Z+5*ROUNDUP(G2092*DIODE_SAFETY/V_STICK,0)*PRICE_STICK</f>
        <v>149.8</v>
      </c>
      <c r="AG2092" s="24" t="n">
        <f aca="false">SUM(X2092:AF2092)</f>
        <v>6110.04437811</v>
      </c>
      <c r="AH2092" s="20" t="n">
        <f aca="false">FIXED_BOM</f>
        <v>3461</v>
      </c>
      <c r="AI2092" s="24" t="n">
        <f aca="false">(AG2092+AH2092)*(1+CONT)</f>
        <v>11006.7010348265</v>
      </c>
      <c r="AJ2092" s="24" t="n">
        <f aca="false">IF(L2092&gt;0,AI2092/L2092,1000000000000)</f>
        <v>326.870000202432</v>
      </c>
      <c r="AK2092" s="8" t="n">
        <f aca="false">IF(AND(G2092&gt;=V_NEED,L2092&gt;=P_MIN,K2092&gt;=Z_MIN,F2092&lt;=N_CAP,D2092&lt;=R_MAX,OR(CORONA_REQ=0,O2092&gt;=G2092)),1,0)</f>
        <v>0</v>
      </c>
      <c r="AL2092" s="28" t="n">
        <f aca="false">IF(AK2092=1,IF(OBJECTIVE=1,AI2092,AJ2092),1000000000000)+ROW()*0.000000001</f>
        <v>1000000000000</v>
      </c>
    </row>
    <row r="2093" customFormat="false" ht="15" hidden="false" customHeight="false" outlineLevel="0" collapsed="false">
      <c r="A2093" s="8" t="n">
        <v>2089</v>
      </c>
      <c r="B2093" s="23" t="n">
        <v>10</v>
      </c>
      <c r="C2093" s="23" t="n">
        <v>2</v>
      </c>
      <c r="D2093" s="8" t="n">
        <v>250</v>
      </c>
      <c r="E2093" s="8" t="n">
        <v>18</v>
      </c>
      <c r="F2093" s="8" t="n">
        <v>4</v>
      </c>
      <c r="G2093" s="28" t="n">
        <v>20.62</v>
      </c>
      <c r="H2093" s="8" t="n">
        <v>49.231633</v>
      </c>
      <c r="I2093" s="8" t="n">
        <v>391.049461</v>
      </c>
      <c r="J2093" s="28" t="n">
        <v>7.943053</v>
      </c>
      <c r="K2093" s="39" t="n">
        <v>1.317335</v>
      </c>
      <c r="L2093" s="28" t="n">
        <v>5.117576</v>
      </c>
      <c r="M2093" s="8" t="n">
        <v>134</v>
      </c>
      <c r="N2093" s="8" t="n">
        <v>888</v>
      </c>
      <c r="O2093" s="28" t="n">
        <v>15.86467</v>
      </c>
      <c r="P2093" s="28" t="n">
        <v>6.001906</v>
      </c>
      <c r="Q2093" s="28" t="n">
        <v>8.143008</v>
      </c>
      <c r="R2093" s="8" t="n">
        <v>16</v>
      </c>
      <c r="S2093" s="8" t="n">
        <v>8</v>
      </c>
      <c r="T2093" s="23" t="n">
        <v>82.759288</v>
      </c>
      <c r="U2093" s="23" t="n">
        <v>68.559289</v>
      </c>
      <c r="V2093" s="28" t="n">
        <v>4.517138</v>
      </c>
      <c r="W2093" s="39" t="n">
        <v>0.564642</v>
      </c>
      <c r="X2093" s="24" t="n">
        <f aca="false">P2093*RHO_VANE/2700*(1+SCRAP)*PRICE_VANE</f>
        <v>71.84281482</v>
      </c>
      <c r="Y2093" s="24" t="n">
        <f aca="false">Q2093*RHO_PLATE/2700*(1+SCRAP)*PRICE_PLATE</f>
        <v>97.47180576</v>
      </c>
      <c r="Z2093" s="24" t="n">
        <f aca="false">T2093*CUT_M+(R2093+S2093)*CUT_SET</f>
        <v>148.138932</v>
      </c>
      <c r="AA2093" s="24" t="n">
        <f aca="false">U2093*ROUND_M</f>
        <v>342.796445</v>
      </c>
      <c r="AB2093" s="24" t="n">
        <f aca="false">(R2093+S2093)*FINISH_PART</f>
        <v>192</v>
      </c>
      <c r="AC2093" s="24" t="n">
        <f aca="false">R2093*SPACER_VANE+(R2093+S2093)*ASM_H*LABOUR</f>
        <v>318</v>
      </c>
      <c r="AD2093" s="24" t="n">
        <f aca="false">V2093*G10_CAGE+W2093*G10_SLEEVE</f>
        <v>304.9068</v>
      </c>
      <c r="AE2093" s="24" t="n">
        <f aca="false">N2093/1000*SHAFT_M+SHAFT_SET</f>
        <v>186.56</v>
      </c>
      <c r="AF2093" s="24" t="n">
        <f aca="false">2*ROUNDUP(G2093*1000/V_ZENER,0)*PRICE_Z+5*ROUNDUP(G2093*DIODE_SAFETY/V_STICK,0)*PRICE_STICK</f>
        <v>149.8</v>
      </c>
      <c r="AG2093" s="24" t="n">
        <f aca="false">SUM(X2093:AF2093)</f>
        <v>1811.51679758</v>
      </c>
      <c r="AH2093" s="20" t="n">
        <f aca="false">FIXED_BOM</f>
        <v>3461</v>
      </c>
      <c r="AI2093" s="24" t="n">
        <f aca="false">(AG2093+AH2093)*(1+CONT)</f>
        <v>6063.394317217</v>
      </c>
      <c r="AJ2093" s="24" t="n">
        <f aca="false">IF(L2093&gt;0,AI2093/L2093,1000000000000)</f>
        <v>1184.81763968273</v>
      </c>
      <c r="AK2093" s="8" t="n">
        <f aca="false">IF(AND(G2093&gt;=V_NEED,L2093&gt;=P_MIN,K2093&gt;=Z_MIN,F2093&lt;=N_CAP,D2093&lt;=R_MAX,OR(CORONA_REQ=0,O2093&gt;=G2093)),1,0)</f>
        <v>0</v>
      </c>
      <c r="AL2093" s="28" t="n">
        <f aca="false">IF(AK2093=1,IF(OBJECTIVE=1,AI2093,AJ2093),1000000000000)+ROW()*0.000000001</f>
        <v>1000000000000</v>
      </c>
    </row>
    <row r="2094" customFormat="false" ht="15" hidden="false" customHeight="false" outlineLevel="0" collapsed="false">
      <c r="A2094" s="8" t="n">
        <v>2090</v>
      </c>
      <c r="B2094" s="23" t="n">
        <v>10</v>
      </c>
      <c r="C2094" s="23" t="n">
        <v>2</v>
      </c>
      <c r="D2094" s="8" t="n">
        <v>250</v>
      </c>
      <c r="E2094" s="8" t="n">
        <v>18</v>
      </c>
      <c r="F2094" s="8" t="n">
        <v>6</v>
      </c>
      <c r="G2094" s="28" t="n">
        <v>20.62</v>
      </c>
      <c r="H2094" s="8" t="n">
        <v>76.221137</v>
      </c>
      <c r="I2094" s="8" t="n">
        <v>614.506296</v>
      </c>
      <c r="J2094" s="28" t="n">
        <v>8.062151</v>
      </c>
      <c r="K2094" s="39" t="n">
        <v>1.357937</v>
      </c>
      <c r="L2094" s="28" t="n">
        <v>8.784083</v>
      </c>
      <c r="M2094" s="8" t="n">
        <v>206</v>
      </c>
      <c r="N2094" s="8" t="n">
        <v>1032</v>
      </c>
      <c r="O2094" s="28" t="n">
        <v>15.86467</v>
      </c>
      <c r="P2094" s="28" t="n">
        <v>9.002859</v>
      </c>
      <c r="Q2094" s="28" t="n">
        <v>12.214512</v>
      </c>
      <c r="R2094" s="8" t="n">
        <v>24</v>
      </c>
      <c r="S2094" s="8" t="n">
        <v>12</v>
      </c>
      <c r="T2094" s="23" t="n">
        <v>124.138932</v>
      </c>
      <c r="U2094" s="23" t="n">
        <v>102.838934</v>
      </c>
      <c r="V2094" s="28" t="n">
        <v>6.284713</v>
      </c>
      <c r="W2094" s="39" t="n">
        <v>0.785589</v>
      </c>
      <c r="X2094" s="24" t="n">
        <f aca="false">P2094*RHO_VANE/2700*(1+SCRAP)*PRICE_VANE</f>
        <v>107.76422223</v>
      </c>
      <c r="Y2094" s="24" t="n">
        <f aca="false">Q2094*RHO_PLATE/2700*(1+SCRAP)*PRICE_PLATE</f>
        <v>146.20770864</v>
      </c>
      <c r="Z2094" s="24" t="n">
        <f aca="false">T2094*CUT_M+(R2094+S2094)*CUT_SET</f>
        <v>222.208398</v>
      </c>
      <c r="AA2094" s="24" t="n">
        <f aca="false">U2094*ROUND_M</f>
        <v>514.19467</v>
      </c>
      <c r="AB2094" s="24" t="n">
        <f aca="false">(R2094+S2094)*FINISH_PART</f>
        <v>288</v>
      </c>
      <c r="AC2094" s="24" t="n">
        <f aca="false">R2094*SPACER_VANE+(R2094+S2094)*ASM_H*LABOUR</f>
        <v>477</v>
      </c>
      <c r="AD2094" s="24" t="n">
        <f aca="false">V2094*G10_CAGE+W2094*G10_SLEEVE</f>
        <v>424.21812</v>
      </c>
      <c r="AE2094" s="24" t="n">
        <f aca="false">N2094/1000*SHAFT_M+SHAFT_SET</f>
        <v>203.84</v>
      </c>
      <c r="AF2094" s="24" t="n">
        <f aca="false">2*ROUNDUP(G2094*1000/V_ZENER,0)*PRICE_Z+5*ROUNDUP(G2094*DIODE_SAFETY/V_STICK,0)*PRICE_STICK</f>
        <v>149.8</v>
      </c>
      <c r="AG2094" s="24" t="n">
        <f aca="false">SUM(X2094:AF2094)</f>
        <v>2533.23311887</v>
      </c>
      <c r="AH2094" s="20" t="n">
        <f aca="false">FIXED_BOM</f>
        <v>3461</v>
      </c>
      <c r="AI2094" s="24" t="n">
        <f aca="false">(AG2094+AH2094)*(1+CONT)</f>
        <v>6893.3680867005</v>
      </c>
      <c r="AJ2094" s="24" t="n">
        <f aca="false">IF(L2094&gt;0,AI2094/L2094,1000000000000)</f>
        <v>784.756711281132</v>
      </c>
      <c r="AK2094" s="8" t="n">
        <f aca="false">IF(AND(G2094&gt;=V_NEED,L2094&gt;=P_MIN,K2094&gt;=Z_MIN,F2094&lt;=N_CAP,D2094&lt;=R_MAX,OR(CORONA_REQ=0,O2094&gt;=G2094)),1,0)</f>
        <v>0</v>
      </c>
      <c r="AL2094" s="28" t="n">
        <f aca="false">IF(AK2094=1,IF(OBJECTIVE=1,AI2094,AJ2094),1000000000000)+ROW()*0.000000001</f>
        <v>1000000000000</v>
      </c>
    </row>
    <row r="2095" customFormat="false" ht="15" hidden="false" customHeight="false" outlineLevel="0" collapsed="false">
      <c r="A2095" s="8" t="n">
        <v>2091</v>
      </c>
      <c r="B2095" s="23" t="n">
        <v>10</v>
      </c>
      <c r="C2095" s="23" t="n">
        <v>2</v>
      </c>
      <c r="D2095" s="8" t="n">
        <v>250</v>
      </c>
      <c r="E2095" s="8" t="n">
        <v>18</v>
      </c>
      <c r="F2095" s="8" t="n">
        <v>8</v>
      </c>
      <c r="G2095" s="28" t="n">
        <v>20.62</v>
      </c>
      <c r="H2095" s="8" t="n">
        <v>103.210641</v>
      </c>
      <c r="I2095" s="8" t="n">
        <v>837.963131</v>
      </c>
      <c r="J2095" s="28" t="n">
        <v>8.118961</v>
      </c>
      <c r="K2095" s="39" t="n">
        <v>1.378396</v>
      </c>
      <c r="L2095" s="28" t="n">
        <v>12.474209</v>
      </c>
      <c r="M2095" s="8" t="n">
        <v>266</v>
      </c>
      <c r="N2095" s="8" t="n">
        <v>1152</v>
      </c>
      <c r="O2095" s="28" t="n">
        <v>15.86467</v>
      </c>
      <c r="P2095" s="28" t="n">
        <v>12.003812</v>
      </c>
      <c r="Q2095" s="28" t="n">
        <v>14.250264</v>
      </c>
      <c r="R2095" s="8" t="n">
        <v>32</v>
      </c>
      <c r="S2095" s="8" t="n">
        <v>14</v>
      </c>
      <c r="T2095" s="23" t="n">
        <v>161.748665</v>
      </c>
      <c r="U2095" s="23" t="n">
        <v>133.348668</v>
      </c>
      <c r="V2095" s="28" t="n">
        <v>7.757693</v>
      </c>
      <c r="W2095" s="39" t="n">
        <v>0.969712</v>
      </c>
      <c r="X2095" s="24" t="n">
        <f aca="false">P2095*RHO_VANE/2700*(1+SCRAP)*PRICE_VANE</f>
        <v>143.68562964</v>
      </c>
      <c r="Y2095" s="24" t="n">
        <f aca="false">Q2095*RHO_PLATE/2700*(1+SCRAP)*PRICE_PLATE</f>
        <v>170.57566008</v>
      </c>
      <c r="Z2095" s="24" t="n">
        <f aca="false">T2095*CUT_M+(R2095+S2095)*CUT_SET</f>
        <v>288.6229975</v>
      </c>
      <c r="AA2095" s="24" t="n">
        <f aca="false">U2095*ROUND_M</f>
        <v>666.74334</v>
      </c>
      <c r="AB2095" s="24" t="n">
        <f aca="false">(R2095+S2095)*FINISH_PART</f>
        <v>368</v>
      </c>
      <c r="AC2095" s="24" t="n">
        <f aca="false">R2095*SPACER_VANE+(R2095+S2095)*ASM_H*LABOUR</f>
        <v>613.5</v>
      </c>
      <c r="AD2095" s="24" t="n">
        <f aca="false">V2095*G10_CAGE+W2095*G10_SLEEVE</f>
        <v>523.6443</v>
      </c>
      <c r="AE2095" s="24" t="n">
        <f aca="false">N2095/1000*SHAFT_M+SHAFT_SET</f>
        <v>218.24</v>
      </c>
      <c r="AF2095" s="24" t="n">
        <f aca="false">2*ROUNDUP(G2095*1000/V_ZENER,0)*PRICE_Z+5*ROUNDUP(G2095*DIODE_SAFETY/V_STICK,0)*PRICE_STICK</f>
        <v>149.8</v>
      </c>
      <c r="AG2095" s="24" t="n">
        <f aca="false">SUM(X2095:AF2095)</f>
        <v>3142.81192722</v>
      </c>
      <c r="AH2095" s="20" t="n">
        <f aca="false">FIXED_BOM</f>
        <v>3461</v>
      </c>
      <c r="AI2095" s="24" t="n">
        <f aca="false">(AG2095+AH2095)*(1+CONT)</f>
        <v>7594.383716303</v>
      </c>
      <c r="AJ2095" s="24" t="n">
        <f aca="false">IF(L2095&gt;0,AI2095/L2095,1000000000000)</f>
        <v>608.806836273386</v>
      </c>
      <c r="AK2095" s="8" t="n">
        <f aca="false">IF(AND(G2095&gt;=V_NEED,L2095&gt;=P_MIN,K2095&gt;=Z_MIN,F2095&lt;=N_CAP,D2095&lt;=R_MAX,OR(CORONA_REQ=0,O2095&gt;=G2095)),1,0)</f>
        <v>0</v>
      </c>
      <c r="AL2095" s="28" t="n">
        <f aca="false">IF(AK2095=1,IF(OBJECTIVE=1,AI2095,AJ2095),1000000000000)+ROW()*0.000000001</f>
        <v>1000000000000</v>
      </c>
    </row>
    <row r="2096" customFormat="false" ht="15" hidden="false" customHeight="false" outlineLevel="0" collapsed="false">
      <c r="A2096" s="8" t="n">
        <v>2092</v>
      </c>
      <c r="B2096" s="23" t="n">
        <v>10</v>
      </c>
      <c r="C2096" s="23" t="n">
        <v>2</v>
      </c>
      <c r="D2096" s="8" t="n">
        <v>250</v>
      </c>
      <c r="E2096" s="8" t="n">
        <v>18</v>
      </c>
      <c r="F2096" s="8" t="n">
        <v>10</v>
      </c>
      <c r="G2096" s="28" t="n">
        <v>20.62</v>
      </c>
      <c r="H2096" s="8" t="n">
        <v>130.200146</v>
      </c>
      <c r="I2096" s="8" t="n">
        <v>1061.419965</v>
      </c>
      <c r="J2096" s="28" t="n">
        <v>8.152218</v>
      </c>
      <c r="K2096" s="39" t="n">
        <v>1.391015</v>
      </c>
      <c r="L2096" s="28" t="n">
        <v>16.178465</v>
      </c>
      <c r="M2096" s="8" t="n">
        <v>326</v>
      </c>
      <c r="N2096" s="8" t="n">
        <v>1272</v>
      </c>
      <c r="O2096" s="28" t="n">
        <v>15.86467</v>
      </c>
      <c r="P2096" s="28" t="n">
        <v>15.004765</v>
      </c>
      <c r="Q2096" s="28" t="n">
        <v>16.286016</v>
      </c>
      <c r="R2096" s="8" t="n">
        <v>40</v>
      </c>
      <c r="S2096" s="8" t="n">
        <v>16</v>
      </c>
      <c r="T2096" s="23" t="n">
        <v>199.358398</v>
      </c>
      <c r="U2096" s="23" t="n">
        <v>163.858401</v>
      </c>
      <c r="V2096" s="28" t="n">
        <v>9.230673</v>
      </c>
      <c r="W2096" s="39" t="n">
        <v>1.153834</v>
      </c>
      <c r="X2096" s="24" t="n">
        <f aca="false">P2096*RHO_VANE/2700*(1+SCRAP)*PRICE_VANE</f>
        <v>179.60703705</v>
      </c>
      <c r="Y2096" s="24" t="n">
        <f aca="false">Q2096*RHO_PLATE/2700*(1+SCRAP)*PRICE_PLATE</f>
        <v>194.94361152</v>
      </c>
      <c r="Z2096" s="24" t="n">
        <f aca="false">T2096*CUT_M+(R2096+S2096)*CUT_SET</f>
        <v>355.037597</v>
      </c>
      <c r="AA2096" s="24" t="n">
        <f aca="false">U2096*ROUND_M</f>
        <v>819.292005</v>
      </c>
      <c r="AB2096" s="24" t="n">
        <f aca="false">(R2096+S2096)*FINISH_PART</f>
        <v>448</v>
      </c>
      <c r="AC2096" s="24" t="n">
        <f aca="false">R2096*SPACER_VANE+(R2096+S2096)*ASM_H*LABOUR</f>
        <v>750</v>
      </c>
      <c r="AD2096" s="24" t="n">
        <f aca="false">V2096*G10_CAGE+W2096*G10_SLEEVE</f>
        <v>623.07042</v>
      </c>
      <c r="AE2096" s="24" t="n">
        <f aca="false">N2096/1000*SHAFT_M+SHAFT_SET</f>
        <v>232.64</v>
      </c>
      <c r="AF2096" s="24" t="n">
        <f aca="false">2*ROUNDUP(G2096*1000/V_ZENER,0)*PRICE_Z+5*ROUNDUP(G2096*DIODE_SAFETY/V_STICK,0)*PRICE_STICK</f>
        <v>149.8</v>
      </c>
      <c r="AG2096" s="24" t="n">
        <f aca="false">SUM(X2096:AF2096)</f>
        <v>3752.39067057</v>
      </c>
      <c r="AH2096" s="20" t="n">
        <f aca="false">FIXED_BOM</f>
        <v>3461</v>
      </c>
      <c r="AI2096" s="24" t="n">
        <f aca="false">(AG2096+AH2096)*(1+CONT)</f>
        <v>8295.3992711555</v>
      </c>
      <c r="AJ2096" s="24" t="n">
        <f aca="false">IF(L2096&gt;0,AI2096/L2096,1000000000000)</f>
        <v>512.743283813112</v>
      </c>
      <c r="AK2096" s="8" t="n">
        <f aca="false">IF(AND(G2096&gt;=V_NEED,L2096&gt;=P_MIN,K2096&gt;=Z_MIN,F2096&lt;=N_CAP,D2096&lt;=R_MAX,OR(CORONA_REQ=0,O2096&gt;=G2096)),1,0)</f>
        <v>0</v>
      </c>
      <c r="AL2096" s="28" t="n">
        <f aca="false">IF(AK2096=1,IF(OBJECTIVE=1,AI2096,AJ2096),1000000000000)+ROW()*0.000000001</f>
        <v>1000000000000</v>
      </c>
    </row>
    <row r="2097" customFormat="false" ht="15" hidden="false" customHeight="false" outlineLevel="0" collapsed="false">
      <c r="A2097" s="8" t="n">
        <v>2093</v>
      </c>
      <c r="B2097" s="23" t="n">
        <v>10</v>
      </c>
      <c r="C2097" s="23" t="n">
        <v>2</v>
      </c>
      <c r="D2097" s="8" t="n">
        <v>250</v>
      </c>
      <c r="E2097" s="8" t="n">
        <v>18</v>
      </c>
      <c r="F2097" s="8" t="n">
        <v>12</v>
      </c>
      <c r="G2097" s="28" t="n">
        <v>20.62</v>
      </c>
      <c r="H2097" s="8" t="n">
        <v>157.18965</v>
      </c>
      <c r="I2097" s="8" t="n">
        <v>1284.8768</v>
      </c>
      <c r="J2097" s="28" t="n">
        <v>8.174055</v>
      </c>
      <c r="K2097" s="39" t="n">
        <v>1.398652</v>
      </c>
      <c r="L2097" s="28" t="n">
        <v>19.874795</v>
      </c>
      <c r="M2097" s="8" t="n">
        <v>398</v>
      </c>
      <c r="N2097" s="8" t="n">
        <v>1416</v>
      </c>
      <c r="O2097" s="28" t="n">
        <v>15.86467</v>
      </c>
      <c r="P2097" s="28" t="n">
        <v>18.005718</v>
      </c>
      <c r="Q2097" s="28" t="n">
        <v>20.35752</v>
      </c>
      <c r="R2097" s="8" t="n">
        <v>48</v>
      </c>
      <c r="S2097" s="8" t="n">
        <v>20</v>
      </c>
      <c r="T2097" s="23" t="n">
        <v>240.738042</v>
      </c>
      <c r="U2097" s="23" t="n">
        <v>198.138046</v>
      </c>
      <c r="V2097" s="28" t="n">
        <v>10.998248</v>
      </c>
      <c r="W2097" s="39" t="n">
        <v>1.374781</v>
      </c>
      <c r="X2097" s="24" t="n">
        <f aca="false">P2097*RHO_VANE/2700*(1+SCRAP)*PRICE_VANE</f>
        <v>215.52844446</v>
      </c>
      <c r="Y2097" s="24" t="n">
        <f aca="false">Q2097*RHO_PLATE/2700*(1+SCRAP)*PRICE_PLATE</f>
        <v>243.6795144</v>
      </c>
      <c r="Z2097" s="24" t="n">
        <f aca="false">T2097*CUT_M+(R2097+S2097)*CUT_SET</f>
        <v>429.107063</v>
      </c>
      <c r="AA2097" s="24" t="n">
        <f aca="false">U2097*ROUND_M</f>
        <v>990.69023</v>
      </c>
      <c r="AB2097" s="24" t="n">
        <f aca="false">(R2097+S2097)*FINISH_PART</f>
        <v>544</v>
      </c>
      <c r="AC2097" s="24" t="n">
        <f aca="false">R2097*SPACER_VANE+(R2097+S2097)*ASM_H*LABOUR</f>
        <v>909</v>
      </c>
      <c r="AD2097" s="24" t="n">
        <f aca="false">V2097*G10_CAGE+W2097*G10_SLEEVE</f>
        <v>742.38174</v>
      </c>
      <c r="AE2097" s="24" t="n">
        <f aca="false">N2097/1000*SHAFT_M+SHAFT_SET</f>
        <v>249.92</v>
      </c>
      <c r="AF2097" s="24" t="n">
        <f aca="false">2*ROUNDUP(G2097*1000/V_ZENER,0)*PRICE_Z+5*ROUNDUP(G2097*DIODE_SAFETY/V_STICK,0)*PRICE_STICK</f>
        <v>149.8</v>
      </c>
      <c r="AG2097" s="24" t="n">
        <f aca="false">SUM(X2097:AF2097)</f>
        <v>4474.10699186</v>
      </c>
      <c r="AH2097" s="20" t="n">
        <f aca="false">FIXED_BOM</f>
        <v>3461</v>
      </c>
      <c r="AI2097" s="24" t="n">
        <f aca="false">(AG2097+AH2097)*(1+CONT)</f>
        <v>9125.373040639</v>
      </c>
      <c r="AJ2097" s="24" t="n">
        <f aca="false">IF(L2097&gt;0,AI2097/L2097,1000000000000)</f>
        <v>459.143002010285</v>
      </c>
      <c r="AK2097" s="8" t="n">
        <f aca="false">IF(AND(G2097&gt;=V_NEED,L2097&gt;=P_MIN,K2097&gt;=Z_MIN,F2097&lt;=N_CAP,D2097&lt;=R_MAX,OR(CORONA_REQ=0,O2097&gt;=G2097)),1,0)</f>
        <v>0</v>
      </c>
      <c r="AL2097" s="28" t="n">
        <f aca="false">IF(AK2097=1,IF(OBJECTIVE=1,AI2097,AJ2097),1000000000000)+ROW()*0.000000001</f>
        <v>1000000000000</v>
      </c>
    </row>
    <row r="2098" customFormat="false" ht="15" hidden="false" customHeight="false" outlineLevel="0" collapsed="false">
      <c r="A2098" s="8" t="n">
        <v>2094</v>
      </c>
      <c r="B2098" s="23" t="n">
        <v>10</v>
      </c>
      <c r="C2098" s="23" t="n">
        <v>2</v>
      </c>
      <c r="D2098" s="8" t="n">
        <v>250</v>
      </c>
      <c r="E2098" s="8" t="n">
        <v>18</v>
      </c>
      <c r="F2098" s="8" t="n">
        <v>16</v>
      </c>
      <c r="G2098" s="28" t="n">
        <v>20.62</v>
      </c>
      <c r="H2098" s="8" t="n">
        <v>211.168659</v>
      </c>
      <c r="I2098" s="8" t="n">
        <v>1731.79047</v>
      </c>
      <c r="J2098" s="28" t="n">
        <v>8.200982</v>
      </c>
      <c r="K2098" s="39" t="n">
        <v>1.40899</v>
      </c>
      <c r="L2098" s="28" t="n">
        <v>27.267371</v>
      </c>
      <c r="M2098" s="8" t="n">
        <v>530</v>
      </c>
      <c r="N2098" s="8" t="n">
        <v>1680</v>
      </c>
      <c r="O2098" s="28" t="n">
        <v>15.86467</v>
      </c>
      <c r="P2098" s="28" t="n">
        <v>24.007624</v>
      </c>
      <c r="Q2098" s="28" t="n">
        <v>26.464777</v>
      </c>
      <c r="R2098" s="8" t="n">
        <v>64</v>
      </c>
      <c r="S2098" s="8" t="n">
        <v>26</v>
      </c>
      <c r="T2098" s="23" t="n">
        <v>319.72742</v>
      </c>
      <c r="U2098" s="23" t="n">
        <v>262.927424</v>
      </c>
      <c r="V2098" s="28" t="n">
        <v>14.238804</v>
      </c>
      <c r="W2098" s="39" t="n">
        <v>1.77985</v>
      </c>
      <c r="X2098" s="24" t="n">
        <f aca="false">P2098*RHO_VANE/2700*(1+SCRAP)*PRICE_VANE</f>
        <v>287.37125928</v>
      </c>
      <c r="Y2098" s="24" t="n">
        <f aca="false">Q2098*RHO_PLATE/2700*(1+SCRAP)*PRICE_PLATE</f>
        <v>316.78338069</v>
      </c>
      <c r="Z2098" s="24" t="n">
        <f aca="false">T2098*CUT_M+(R2098+S2098)*CUT_SET</f>
        <v>569.59113</v>
      </c>
      <c r="AA2098" s="24" t="n">
        <f aca="false">U2098*ROUND_M</f>
        <v>1314.63712</v>
      </c>
      <c r="AB2098" s="24" t="n">
        <f aca="false">(R2098+S2098)*FINISH_PART</f>
        <v>720</v>
      </c>
      <c r="AC2098" s="24" t="n">
        <f aca="false">R2098*SPACER_VANE+(R2098+S2098)*ASM_H*LABOUR</f>
        <v>1204.5</v>
      </c>
      <c r="AD2098" s="24" t="n">
        <f aca="false">V2098*G10_CAGE+W2098*G10_SLEEVE</f>
        <v>961.11924</v>
      </c>
      <c r="AE2098" s="24" t="n">
        <f aca="false">N2098/1000*SHAFT_M+SHAFT_SET</f>
        <v>281.6</v>
      </c>
      <c r="AF2098" s="24" t="n">
        <f aca="false">2*ROUNDUP(G2098*1000/V_ZENER,0)*PRICE_Z+5*ROUNDUP(G2098*DIODE_SAFETY/V_STICK,0)*PRICE_STICK</f>
        <v>149.8</v>
      </c>
      <c r="AG2098" s="24" t="n">
        <f aca="false">SUM(X2098:AF2098)</f>
        <v>5805.40212997</v>
      </c>
      <c r="AH2098" s="20" t="n">
        <f aca="false">FIXED_BOM</f>
        <v>3461</v>
      </c>
      <c r="AI2098" s="24" t="n">
        <f aca="false">(AG2098+AH2098)*(1+CONT)</f>
        <v>10656.3624494655</v>
      </c>
      <c r="AJ2098" s="24" t="n">
        <f aca="false">IF(L2098&gt;0,AI2098/L2098,1000000000000)</f>
        <v>390.810043603599</v>
      </c>
      <c r="AK2098" s="8" t="n">
        <f aca="false">IF(AND(G2098&gt;=V_NEED,L2098&gt;=P_MIN,K2098&gt;=Z_MIN,F2098&lt;=N_CAP,D2098&lt;=R_MAX,OR(CORONA_REQ=0,O2098&gt;=G2098)),1,0)</f>
        <v>0</v>
      </c>
      <c r="AL2098" s="28" t="n">
        <f aca="false">IF(AK2098=1,IF(OBJECTIVE=1,AI2098,AJ2098),1000000000000)+ROW()*0.000000001</f>
        <v>1000000000000</v>
      </c>
    </row>
    <row r="2099" customFormat="false" ht="15" hidden="false" customHeight="false" outlineLevel="0" collapsed="false">
      <c r="A2099" s="8" t="n">
        <v>2095</v>
      </c>
      <c r="B2099" s="23" t="n">
        <v>10</v>
      </c>
      <c r="C2099" s="23" t="n">
        <v>2</v>
      </c>
      <c r="D2099" s="8" t="n">
        <v>250</v>
      </c>
      <c r="E2099" s="8" t="n">
        <v>22</v>
      </c>
      <c r="F2099" s="8" t="n">
        <v>4</v>
      </c>
      <c r="G2099" s="28" t="n">
        <v>20.62</v>
      </c>
      <c r="H2099" s="8" t="n">
        <v>64.37065</v>
      </c>
      <c r="I2099" s="8" t="n">
        <v>468.849283</v>
      </c>
      <c r="J2099" s="28" t="n">
        <v>7.283588</v>
      </c>
      <c r="K2099" s="39" t="n">
        <v>1.315796</v>
      </c>
      <c r="L2099" s="28" t="n">
        <v>6.120729</v>
      </c>
      <c r="M2099" s="8" t="n">
        <v>146</v>
      </c>
      <c r="N2099" s="8" t="n">
        <v>912</v>
      </c>
      <c r="O2099" s="28" t="n">
        <v>15.86467</v>
      </c>
      <c r="P2099" s="28" t="n">
        <v>7.08764</v>
      </c>
      <c r="Q2099" s="28" t="n">
        <v>10.17876</v>
      </c>
      <c r="R2099" s="8" t="n">
        <v>16</v>
      </c>
      <c r="S2099" s="8" t="n">
        <v>10</v>
      </c>
      <c r="T2099" s="23" t="n">
        <v>86.529199</v>
      </c>
      <c r="U2099" s="23" t="n">
        <v>72.329201</v>
      </c>
      <c r="V2099" s="28" t="n">
        <v>4.811734</v>
      </c>
      <c r="W2099" s="39" t="n">
        <v>0.601467</v>
      </c>
      <c r="X2099" s="24" t="n">
        <f aca="false">P2099*RHO_VANE/2700*(1+SCRAP)*PRICE_VANE</f>
        <v>84.8390508</v>
      </c>
      <c r="Y2099" s="24" t="n">
        <f aca="false">Q2099*RHO_PLATE/2700*(1+SCRAP)*PRICE_PLATE</f>
        <v>121.8397572</v>
      </c>
      <c r="Z2099" s="24" t="n">
        <f aca="false">T2099*CUT_M+(R2099+S2099)*CUT_SET</f>
        <v>155.7937985</v>
      </c>
      <c r="AA2099" s="24" t="n">
        <f aca="false">U2099*ROUND_M</f>
        <v>361.646005</v>
      </c>
      <c r="AB2099" s="24" t="n">
        <f aca="false">(R2099+S2099)*FINISH_PART</f>
        <v>208</v>
      </c>
      <c r="AC2099" s="24" t="n">
        <f aca="false">R2099*SPACER_VANE+(R2099+S2099)*ASM_H*LABOUR</f>
        <v>340.5</v>
      </c>
      <c r="AD2099" s="24" t="n">
        <f aca="false">V2099*G10_CAGE+W2099*G10_SLEEVE</f>
        <v>324.79206</v>
      </c>
      <c r="AE2099" s="24" t="n">
        <f aca="false">N2099/1000*SHAFT_M+SHAFT_SET</f>
        <v>189.44</v>
      </c>
      <c r="AF2099" s="24" t="n">
        <f aca="false">2*ROUNDUP(G2099*1000/V_ZENER,0)*PRICE_Z+5*ROUNDUP(G2099*DIODE_SAFETY/V_STICK,0)*PRICE_STICK</f>
        <v>149.8</v>
      </c>
      <c r="AG2099" s="24" t="n">
        <f aca="false">SUM(X2099:AF2099)</f>
        <v>1936.6506715</v>
      </c>
      <c r="AH2099" s="20" t="n">
        <f aca="false">FIXED_BOM</f>
        <v>3461</v>
      </c>
      <c r="AI2099" s="24" t="n">
        <f aca="false">(AG2099+AH2099)*(1+CONT)</f>
        <v>6207.298272225</v>
      </c>
      <c r="AJ2099" s="24" t="n">
        <f aca="false">IF(L2099&gt;0,AI2099/L2099,1000000000000)</f>
        <v>1014.14362116424</v>
      </c>
      <c r="AK2099" s="8" t="n">
        <f aca="false">IF(AND(G2099&gt;=V_NEED,L2099&gt;=P_MIN,K2099&gt;=Z_MIN,F2099&lt;=N_CAP,D2099&lt;=R_MAX,OR(CORONA_REQ=0,O2099&gt;=G2099)),1,0)</f>
        <v>0</v>
      </c>
      <c r="AL2099" s="28" t="n">
        <f aca="false">IF(AK2099=1,IF(OBJECTIVE=1,AI2099,AJ2099),1000000000000)+ROW()*0.000000001</f>
        <v>1000000000000</v>
      </c>
    </row>
    <row r="2100" customFormat="false" ht="15" hidden="false" customHeight="false" outlineLevel="0" collapsed="false">
      <c r="A2100" s="8" t="n">
        <v>2096</v>
      </c>
      <c r="B2100" s="23" t="n">
        <v>10</v>
      </c>
      <c r="C2100" s="23" t="n">
        <v>2</v>
      </c>
      <c r="D2100" s="8" t="n">
        <v>250</v>
      </c>
      <c r="E2100" s="8" t="n">
        <v>22</v>
      </c>
      <c r="F2100" s="8" t="n">
        <v>6</v>
      </c>
      <c r="G2100" s="28" t="n">
        <v>20.62</v>
      </c>
      <c r="H2100" s="8" t="n">
        <v>100.011021</v>
      </c>
      <c r="I2100" s="8" t="n">
        <v>736.763158</v>
      </c>
      <c r="J2100" s="28" t="n">
        <v>7.36682</v>
      </c>
      <c r="K2100" s="39" t="n">
        <v>1.349676</v>
      </c>
      <c r="L2100" s="28" t="n">
        <v>10.37222</v>
      </c>
      <c r="M2100" s="8" t="n">
        <v>206</v>
      </c>
      <c r="N2100" s="8" t="n">
        <v>1032</v>
      </c>
      <c r="O2100" s="28" t="n">
        <v>15.86467</v>
      </c>
      <c r="P2100" s="28" t="n">
        <v>10.631461</v>
      </c>
      <c r="Q2100" s="28" t="n">
        <v>12.214512</v>
      </c>
      <c r="R2100" s="8" t="n">
        <v>24</v>
      </c>
      <c r="S2100" s="8" t="n">
        <v>12</v>
      </c>
      <c r="T2100" s="23" t="n">
        <v>124.138932</v>
      </c>
      <c r="U2100" s="23" t="n">
        <v>102.838934</v>
      </c>
      <c r="V2100" s="28" t="n">
        <v>6.284713</v>
      </c>
      <c r="W2100" s="39" t="n">
        <v>0.785589</v>
      </c>
      <c r="X2100" s="24" t="n">
        <f aca="false">P2100*RHO_VANE/2700*(1+SCRAP)*PRICE_VANE</f>
        <v>127.25858817</v>
      </c>
      <c r="Y2100" s="24" t="n">
        <f aca="false">Q2100*RHO_PLATE/2700*(1+SCRAP)*PRICE_PLATE</f>
        <v>146.20770864</v>
      </c>
      <c r="Z2100" s="24" t="n">
        <f aca="false">T2100*CUT_M+(R2100+S2100)*CUT_SET</f>
        <v>222.208398</v>
      </c>
      <c r="AA2100" s="24" t="n">
        <f aca="false">U2100*ROUND_M</f>
        <v>514.19467</v>
      </c>
      <c r="AB2100" s="24" t="n">
        <f aca="false">(R2100+S2100)*FINISH_PART</f>
        <v>288</v>
      </c>
      <c r="AC2100" s="24" t="n">
        <f aca="false">R2100*SPACER_VANE+(R2100+S2100)*ASM_H*LABOUR</f>
        <v>477</v>
      </c>
      <c r="AD2100" s="24" t="n">
        <f aca="false">V2100*G10_CAGE+W2100*G10_SLEEVE</f>
        <v>424.21812</v>
      </c>
      <c r="AE2100" s="24" t="n">
        <f aca="false">N2100/1000*SHAFT_M+SHAFT_SET</f>
        <v>203.84</v>
      </c>
      <c r="AF2100" s="24" t="n">
        <f aca="false">2*ROUNDUP(G2100*1000/V_ZENER,0)*PRICE_Z+5*ROUNDUP(G2100*DIODE_SAFETY/V_STICK,0)*PRICE_STICK</f>
        <v>149.8</v>
      </c>
      <c r="AG2100" s="24" t="n">
        <f aca="false">SUM(X2100:AF2100)</f>
        <v>2552.72748481</v>
      </c>
      <c r="AH2100" s="20" t="n">
        <f aca="false">FIXED_BOM</f>
        <v>3461</v>
      </c>
      <c r="AI2100" s="24" t="n">
        <f aca="false">(AG2100+AH2100)*(1+CONT)</f>
        <v>6915.7866075315</v>
      </c>
      <c r="AJ2100" s="24" t="n">
        <f aca="false">IF(L2100&gt;0,AI2100/L2100,1000000000000)</f>
        <v>666.760501371114</v>
      </c>
      <c r="AK2100" s="8" t="n">
        <f aca="false">IF(AND(G2100&gt;=V_NEED,L2100&gt;=P_MIN,K2100&gt;=Z_MIN,F2100&lt;=N_CAP,D2100&lt;=R_MAX,OR(CORONA_REQ=0,O2100&gt;=G2100)),1,0)</f>
        <v>0</v>
      </c>
      <c r="AL2100" s="28" t="n">
        <f aca="false">IF(AK2100=1,IF(OBJECTIVE=1,AI2100,AJ2100),1000000000000)+ROW()*0.000000001</f>
        <v>1000000000000</v>
      </c>
    </row>
    <row r="2101" customFormat="false" ht="15" hidden="false" customHeight="false" outlineLevel="0" collapsed="false">
      <c r="A2101" s="8" t="n">
        <v>2097</v>
      </c>
      <c r="B2101" s="23" t="n">
        <v>10</v>
      </c>
      <c r="C2101" s="23" t="n">
        <v>2</v>
      </c>
      <c r="D2101" s="8" t="n">
        <v>250</v>
      </c>
      <c r="E2101" s="8" t="n">
        <v>22</v>
      </c>
      <c r="F2101" s="8" t="n">
        <v>8</v>
      </c>
      <c r="G2101" s="28" t="n">
        <v>20.62</v>
      </c>
      <c r="H2101" s="8" t="n">
        <v>135.651392</v>
      </c>
      <c r="I2101" s="8" t="n">
        <v>1004.677034</v>
      </c>
      <c r="J2101" s="28" t="n">
        <v>7.406316</v>
      </c>
      <c r="K2101" s="39" t="n">
        <v>1.36586</v>
      </c>
      <c r="L2101" s="28" t="n">
        <v>14.629214</v>
      </c>
      <c r="M2101" s="8" t="n">
        <v>278</v>
      </c>
      <c r="N2101" s="8" t="n">
        <v>1176</v>
      </c>
      <c r="O2101" s="28" t="n">
        <v>15.86467</v>
      </c>
      <c r="P2101" s="28" t="n">
        <v>14.175281</v>
      </c>
      <c r="Q2101" s="28" t="n">
        <v>16.286016</v>
      </c>
      <c r="R2101" s="8" t="n">
        <v>32</v>
      </c>
      <c r="S2101" s="8" t="n">
        <v>16</v>
      </c>
      <c r="T2101" s="23" t="n">
        <v>165.518577</v>
      </c>
      <c r="U2101" s="23" t="n">
        <v>137.118579</v>
      </c>
      <c r="V2101" s="28" t="n">
        <v>8.052289</v>
      </c>
      <c r="W2101" s="39" t="n">
        <v>1.006536</v>
      </c>
      <c r="X2101" s="24" t="n">
        <f aca="false">P2101*RHO_VANE/2700*(1+SCRAP)*PRICE_VANE</f>
        <v>169.67811357</v>
      </c>
      <c r="Y2101" s="24" t="n">
        <f aca="false">Q2101*RHO_PLATE/2700*(1+SCRAP)*PRICE_PLATE</f>
        <v>194.94361152</v>
      </c>
      <c r="Z2101" s="24" t="n">
        <f aca="false">T2101*CUT_M+(R2101+S2101)*CUT_SET</f>
        <v>296.2778655</v>
      </c>
      <c r="AA2101" s="24" t="n">
        <f aca="false">U2101*ROUND_M</f>
        <v>685.592895</v>
      </c>
      <c r="AB2101" s="24" t="n">
        <f aca="false">(R2101+S2101)*FINISH_PART</f>
        <v>384</v>
      </c>
      <c r="AC2101" s="24" t="n">
        <f aca="false">R2101*SPACER_VANE+(R2101+S2101)*ASM_H*LABOUR</f>
        <v>636</v>
      </c>
      <c r="AD2101" s="24" t="n">
        <f aca="false">V2101*G10_CAGE+W2101*G10_SLEEVE</f>
        <v>543.5295</v>
      </c>
      <c r="AE2101" s="24" t="n">
        <f aca="false">N2101/1000*SHAFT_M+SHAFT_SET</f>
        <v>221.12</v>
      </c>
      <c r="AF2101" s="24" t="n">
        <f aca="false">2*ROUNDUP(G2101*1000/V_ZENER,0)*PRICE_Z+5*ROUNDUP(G2101*DIODE_SAFETY/V_STICK,0)*PRICE_STICK</f>
        <v>149.8</v>
      </c>
      <c r="AG2101" s="24" t="n">
        <f aca="false">SUM(X2101:AF2101)</f>
        <v>3280.94198559</v>
      </c>
      <c r="AH2101" s="20" t="n">
        <f aca="false">FIXED_BOM</f>
        <v>3461</v>
      </c>
      <c r="AI2101" s="24" t="n">
        <f aca="false">(AG2101+AH2101)*(1+CONT)</f>
        <v>7753.2332834285</v>
      </c>
      <c r="AJ2101" s="24" t="n">
        <f aca="false">IF(L2101&gt;0,AI2101/L2101,1000000000000)</f>
        <v>529.982901571369</v>
      </c>
      <c r="AK2101" s="8" t="n">
        <f aca="false">IF(AND(G2101&gt;=V_NEED,L2101&gt;=P_MIN,K2101&gt;=Z_MIN,F2101&lt;=N_CAP,D2101&lt;=R_MAX,OR(CORONA_REQ=0,O2101&gt;=G2101)),1,0)</f>
        <v>0</v>
      </c>
      <c r="AL2101" s="28" t="n">
        <f aca="false">IF(AK2101=1,IF(OBJECTIVE=1,AI2101,AJ2101),1000000000000)+ROW()*0.000000001</f>
        <v>1000000000000</v>
      </c>
    </row>
    <row r="2102" customFormat="false" ht="15" hidden="false" customHeight="false" outlineLevel="0" collapsed="false">
      <c r="A2102" s="8" t="n">
        <v>2098</v>
      </c>
      <c r="B2102" s="23" t="n">
        <v>10</v>
      </c>
      <c r="C2102" s="23" t="n">
        <v>2</v>
      </c>
      <c r="D2102" s="8" t="n">
        <v>250</v>
      </c>
      <c r="E2102" s="8" t="n">
        <v>22</v>
      </c>
      <c r="F2102" s="8" t="n">
        <v>10</v>
      </c>
      <c r="G2102" s="28" t="n">
        <v>20.62</v>
      </c>
      <c r="H2102" s="8" t="n">
        <v>171.291764</v>
      </c>
      <c r="I2102" s="8" t="n">
        <v>1272.59091</v>
      </c>
      <c r="J2102" s="28" t="n">
        <v>7.429376</v>
      </c>
      <c r="K2102" s="39" t="n">
        <v>1.376037</v>
      </c>
      <c r="L2102" s="28" t="n">
        <v>18.889466</v>
      </c>
      <c r="M2102" s="8" t="n">
        <v>350</v>
      </c>
      <c r="N2102" s="8" t="n">
        <v>1320</v>
      </c>
      <c r="O2102" s="28" t="n">
        <v>15.86467</v>
      </c>
      <c r="P2102" s="28" t="n">
        <v>17.719101</v>
      </c>
      <c r="Q2102" s="28" t="n">
        <v>20.35752</v>
      </c>
      <c r="R2102" s="8" t="n">
        <v>40</v>
      </c>
      <c r="S2102" s="8" t="n">
        <v>20</v>
      </c>
      <c r="T2102" s="23" t="n">
        <v>206.898221</v>
      </c>
      <c r="U2102" s="23" t="n">
        <v>171.398224</v>
      </c>
      <c r="V2102" s="28" t="n">
        <v>9.819865</v>
      </c>
      <c r="W2102" s="39" t="n">
        <v>1.227483</v>
      </c>
      <c r="X2102" s="24" t="n">
        <f aca="false">P2102*RHO_VANE/2700*(1+SCRAP)*PRICE_VANE</f>
        <v>212.09763897</v>
      </c>
      <c r="Y2102" s="24" t="n">
        <f aca="false">Q2102*RHO_PLATE/2700*(1+SCRAP)*PRICE_PLATE</f>
        <v>243.6795144</v>
      </c>
      <c r="Z2102" s="24" t="n">
        <f aca="false">T2102*CUT_M+(R2102+S2102)*CUT_SET</f>
        <v>370.3473315</v>
      </c>
      <c r="AA2102" s="24" t="n">
        <f aca="false">U2102*ROUND_M</f>
        <v>856.99112</v>
      </c>
      <c r="AB2102" s="24" t="n">
        <f aca="false">(R2102+S2102)*FINISH_PART</f>
        <v>480</v>
      </c>
      <c r="AC2102" s="24" t="n">
        <f aca="false">R2102*SPACER_VANE+(R2102+S2102)*ASM_H*LABOUR</f>
        <v>795</v>
      </c>
      <c r="AD2102" s="24" t="n">
        <f aca="false">V2102*G10_CAGE+W2102*G10_SLEEVE</f>
        <v>662.84088</v>
      </c>
      <c r="AE2102" s="24" t="n">
        <f aca="false">N2102/1000*SHAFT_M+SHAFT_SET</f>
        <v>238.4</v>
      </c>
      <c r="AF2102" s="24" t="n">
        <f aca="false">2*ROUNDUP(G2102*1000/V_ZENER,0)*PRICE_Z+5*ROUNDUP(G2102*DIODE_SAFETY/V_STICK,0)*PRICE_STICK</f>
        <v>149.8</v>
      </c>
      <c r="AG2102" s="24" t="n">
        <f aca="false">SUM(X2102:AF2102)</f>
        <v>4009.15648487</v>
      </c>
      <c r="AH2102" s="20" t="n">
        <f aca="false">FIXED_BOM</f>
        <v>3461</v>
      </c>
      <c r="AI2102" s="24" t="n">
        <f aca="false">(AG2102+AH2102)*(1+CONT)</f>
        <v>8590.6799576005</v>
      </c>
      <c r="AJ2102" s="24" t="n">
        <f aca="false">IF(L2102&gt;0,AI2102/L2102,1000000000000)</f>
        <v>454.786808563064</v>
      </c>
      <c r="AK2102" s="8" t="n">
        <f aca="false">IF(AND(G2102&gt;=V_NEED,L2102&gt;=P_MIN,K2102&gt;=Z_MIN,F2102&lt;=N_CAP,D2102&lt;=R_MAX,OR(CORONA_REQ=0,O2102&gt;=G2102)),1,0)</f>
        <v>0</v>
      </c>
      <c r="AL2102" s="28" t="n">
        <f aca="false">IF(AK2102=1,IF(OBJECTIVE=1,AI2102,AJ2102),1000000000000)+ROW()*0.000000001</f>
        <v>1000000000000</v>
      </c>
    </row>
    <row r="2103" customFormat="false" ht="15" hidden="false" customHeight="false" outlineLevel="0" collapsed="false">
      <c r="A2103" s="8" t="n">
        <v>2099</v>
      </c>
      <c r="B2103" s="23" t="n">
        <v>10</v>
      </c>
      <c r="C2103" s="23" t="n">
        <v>2</v>
      </c>
      <c r="D2103" s="8" t="n">
        <v>250</v>
      </c>
      <c r="E2103" s="8" t="n">
        <v>22</v>
      </c>
      <c r="F2103" s="8" t="n">
        <v>12</v>
      </c>
      <c r="G2103" s="28" t="n">
        <v>20.62</v>
      </c>
      <c r="H2103" s="8" t="n">
        <v>206.932135</v>
      </c>
      <c r="I2103" s="8" t="n">
        <v>1540.504786</v>
      </c>
      <c r="J2103" s="28" t="n">
        <v>7.444493</v>
      </c>
      <c r="K2103" s="39" t="n">
        <v>1.382767</v>
      </c>
      <c r="L2103" s="28" t="n">
        <v>23.162661</v>
      </c>
      <c r="M2103" s="8" t="n">
        <v>422</v>
      </c>
      <c r="N2103" s="8" t="n">
        <v>1464</v>
      </c>
      <c r="O2103" s="28" t="n">
        <v>15.86467</v>
      </c>
      <c r="P2103" s="28" t="n">
        <v>21.262921</v>
      </c>
      <c r="Q2103" s="28" t="n">
        <v>24.429024</v>
      </c>
      <c r="R2103" s="8" t="n">
        <v>48</v>
      </c>
      <c r="S2103" s="8" t="n">
        <v>24</v>
      </c>
      <c r="T2103" s="23" t="n">
        <v>248.277865</v>
      </c>
      <c r="U2103" s="23" t="n">
        <v>205.677868</v>
      </c>
      <c r="V2103" s="28" t="n">
        <v>11.58744</v>
      </c>
      <c r="W2103" s="39" t="n">
        <v>1.44843</v>
      </c>
      <c r="X2103" s="24" t="n">
        <f aca="false">P2103*RHO_VANE/2700*(1+SCRAP)*PRICE_VANE</f>
        <v>254.51716437</v>
      </c>
      <c r="Y2103" s="24" t="n">
        <f aca="false">Q2103*RHO_PLATE/2700*(1+SCRAP)*PRICE_PLATE</f>
        <v>292.41541728</v>
      </c>
      <c r="Z2103" s="24" t="n">
        <f aca="false">T2103*CUT_M+(R2103+S2103)*CUT_SET</f>
        <v>444.4167975</v>
      </c>
      <c r="AA2103" s="24" t="n">
        <f aca="false">U2103*ROUND_M</f>
        <v>1028.38934</v>
      </c>
      <c r="AB2103" s="24" t="n">
        <f aca="false">(R2103+S2103)*FINISH_PART</f>
        <v>576</v>
      </c>
      <c r="AC2103" s="24" t="n">
        <f aca="false">R2103*SPACER_VANE+(R2103+S2103)*ASM_H*LABOUR</f>
        <v>954</v>
      </c>
      <c r="AD2103" s="24" t="n">
        <f aca="false">V2103*G10_CAGE+W2103*G10_SLEEVE</f>
        <v>782.1522</v>
      </c>
      <c r="AE2103" s="24" t="n">
        <f aca="false">N2103/1000*SHAFT_M+SHAFT_SET</f>
        <v>255.68</v>
      </c>
      <c r="AF2103" s="24" t="n">
        <f aca="false">2*ROUNDUP(G2103*1000/V_ZENER,0)*PRICE_Z+5*ROUNDUP(G2103*DIODE_SAFETY/V_STICK,0)*PRICE_STICK</f>
        <v>149.8</v>
      </c>
      <c r="AG2103" s="24" t="n">
        <f aca="false">SUM(X2103:AF2103)</f>
        <v>4737.37091915</v>
      </c>
      <c r="AH2103" s="20" t="n">
        <f aca="false">FIXED_BOM</f>
        <v>3461</v>
      </c>
      <c r="AI2103" s="24" t="n">
        <f aca="false">(AG2103+AH2103)*(1+CONT)</f>
        <v>9428.1265570225</v>
      </c>
      <c r="AJ2103" s="24" t="n">
        <f aca="false">IF(L2103&gt;0,AI2103/L2103,1000000000000)</f>
        <v>407.039871499328</v>
      </c>
      <c r="AK2103" s="8" t="n">
        <f aca="false">IF(AND(G2103&gt;=V_NEED,L2103&gt;=P_MIN,K2103&gt;=Z_MIN,F2103&lt;=N_CAP,D2103&lt;=R_MAX,OR(CORONA_REQ=0,O2103&gt;=G2103)),1,0)</f>
        <v>0</v>
      </c>
      <c r="AL2103" s="28" t="n">
        <f aca="false">IF(AK2103=1,IF(OBJECTIVE=1,AI2103,AJ2103),1000000000000)+ROW()*0.000000001</f>
        <v>1000000000000</v>
      </c>
    </row>
    <row r="2104" customFormat="false" ht="15" hidden="false" customHeight="false" outlineLevel="0" collapsed="false">
      <c r="A2104" s="8" t="n">
        <v>2100</v>
      </c>
      <c r="B2104" s="23" t="n">
        <v>10</v>
      </c>
      <c r="C2104" s="23" t="n">
        <v>2</v>
      </c>
      <c r="D2104" s="8" t="n">
        <v>250</v>
      </c>
      <c r="E2104" s="8" t="n">
        <v>22</v>
      </c>
      <c r="F2104" s="8" t="n">
        <v>16</v>
      </c>
      <c r="G2104" s="28" t="n">
        <v>20.62</v>
      </c>
      <c r="H2104" s="8" t="n">
        <v>278.212877</v>
      </c>
      <c r="I2104" s="8" t="n">
        <v>2076.332537</v>
      </c>
      <c r="J2104" s="28" t="n">
        <v>7.463107</v>
      </c>
      <c r="K2104" s="39" t="n">
        <v>1.391119</v>
      </c>
      <c r="L2104" s="28" t="n">
        <v>31.69377</v>
      </c>
      <c r="M2104" s="8" t="n">
        <v>554</v>
      </c>
      <c r="N2104" s="8" t="n">
        <v>1728</v>
      </c>
      <c r="O2104" s="28" t="n">
        <v>15.86467</v>
      </c>
      <c r="P2104" s="28" t="n">
        <v>28.350561</v>
      </c>
      <c r="Q2104" s="28" t="n">
        <v>30.536281</v>
      </c>
      <c r="R2104" s="8" t="n">
        <v>64</v>
      </c>
      <c r="S2104" s="8" t="n">
        <v>30</v>
      </c>
      <c r="T2104" s="23" t="n">
        <v>327.267242</v>
      </c>
      <c r="U2104" s="23" t="n">
        <v>270.467247</v>
      </c>
      <c r="V2104" s="28" t="n">
        <v>14.827996</v>
      </c>
      <c r="W2104" s="39" t="n">
        <v>1.853499</v>
      </c>
      <c r="X2104" s="24" t="n">
        <f aca="false">P2104*RHO_VANE/2700*(1+SCRAP)*PRICE_VANE</f>
        <v>339.35621517</v>
      </c>
      <c r="Y2104" s="24" t="n">
        <f aca="false">Q2104*RHO_PLATE/2700*(1+SCRAP)*PRICE_PLATE</f>
        <v>365.51928357</v>
      </c>
      <c r="Z2104" s="24" t="n">
        <f aca="false">T2104*CUT_M+(R2104+S2104)*CUT_SET</f>
        <v>584.900863</v>
      </c>
      <c r="AA2104" s="24" t="n">
        <f aca="false">U2104*ROUND_M</f>
        <v>1352.336235</v>
      </c>
      <c r="AB2104" s="24" t="n">
        <f aca="false">(R2104+S2104)*FINISH_PART</f>
        <v>752</v>
      </c>
      <c r="AC2104" s="24" t="n">
        <f aca="false">R2104*SPACER_VANE+(R2104+S2104)*ASM_H*LABOUR</f>
        <v>1249.5</v>
      </c>
      <c r="AD2104" s="24" t="n">
        <f aca="false">V2104*G10_CAGE+W2104*G10_SLEEVE</f>
        <v>1000.8897</v>
      </c>
      <c r="AE2104" s="24" t="n">
        <f aca="false">N2104/1000*SHAFT_M+SHAFT_SET</f>
        <v>287.36</v>
      </c>
      <c r="AF2104" s="24" t="n">
        <f aca="false">2*ROUNDUP(G2104*1000/V_ZENER,0)*PRICE_Z+5*ROUNDUP(G2104*DIODE_SAFETY/V_STICK,0)*PRICE_STICK</f>
        <v>149.8</v>
      </c>
      <c r="AG2104" s="24" t="n">
        <f aca="false">SUM(X2104:AF2104)</f>
        <v>6081.66229674</v>
      </c>
      <c r="AH2104" s="20" t="n">
        <f aca="false">FIXED_BOM</f>
        <v>3461</v>
      </c>
      <c r="AI2104" s="24" t="n">
        <f aca="false">(AG2104+AH2104)*(1+CONT)</f>
        <v>10974.061641251</v>
      </c>
      <c r="AJ2104" s="24" t="n">
        <f aca="false">IF(L2104&gt;0,AI2104/L2104,1000000000000)</f>
        <v>346.252958901734</v>
      </c>
      <c r="AK2104" s="8" t="n">
        <f aca="false">IF(AND(G2104&gt;=V_NEED,L2104&gt;=P_MIN,K2104&gt;=Z_MIN,F2104&lt;=N_CAP,D2104&lt;=R_MAX,OR(CORONA_REQ=0,O2104&gt;=G2104)),1,0)</f>
        <v>0</v>
      </c>
      <c r="AL2104" s="28" t="n">
        <f aca="false">IF(AK2104=1,IF(OBJECTIVE=1,AI2104,AJ2104),1000000000000)+ROW()*0.000000001</f>
        <v>1000000000000</v>
      </c>
    </row>
    <row r="2105" customFormat="false" ht="15" hidden="false" customHeight="false" outlineLevel="0" collapsed="false">
      <c r="A2105" s="8" t="n">
        <v>2101</v>
      </c>
      <c r="B2105" s="23" t="n">
        <v>10</v>
      </c>
      <c r="C2105" s="23" t="n">
        <v>2</v>
      </c>
      <c r="D2105" s="8" t="n">
        <v>250</v>
      </c>
      <c r="E2105" s="8" t="n">
        <v>26</v>
      </c>
      <c r="F2105" s="8" t="n">
        <v>4</v>
      </c>
      <c r="G2105" s="28" t="n">
        <v>20.62</v>
      </c>
      <c r="H2105" s="8" t="n">
        <v>93.674306</v>
      </c>
      <c r="I2105" s="8" t="n">
        <v>546.932857</v>
      </c>
      <c r="J2105" s="28" t="n">
        <v>5.838665</v>
      </c>
      <c r="K2105" s="39" t="n">
        <v>1.276107</v>
      </c>
      <c r="L2105" s="28" t="n">
        <v>6.493809</v>
      </c>
      <c r="M2105" s="8" t="n">
        <v>146</v>
      </c>
      <c r="N2105" s="8" t="n">
        <v>912</v>
      </c>
      <c r="O2105" s="28" t="n">
        <v>15.86467</v>
      </c>
      <c r="P2105" s="28" t="n">
        <v>8.173375</v>
      </c>
      <c r="Q2105" s="28" t="n">
        <v>10.17876</v>
      </c>
      <c r="R2105" s="8" t="n">
        <v>16</v>
      </c>
      <c r="S2105" s="8" t="n">
        <v>10</v>
      </c>
      <c r="T2105" s="23" t="n">
        <v>86.529199</v>
      </c>
      <c r="U2105" s="23" t="n">
        <v>72.329201</v>
      </c>
      <c r="V2105" s="28" t="n">
        <v>4.811734</v>
      </c>
      <c r="W2105" s="39" t="n">
        <v>0.601467</v>
      </c>
      <c r="X2105" s="24" t="n">
        <f aca="false">P2105*RHO_VANE/2700*(1+SCRAP)*PRICE_VANE</f>
        <v>97.83529875</v>
      </c>
      <c r="Y2105" s="24" t="n">
        <f aca="false">Q2105*RHO_PLATE/2700*(1+SCRAP)*PRICE_PLATE</f>
        <v>121.8397572</v>
      </c>
      <c r="Z2105" s="24" t="n">
        <f aca="false">T2105*CUT_M+(R2105+S2105)*CUT_SET</f>
        <v>155.7937985</v>
      </c>
      <c r="AA2105" s="24" t="n">
        <f aca="false">U2105*ROUND_M</f>
        <v>361.646005</v>
      </c>
      <c r="AB2105" s="24" t="n">
        <f aca="false">(R2105+S2105)*FINISH_PART</f>
        <v>208</v>
      </c>
      <c r="AC2105" s="24" t="n">
        <f aca="false">R2105*SPACER_VANE+(R2105+S2105)*ASM_H*LABOUR</f>
        <v>340.5</v>
      </c>
      <c r="AD2105" s="24" t="n">
        <f aca="false">V2105*G10_CAGE+W2105*G10_SLEEVE</f>
        <v>324.79206</v>
      </c>
      <c r="AE2105" s="24" t="n">
        <f aca="false">N2105/1000*SHAFT_M+SHAFT_SET</f>
        <v>189.44</v>
      </c>
      <c r="AF2105" s="24" t="n">
        <f aca="false">2*ROUNDUP(G2105*1000/V_ZENER,0)*PRICE_Z+5*ROUNDUP(G2105*DIODE_SAFETY/V_STICK,0)*PRICE_STICK</f>
        <v>149.8</v>
      </c>
      <c r="AG2105" s="24" t="n">
        <f aca="false">SUM(X2105:AF2105)</f>
        <v>1949.64691945</v>
      </c>
      <c r="AH2105" s="20" t="n">
        <f aca="false">FIXED_BOM</f>
        <v>3461</v>
      </c>
      <c r="AI2105" s="24" t="n">
        <f aca="false">(AG2105+AH2105)*(1+CONT)</f>
        <v>6222.2439573675</v>
      </c>
      <c r="AJ2105" s="24" t="n">
        <f aca="false">IF(L2105&gt;0,AI2105/L2105,1000000000000)</f>
        <v>958.180931617715</v>
      </c>
      <c r="AK2105" s="8" t="n">
        <f aca="false">IF(AND(G2105&gt;=V_NEED,L2105&gt;=P_MIN,K2105&gt;=Z_MIN,F2105&lt;=N_CAP,D2105&lt;=R_MAX,OR(CORONA_REQ=0,O2105&gt;=G2105)),1,0)</f>
        <v>0</v>
      </c>
      <c r="AL2105" s="28" t="n">
        <f aca="false">IF(AK2105=1,IF(OBJECTIVE=1,AI2105,AJ2105),1000000000000)+ROW()*0.000000001</f>
        <v>1000000000000</v>
      </c>
    </row>
    <row r="2106" customFormat="false" ht="15" hidden="false" customHeight="false" outlineLevel="0" collapsed="false">
      <c r="A2106" s="8" t="n">
        <v>2102</v>
      </c>
      <c r="B2106" s="23" t="n">
        <v>10</v>
      </c>
      <c r="C2106" s="23" t="n">
        <v>2</v>
      </c>
      <c r="D2106" s="8" t="n">
        <v>250</v>
      </c>
      <c r="E2106" s="8" t="n">
        <v>26</v>
      </c>
      <c r="F2106" s="8" t="n">
        <v>6</v>
      </c>
      <c r="G2106" s="28" t="n">
        <v>20.62</v>
      </c>
      <c r="H2106" s="8" t="n">
        <v>146.059624</v>
      </c>
      <c r="I2106" s="8" t="n">
        <v>859.465917</v>
      </c>
      <c r="J2106" s="28" t="n">
        <v>5.88435</v>
      </c>
      <c r="K2106" s="39" t="n">
        <v>1.302127</v>
      </c>
      <c r="L2106" s="28" t="n">
        <v>10.922286</v>
      </c>
      <c r="M2106" s="8" t="n">
        <v>218</v>
      </c>
      <c r="N2106" s="8" t="n">
        <v>1056</v>
      </c>
      <c r="O2106" s="28" t="n">
        <v>15.86467</v>
      </c>
      <c r="P2106" s="28" t="n">
        <v>12.260062</v>
      </c>
      <c r="Q2106" s="28" t="n">
        <v>14.250264</v>
      </c>
      <c r="R2106" s="8" t="n">
        <v>24</v>
      </c>
      <c r="S2106" s="8" t="n">
        <v>14</v>
      </c>
      <c r="T2106" s="23" t="n">
        <v>127.908844</v>
      </c>
      <c r="U2106" s="23" t="n">
        <v>106.608845</v>
      </c>
      <c r="V2106" s="28" t="n">
        <v>6.579309</v>
      </c>
      <c r="W2106" s="39" t="n">
        <v>0.822414</v>
      </c>
      <c r="X2106" s="24" t="n">
        <f aca="false">P2106*RHO_VANE/2700*(1+SCRAP)*PRICE_VANE</f>
        <v>146.75294214</v>
      </c>
      <c r="Y2106" s="24" t="n">
        <f aca="false">Q2106*RHO_PLATE/2700*(1+SCRAP)*PRICE_PLATE</f>
        <v>170.57566008</v>
      </c>
      <c r="Z2106" s="24" t="n">
        <f aca="false">T2106*CUT_M+(R2106+S2106)*CUT_SET</f>
        <v>229.863266</v>
      </c>
      <c r="AA2106" s="24" t="n">
        <f aca="false">U2106*ROUND_M</f>
        <v>533.044225</v>
      </c>
      <c r="AB2106" s="24" t="n">
        <f aca="false">(R2106+S2106)*FINISH_PART</f>
        <v>304</v>
      </c>
      <c r="AC2106" s="24" t="n">
        <f aca="false">R2106*SPACER_VANE+(R2106+S2106)*ASM_H*LABOUR</f>
        <v>499.5</v>
      </c>
      <c r="AD2106" s="24" t="n">
        <f aca="false">V2106*G10_CAGE+W2106*G10_SLEEVE</f>
        <v>444.10338</v>
      </c>
      <c r="AE2106" s="24" t="n">
        <f aca="false">N2106/1000*SHAFT_M+SHAFT_SET</f>
        <v>206.72</v>
      </c>
      <c r="AF2106" s="24" t="n">
        <f aca="false">2*ROUNDUP(G2106*1000/V_ZENER,0)*PRICE_Z+5*ROUNDUP(G2106*DIODE_SAFETY/V_STICK,0)*PRICE_STICK</f>
        <v>149.8</v>
      </c>
      <c r="AG2106" s="24" t="n">
        <f aca="false">SUM(X2106:AF2106)</f>
        <v>2684.35947322</v>
      </c>
      <c r="AH2106" s="20" t="n">
        <f aca="false">FIXED_BOM</f>
        <v>3461</v>
      </c>
      <c r="AI2106" s="24" t="n">
        <f aca="false">(AG2106+AH2106)*(1+CONT)</f>
        <v>7067.163394203</v>
      </c>
      <c r="AJ2106" s="24" t="n">
        <f aca="false">IF(L2106&gt;0,AI2106/L2106,1000000000000)</f>
        <v>647.040683077059</v>
      </c>
      <c r="AK2106" s="8" t="n">
        <f aca="false">IF(AND(G2106&gt;=V_NEED,L2106&gt;=P_MIN,K2106&gt;=Z_MIN,F2106&lt;=N_CAP,D2106&lt;=R_MAX,OR(CORONA_REQ=0,O2106&gt;=G2106)),1,0)</f>
        <v>0</v>
      </c>
      <c r="AL2106" s="28" t="n">
        <f aca="false">IF(AK2106=1,IF(OBJECTIVE=1,AI2106,AJ2106),1000000000000)+ROW()*0.000000001</f>
        <v>1000000000000</v>
      </c>
    </row>
    <row r="2107" customFormat="false" ht="15" hidden="false" customHeight="false" outlineLevel="0" collapsed="false">
      <c r="A2107" s="8" t="n">
        <v>2103</v>
      </c>
      <c r="B2107" s="23" t="n">
        <v>10</v>
      </c>
      <c r="C2107" s="23" t="n">
        <v>2</v>
      </c>
      <c r="D2107" s="8" t="n">
        <v>250</v>
      </c>
      <c r="E2107" s="8" t="n">
        <v>26</v>
      </c>
      <c r="F2107" s="8" t="n">
        <v>8</v>
      </c>
      <c r="G2107" s="28" t="n">
        <v>20.62</v>
      </c>
      <c r="H2107" s="8" t="n">
        <v>198.444942</v>
      </c>
      <c r="I2107" s="8" t="n">
        <v>1171.998978</v>
      </c>
      <c r="J2107" s="28" t="n">
        <v>5.905915</v>
      </c>
      <c r="K2107" s="39" t="n">
        <v>1.315254</v>
      </c>
      <c r="L2107" s="28" t="n">
        <v>15.36263</v>
      </c>
      <c r="M2107" s="8" t="n">
        <v>290</v>
      </c>
      <c r="N2107" s="8" t="n">
        <v>1200</v>
      </c>
      <c r="O2107" s="28" t="n">
        <v>15.86467</v>
      </c>
      <c r="P2107" s="28" t="n">
        <v>16.34675</v>
      </c>
      <c r="Q2107" s="28" t="n">
        <v>18.321768</v>
      </c>
      <c r="R2107" s="8" t="n">
        <v>32</v>
      </c>
      <c r="S2107" s="8" t="n">
        <v>18</v>
      </c>
      <c r="T2107" s="23" t="n">
        <v>169.288488</v>
      </c>
      <c r="U2107" s="23" t="n">
        <v>140.88849</v>
      </c>
      <c r="V2107" s="28" t="n">
        <v>8.346885</v>
      </c>
      <c r="W2107" s="39" t="n">
        <v>1.043361</v>
      </c>
      <c r="X2107" s="24" t="n">
        <f aca="false">P2107*RHO_VANE/2700*(1+SCRAP)*PRICE_VANE</f>
        <v>195.6705975</v>
      </c>
      <c r="Y2107" s="24" t="n">
        <f aca="false">Q2107*RHO_PLATE/2700*(1+SCRAP)*PRICE_PLATE</f>
        <v>219.31156296</v>
      </c>
      <c r="Z2107" s="24" t="n">
        <f aca="false">T2107*CUT_M+(R2107+S2107)*CUT_SET</f>
        <v>303.932732</v>
      </c>
      <c r="AA2107" s="24" t="n">
        <f aca="false">U2107*ROUND_M</f>
        <v>704.44245</v>
      </c>
      <c r="AB2107" s="24" t="n">
        <f aca="false">(R2107+S2107)*FINISH_PART</f>
        <v>400</v>
      </c>
      <c r="AC2107" s="24" t="n">
        <f aca="false">R2107*SPACER_VANE+(R2107+S2107)*ASM_H*LABOUR</f>
        <v>658.5</v>
      </c>
      <c r="AD2107" s="24" t="n">
        <f aca="false">V2107*G10_CAGE+W2107*G10_SLEEVE</f>
        <v>563.41476</v>
      </c>
      <c r="AE2107" s="24" t="n">
        <f aca="false">N2107/1000*SHAFT_M+SHAFT_SET</f>
        <v>224</v>
      </c>
      <c r="AF2107" s="24" t="n">
        <f aca="false">2*ROUNDUP(G2107*1000/V_ZENER,0)*PRICE_Z+5*ROUNDUP(G2107*DIODE_SAFETY/V_STICK,0)*PRICE_STICK</f>
        <v>149.8</v>
      </c>
      <c r="AG2107" s="24" t="n">
        <f aca="false">SUM(X2107:AF2107)</f>
        <v>3419.07210246</v>
      </c>
      <c r="AH2107" s="20" t="n">
        <f aca="false">FIXED_BOM</f>
        <v>3461</v>
      </c>
      <c r="AI2107" s="24" t="n">
        <f aca="false">(AG2107+AH2107)*(1+CONT)</f>
        <v>7912.082917829</v>
      </c>
      <c r="AJ2107" s="24" t="n">
        <f aca="false">IF(L2107&gt;0,AI2107/L2107,1000000000000)</f>
        <v>515.021380963351</v>
      </c>
      <c r="AK2107" s="8" t="n">
        <f aca="false">IF(AND(G2107&gt;=V_NEED,L2107&gt;=P_MIN,K2107&gt;=Z_MIN,F2107&lt;=N_CAP,D2107&lt;=R_MAX,OR(CORONA_REQ=0,O2107&gt;=G2107)),1,0)</f>
        <v>0</v>
      </c>
      <c r="AL2107" s="28" t="n">
        <f aca="false">IF(AK2107=1,IF(OBJECTIVE=1,AI2107,AJ2107),1000000000000)+ROW()*0.000000001</f>
        <v>1000000000000</v>
      </c>
    </row>
    <row r="2108" customFormat="false" ht="15" hidden="false" customHeight="false" outlineLevel="0" collapsed="false">
      <c r="A2108" s="8" t="n">
        <v>2104</v>
      </c>
      <c r="B2108" s="23" t="n">
        <v>10</v>
      </c>
      <c r="C2108" s="23" t="n">
        <v>2</v>
      </c>
      <c r="D2108" s="8" t="n">
        <v>250</v>
      </c>
      <c r="E2108" s="8" t="n">
        <v>26</v>
      </c>
      <c r="F2108" s="8" t="n">
        <v>10</v>
      </c>
      <c r="G2108" s="28" t="n">
        <v>20.62</v>
      </c>
      <c r="H2108" s="8" t="n">
        <v>250.83026</v>
      </c>
      <c r="I2108" s="8" t="n">
        <v>1484.532039</v>
      </c>
      <c r="J2108" s="28" t="n">
        <v>5.918473</v>
      </c>
      <c r="K2108" s="39" t="n">
        <v>1.322691</v>
      </c>
      <c r="L2108" s="28" t="n">
        <v>19.797548</v>
      </c>
      <c r="M2108" s="8" t="n">
        <v>362</v>
      </c>
      <c r="N2108" s="8" t="n">
        <v>1344</v>
      </c>
      <c r="O2108" s="28" t="n">
        <v>15.86467</v>
      </c>
      <c r="P2108" s="28" t="n">
        <v>20.433437</v>
      </c>
      <c r="Q2108" s="28" t="n">
        <v>22.393272</v>
      </c>
      <c r="R2108" s="8" t="n">
        <v>40</v>
      </c>
      <c r="S2108" s="8" t="n">
        <v>22</v>
      </c>
      <c r="T2108" s="23" t="n">
        <v>210.668132</v>
      </c>
      <c r="U2108" s="23" t="n">
        <v>175.168135</v>
      </c>
      <c r="V2108" s="28" t="n">
        <v>10.114461</v>
      </c>
      <c r="W2108" s="39" t="n">
        <v>1.264308</v>
      </c>
      <c r="X2108" s="24" t="n">
        <f aca="false">P2108*RHO_VANE/2700*(1+SCRAP)*PRICE_VANE</f>
        <v>244.58824089</v>
      </c>
      <c r="Y2108" s="24" t="n">
        <f aca="false">Q2108*RHO_PLATE/2700*(1+SCRAP)*PRICE_PLATE</f>
        <v>268.04746584</v>
      </c>
      <c r="Z2108" s="24" t="n">
        <f aca="false">T2108*CUT_M+(R2108+S2108)*CUT_SET</f>
        <v>378.002198</v>
      </c>
      <c r="AA2108" s="24" t="n">
        <f aca="false">U2108*ROUND_M</f>
        <v>875.840675</v>
      </c>
      <c r="AB2108" s="24" t="n">
        <f aca="false">(R2108+S2108)*FINISH_PART</f>
        <v>496</v>
      </c>
      <c r="AC2108" s="24" t="n">
        <f aca="false">R2108*SPACER_VANE+(R2108+S2108)*ASM_H*LABOUR</f>
        <v>817.5</v>
      </c>
      <c r="AD2108" s="24" t="n">
        <f aca="false">V2108*G10_CAGE+W2108*G10_SLEEVE</f>
        <v>682.72614</v>
      </c>
      <c r="AE2108" s="24" t="n">
        <f aca="false">N2108/1000*SHAFT_M+SHAFT_SET</f>
        <v>241.28</v>
      </c>
      <c r="AF2108" s="24" t="n">
        <f aca="false">2*ROUNDUP(G2108*1000/V_ZENER,0)*PRICE_Z+5*ROUNDUP(G2108*DIODE_SAFETY/V_STICK,0)*PRICE_STICK</f>
        <v>149.8</v>
      </c>
      <c r="AG2108" s="24" t="n">
        <f aca="false">SUM(X2108:AF2108)</f>
        <v>4153.78471973</v>
      </c>
      <c r="AH2108" s="20" t="n">
        <f aca="false">FIXED_BOM</f>
        <v>3461</v>
      </c>
      <c r="AI2108" s="24" t="n">
        <f aca="false">(AG2108+AH2108)*(1+CONT)</f>
        <v>8757.0024276895</v>
      </c>
      <c r="AJ2108" s="24" t="n">
        <f aca="false">IF(L2108&gt;0,AI2108/L2108,1000000000000)</f>
        <v>442.327627021765</v>
      </c>
      <c r="AK2108" s="8" t="n">
        <f aca="false">IF(AND(G2108&gt;=V_NEED,L2108&gt;=P_MIN,K2108&gt;=Z_MIN,F2108&lt;=N_CAP,D2108&lt;=R_MAX,OR(CORONA_REQ=0,O2108&gt;=G2108)),1,0)</f>
        <v>0</v>
      </c>
      <c r="AL2108" s="28" t="n">
        <f aca="false">IF(AK2108=1,IF(OBJECTIVE=1,AI2108,AJ2108),1000000000000)+ROW()*0.000000001</f>
        <v>1000000000000</v>
      </c>
    </row>
    <row r="2109" customFormat="false" ht="15" hidden="false" customHeight="false" outlineLevel="0" collapsed="false">
      <c r="A2109" s="8" t="n">
        <v>2105</v>
      </c>
      <c r="B2109" s="23" t="n">
        <v>10</v>
      </c>
      <c r="C2109" s="23" t="n">
        <v>2</v>
      </c>
      <c r="D2109" s="8" t="n">
        <v>250</v>
      </c>
      <c r="E2109" s="8" t="n">
        <v>26</v>
      </c>
      <c r="F2109" s="8" t="n">
        <v>12</v>
      </c>
      <c r="G2109" s="28" t="n">
        <v>20.62</v>
      </c>
      <c r="H2109" s="8" t="n">
        <v>303.215577</v>
      </c>
      <c r="I2109" s="8" t="n">
        <v>1797.0651</v>
      </c>
      <c r="J2109" s="28" t="n">
        <v>5.926691</v>
      </c>
      <c r="K2109" s="39" t="n">
        <v>1.327576</v>
      </c>
      <c r="L2109" s="28" t="n">
        <v>24.232462</v>
      </c>
      <c r="M2109" s="8" t="n">
        <v>434</v>
      </c>
      <c r="N2109" s="8" t="n">
        <v>1488</v>
      </c>
      <c r="O2109" s="28" t="n">
        <v>15.86467</v>
      </c>
      <c r="P2109" s="28" t="n">
        <v>24.520124</v>
      </c>
      <c r="Q2109" s="28" t="n">
        <v>26.464777</v>
      </c>
      <c r="R2109" s="8" t="n">
        <v>48</v>
      </c>
      <c r="S2109" s="8" t="n">
        <v>26</v>
      </c>
      <c r="T2109" s="23" t="n">
        <v>252.047776</v>
      </c>
      <c r="U2109" s="23" t="n">
        <v>209.44778</v>
      </c>
      <c r="V2109" s="28" t="n">
        <v>11.882036</v>
      </c>
      <c r="W2109" s="39" t="n">
        <v>1.485255</v>
      </c>
      <c r="X2109" s="24" t="n">
        <f aca="false">P2109*RHO_VANE/2700*(1+SCRAP)*PRICE_VANE</f>
        <v>293.50588428</v>
      </c>
      <c r="Y2109" s="24" t="n">
        <f aca="false">Q2109*RHO_PLATE/2700*(1+SCRAP)*PRICE_PLATE</f>
        <v>316.78338069</v>
      </c>
      <c r="Z2109" s="24" t="n">
        <f aca="false">T2109*CUT_M+(R2109+S2109)*CUT_SET</f>
        <v>452.071664</v>
      </c>
      <c r="AA2109" s="24" t="n">
        <f aca="false">U2109*ROUND_M</f>
        <v>1047.2389</v>
      </c>
      <c r="AB2109" s="24" t="n">
        <f aca="false">(R2109+S2109)*FINISH_PART</f>
        <v>592</v>
      </c>
      <c r="AC2109" s="24" t="n">
        <f aca="false">R2109*SPACER_VANE+(R2109+S2109)*ASM_H*LABOUR</f>
        <v>976.5</v>
      </c>
      <c r="AD2109" s="24" t="n">
        <f aca="false">V2109*G10_CAGE+W2109*G10_SLEEVE</f>
        <v>802.03746</v>
      </c>
      <c r="AE2109" s="24" t="n">
        <f aca="false">N2109/1000*SHAFT_M+SHAFT_SET</f>
        <v>258.56</v>
      </c>
      <c r="AF2109" s="24" t="n">
        <f aca="false">2*ROUNDUP(G2109*1000/V_ZENER,0)*PRICE_Z+5*ROUNDUP(G2109*DIODE_SAFETY/V_STICK,0)*PRICE_STICK</f>
        <v>149.8</v>
      </c>
      <c r="AG2109" s="24" t="n">
        <f aca="false">SUM(X2109:AF2109)</f>
        <v>4888.49728897</v>
      </c>
      <c r="AH2109" s="20" t="n">
        <f aca="false">FIXED_BOM</f>
        <v>3461</v>
      </c>
      <c r="AI2109" s="24" t="n">
        <f aca="false">(AG2109+AH2109)*(1+CONT)</f>
        <v>9601.9218823155</v>
      </c>
      <c r="AJ2109" s="24" t="n">
        <f aca="false">IF(L2109&gt;0,AI2109/L2109,1000000000000)</f>
        <v>396.242110368955</v>
      </c>
      <c r="AK2109" s="8" t="n">
        <f aca="false">IF(AND(G2109&gt;=V_NEED,L2109&gt;=P_MIN,K2109&gt;=Z_MIN,F2109&lt;=N_CAP,D2109&lt;=R_MAX,OR(CORONA_REQ=0,O2109&gt;=G2109)),1,0)</f>
        <v>0</v>
      </c>
      <c r="AL2109" s="28" t="n">
        <f aca="false">IF(AK2109=1,IF(OBJECTIVE=1,AI2109,AJ2109),1000000000000)+ROW()*0.000000001</f>
        <v>1000000000000</v>
      </c>
    </row>
    <row r="2110" customFormat="false" ht="15" hidden="false" customHeight="false" outlineLevel="0" collapsed="false">
      <c r="A2110" s="8" t="n">
        <v>2106</v>
      </c>
      <c r="B2110" s="23" t="n">
        <v>10</v>
      </c>
      <c r="C2110" s="23" t="n">
        <v>2</v>
      </c>
      <c r="D2110" s="8" t="n">
        <v>250</v>
      </c>
      <c r="E2110" s="8" t="n">
        <v>26</v>
      </c>
      <c r="F2110" s="8" t="n">
        <v>16</v>
      </c>
      <c r="G2110" s="28" t="n">
        <v>20.62</v>
      </c>
      <c r="H2110" s="8" t="n">
        <v>407.986213</v>
      </c>
      <c r="I2110" s="8" t="n">
        <v>2422.131222</v>
      </c>
      <c r="J2110" s="28" t="n">
        <v>5.936797</v>
      </c>
      <c r="K2110" s="39" t="n">
        <v>1.334087</v>
      </c>
      <c r="L2110" s="28" t="n">
        <v>33.137843</v>
      </c>
      <c r="M2110" s="8" t="n">
        <v>578</v>
      </c>
      <c r="N2110" s="8" t="n">
        <v>1776</v>
      </c>
      <c r="O2110" s="28" t="n">
        <v>15.86467</v>
      </c>
      <c r="P2110" s="28" t="n">
        <v>32.693499</v>
      </c>
      <c r="Q2110" s="28" t="n">
        <v>34.607785</v>
      </c>
      <c r="R2110" s="8" t="n">
        <v>64</v>
      </c>
      <c r="S2110" s="8" t="n">
        <v>34</v>
      </c>
      <c r="T2110" s="23" t="n">
        <v>334.807064</v>
      </c>
      <c r="U2110" s="23" t="n">
        <v>278.007069</v>
      </c>
      <c r="V2110" s="28" t="n">
        <v>15.417188</v>
      </c>
      <c r="W2110" s="39" t="n">
        <v>1.927148</v>
      </c>
      <c r="X2110" s="24" t="n">
        <f aca="false">P2110*RHO_VANE/2700*(1+SCRAP)*PRICE_VANE</f>
        <v>391.34118303</v>
      </c>
      <c r="Y2110" s="24" t="n">
        <f aca="false">Q2110*RHO_PLATE/2700*(1+SCRAP)*PRICE_PLATE</f>
        <v>414.25518645</v>
      </c>
      <c r="Z2110" s="24" t="n">
        <f aca="false">T2110*CUT_M+(R2110+S2110)*CUT_SET</f>
        <v>600.210596</v>
      </c>
      <c r="AA2110" s="24" t="n">
        <f aca="false">U2110*ROUND_M</f>
        <v>1390.035345</v>
      </c>
      <c r="AB2110" s="24" t="n">
        <f aca="false">(R2110+S2110)*FINISH_PART</f>
        <v>784</v>
      </c>
      <c r="AC2110" s="24" t="n">
        <f aca="false">R2110*SPACER_VANE+(R2110+S2110)*ASM_H*LABOUR</f>
        <v>1294.5</v>
      </c>
      <c r="AD2110" s="24" t="n">
        <f aca="false">V2110*G10_CAGE+W2110*G10_SLEEVE</f>
        <v>1040.66016</v>
      </c>
      <c r="AE2110" s="24" t="n">
        <f aca="false">N2110/1000*SHAFT_M+SHAFT_SET</f>
        <v>293.12</v>
      </c>
      <c r="AF2110" s="24" t="n">
        <f aca="false">2*ROUNDUP(G2110*1000/V_ZENER,0)*PRICE_Z+5*ROUNDUP(G2110*DIODE_SAFETY/V_STICK,0)*PRICE_STICK</f>
        <v>149.8</v>
      </c>
      <c r="AG2110" s="24" t="n">
        <f aca="false">SUM(X2110:AF2110)</f>
        <v>6357.92247048</v>
      </c>
      <c r="AH2110" s="20" t="n">
        <f aca="false">FIXED_BOM</f>
        <v>3461</v>
      </c>
      <c r="AI2110" s="24" t="n">
        <f aca="false">(AG2110+AH2110)*(1+CONT)</f>
        <v>11291.760841052</v>
      </c>
      <c r="AJ2110" s="24" t="n">
        <f aca="false">IF(L2110&gt;0,AI2110/L2110,1000000000000)</f>
        <v>340.75123239168</v>
      </c>
      <c r="AK2110" s="8" t="n">
        <f aca="false">IF(AND(G2110&gt;=V_NEED,L2110&gt;=P_MIN,K2110&gt;=Z_MIN,F2110&lt;=N_CAP,D2110&lt;=R_MAX,OR(CORONA_REQ=0,O2110&gt;=G2110)),1,0)</f>
        <v>0</v>
      </c>
      <c r="AL2110" s="28" t="n">
        <f aca="false">IF(AK2110=1,IF(OBJECTIVE=1,AI2110,AJ2110),1000000000000)+ROW()*0.000000001</f>
        <v>1000000000000</v>
      </c>
    </row>
    <row r="2111" customFormat="false" ht="15" hidden="false" customHeight="false" outlineLevel="0" collapsed="false">
      <c r="A2111" s="8" t="n">
        <v>2107</v>
      </c>
      <c r="B2111" s="23" t="n">
        <v>10</v>
      </c>
      <c r="C2111" s="23" t="n">
        <v>2.5</v>
      </c>
      <c r="D2111" s="8" t="n">
        <v>250</v>
      </c>
      <c r="E2111" s="8" t="n">
        <v>18</v>
      </c>
      <c r="F2111" s="8" t="n">
        <v>4</v>
      </c>
      <c r="G2111" s="28" t="n">
        <v>20.62</v>
      </c>
      <c r="H2111" s="8" t="n">
        <v>51.163481</v>
      </c>
      <c r="I2111" s="8" t="n">
        <v>392.790733</v>
      </c>
      <c r="J2111" s="28" t="n">
        <v>7.67717</v>
      </c>
      <c r="K2111" s="39" t="n">
        <v>1.310903</v>
      </c>
      <c r="L2111" s="28" t="n">
        <v>5.065197</v>
      </c>
      <c r="M2111" s="8" t="n">
        <v>140</v>
      </c>
      <c r="N2111" s="8" t="n">
        <v>900</v>
      </c>
      <c r="O2111" s="28" t="n">
        <v>16.903932</v>
      </c>
      <c r="P2111" s="28" t="n">
        <v>7.502382</v>
      </c>
      <c r="Q2111" s="28" t="n">
        <v>10.17876</v>
      </c>
      <c r="R2111" s="8" t="n">
        <v>16</v>
      </c>
      <c r="S2111" s="8" t="n">
        <v>8</v>
      </c>
      <c r="T2111" s="23" t="n">
        <v>82.759288</v>
      </c>
      <c r="U2111" s="23" t="n">
        <v>68.559289</v>
      </c>
      <c r="V2111" s="28" t="n">
        <v>4.664436</v>
      </c>
      <c r="W2111" s="39" t="n">
        <v>0.583054</v>
      </c>
      <c r="X2111" s="24" t="n">
        <f aca="false">P2111*RHO_VANE/2700*(1+SCRAP)*PRICE_VANE</f>
        <v>89.80351254</v>
      </c>
      <c r="Y2111" s="24" t="n">
        <f aca="false">Q2111*RHO_PLATE/2700*(1+SCRAP)*PRICE_PLATE</f>
        <v>121.8397572</v>
      </c>
      <c r="Z2111" s="24" t="n">
        <f aca="false">T2111*CUT_M+(R2111+S2111)*CUT_SET</f>
        <v>148.138932</v>
      </c>
      <c r="AA2111" s="24" t="n">
        <f aca="false">U2111*ROUND_M</f>
        <v>342.796445</v>
      </c>
      <c r="AB2111" s="24" t="n">
        <f aca="false">(R2111+S2111)*FINISH_PART</f>
        <v>192</v>
      </c>
      <c r="AC2111" s="24" t="n">
        <f aca="false">R2111*SPACER_VANE+(R2111+S2111)*ASM_H*LABOUR</f>
        <v>318</v>
      </c>
      <c r="AD2111" s="24" t="n">
        <f aca="false">V2111*G10_CAGE+W2111*G10_SLEEVE</f>
        <v>314.8494</v>
      </c>
      <c r="AE2111" s="24" t="n">
        <f aca="false">N2111/1000*SHAFT_M+SHAFT_SET</f>
        <v>188</v>
      </c>
      <c r="AF2111" s="24" t="n">
        <f aca="false">2*ROUNDUP(G2111*1000/V_ZENER,0)*PRICE_Z+5*ROUNDUP(G2111*DIODE_SAFETY/V_STICK,0)*PRICE_STICK</f>
        <v>149.8</v>
      </c>
      <c r="AG2111" s="24" t="n">
        <f aca="false">SUM(X2111:AF2111)</f>
        <v>1865.22804674</v>
      </c>
      <c r="AH2111" s="20" t="n">
        <f aca="false">FIXED_BOM</f>
        <v>3461</v>
      </c>
      <c r="AI2111" s="24" t="n">
        <f aca="false">(AG2111+AH2111)*(1+CONT)</f>
        <v>6125.162253751</v>
      </c>
      <c r="AJ2111" s="24" t="n">
        <f aca="false">IF(L2111&gt;0,AI2111/L2111,1000000000000)</f>
        <v>1209.26436893787</v>
      </c>
      <c r="AK2111" s="8" t="n">
        <f aca="false">IF(AND(G2111&gt;=V_NEED,L2111&gt;=P_MIN,K2111&gt;=Z_MIN,F2111&lt;=N_CAP,D2111&lt;=R_MAX,OR(CORONA_REQ=0,O2111&gt;=G2111)),1,0)</f>
        <v>0</v>
      </c>
      <c r="AL2111" s="28" t="n">
        <f aca="false">IF(AK2111=1,IF(OBJECTIVE=1,AI2111,AJ2111),1000000000000)+ROW()*0.000000001</f>
        <v>1000000000000</v>
      </c>
    </row>
    <row r="2112" customFormat="false" ht="15" hidden="false" customHeight="false" outlineLevel="0" collapsed="false">
      <c r="A2112" s="8" t="n">
        <v>2108</v>
      </c>
      <c r="B2112" s="23" t="n">
        <v>10</v>
      </c>
      <c r="C2112" s="23" t="n">
        <v>2.5</v>
      </c>
      <c r="D2112" s="8" t="n">
        <v>250</v>
      </c>
      <c r="E2112" s="8" t="n">
        <v>18</v>
      </c>
      <c r="F2112" s="8" t="n">
        <v>6</v>
      </c>
      <c r="G2112" s="28" t="n">
        <v>20.62</v>
      </c>
      <c r="H2112" s="8" t="n">
        <v>79.256899</v>
      </c>
      <c r="I2112" s="8" t="n">
        <v>617.242581</v>
      </c>
      <c r="J2112" s="28" t="n">
        <v>7.787872</v>
      </c>
      <c r="K2112" s="39" t="n">
        <v>1.35119</v>
      </c>
      <c r="L2112" s="28" t="n">
        <v>8.707299</v>
      </c>
      <c r="M2112" s="8" t="n">
        <v>215</v>
      </c>
      <c r="N2112" s="8" t="n">
        <v>1050</v>
      </c>
      <c r="O2112" s="28" t="n">
        <v>16.903932</v>
      </c>
      <c r="P2112" s="28" t="n">
        <v>11.253574</v>
      </c>
      <c r="Q2112" s="28" t="n">
        <v>15.26814</v>
      </c>
      <c r="R2112" s="8" t="n">
        <v>24</v>
      </c>
      <c r="S2112" s="8" t="n">
        <v>12</v>
      </c>
      <c r="T2112" s="23" t="n">
        <v>124.138932</v>
      </c>
      <c r="U2112" s="23" t="n">
        <v>102.838934</v>
      </c>
      <c r="V2112" s="28" t="n">
        <v>6.50566</v>
      </c>
      <c r="W2112" s="39" t="n">
        <v>0.813208</v>
      </c>
      <c r="X2112" s="24" t="n">
        <f aca="false">P2112*RHO_VANE/2700*(1+SCRAP)*PRICE_VANE</f>
        <v>134.70528078</v>
      </c>
      <c r="Y2112" s="24" t="n">
        <f aca="false">Q2112*RHO_PLATE/2700*(1+SCRAP)*PRICE_PLATE</f>
        <v>182.7596358</v>
      </c>
      <c r="Z2112" s="24" t="n">
        <f aca="false">T2112*CUT_M+(R2112+S2112)*CUT_SET</f>
        <v>222.208398</v>
      </c>
      <c r="AA2112" s="24" t="n">
        <f aca="false">U2112*ROUND_M</f>
        <v>514.19467</v>
      </c>
      <c r="AB2112" s="24" t="n">
        <f aca="false">(R2112+S2112)*FINISH_PART</f>
        <v>288</v>
      </c>
      <c r="AC2112" s="24" t="n">
        <f aca="false">R2112*SPACER_VANE+(R2112+S2112)*ASM_H*LABOUR</f>
        <v>477</v>
      </c>
      <c r="AD2112" s="24" t="n">
        <f aca="false">V2112*G10_CAGE+W2112*G10_SLEEVE</f>
        <v>439.13208</v>
      </c>
      <c r="AE2112" s="24" t="n">
        <f aca="false">N2112/1000*SHAFT_M+SHAFT_SET</f>
        <v>206</v>
      </c>
      <c r="AF2112" s="24" t="n">
        <f aca="false">2*ROUNDUP(G2112*1000/V_ZENER,0)*PRICE_Z+5*ROUNDUP(G2112*DIODE_SAFETY/V_STICK,0)*PRICE_STICK</f>
        <v>149.8</v>
      </c>
      <c r="AG2112" s="24" t="n">
        <f aca="false">SUM(X2112:AF2112)</f>
        <v>2613.80006458</v>
      </c>
      <c r="AH2112" s="20" t="n">
        <f aca="false">FIXED_BOM</f>
        <v>3461</v>
      </c>
      <c r="AI2112" s="24" t="n">
        <f aca="false">(AG2112+AH2112)*(1+CONT)</f>
        <v>6986.020074267</v>
      </c>
      <c r="AJ2112" s="24" t="n">
        <f aca="false">IF(L2112&gt;0,AI2112/L2112,1000000000000)</f>
        <v>802.317696253109</v>
      </c>
      <c r="AK2112" s="8" t="n">
        <f aca="false">IF(AND(G2112&gt;=V_NEED,L2112&gt;=P_MIN,K2112&gt;=Z_MIN,F2112&lt;=N_CAP,D2112&lt;=R_MAX,OR(CORONA_REQ=0,O2112&gt;=G2112)),1,0)</f>
        <v>0</v>
      </c>
      <c r="AL2112" s="28" t="n">
        <f aca="false">IF(AK2112=1,IF(OBJECTIVE=1,AI2112,AJ2112),1000000000000)+ROW()*0.000000001</f>
        <v>1000000000000</v>
      </c>
    </row>
    <row r="2113" customFormat="false" ht="15" hidden="false" customHeight="false" outlineLevel="0" collapsed="false">
      <c r="A2113" s="8" t="n">
        <v>2109</v>
      </c>
      <c r="B2113" s="23" t="n">
        <v>10</v>
      </c>
      <c r="C2113" s="23" t="n">
        <v>2.5</v>
      </c>
      <c r="D2113" s="8" t="n">
        <v>250</v>
      </c>
      <c r="E2113" s="8" t="n">
        <v>18</v>
      </c>
      <c r="F2113" s="8" t="n">
        <v>8</v>
      </c>
      <c r="G2113" s="28" t="n">
        <v>20.62</v>
      </c>
      <c r="H2113" s="8" t="n">
        <v>107.350316</v>
      </c>
      <c r="I2113" s="8" t="n">
        <v>841.694428</v>
      </c>
      <c r="J2113" s="28" t="n">
        <v>7.840633</v>
      </c>
      <c r="K2113" s="39" t="n">
        <v>1.370724</v>
      </c>
      <c r="L2113" s="28" t="n">
        <v>12.350756</v>
      </c>
      <c r="M2113" s="8" t="n">
        <v>277.5</v>
      </c>
      <c r="N2113" s="8" t="n">
        <v>1175</v>
      </c>
      <c r="O2113" s="28" t="n">
        <v>16.903932</v>
      </c>
      <c r="P2113" s="28" t="n">
        <v>15.004765</v>
      </c>
      <c r="Q2113" s="28" t="n">
        <v>17.81283</v>
      </c>
      <c r="R2113" s="8" t="n">
        <v>32</v>
      </c>
      <c r="S2113" s="8" t="n">
        <v>14</v>
      </c>
      <c r="T2113" s="23" t="n">
        <v>161.748665</v>
      </c>
      <c r="U2113" s="23" t="n">
        <v>133.348668</v>
      </c>
      <c r="V2113" s="28" t="n">
        <v>8.040014</v>
      </c>
      <c r="W2113" s="39" t="n">
        <v>1.005002</v>
      </c>
      <c r="X2113" s="24" t="n">
        <f aca="false">P2113*RHO_VANE/2700*(1+SCRAP)*PRICE_VANE</f>
        <v>179.60703705</v>
      </c>
      <c r="Y2113" s="24" t="n">
        <f aca="false">Q2113*RHO_PLATE/2700*(1+SCRAP)*PRICE_PLATE</f>
        <v>213.2195751</v>
      </c>
      <c r="Z2113" s="24" t="n">
        <f aca="false">T2113*CUT_M+(R2113+S2113)*CUT_SET</f>
        <v>288.6229975</v>
      </c>
      <c r="AA2113" s="24" t="n">
        <f aca="false">U2113*ROUND_M</f>
        <v>666.74334</v>
      </c>
      <c r="AB2113" s="24" t="n">
        <f aca="false">(R2113+S2113)*FINISH_PART</f>
        <v>368</v>
      </c>
      <c r="AC2113" s="24" t="n">
        <f aca="false">R2113*SPACER_VANE+(R2113+S2113)*ASM_H*LABOUR</f>
        <v>613.5</v>
      </c>
      <c r="AD2113" s="24" t="n">
        <f aca="false">V2113*G10_CAGE+W2113*G10_SLEEVE</f>
        <v>542.70096</v>
      </c>
      <c r="AE2113" s="24" t="n">
        <f aca="false">N2113/1000*SHAFT_M+SHAFT_SET</f>
        <v>221</v>
      </c>
      <c r="AF2113" s="24" t="n">
        <f aca="false">2*ROUNDUP(G2113*1000/V_ZENER,0)*PRICE_Z+5*ROUNDUP(G2113*DIODE_SAFETY/V_STICK,0)*PRICE_STICK</f>
        <v>149.8</v>
      </c>
      <c r="AG2113" s="24" t="n">
        <f aca="false">SUM(X2113:AF2113)</f>
        <v>3243.19390965</v>
      </c>
      <c r="AH2113" s="20" t="n">
        <f aca="false">FIXED_BOM</f>
        <v>3461</v>
      </c>
      <c r="AI2113" s="24" t="n">
        <f aca="false">(AG2113+AH2113)*(1+CONT)</f>
        <v>7709.8229960975</v>
      </c>
      <c r="AJ2113" s="24" t="n">
        <f aca="false">IF(L2113&gt;0,AI2113/L2113,1000000000000)</f>
        <v>624.238953153758</v>
      </c>
      <c r="AK2113" s="8" t="n">
        <f aca="false">IF(AND(G2113&gt;=V_NEED,L2113&gt;=P_MIN,K2113&gt;=Z_MIN,F2113&lt;=N_CAP,D2113&lt;=R_MAX,OR(CORONA_REQ=0,O2113&gt;=G2113)),1,0)</f>
        <v>0</v>
      </c>
      <c r="AL2113" s="28" t="n">
        <f aca="false">IF(AK2113=1,IF(OBJECTIVE=1,AI2113,AJ2113),1000000000000)+ROW()*0.000000001</f>
        <v>1000000000000</v>
      </c>
    </row>
    <row r="2114" customFormat="false" ht="15" hidden="false" customHeight="false" outlineLevel="0" collapsed="false">
      <c r="A2114" s="8" t="n">
        <v>2110</v>
      </c>
      <c r="B2114" s="23" t="n">
        <v>10</v>
      </c>
      <c r="C2114" s="23" t="n">
        <v>2.5</v>
      </c>
      <c r="D2114" s="8" t="n">
        <v>250</v>
      </c>
      <c r="E2114" s="8" t="n">
        <v>18</v>
      </c>
      <c r="F2114" s="8" t="n">
        <v>10</v>
      </c>
      <c r="G2114" s="28" t="n">
        <v>20.62</v>
      </c>
      <c r="H2114" s="8" t="n">
        <v>135.443734</v>
      </c>
      <c r="I2114" s="8" t="n">
        <v>1066.146276</v>
      </c>
      <c r="J2114" s="28" t="n">
        <v>7.871507</v>
      </c>
      <c r="K2114" s="39" t="n">
        <v>1.38307</v>
      </c>
      <c r="L2114" s="28" t="n">
        <v>16.011284</v>
      </c>
      <c r="M2114" s="8" t="n">
        <v>352.5</v>
      </c>
      <c r="N2114" s="8" t="n">
        <v>1325</v>
      </c>
      <c r="O2114" s="28" t="n">
        <v>16.903932</v>
      </c>
      <c r="P2114" s="28" t="n">
        <v>18.755956</v>
      </c>
      <c r="Q2114" s="28" t="n">
        <v>22.90221</v>
      </c>
      <c r="R2114" s="8" t="n">
        <v>40</v>
      </c>
      <c r="S2114" s="8" t="n">
        <v>18</v>
      </c>
      <c r="T2114" s="23" t="n">
        <v>203.128309</v>
      </c>
      <c r="U2114" s="23" t="n">
        <v>167.628313</v>
      </c>
      <c r="V2114" s="28" t="n">
        <v>9.881239</v>
      </c>
      <c r="W2114" s="39" t="n">
        <v>1.235155</v>
      </c>
      <c r="X2114" s="24" t="n">
        <f aca="false">P2114*RHO_VANE/2700*(1+SCRAP)*PRICE_VANE</f>
        <v>224.50879332</v>
      </c>
      <c r="Y2114" s="24" t="n">
        <f aca="false">Q2114*RHO_PLATE/2700*(1+SCRAP)*PRICE_PLATE</f>
        <v>274.1394537</v>
      </c>
      <c r="Z2114" s="24" t="n">
        <f aca="false">T2114*CUT_M+(R2114+S2114)*CUT_SET</f>
        <v>362.6924635</v>
      </c>
      <c r="AA2114" s="24" t="n">
        <f aca="false">U2114*ROUND_M</f>
        <v>838.141565</v>
      </c>
      <c r="AB2114" s="24" t="n">
        <f aca="false">(R2114+S2114)*FINISH_PART</f>
        <v>464</v>
      </c>
      <c r="AC2114" s="24" t="n">
        <f aca="false">R2114*SPACER_VANE+(R2114+S2114)*ASM_H*LABOUR</f>
        <v>772.5</v>
      </c>
      <c r="AD2114" s="24" t="n">
        <f aca="false">V2114*G10_CAGE+W2114*G10_SLEEVE</f>
        <v>666.98364</v>
      </c>
      <c r="AE2114" s="24" t="n">
        <f aca="false">N2114/1000*SHAFT_M+SHAFT_SET</f>
        <v>239</v>
      </c>
      <c r="AF2114" s="24" t="n">
        <f aca="false">2*ROUNDUP(G2114*1000/V_ZENER,0)*PRICE_Z+5*ROUNDUP(G2114*DIODE_SAFETY/V_STICK,0)*PRICE_STICK</f>
        <v>149.8</v>
      </c>
      <c r="AG2114" s="24" t="n">
        <f aca="false">SUM(X2114:AF2114)</f>
        <v>3991.76591552</v>
      </c>
      <c r="AH2114" s="20" t="n">
        <f aca="false">FIXED_BOM</f>
        <v>3461</v>
      </c>
      <c r="AI2114" s="24" t="n">
        <f aca="false">(AG2114+AH2114)*(1+CONT)</f>
        <v>8570.680802848</v>
      </c>
      <c r="AJ2114" s="24" t="n">
        <f aca="false">IF(L2114&gt;0,AI2114/L2114,1000000000000)</f>
        <v>535.290036879491</v>
      </c>
      <c r="AK2114" s="8" t="n">
        <f aca="false">IF(AND(G2114&gt;=V_NEED,L2114&gt;=P_MIN,K2114&gt;=Z_MIN,F2114&lt;=N_CAP,D2114&lt;=R_MAX,OR(CORONA_REQ=0,O2114&gt;=G2114)),1,0)</f>
        <v>0</v>
      </c>
      <c r="AL2114" s="28" t="n">
        <f aca="false">IF(AK2114=1,IF(OBJECTIVE=1,AI2114,AJ2114),1000000000000)+ROW()*0.000000001</f>
        <v>1000000000000</v>
      </c>
    </row>
    <row r="2115" customFormat="false" ht="15" hidden="false" customHeight="false" outlineLevel="0" collapsed="false">
      <c r="A2115" s="8" t="n">
        <v>2111</v>
      </c>
      <c r="B2115" s="23" t="n">
        <v>10</v>
      </c>
      <c r="C2115" s="23" t="n">
        <v>2.5</v>
      </c>
      <c r="D2115" s="8" t="n">
        <v>250</v>
      </c>
      <c r="E2115" s="8" t="n">
        <v>18</v>
      </c>
      <c r="F2115" s="8" t="n">
        <v>12</v>
      </c>
      <c r="G2115" s="28" t="n">
        <v>20.62</v>
      </c>
      <c r="H2115" s="8" t="n">
        <v>163.537152</v>
      </c>
      <c r="I2115" s="8" t="n">
        <v>1290.598123</v>
      </c>
      <c r="J2115" s="28" t="n">
        <v>7.891773</v>
      </c>
      <c r="K2115" s="39" t="n">
        <v>1.391088</v>
      </c>
      <c r="L2115" s="28" t="n">
        <v>19.687054</v>
      </c>
      <c r="M2115" s="8" t="n">
        <v>415</v>
      </c>
      <c r="N2115" s="8" t="n">
        <v>1450</v>
      </c>
      <c r="O2115" s="28" t="n">
        <v>16.903932</v>
      </c>
      <c r="P2115" s="28" t="n">
        <v>22.507147</v>
      </c>
      <c r="Q2115" s="28" t="n">
        <v>25.4469</v>
      </c>
      <c r="R2115" s="8" t="n">
        <v>48</v>
      </c>
      <c r="S2115" s="8" t="n">
        <v>20</v>
      </c>
      <c r="T2115" s="23" t="n">
        <v>240.738042</v>
      </c>
      <c r="U2115" s="23" t="n">
        <v>198.138046</v>
      </c>
      <c r="V2115" s="28" t="n">
        <v>11.415593</v>
      </c>
      <c r="W2115" s="39" t="n">
        <v>1.426949</v>
      </c>
      <c r="X2115" s="24" t="n">
        <f aca="false">P2115*RHO_VANE/2700*(1+SCRAP)*PRICE_VANE</f>
        <v>269.41054959</v>
      </c>
      <c r="Y2115" s="24" t="n">
        <f aca="false">Q2115*RHO_PLATE/2700*(1+SCRAP)*PRICE_PLATE</f>
        <v>304.599393</v>
      </c>
      <c r="Z2115" s="24" t="n">
        <f aca="false">T2115*CUT_M+(R2115+S2115)*CUT_SET</f>
        <v>429.107063</v>
      </c>
      <c r="AA2115" s="24" t="n">
        <f aca="false">U2115*ROUND_M</f>
        <v>990.69023</v>
      </c>
      <c r="AB2115" s="24" t="n">
        <f aca="false">(R2115+S2115)*FINISH_PART</f>
        <v>544</v>
      </c>
      <c r="AC2115" s="24" t="n">
        <f aca="false">R2115*SPACER_VANE+(R2115+S2115)*ASM_H*LABOUR</f>
        <v>909</v>
      </c>
      <c r="AD2115" s="24" t="n">
        <f aca="false">V2115*G10_CAGE+W2115*G10_SLEEVE</f>
        <v>770.55252</v>
      </c>
      <c r="AE2115" s="24" t="n">
        <f aca="false">N2115/1000*SHAFT_M+SHAFT_SET</f>
        <v>254</v>
      </c>
      <c r="AF2115" s="24" t="n">
        <f aca="false">2*ROUNDUP(G2115*1000/V_ZENER,0)*PRICE_Z+5*ROUNDUP(G2115*DIODE_SAFETY/V_STICK,0)*PRICE_STICK</f>
        <v>149.8</v>
      </c>
      <c r="AG2115" s="24" t="n">
        <f aca="false">SUM(X2115:AF2115)</f>
        <v>4621.15975559</v>
      </c>
      <c r="AH2115" s="20" t="n">
        <f aca="false">FIXED_BOM</f>
        <v>3461</v>
      </c>
      <c r="AI2115" s="24" t="n">
        <f aca="false">(AG2115+AH2115)*(1+CONT)</f>
        <v>9294.4837189285</v>
      </c>
      <c r="AJ2115" s="24" t="n">
        <f aca="false">IF(L2115&gt;0,AI2115/L2115,1000000000000)</f>
        <v>472.111455524453</v>
      </c>
      <c r="AK2115" s="8" t="n">
        <f aca="false">IF(AND(G2115&gt;=V_NEED,L2115&gt;=P_MIN,K2115&gt;=Z_MIN,F2115&lt;=N_CAP,D2115&lt;=R_MAX,OR(CORONA_REQ=0,O2115&gt;=G2115)),1,0)</f>
        <v>0</v>
      </c>
      <c r="AL2115" s="28" t="n">
        <f aca="false">IF(AK2115=1,IF(OBJECTIVE=1,AI2115,AJ2115),1000000000000)+ROW()*0.000000001</f>
        <v>1000000000000</v>
      </c>
    </row>
    <row r="2116" customFormat="false" ht="15" hidden="false" customHeight="false" outlineLevel="0" collapsed="false">
      <c r="A2116" s="8" t="n">
        <v>2112</v>
      </c>
      <c r="B2116" s="23" t="n">
        <v>10</v>
      </c>
      <c r="C2116" s="23" t="n">
        <v>2.5</v>
      </c>
      <c r="D2116" s="8" t="n">
        <v>250</v>
      </c>
      <c r="E2116" s="8" t="n">
        <v>18</v>
      </c>
      <c r="F2116" s="8" t="n">
        <v>16</v>
      </c>
      <c r="G2116" s="28" t="n">
        <v>20.62</v>
      </c>
      <c r="H2116" s="8" t="n">
        <v>219.723987</v>
      </c>
      <c r="I2116" s="8" t="n">
        <v>1739.501818</v>
      </c>
      <c r="J2116" s="28" t="n">
        <v>7.916759</v>
      </c>
      <c r="K2116" s="39" t="n">
        <v>1.401209</v>
      </c>
      <c r="L2116" s="28" t="n">
        <v>27.029839</v>
      </c>
      <c r="M2116" s="8" t="n">
        <v>552.5</v>
      </c>
      <c r="N2116" s="8" t="n">
        <v>1725</v>
      </c>
      <c r="O2116" s="28" t="n">
        <v>16.903932</v>
      </c>
      <c r="P2116" s="28" t="n">
        <v>30.00953</v>
      </c>
      <c r="Q2116" s="28" t="n">
        <v>33.080971</v>
      </c>
      <c r="R2116" s="8" t="n">
        <v>64</v>
      </c>
      <c r="S2116" s="8" t="n">
        <v>26</v>
      </c>
      <c r="T2116" s="23" t="n">
        <v>319.72742</v>
      </c>
      <c r="U2116" s="23" t="n">
        <v>262.927424</v>
      </c>
      <c r="V2116" s="28" t="n">
        <v>14.791171</v>
      </c>
      <c r="W2116" s="39" t="n">
        <v>1.848896</v>
      </c>
      <c r="X2116" s="24" t="n">
        <f aca="false">P2116*RHO_VANE/2700*(1+SCRAP)*PRICE_VANE</f>
        <v>359.2140741</v>
      </c>
      <c r="Y2116" s="24" t="n">
        <f aca="false">Q2116*RHO_PLATE/2700*(1+SCRAP)*PRICE_PLATE</f>
        <v>395.97922287</v>
      </c>
      <c r="Z2116" s="24" t="n">
        <f aca="false">T2116*CUT_M+(R2116+S2116)*CUT_SET</f>
        <v>569.59113</v>
      </c>
      <c r="AA2116" s="24" t="n">
        <f aca="false">U2116*ROUND_M</f>
        <v>1314.63712</v>
      </c>
      <c r="AB2116" s="24" t="n">
        <f aca="false">(R2116+S2116)*FINISH_PART</f>
        <v>720</v>
      </c>
      <c r="AC2116" s="24" t="n">
        <f aca="false">R2116*SPACER_VANE+(R2116+S2116)*ASM_H*LABOUR</f>
        <v>1204.5</v>
      </c>
      <c r="AD2116" s="24" t="n">
        <f aca="false">V2116*G10_CAGE+W2116*G10_SLEEVE</f>
        <v>998.40402</v>
      </c>
      <c r="AE2116" s="24" t="n">
        <f aca="false">N2116/1000*SHAFT_M+SHAFT_SET</f>
        <v>287</v>
      </c>
      <c r="AF2116" s="24" t="n">
        <f aca="false">2*ROUNDUP(G2116*1000/V_ZENER,0)*PRICE_Z+5*ROUNDUP(G2116*DIODE_SAFETY/V_STICK,0)*PRICE_STICK</f>
        <v>149.8</v>
      </c>
      <c r="AG2116" s="24" t="n">
        <f aca="false">SUM(X2116:AF2116)</f>
        <v>5999.12556697</v>
      </c>
      <c r="AH2116" s="20" t="n">
        <f aca="false">FIXED_BOM</f>
        <v>3461</v>
      </c>
      <c r="AI2116" s="24" t="n">
        <f aca="false">(AG2116+AH2116)*(1+CONT)</f>
        <v>10879.1444020155</v>
      </c>
      <c r="AJ2116" s="24" t="n">
        <f aca="false">IF(L2116&gt;0,AI2116/L2116,1000000000000)</f>
        <v>402.48646697509</v>
      </c>
      <c r="AK2116" s="8" t="n">
        <f aca="false">IF(AND(G2116&gt;=V_NEED,L2116&gt;=P_MIN,K2116&gt;=Z_MIN,F2116&lt;=N_CAP,D2116&lt;=R_MAX,OR(CORONA_REQ=0,O2116&gt;=G2116)),1,0)</f>
        <v>0</v>
      </c>
      <c r="AL2116" s="28" t="n">
        <f aca="false">IF(AK2116=1,IF(OBJECTIVE=1,AI2116,AJ2116),1000000000000)+ROW()*0.000000001</f>
        <v>1000000000000</v>
      </c>
    </row>
    <row r="2117" customFormat="false" ht="15" hidden="false" customHeight="false" outlineLevel="0" collapsed="false">
      <c r="A2117" s="8" t="n">
        <v>2113</v>
      </c>
      <c r="B2117" s="23" t="n">
        <v>10</v>
      </c>
      <c r="C2117" s="23" t="n">
        <v>2.5</v>
      </c>
      <c r="D2117" s="8" t="n">
        <v>250</v>
      </c>
      <c r="E2117" s="8" t="n">
        <v>22</v>
      </c>
      <c r="F2117" s="8" t="n">
        <v>4</v>
      </c>
      <c r="G2117" s="28" t="n">
        <v>20.62</v>
      </c>
      <c r="H2117" s="8" t="n">
        <v>66.842983</v>
      </c>
      <c r="I2117" s="8" t="n">
        <v>470.728859</v>
      </c>
      <c r="J2117" s="28" t="n">
        <v>7.042308</v>
      </c>
      <c r="K2117" s="39" t="n">
        <v>1.308576</v>
      </c>
      <c r="L2117" s="28" t="n">
        <v>6.048341</v>
      </c>
      <c r="M2117" s="8" t="n">
        <v>152.5</v>
      </c>
      <c r="N2117" s="8" t="n">
        <v>925</v>
      </c>
      <c r="O2117" s="28" t="n">
        <v>16.903932</v>
      </c>
      <c r="P2117" s="28" t="n">
        <v>8.85955</v>
      </c>
      <c r="Q2117" s="28" t="n">
        <v>12.72345</v>
      </c>
      <c r="R2117" s="8" t="n">
        <v>16</v>
      </c>
      <c r="S2117" s="8" t="n">
        <v>10</v>
      </c>
      <c r="T2117" s="23" t="n">
        <v>86.529199</v>
      </c>
      <c r="U2117" s="23" t="n">
        <v>72.329201</v>
      </c>
      <c r="V2117" s="28" t="n">
        <v>4.971306</v>
      </c>
      <c r="W2117" s="39" t="n">
        <v>0.621413</v>
      </c>
      <c r="X2117" s="24" t="n">
        <f aca="false">P2117*RHO_VANE/2700*(1+SCRAP)*PRICE_VANE</f>
        <v>106.0488135</v>
      </c>
      <c r="Y2117" s="24" t="n">
        <f aca="false">Q2117*RHO_PLATE/2700*(1+SCRAP)*PRICE_PLATE</f>
        <v>152.2996965</v>
      </c>
      <c r="Z2117" s="24" t="n">
        <f aca="false">T2117*CUT_M+(R2117+S2117)*CUT_SET</f>
        <v>155.7937985</v>
      </c>
      <c r="AA2117" s="24" t="n">
        <f aca="false">U2117*ROUND_M</f>
        <v>361.646005</v>
      </c>
      <c r="AB2117" s="24" t="n">
        <f aca="false">(R2117+S2117)*FINISH_PART</f>
        <v>208</v>
      </c>
      <c r="AC2117" s="24" t="n">
        <f aca="false">R2117*SPACER_VANE+(R2117+S2117)*ASM_H*LABOUR</f>
        <v>340.5</v>
      </c>
      <c r="AD2117" s="24" t="n">
        <f aca="false">V2117*G10_CAGE+W2117*G10_SLEEVE</f>
        <v>335.56314</v>
      </c>
      <c r="AE2117" s="24" t="n">
        <f aca="false">N2117/1000*SHAFT_M+SHAFT_SET</f>
        <v>191</v>
      </c>
      <c r="AF2117" s="24" t="n">
        <f aca="false">2*ROUNDUP(G2117*1000/V_ZENER,0)*PRICE_Z+5*ROUNDUP(G2117*DIODE_SAFETY/V_STICK,0)*PRICE_STICK</f>
        <v>149.8</v>
      </c>
      <c r="AG2117" s="24" t="n">
        <f aca="false">SUM(X2117:AF2117)</f>
        <v>2000.6514535</v>
      </c>
      <c r="AH2117" s="20" t="n">
        <f aca="false">FIXED_BOM</f>
        <v>3461</v>
      </c>
      <c r="AI2117" s="24" t="n">
        <f aca="false">(AG2117+AH2117)*(1+CONT)</f>
        <v>6280.899171525</v>
      </c>
      <c r="AJ2117" s="24" t="n">
        <f aca="false">IF(L2117&gt;0,AI2117/L2117,1000000000000)</f>
        <v>1038.44991073172</v>
      </c>
      <c r="AK2117" s="8" t="n">
        <f aca="false">IF(AND(G2117&gt;=V_NEED,L2117&gt;=P_MIN,K2117&gt;=Z_MIN,F2117&lt;=N_CAP,D2117&lt;=R_MAX,OR(CORONA_REQ=0,O2117&gt;=G2117)),1,0)</f>
        <v>0</v>
      </c>
      <c r="AL2117" s="28" t="n">
        <f aca="false">IF(AK2117=1,IF(OBJECTIVE=1,AI2117,AJ2117),1000000000000)+ROW()*0.000000001</f>
        <v>1000000000000</v>
      </c>
    </row>
    <row r="2118" customFormat="false" ht="15" hidden="false" customHeight="false" outlineLevel="0" collapsed="false">
      <c r="A2118" s="8" t="n">
        <v>2114</v>
      </c>
      <c r="B2118" s="23" t="n">
        <v>10</v>
      </c>
      <c r="C2118" s="23" t="n">
        <v>2.5</v>
      </c>
      <c r="D2118" s="8" t="n">
        <v>250</v>
      </c>
      <c r="E2118" s="8" t="n">
        <v>22</v>
      </c>
      <c r="F2118" s="8" t="n">
        <v>6</v>
      </c>
      <c r="G2118" s="28" t="n">
        <v>20.62</v>
      </c>
      <c r="H2118" s="8" t="n">
        <v>103.896117</v>
      </c>
      <c r="I2118" s="8" t="n">
        <v>739.716779</v>
      </c>
      <c r="J2118" s="28" t="n">
        <v>7.119773</v>
      </c>
      <c r="K2118" s="39" t="n">
        <v>1.342225</v>
      </c>
      <c r="L2118" s="28" t="n">
        <v>10.250083</v>
      </c>
      <c r="M2118" s="8" t="n">
        <v>215</v>
      </c>
      <c r="N2118" s="8" t="n">
        <v>1050</v>
      </c>
      <c r="O2118" s="28" t="n">
        <v>16.903932</v>
      </c>
      <c r="P2118" s="28" t="n">
        <v>13.289326</v>
      </c>
      <c r="Q2118" s="28" t="n">
        <v>15.26814</v>
      </c>
      <c r="R2118" s="8" t="n">
        <v>24</v>
      </c>
      <c r="S2118" s="8" t="n">
        <v>12</v>
      </c>
      <c r="T2118" s="23" t="n">
        <v>124.138932</v>
      </c>
      <c r="U2118" s="23" t="n">
        <v>102.838934</v>
      </c>
      <c r="V2118" s="28" t="n">
        <v>6.50566</v>
      </c>
      <c r="W2118" s="39" t="n">
        <v>0.813208</v>
      </c>
      <c r="X2118" s="24" t="n">
        <f aca="false">P2118*RHO_VANE/2700*(1+SCRAP)*PRICE_VANE</f>
        <v>159.07323222</v>
      </c>
      <c r="Y2118" s="24" t="n">
        <f aca="false">Q2118*RHO_PLATE/2700*(1+SCRAP)*PRICE_PLATE</f>
        <v>182.7596358</v>
      </c>
      <c r="Z2118" s="24" t="n">
        <f aca="false">T2118*CUT_M+(R2118+S2118)*CUT_SET</f>
        <v>222.208398</v>
      </c>
      <c r="AA2118" s="24" t="n">
        <f aca="false">U2118*ROUND_M</f>
        <v>514.19467</v>
      </c>
      <c r="AB2118" s="24" t="n">
        <f aca="false">(R2118+S2118)*FINISH_PART</f>
        <v>288</v>
      </c>
      <c r="AC2118" s="24" t="n">
        <f aca="false">R2118*SPACER_VANE+(R2118+S2118)*ASM_H*LABOUR</f>
        <v>477</v>
      </c>
      <c r="AD2118" s="24" t="n">
        <f aca="false">V2118*G10_CAGE+W2118*G10_SLEEVE</f>
        <v>439.13208</v>
      </c>
      <c r="AE2118" s="24" t="n">
        <f aca="false">N2118/1000*SHAFT_M+SHAFT_SET</f>
        <v>206</v>
      </c>
      <c r="AF2118" s="24" t="n">
        <f aca="false">2*ROUNDUP(G2118*1000/V_ZENER,0)*PRICE_Z+5*ROUNDUP(G2118*DIODE_SAFETY/V_STICK,0)*PRICE_STICK</f>
        <v>149.8</v>
      </c>
      <c r="AG2118" s="24" t="n">
        <f aca="false">SUM(X2118:AF2118)</f>
        <v>2638.16801602</v>
      </c>
      <c r="AH2118" s="20" t="n">
        <f aca="false">FIXED_BOM</f>
        <v>3461</v>
      </c>
      <c r="AI2118" s="24" t="n">
        <f aca="false">(AG2118+AH2118)*(1+CONT)</f>
        <v>7014.043218423</v>
      </c>
      <c r="AJ2118" s="24" t="n">
        <f aca="false">IF(L2118&gt;0,AI2118/L2118,1000000000000)</f>
        <v>684.291358267343</v>
      </c>
      <c r="AK2118" s="8" t="n">
        <f aca="false">IF(AND(G2118&gt;=V_NEED,L2118&gt;=P_MIN,K2118&gt;=Z_MIN,F2118&lt;=N_CAP,D2118&lt;=R_MAX,OR(CORONA_REQ=0,O2118&gt;=G2118)),1,0)</f>
        <v>0</v>
      </c>
      <c r="AL2118" s="28" t="n">
        <f aca="false">IF(AK2118=1,IF(OBJECTIVE=1,AI2118,AJ2118),1000000000000)+ROW()*0.000000001</f>
        <v>1000000000000</v>
      </c>
    </row>
    <row r="2119" customFormat="false" ht="15" hidden="false" customHeight="false" outlineLevel="0" collapsed="false">
      <c r="A2119" s="8" t="n">
        <v>2115</v>
      </c>
      <c r="B2119" s="23" t="n">
        <v>10</v>
      </c>
      <c r="C2119" s="23" t="n">
        <v>2.5</v>
      </c>
      <c r="D2119" s="8" t="n">
        <v>250</v>
      </c>
      <c r="E2119" s="8" t="n">
        <v>22</v>
      </c>
      <c r="F2119" s="8" t="n">
        <v>8</v>
      </c>
      <c r="G2119" s="28" t="n">
        <v>20.62</v>
      </c>
      <c r="H2119" s="8" t="n">
        <v>140.94925</v>
      </c>
      <c r="I2119" s="8" t="n">
        <v>1008.704698</v>
      </c>
      <c r="J2119" s="28" t="n">
        <v>7.15651</v>
      </c>
      <c r="K2119" s="39" t="n">
        <v>1.358072</v>
      </c>
      <c r="L2119" s="28" t="n">
        <v>14.458367</v>
      </c>
      <c r="M2119" s="8" t="n">
        <v>290</v>
      </c>
      <c r="N2119" s="8" t="n">
        <v>1200</v>
      </c>
      <c r="O2119" s="28" t="n">
        <v>16.903932</v>
      </c>
      <c r="P2119" s="28" t="n">
        <v>17.719101</v>
      </c>
      <c r="Q2119" s="28" t="n">
        <v>20.35752</v>
      </c>
      <c r="R2119" s="8" t="n">
        <v>32</v>
      </c>
      <c r="S2119" s="8" t="n">
        <v>16</v>
      </c>
      <c r="T2119" s="23" t="n">
        <v>165.518577</v>
      </c>
      <c r="U2119" s="23" t="n">
        <v>137.118579</v>
      </c>
      <c r="V2119" s="28" t="n">
        <v>8.346885</v>
      </c>
      <c r="W2119" s="39" t="n">
        <v>1.043361</v>
      </c>
      <c r="X2119" s="24" t="n">
        <f aca="false">P2119*RHO_VANE/2700*(1+SCRAP)*PRICE_VANE</f>
        <v>212.09763897</v>
      </c>
      <c r="Y2119" s="24" t="n">
        <f aca="false">Q2119*RHO_PLATE/2700*(1+SCRAP)*PRICE_PLATE</f>
        <v>243.6795144</v>
      </c>
      <c r="Z2119" s="24" t="n">
        <f aca="false">T2119*CUT_M+(R2119+S2119)*CUT_SET</f>
        <v>296.2778655</v>
      </c>
      <c r="AA2119" s="24" t="n">
        <f aca="false">U2119*ROUND_M</f>
        <v>685.592895</v>
      </c>
      <c r="AB2119" s="24" t="n">
        <f aca="false">(R2119+S2119)*FINISH_PART</f>
        <v>384</v>
      </c>
      <c r="AC2119" s="24" t="n">
        <f aca="false">R2119*SPACER_VANE+(R2119+S2119)*ASM_H*LABOUR</f>
        <v>636</v>
      </c>
      <c r="AD2119" s="24" t="n">
        <f aca="false">V2119*G10_CAGE+W2119*G10_SLEEVE</f>
        <v>563.41476</v>
      </c>
      <c r="AE2119" s="24" t="n">
        <f aca="false">N2119/1000*SHAFT_M+SHAFT_SET</f>
        <v>224</v>
      </c>
      <c r="AF2119" s="24" t="n">
        <f aca="false">2*ROUNDUP(G2119*1000/V_ZENER,0)*PRICE_Z+5*ROUNDUP(G2119*DIODE_SAFETY/V_STICK,0)*PRICE_STICK</f>
        <v>149.8</v>
      </c>
      <c r="AG2119" s="24" t="n">
        <f aca="false">SUM(X2119:AF2119)</f>
        <v>3394.86267387</v>
      </c>
      <c r="AH2119" s="20" t="n">
        <f aca="false">FIXED_BOM</f>
        <v>3461</v>
      </c>
      <c r="AI2119" s="24" t="n">
        <f aca="false">(AG2119+AH2119)*(1+CONT)</f>
        <v>7884.2420749505</v>
      </c>
      <c r="AJ2119" s="24" t="n">
        <f aca="false">IF(L2119&gt;0,AI2119/L2119,1000000000000)</f>
        <v>545.306539455701</v>
      </c>
      <c r="AK2119" s="8" t="n">
        <f aca="false">IF(AND(G2119&gt;=V_NEED,L2119&gt;=P_MIN,K2119&gt;=Z_MIN,F2119&lt;=N_CAP,D2119&lt;=R_MAX,OR(CORONA_REQ=0,O2119&gt;=G2119)),1,0)</f>
        <v>0</v>
      </c>
      <c r="AL2119" s="28" t="n">
        <f aca="false">IF(AK2119=1,IF(OBJECTIVE=1,AI2119,AJ2119),1000000000000)+ROW()*0.000000001</f>
        <v>1000000000000</v>
      </c>
    </row>
    <row r="2120" customFormat="false" ht="15" hidden="false" customHeight="false" outlineLevel="0" collapsed="false">
      <c r="A2120" s="8" t="n">
        <v>2116</v>
      </c>
      <c r="B2120" s="23" t="n">
        <v>10</v>
      </c>
      <c r="C2120" s="23" t="n">
        <v>2.5</v>
      </c>
      <c r="D2120" s="8" t="n">
        <v>250</v>
      </c>
      <c r="E2120" s="8" t="n">
        <v>22</v>
      </c>
      <c r="F2120" s="8" t="n">
        <v>10</v>
      </c>
      <c r="G2120" s="28" t="n">
        <v>20.62</v>
      </c>
      <c r="H2120" s="8" t="n">
        <v>178.002383</v>
      </c>
      <c r="I2120" s="8" t="n">
        <v>1277.692618</v>
      </c>
      <c r="J2120" s="28" t="n">
        <v>7.177952</v>
      </c>
      <c r="K2120" s="39" t="n">
        <v>1.368033</v>
      </c>
      <c r="L2120" s="28" t="n">
        <v>18.683858</v>
      </c>
      <c r="M2120" s="8" t="n">
        <v>365</v>
      </c>
      <c r="N2120" s="8" t="n">
        <v>1350</v>
      </c>
      <c r="O2120" s="28" t="n">
        <v>16.903932</v>
      </c>
      <c r="P2120" s="28" t="n">
        <v>22.148876</v>
      </c>
      <c r="Q2120" s="28" t="n">
        <v>25.4469</v>
      </c>
      <c r="R2120" s="8" t="n">
        <v>40</v>
      </c>
      <c r="S2120" s="8" t="n">
        <v>20</v>
      </c>
      <c r="T2120" s="23" t="n">
        <v>206.898221</v>
      </c>
      <c r="U2120" s="23" t="n">
        <v>171.398224</v>
      </c>
      <c r="V2120" s="28" t="n">
        <v>10.18811</v>
      </c>
      <c r="W2120" s="39" t="n">
        <v>1.273514</v>
      </c>
      <c r="X2120" s="24" t="n">
        <f aca="false">P2120*RHO_VANE/2700*(1+SCRAP)*PRICE_VANE</f>
        <v>265.12204572</v>
      </c>
      <c r="Y2120" s="24" t="n">
        <f aca="false">Q2120*RHO_PLATE/2700*(1+SCRAP)*PRICE_PLATE</f>
        <v>304.599393</v>
      </c>
      <c r="Z2120" s="24" t="n">
        <f aca="false">T2120*CUT_M+(R2120+S2120)*CUT_SET</f>
        <v>370.3473315</v>
      </c>
      <c r="AA2120" s="24" t="n">
        <f aca="false">U2120*ROUND_M</f>
        <v>856.99112</v>
      </c>
      <c r="AB2120" s="24" t="n">
        <f aca="false">(R2120+S2120)*FINISH_PART</f>
        <v>480</v>
      </c>
      <c r="AC2120" s="24" t="n">
        <f aca="false">R2120*SPACER_VANE+(R2120+S2120)*ASM_H*LABOUR</f>
        <v>795</v>
      </c>
      <c r="AD2120" s="24" t="n">
        <f aca="false">V2120*G10_CAGE+W2120*G10_SLEEVE</f>
        <v>687.69744</v>
      </c>
      <c r="AE2120" s="24" t="n">
        <f aca="false">N2120/1000*SHAFT_M+SHAFT_SET</f>
        <v>242</v>
      </c>
      <c r="AF2120" s="24" t="n">
        <f aca="false">2*ROUNDUP(G2120*1000/V_ZENER,0)*PRICE_Z+5*ROUNDUP(G2120*DIODE_SAFETY/V_STICK,0)*PRICE_STICK</f>
        <v>149.8</v>
      </c>
      <c r="AG2120" s="24" t="n">
        <f aca="false">SUM(X2120:AF2120)</f>
        <v>4151.55733022</v>
      </c>
      <c r="AH2120" s="20" t="n">
        <f aca="false">FIXED_BOM</f>
        <v>3461</v>
      </c>
      <c r="AI2120" s="24" t="n">
        <f aca="false">(AG2120+AH2120)*(1+CONT)</f>
        <v>8754.440929753</v>
      </c>
      <c r="AJ2120" s="24" t="n">
        <f aca="false">IF(L2120&gt;0,AI2120/L2120,1000000000000)</f>
        <v>468.556383256231</v>
      </c>
      <c r="AK2120" s="8" t="n">
        <f aca="false">IF(AND(G2120&gt;=V_NEED,L2120&gt;=P_MIN,K2120&gt;=Z_MIN,F2120&lt;=N_CAP,D2120&lt;=R_MAX,OR(CORONA_REQ=0,O2120&gt;=G2120)),1,0)</f>
        <v>0</v>
      </c>
      <c r="AL2120" s="28" t="n">
        <f aca="false">IF(AK2120=1,IF(OBJECTIVE=1,AI2120,AJ2120),1000000000000)+ROW()*0.000000001</f>
        <v>1000000000000</v>
      </c>
    </row>
    <row r="2121" customFormat="false" ht="15" hidden="false" customHeight="false" outlineLevel="0" collapsed="false">
      <c r="A2121" s="8" t="n">
        <v>2117</v>
      </c>
      <c r="B2121" s="23" t="n">
        <v>10</v>
      </c>
      <c r="C2121" s="23" t="n">
        <v>2.5</v>
      </c>
      <c r="D2121" s="8" t="n">
        <v>250</v>
      </c>
      <c r="E2121" s="8" t="n">
        <v>22</v>
      </c>
      <c r="F2121" s="8" t="n">
        <v>12</v>
      </c>
      <c r="G2121" s="28" t="n">
        <v>20.62</v>
      </c>
      <c r="H2121" s="8" t="n">
        <v>215.055517</v>
      </c>
      <c r="I2121" s="8" t="n">
        <v>1546.680538</v>
      </c>
      <c r="J2121" s="28" t="n">
        <v>7.192006</v>
      </c>
      <c r="K2121" s="39" t="n">
        <v>1.374618</v>
      </c>
      <c r="L2121" s="28" t="n">
        <v>22.910988</v>
      </c>
      <c r="M2121" s="8" t="n">
        <v>440</v>
      </c>
      <c r="N2121" s="8" t="n">
        <v>1500</v>
      </c>
      <c r="O2121" s="28" t="n">
        <v>16.903932</v>
      </c>
      <c r="P2121" s="28" t="n">
        <v>26.578651</v>
      </c>
      <c r="Q2121" s="28" t="n">
        <v>30.536281</v>
      </c>
      <c r="R2121" s="8" t="n">
        <v>48</v>
      </c>
      <c r="S2121" s="8" t="n">
        <v>24</v>
      </c>
      <c r="T2121" s="23" t="n">
        <v>248.277865</v>
      </c>
      <c r="U2121" s="23" t="n">
        <v>205.677868</v>
      </c>
      <c r="V2121" s="28" t="n">
        <v>12.029334</v>
      </c>
      <c r="W2121" s="39" t="n">
        <v>1.503667</v>
      </c>
      <c r="X2121" s="24" t="n">
        <f aca="false">P2121*RHO_VANE/2700*(1+SCRAP)*PRICE_VANE</f>
        <v>318.14645247</v>
      </c>
      <c r="Y2121" s="24" t="n">
        <f aca="false">Q2121*RHO_PLATE/2700*(1+SCRAP)*PRICE_PLATE</f>
        <v>365.51928357</v>
      </c>
      <c r="Z2121" s="24" t="n">
        <f aca="false">T2121*CUT_M+(R2121+S2121)*CUT_SET</f>
        <v>444.4167975</v>
      </c>
      <c r="AA2121" s="24" t="n">
        <f aca="false">U2121*ROUND_M</f>
        <v>1028.38934</v>
      </c>
      <c r="AB2121" s="24" t="n">
        <f aca="false">(R2121+S2121)*FINISH_PART</f>
        <v>576</v>
      </c>
      <c r="AC2121" s="24" t="n">
        <f aca="false">R2121*SPACER_VANE+(R2121+S2121)*ASM_H*LABOUR</f>
        <v>954</v>
      </c>
      <c r="AD2121" s="24" t="n">
        <f aca="false">V2121*G10_CAGE+W2121*G10_SLEEVE</f>
        <v>811.98006</v>
      </c>
      <c r="AE2121" s="24" t="n">
        <f aca="false">N2121/1000*SHAFT_M+SHAFT_SET</f>
        <v>260</v>
      </c>
      <c r="AF2121" s="24" t="n">
        <f aca="false">2*ROUNDUP(G2121*1000/V_ZENER,0)*PRICE_Z+5*ROUNDUP(G2121*DIODE_SAFETY/V_STICK,0)*PRICE_STICK</f>
        <v>149.8</v>
      </c>
      <c r="AG2121" s="24" t="n">
        <f aca="false">SUM(X2121:AF2121)</f>
        <v>4908.25193354</v>
      </c>
      <c r="AH2121" s="20" t="n">
        <f aca="false">FIXED_BOM</f>
        <v>3461</v>
      </c>
      <c r="AI2121" s="24" t="n">
        <f aca="false">(AG2121+AH2121)*(1+CONT)</f>
        <v>9624.639723571</v>
      </c>
      <c r="AJ2121" s="24" t="n">
        <f aca="false">IF(L2121&gt;0,AI2121/L2121,1000000000000)</f>
        <v>420.08837521852</v>
      </c>
      <c r="AK2121" s="8" t="n">
        <f aca="false">IF(AND(G2121&gt;=V_NEED,L2121&gt;=P_MIN,K2121&gt;=Z_MIN,F2121&lt;=N_CAP,D2121&lt;=R_MAX,OR(CORONA_REQ=0,O2121&gt;=G2121)),1,0)</f>
        <v>0</v>
      </c>
      <c r="AL2121" s="28" t="n">
        <f aca="false">IF(AK2121=1,IF(OBJECTIVE=1,AI2121,AJ2121),1000000000000)+ROW()*0.000000001</f>
        <v>1000000000000</v>
      </c>
    </row>
    <row r="2122" customFormat="false" ht="15" hidden="false" customHeight="false" outlineLevel="0" collapsed="false">
      <c r="A2122" s="8" t="n">
        <v>2118</v>
      </c>
      <c r="B2122" s="23" t="n">
        <v>10</v>
      </c>
      <c r="C2122" s="23" t="n">
        <v>2.5</v>
      </c>
      <c r="D2122" s="8" t="n">
        <v>250</v>
      </c>
      <c r="E2122" s="8" t="n">
        <v>22</v>
      </c>
      <c r="F2122" s="8" t="n">
        <v>16</v>
      </c>
      <c r="G2122" s="28" t="n">
        <v>20.62</v>
      </c>
      <c r="H2122" s="8" t="n">
        <v>289.161784</v>
      </c>
      <c r="I2122" s="8" t="n">
        <v>2084.656377</v>
      </c>
      <c r="J2122" s="28" t="n">
        <v>7.209308</v>
      </c>
      <c r="K2122" s="39" t="n">
        <v>1.38224</v>
      </c>
      <c r="L2122" s="28" t="n">
        <v>31.334588</v>
      </c>
      <c r="M2122" s="8" t="n">
        <v>577.5</v>
      </c>
      <c r="N2122" s="8" t="n">
        <v>1775</v>
      </c>
      <c r="O2122" s="28" t="n">
        <v>16.903932</v>
      </c>
      <c r="P2122" s="28" t="n">
        <v>35.438202</v>
      </c>
      <c r="Q2122" s="28" t="n">
        <v>38.170351</v>
      </c>
      <c r="R2122" s="8" t="n">
        <v>64</v>
      </c>
      <c r="S2122" s="8" t="n">
        <v>30</v>
      </c>
      <c r="T2122" s="23" t="n">
        <v>327.267242</v>
      </c>
      <c r="U2122" s="23" t="n">
        <v>270.467247</v>
      </c>
      <c r="V2122" s="28" t="n">
        <v>15.404913</v>
      </c>
      <c r="W2122" s="39" t="n">
        <v>1.925614</v>
      </c>
      <c r="X2122" s="24" t="n">
        <f aca="false">P2122*RHO_VANE/2700*(1+SCRAP)*PRICE_VANE</f>
        <v>424.19527794</v>
      </c>
      <c r="Y2122" s="24" t="n">
        <f aca="false">Q2122*RHO_PLATE/2700*(1+SCRAP)*PRICE_PLATE</f>
        <v>456.89910147</v>
      </c>
      <c r="Z2122" s="24" t="n">
        <f aca="false">T2122*CUT_M+(R2122+S2122)*CUT_SET</f>
        <v>584.900863</v>
      </c>
      <c r="AA2122" s="24" t="n">
        <f aca="false">U2122*ROUND_M</f>
        <v>1352.336235</v>
      </c>
      <c r="AB2122" s="24" t="n">
        <f aca="false">(R2122+S2122)*FINISH_PART</f>
        <v>752</v>
      </c>
      <c r="AC2122" s="24" t="n">
        <f aca="false">R2122*SPACER_VANE+(R2122+S2122)*ASM_H*LABOUR</f>
        <v>1249.5</v>
      </c>
      <c r="AD2122" s="24" t="n">
        <f aca="false">V2122*G10_CAGE+W2122*G10_SLEEVE</f>
        <v>1039.83162</v>
      </c>
      <c r="AE2122" s="24" t="n">
        <f aca="false">N2122/1000*SHAFT_M+SHAFT_SET</f>
        <v>293</v>
      </c>
      <c r="AF2122" s="24" t="n">
        <f aca="false">2*ROUNDUP(G2122*1000/V_ZENER,0)*PRICE_Z+5*ROUNDUP(G2122*DIODE_SAFETY/V_STICK,0)*PRICE_STICK</f>
        <v>149.8</v>
      </c>
      <c r="AG2122" s="24" t="n">
        <f aca="false">SUM(X2122:AF2122)</f>
        <v>6302.46309741</v>
      </c>
      <c r="AH2122" s="20" t="n">
        <f aca="false">FIXED_BOM</f>
        <v>3461</v>
      </c>
      <c r="AI2122" s="24" t="n">
        <f aca="false">(AG2122+AH2122)*(1+CONT)</f>
        <v>11227.9825620215</v>
      </c>
      <c r="AJ2122" s="24" t="n">
        <f aca="false">IF(L2122&gt;0,AI2122/L2122,1000000000000)</f>
        <v>358.325520731962</v>
      </c>
      <c r="AK2122" s="8" t="n">
        <f aca="false">IF(AND(G2122&gt;=V_NEED,L2122&gt;=P_MIN,K2122&gt;=Z_MIN,F2122&lt;=N_CAP,D2122&lt;=R_MAX,OR(CORONA_REQ=0,O2122&gt;=G2122)),1,0)</f>
        <v>0</v>
      </c>
      <c r="AL2122" s="28" t="n">
        <f aca="false">IF(AK2122=1,IF(OBJECTIVE=1,AI2122,AJ2122),1000000000000)+ROW()*0.000000001</f>
        <v>1000000000000</v>
      </c>
    </row>
    <row r="2123" customFormat="false" ht="15" hidden="false" customHeight="false" outlineLevel="0" collapsed="false">
      <c r="A2123" s="8" t="n">
        <v>2119</v>
      </c>
      <c r="B2123" s="23" t="n">
        <v>10</v>
      </c>
      <c r="C2123" s="23" t="n">
        <v>2.5</v>
      </c>
      <c r="D2123" s="8" t="n">
        <v>250</v>
      </c>
      <c r="E2123" s="8" t="n">
        <v>26</v>
      </c>
      <c r="F2123" s="8" t="n">
        <v>4</v>
      </c>
      <c r="G2123" s="28" t="n">
        <v>20.62</v>
      </c>
      <c r="H2123" s="8" t="n">
        <v>97.099975</v>
      </c>
      <c r="I2123" s="8" t="n">
        <v>548.627219</v>
      </c>
      <c r="J2123" s="28" t="n">
        <v>5.650127</v>
      </c>
      <c r="K2123" s="39" t="n">
        <v>1.267932</v>
      </c>
      <c r="L2123" s="28" t="n">
        <v>6.372689</v>
      </c>
      <c r="M2123" s="8" t="n">
        <v>152.5</v>
      </c>
      <c r="N2123" s="8" t="n">
        <v>925</v>
      </c>
      <c r="O2123" s="28" t="n">
        <v>16.903932</v>
      </c>
      <c r="P2123" s="28" t="n">
        <v>10.216718</v>
      </c>
      <c r="Q2123" s="28" t="n">
        <v>12.72345</v>
      </c>
      <c r="R2123" s="8" t="n">
        <v>16</v>
      </c>
      <c r="S2123" s="8" t="n">
        <v>10</v>
      </c>
      <c r="T2123" s="23" t="n">
        <v>86.529199</v>
      </c>
      <c r="U2123" s="23" t="n">
        <v>72.329201</v>
      </c>
      <c r="V2123" s="28" t="n">
        <v>4.971306</v>
      </c>
      <c r="W2123" s="39" t="n">
        <v>0.621413</v>
      </c>
      <c r="X2123" s="24" t="n">
        <f aca="false">P2123*RHO_VANE/2700*(1+SCRAP)*PRICE_VANE</f>
        <v>122.29411446</v>
      </c>
      <c r="Y2123" s="24" t="n">
        <f aca="false">Q2123*RHO_PLATE/2700*(1+SCRAP)*PRICE_PLATE</f>
        <v>152.2996965</v>
      </c>
      <c r="Z2123" s="24" t="n">
        <f aca="false">T2123*CUT_M+(R2123+S2123)*CUT_SET</f>
        <v>155.7937985</v>
      </c>
      <c r="AA2123" s="24" t="n">
        <f aca="false">U2123*ROUND_M</f>
        <v>361.646005</v>
      </c>
      <c r="AB2123" s="24" t="n">
        <f aca="false">(R2123+S2123)*FINISH_PART</f>
        <v>208</v>
      </c>
      <c r="AC2123" s="24" t="n">
        <f aca="false">R2123*SPACER_VANE+(R2123+S2123)*ASM_H*LABOUR</f>
        <v>340.5</v>
      </c>
      <c r="AD2123" s="24" t="n">
        <f aca="false">V2123*G10_CAGE+W2123*G10_SLEEVE</f>
        <v>335.56314</v>
      </c>
      <c r="AE2123" s="24" t="n">
        <f aca="false">N2123/1000*SHAFT_M+SHAFT_SET</f>
        <v>191</v>
      </c>
      <c r="AF2123" s="24" t="n">
        <f aca="false">2*ROUNDUP(G2123*1000/V_ZENER,0)*PRICE_Z+5*ROUNDUP(G2123*DIODE_SAFETY/V_STICK,0)*PRICE_STICK</f>
        <v>149.8</v>
      </c>
      <c r="AG2123" s="24" t="n">
        <f aca="false">SUM(X2123:AF2123)</f>
        <v>2016.89675446</v>
      </c>
      <c r="AH2123" s="20" t="n">
        <f aca="false">FIXED_BOM</f>
        <v>3461</v>
      </c>
      <c r="AI2123" s="24" t="n">
        <f aca="false">(AG2123+AH2123)*(1+CONT)</f>
        <v>6299.581267629</v>
      </c>
      <c r="AJ2123" s="24" t="n">
        <f aca="false">IF(L2123&gt;0,AI2123/L2123,1000000000000)</f>
        <v>988.527961686032</v>
      </c>
      <c r="AK2123" s="8" t="n">
        <f aca="false">IF(AND(G2123&gt;=V_NEED,L2123&gt;=P_MIN,K2123&gt;=Z_MIN,F2123&lt;=N_CAP,D2123&lt;=R_MAX,OR(CORONA_REQ=0,O2123&gt;=G2123)),1,0)</f>
        <v>0</v>
      </c>
      <c r="AL2123" s="28" t="n">
        <f aca="false">IF(AK2123=1,IF(OBJECTIVE=1,AI2123,AJ2123),1000000000000)+ROW()*0.000000001</f>
        <v>1000000000000</v>
      </c>
    </row>
    <row r="2124" customFormat="false" ht="15" hidden="false" customHeight="false" outlineLevel="0" collapsed="false">
      <c r="A2124" s="8" t="n">
        <v>2120</v>
      </c>
      <c r="B2124" s="23" t="n">
        <v>10</v>
      </c>
      <c r="C2124" s="23" t="n">
        <v>2.5</v>
      </c>
      <c r="D2124" s="8" t="n">
        <v>250</v>
      </c>
      <c r="E2124" s="8" t="n">
        <v>26</v>
      </c>
      <c r="F2124" s="8" t="n">
        <v>6</v>
      </c>
      <c r="G2124" s="28" t="n">
        <v>20.62</v>
      </c>
      <c r="H2124" s="8" t="n">
        <v>151.442818</v>
      </c>
      <c r="I2124" s="8" t="n">
        <v>862.128487</v>
      </c>
      <c r="J2124" s="28" t="n">
        <v>5.692766</v>
      </c>
      <c r="K2124" s="39" t="n">
        <v>1.2938</v>
      </c>
      <c r="L2124" s="28" t="n">
        <v>10.732289</v>
      </c>
      <c r="M2124" s="8" t="n">
        <v>227.5</v>
      </c>
      <c r="N2124" s="8" t="n">
        <v>1075</v>
      </c>
      <c r="O2124" s="28" t="n">
        <v>16.903932</v>
      </c>
      <c r="P2124" s="28" t="n">
        <v>15.325078</v>
      </c>
      <c r="Q2124" s="28" t="n">
        <v>17.81283</v>
      </c>
      <c r="R2124" s="8" t="n">
        <v>24</v>
      </c>
      <c r="S2124" s="8" t="n">
        <v>14</v>
      </c>
      <c r="T2124" s="23" t="n">
        <v>127.908844</v>
      </c>
      <c r="U2124" s="23" t="n">
        <v>106.608845</v>
      </c>
      <c r="V2124" s="28" t="n">
        <v>6.812531</v>
      </c>
      <c r="W2124" s="39" t="n">
        <v>0.851566</v>
      </c>
      <c r="X2124" s="24" t="n">
        <f aca="false">P2124*RHO_VANE/2700*(1+SCRAP)*PRICE_VANE</f>
        <v>183.44118366</v>
      </c>
      <c r="Y2124" s="24" t="n">
        <f aca="false">Q2124*RHO_PLATE/2700*(1+SCRAP)*PRICE_PLATE</f>
        <v>213.2195751</v>
      </c>
      <c r="Z2124" s="24" t="n">
        <f aca="false">T2124*CUT_M+(R2124+S2124)*CUT_SET</f>
        <v>229.863266</v>
      </c>
      <c r="AA2124" s="24" t="n">
        <f aca="false">U2124*ROUND_M</f>
        <v>533.044225</v>
      </c>
      <c r="AB2124" s="24" t="n">
        <f aca="false">(R2124+S2124)*FINISH_PART</f>
        <v>304</v>
      </c>
      <c r="AC2124" s="24" t="n">
        <f aca="false">R2124*SPACER_VANE+(R2124+S2124)*ASM_H*LABOUR</f>
        <v>499.5</v>
      </c>
      <c r="AD2124" s="24" t="n">
        <f aca="false">V2124*G10_CAGE+W2124*G10_SLEEVE</f>
        <v>459.84582</v>
      </c>
      <c r="AE2124" s="24" t="n">
        <f aca="false">N2124/1000*SHAFT_M+SHAFT_SET</f>
        <v>209</v>
      </c>
      <c r="AF2124" s="24" t="n">
        <f aca="false">2*ROUNDUP(G2124*1000/V_ZENER,0)*PRICE_Z+5*ROUNDUP(G2124*DIODE_SAFETY/V_STICK,0)*PRICE_STICK</f>
        <v>149.8</v>
      </c>
      <c r="AG2124" s="24" t="n">
        <f aca="false">SUM(X2124:AF2124)</f>
        <v>2781.71406976</v>
      </c>
      <c r="AH2124" s="20" t="n">
        <f aca="false">FIXED_BOM</f>
        <v>3461</v>
      </c>
      <c r="AI2124" s="24" t="n">
        <f aca="false">(AG2124+AH2124)*(1+CONT)</f>
        <v>7179.121180224</v>
      </c>
      <c r="AJ2124" s="24" t="n">
        <f aca="false">IF(L2124&gt;0,AI2124/L2124,1000000000000)</f>
        <v>668.927307140536</v>
      </c>
      <c r="AK2124" s="8" t="n">
        <f aca="false">IF(AND(G2124&gt;=V_NEED,L2124&gt;=P_MIN,K2124&gt;=Z_MIN,F2124&lt;=N_CAP,D2124&lt;=R_MAX,OR(CORONA_REQ=0,O2124&gt;=G2124)),1,0)</f>
        <v>0</v>
      </c>
      <c r="AL2124" s="28" t="n">
        <f aca="false">IF(AK2124=1,IF(OBJECTIVE=1,AI2124,AJ2124),1000000000000)+ROW()*0.000000001</f>
        <v>1000000000000</v>
      </c>
    </row>
    <row r="2125" customFormat="false" ht="15" hidden="false" customHeight="false" outlineLevel="0" collapsed="false">
      <c r="A2125" s="8" t="n">
        <v>2121</v>
      </c>
      <c r="B2125" s="23" t="n">
        <v>10</v>
      </c>
      <c r="C2125" s="23" t="n">
        <v>2.5</v>
      </c>
      <c r="D2125" s="8" t="n">
        <v>250</v>
      </c>
      <c r="E2125" s="8" t="n">
        <v>26</v>
      </c>
      <c r="F2125" s="8" t="n">
        <v>8</v>
      </c>
      <c r="G2125" s="28" t="n">
        <v>20.62</v>
      </c>
      <c r="H2125" s="8" t="n">
        <v>205.785661</v>
      </c>
      <c r="I2125" s="8" t="n">
        <v>1175.629756</v>
      </c>
      <c r="J2125" s="28" t="n">
        <v>5.712885</v>
      </c>
      <c r="K2125" s="39" t="n">
        <v>1.306191</v>
      </c>
      <c r="L2125" s="28" t="n">
        <v>15.092158</v>
      </c>
      <c r="M2125" s="8" t="n">
        <v>302.5</v>
      </c>
      <c r="N2125" s="8" t="n">
        <v>1225</v>
      </c>
      <c r="O2125" s="28" t="n">
        <v>16.903932</v>
      </c>
      <c r="P2125" s="28" t="n">
        <v>20.433437</v>
      </c>
      <c r="Q2125" s="28" t="n">
        <v>22.90221</v>
      </c>
      <c r="R2125" s="8" t="n">
        <v>32</v>
      </c>
      <c r="S2125" s="8" t="n">
        <v>18</v>
      </c>
      <c r="T2125" s="23" t="n">
        <v>169.288488</v>
      </c>
      <c r="U2125" s="23" t="n">
        <v>140.88849</v>
      </c>
      <c r="V2125" s="28" t="n">
        <v>8.653756</v>
      </c>
      <c r="W2125" s="39" t="n">
        <v>1.081719</v>
      </c>
      <c r="X2125" s="24" t="n">
        <f aca="false">P2125*RHO_VANE/2700*(1+SCRAP)*PRICE_VANE</f>
        <v>244.58824089</v>
      </c>
      <c r="Y2125" s="24" t="n">
        <f aca="false">Q2125*RHO_PLATE/2700*(1+SCRAP)*PRICE_PLATE</f>
        <v>274.1394537</v>
      </c>
      <c r="Z2125" s="24" t="n">
        <f aca="false">T2125*CUT_M+(R2125+S2125)*CUT_SET</f>
        <v>303.932732</v>
      </c>
      <c r="AA2125" s="24" t="n">
        <f aca="false">U2125*ROUND_M</f>
        <v>704.44245</v>
      </c>
      <c r="AB2125" s="24" t="n">
        <f aca="false">(R2125+S2125)*FINISH_PART</f>
        <v>400</v>
      </c>
      <c r="AC2125" s="24" t="n">
        <f aca="false">R2125*SPACER_VANE+(R2125+S2125)*ASM_H*LABOUR</f>
        <v>658.5</v>
      </c>
      <c r="AD2125" s="24" t="n">
        <f aca="false">V2125*G10_CAGE+W2125*G10_SLEEVE</f>
        <v>584.1285</v>
      </c>
      <c r="AE2125" s="24" t="n">
        <f aca="false">N2125/1000*SHAFT_M+SHAFT_SET</f>
        <v>227</v>
      </c>
      <c r="AF2125" s="24" t="n">
        <f aca="false">2*ROUNDUP(G2125*1000/V_ZENER,0)*PRICE_Z+5*ROUNDUP(G2125*DIODE_SAFETY/V_STICK,0)*PRICE_STICK</f>
        <v>149.8</v>
      </c>
      <c r="AG2125" s="24" t="n">
        <f aca="false">SUM(X2125:AF2125)</f>
        <v>3546.53137659</v>
      </c>
      <c r="AH2125" s="20" t="n">
        <f aca="false">FIXED_BOM</f>
        <v>3461</v>
      </c>
      <c r="AI2125" s="24" t="n">
        <f aca="false">(AG2125+AH2125)*(1+CONT)</f>
        <v>8058.6610830785</v>
      </c>
      <c r="AJ2125" s="24" t="n">
        <f aca="false">IF(L2125&gt;0,AI2125/L2125,1000000000000)</f>
        <v>533.963471829443</v>
      </c>
      <c r="AK2125" s="8" t="n">
        <f aca="false">IF(AND(G2125&gt;=V_NEED,L2125&gt;=P_MIN,K2125&gt;=Z_MIN,F2125&lt;=N_CAP,D2125&lt;=R_MAX,OR(CORONA_REQ=0,O2125&gt;=G2125)),1,0)</f>
        <v>0</v>
      </c>
      <c r="AL2125" s="28" t="n">
        <f aca="false">IF(AK2125=1,IF(OBJECTIVE=1,AI2125,AJ2125),1000000000000)+ROW()*0.000000001</f>
        <v>1000000000000</v>
      </c>
    </row>
    <row r="2126" customFormat="false" ht="15" hidden="false" customHeight="false" outlineLevel="0" collapsed="false">
      <c r="A2126" s="8" t="n">
        <v>2122</v>
      </c>
      <c r="B2126" s="23" t="n">
        <v>10</v>
      </c>
      <c r="C2126" s="23" t="n">
        <v>2.5</v>
      </c>
      <c r="D2126" s="8" t="n">
        <v>250</v>
      </c>
      <c r="E2126" s="8" t="n">
        <v>26</v>
      </c>
      <c r="F2126" s="8" t="n">
        <v>10</v>
      </c>
      <c r="G2126" s="28" t="n">
        <v>20.62</v>
      </c>
      <c r="H2126" s="8" t="n">
        <v>260.128504</v>
      </c>
      <c r="I2126" s="8" t="n">
        <v>1489.131024</v>
      </c>
      <c r="J2126" s="28" t="n">
        <v>5.724598</v>
      </c>
      <c r="K2126" s="39" t="n">
        <v>1.313452</v>
      </c>
      <c r="L2126" s="28" t="n">
        <v>19.451939</v>
      </c>
      <c r="M2126" s="8" t="n">
        <v>377.5</v>
      </c>
      <c r="N2126" s="8" t="n">
        <v>1375</v>
      </c>
      <c r="O2126" s="28" t="n">
        <v>16.903932</v>
      </c>
      <c r="P2126" s="28" t="n">
        <v>25.541796</v>
      </c>
      <c r="Q2126" s="28" t="n">
        <v>27.991591</v>
      </c>
      <c r="R2126" s="8" t="n">
        <v>40</v>
      </c>
      <c r="S2126" s="8" t="n">
        <v>22</v>
      </c>
      <c r="T2126" s="23" t="n">
        <v>210.668132</v>
      </c>
      <c r="U2126" s="23" t="n">
        <v>175.168135</v>
      </c>
      <c r="V2126" s="28" t="n">
        <v>10.49498</v>
      </c>
      <c r="W2126" s="39" t="n">
        <v>1.311873</v>
      </c>
      <c r="X2126" s="24" t="n">
        <f aca="false">P2126*RHO_VANE/2700*(1+SCRAP)*PRICE_VANE</f>
        <v>305.73529812</v>
      </c>
      <c r="Y2126" s="24" t="n">
        <f aca="false">Q2126*RHO_PLATE/2700*(1+SCRAP)*PRICE_PLATE</f>
        <v>335.05934427</v>
      </c>
      <c r="Z2126" s="24" t="n">
        <f aca="false">T2126*CUT_M+(R2126+S2126)*CUT_SET</f>
        <v>378.002198</v>
      </c>
      <c r="AA2126" s="24" t="n">
        <f aca="false">U2126*ROUND_M</f>
        <v>875.840675</v>
      </c>
      <c r="AB2126" s="24" t="n">
        <f aca="false">(R2126+S2126)*FINISH_PART</f>
        <v>496</v>
      </c>
      <c r="AC2126" s="24" t="n">
        <f aca="false">R2126*SPACER_VANE+(R2126+S2126)*ASM_H*LABOUR</f>
        <v>817.5</v>
      </c>
      <c r="AD2126" s="24" t="n">
        <f aca="false">V2126*G10_CAGE+W2126*G10_SLEEVE</f>
        <v>708.41118</v>
      </c>
      <c r="AE2126" s="24" t="n">
        <f aca="false">N2126/1000*SHAFT_M+SHAFT_SET</f>
        <v>245</v>
      </c>
      <c r="AF2126" s="24" t="n">
        <f aca="false">2*ROUNDUP(G2126*1000/V_ZENER,0)*PRICE_Z+5*ROUNDUP(G2126*DIODE_SAFETY/V_STICK,0)*PRICE_STICK</f>
        <v>149.8</v>
      </c>
      <c r="AG2126" s="24" t="n">
        <f aca="false">SUM(X2126:AF2126)</f>
        <v>4311.34869539</v>
      </c>
      <c r="AH2126" s="20" t="n">
        <f aca="false">FIXED_BOM</f>
        <v>3461</v>
      </c>
      <c r="AI2126" s="24" t="n">
        <f aca="false">(AG2126+AH2126)*(1+CONT)</f>
        <v>8938.2009996985</v>
      </c>
      <c r="AJ2126" s="24" t="n">
        <f aca="false">IF(L2126&gt;0,AI2126/L2126,1000000000000)</f>
        <v>459.501800807544</v>
      </c>
      <c r="AK2126" s="8" t="n">
        <f aca="false">IF(AND(G2126&gt;=V_NEED,L2126&gt;=P_MIN,K2126&gt;=Z_MIN,F2126&lt;=N_CAP,D2126&lt;=R_MAX,OR(CORONA_REQ=0,O2126&gt;=G2126)),1,0)</f>
        <v>0</v>
      </c>
      <c r="AL2126" s="28" t="n">
        <f aca="false">IF(AK2126=1,IF(OBJECTIVE=1,AI2126,AJ2126),1000000000000)+ROW()*0.000000001</f>
        <v>1000000000000</v>
      </c>
    </row>
    <row r="2127" customFormat="false" ht="15" hidden="false" customHeight="false" outlineLevel="0" collapsed="false">
      <c r="A2127" s="8" t="n">
        <v>2123</v>
      </c>
      <c r="B2127" s="23" t="n">
        <v>10</v>
      </c>
      <c r="C2127" s="23" t="n">
        <v>2.5</v>
      </c>
      <c r="D2127" s="8" t="n">
        <v>250</v>
      </c>
      <c r="E2127" s="8" t="n">
        <v>26</v>
      </c>
      <c r="F2127" s="8" t="n">
        <v>12</v>
      </c>
      <c r="G2127" s="28" t="n">
        <v>20.62</v>
      </c>
      <c r="H2127" s="8" t="n">
        <v>314.471347</v>
      </c>
      <c r="I2127" s="8" t="n">
        <v>1802.632292</v>
      </c>
      <c r="J2127" s="28" t="n">
        <v>5.732262</v>
      </c>
      <c r="K2127" s="39" t="n">
        <v>1.318685</v>
      </c>
      <c r="L2127" s="28" t="n">
        <v>23.823204</v>
      </c>
      <c r="M2127" s="8" t="n">
        <v>452.5</v>
      </c>
      <c r="N2127" s="8" t="n">
        <v>1525</v>
      </c>
      <c r="O2127" s="28" t="n">
        <v>16.903932</v>
      </c>
      <c r="P2127" s="28" t="n">
        <v>30.650155</v>
      </c>
      <c r="Q2127" s="28" t="n">
        <v>33.080971</v>
      </c>
      <c r="R2127" s="8" t="n">
        <v>48</v>
      </c>
      <c r="S2127" s="8" t="n">
        <v>26</v>
      </c>
      <c r="T2127" s="23" t="n">
        <v>252.047776</v>
      </c>
      <c r="U2127" s="23" t="n">
        <v>209.44778</v>
      </c>
      <c r="V2127" s="28" t="n">
        <v>12.336205</v>
      </c>
      <c r="W2127" s="39" t="n">
        <v>1.542026</v>
      </c>
      <c r="X2127" s="24" t="n">
        <f aca="false">P2127*RHO_VANE/2700*(1+SCRAP)*PRICE_VANE</f>
        <v>366.88235535</v>
      </c>
      <c r="Y2127" s="24" t="n">
        <f aca="false">Q2127*RHO_PLATE/2700*(1+SCRAP)*PRICE_PLATE</f>
        <v>395.97922287</v>
      </c>
      <c r="Z2127" s="24" t="n">
        <f aca="false">T2127*CUT_M+(R2127+S2127)*CUT_SET</f>
        <v>452.071664</v>
      </c>
      <c r="AA2127" s="24" t="n">
        <f aca="false">U2127*ROUND_M</f>
        <v>1047.2389</v>
      </c>
      <c r="AB2127" s="24" t="n">
        <f aca="false">(R2127+S2127)*FINISH_PART</f>
        <v>592</v>
      </c>
      <c r="AC2127" s="24" t="n">
        <f aca="false">R2127*SPACER_VANE+(R2127+S2127)*ASM_H*LABOUR</f>
        <v>976.5</v>
      </c>
      <c r="AD2127" s="24" t="n">
        <f aca="false">V2127*G10_CAGE+W2127*G10_SLEEVE</f>
        <v>832.69386</v>
      </c>
      <c r="AE2127" s="24" t="n">
        <f aca="false">N2127/1000*SHAFT_M+SHAFT_SET</f>
        <v>263</v>
      </c>
      <c r="AF2127" s="24" t="n">
        <f aca="false">2*ROUNDUP(G2127*1000/V_ZENER,0)*PRICE_Z+5*ROUNDUP(G2127*DIODE_SAFETY/V_STICK,0)*PRICE_STICK</f>
        <v>149.8</v>
      </c>
      <c r="AG2127" s="24" t="n">
        <f aca="false">SUM(X2127:AF2127)</f>
        <v>5076.16600222</v>
      </c>
      <c r="AH2127" s="20" t="n">
        <f aca="false">FIXED_BOM</f>
        <v>3461</v>
      </c>
      <c r="AI2127" s="24" t="n">
        <f aca="false">(AG2127+AH2127)*(1+CONT)</f>
        <v>9817.740902553</v>
      </c>
      <c r="AJ2127" s="24" t="n">
        <f aca="false">IF(L2127&gt;0,AI2127/L2127,1000000000000)</f>
        <v>412.10833364618</v>
      </c>
      <c r="AK2127" s="8" t="n">
        <f aca="false">IF(AND(G2127&gt;=V_NEED,L2127&gt;=P_MIN,K2127&gt;=Z_MIN,F2127&lt;=N_CAP,D2127&lt;=R_MAX,OR(CORONA_REQ=0,O2127&gt;=G2127)),1,0)</f>
        <v>0</v>
      </c>
      <c r="AL2127" s="28" t="n">
        <f aca="false">IF(AK2127=1,IF(OBJECTIVE=1,AI2127,AJ2127),1000000000000)+ROW()*0.000000001</f>
        <v>1000000000000</v>
      </c>
    </row>
    <row r="2128" customFormat="false" ht="15" hidden="false" customHeight="false" outlineLevel="0" collapsed="false">
      <c r="A2128" s="8" t="n">
        <v>2124</v>
      </c>
      <c r="B2128" s="23" t="n">
        <v>10</v>
      </c>
      <c r="C2128" s="23" t="n">
        <v>2.5</v>
      </c>
      <c r="D2128" s="8" t="n">
        <v>250</v>
      </c>
      <c r="E2128" s="8" t="n">
        <v>26</v>
      </c>
      <c r="F2128" s="8" t="n">
        <v>16</v>
      </c>
      <c r="G2128" s="28" t="n">
        <v>20.62</v>
      </c>
      <c r="H2128" s="8" t="n">
        <v>423.157033</v>
      </c>
      <c r="I2128" s="8" t="n">
        <v>2429.634828</v>
      </c>
      <c r="J2128" s="28" t="n">
        <v>5.741686</v>
      </c>
      <c r="K2128" s="39" t="n">
        <v>1.324572</v>
      </c>
      <c r="L2128" s="28" t="n">
        <v>32.565981</v>
      </c>
      <c r="M2128" s="8" t="n">
        <v>615</v>
      </c>
      <c r="N2128" s="8" t="n">
        <v>1850</v>
      </c>
      <c r="O2128" s="28" t="n">
        <v>16.903932</v>
      </c>
      <c r="P2128" s="28" t="n">
        <v>40.866874</v>
      </c>
      <c r="Q2128" s="28" t="n">
        <v>45.804421</v>
      </c>
      <c r="R2128" s="8" t="n">
        <v>64</v>
      </c>
      <c r="S2128" s="8" t="n">
        <v>36</v>
      </c>
      <c r="T2128" s="23" t="n">
        <v>338.576975</v>
      </c>
      <c r="U2128" s="23" t="n">
        <v>281.77698</v>
      </c>
      <c r="V2128" s="28" t="n">
        <v>16.325525</v>
      </c>
      <c r="W2128" s="39" t="n">
        <v>2.040691</v>
      </c>
      <c r="X2128" s="24" t="n">
        <f aca="false">P2128*RHO_VANE/2700*(1+SCRAP)*PRICE_VANE</f>
        <v>489.17648178</v>
      </c>
      <c r="Y2128" s="24" t="n">
        <f aca="false">Q2128*RHO_PLATE/2700*(1+SCRAP)*PRICE_PLATE</f>
        <v>548.27891937</v>
      </c>
      <c r="Z2128" s="24" t="n">
        <f aca="false">T2128*CUT_M+(R2128+S2128)*CUT_SET</f>
        <v>607.8654625</v>
      </c>
      <c r="AA2128" s="24" t="n">
        <f aca="false">U2128*ROUND_M</f>
        <v>1408.8849</v>
      </c>
      <c r="AB2128" s="24" t="n">
        <f aca="false">(R2128+S2128)*FINISH_PART</f>
        <v>800</v>
      </c>
      <c r="AC2128" s="24" t="n">
        <f aca="false">R2128*SPACER_VANE+(R2128+S2128)*ASM_H*LABOUR</f>
        <v>1317</v>
      </c>
      <c r="AD2128" s="24" t="n">
        <f aca="false">V2128*G10_CAGE+W2128*G10_SLEEVE</f>
        <v>1101.97296</v>
      </c>
      <c r="AE2128" s="24" t="n">
        <f aca="false">N2128/1000*SHAFT_M+SHAFT_SET</f>
        <v>302</v>
      </c>
      <c r="AF2128" s="24" t="n">
        <f aca="false">2*ROUNDUP(G2128*1000/V_ZENER,0)*PRICE_Z+5*ROUNDUP(G2128*DIODE_SAFETY/V_STICK,0)*PRICE_STICK</f>
        <v>149.8</v>
      </c>
      <c r="AG2128" s="24" t="n">
        <f aca="false">SUM(X2128:AF2128)</f>
        <v>6724.97872365</v>
      </c>
      <c r="AH2128" s="20" t="n">
        <f aca="false">FIXED_BOM</f>
        <v>3461</v>
      </c>
      <c r="AI2128" s="24" t="n">
        <f aca="false">(AG2128+AH2128)*(1+CONT)</f>
        <v>11713.8755321975</v>
      </c>
      <c r="AJ2128" s="24" t="n">
        <f aca="false">IF(L2128&gt;0,AI2128/L2128,1000000000000)</f>
        <v>359.696688768488</v>
      </c>
      <c r="AK2128" s="8" t="n">
        <f aca="false">IF(AND(G2128&gt;=V_NEED,L2128&gt;=P_MIN,K2128&gt;=Z_MIN,F2128&lt;=N_CAP,D2128&lt;=R_MAX,OR(CORONA_REQ=0,O2128&gt;=G2128)),1,0)</f>
        <v>0</v>
      </c>
      <c r="AL2128" s="28" t="n">
        <f aca="false">IF(AK2128=1,IF(OBJECTIVE=1,AI2128,AJ2128),1000000000000)+ROW()*0.000000001</f>
        <v>1000000000000</v>
      </c>
    </row>
    <row r="2129" customFormat="false" ht="15" hidden="false" customHeight="false" outlineLevel="0" collapsed="false">
      <c r="A2129" s="8" t="n">
        <v>2125</v>
      </c>
      <c r="B2129" s="23" t="n">
        <v>10</v>
      </c>
      <c r="C2129" s="23" t="n">
        <v>3</v>
      </c>
      <c r="D2129" s="8" t="n">
        <v>250</v>
      </c>
      <c r="E2129" s="8" t="n">
        <v>18</v>
      </c>
      <c r="F2129" s="8" t="n">
        <v>4</v>
      </c>
      <c r="G2129" s="28" t="n">
        <v>20.62</v>
      </c>
      <c r="H2129" s="8" t="n">
        <v>52.947871</v>
      </c>
      <c r="I2129" s="8" t="n">
        <v>394.164903</v>
      </c>
      <c r="J2129" s="28" t="n">
        <v>7.444396</v>
      </c>
      <c r="K2129" s="39" t="n">
        <v>1.304969</v>
      </c>
      <c r="L2129" s="28" t="n">
        <v>5.014724</v>
      </c>
      <c r="M2129" s="8" t="n">
        <v>146</v>
      </c>
      <c r="N2129" s="8" t="n">
        <v>912</v>
      </c>
      <c r="O2129" s="28" t="n">
        <v>17.912044</v>
      </c>
      <c r="P2129" s="28" t="n">
        <v>9.002859</v>
      </c>
      <c r="Q2129" s="28" t="n">
        <v>12.214512</v>
      </c>
      <c r="R2129" s="8" t="n">
        <v>16</v>
      </c>
      <c r="S2129" s="8" t="n">
        <v>8</v>
      </c>
      <c r="T2129" s="23" t="n">
        <v>82.759288</v>
      </c>
      <c r="U2129" s="23" t="n">
        <v>68.559289</v>
      </c>
      <c r="V2129" s="28" t="n">
        <v>4.811734</v>
      </c>
      <c r="W2129" s="39" t="n">
        <v>0.601467</v>
      </c>
      <c r="X2129" s="24" t="n">
        <f aca="false">P2129*RHO_VANE/2700*(1+SCRAP)*PRICE_VANE</f>
        <v>107.76422223</v>
      </c>
      <c r="Y2129" s="24" t="n">
        <f aca="false">Q2129*RHO_PLATE/2700*(1+SCRAP)*PRICE_PLATE</f>
        <v>146.20770864</v>
      </c>
      <c r="Z2129" s="24" t="n">
        <f aca="false">T2129*CUT_M+(R2129+S2129)*CUT_SET</f>
        <v>148.138932</v>
      </c>
      <c r="AA2129" s="24" t="n">
        <f aca="false">U2129*ROUND_M</f>
        <v>342.796445</v>
      </c>
      <c r="AB2129" s="24" t="n">
        <f aca="false">(R2129+S2129)*FINISH_PART</f>
        <v>192</v>
      </c>
      <c r="AC2129" s="24" t="n">
        <f aca="false">R2129*SPACER_VANE+(R2129+S2129)*ASM_H*LABOUR</f>
        <v>318</v>
      </c>
      <c r="AD2129" s="24" t="n">
        <f aca="false">V2129*G10_CAGE+W2129*G10_SLEEVE</f>
        <v>324.79206</v>
      </c>
      <c r="AE2129" s="24" t="n">
        <f aca="false">N2129/1000*SHAFT_M+SHAFT_SET</f>
        <v>189.44</v>
      </c>
      <c r="AF2129" s="24" t="n">
        <f aca="false">2*ROUNDUP(G2129*1000/V_ZENER,0)*PRICE_Z+5*ROUNDUP(G2129*DIODE_SAFETY/V_STICK,0)*PRICE_STICK</f>
        <v>149.8</v>
      </c>
      <c r="AG2129" s="24" t="n">
        <f aca="false">SUM(X2129:AF2129)</f>
        <v>1918.93936787</v>
      </c>
      <c r="AH2129" s="20" t="n">
        <f aca="false">FIXED_BOM</f>
        <v>3461</v>
      </c>
      <c r="AI2129" s="24" t="n">
        <f aca="false">(AG2129+AH2129)*(1+CONT)</f>
        <v>6186.9302730505</v>
      </c>
      <c r="AJ2129" s="24" t="n">
        <f aca="false">IF(L2129&gt;0,AI2129/L2129,1000000000000)</f>
        <v>1233.75289907291</v>
      </c>
      <c r="AK2129" s="8" t="n">
        <f aca="false">IF(AND(G2129&gt;=V_NEED,L2129&gt;=P_MIN,K2129&gt;=Z_MIN,F2129&lt;=N_CAP,D2129&lt;=R_MAX,OR(CORONA_REQ=0,O2129&gt;=G2129)),1,0)</f>
        <v>0</v>
      </c>
      <c r="AL2129" s="28" t="n">
        <f aca="false">IF(AK2129=1,IF(OBJECTIVE=1,AI2129,AJ2129),1000000000000)+ROW()*0.000000001</f>
        <v>1000000000000</v>
      </c>
    </row>
    <row r="2130" customFormat="false" ht="15" hidden="false" customHeight="false" outlineLevel="0" collapsed="false">
      <c r="A2130" s="8" t="n">
        <v>2126</v>
      </c>
      <c r="B2130" s="23" t="n">
        <v>10</v>
      </c>
      <c r="C2130" s="23" t="n">
        <v>3</v>
      </c>
      <c r="D2130" s="8" t="n">
        <v>250</v>
      </c>
      <c r="E2130" s="8" t="n">
        <v>18</v>
      </c>
      <c r="F2130" s="8" t="n">
        <v>6</v>
      </c>
      <c r="G2130" s="28" t="n">
        <v>20.62</v>
      </c>
      <c r="H2130" s="8" t="n">
        <v>82.06094</v>
      </c>
      <c r="I2130" s="8" t="n">
        <v>619.40199</v>
      </c>
      <c r="J2130" s="28" t="n">
        <v>7.548073</v>
      </c>
      <c r="K2130" s="39" t="n">
        <v>1.344062</v>
      </c>
      <c r="L2130" s="28" t="n">
        <v>8.612561</v>
      </c>
      <c r="M2130" s="8" t="n">
        <v>224</v>
      </c>
      <c r="N2130" s="8" t="n">
        <v>1068</v>
      </c>
      <c r="O2130" s="28" t="n">
        <v>17.912044</v>
      </c>
      <c r="P2130" s="28" t="n">
        <v>13.504288</v>
      </c>
      <c r="Q2130" s="28" t="n">
        <v>18.321768</v>
      </c>
      <c r="R2130" s="8" t="n">
        <v>24</v>
      </c>
      <c r="S2130" s="8" t="n">
        <v>12</v>
      </c>
      <c r="T2130" s="23" t="n">
        <v>124.138932</v>
      </c>
      <c r="U2130" s="23" t="n">
        <v>102.838934</v>
      </c>
      <c r="V2130" s="28" t="n">
        <v>6.726607</v>
      </c>
      <c r="W2130" s="39" t="n">
        <v>0.840826</v>
      </c>
      <c r="X2130" s="24" t="n">
        <f aca="false">P2130*RHO_VANE/2700*(1+SCRAP)*PRICE_VANE</f>
        <v>161.64632736</v>
      </c>
      <c r="Y2130" s="24" t="n">
        <f aca="false">Q2130*RHO_PLATE/2700*(1+SCRAP)*PRICE_PLATE</f>
        <v>219.31156296</v>
      </c>
      <c r="Z2130" s="24" t="n">
        <f aca="false">T2130*CUT_M+(R2130+S2130)*CUT_SET</f>
        <v>222.208398</v>
      </c>
      <c r="AA2130" s="24" t="n">
        <f aca="false">U2130*ROUND_M</f>
        <v>514.19467</v>
      </c>
      <c r="AB2130" s="24" t="n">
        <f aca="false">(R2130+S2130)*FINISH_PART</f>
        <v>288</v>
      </c>
      <c r="AC2130" s="24" t="n">
        <f aca="false">R2130*SPACER_VANE+(R2130+S2130)*ASM_H*LABOUR</f>
        <v>477</v>
      </c>
      <c r="AD2130" s="24" t="n">
        <f aca="false">V2130*G10_CAGE+W2130*G10_SLEEVE</f>
        <v>454.04598</v>
      </c>
      <c r="AE2130" s="24" t="n">
        <f aca="false">N2130/1000*SHAFT_M+SHAFT_SET</f>
        <v>208.16</v>
      </c>
      <c r="AF2130" s="24" t="n">
        <f aca="false">2*ROUNDUP(G2130*1000/V_ZENER,0)*PRICE_Z+5*ROUNDUP(G2130*DIODE_SAFETY/V_STICK,0)*PRICE_STICK</f>
        <v>149.8</v>
      </c>
      <c r="AG2130" s="24" t="n">
        <f aca="false">SUM(X2130:AF2130)</f>
        <v>2694.36693832</v>
      </c>
      <c r="AH2130" s="20" t="n">
        <f aca="false">FIXED_BOM</f>
        <v>3461</v>
      </c>
      <c r="AI2130" s="24" t="n">
        <f aca="false">(AG2130+AH2130)*(1+CONT)</f>
        <v>7078.671979068</v>
      </c>
      <c r="AJ2130" s="24" t="n">
        <f aca="false">IF(L2130&gt;0,AI2130/L2130,1000000000000)</f>
        <v>821.900939693548</v>
      </c>
      <c r="AK2130" s="8" t="n">
        <f aca="false">IF(AND(G2130&gt;=V_NEED,L2130&gt;=P_MIN,K2130&gt;=Z_MIN,F2130&lt;=N_CAP,D2130&lt;=R_MAX,OR(CORONA_REQ=0,O2130&gt;=G2130)),1,0)</f>
        <v>0</v>
      </c>
      <c r="AL2130" s="28" t="n">
        <f aca="false">IF(AK2130=1,IF(OBJECTIVE=1,AI2130,AJ2130),1000000000000)+ROW()*0.000000001</f>
        <v>1000000000000</v>
      </c>
    </row>
    <row r="2131" customFormat="false" ht="15" hidden="false" customHeight="false" outlineLevel="0" collapsed="false">
      <c r="A2131" s="8" t="n">
        <v>2127</v>
      </c>
      <c r="B2131" s="23" t="n">
        <v>10</v>
      </c>
      <c r="C2131" s="23" t="n">
        <v>3</v>
      </c>
      <c r="D2131" s="8" t="n">
        <v>250</v>
      </c>
      <c r="E2131" s="8" t="n">
        <v>18</v>
      </c>
      <c r="F2131" s="8" t="n">
        <v>8</v>
      </c>
      <c r="G2131" s="28" t="n">
        <v>20.62</v>
      </c>
      <c r="H2131" s="8" t="n">
        <v>111.174009</v>
      </c>
      <c r="I2131" s="8" t="n">
        <v>844.639078</v>
      </c>
      <c r="J2131" s="28" t="n">
        <v>7.597451</v>
      </c>
      <c r="K2131" s="39" t="n">
        <v>1.364232</v>
      </c>
      <c r="L2131" s="28" t="n">
        <v>12.243342</v>
      </c>
      <c r="M2131" s="8" t="n">
        <v>289</v>
      </c>
      <c r="N2131" s="8" t="n">
        <v>1198</v>
      </c>
      <c r="O2131" s="28" t="n">
        <v>17.912044</v>
      </c>
      <c r="P2131" s="28" t="n">
        <v>18.005718</v>
      </c>
      <c r="Q2131" s="28" t="n">
        <v>21.375396</v>
      </c>
      <c r="R2131" s="8" t="n">
        <v>32</v>
      </c>
      <c r="S2131" s="8" t="n">
        <v>14</v>
      </c>
      <c r="T2131" s="23" t="n">
        <v>161.748665</v>
      </c>
      <c r="U2131" s="23" t="n">
        <v>133.348668</v>
      </c>
      <c r="V2131" s="28" t="n">
        <v>8.322335</v>
      </c>
      <c r="W2131" s="39" t="n">
        <v>1.040292</v>
      </c>
      <c r="X2131" s="24" t="n">
        <f aca="false">P2131*RHO_VANE/2700*(1+SCRAP)*PRICE_VANE</f>
        <v>215.52844446</v>
      </c>
      <c r="Y2131" s="24" t="n">
        <f aca="false">Q2131*RHO_PLATE/2700*(1+SCRAP)*PRICE_PLATE</f>
        <v>255.86349012</v>
      </c>
      <c r="Z2131" s="24" t="n">
        <f aca="false">T2131*CUT_M+(R2131+S2131)*CUT_SET</f>
        <v>288.6229975</v>
      </c>
      <c r="AA2131" s="24" t="n">
        <f aca="false">U2131*ROUND_M</f>
        <v>666.74334</v>
      </c>
      <c r="AB2131" s="24" t="n">
        <f aca="false">(R2131+S2131)*FINISH_PART</f>
        <v>368</v>
      </c>
      <c r="AC2131" s="24" t="n">
        <f aca="false">R2131*SPACER_VANE+(R2131+S2131)*ASM_H*LABOUR</f>
        <v>613.5</v>
      </c>
      <c r="AD2131" s="24" t="n">
        <f aca="false">V2131*G10_CAGE+W2131*G10_SLEEVE</f>
        <v>561.75762</v>
      </c>
      <c r="AE2131" s="24" t="n">
        <f aca="false">N2131/1000*SHAFT_M+SHAFT_SET</f>
        <v>223.76</v>
      </c>
      <c r="AF2131" s="24" t="n">
        <f aca="false">2*ROUNDUP(G2131*1000/V_ZENER,0)*PRICE_Z+5*ROUNDUP(G2131*DIODE_SAFETY/V_STICK,0)*PRICE_STICK</f>
        <v>149.8</v>
      </c>
      <c r="AG2131" s="24" t="n">
        <f aca="false">SUM(X2131:AF2131)</f>
        <v>3343.57589208</v>
      </c>
      <c r="AH2131" s="20" t="n">
        <f aca="false">FIXED_BOM</f>
        <v>3461</v>
      </c>
      <c r="AI2131" s="24" t="n">
        <f aca="false">(AG2131+AH2131)*(1+CONT)</f>
        <v>7825.262275892</v>
      </c>
      <c r="AJ2131" s="24" t="n">
        <f aca="false">IF(L2131&gt;0,AI2131/L2131,1000000000000)</f>
        <v>639.14430193096</v>
      </c>
      <c r="AK2131" s="8" t="n">
        <f aca="false">IF(AND(G2131&gt;=V_NEED,L2131&gt;=P_MIN,K2131&gt;=Z_MIN,F2131&lt;=N_CAP,D2131&lt;=R_MAX,OR(CORONA_REQ=0,O2131&gt;=G2131)),1,0)</f>
        <v>0</v>
      </c>
      <c r="AL2131" s="28" t="n">
        <f aca="false">IF(AK2131=1,IF(OBJECTIVE=1,AI2131,AJ2131),1000000000000)+ROW()*0.000000001</f>
        <v>1000000000000</v>
      </c>
    </row>
    <row r="2132" customFormat="false" ht="15" hidden="false" customHeight="false" outlineLevel="0" collapsed="false">
      <c r="A2132" s="8" t="n">
        <v>2128</v>
      </c>
      <c r="B2132" s="23" t="n">
        <v>10</v>
      </c>
      <c r="C2132" s="23" t="n">
        <v>3</v>
      </c>
      <c r="D2132" s="8" t="n">
        <v>250</v>
      </c>
      <c r="E2132" s="8" t="n">
        <v>18</v>
      </c>
      <c r="F2132" s="8" t="n">
        <v>10</v>
      </c>
      <c r="G2132" s="28" t="n">
        <v>20.62</v>
      </c>
      <c r="H2132" s="8" t="n">
        <v>140.287078</v>
      </c>
      <c r="I2132" s="8" t="n">
        <v>1069.876165</v>
      </c>
      <c r="J2132" s="28" t="n">
        <v>7.626334</v>
      </c>
      <c r="K2132" s="39" t="n">
        <v>1.375828</v>
      </c>
      <c r="L2132" s="28" t="n">
        <v>15.865478</v>
      </c>
      <c r="M2132" s="8" t="n">
        <v>367</v>
      </c>
      <c r="N2132" s="8" t="n">
        <v>1354</v>
      </c>
      <c r="O2132" s="28" t="n">
        <v>17.912044</v>
      </c>
      <c r="P2132" s="28" t="n">
        <v>22.507147</v>
      </c>
      <c r="Q2132" s="28" t="n">
        <v>27.482653</v>
      </c>
      <c r="R2132" s="8" t="n">
        <v>40</v>
      </c>
      <c r="S2132" s="8" t="n">
        <v>18</v>
      </c>
      <c r="T2132" s="23" t="n">
        <v>203.128309</v>
      </c>
      <c r="U2132" s="23" t="n">
        <v>167.628313</v>
      </c>
      <c r="V2132" s="28" t="n">
        <v>10.237209</v>
      </c>
      <c r="W2132" s="39" t="n">
        <v>1.279651</v>
      </c>
      <c r="X2132" s="24" t="n">
        <f aca="false">P2132*RHO_VANE/2700*(1+SCRAP)*PRICE_VANE</f>
        <v>269.41054959</v>
      </c>
      <c r="Y2132" s="24" t="n">
        <f aca="false">Q2132*RHO_PLATE/2700*(1+SCRAP)*PRICE_PLATE</f>
        <v>328.96735641</v>
      </c>
      <c r="Z2132" s="24" t="n">
        <f aca="false">T2132*CUT_M+(R2132+S2132)*CUT_SET</f>
        <v>362.6924635</v>
      </c>
      <c r="AA2132" s="24" t="n">
        <f aca="false">U2132*ROUND_M</f>
        <v>838.141565</v>
      </c>
      <c r="AB2132" s="24" t="n">
        <f aca="false">(R2132+S2132)*FINISH_PART</f>
        <v>464</v>
      </c>
      <c r="AC2132" s="24" t="n">
        <f aca="false">R2132*SPACER_VANE+(R2132+S2132)*ASM_H*LABOUR</f>
        <v>772.5</v>
      </c>
      <c r="AD2132" s="24" t="n">
        <f aca="false">V2132*G10_CAGE+W2132*G10_SLEEVE</f>
        <v>691.0116</v>
      </c>
      <c r="AE2132" s="24" t="n">
        <f aca="false">N2132/1000*SHAFT_M+SHAFT_SET</f>
        <v>242.48</v>
      </c>
      <c r="AF2132" s="24" t="n">
        <f aca="false">2*ROUNDUP(G2132*1000/V_ZENER,0)*PRICE_Z+5*ROUNDUP(G2132*DIODE_SAFETY/V_STICK,0)*PRICE_STICK</f>
        <v>149.8</v>
      </c>
      <c r="AG2132" s="24" t="n">
        <f aca="false">SUM(X2132:AF2132)</f>
        <v>4119.0035345</v>
      </c>
      <c r="AH2132" s="20" t="n">
        <f aca="false">FIXED_BOM</f>
        <v>3461</v>
      </c>
      <c r="AI2132" s="24" t="n">
        <f aca="false">(AG2132+AH2132)*(1+CONT)</f>
        <v>8717.004064675</v>
      </c>
      <c r="AJ2132" s="24" t="n">
        <f aca="false">IF(L2132&gt;0,AI2132/L2132,1000000000000)</f>
        <v>549.432173721775</v>
      </c>
      <c r="AK2132" s="8" t="n">
        <f aca="false">IF(AND(G2132&gt;=V_NEED,L2132&gt;=P_MIN,K2132&gt;=Z_MIN,F2132&lt;=N_CAP,D2132&lt;=R_MAX,OR(CORONA_REQ=0,O2132&gt;=G2132)),1,0)</f>
        <v>0</v>
      </c>
      <c r="AL2132" s="28" t="n">
        <f aca="false">IF(AK2132=1,IF(OBJECTIVE=1,AI2132,AJ2132),1000000000000)+ROW()*0.000000001</f>
        <v>1000000000000</v>
      </c>
    </row>
    <row r="2133" customFormat="false" ht="15" hidden="false" customHeight="false" outlineLevel="0" collapsed="false">
      <c r="A2133" s="8" t="n">
        <v>2129</v>
      </c>
      <c r="B2133" s="23" t="n">
        <v>10</v>
      </c>
      <c r="C2133" s="23" t="n">
        <v>3</v>
      </c>
      <c r="D2133" s="8" t="n">
        <v>250</v>
      </c>
      <c r="E2133" s="8" t="n">
        <v>18</v>
      </c>
      <c r="F2133" s="8" t="n">
        <v>12</v>
      </c>
      <c r="G2133" s="28" t="n">
        <v>20.62</v>
      </c>
      <c r="H2133" s="8" t="n">
        <v>169.400147</v>
      </c>
      <c r="I2133" s="8" t="n">
        <v>1295.113252</v>
      </c>
      <c r="J2133" s="28" t="n">
        <v>7.64529</v>
      </c>
      <c r="K2133" s="39" t="n">
        <v>1.383689</v>
      </c>
      <c r="L2133" s="28" t="n">
        <v>19.485222</v>
      </c>
      <c r="M2133" s="8" t="n">
        <v>432</v>
      </c>
      <c r="N2133" s="8" t="n">
        <v>1484</v>
      </c>
      <c r="O2133" s="28" t="n">
        <v>17.912044</v>
      </c>
      <c r="P2133" s="28" t="n">
        <v>27.008577</v>
      </c>
      <c r="Q2133" s="28" t="n">
        <v>30.536281</v>
      </c>
      <c r="R2133" s="8" t="n">
        <v>48</v>
      </c>
      <c r="S2133" s="8" t="n">
        <v>20</v>
      </c>
      <c r="T2133" s="23" t="n">
        <v>240.738042</v>
      </c>
      <c r="U2133" s="23" t="n">
        <v>198.138046</v>
      </c>
      <c r="V2133" s="28" t="n">
        <v>11.832937</v>
      </c>
      <c r="W2133" s="39" t="n">
        <v>1.479117</v>
      </c>
      <c r="X2133" s="24" t="n">
        <f aca="false">P2133*RHO_VANE/2700*(1+SCRAP)*PRICE_VANE</f>
        <v>323.29266669</v>
      </c>
      <c r="Y2133" s="24" t="n">
        <f aca="false">Q2133*RHO_PLATE/2700*(1+SCRAP)*PRICE_PLATE</f>
        <v>365.51928357</v>
      </c>
      <c r="Z2133" s="24" t="n">
        <f aca="false">T2133*CUT_M+(R2133+S2133)*CUT_SET</f>
        <v>429.107063</v>
      </c>
      <c r="AA2133" s="24" t="n">
        <f aca="false">U2133*ROUND_M</f>
        <v>990.69023</v>
      </c>
      <c r="AB2133" s="24" t="n">
        <f aca="false">(R2133+S2133)*FINISH_PART</f>
        <v>544</v>
      </c>
      <c r="AC2133" s="24" t="n">
        <f aca="false">R2133*SPACER_VANE+(R2133+S2133)*ASM_H*LABOUR</f>
        <v>909</v>
      </c>
      <c r="AD2133" s="24" t="n">
        <f aca="false">V2133*G10_CAGE+W2133*G10_SLEEVE</f>
        <v>798.72324</v>
      </c>
      <c r="AE2133" s="24" t="n">
        <f aca="false">N2133/1000*SHAFT_M+SHAFT_SET</f>
        <v>258.08</v>
      </c>
      <c r="AF2133" s="24" t="n">
        <f aca="false">2*ROUNDUP(G2133*1000/V_ZENER,0)*PRICE_Z+5*ROUNDUP(G2133*DIODE_SAFETY/V_STICK,0)*PRICE_STICK</f>
        <v>149.8</v>
      </c>
      <c r="AG2133" s="24" t="n">
        <f aca="false">SUM(X2133:AF2133)</f>
        <v>4768.21248326</v>
      </c>
      <c r="AH2133" s="20" t="n">
        <f aca="false">FIXED_BOM</f>
        <v>3461</v>
      </c>
      <c r="AI2133" s="24" t="n">
        <f aca="false">(AG2133+AH2133)*(1+CONT)</f>
        <v>9463.594355749</v>
      </c>
      <c r="AJ2133" s="24" t="n">
        <f aca="false">IF(L2133&gt;0,AI2133/L2133,1000000000000)</f>
        <v>485.680602240457</v>
      </c>
      <c r="AK2133" s="8" t="n">
        <f aca="false">IF(AND(G2133&gt;=V_NEED,L2133&gt;=P_MIN,K2133&gt;=Z_MIN,F2133&lt;=N_CAP,D2133&lt;=R_MAX,OR(CORONA_REQ=0,O2133&gt;=G2133)),1,0)</f>
        <v>0</v>
      </c>
      <c r="AL2133" s="28" t="n">
        <f aca="false">IF(AK2133=1,IF(OBJECTIVE=1,AI2133,AJ2133),1000000000000)+ROW()*0.000000001</f>
        <v>1000000000000</v>
      </c>
    </row>
    <row r="2134" customFormat="false" ht="15" hidden="false" customHeight="false" outlineLevel="0" collapsed="false">
      <c r="A2134" s="8" t="n">
        <v>2130</v>
      </c>
      <c r="B2134" s="23" t="n">
        <v>10</v>
      </c>
      <c r="C2134" s="23" t="n">
        <v>3</v>
      </c>
      <c r="D2134" s="8" t="n">
        <v>250</v>
      </c>
      <c r="E2134" s="8" t="n">
        <v>18</v>
      </c>
      <c r="F2134" s="8" t="n">
        <v>16</v>
      </c>
      <c r="G2134" s="28" t="n">
        <v>20.62</v>
      </c>
      <c r="H2134" s="8" t="n">
        <v>227.626285</v>
      </c>
      <c r="I2134" s="8" t="n">
        <v>1745.587427</v>
      </c>
      <c r="J2134" s="28" t="n">
        <v>7.668655</v>
      </c>
      <c r="K2134" s="39" t="n">
        <v>1.393609</v>
      </c>
      <c r="L2134" s="28" t="n">
        <v>26.783187</v>
      </c>
      <c r="M2134" s="8" t="n">
        <v>575</v>
      </c>
      <c r="N2134" s="8" t="n">
        <v>1770</v>
      </c>
      <c r="O2134" s="28" t="n">
        <v>17.912044</v>
      </c>
      <c r="P2134" s="28" t="n">
        <v>36.011436</v>
      </c>
      <c r="Q2134" s="28" t="n">
        <v>39.697165</v>
      </c>
      <c r="R2134" s="8" t="n">
        <v>64</v>
      </c>
      <c r="S2134" s="8" t="n">
        <v>26</v>
      </c>
      <c r="T2134" s="23" t="n">
        <v>319.72742</v>
      </c>
      <c r="U2134" s="23" t="n">
        <v>262.927424</v>
      </c>
      <c r="V2134" s="28" t="n">
        <v>15.343539</v>
      </c>
      <c r="W2134" s="39" t="n">
        <v>1.917942</v>
      </c>
      <c r="X2134" s="24" t="n">
        <f aca="false">P2134*RHO_VANE/2700*(1+SCRAP)*PRICE_VANE</f>
        <v>431.05688892</v>
      </c>
      <c r="Y2134" s="24" t="n">
        <f aca="false">Q2134*RHO_PLATE/2700*(1+SCRAP)*PRICE_PLATE</f>
        <v>475.17506505</v>
      </c>
      <c r="Z2134" s="24" t="n">
        <f aca="false">T2134*CUT_M+(R2134+S2134)*CUT_SET</f>
        <v>569.59113</v>
      </c>
      <c r="AA2134" s="24" t="n">
        <f aca="false">U2134*ROUND_M</f>
        <v>1314.63712</v>
      </c>
      <c r="AB2134" s="24" t="n">
        <f aca="false">(R2134+S2134)*FINISH_PART</f>
        <v>720</v>
      </c>
      <c r="AC2134" s="24" t="n">
        <f aca="false">R2134*SPACER_VANE+(R2134+S2134)*ASM_H*LABOUR</f>
        <v>1204.5</v>
      </c>
      <c r="AD2134" s="24" t="n">
        <f aca="false">V2134*G10_CAGE+W2134*G10_SLEEVE</f>
        <v>1035.68886</v>
      </c>
      <c r="AE2134" s="24" t="n">
        <f aca="false">N2134/1000*SHAFT_M+SHAFT_SET</f>
        <v>292.4</v>
      </c>
      <c r="AF2134" s="24" t="n">
        <f aca="false">2*ROUNDUP(G2134*1000/V_ZENER,0)*PRICE_Z+5*ROUNDUP(G2134*DIODE_SAFETY/V_STICK,0)*PRICE_STICK</f>
        <v>149.8</v>
      </c>
      <c r="AG2134" s="24" t="n">
        <f aca="false">SUM(X2134:AF2134)</f>
        <v>6192.84906397</v>
      </c>
      <c r="AH2134" s="20" t="n">
        <f aca="false">FIXED_BOM</f>
        <v>3461</v>
      </c>
      <c r="AI2134" s="24" t="n">
        <f aca="false">(AG2134+AH2134)*(1+CONT)</f>
        <v>11101.9264235655</v>
      </c>
      <c r="AJ2134" s="24" t="n">
        <f aca="false">IF(L2134&gt;0,AI2134/L2134,1000000000000)</f>
        <v>414.511029757792</v>
      </c>
      <c r="AK2134" s="8" t="n">
        <f aca="false">IF(AND(G2134&gt;=V_NEED,L2134&gt;=P_MIN,K2134&gt;=Z_MIN,F2134&lt;=N_CAP,D2134&lt;=R_MAX,OR(CORONA_REQ=0,O2134&gt;=G2134)),1,0)</f>
        <v>0</v>
      </c>
      <c r="AL2134" s="28" t="n">
        <f aca="false">IF(AK2134=1,IF(OBJECTIVE=1,AI2134,AJ2134),1000000000000)+ROW()*0.000000001</f>
        <v>1000000000000</v>
      </c>
    </row>
    <row r="2135" customFormat="false" ht="15" hidden="false" customHeight="false" outlineLevel="0" collapsed="false">
      <c r="A2135" s="8" t="n">
        <v>2131</v>
      </c>
      <c r="B2135" s="23" t="n">
        <v>10</v>
      </c>
      <c r="C2135" s="23" t="n">
        <v>3</v>
      </c>
      <c r="D2135" s="8" t="n">
        <v>250</v>
      </c>
      <c r="E2135" s="8" t="n">
        <v>22</v>
      </c>
      <c r="F2135" s="8" t="n">
        <v>4</v>
      </c>
      <c r="G2135" s="28" t="n">
        <v>20.62</v>
      </c>
      <c r="H2135" s="8" t="n">
        <v>69.223063</v>
      </c>
      <c r="I2135" s="8" t="n">
        <v>472.051565</v>
      </c>
      <c r="J2135" s="28" t="n">
        <v>6.819282</v>
      </c>
      <c r="K2135" s="39" t="n">
        <v>1.301876</v>
      </c>
      <c r="L2135" s="28" t="n">
        <v>5.971202</v>
      </c>
      <c r="M2135" s="8" t="n">
        <v>159</v>
      </c>
      <c r="N2135" s="8" t="n">
        <v>938</v>
      </c>
      <c r="O2135" s="28" t="n">
        <v>17.912044</v>
      </c>
      <c r="P2135" s="28" t="n">
        <v>10.631461</v>
      </c>
      <c r="Q2135" s="28" t="n">
        <v>15.26814</v>
      </c>
      <c r="R2135" s="8" t="n">
        <v>16</v>
      </c>
      <c r="S2135" s="8" t="n">
        <v>10</v>
      </c>
      <c r="T2135" s="23" t="n">
        <v>86.529199</v>
      </c>
      <c r="U2135" s="23" t="n">
        <v>72.329201</v>
      </c>
      <c r="V2135" s="28" t="n">
        <v>5.130879</v>
      </c>
      <c r="W2135" s="39" t="n">
        <v>0.64136</v>
      </c>
      <c r="X2135" s="24" t="n">
        <f aca="false">P2135*RHO_VANE/2700*(1+SCRAP)*PRICE_VANE</f>
        <v>127.25858817</v>
      </c>
      <c r="Y2135" s="24" t="n">
        <f aca="false">Q2135*RHO_PLATE/2700*(1+SCRAP)*PRICE_PLATE</f>
        <v>182.7596358</v>
      </c>
      <c r="Z2135" s="24" t="n">
        <f aca="false">T2135*CUT_M+(R2135+S2135)*CUT_SET</f>
        <v>155.7937985</v>
      </c>
      <c r="AA2135" s="24" t="n">
        <f aca="false">U2135*ROUND_M</f>
        <v>361.646005</v>
      </c>
      <c r="AB2135" s="24" t="n">
        <f aca="false">(R2135+S2135)*FINISH_PART</f>
        <v>208</v>
      </c>
      <c r="AC2135" s="24" t="n">
        <f aca="false">R2135*SPACER_VANE+(R2135+S2135)*ASM_H*LABOUR</f>
        <v>340.5</v>
      </c>
      <c r="AD2135" s="24" t="n">
        <f aca="false">V2135*G10_CAGE+W2135*G10_SLEEVE</f>
        <v>346.33434</v>
      </c>
      <c r="AE2135" s="24" t="n">
        <f aca="false">N2135/1000*SHAFT_M+SHAFT_SET</f>
        <v>192.56</v>
      </c>
      <c r="AF2135" s="24" t="n">
        <f aca="false">2*ROUNDUP(G2135*1000/V_ZENER,0)*PRICE_Z+5*ROUNDUP(G2135*DIODE_SAFETY/V_STICK,0)*PRICE_STICK</f>
        <v>149.8</v>
      </c>
      <c r="AG2135" s="24" t="n">
        <f aca="false">SUM(X2135:AF2135)</f>
        <v>2064.65236747</v>
      </c>
      <c r="AH2135" s="20" t="n">
        <f aca="false">FIXED_BOM</f>
        <v>3461</v>
      </c>
      <c r="AI2135" s="24" t="n">
        <f aca="false">(AG2135+AH2135)*(1+CONT)</f>
        <v>6354.5002225905</v>
      </c>
      <c r="AJ2135" s="24" t="n">
        <f aca="false">IF(L2135&gt;0,AI2135/L2135,1000000000000)</f>
        <v>1064.19113314045</v>
      </c>
      <c r="AK2135" s="8" t="n">
        <f aca="false">IF(AND(G2135&gt;=V_NEED,L2135&gt;=P_MIN,K2135&gt;=Z_MIN,F2135&lt;=N_CAP,D2135&lt;=R_MAX,OR(CORONA_REQ=0,O2135&gt;=G2135)),1,0)</f>
        <v>0</v>
      </c>
      <c r="AL2135" s="28" t="n">
        <f aca="false">IF(AK2135=1,IF(OBJECTIVE=1,AI2135,AJ2135),1000000000000)+ROW()*0.000000001</f>
        <v>1000000000000</v>
      </c>
    </row>
    <row r="2136" customFormat="false" ht="15" hidden="false" customHeight="false" outlineLevel="0" collapsed="false">
      <c r="A2136" s="8" t="n">
        <v>2132</v>
      </c>
      <c r="B2136" s="23" t="n">
        <v>10</v>
      </c>
      <c r="C2136" s="23" t="n">
        <v>3</v>
      </c>
      <c r="D2136" s="8" t="n">
        <v>250</v>
      </c>
      <c r="E2136" s="8" t="n">
        <v>22</v>
      </c>
      <c r="F2136" s="8" t="n">
        <v>6</v>
      </c>
      <c r="G2136" s="28" t="n">
        <v>20.62</v>
      </c>
      <c r="H2136" s="8" t="n">
        <v>107.636241</v>
      </c>
      <c r="I2136" s="8" t="n">
        <v>741.795317</v>
      </c>
      <c r="J2136" s="28" t="n">
        <v>6.891687</v>
      </c>
      <c r="K2136" s="39" t="n">
        <v>1.334438</v>
      </c>
      <c r="L2136" s="28" t="n">
        <v>10.119043</v>
      </c>
      <c r="M2136" s="8" t="n">
        <v>224</v>
      </c>
      <c r="N2136" s="8" t="n">
        <v>1068</v>
      </c>
      <c r="O2136" s="28" t="n">
        <v>17.912044</v>
      </c>
      <c r="P2136" s="28" t="n">
        <v>15.947191</v>
      </c>
      <c r="Q2136" s="28" t="n">
        <v>18.321768</v>
      </c>
      <c r="R2136" s="8" t="n">
        <v>24</v>
      </c>
      <c r="S2136" s="8" t="n">
        <v>12</v>
      </c>
      <c r="T2136" s="23" t="n">
        <v>124.138932</v>
      </c>
      <c r="U2136" s="23" t="n">
        <v>102.838934</v>
      </c>
      <c r="V2136" s="28" t="n">
        <v>6.726607</v>
      </c>
      <c r="W2136" s="39" t="n">
        <v>0.840826</v>
      </c>
      <c r="X2136" s="24" t="n">
        <f aca="false">P2136*RHO_VANE/2700*(1+SCRAP)*PRICE_VANE</f>
        <v>190.88787627</v>
      </c>
      <c r="Y2136" s="24" t="n">
        <f aca="false">Q2136*RHO_PLATE/2700*(1+SCRAP)*PRICE_PLATE</f>
        <v>219.31156296</v>
      </c>
      <c r="Z2136" s="24" t="n">
        <f aca="false">T2136*CUT_M+(R2136+S2136)*CUT_SET</f>
        <v>222.208398</v>
      </c>
      <c r="AA2136" s="24" t="n">
        <f aca="false">U2136*ROUND_M</f>
        <v>514.19467</v>
      </c>
      <c r="AB2136" s="24" t="n">
        <f aca="false">(R2136+S2136)*FINISH_PART</f>
        <v>288</v>
      </c>
      <c r="AC2136" s="24" t="n">
        <f aca="false">R2136*SPACER_VANE+(R2136+S2136)*ASM_H*LABOUR</f>
        <v>477</v>
      </c>
      <c r="AD2136" s="24" t="n">
        <f aca="false">V2136*G10_CAGE+W2136*G10_SLEEVE</f>
        <v>454.04598</v>
      </c>
      <c r="AE2136" s="24" t="n">
        <f aca="false">N2136/1000*SHAFT_M+SHAFT_SET</f>
        <v>208.16</v>
      </c>
      <c r="AF2136" s="24" t="n">
        <f aca="false">2*ROUNDUP(G2136*1000/V_ZENER,0)*PRICE_Z+5*ROUNDUP(G2136*DIODE_SAFETY/V_STICK,0)*PRICE_STICK</f>
        <v>149.8</v>
      </c>
      <c r="AG2136" s="24" t="n">
        <f aca="false">SUM(X2136:AF2136)</f>
        <v>2723.60848723</v>
      </c>
      <c r="AH2136" s="20" t="n">
        <f aca="false">FIXED_BOM</f>
        <v>3461</v>
      </c>
      <c r="AI2136" s="24" t="n">
        <f aca="false">(AG2136+AH2136)*(1+CONT)</f>
        <v>7112.2997603145</v>
      </c>
      <c r="AJ2136" s="24" t="n">
        <f aca="false">IF(L2136&gt;0,AI2136/L2136,1000000000000)</f>
        <v>702.862885384962</v>
      </c>
      <c r="AK2136" s="8" t="n">
        <f aca="false">IF(AND(G2136&gt;=V_NEED,L2136&gt;=P_MIN,K2136&gt;=Z_MIN,F2136&lt;=N_CAP,D2136&lt;=R_MAX,OR(CORONA_REQ=0,O2136&gt;=G2136)),1,0)</f>
        <v>0</v>
      </c>
      <c r="AL2136" s="28" t="n">
        <f aca="false">IF(AK2136=1,IF(OBJECTIVE=1,AI2136,AJ2136),1000000000000)+ROW()*0.000000001</f>
        <v>1000000000000</v>
      </c>
    </row>
    <row r="2137" customFormat="false" ht="15" hidden="false" customHeight="false" outlineLevel="0" collapsed="false">
      <c r="A2137" s="8" t="n">
        <v>2133</v>
      </c>
      <c r="B2137" s="23" t="n">
        <v>10</v>
      </c>
      <c r="C2137" s="23" t="n">
        <v>3</v>
      </c>
      <c r="D2137" s="8" t="n">
        <v>250</v>
      </c>
      <c r="E2137" s="8" t="n">
        <v>22</v>
      </c>
      <c r="F2137" s="8" t="n">
        <v>8</v>
      </c>
      <c r="G2137" s="28" t="n">
        <v>20.62</v>
      </c>
      <c r="H2137" s="8" t="n">
        <v>146.04942</v>
      </c>
      <c r="I2137" s="8" t="n">
        <v>1011.539069</v>
      </c>
      <c r="J2137" s="28" t="n">
        <v>6.926005</v>
      </c>
      <c r="K2137" s="39" t="n">
        <v>1.350461</v>
      </c>
      <c r="L2137" s="28" t="n">
        <v>14.282923</v>
      </c>
      <c r="M2137" s="8" t="n">
        <v>302</v>
      </c>
      <c r="N2137" s="8" t="n">
        <v>1224</v>
      </c>
      <c r="O2137" s="28" t="n">
        <v>17.912044</v>
      </c>
      <c r="P2137" s="28" t="n">
        <v>21.262921</v>
      </c>
      <c r="Q2137" s="28" t="n">
        <v>24.429024</v>
      </c>
      <c r="R2137" s="8" t="n">
        <v>32</v>
      </c>
      <c r="S2137" s="8" t="n">
        <v>16</v>
      </c>
      <c r="T2137" s="23" t="n">
        <v>165.518577</v>
      </c>
      <c r="U2137" s="23" t="n">
        <v>137.118579</v>
      </c>
      <c r="V2137" s="28" t="n">
        <v>8.641481</v>
      </c>
      <c r="W2137" s="39" t="n">
        <v>1.080185</v>
      </c>
      <c r="X2137" s="24" t="n">
        <f aca="false">P2137*RHO_VANE/2700*(1+SCRAP)*PRICE_VANE</f>
        <v>254.51716437</v>
      </c>
      <c r="Y2137" s="24" t="n">
        <f aca="false">Q2137*RHO_PLATE/2700*(1+SCRAP)*PRICE_PLATE</f>
        <v>292.41541728</v>
      </c>
      <c r="Z2137" s="24" t="n">
        <f aca="false">T2137*CUT_M+(R2137+S2137)*CUT_SET</f>
        <v>296.2778655</v>
      </c>
      <c r="AA2137" s="24" t="n">
        <f aca="false">U2137*ROUND_M</f>
        <v>685.592895</v>
      </c>
      <c r="AB2137" s="24" t="n">
        <f aca="false">(R2137+S2137)*FINISH_PART</f>
        <v>384</v>
      </c>
      <c r="AC2137" s="24" t="n">
        <f aca="false">R2137*SPACER_VANE+(R2137+S2137)*ASM_H*LABOUR</f>
        <v>636</v>
      </c>
      <c r="AD2137" s="24" t="n">
        <f aca="false">V2137*G10_CAGE+W2137*G10_SLEEVE</f>
        <v>583.29996</v>
      </c>
      <c r="AE2137" s="24" t="n">
        <f aca="false">N2137/1000*SHAFT_M+SHAFT_SET</f>
        <v>226.88</v>
      </c>
      <c r="AF2137" s="24" t="n">
        <f aca="false">2*ROUNDUP(G2137*1000/V_ZENER,0)*PRICE_Z+5*ROUNDUP(G2137*DIODE_SAFETY/V_STICK,0)*PRICE_STICK</f>
        <v>149.8</v>
      </c>
      <c r="AG2137" s="24" t="n">
        <f aca="false">SUM(X2137:AF2137)</f>
        <v>3508.78330215</v>
      </c>
      <c r="AH2137" s="20" t="n">
        <f aca="false">FIXED_BOM</f>
        <v>3461</v>
      </c>
      <c r="AI2137" s="24" t="n">
        <f aca="false">(AG2137+AH2137)*(1+CONT)</f>
        <v>8015.2507974725</v>
      </c>
      <c r="AJ2137" s="24" t="n">
        <f aca="false">IF(L2137&gt;0,AI2137/L2137,1000000000000)</f>
        <v>561.177204237011</v>
      </c>
      <c r="AK2137" s="8" t="n">
        <f aca="false">IF(AND(G2137&gt;=V_NEED,L2137&gt;=P_MIN,K2137&gt;=Z_MIN,F2137&lt;=N_CAP,D2137&lt;=R_MAX,OR(CORONA_REQ=0,O2137&gt;=G2137)),1,0)</f>
        <v>0</v>
      </c>
      <c r="AL2137" s="28" t="n">
        <f aca="false">IF(AK2137=1,IF(OBJECTIVE=1,AI2137,AJ2137),1000000000000)+ROW()*0.000000001</f>
        <v>1000000000000</v>
      </c>
    </row>
    <row r="2138" customFormat="false" ht="15" hidden="false" customHeight="false" outlineLevel="0" collapsed="false">
      <c r="A2138" s="8" t="n">
        <v>2134</v>
      </c>
      <c r="B2138" s="23" t="n">
        <v>10</v>
      </c>
      <c r="C2138" s="23" t="n">
        <v>3</v>
      </c>
      <c r="D2138" s="8" t="n">
        <v>250</v>
      </c>
      <c r="E2138" s="8" t="n">
        <v>22</v>
      </c>
      <c r="F2138" s="8" t="n">
        <v>10</v>
      </c>
      <c r="G2138" s="28" t="n">
        <v>20.62</v>
      </c>
      <c r="H2138" s="8" t="n">
        <v>184.462598</v>
      </c>
      <c r="I2138" s="8" t="n">
        <v>1281.28282</v>
      </c>
      <c r="J2138" s="28" t="n">
        <v>6.94603</v>
      </c>
      <c r="K2138" s="39" t="n">
        <v>1.360228</v>
      </c>
      <c r="L2138" s="28" t="n">
        <v>18.458584</v>
      </c>
      <c r="M2138" s="8" t="n">
        <v>380</v>
      </c>
      <c r="N2138" s="8" t="n">
        <v>1380</v>
      </c>
      <c r="O2138" s="28" t="n">
        <v>17.912044</v>
      </c>
      <c r="P2138" s="28" t="n">
        <v>26.578651</v>
      </c>
      <c r="Q2138" s="28" t="n">
        <v>30.536281</v>
      </c>
      <c r="R2138" s="8" t="n">
        <v>40</v>
      </c>
      <c r="S2138" s="8" t="n">
        <v>20</v>
      </c>
      <c r="T2138" s="23" t="n">
        <v>206.898221</v>
      </c>
      <c r="U2138" s="23" t="n">
        <v>171.398224</v>
      </c>
      <c r="V2138" s="28" t="n">
        <v>10.556355</v>
      </c>
      <c r="W2138" s="39" t="n">
        <v>1.319544</v>
      </c>
      <c r="X2138" s="24" t="n">
        <f aca="false">P2138*RHO_VANE/2700*(1+SCRAP)*PRICE_VANE</f>
        <v>318.14645247</v>
      </c>
      <c r="Y2138" s="24" t="n">
        <f aca="false">Q2138*RHO_PLATE/2700*(1+SCRAP)*PRICE_PLATE</f>
        <v>365.51928357</v>
      </c>
      <c r="Z2138" s="24" t="n">
        <f aca="false">T2138*CUT_M+(R2138+S2138)*CUT_SET</f>
        <v>370.3473315</v>
      </c>
      <c r="AA2138" s="24" t="n">
        <f aca="false">U2138*ROUND_M</f>
        <v>856.99112</v>
      </c>
      <c r="AB2138" s="24" t="n">
        <f aca="false">(R2138+S2138)*FINISH_PART</f>
        <v>480</v>
      </c>
      <c r="AC2138" s="24" t="n">
        <f aca="false">R2138*SPACER_VANE+(R2138+S2138)*ASM_H*LABOUR</f>
        <v>795</v>
      </c>
      <c r="AD2138" s="24" t="n">
        <f aca="false">V2138*G10_CAGE+W2138*G10_SLEEVE</f>
        <v>712.55394</v>
      </c>
      <c r="AE2138" s="24" t="n">
        <f aca="false">N2138/1000*SHAFT_M+SHAFT_SET</f>
        <v>245.6</v>
      </c>
      <c r="AF2138" s="24" t="n">
        <f aca="false">2*ROUNDUP(G2138*1000/V_ZENER,0)*PRICE_Z+5*ROUNDUP(G2138*DIODE_SAFETY/V_STICK,0)*PRICE_STICK</f>
        <v>149.8</v>
      </c>
      <c r="AG2138" s="24" t="n">
        <f aca="false">SUM(X2138:AF2138)</f>
        <v>4293.95812754</v>
      </c>
      <c r="AH2138" s="20" t="n">
        <f aca="false">FIXED_BOM</f>
        <v>3461</v>
      </c>
      <c r="AI2138" s="24" t="n">
        <f aca="false">(AG2138+AH2138)*(1+CONT)</f>
        <v>8918.201846671</v>
      </c>
      <c r="AJ2138" s="24" t="n">
        <f aca="false">IF(L2138&gt;0,AI2138/L2138,1000000000000)</f>
        <v>483.146586253366</v>
      </c>
      <c r="AK2138" s="8" t="n">
        <f aca="false">IF(AND(G2138&gt;=V_NEED,L2138&gt;=P_MIN,K2138&gt;=Z_MIN,F2138&lt;=N_CAP,D2138&lt;=R_MAX,OR(CORONA_REQ=0,O2138&gt;=G2138)),1,0)</f>
        <v>0</v>
      </c>
      <c r="AL2138" s="28" t="n">
        <f aca="false">IF(AK2138=1,IF(OBJECTIVE=1,AI2138,AJ2138),1000000000000)+ROW()*0.000000001</f>
        <v>1000000000000</v>
      </c>
    </row>
    <row r="2139" customFormat="false" ht="15" hidden="false" customHeight="false" outlineLevel="0" collapsed="false">
      <c r="A2139" s="8" t="n">
        <v>2135</v>
      </c>
      <c r="B2139" s="23" t="n">
        <v>10</v>
      </c>
      <c r="C2139" s="23" t="n">
        <v>3</v>
      </c>
      <c r="D2139" s="8" t="n">
        <v>250</v>
      </c>
      <c r="E2139" s="8" t="n">
        <v>22</v>
      </c>
      <c r="F2139" s="8" t="n">
        <v>12</v>
      </c>
      <c r="G2139" s="28" t="n">
        <v>20.62</v>
      </c>
      <c r="H2139" s="8" t="n">
        <v>222.875777</v>
      </c>
      <c r="I2139" s="8" t="n">
        <v>1551.026572</v>
      </c>
      <c r="J2139" s="28" t="n">
        <v>6.959153</v>
      </c>
      <c r="K2139" s="39" t="n">
        <v>1.366159</v>
      </c>
      <c r="L2139" s="28" t="n">
        <v>22.615402</v>
      </c>
      <c r="M2139" s="8" t="n">
        <v>458</v>
      </c>
      <c r="N2139" s="8" t="n">
        <v>1536</v>
      </c>
      <c r="O2139" s="28" t="n">
        <v>17.912044</v>
      </c>
      <c r="P2139" s="28" t="n">
        <v>31.894382</v>
      </c>
      <c r="Q2139" s="28" t="n">
        <v>36.643537</v>
      </c>
      <c r="R2139" s="8" t="n">
        <v>48</v>
      </c>
      <c r="S2139" s="8" t="n">
        <v>24</v>
      </c>
      <c r="T2139" s="23" t="n">
        <v>248.277865</v>
      </c>
      <c r="U2139" s="23" t="n">
        <v>205.677868</v>
      </c>
      <c r="V2139" s="28" t="n">
        <v>12.471228</v>
      </c>
      <c r="W2139" s="39" t="n">
        <v>1.558904</v>
      </c>
      <c r="X2139" s="24" t="n">
        <f aca="false">P2139*RHO_VANE/2700*(1+SCRAP)*PRICE_VANE</f>
        <v>381.77575254</v>
      </c>
      <c r="Y2139" s="24" t="n">
        <f aca="false">Q2139*RHO_PLATE/2700*(1+SCRAP)*PRICE_PLATE</f>
        <v>438.62313789</v>
      </c>
      <c r="Z2139" s="24" t="n">
        <f aca="false">T2139*CUT_M+(R2139+S2139)*CUT_SET</f>
        <v>444.4167975</v>
      </c>
      <c r="AA2139" s="24" t="n">
        <f aca="false">U2139*ROUND_M</f>
        <v>1028.38934</v>
      </c>
      <c r="AB2139" s="24" t="n">
        <f aca="false">(R2139+S2139)*FINISH_PART</f>
        <v>576</v>
      </c>
      <c r="AC2139" s="24" t="n">
        <f aca="false">R2139*SPACER_VANE+(R2139+S2139)*ASM_H*LABOUR</f>
        <v>954</v>
      </c>
      <c r="AD2139" s="24" t="n">
        <f aca="false">V2139*G10_CAGE+W2139*G10_SLEEVE</f>
        <v>841.80792</v>
      </c>
      <c r="AE2139" s="24" t="n">
        <f aca="false">N2139/1000*SHAFT_M+SHAFT_SET</f>
        <v>264.32</v>
      </c>
      <c r="AF2139" s="24" t="n">
        <f aca="false">2*ROUNDUP(G2139*1000/V_ZENER,0)*PRICE_Z+5*ROUNDUP(G2139*DIODE_SAFETY/V_STICK,0)*PRICE_STICK</f>
        <v>149.8</v>
      </c>
      <c r="AG2139" s="24" t="n">
        <f aca="false">SUM(X2139:AF2139)</f>
        <v>5079.13294793</v>
      </c>
      <c r="AH2139" s="20" t="n">
        <f aca="false">FIXED_BOM</f>
        <v>3461</v>
      </c>
      <c r="AI2139" s="24" t="n">
        <f aca="false">(AG2139+AH2139)*(1+CONT)</f>
        <v>9821.1528901195</v>
      </c>
      <c r="AJ2139" s="24" t="n">
        <f aca="false">IF(L2139&gt;0,AI2139/L2139,1000000000000)</f>
        <v>434.26833138405</v>
      </c>
      <c r="AK2139" s="8" t="n">
        <f aca="false">IF(AND(G2139&gt;=V_NEED,L2139&gt;=P_MIN,K2139&gt;=Z_MIN,F2139&lt;=N_CAP,D2139&lt;=R_MAX,OR(CORONA_REQ=0,O2139&gt;=G2139)),1,0)</f>
        <v>0</v>
      </c>
      <c r="AL2139" s="28" t="n">
        <f aca="false">IF(AK2139=1,IF(OBJECTIVE=1,AI2139,AJ2139),1000000000000)+ROW()*0.000000001</f>
        <v>1000000000000</v>
      </c>
    </row>
    <row r="2140" customFormat="false" ht="15" hidden="false" customHeight="false" outlineLevel="0" collapsed="false">
      <c r="A2140" s="8" t="n">
        <v>2136</v>
      </c>
      <c r="B2140" s="23" t="n">
        <v>10</v>
      </c>
      <c r="C2140" s="23" t="n">
        <v>3</v>
      </c>
      <c r="D2140" s="8" t="n">
        <v>250</v>
      </c>
      <c r="E2140" s="8" t="n">
        <v>22</v>
      </c>
      <c r="F2140" s="8" t="n">
        <v>16</v>
      </c>
      <c r="G2140" s="28" t="n">
        <v>20.62</v>
      </c>
      <c r="H2140" s="8" t="n">
        <v>299.702134</v>
      </c>
      <c r="I2140" s="8" t="n">
        <v>2090.514075</v>
      </c>
      <c r="J2140" s="28" t="n">
        <v>6.975306</v>
      </c>
      <c r="K2140" s="39" t="n">
        <v>1.374154</v>
      </c>
      <c r="L2140" s="28" t="n">
        <v>30.959602</v>
      </c>
      <c r="M2140" s="8" t="n">
        <v>601</v>
      </c>
      <c r="N2140" s="8" t="n">
        <v>1822</v>
      </c>
      <c r="O2140" s="28" t="n">
        <v>17.912044</v>
      </c>
      <c r="P2140" s="28" t="n">
        <v>42.525842</v>
      </c>
      <c r="Q2140" s="28" t="n">
        <v>45.804421</v>
      </c>
      <c r="R2140" s="8" t="n">
        <v>64</v>
      </c>
      <c r="S2140" s="8" t="n">
        <v>30</v>
      </c>
      <c r="T2140" s="23" t="n">
        <v>327.267242</v>
      </c>
      <c r="U2140" s="23" t="n">
        <v>270.467247</v>
      </c>
      <c r="V2140" s="28" t="n">
        <v>15.98183</v>
      </c>
      <c r="W2140" s="39" t="n">
        <v>1.997729</v>
      </c>
      <c r="X2140" s="24" t="n">
        <f aca="false">P2140*RHO_VANE/2700*(1+SCRAP)*PRICE_VANE</f>
        <v>509.03432874</v>
      </c>
      <c r="Y2140" s="24" t="n">
        <f aca="false">Q2140*RHO_PLATE/2700*(1+SCRAP)*PRICE_PLATE</f>
        <v>548.27891937</v>
      </c>
      <c r="Z2140" s="24" t="n">
        <f aca="false">T2140*CUT_M+(R2140+S2140)*CUT_SET</f>
        <v>584.900863</v>
      </c>
      <c r="AA2140" s="24" t="n">
        <f aca="false">U2140*ROUND_M</f>
        <v>1352.336235</v>
      </c>
      <c r="AB2140" s="24" t="n">
        <f aca="false">(R2140+S2140)*FINISH_PART</f>
        <v>752</v>
      </c>
      <c r="AC2140" s="24" t="n">
        <f aca="false">R2140*SPACER_VANE+(R2140+S2140)*ASM_H*LABOUR</f>
        <v>1249.5</v>
      </c>
      <c r="AD2140" s="24" t="n">
        <f aca="false">V2140*G10_CAGE+W2140*G10_SLEEVE</f>
        <v>1078.77354</v>
      </c>
      <c r="AE2140" s="24" t="n">
        <f aca="false">N2140/1000*SHAFT_M+SHAFT_SET</f>
        <v>298.64</v>
      </c>
      <c r="AF2140" s="24" t="n">
        <f aca="false">2*ROUNDUP(G2140*1000/V_ZENER,0)*PRICE_Z+5*ROUNDUP(G2140*DIODE_SAFETY/V_STICK,0)*PRICE_STICK</f>
        <v>149.8</v>
      </c>
      <c r="AG2140" s="24" t="n">
        <f aca="false">SUM(X2140:AF2140)</f>
        <v>6523.26388611</v>
      </c>
      <c r="AH2140" s="20" t="n">
        <f aca="false">FIXED_BOM</f>
        <v>3461</v>
      </c>
      <c r="AI2140" s="24" t="n">
        <f aca="false">(AG2140+AH2140)*(1+CONT)</f>
        <v>11481.9034690265</v>
      </c>
      <c r="AJ2140" s="24" t="n">
        <f aca="false">IF(L2140&gt;0,AI2140/L2140,1000000000000)</f>
        <v>370.867282758561</v>
      </c>
      <c r="AK2140" s="8" t="n">
        <f aca="false">IF(AND(G2140&gt;=V_NEED,L2140&gt;=P_MIN,K2140&gt;=Z_MIN,F2140&lt;=N_CAP,D2140&lt;=R_MAX,OR(CORONA_REQ=0,O2140&gt;=G2140)),1,0)</f>
        <v>0</v>
      </c>
      <c r="AL2140" s="28" t="n">
        <f aca="false">IF(AK2140=1,IF(OBJECTIVE=1,AI2140,AJ2140),1000000000000)+ROW()*0.000000001</f>
        <v>1000000000000</v>
      </c>
    </row>
    <row r="2141" customFormat="false" ht="15" hidden="false" customHeight="false" outlineLevel="0" collapsed="false">
      <c r="A2141" s="8" t="n">
        <v>2137</v>
      </c>
      <c r="B2141" s="23" t="n">
        <v>10</v>
      </c>
      <c r="C2141" s="23" t="n">
        <v>3</v>
      </c>
      <c r="D2141" s="8" t="n">
        <v>250</v>
      </c>
      <c r="E2141" s="8" t="n">
        <v>26</v>
      </c>
      <c r="F2141" s="8" t="n">
        <v>4</v>
      </c>
      <c r="G2141" s="28" t="n">
        <v>20.62</v>
      </c>
      <c r="H2141" s="8" t="n">
        <v>100.38604</v>
      </c>
      <c r="I2141" s="8" t="n">
        <v>550.011875</v>
      </c>
      <c r="J2141" s="28" t="n">
        <v>5.478968</v>
      </c>
      <c r="K2141" s="39" t="n">
        <v>1.260165</v>
      </c>
      <c r="L2141" s="28" t="n">
        <v>6.252467</v>
      </c>
      <c r="M2141" s="8" t="n">
        <v>159</v>
      </c>
      <c r="N2141" s="8" t="n">
        <v>938</v>
      </c>
      <c r="O2141" s="28" t="n">
        <v>17.912044</v>
      </c>
      <c r="P2141" s="28" t="n">
        <v>12.260062</v>
      </c>
      <c r="Q2141" s="28" t="n">
        <v>15.26814</v>
      </c>
      <c r="R2141" s="8" t="n">
        <v>16</v>
      </c>
      <c r="S2141" s="8" t="n">
        <v>10</v>
      </c>
      <c r="T2141" s="23" t="n">
        <v>86.529199</v>
      </c>
      <c r="U2141" s="23" t="n">
        <v>72.329201</v>
      </c>
      <c r="V2141" s="28" t="n">
        <v>5.130879</v>
      </c>
      <c r="W2141" s="39" t="n">
        <v>0.64136</v>
      </c>
      <c r="X2141" s="24" t="n">
        <f aca="false">P2141*RHO_VANE/2700*(1+SCRAP)*PRICE_VANE</f>
        <v>146.75294214</v>
      </c>
      <c r="Y2141" s="24" t="n">
        <f aca="false">Q2141*RHO_PLATE/2700*(1+SCRAP)*PRICE_PLATE</f>
        <v>182.7596358</v>
      </c>
      <c r="Z2141" s="24" t="n">
        <f aca="false">T2141*CUT_M+(R2141+S2141)*CUT_SET</f>
        <v>155.7937985</v>
      </c>
      <c r="AA2141" s="24" t="n">
        <f aca="false">U2141*ROUND_M</f>
        <v>361.646005</v>
      </c>
      <c r="AB2141" s="24" t="n">
        <f aca="false">(R2141+S2141)*FINISH_PART</f>
        <v>208</v>
      </c>
      <c r="AC2141" s="24" t="n">
        <f aca="false">R2141*SPACER_VANE+(R2141+S2141)*ASM_H*LABOUR</f>
        <v>340.5</v>
      </c>
      <c r="AD2141" s="24" t="n">
        <f aca="false">V2141*G10_CAGE+W2141*G10_SLEEVE</f>
        <v>346.33434</v>
      </c>
      <c r="AE2141" s="24" t="n">
        <f aca="false">N2141/1000*SHAFT_M+SHAFT_SET</f>
        <v>192.56</v>
      </c>
      <c r="AF2141" s="24" t="n">
        <f aca="false">2*ROUNDUP(G2141*1000/V_ZENER,0)*PRICE_Z+5*ROUNDUP(G2141*DIODE_SAFETY/V_STICK,0)*PRICE_STICK</f>
        <v>149.8</v>
      </c>
      <c r="AG2141" s="24" t="n">
        <f aca="false">SUM(X2141:AF2141)</f>
        <v>2084.14672144</v>
      </c>
      <c r="AH2141" s="20" t="n">
        <f aca="false">FIXED_BOM</f>
        <v>3461</v>
      </c>
      <c r="AI2141" s="24" t="n">
        <f aca="false">(AG2141+AH2141)*(1+CONT)</f>
        <v>6376.918729656</v>
      </c>
      <c r="AJ2141" s="24" t="n">
        <f aca="false">IF(L2141&gt;0,AI2141/L2141,1000000000000)</f>
        <v>1019.90442007227</v>
      </c>
      <c r="AK2141" s="8" t="n">
        <f aca="false">IF(AND(G2141&gt;=V_NEED,L2141&gt;=P_MIN,K2141&gt;=Z_MIN,F2141&lt;=N_CAP,D2141&lt;=R_MAX,OR(CORONA_REQ=0,O2141&gt;=G2141)),1,0)</f>
        <v>0</v>
      </c>
      <c r="AL2141" s="28" t="n">
        <f aca="false">IF(AK2141=1,IF(OBJECTIVE=1,AI2141,AJ2141),1000000000000)+ROW()*0.000000001</f>
        <v>1000000000000</v>
      </c>
    </row>
    <row r="2142" customFormat="false" ht="15" hidden="false" customHeight="false" outlineLevel="0" collapsed="false">
      <c r="A2142" s="8" t="n">
        <v>2138</v>
      </c>
      <c r="B2142" s="23" t="n">
        <v>10</v>
      </c>
      <c r="C2142" s="23" t="n">
        <v>3</v>
      </c>
      <c r="D2142" s="8" t="n">
        <v>250</v>
      </c>
      <c r="E2142" s="8" t="n">
        <v>26</v>
      </c>
      <c r="F2142" s="8" t="n">
        <v>6</v>
      </c>
      <c r="G2142" s="28" t="n">
        <v>20.62</v>
      </c>
      <c r="H2142" s="8" t="n">
        <v>156.606634</v>
      </c>
      <c r="I2142" s="8" t="n">
        <v>864.304375</v>
      </c>
      <c r="J2142" s="28" t="n">
        <v>5.518951</v>
      </c>
      <c r="K2142" s="39" t="n">
        <v>1.285495</v>
      </c>
      <c r="L2142" s="28" t="n">
        <v>10.538749</v>
      </c>
      <c r="M2142" s="8" t="n">
        <v>237</v>
      </c>
      <c r="N2142" s="8" t="n">
        <v>1094</v>
      </c>
      <c r="O2142" s="28" t="n">
        <v>17.912044</v>
      </c>
      <c r="P2142" s="28" t="n">
        <v>18.390093</v>
      </c>
      <c r="Q2142" s="28" t="n">
        <v>21.375396</v>
      </c>
      <c r="R2142" s="8" t="n">
        <v>24</v>
      </c>
      <c r="S2142" s="8" t="n">
        <v>14</v>
      </c>
      <c r="T2142" s="23" t="n">
        <v>127.908844</v>
      </c>
      <c r="U2142" s="23" t="n">
        <v>106.608845</v>
      </c>
      <c r="V2142" s="28" t="n">
        <v>7.045753</v>
      </c>
      <c r="W2142" s="39" t="n">
        <v>0.880719</v>
      </c>
      <c r="X2142" s="24" t="n">
        <f aca="false">P2142*RHO_VANE/2700*(1+SCRAP)*PRICE_VANE</f>
        <v>220.12941321</v>
      </c>
      <c r="Y2142" s="24" t="n">
        <f aca="false">Q2142*RHO_PLATE/2700*(1+SCRAP)*PRICE_PLATE</f>
        <v>255.86349012</v>
      </c>
      <c r="Z2142" s="24" t="n">
        <f aca="false">T2142*CUT_M+(R2142+S2142)*CUT_SET</f>
        <v>229.863266</v>
      </c>
      <c r="AA2142" s="24" t="n">
        <f aca="false">U2142*ROUND_M</f>
        <v>533.044225</v>
      </c>
      <c r="AB2142" s="24" t="n">
        <f aca="false">(R2142+S2142)*FINISH_PART</f>
        <v>304</v>
      </c>
      <c r="AC2142" s="24" t="n">
        <f aca="false">R2142*SPACER_VANE+(R2142+S2142)*ASM_H*LABOUR</f>
        <v>499.5</v>
      </c>
      <c r="AD2142" s="24" t="n">
        <f aca="false">V2142*G10_CAGE+W2142*G10_SLEEVE</f>
        <v>475.58832</v>
      </c>
      <c r="AE2142" s="24" t="n">
        <f aca="false">N2142/1000*SHAFT_M+SHAFT_SET</f>
        <v>211.28</v>
      </c>
      <c r="AF2142" s="24" t="n">
        <f aca="false">2*ROUNDUP(G2142*1000/V_ZENER,0)*PRICE_Z+5*ROUNDUP(G2142*DIODE_SAFETY/V_STICK,0)*PRICE_STICK</f>
        <v>149.8</v>
      </c>
      <c r="AG2142" s="24" t="n">
        <f aca="false">SUM(X2142:AF2142)</f>
        <v>2879.06871433</v>
      </c>
      <c r="AH2142" s="20" t="n">
        <f aca="false">FIXED_BOM</f>
        <v>3461</v>
      </c>
      <c r="AI2142" s="24" t="n">
        <f aca="false">(AG2142+AH2142)*(1+CONT)</f>
        <v>7291.0790214795</v>
      </c>
      <c r="AJ2142" s="24" t="n">
        <f aca="false">IF(L2142&gt;0,AI2142/L2142,1000000000000)</f>
        <v>691.835342266857</v>
      </c>
      <c r="AK2142" s="8" t="n">
        <f aca="false">IF(AND(G2142&gt;=V_NEED,L2142&gt;=P_MIN,K2142&gt;=Z_MIN,F2142&lt;=N_CAP,D2142&lt;=R_MAX,OR(CORONA_REQ=0,O2142&gt;=G2142)),1,0)</f>
        <v>0</v>
      </c>
      <c r="AL2142" s="28" t="n">
        <f aca="false">IF(AK2142=1,IF(OBJECTIVE=1,AI2142,AJ2142),1000000000000)+ROW()*0.000000001</f>
        <v>1000000000000</v>
      </c>
    </row>
    <row r="2143" customFormat="false" ht="15" hidden="false" customHeight="false" outlineLevel="0" collapsed="false">
      <c r="A2143" s="8" t="n">
        <v>2139</v>
      </c>
      <c r="B2143" s="23" t="n">
        <v>10</v>
      </c>
      <c r="C2143" s="23" t="n">
        <v>3</v>
      </c>
      <c r="D2143" s="8" t="n">
        <v>250</v>
      </c>
      <c r="E2143" s="8" t="n">
        <v>26</v>
      </c>
      <c r="F2143" s="8" t="n">
        <v>8</v>
      </c>
      <c r="G2143" s="28" t="n">
        <v>20.62</v>
      </c>
      <c r="H2143" s="8" t="n">
        <v>212.827228</v>
      </c>
      <c r="I2143" s="8" t="n">
        <v>1178.596876</v>
      </c>
      <c r="J2143" s="28" t="n">
        <v>5.537811</v>
      </c>
      <c r="K2143" s="39" t="n">
        <v>1.297619</v>
      </c>
      <c r="L2143" s="28" t="n">
        <v>14.824845</v>
      </c>
      <c r="M2143" s="8" t="n">
        <v>315</v>
      </c>
      <c r="N2143" s="8" t="n">
        <v>1250</v>
      </c>
      <c r="O2143" s="28" t="n">
        <v>17.912044</v>
      </c>
      <c r="P2143" s="28" t="n">
        <v>24.520124</v>
      </c>
      <c r="Q2143" s="28" t="n">
        <v>27.482653</v>
      </c>
      <c r="R2143" s="8" t="n">
        <v>32</v>
      </c>
      <c r="S2143" s="8" t="n">
        <v>18</v>
      </c>
      <c r="T2143" s="23" t="n">
        <v>169.288488</v>
      </c>
      <c r="U2143" s="23" t="n">
        <v>140.88849</v>
      </c>
      <c r="V2143" s="28" t="n">
        <v>8.960626</v>
      </c>
      <c r="W2143" s="39" t="n">
        <v>1.120078</v>
      </c>
      <c r="X2143" s="24" t="n">
        <f aca="false">P2143*RHO_VANE/2700*(1+SCRAP)*PRICE_VANE</f>
        <v>293.50588428</v>
      </c>
      <c r="Y2143" s="24" t="n">
        <f aca="false">Q2143*RHO_PLATE/2700*(1+SCRAP)*PRICE_PLATE</f>
        <v>328.96735641</v>
      </c>
      <c r="Z2143" s="24" t="n">
        <f aca="false">T2143*CUT_M+(R2143+S2143)*CUT_SET</f>
        <v>303.932732</v>
      </c>
      <c r="AA2143" s="24" t="n">
        <f aca="false">U2143*ROUND_M</f>
        <v>704.44245</v>
      </c>
      <c r="AB2143" s="24" t="n">
        <f aca="false">(R2143+S2143)*FINISH_PART</f>
        <v>400</v>
      </c>
      <c r="AC2143" s="24" t="n">
        <f aca="false">R2143*SPACER_VANE+(R2143+S2143)*ASM_H*LABOUR</f>
        <v>658.5</v>
      </c>
      <c r="AD2143" s="24" t="n">
        <f aca="false">V2143*G10_CAGE+W2143*G10_SLEEVE</f>
        <v>604.84224</v>
      </c>
      <c r="AE2143" s="24" t="n">
        <f aca="false">N2143/1000*SHAFT_M+SHAFT_SET</f>
        <v>230</v>
      </c>
      <c r="AF2143" s="24" t="n">
        <f aca="false">2*ROUNDUP(G2143*1000/V_ZENER,0)*PRICE_Z+5*ROUNDUP(G2143*DIODE_SAFETY/V_STICK,0)*PRICE_STICK</f>
        <v>149.8</v>
      </c>
      <c r="AG2143" s="24" t="n">
        <f aca="false">SUM(X2143:AF2143)</f>
        <v>3673.99066269</v>
      </c>
      <c r="AH2143" s="20" t="n">
        <f aca="false">FIXED_BOM</f>
        <v>3461</v>
      </c>
      <c r="AI2143" s="24" t="n">
        <f aca="false">(AG2143+AH2143)*(1+CONT)</f>
        <v>8205.2392620935</v>
      </c>
      <c r="AJ2143" s="24" t="n">
        <f aca="false">IF(L2143&gt;0,AI2143/L2143,1000000000000)</f>
        <v>553.478924204165</v>
      </c>
      <c r="AK2143" s="8" t="n">
        <f aca="false">IF(AND(G2143&gt;=V_NEED,L2143&gt;=P_MIN,K2143&gt;=Z_MIN,F2143&lt;=N_CAP,D2143&lt;=R_MAX,OR(CORONA_REQ=0,O2143&gt;=G2143)),1,0)</f>
        <v>0</v>
      </c>
      <c r="AL2143" s="28" t="n">
        <f aca="false">IF(AK2143=1,IF(OBJECTIVE=1,AI2143,AJ2143),1000000000000)+ROW()*0.000000001</f>
        <v>1000000000000</v>
      </c>
    </row>
    <row r="2144" customFormat="false" ht="15" hidden="false" customHeight="false" outlineLevel="0" collapsed="false">
      <c r="A2144" s="8" t="n">
        <v>2140</v>
      </c>
      <c r="B2144" s="23" t="n">
        <v>10</v>
      </c>
      <c r="C2144" s="23" t="n">
        <v>3</v>
      </c>
      <c r="D2144" s="8" t="n">
        <v>250</v>
      </c>
      <c r="E2144" s="8" t="n">
        <v>26</v>
      </c>
      <c r="F2144" s="8" t="n">
        <v>10</v>
      </c>
      <c r="G2144" s="28" t="n">
        <v>20.62</v>
      </c>
      <c r="H2144" s="8" t="n">
        <v>269.047822</v>
      </c>
      <c r="I2144" s="8" t="n">
        <v>1492.889376</v>
      </c>
      <c r="J2144" s="28" t="n">
        <v>5.548788</v>
      </c>
      <c r="K2144" s="39" t="n">
        <v>1.305168</v>
      </c>
      <c r="L2144" s="28" t="n">
        <v>19.120408</v>
      </c>
      <c r="M2144" s="8" t="n">
        <v>393</v>
      </c>
      <c r="N2144" s="8" t="n">
        <v>1406</v>
      </c>
      <c r="O2144" s="28" t="n">
        <v>17.912044</v>
      </c>
      <c r="P2144" s="28" t="n">
        <v>30.650155</v>
      </c>
      <c r="Q2144" s="28" t="n">
        <v>33.589909</v>
      </c>
      <c r="R2144" s="8" t="n">
        <v>40</v>
      </c>
      <c r="S2144" s="8" t="n">
        <v>22</v>
      </c>
      <c r="T2144" s="23" t="n">
        <v>210.668132</v>
      </c>
      <c r="U2144" s="23" t="n">
        <v>175.168135</v>
      </c>
      <c r="V2144" s="28" t="n">
        <v>10.8755</v>
      </c>
      <c r="W2144" s="39" t="n">
        <v>1.359438</v>
      </c>
      <c r="X2144" s="24" t="n">
        <f aca="false">P2144*RHO_VANE/2700*(1+SCRAP)*PRICE_VANE</f>
        <v>366.88235535</v>
      </c>
      <c r="Y2144" s="24" t="n">
        <f aca="false">Q2144*RHO_PLATE/2700*(1+SCRAP)*PRICE_PLATE</f>
        <v>402.07121073</v>
      </c>
      <c r="Z2144" s="24" t="n">
        <f aca="false">T2144*CUT_M+(R2144+S2144)*CUT_SET</f>
        <v>378.002198</v>
      </c>
      <c r="AA2144" s="24" t="n">
        <f aca="false">U2144*ROUND_M</f>
        <v>875.840675</v>
      </c>
      <c r="AB2144" s="24" t="n">
        <f aca="false">(R2144+S2144)*FINISH_PART</f>
        <v>496</v>
      </c>
      <c r="AC2144" s="24" t="n">
        <f aca="false">R2144*SPACER_VANE+(R2144+S2144)*ASM_H*LABOUR</f>
        <v>817.5</v>
      </c>
      <c r="AD2144" s="24" t="n">
        <f aca="false">V2144*G10_CAGE+W2144*G10_SLEEVE</f>
        <v>734.09628</v>
      </c>
      <c r="AE2144" s="24" t="n">
        <f aca="false">N2144/1000*SHAFT_M+SHAFT_SET</f>
        <v>248.72</v>
      </c>
      <c r="AF2144" s="24" t="n">
        <f aca="false">2*ROUNDUP(G2144*1000/V_ZENER,0)*PRICE_Z+5*ROUNDUP(G2144*DIODE_SAFETY/V_STICK,0)*PRICE_STICK</f>
        <v>149.8</v>
      </c>
      <c r="AG2144" s="24" t="n">
        <f aca="false">SUM(X2144:AF2144)</f>
        <v>4468.91271908</v>
      </c>
      <c r="AH2144" s="20" t="n">
        <f aca="false">FIXED_BOM</f>
        <v>3461</v>
      </c>
      <c r="AI2144" s="24" t="n">
        <f aca="false">(AG2144+AH2144)*(1+CONT)</f>
        <v>9119.399626942</v>
      </c>
      <c r="AJ2144" s="24" t="n">
        <f aca="false">IF(L2144&gt;0,AI2144/L2144,1000000000000)</f>
        <v>476.945869928194</v>
      </c>
      <c r="AK2144" s="8" t="n">
        <f aca="false">IF(AND(G2144&gt;=V_NEED,L2144&gt;=P_MIN,K2144&gt;=Z_MIN,F2144&lt;=N_CAP,D2144&lt;=R_MAX,OR(CORONA_REQ=0,O2144&gt;=G2144)),1,0)</f>
        <v>0</v>
      </c>
      <c r="AL2144" s="28" t="n">
        <f aca="false">IF(AK2144=1,IF(OBJECTIVE=1,AI2144,AJ2144),1000000000000)+ROW()*0.000000001</f>
        <v>1000000000000</v>
      </c>
    </row>
    <row r="2145" customFormat="false" ht="15" hidden="false" customHeight="false" outlineLevel="0" collapsed="false">
      <c r="A2145" s="8" t="n">
        <v>2141</v>
      </c>
      <c r="B2145" s="23" t="n">
        <v>10</v>
      </c>
      <c r="C2145" s="23" t="n">
        <v>3</v>
      </c>
      <c r="D2145" s="8" t="n">
        <v>250</v>
      </c>
      <c r="E2145" s="8" t="n">
        <v>26</v>
      </c>
      <c r="F2145" s="8" t="n">
        <v>12</v>
      </c>
      <c r="G2145" s="28" t="n">
        <v>20.62</v>
      </c>
      <c r="H2145" s="8" t="n">
        <v>325.268416</v>
      </c>
      <c r="I2145" s="8" t="n">
        <v>1807.181876</v>
      </c>
      <c r="J2145" s="28" t="n">
        <v>5.555971</v>
      </c>
      <c r="K2145" s="39" t="n">
        <v>1.310293</v>
      </c>
      <c r="L2145" s="28" t="n">
        <v>23.428917</v>
      </c>
      <c r="M2145" s="8" t="n">
        <v>471</v>
      </c>
      <c r="N2145" s="8" t="n">
        <v>1562</v>
      </c>
      <c r="O2145" s="28" t="n">
        <v>17.912044</v>
      </c>
      <c r="P2145" s="28" t="n">
        <v>36.780187</v>
      </c>
      <c r="Q2145" s="28" t="n">
        <v>39.697165</v>
      </c>
      <c r="R2145" s="8" t="n">
        <v>48</v>
      </c>
      <c r="S2145" s="8" t="n">
        <v>26</v>
      </c>
      <c r="T2145" s="23" t="n">
        <v>252.047776</v>
      </c>
      <c r="U2145" s="23" t="n">
        <v>209.44778</v>
      </c>
      <c r="V2145" s="28" t="n">
        <v>12.790374</v>
      </c>
      <c r="W2145" s="39" t="n">
        <v>1.598797</v>
      </c>
      <c r="X2145" s="24" t="n">
        <f aca="false">P2145*RHO_VANE/2700*(1+SCRAP)*PRICE_VANE</f>
        <v>440.25883839</v>
      </c>
      <c r="Y2145" s="24" t="n">
        <f aca="false">Q2145*RHO_PLATE/2700*(1+SCRAP)*PRICE_PLATE</f>
        <v>475.17506505</v>
      </c>
      <c r="Z2145" s="24" t="n">
        <f aca="false">T2145*CUT_M+(R2145+S2145)*CUT_SET</f>
        <v>452.071664</v>
      </c>
      <c r="AA2145" s="24" t="n">
        <f aca="false">U2145*ROUND_M</f>
        <v>1047.2389</v>
      </c>
      <c r="AB2145" s="24" t="n">
        <f aca="false">(R2145+S2145)*FINISH_PART</f>
        <v>592</v>
      </c>
      <c r="AC2145" s="24" t="n">
        <f aca="false">R2145*SPACER_VANE+(R2145+S2145)*ASM_H*LABOUR</f>
        <v>976.5</v>
      </c>
      <c r="AD2145" s="24" t="n">
        <f aca="false">V2145*G10_CAGE+W2145*G10_SLEEVE</f>
        <v>863.35026</v>
      </c>
      <c r="AE2145" s="24" t="n">
        <f aca="false">N2145/1000*SHAFT_M+SHAFT_SET</f>
        <v>267.44</v>
      </c>
      <c r="AF2145" s="24" t="n">
        <f aca="false">2*ROUNDUP(G2145*1000/V_ZENER,0)*PRICE_Z+5*ROUNDUP(G2145*DIODE_SAFETY/V_STICK,0)*PRICE_STICK</f>
        <v>149.8</v>
      </c>
      <c r="AG2145" s="24" t="n">
        <f aca="false">SUM(X2145:AF2145)</f>
        <v>5263.83472744</v>
      </c>
      <c r="AH2145" s="20" t="n">
        <f aca="false">FIXED_BOM</f>
        <v>3461</v>
      </c>
      <c r="AI2145" s="24" t="n">
        <f aca="false">(AG2145+AH2145)*(1+CONT)</f>
        <v>10033.559936556</v>
      </c>
      <c r="AJ2145" s="24" t="n">
        <f aca="false">IF(L2145&gt;0,AI2145/L2145,1000000000000)</f>
        <v>428.255387842127</v>
      </c>
      <c r="AK2145" s="8" t="n">
        <f aca="false">IF(AND(G2145&gt;=V_NEED,L2145&gt;=P_MIN,K2145&gt;=Z_MIN,F2145&lt;=N_CAP,D2145&lt;=R_MAX,OR(CORONA_REQ=0,O2145&gt;=G2145)),1,0)</f>
        <v>0</v>
      </c>
      <c r="AL2145" s="28" t="n">
        <f aca="false">IF(AK2145=1,IF(OBJECTIVE=1,AI2145,AJ2145),1000000000000)+ROW()*0.000000001</f>
        <v>1000000000000</v>
      </c>
    </row>
    <row r="2146" customFormat="false" ht="15" hidden="false" customHeight="false" outlineLevel="0" collapsed="false">
      <c r="A2146" s="8" t="n">
        <v>2142</v>
      </c>
      <c r="B2146" s="23" t="n">
        <v>10</v>
      </c>
      <c r="C2146" s="23" t="n">
        <v>3</v>
      </c>
      <c r="D2146" s="8" t="n">
        <v>250</v>
      </c>
      <c r="E2146" s="8" t="n">
        <v>26</v>
      </c>
      <c r="F2146" s="8" t="n">
        <v>16</v>
      </c>
      <c r="G2146" s="28" t="n">
        <v>20.62</v>
      </c>
      <c r="H2146" s="8" t="n">
        <v>437.709604</v>
      </c>
      <c r="I2146" s="8" t="n">
        <v>2435.766876</v>
      </c>
      <c r="J2146" s="28" t="n">
        <v>5.564801</v>
      </c>
      <c r="K2146" s="39" t="n">
        <v>1.316055</v>
      </c>
      <c r="L2146" s="28" t="n">
        <v>32.030834</v>
      </c>
      <c r="M2146" s="8" t="n">
        <v>640</v>
      </c>
      <c r="N2146" s="8" t="n">
        <v>1900</v>
      </c>
      <c r="O2146" s="28" t="n">
        <v>17.912044</v>
      </c>
      <c r="P2146" s="28" t="n">
        <v>49.040249</v>
      </c>
      <c r="Q2146" s="28" t="n">
        <v>54.965305</v>
      </c>
      <c r="R2146" s="8" t="n">
        <v>64</v>
      </c>
      <c r="S2146" s="8" t="n">
        <v>36</v>
      </c>
      <c r="T2146" s="23" t="n">
        <v>338.576975</v>
      </c>
      <c r="U2146" s="23" t="n">
        <v>281.77698</v>
      </c>
      <c r="V2146" s="28" t="n">
        <v>16.939267</v>
      </c>
      <c r="W2146" s="39" t="n">
        <v>2.117408</v>
      </c>
      <c r="X2146" s="24" t="n">
        <f aca="false">P2146*RHO_VANE/2700*(1+SCRAP)*PRICE_VANE</f>
        <v>587.01178053</v>
      </c>
      <c r="Y2146" s="24" t="n">
        <f aca="false">Q2146*RHO_PLATE/2700*(1+SCRAP)*PRICE_PLATE</f>
        <v>657.93470085</v>
      </c>
      <c r="Z2146" s="24" t="n">
        <f aca="false">T2146*CUT_M+(R2146+S2146)*CUT_SET</f>
        <v>607.8654625</v>
      </c>
      <c r="AA2146" s="24" t="n">
        <f aca="false">U2146*ROUND_M</f>
        <v>1408.8849</v>
      </c>
      <c r="AB2146" s="24" t="n">
        <f aca="false">(R2146+S2146)*FINISH_PART</f>
        <v>800</v>
      </c>
      <c r="AC2146" s="24" t="n">
        <f aca="false">R2146*SPACER_VANE+(R2146+S2146)*ASM_H*LABOUR</f>
        <v>1317</v>
      </c>
      <c r="AD2146" s="24" t="n">
        <f aca="false">V2146*G10_CAGE+W2146*G10_SLEEVE</f>
        <v>1143.4005</v>
      </c>
      <c r="AE2146" s="24" t="n">
        <f aca="false">N2146/1000*SHAFT_M+SHAFT_SET</f>
        <v>308</v>
      </c>
      <c r="AF2146" s="24" t="n">
        <f aca="false">2*ROUNDUP(G2146*1000/V_ZENER,0)*PRICE_Z+5*ROUNDUP(G2146*DIODE_SAFETY/V_STICK,0)*PRICE_STICK</f>
        <v>149.8</v>
      </c>
      <c r="AG2146" s="24" t="n">
        <f aca="false">SUM(X2146:AF2146)</f>
        <v>6979.89734388</v>
      </c>
      <c r="AH2146" s="20" t="n">
        <f aca="false">FIXED_BOM</f>
        <v>3461</v>
      </c>
      <c r="AI2146" s="24" t="n">
        <f aca="false">(AG2146+AH2146)*(1+CONT)</f>
        <v>12007.031945462</v>
      </c>
      <c r="AJ2146" s="24" t="n">
        <f aca="false">IF(L2146&gt;0,AI2146/L2146,1000000000000)</f>
        <v>374.858548655399</v>
      </c>
      <c r="AK2146" s="8" t="n">
        <f aca="false">IF(AND(G2146&gt;=V_NEED,L2146&gt;=P_MIN,K2146&gt;=Z_MIN,F2146&lt;=N_CAP,D2146&lt;=R_MAX,OR(CORONA_REQ=0,O2146&gt;=G2146)),1,0)</f>
        <v>0</v>
      </c>
      <c r="AL2146" s="28" t="n">
        <f aca="false">IF(AK2146=1,IF(OBJECTIVE=1,AI2146,AJ2146),1000000000000)+ROW()*0.000000001</f>
        <v>1000000000000</v>
      </c>
    </row>
    <row r="2147" customFormat="false" ht="15" hidden="false" customHeight="false" outlineLevel="0" collapsed="false">
      <c r="A2147" s="8" t="n">
        <v>2143</v>
      </c>
      <c r="B2147" s="23" t="n">
        <v>10</v>
      </c>
      <c r="C2147" s="23" t="n">
        <v>4</v>
      </c>
      <c r="D2147" s="8" t="n">
        <v>250</v>
      </c>
      <c r="E2147" s="8" t="n">
        <v>18</v>
      </c>
      <c r="F2147" s="8" t="n">
        <v>4</v>
      </c>
      <c r="G2147" s="28" t="n">
        <v>20.62</v>
      </c>
      <c r="H2147" s="8" t="n">
        <v>56.648811</v>
      </c>
      <c r="I2147" s="8" t="n">
        <v>396.672903</v>
      </c>
      <c r="J2147" s="28" t="n">
        <v>7.002316</v>
      </c>
      <c r="K2147" s="39" t="n">
        <v>1.292611</v>
      </c>
      <c r="L2147" s="28" t="n">
        <v>4.899345</v>
      </c>
      <c r="M2147" s="8" t="n">
        <v>158</v>
      </c>
      <c r="N2147" s="8" t="n">
        <v>936</v>
      </c>
      <c r="O2147" s="28" t="n">
        <v>19.540911</v>
      </c>
      <c r="P2147" s="28" t="n">
        <v>12.003812</v>
      </c>
      <c r="Q2147" s="28" t="n">
        <v>16.286016</v>
      </c>
      <c r="R2147" s="8" t="n">
        <v>16</v>
      </c>
      <c r="S2147" s="8" t="n">
        <v>8</v>
      </c>
      <c r="T2147" s="23" t="n">
        <v>82.759288</v>
      </c>
      <c r="U2147" s="23" t="n">
        <v>68.559289</v>
      </c>
      <c r="V2147" s="28" t="n">
        <v>5.10633</v>
      </c>
      <c r="W2147" s="39" t="n">
        <v>0.638291</v>
      </c>
      <c r="X2147" s="24" t="n">
        <f aca="false">P2147*RHO_VANE/2700*(1+SCRAP)*PRICE_VANE</f>
        <v>143.68562964</v>
      </c>
      <c r="Y2147" s="24" t="n">
        <f aca="false">Q2147*RHO_PLATE/2700*(1+SCRAP)*PRICE_PLATE</f>
        <v>194.94361152</v>
      </c>
      <c r="Z2147" s="24" t="n">
        <f aca="false">T2147*CUT_M+(R2147+S2147)*CUT_SET</f>
        <v>148.138932</v>
      </c>
      <c r="AA2147" s="24" t="n">
        <f aca="false">U2147*ROUND_M</f>
        <v>342.796445</v>
      </c>
      <c r="AB2147" s="24" t="n">
        <f aca="false">(R2147+S2147)*FINISH_PART</f>
        <v>192</v>
      </c>
      <c r="AC2147" s="24" t="n">
        <f aca="false">R2147*SPACER_VANE+(R2147+S2147)*ASM_H*LABOUR</f>
        <v>318</v>
      </c>
      <c r="AD2147" s="24" t="n">
        <f aca="false">V2147*G10_CAGE+W2147*G10_SLEEVE</f>
        <v>344.67726</v>
      </c>
      <c r="AE2147" s="24" t="n">
        <f aca="false">N2147/1000*SHAFT_M+SHAFT_SET</f>
        <v>192.32</v>
      </c>
      <c r="AF2147" s="24" t="n">
        <f aca="false">2*ROUNDUP(G2147*1000/V_ZENER,0)*PRICE_Z+5*ROUNDUP(G2147*DIODE_SAFETY/V_STICK,0)*PRICE_STICK</f>
        <v>149.8</v>
      </c>
      <c r="AG2147" s="24" t="n">
        <f aca="false">SUM(X2147:AF2147)</f>
        <v>2026.36187816</v>
      </c>
      <c r="AH2147" s="20" t="n">
        <f aca="false">FIXED_BOM</f>
        <v>3461</v>
      </c>
      <c r="AI2147" s="24" t="n">
        <f aca="false">(AG2147+AH2147)*(1+CONT)</f>
        <v>6310.466159884</v>
      </c>
      <c r="AJ2147" s="24" t="n">
        <f aca="false">IF(L2147&gt;0,AI2147/L2147,1000000000000)</f>
        <v>1288.02241113537</v>
      </c>
      <c r="AK2147" s="8" t="n">
        <f aca="false">IF(AND(G2147&gt;=V_NEED,L2147&gt;=P_MIN,K2147&gt;=Z_MIN,F2147&lt;=N_CAP,D2147&lt;=R_MAX,OR(CORONA_REQ=0,O2147&gt;=G2147)),1,0)</f>
        <v>0</v>
      </c>
      <c r="AL2147" s="28" t="n">
        <f aca="false">IF(AK2147=1,IF(OBJECTIVE=1,AI2147,AJ2147),1000000000000)+ROW()*0.000000001</f>
        <v>1000000000000</v>
      </c>
    </row>
    <row r="2148" customFormat="false" ht="15" hidden="false" customHeight="false" outlineLevel="0" collapsed="false">
      <c r="A2148" s="8" t="n">
        <v>2144</v>
      </c>
      <c r="B2148" s="23" t="n">
        <v>10</v>
      </c>
      <c r="C2148" s="23" t="n">
        <v>4</v>
      </c>
      <c r="D2148" s="8" t="n">
        <v>250</v>
      </c>
      <c r="E2148" s="8" t="n">
        <v>18</v>
      </c>
      <c r="F2148" s="8" t="n">
        <v>6</v>
      </c>
      <c r="G2148" s="28" t="n">
        <v>20.62</v>
      </c>
      <c r="H2148" s="8" t="n">
        <v>87.876704</v>
      </c>
      <c r="I2148" s="8" t="n">
        <v>623.343134</v>
      </c>
      <c r="J2148" s="28" t="n">
        <v>7.093383</v>
      </c>
      <c r="K2148" s="39" t="n">
        <v>1.330792</v>
      </c>
      <c r="L2148" s="28" t="n">
        <v>8.426243</v>
      </c>
      <c r="M2148" s="8" t="n">
        <v>242</v>
      </c>
      <c r="N2148" s="8" t="n">
        <v>1104</v>
      </c>
      <c r="O2148" s="28" t="n">
        <v>19.540911</v>
      </c>
      <c r="P2148" s="28" t="n">
        <v>18.005718</v>
      </c>
      <c r="Q2148" s="28" t="n">
        <v>24.429024</v>
      </c>
      <c r="R2148" s="8" t="n">
        <v>24</v>
      </c>
      <c r="S2148" s="8" t="n">
        <v>12</v>
      </c>
      <c r="T2148" s="23" t="n">
        <v>124.138932</v>
      </c>
      <c r="U2148" s="23" t="n">
        <v>102.838934</v>
      </c>
      <c r="V2148" s="28" t="n">
        <v>7.168501</v>
      </c>
      <c r="W2148" s="39" t="n">
        <v>0.896063</v>
      </c>
      <c r="X2148" s="24" t="n">
        <f aca="false">P2148*RHO_VANE/2700*(1+SCRAP)*PRICE_VANE</f>
        <v>215.52844446</v>
      </c>
      <c r="Y2148" s="24" t="n">
        <f aca="false">Q2148*RHO_PLATE/2700*(1+SCRAP)*PRICE_PLATE</f>
        <v>292.41541728</v>
      </c>
      <c r="Z2148" s="24" t="n">
        <f aca="false">T2148*CUT_M+(R2148+S2148)*CUT_SET</f>
        <v>222.208398</v>
      </c>
      <c r="AA2148" s="24" t="n">
        <f aca="false">U2148*ROUND_M</f>
        <v>514.19467</v>
      </c>
      <c r="AB2148" s="24" t="n">
        <f aca="false">(R2148+S2148)*FINISH_PART</f>
        <v>288</v>
      </c>
      <c r="AC2148" s="24" t="n">
        <f aca="false">R2148*SPACER_VANE+(R2148+S2148)*ASM_H*LABOUR</f>
        <v>477</v>
      </c>
      <c r="AD2148" s="24" t="n">
        <f aca="false">V2148*G10_CAGE+W2148*G10_SLEEVE</f>
        <v>483.87384</v>
      </c>
      <c r="AE2148" s="24" t="n">
        <f aca="false">N2148/1000*SHAFT_M+SHAFT_SET</f>
        <v>212.48</v>
      </c>
      <c r="AF2148" s="24" t="n">
        <f aca="false">2*ROUNDUP(G2148*1000/V_ZENER,0)*PRICE_Z+5*ROUNDUP(G2148*DIODE_SAFETY/V_STICK,0)*PRICE_STICK</f>
        <v>149.8</v>
      </c>
      <c r="AG2148" s="24" t="n">
        <f aca="false">SUM(X2148:AF2148)</f>
        <v>2855.50076974</v>
      </c>
      <c r="AH2148" s="20" t="n">
        <f aca="false">FIXED_BOM</f>
        <v>3461</v>
      </c>
      <c r="AI2148" s="24" t="n">
        <f aca="false">(AG2148+AH2148)*(1+CONT)</f>
        <v>7263.975885201</v>
      </c>
      <c r="AJ2148" s="24" t="n">
        <f aca="false">IF(L2148&gt;0,AI2148/L2148,1000000000000)</f>
        <v>862.065796725895</v>
      </c>
      <c r="AK2148" s="8" t="n">
        <f aca="false">IF(AND(G2148&gt;=V_NEED,L2148&gt;=P_MIN,K2148&gt;=Z_MIN,F2148&lt;=N_CAP,D2148&lt;=R_MAX,OR(CORONA_REQ=0,O2148&gt;=G2148)),1,0)</f>
        <v>0</v>
      </c>
      <c r="AL2148" s="28" t="n">
        <f aca="false">IF(AK2148=1,IF(OBJECTIVE=1,AI2148,AJ2148),1000000000000)+ROW()*0.000000001</f>
        <v>1000000000000</v>
      </c>
    </row>
    <row r="2149" customFormat="false" ht="15" hidden="false" customHeight="false" outlineLevel="0" collapsed="false">
      <c r="A2149" s="8" t="n">
        <v>2145</v>
      </c>
      <c r="B2149" s="23" t="n">
        <v>10</v>
      </c>
      <c r="C2149" s="23" t="n">
        <v>4</v>
      </c>
      <c r="D2149" s="8" t="n">
        <v>250</v>
      </c>
      <c r="E2149" s="8" t="n">
        <v>18</v>
      </c>
      <c r="F2149" s="8" t="n">
        <v>8</v>
      </c>
      <c r="G2149" s="28" t="n">
        <v>20.62</v>
      </c>
      <c r="H2149" s="8" t="n">
        <v>119.104596</v>
      </c>
      <c r="I2149" s="8" t="n">
        <v>850.013364</v>
      </c>
      <c r="J2149" s="28" t="n">
        <v>7.136697</v>
      </c>
      <c r="K2149" s="39" t="n">
        <v>1.349743</v>
      </c>
      <c r="L2149" s="28" t="n">
        <v>11.976258</v>
      </c>
      <c r="M2149" s="8" t="n">
        <v>312</v>
      </c>
      <c r="N2149" s="8" t="n">
        <v>1244</v>
      </c>
      <c r="O2149" s="28" t="n">
        <v>19.540911</v>
      </c>
      <c r="P2149" s="28" t="n">
        <v>24.007624</v>
      </c>
      <c r="Q2149" s="28" t="n">
        <v>28.500529</v>
      </c>
      <c r="R2149" s="8" t="n">
        <v>32</v>
      </c>
      <c r="S2149" s="8" t="n">
        <v>14</v>
      </c>
      <c r="T2149" s="23" t="n">
        <v>161.748665</v>
      </c>
      <c r="U2149" s="23" t="n">
        <v>133.348668</v>
      </c>
      <c r="V2149" s="28" t="n">
        <v>8.886978</v>
      </c>
      <c r="W2149" s="39" t="n">
        <v>1.110872</v>
      </c>
      <c r="X2149" s="24" t="n">
        <f aca="false">P2149*RHO_VANE/2700*(1+SCRAP)*PRICE_VANE</f>
        <v>287.37125928</v>
      </c>
      <c r="Y2149" s="24" t="n">
        <f aca="false">Q2149*RHO_PLATE/2700*(1+SCRAP)*PRICE_PLATE</f>
        <v>341.15133213</v>
      </c>
      <c r="Z2149" s="24" t="n">
        <f aca="false">T2149*CUT_M+(R2149+S2149)*CUT_SET</f>
        <v>288.6229975</v>
      </c>
      <c r="AA2149" s="24" t="n">
        <f aca="false">U2149*ROUND_M</f>
        <v>666.74334</v>
      </c>
      <c r="AB2149" s="24" t="n">
        <f aca="false">(R2149+S2149)*FINISH_PART</f>
        <v>368</v>
      </c>
      <c r="AC2149" s="24" t="n">
        <f aca="false">R2149*SPACER_VANE+(R2149+S2149)*ASM_H*LABOUR</f>
        <v>613.5</v>
      </c>
      <c r="AD2149" s="24" t="n">
        <f aca="false">V2149*G10_CAGE+W2149*G10_SLEEVE</f>
        <v>599.871</v>
      </c>
      <c r="AE2149" s="24" t="n">
        <f aca="false">N2149/1000*SHAFT_M+SHAFT_SET</f>
        <v>229.28</v>
      </c>
      <c r="AF2149" s="24" t="n">
        <f aca="false">2*ROUNDUP(G2149*1000/V_ZENER,0)*PRICE_Z+5*ROUNDUP(G2149*DIODE_SAFETY/V_STICK,0)*PRICE_STICK</f>
        <v>149.8</v>
      </c>
      <c r="AG2149" s="24" t="n">
        <f aca="false">SUM(X2149:AF2149)</f>
        <v>3544.33992891</v>
      </c>
      <c r="AH2149" s="20" t="n">
        <f aca="false">FIXED_BOM</f>
        <v>3461</v>
      </c>
      <c r="AI2149" s="24" t="n">
        <f aca="false">(AG2149+AH2149)*(1+CONT)</f>
        <v>8056.1409182465</v>
      </c>
      <c r="AJ2149" s="24" t="n">
        <f aca="false">IF(L2149&gt;0,AI2149/L2149,1000000000000)</f>
        <v>672.675965919113</v>
      </c>
      <c r="AK2149" s="8" t="n">
        <f aca="false">IF(AND(G2149&gt;=V_NEED,L2149&gt;=P_MIN,K2149&gt;=Z_MIN,F2149&lt;=N_CAP,D2149&lt;=R_MAX,OR(CORONA_REQ=0,O2149&gt;=G2149)),1,0)</f>
        <v>0</v>
      </c>
      <c r="AL2149" s="28" t="n">
        <f aca="false">IF(AK2149=1,IF(OBJECTIVE=1,AI2149,AJ2149),1000000000000)+ROW()*0.000000001</f>
        <v>1000000000000</v>
      </c>
    </row>
    <row r="2150" customFormat="false" ht="15" hidden="false" customHeight="false" outlineLevel="0" collapsed="false">
      <c r="A2150" s="8" t="n">
        <v>2146</v>
      </c>
      <c r="B2150" s="23" t="n">
        <v>10</v>
      </c>
      <c r="C2150" s="23" t="n">
        <v>4</v>
      </c>
      <c r="D2150" s="8" t="n">
        <v>250</v>
      </c>
      <c r="E2150" s="8" t="n">
        <v>18</v>
      </c>
      <c r="F2150" s="8" t="n">
        <v>10</v>
      </c>
      <c r="G2150" s="28" t="n">
        <v>20.62</v>
      </c>
      <c r="H2150" s="8" t="n">
        <v>150.332488</v>
      </c>
      <c r="I2150" s="8" t="n">
        <v>1076.683594</v>
      </c>
      <c r="J2150" s="28" t="n">
        <v>7.162015</v>
      </c>
      <c r="K2150" s="39" t="n">
        <v>1.360892</v>
      </c>
      <c r="L2150" s="28" t="n">
        <v>15.521293</v>
      </c>
      <c r="M2150" s="8" t="n">
        <v>396</v>
      </c>
      <c r="N2150" s="8" t="n">
        <v>1412</v>
      </c>
      <c r="O2150" s="28" t="n">
        <v>19.540911</v>
      </c>
      <c r="P2150" s="28" t="n">
        <v>30.00953</v>
      </c>
      <c r="Q2150" s="28" t="n">
        <v>36.643537</v>
      </c>
      <c r="R2150" s="8" t="n">
        <v>40</v>
      </c>
      <c r="S2150" s="8" t="n">
        <v>18</v>
      </c>
      <c r="T2150" s="23" t="n">
        <v>203.128309</v>
      </c>
      <c r="U2150" s="23" t="n">
        <v>167.628313</v>
      </c>
      <c r="V2150" s="28" t="n">
        <v>10.949149</v>
      </c>
      <c r="W2150" s="39" t="n">
        <v>1.368644</v>
      </c>
      <c r="X2150" s="24" t="n">
        <f aca="false">P2150*RHO_VANE/2700*(1+SCRAP)*PRICE_VANE</f>
        <v>359.2140741</v>
      </c>
      <c r="Y2150" s="24" t="n">
        <f aca="false">Q2150*RHO_PLATE/2700*(1+SCRAP)*PRICE_PLATE</f>
        <v>438.62313789</v>
      </c>
      <c r="Z2150" s="24" t="n">
        <f aca="false">T2150*CUT_M+(R2150+S2150)*CUT_SET</f>
        <v>362.6924635</v>
      </c>
      <c r="AA2150" s="24" t="n">
        <f aca="false">U2150*ROUND_M</f>
        <v>838.141565</v>
      </c>
      <c r="AB2150" s="24" t="n">
        <f aca="false">(R2150+S2150)*FINISH_PART</f>
        <v>464</v>
      </c>
      <c r="AC2150" s="24" t="n">
        <f aca="false">R2150*SPACER_VANE+(R2150+S2150)*ASM_H*LABOUR</f>
        <v>772.5</v>
      </c>
      <c r="AD2150" s="24" t="n">
        <f aca="false">V2150*G10_CAGE+W2150*G10_SLEEVE</f>
        <v>739.06758</v>
      </c>
      <c r="AE2150" s="24" t="n">
        <f aca="false">N2150/1000*SHAFT_M+SHAFT_SET</f>
        <v>249.44</v>
      </c>
      <c r="AF2150" s="24" t="n">
        <f aca="false">2*ROUNDUP(G2150*1000/V_ZENER,0)*PRICE_Z+5*ROUNDUP(G2150*DIODE_SAFETY/V_STICK,0)*PRICE_STICK</f>
        <v>149.8</v>
      </c>
      <c r="AG2150" s="24" t="n">
        <f aca="false">SUM(X2150:AF2150)</f>
        <v>4373.47882049</v>
      </c>
      <c r="AH2150" s="20" t="n">
        <f aca="false">FIXED_BOM</f>
        <v>3461</v>
      </c>
      <c r="AI2150" s="24" t="n">
        <f aca="false">(AG2150+AH2150)*(1+CONT)</f>
        <v>9009.6506435635</v>
      </c>
      <c r="AJ2150" s="24" t="n">
        <f aca="false">IF(L2150&gt;0,AI2150/L2150,1000000000000)</f>
        <v>580.470366970297</v>
      </c>
      <c r="AK2150" s="8" t="n">
        <f aca="false">IF(AND(G2150&gt;=V_NEED,L2150&gt;=P_MIN,K2150&gt;=Z_MIN,F2150&lt;=N_CAP,D2150&lt;=R_MAX,OR(CORONA_REQ=0,O2150&gt;=G2150)),1,0)</f>
        <v>0</v>
      </c>
      <c r="AL2150" s="28" t="n">
        <f aca="false">IF(AK2150=1,IF(OBJECTIVE=1,AI2150,AJ2150),1000000000000)+ROW()*0.000000001</f>
        <v>1000000000000</v>
      </c>
    </row>
    <row r="2151" customFormat="false" ht="15" hidden="false" customHeight="false" outlineLevel="0" collapsed="false">
      <c r="A2151" s="8" t="n">
        <v>2147</v>
      </c>
      <c r="B2151" s="23" t="n">
        <v>10</v>
      </c>
      <c r="C2151" s="23" t="n">
        <v>4</v>
      </c>
      <c r="D2151" s="8" t="n">
        <v>250</v>
      </c>
      <c r="E2151" s="8" t="n">
        <v>18</v>
      </c>
      <c r="F2151" s="8" t="n">
        <v>12</v>
      </c>
      <c r="G2151" s="28" t="n">
        <v>20.62</v>
      </c>
      <c r="H2151" s="8" t="n">
        <v>181.56038</v>
      </c>
      <c r="I2151" s="8" t="n">
        <v>1303.353825</v>
      </c>
      <c r="J2151" s="28" t="n">
        <v>7.178625</v>
      </c>
      <c r="K2151" s="39" t="n">
        <v>1.368972</v>
      </c>
      <c r="L2151" s="28" t="n">
        <v>19.080122</v>
      </c>
      <c r="M2151" s="8" t="n">
        <v>466</v>
      </c>
      <c r="N2151" s="8" t="n">
        <v>1552</v>
      </c>
      <c r="O2151" s="28" t="n">
        <v>19.540911</v>
      </c>
      <c r="P2151" s="28" t="n">
        <v>36.011436</v>
      </c>
      <c r="Q2151" s="28" t="n">
        <v>40.715041</v>
      </c>
      <c r="R2151" s="8" t="n">
        <v>48</v>
      </c>
      <c r="S2151" s="8" t="n">
        <v>20</v>
      </c>
      <c r="T2151" s="23" t="n">
        <v>240.738042</v>
      </c>
      <c r="U2151" s="23" t="n">
        <v>198.138046</v>
      </c>
      <c r="V2151" s="28" t="n">
        <v>12.667625</v>
      </c>
      <c r="W2151" s="39" t="n">
        <v>1.583453</v>
      </c>
      <c r="X2151" s="24" t="n">
        <f aca="false">P2151*RHO_VANE/2700*(1+SCRAP)*PRICE_VANE</f>
        <v>431.05688892</v>
      </c>
      <c r="Y2151" s="24" t="n">
        <f aca="false">Q2151*RHO_PLATE/2700*(1+SCRAP)*PRICE_PLATE</f>
        <v>487.35904077</v>
      </c>
      <c r="Z2151" s="24" t="n">
        <f aca="false">T2151*CUT_M+(R2151+S2151)*CUT_SET</f>
        <v>429.107063</v>
      </c>
      <c r="AA2151" s="24" t="n">
        <f aca="false">U2151*ROUND_M</f>
        <v>990.69023</v>
      </c>
      <c r="AB2151" s="24" t="n">
        <f aca="false">(R2151+S2151)*FINISH_PART</f>
        <v>544</v>
      </c>
      <c r="AC2151" s="24" t="n">
        <f aca="false">R2151*SPACER_VANE+(R2151+S2151)*ASM_H*LABOUR</f>
        <v>909</v>
      </c>
      <c r="AD2151" s="24" t="n">
        <f aca="false">V2151*G10_CAGE+W2151*G10_SLEEVE</f>
        <v>855.06468</v>
      </c>
      <c r="AE2151" s="24" t="n">
        <f aca="false">N2151/1000*SHAFT_M+SHAFT_SET</f>
        <v>266.24</v>
      </c>
      <c r="AF2151" s="24" t="n">
        <f aca="false">2*ROUNDUP(G2151*1000/V_ZENER,0)*PRICE_Z+5*ROUNDUP(G2151*DIODE_SAFETY/V_STICK,0)*PRICE_STICK</f>
        <v>149.8</v>
      </c>
      <c r="AG2151" s="24" t="n">
        <f aca="false">SUM(X2151:AF2151)</f>
        <v>5062.31790269</v>
      </c>
      <c r="AH2151" s="20" t="n">
        <f aca="false">FIXED_BOM</f>
        <v>3461</v>
      </c>
      <c r="AI2151" s="24" t="n">
        <f aca="false">(AG2151+AH2151)*(1+CONT)</f>
        <v>9801.8155880935</v>
      </c>
      <c r="AJ2151" s="24" t="n">
        <f aca="false">IF(L2151&gt;0,AI2151/L2151,1000000000000)</f>
        <v>513.718706206045</v>
      </c>
      <c r="AK2151" s="8" t="n">
        <f aca="false">IF(AND(G2151&gt;=V_NEED,L2151&gt;=P_MIN,K2151&gt;=Z_MIN,F2151&lt;=N_CAP,D2151&lt;=R_MAX,OR(CORONA_REQ=0,O2151&gt;=G2151)),1,0)</f>
        <v>0</v>
      </c>
      <c r="AL2151" s="28" t="n">
        <f aca="false">IF(AK2151=1,IF(OBJECTIVE=1,AI2151,AJ2151),1000000000000)+ROW()*0.000000001</f>
        <v>1000000000000</v>
      </c>
    </row>
    <row r="2152" customFormat="false" ht="15" hidden="false" customHeight="false" outlineLevel="0" collapsed="false">
      <c r="A2152" s="8" t="n">
        <v>2148</v>
      </c>
      <c r="B2152" s="23" t="n">
        <v>10</v>
      </c>
      <c r="C2152" s="23" t="n">
        <v>4</v>
      </c>
      <c r="D2152" s="8" t="n">
        <v>250</v>
      </c>
      <c r="E2152" s="8" t="n">
        <v>18</v>
      </c>
      <c r="F2152" s="8" t="n">
        <v>16</v>
      </c>
      <c r="G2152" s="28" t="n">
        <v>20.62</v>
      </c>
      <c r="H2152" s="8" t="n">
        <v>244.016165</v>
      </c>
      <c r="I2152" s="8" t="n">
        <v>1756.694285</v>
      </c>
      <c r="J2152" s="28" t="n">
        <v>7.19909</v>
      </c>
      <c r="K2152" s="39" t="n">
        <v>1.378513</v>
      </c>
      <c r="L2152" s="28" t="n">
        <v>26.198458</v>
      </c>
      <c r="M2152" s="8" t="n">
        <v>620</v>
      </c>
      <c r="N2152" s="8" t="n">
        <v>1860</v>
      </c>
      <c r="O2152" s="28" t="n">
        <v>19.540911</v>
      </c>
      <c r="P2152" s="28" t="n">
        <v>48.015248</v>
      </c>
      <c r="Q2152" s="28" t="n">
        <v>52.929553</v>
      </c>
      <c r="R2152" s="8" t="n">
        <v>64</v>
      </c>
      <c r="S2152" s="8" t="n">
        <v>26</v>
      </c>
      <c r="T2152" s="23" t="n">
        <v>319.72742</v>
      </c>
      <c r="U2152" s="23" t="n">
        <v>262.927424</v>
      </c>
      <c r="V2152" s="28" t="n">
        <v>16.448273</v>
      </c>
      <c r="W2152" s="39" t="n">
        <v>2.056034</v>
      </c>
      <c r="X2152" s="24" t="n">
        <f aca="false">P2152*RHO_VANE/2700*(1+SCRAP)*PRICE_VANE</f>
        <v>574.74251856</v>
      </c>
      <c r="Y2152" s="24" t="n">
        <f aca="false">Q2152*RHO_PLATE/2700*(1+SCRAP)*PRICE_PLATE</f>
        <v>633.56674941</v>
      </c>
      <c r="Z2152" s="24" t="n">
        <f aca="false">T2152*CUT_M+(R2152+S2152)*CUT_SET</f>
        <v>569.59113</v>
      </c>
      <c r="AA2152" s="24" t="n">
        <f aca="false">U2152*ROUND_M</f>
        <v>1314.63712</v>
      </c>
      <c r="AB2152" s="24" t="n">
        <f aca="false">(R2152+S2152)*FINISH_PART</f>
        <v>720</v>
      </c>
      <c r="AC2152" s="24" t="n">
        <f aca="false">R2152*SPACER_VANE+(R2152+S2152)*ASM_H*LABOUR</f>
        <v>1204.5</v>
      </c>
      <c r="AD2152" s="24" t="n">
        <f aca="false">V2152*G10_CAGE+W2152*G10_SLEEVE</f>
        <v>1110.25842</v>
      </c>
      <c r="AE2152" s="24" t="n">
        <f aca="false">N2152/1000*SHAFT_M+SHAFT_SET</f>
        <v>303.2</v>
      </c>
      <c r="AF2152" s="24" t="n">
        <f aca="false">2*ROUNDUP(G2152*1000/V_ZENER,0)*PRICE_Z+5*ROUNDUP(G2152*DIODE_SAFETY/V_STICK,0)*PRICE_STICK</f>
        <v>149.8</v>
      </c>
      <c r="AG2152" s="24" t="n">
        <f aca="false">SUM(X2152:AF2152)</f>
        <v>6580.29593797</v>
      </c>
      <c r="AH2152" s="20" t="n">
        <f aca="false">FIXED_BOM</f>
        <v>3461</v>
      </c>
      <c r="AI2152" s="24" t="n">
        <f aca="false">(AG2152+AH2152)*(1+CONT)</f>
        <v>11547.4903286655</v>
      </c>
      <c r="AJ2152" s="24" t="n">
        <f aca="false">IF(L2152&gt;0,AI2152/L2152,1000000000000)</f>
        <v>440.769847166787</v>
      </c>
      <c r="AK2152" s="8" t="n">
        <f aca="false">IF(AND(G2152&gt;=V_NEED,L2152&gt;=P_MIN,K2152&gt;=Z_MIN,F2152&lt;=N_CAP,D2152&lt;=R_MAX,OR(CORONA_REQ=0,O2152&gt;=G2152)),1,0)</f>
        <v>0</v>
      </c>
      <c r="AL2152" s="28" t="n">
        <f aca="false">IF(AK2152=1,IF(OBJECTIVE=1,AI2152,AJ2152),1000000000000)+ROW()*0.000000001</f>
        <v>1000000000000</v>
      </c>
    </row>
    <row r="2153" customFormat="false" ht="15" hidden="false" customHeight="false" outlineLevel="0" collapsed="false">
      <c r="A2153" s="8" t="n">
        <v>2149</v>
      </c>
      <c r="B2153" s="23" t="n">
        <v>10</v>
      </c>
      <c r="C2153" s="23" t="n">
        <v>4</v>
      </c>
      <c r="D2153" s="8" t="n">
        <v>250</v>
      </c>
      <c r="E2153" s="8" t="n">
        <v>22</v>
      </c>
      <c r="F2153" s="8" t="n">
        <v>4</v>
      </c>
      <c r="G2153" s="28" t="n">
        <v>20.62</v>
      </c>
      <c r="H2153" s="8" t="n">
        <v>73.942436</v>
      </c>
      <c r="I2153" s="8" t="n">
        <v>474.479596</v>
      </c>
      <c r="J2153" s="28" t="n">
        <v>6.416878</v>
      </c>
      <c r="K2153" s="39" t="n">
        <v>1.288433</v>
      </c>
      <c r="L2153" s="28" t="n">
        <v>5.805453</v>
      </c>
      <c r="M2153" s="8" t="n">
        <v>172</v>
      </c>
      <c r="N2153" s="8" t="n">
        <v>964</v>
      </c>
      <c r="O2153" s="28" t="n">
        <v>19.540911</v>
      </c>
      <c r="P2153" s="28" t="n">
        <v>14.175281</v>
      </c>
      <c r="Q2153" s="28" t="n">
        <v>20.35752</v>
      </c>
      <c r="R2153" s="8" t="n">
        <v>16</v>
      </c>
      <c r="S2153" s="8" t="n">
        <v>10</v>
      </c>
      <c r="T2153" s="23" t="n">
        <v>86.529199</v>
      </c>
      <c r="U2153" s="23" t="n">
        <v>72.329201</v>
      </c>
      <c r="V2153" s="28" t="n">
        <v>5.450025</v>
      </c>
      <c r="W2153" s="39" t="n">
        <v>0.681253</v>
      </c>
      <c r="X2153" s="24" t="n">
        <f aca="false">P2153*RHO_VANE/2700*(1+SCRAP)*PRICE_VANE</f>
        <v>169.67811357</v>
      </c>
      <c r="Y2153" s="24" t="n">
        <f aca="false">Q2153*RHO_PLATE/2700*(1+SCRAP)*PRICE_PLATE</f>
        <v>243.6795144</v>
      </c>
      <c r="Z2153" s="24" t="n">
        <f aca="false">T2153*CUT_M+(R2153+S2153)*CUT_SET</f>
        <v>155.7937985</v>
      </c>
      <c r="AA2153" s="24" t="n">
        <f aca="false">U2153*ROUND_M</f>
        <v>361.646005</v>
      </c>
      <c r="AB2153" s="24" t="n">
        <f aca="false">(R2153+S2153)*FINISH_PART</f>
        <v>208</v>
      </c>
      <c r="AC2153" s="24" t="n">
        <f aca="false">R2153*SPACER_VANE+(R2153+S2153)*ASM_H*LABOUR</f>
        <v>340.5</v>
      </c>
      <c r="AD2153" s="24" t="n">
        <f aca="false">V2153*G10_CAGE+W2153*G10_SLEEVE</f>
        <v>367.87668</v>
      </c>
      <c r="AE2153" s="24" t="n">
        <f aca="false">N2153/1000*SHAFT_M+SHAFT_SET</f>
        <v>195.68</v>
      </c>
      <c r="AF2153" s="24" t="n">
        <f aca="false">2*ROUNDUP(G2153*1000/V_ZENER,0)*PRICE_Z+5*ROUNDUP(G2153*DIODE_SAFETY/V_STICK,0)*PRICE_STICK</f>
        <v>149.8</v>
      </c>
      <c r="AG2153" s="24" t="n">
        <f aca="false">SUM(X2153:AF2153)</f>
        <v>2192.65411147</v>
      </c>
      <c r="AH2153" s="20" t="n">
        <f aca="false">FIXED_BOM</f>
        <v>3461</v>
      </c>
      <c r="AI2153" s="24" t="n">
        <f aca="false">(AG2153+AH2153)*(1+CONT)</f>
        <v>6501.7022281905</v>
      </c>
      <c r="AJ2153" s="24" t="n">
        <f aca="false">IF(L2153&gt;0,AI2153/L2153,1000000000000)</f>
        <v>1119.93021529767</v>
      </c>
      <c r="AK2153" s="8" t="n">
        <f aca="false">IF(AND(G2153&gt;=V_NEED,L2153&gt;=P_MIN,K2153&gt;=Z_MIN,F2153&lt;=N_CAP,D2153&lt;=R_MAX,OR(CORONA_REQ=0,O2153&gt;=G2153)),1,0)</f>
        <v>0</v>
      </c>
      <c r="AL2153" s="28" t="n">
        <f aca="false">IF(AK2153=1,IF(OBJECTIVE=1,AI2153,AJ2153),1000000000000)+ROW()*0.000000001</f>
        <v>1000000000000</v>
      </c>
    </row>
    <row r="2154" customFormat="false" ht="15" hidden="false" customHeight="false" outlineLevel="0" collapsed="false">
      <c r="A2154" s="8" t="n">
        <v>2150</v>
      </c>
      <c r="B2154" s="23" t="n">
        <v>10</v>
      </c>
      <c r="C2154" s="23" t="n">
        <v>4</v>
      </c>
      <c r="D2154" s="8" t="n">
        <v>250</v>
      </c>
      <c r="E2154" s="8" t="n">
        <v>22</v>
      </c>
      <c r="F2154" s="8" t="n">
        <v>6</v>
      </c>
      <c r="G2154" s="28" t="n">
        <v>20.62</v>
      </c>
      <c r="H2154" s="8" t="n">
        <v>115.0524</v>
      </c>
      <c r="I2154" s="8" t="n">
        <v>745.610793</v>
      </c>
      <c r="J2154" s="28" t="n">
        <v>6.480619</v>
      </c>
      <c r="K2154" s="39" t="n">
        <v>1.319825</v>
      </c>
      <c r="L2154" s="28" t="n">
        <v>9.856481</v>
      </c>
      <c r="M2154" s="8" t="n">
        <v>242</v>
      </c>
      <c r="N2154" s="8" t="n">
        <v>1104</v>
      </c>
      <c r="O2154" s="28" t="n">
        <v>19.540911</v>
      </c>
      <c r="P2154" s="28" t="n">
        <v>21.262921</v>
      </c>
      <c r="Q2154" s="28" t="n">
        <v>24.429024</v>
      </c>
      <c r="R2154" s="8" t="n">
        <v>24</v>
      </c>
      <c r="S2154" s="8" t="n">
        <v>12</v>
      </c>
      <c r="T2154" s="23" t="n">
        <v>124.138932</v>
      </c>
      <c r="U2154" s="23" t="n">
        <v>102.838934</v>
      </c>
      <c r="V2154" s="28" t="n">
        <v>7.168501</v>
      </c>
      <c r="W2154" s="39" t="n">
        <v>0.896063</v>
      </c>
      <c r="X2154" s="24" t="n">
        <f aca="false">P2154*RHO_VANE/2700*(1+SCRAP)*PRICE_VANE</f>
        <v>254.51716437</v>
      </c>
      <c r="Y2154" s="24" t="n">
        <f aca="false">Q2154*RHO_PLATE/2700*(1+SCRAP)*PRICE_PLATE</f>
        <v>292.41541728</v>
      </c>
      <c r="Z2154" s="24" t="n">
        <f aca="false">T2154*CUT_M+(R2154+S2154)*CUT_SET</f>
        <v>222.208398</v>
      </c>
      <c r="AA2154" s="24" t="n">
        <f aca="false">U2154*ROUND_M</f>
        <v>514.19467</v>
      </c>
      <c r="AB2154" s="24" t="n">
        <f aca="false">(R2154+S2154)*FINISH_PART</f>
        <v>288</v>
      </c>
      <c r="AC2154" s="24" t="n">
        <f aca="false">R2154*SPACER_VANE+(R2154+S2154)*ASM_H*LABOUR</f>
        <v>477</v>
      </c>
      <c r="AD2154" s="24" t="n">
        <f aca="false">V2154*G10_CAGE+W2154*G10_SLEEVE</f>
        <v>483.87384</v>
      </c>
      <c r="AE2154" s="24" t="n">
        <f aca="false">N2154/1000*SHAFT_M+SHAFT_SET</f>
        <v>212.48</v>
      </c>
      <c r="AF2154" s="24" t="n">
        <f aca="false">2*ROUNDUP(G2154*1000/V_ZENER,0)*PRICE_Z+5*ROUNDUP(G2154*DIODE_SAFETY/V_STICK,0)*PRICE_STICK</f>
        <v>149.8</v>
      </c>
      <c r="AG2154" s="24" t="n">
        <f aca="false">SUM(X2154:AF2154)</f>
        <v>2894.48948965</v>
      </c>
      <c r="AH2154" s="20" t="n">
        <f aca="false">FIXED_BOM</f>
        <v>3461</v>
      </c>
      <c r="AI2154" s="24" t="n">
        <f aca="false">(AG2154+AH2154)*(1+CONT)</f>
        <v>7308.8129130975</v>
      </c>
      <c r="AJ2154" s="24" t="n">
        <f aca="false">IF(L2154&gt;0,AI2154/L2154,1000000000000)</f>
        <v>741.523563338427</v>
      </c>
      <c r="AK2154" s="8" t="n">
        <f aca="false">IF(AND(G2154&gt;=V_NEED,L2154&gt;=P_MIN,K2154&gt;=Z_MIN,F2154&lt;=N_CAP,D2154&lt;=R_MAX,OR(CORONA_REQ=0,O2154&gt;=G2154)),1,0)</f>
        <v>0</v>
      </c>
      <c r="AL2154" s="28" t="n">
        <f aca="false">IF(AK2154=1,IF(OBJECTIVE=1,AI2154,AJ2154),1000000000000)+ROW()*0.000000001</f>
        <v>1000000000000</v>
      </c>
    </row>
    <row r="2155" customFormat="false" ht="15" hidden="false" customHeight="false" outlineLevel="0" collapsed="false">
      <c r="A2155" s="8" t="n">
        <v>2151</v>
      </c>
      <c r="B2155" s="23" t="n">
        <v>10</v>
      </c>
      <c r="C2155" s="23" t="n">
        <v>4</v>
      </c>
      <c r="D2155" s="8" t="n">
        <v>250</v>
      </c>
      <c r="E2155" s="8" t="n">
        <v>22</v>
      </c>
      <c r="F2155" s="8" t="n">
        <v>8</v>
      </c>
      <c r="G2155" s="28" t="n">
        <v>20.62</v>
      </c>
      <c r="H2155" s="8" t="n">
        <v>156.162363</v>
      </c>
      <c r="I2155" s="8" t="n">
        <v>1016.741991</v>
      </c>
      <c r="J2155" s="28" t="n">
        <v>6.5108</v>
      </c>
      <c r="K2155" s="39" t="n">
        <v>1.335245</v>
      </c>
      <c r="L2155" s="28" t="n">
        <v>13.906657</v>
      </c>
      <c r="M2155" s="8" t="n">
        <v>326</v>
      </c>
      <c r="N2155" s="8" t="n">
        <v>1272</v>
      </c>
      <c r="O2155" s="28" t="n">
        <v>19.540911</v>
      </c>
      <c r="P2155" s="28" t="n">
        <v>28.350561</v>
      </c>
      <c r="Q2155" s="28" t="n">
        <v>32.572033</v>
      </c>
      <c r="R2155" s="8" t="n">
        <v>32</v>
      </c>
      <c r="S2155" s="8" t="n">
        <v>16</v>
      </c>
      <c r="T2155" s="23" t="n">
        <v>165.518577</v>
      </c>
      <c r="U2155" s="23" t="n">
        <v>137.118579</v>
      </c>
      <c r="V2155" s="28" t="n">
        <v>9.230673</v>
      </c>
      <c r="W2155" s="39" t="n">
        <v>1.153834</v>
      </c>
      <c r="X2155" s="24" t="n">
        <f aca="false">P2155*RHO_VANE/2700*(1+SCRAP)*PRICE_VANE</f>
        <v>339.35621517</v>
      </c>
      <c r="Y2155" s="24" t="n">
        <f aca="false">Q2155*RHO_PLATE/2700*(1+SCRAP)*PRICE_PLATE</f>
        <v>389.88723501</v>
      </c>
      <c r="Z2155" s="24" t="n">
        <f aca="false">T2155*CUT_M+(R2155+S2155)*CUT_SET</f>
        <v>296.2778655</v>
      </c>
      <c r="AA2155" s="24" t="n">
        <f aca="false">U2155*ROUND_M</f>
        <v>685.592895</v>
      </c>
      <c r="AB2155" s="24" t="n">
        <f aca="false">(R2155+S2155)*FINISH_PART</f>
        <v>384</v>
      </c>
      <c r="AC2155" s="24" t="n">
        <f aca="false">R2155*SPACER_VANE+(R2155+S2155)*ASM_H*LABOUR</f>
        <v>636</v>
      </c>
      <c r="AD2155" s="24" t="n">
        <f aca="false">V2155*G10_CAGE+W2155*G10_SLEEVE</f>
        <v>623.07042</v>
      </c>
      <c r="AE2155" s="24" t="n">
        <f aca="false">N2155/1000*SHAFT_M+SHAFT_SET</f>
        <v>232.64</v>
      </c>
      <c r="AF2155" s="24" t="n">
        <f aca="false">2*ROUNDUP(G2155*1000/V_ZENER,0)*PRICE_Z+5*ROUNDUP(G2155*DIODE_SAFETY/V_STICK,0)*PRICE_STICK</f>
        <v>149.8</v>
      </c>
      <c r="AG2155" s="24" t="n">
        <f aca="false">SUM(X2155:AF2155)</f>
        <v>3736.62463068</v>
      </c>
      <c r="AH2155" s="20" t="n">
        <f aca="false">FIXED_BOM</f>
        <v>3461</v>
      </c>
      <c r="AI2155" s="24" t="n">
        <f aca="false">(AG2155+AH2155)*(1+CONT)</f>
        <v>8277.268325282</v>
      </c>
      <c r="AJ2155" s="24" t="n">
        <f aca="false">IF(L2155&gt;0,AI2155/L2155,1000000000000)</f>
        <v>595.20187528045</v>
      </c>
      <c r="AK2155" s="8" t="n">
        <f aca="false">IF(AND(G2155&gt;=V_NEED,L2155&gt;=P_MIN,K2155&gt;=Z_MIN,F2155&lt;=N_CAP,D2155&lt;=R_MAX,OR(CORONA_REQ=0,O2155&gt;=G2155)),1,0)</f>
        <v>0</v>
      </c>
      <c r="AL2155" s="28" t="n">
        <f aca="false">IF(AK2155=1,IF(OBJECTIVE=1,AI2155,AJ2155),1000000000000)+ROW()*0.000000001</f>
        <v>1000000000000</v>
      </c>
    </row>
    <row r="2156" customFormat="false" ht="15" hidden="false" customHeight="false" outlineLevel="0" collapsed="false">
      <c r="A2156" s="8" t="n">
        <v>2152</v>
      </c>
      <c r="B2156" s="23" t="n">
        <v>10</v>
      </c>
      <c r="C2156" s="23" t="n">
        <v>4</v>
      </c>
      <c r="D2156" s="8" t="n">
        <v>250</v>
      </c>
      <c r="E2156" s="8" t="n">
        <v>22</v>
      </c>
      <c r="F2156" s="8" t="n">
        <v>10</v>
      </c>
      <c r="G2156" s="28" t="n">
        <v>20.62</v>
      </c>
      <c r="H2156" s="8" t="n">
        <v>197.272327</v>
      </c>
      <c r="I2156" s="8" t="n">
        <v>1287.873189</v>
      </c>
      <c r="J2156" s="28" t="n">
        <v>6.528403</v>
      </c>
      <c r="K2156" s="39" t="n">
        <v>1.344141</v>
      </c>
      <c r="L2156" s="28" t="n">
        <v>17.967371</v>
      </c>
      <c r="M2156" s="8" t="n">
        <v>410</v>
      </c>
      <c r="N2156" s="8" t="n">
        <v>1440</v>
      </c>
      <c r="O2156" s="28" t="n">
        <v>19.540911</v>
      </c>
      <c r="P2156" s="28" t="n">
        <v>35.438202</v>
      </c>
      <c r="Q2156" s="28" t="n">
        <v>40.715041</v>
      </c>
      <c r="R2156" s="8" t="n">
        <v>40</v>
      </c>
      <c r="S2156" s="8" t="n">
        <v>20</v>
      </c>
      <c r="T2156" s="23" t="n">
        <v>206.898221</v>
      </c>
      <c r="U2156" s="23" t="n">
        <v>171.398224</v>
      </c>
      <c r="V2156" s="28" t="n">
        <v>11.292844</v>
      </c>
      <c r="W2156" s="39" t="n">
        <v>1.411606</v>
      </c>
      <c r="X2156" s="24" t="n">
        <f aca="false">P2156*RHO_VANE/2700*(1+SCRAP)*PRICE_VANE</f>
        <v>424.19527794</v>
      </c>
      <c r="Y2156" s="24" t="n">
        <f aca="false">Q2156*RHO_PLATE/2700*(1+SCRAP)*PRICE_PLATE</f>
        <v>487.35904077</v>
      </c>
      <c r="Z2156" s="24" t="n">
        <f aca="false">T2156*CUT_M+(R2156+S2156)*CUT_SET</f>
        <v>370.3473315</v>
      </c>
      <c r="AA2156" s="24" t="n">
        <f aca="false">U2156*ROUND_M</f>
        <v>856.99112</v>
      </c>
      <c r="AB2156" s="24" t="n">
        <f aca="false">(R2156+S2156)*FINISH_PART</f>
        <v>480</v>
      </c>
      <c r="AC2156" s="24" t="n">
        <f aca="false">R2156*SPACER_VANE+(R2156+S2156)*ASM_H*LABOUR</f>
        <v>795</v>
      </c>
      <c r="AD2156" s="24" t="n">
        <f aca="false">V2156*G10_CAGE+W2156*G10_SLEEVE</f>
        <v>762.267</v>
      </c>
      <c r="AE2156" s="24" t="n">
        <f aca="false">N2156/1000*SHAFT_M+SHAFT_SET</f>
        <v>252.8</v>
      </c>
      <c r="AF2156" s="24" t="n">
        <f aca="false">2*ROUNDUP(G2156*1000/V_ZENER,0)*PRICE_Z+5*ROUNDUP(G2156*DIODE_SAFETY/V_STICK,0)*PRICE_STICK</f>
        <v>149.8</v>
      </c>
      <c r="AG2156" s="24" t="n">
        <f aca="false">SUM(X2156:AF2156)</f>
        <v>4578.75977021</v>
      </c>
      <c r="AH2156" s="20" t="n">
        <f aca="false">FIXED_BOM</f>
        <v>3461</v>
      </c>
      <c r="AI2156" s="24" t="n">
        <f aca="false">(AG2156+AH2156)*(1+CONT)</f>
        <v>9245.7237357415</v>
      </c>
      <c r="AJ2156" s="24" t="n">
        <f aca="false">IF(L2156&gt;0,AI2156/L2156,1000000000000)</f>
        <v>514.584116715879</v>
      </c>
      <c r="AK2156" s="8" t="n">
        <f aca="false">IF(AND(G2156&gt;=V_NEED,L2156&gt;=P_MIN,K2156&gt;=Z_MIN,F2156&lt;=N_CAP,D2156&lt;=R_MAX,OR(CORONA_REQ=0,O2156&gt;=G2156)),1,0)</f>
        <v>0</v>
      </c>
      <c r="AL2156" s="28" t="n">
        <f aca="false">IF(AK2156=1,IF(OBJECTIVE=1,AI2156,AJ2156),1000000000000)+ROW()*0.000000001</f>
        <v>1000000000000</v>
      </c>
    </row>
    <row r="2157" customFormat="false" ht="15" hidden="false" customHeight="false" outlineLevel="0" collapsed="false">
      <c r="A2157" s="8" t="n">
        <v>2153</v>
      </c>
      <c r="B2157" s="23" t="n">
        <v>10</v>
      </c>
      <c r="C2157" s="23" t="n">
        <v>4</v>
      </c>
      <c r="D2157" s="8" t="n">
        <v>250</v>
      </c>
      <c r="E2157" s="8" t="n">
        <v>22</v>
      </c>
      <c r="F2157" s="8" t="n">
        <v>12</v>
      </c>
      <c r="G2157" s="28" t="n">
        <v>20.62</v>
      </c>
      <c r="H2157" s="8" t="n">
        <v>238.38229</v>
      </c>
      <c r="I2157" s="8" t="n">
        <v>1559.004386</v>
      </c>
      <c r="J2157" s="28" t="n">
        <v>6.539934</v>
      </c>
      <c r="K2157" s="39" t="n">
        <v>1.350336</v>
      </c>
      <c r="L2157" s="28" t="n">
        <v>22.035941</v>
      </c>
      <c r="M2157" s="8" t="n">
        <v>494</v>
      </c>
      <c r="N2157" s="8" t="n">
        <v>1608</v>
      </c>
      <c r="O2157" s="28" t="n">
        <v>19.540911</v>
      </c>
      <c r="P2157" s="28" t="n">
        <v>42.525842</v>
      </c>
      <c r="Q2157" s="28" t="n">
        <v>48.858049</v>
      </c>
      <c r="R2157" s="8" t="n">
        <v>48</v>
      </c>
      <c r="S2157" s="8" t="n">
        <v>24</v>
      </c>
      <c r="T2157" s="23" t="n">
        <v>248.277865</v>
      </c>
      <c r="U2157" s="23" t="n">
        <v>205.677868</v>
      </c>
      <c r="V2157" s="28" t="n">
        <v>13.355016</v>
      </c>
      <c r="W2157" s="39" t="n">
        <v>1.669377</v>
      </c>
      <c r="X2157" s="24" t="n">
        <f aca="false">P2157*RHO_VANE/2700*(1+SCRAP)*PRICE_VANE</f>
        <v>509.03432874</v>
      </c>
      <c r="Y2157" s="24" t="n">
        <f aca="false">Q2157*RHO_PLATE/2700*(1+SCRAP)*PRICE_PLATE</f>
        <v>584.83084653</v>
      </c>
      <c r="Z2157" s="24" t="n">
        <f aca="false">T2157*CUT_M+(R2157+S2157)*CUT_SET</f>
        <v>444.4167975</v>
      </c>
      <c r="AA2157" s="24" t="n">
        <f aca="false">U2157*ROUND_M</f>
        <v>1028.38934</v>
      </c>
      <c r="AB2157" s="24" t="n">
        <f aca="false">(R2157+S2157)*FINISH_PART</f>
        <v>576</v>
      </c>
      <c r="AC2157" s="24" t="n">
        <f aca="false">R2157*SPACER_VANE+(R2157+S2157)*ASM_H*LABOUR</f>
        <v>954</v>
      </c>
      <c r="AD2157" s="24" t="n">
        <f aca="false">V2157*G10_CAGE+W2157*G10_SLEEVE</f>
        <v>901.46358</v>
      </c>
      <c r="AE2157" s="24" t="n">
        <f aca="false">N2157/1000*SHAFT_M+SHAFT_SET</f>
        <v>272.96</v>
      </c>
      <c r="AF2157" s="24" t="n">
        <f aca="false">2*ROUNDUP(G2157*1000/V_ZENER,0)*PRICE_Z+5*ROUNDUP(G2157*DIODE_SAFETY/V_STICK,0)*PRICE_STICK</f>
        <v>149.8</v>
      </c>
      <c r="AG2157" s="24" t="n">
        <f aca="false">SUM(X2157:AF2157)</f>
        <v>5420.89489277</v>
      </c>
      <c r="AH2157" s="20" t="n">
        <f aca="false">FIXED_BOM</f>
        <v>3461</v>
      </c>
      <c r="AI2157" s="24" t="n">
        <f aca="false">(AG2157+AH2157)*(1+CONT)</f>
        <v>10214.1791266855</v>
      </c>
      <c r="AJ2157" s="24" t="n">
        <f aca="false">IF(L2157&gt;0,AI2157/L2157,1000000000000)</f>
        <v>463.523619285671</v>
      </c>
      <c r="AK2157" s="8" t="n">
        <f aca="false">IF(AND(G2157&gt;=V_NEED,L2157&gt;=P_MIN,K2157&gt;=Z_MIN,F2157&lt;=N_CAP,D2157&lt;=R_MAX,OR(CORONA_REQ=0,O2157&gt;=G2157)),1,0)</f>
        <v>0</v>
      </c>
      <c r="AL2157" s="28" t="n">
        <f aca="false">IF(AK2157=1,IF(OBJECTIVE=1,AI2157,AJ2157),1000000000000)+ROW()*0.000000001</f>
        <v>1000000000000</v>
      </c>
    </row>
    <row r="2158" customFormat="false" ht="15" hidden="false" customHeight="false" outlineLevel="0" collapsed="false">
      <c r="A2158" s="8" t="n">
        <v>2154</v>
      </c>
      <c r="B2158" s="23" t="n">
        <v>10</v>
      </c>
      <c r="C2158" s="23" t="n">
        <v>4</v>
      </c>
      <c r="D2158" s="8" t="n">
        <v>250</v>
      </c>
      <c r="E2158" s="8" t="n">
        <v>22</v>
      </c>
      <c r="F2158" s="8" t="n">
        <v>16</v>
      </c>
      <c r="G2158" s="28" t="n">
        <v>20.62</v>
      </c>
      <c r="H2158" s="8" t="n">
        <v>320.602217</v>
      </c>
      <c r="I2158" s="8" t="n">
        <v>2101.266782</v>
      </c>
      <c r="J2158" s="28" t="n">
        <v>6.554124</v>
      </c>
      <c r="K2158" s="39" t="n">
        <v>1.358014</v>
      </c>
      <c r="L2158" s="28" t="n">
        <v>30.179815</v>
      </c>
      <c r="M2158" s="8" t="n">
        <v>648</v>
      </c>
      <c r="N2158" s="8" t="n">
        <v>1916</v>
      </c>
      <c r="O2158" s="28" t="n">
        <v>19.540911</v>
      </c>
      <c r="P2158" s="28" t="n">
        <v>56.701123</v>
      </c>
      <c r="Q2158" s="28" t="n">
        <v>61.072561</v>
      </c>
      <c r="R2158" s="8" t="n">
        <v>64</v>
      </c>
      <c r="S2158" s="8" t="n">
        <v>30</v>
      </c>
      <c r="T2158" s="23" t="n">
        <v>327.267242</v>
      </c>
      <c r="U2158" s="23" t="n">
        <v>270.467247</v>
      </c>
      <c r="V2158" s="28" t="n">
        <v>17.135664</v>
      </c>
      <c r="W2158" s="39" t="n">
        <v>2.141958</v>
      </c>
      <c r="X2158" s="24" t="n">
        <f aca="false">P2158*RHO_VANE/2700*(1+SCRAP)*PRICE_VANE</f>
        <v>678.71244231</v>
      </c>
      <c r="Y2158" s="24" t="n">
        <f aca="false">Q2158*RHO_PLATE/2700*(1+SCRAP)*PRICE_PLATE</f>
        <v>731.03855517</v>
      </c>
      <c r="Z2158" s="24" t="n">
        <f aca="false">T2158*CUT_M+(R2158+S2158)*CUT_SET</f>
        <v>584.900863</v>
      </c>
      <c r="AA2158" s="24" t="n">
        <f aca="false">U2158*ROUND_M</f>
        <v>1352.336235</v>
      </c>
      <c r="AB2158" s="24" t="n">
        <f aca="false">(R2158+S2158)*FINISH_PART</f>
        <v>752</v>
      </c>
      <c r="AC2158" s="24" t="n">
        <f aca="false">R2158*SPACER_VANE+(R2158+S2158)*ASM_H*LABOUR</f>
        <v>1249.5</v>
      </c>
      <c r="AD2158" s="24" t="n">
        <f aca="false">V2158*G10_CAGE+W2158*G10_SLEEVE</f>
        <v>1156.65732</v>
      </c>
      <c r="AE2158" s="24" t="n">
        <f aca="false">N2158/1000*SHAFT_M+SHAFT_SET</f>
        <v>309.92</v>
      </c>
      <c r="AF2158" s="24" t="n">
        <f aca="false">2*ROUNDUP(G2158*1000/V_ZENER,0)*PRICE_Z+5*ROUNDUP(G2158*DIODE_SAFETY/V_STICK,0)*PRICE_STICK</f>
        <v>149.8</v>
      </c>
      <c r="AG2158" s="24" t="n">
        <f aca="false">SUM(X2158:AF2158)</f>
        <v>6964.86541548</v>
      </c>
      <c r="AH2158" s="20" t="n">
        <f aca="false">FIXED_BOM</f>
        <v>3461</v>
      </c>
      <c r="AI2158" s="24" t="n">
        <f aca="false">(AG2158+AH2158)*(1+CONT)</f>
        <v>11989.745227802</v>
      </c>
      <c r="AJ2158" s="24" t="n">
        <f aca="false">IF(L2158&gt;0,AI2158/L2158,1000000000000)</f>
        <v>397.276962360505</v>
      </c>
      <c r="AK2158" s="8" t="n">
        <f aca="false">IF(AND(G2158&gt;=V_NEED,L2158&gt;=P_MIN,K2158&gt;=Z_MIN,F2158&lt;=N_CAP,D2158&lt;=R_MAX,OR(CORONA_REQ=0,O2158&gt;=G2158)),1,0)</f>
        <v>0</v>
      </c>
      <c r="AL2158" s="28" t="n">
        <f aca="false">IF(AK2158=1,IF(OBJECTIVE=1,AI2158,AJ2158),1000000000000)+ROW()*0.000000001</f>
        <v>1000000000000</v>
      </c>
    </row>
    <row r="2159" customFormat="false" ht="15" hidden="false" customHeight="false" outlineLevel="0" collapsed="false">
      <c r="A2159" s="8" t="n">
        <v>2155</v>
      </c>
      <c r="B2159" s="23" t="n">
        <v>10</v>
      </c>
      <c r="C2159" s="23" t="n">
        <v>4</v>
      </c>
      <c r="D2159" s="8" t="n">
        <v>250</v>
      </c>
      <c r="E2159" s="8" t="n">
        <v>26</v>
      </c>
      <c r="F2159" s="8" t="n">
        <v>4</v>
      </c>
      <c r="G2159" s="28" t="n">
        <v>20.62</v>
      </c>
      <c r="H2159" s="8" t="n">
        <v>106.63653</v>
      </c>
      <c r="I2159" s="8" t="n">
        <v>552.409736</v>
      </c>
      <c r="J2159" s="28" t="n">
        <v>5.180305</v>
      </c>
      <c r="K2159" s="39" t="n">
        <v>1.246198</v>
      </c>
      <c r="L2159" s="28" t="n">
        <v>6.030734</v>
      </c>
      <c r="M2159" s="8" t="n">
        <v>172</v>
      </c>
      <c r="N2159" s="8" t="n">
        <v>964</v>
      </c>
      <c r="O2159" s="28" t="n">
        <v>19.540911</v>
      </c>
      <c r="P2159" s="28" t="n">
        <v>16.34675</v>
      </c>
      <c r="Q2159" s="28" t="n">
        <v>20.35752</v>
      </c>
      <c r="R2159" s="8" t="n">
        <v>16</v>
      </c>
      <c r="S2159" s="8" t="n">
        <v>10</v>
      </c>
      <c r="T2159" s="23" t="n">
        <v>86.529199</v>
      </c>
      <c r="U2159" s="23" t="n">
        <v>72.329201</v>
      </c>
      <c r="V2159" s="28" t="n">
        <v>5.450025</v>
      </c>
      <c r="W2159" s="39" t="n">
        <v>0.681253</v>
      </c>
      <c r="X2159" s="24" t="n">
        <f aca="false">P2159*RHO_VANE/2700*(1+SCRAP)*PRICE_VANE</f>
        <v>195.6705975</v>
      </c>
      <c r="Y2159" s="24" t="n">
        <f aca="false">Q2159*RHO_PLATE/2700*(1+SCRAP)*PRICE_PLATE</f>
        <v>243.6795144</v>
      </c>
      <c r="Z2159" s="24" t="n">
        <f aca="false">T2159*CUT_M+(R2159+S2159)*CUT_SET</f>
        <v>155.7937985</v>
      </c>
      <c r="AA2159" s="24" t="n">
        <f aca="false">U2159*ROUND_M</f>
        <v>361.646005</v>
      </c>
      <c r="AB2159" s="24" t="n">
        <f aca="false">(R2159+S2159)*FINISH_PART</f>
        <v>208</v>
      </c>
      <c r="AC2159" s="24" t="n">
        <f aca="false">R2159*SPACER_VANE+(R2159+S2159)*ASM_H*LABOUR</f>
        <v>340.5</v>
      </c>
      <c r="AD2159" s="24" t="n">
        <f aca="false">V2159*G10_CAGE+W2159*G10_SLEEVE</f>
        <v>367.87668</v>
      </c>
      <c r="AE2159" s="24" t="n">
        <f aca="false">N2159/1000*SHAFT_M+SHAFT_SET</f>
        <v>195.68</v>
      </c>
      <c r="AF2159" s="24" t="n">
        <f aca="false">2*ROUNDUP(G2159*1000/V_ZENER,0)*PRICE_Z+5*ROUNDUP(G2159*DIODE_SAFETY/V_STICK,0)*PRICE_STICK</f>
        <v>149.8</v>
      </c>
      <c r="AG2159" s="24" t="n">
        <f aca="false">SUM(X2159:AF2159)</f>
        <v>2218.6465954</v>
      </c>
      <c r="AH2159" s="20" t="n">
        <f aca="false">FIXED_BOM</f>
        <v>3461</v>
      </c>
      <c r="AI2159" s="24" t="n">
        <f aca="false">(AG2159+AH2159)*(1+CONT)</f>
        <v>6531.59358471</v>
      </c>
      <c r="AJ2159" s="24" t="n">
        <f aca="false">IF(L2159&gt;0,AI2159/L2159,1000000000000)</f>
        <v>1083.0511816157</v>
      </c>
      <c r="AK2159" s="8" t="n">
        <f aca="false">IF(AND(G2159&gt;=V_NEED,L2159&gt;=P_MIN,K2159&gt;=Z_MIN,F2159&lt;=N_CAP,D2159&lt;=R_MAX,OR(CORONA_REQ=0,O2159&gt;=G2159)),1,0)</f>
        <v>0</v>
      </c>
      <c r="AL2159" s="28" t="n">
        <f aca="false">IF(AK2159=1,IF(OBJECTIVE=1,AI2159,AJ2159),1000000000000)+ROW()*0.000000001</f>
        <v>1000000000000</v>
      </c>
    </row>
    <row r="2160" customFormat="false" ht="15" hidden="false" customHeight="false" outlineLevel="0" collapsed="false">
      <c r="A2160" s="8" t="n">
        <v>2156</v>
      </c>
      <c r="B2160" s="23" t="n">
        <v>10</v>
      </c>
      <c r="C2160" s="23" t="n">
        <v>4</v>
      </c>
      <c r="D2160" s="8" t="n">
        <v>250</v>
      </c>
      <c r="E2160" s="8" t="n">
        <v>26</v>
      </c>
      <c r="F2160" s="8" t="n">
        <v>6</v>
      </c>
      <c r="G2160" s="28" t="n">
        <v>20.62</v>
      </c>
      <c r="H2160" s="8" t="n">
        <v>166.428833</v>
      </c>
      <c r="I2160" s="8" t="n">
        <v>868.072442</v>
      </c>
      <c r="J2160" s="28" t="n">
        <v>5.215878</v>
      </c>
      <c r="K2160" s="39" t="n">
        <v>1.270605</v>
      </c>
      <c r="L2160" s="28" t="n">
        <v>10.174839</v>
      </c>
      <c r="M2160" s="8" t="n">
        <v>256</v>
      </c>
      <c r="N2160" s="8" t="n">
        <v>1132</v>
      </c>
      <c r="O2160" s="28" t="n">
        <v>19.540911</v>
      </c>
      <c r="P2160" s="28" t="n">
        <v>24.520124</v>
      </c>
      <c r="Q2160" s="28" t="n">
        <v>28.500529</v>
      </c>
      <c r="R2160" s="8" t="n">
        <v>24</v>
      </c>
      <c r="S2160" s="8" t="n">
        <v>14</v>
      </c>
      <c r="T2160" s="23" t="n">
        <v>127.908844</v>
      </c>
      <c r="U2160" s="23" t="n">
        <v>106.608845</v>
      </c>
      <c r="V2160" s="28" t="n">
        <v>7.512196</v>
      </c>
      <c r="W2160" s="39" t="n">
        <v>0.939025</v>
      </c>
      <c r="X2160" s="24" t="n">
        <f aca="false">P2160*RHO_VANE/2700*(1+SCRAP)*PRICE_VANE</f>
        <v>293.50588428</v>
      </c>
      <c r="Y2160" s="24" t="n">
        <f aca="false">Q2160*RHO_PLATE/2700*(1+SCRAP)*PRICE_PLATE</f>
        <v>341.15133213</v>
      </c>
      <c r="Z2160" s="24" t="n">
        <f aca="false">T2160*CUT_M+(R2160+S2160)*CUT_SET</f>
        <v>229.863266</v>
      </c>
      <c r="AA2160" s="24" t="n">
        <f aca="false">U2160*ROUND_M</f>
        <v>533.044225</v>
      </c>
      <c r="AB2160" s="24" t="n">
        <f aca="false">(R2160+S2160)*FINISH_PART</f>
        <v>304</v>
      </c>
      <c r="AC2160" s="24" t="n">
        <f aca="false">R2160*SPACER_VANE+(R2160+S2160)*ASM_H*LABOUR</f>
        <v>499.5</v>
      </c>
      <c r="AD2160" s="24" t="n">
        <f aca="false">V2160*G10_CAGE+W2160*G10_SLEEVE</f>
        <v>507.07326</v>
      </c>
      <c r="AE2160" s="24" t="n">
        <f aca="false">N2160/1000*SHAFT_M+SHAFT_SET</f>
        <v>215.84</v>
      </c>
      <c r="AF2160" s="24" t="n">
        <f aca="false">2*ROUNDUP(G2160*1000/V_ZENER,0)*PRICE_Z+5*ROUNDUP(G2160*DIODE_SAFETY/V_STICK,0)*PRICE_STICK</f>
        <v>149.8</v>
      </c>
      <c r="AG2160" s="24" t="n">
        <f aca="false">SUM(X2160:AF2160)</f>
        <v>3073.77796741</v>
      </c>
      <c r="AH2160" s="20" t="n">
        <f aca="false">FIXED_BOM</f>
        <v>3461</v>
      </c>
      <c r="AI2160" s="24" t="n">
        <f aca="false">(AG2160+AH2160)*(1+CONT)</f>
        <v>7514.9946625215</v>
      </c>
      <c r="AJ2160" s="24" t="n">
        <f aca="false">IF(L2160&gt;0,AI2160/L2160,1000000000000)</f>
        <v>738.586100725672</v>
      </c>
      <c r="AK2160" s="8" t="n">
        <f aca="false">IF(AND(G2160&gt;=V_NEED,L2160&gt;=P_MIN,K2160&gt;=Z_MIN,F2160&lt;=N_CAP,D2160&lt;=R_MAX,OR(CORONA_REQ=0,O2160&gt;=G2160)),1,0)</f>
        <v>0</v>
      </c>
      <c r="AL2160" s="28" t="n">
        <f aca="false">IF(AK2160=1,IF(OBJECTIVE=1,AI2160,AJ2160),1000000000000)+ROW()*0.000000001</f>
        <v>1000000000000</v>
      </c>
    </row>
    <row r="2161" customFormat="false" ht="15" hidden="false" customHeight="false" outlineLevel="0" collapsed="false">
      <c r="A2161" s="8" t="n">
        <v>2157</v>
      </c>
      <c r="B2161" s="23" t="n">
        <v>10</v>
      </c>
      <c r="C2161" s="23" t="n">
        <v>4</v>
      </c>
      <c r="D2161" s="8" t="n">
        <v>250</v>
      </c>
      <c r="E2161" s="8" t="n">
        <v>26</v>
      </c>
      <c r="F2161" s="8" t="n">
        <v>8</v>
      </c>
      <c r="G2161" s="28" t="n">
        <v>20.62</v>
      </c>
      <c r="H2161" s="8" t="n">
        <v>226.221136</v>
      </c>
      <c r="I2161" s="8" t="n">
        <v>1183.735148</v>
      </c>
      <c r="J2161" s="28" t="n">
        <v>5.232646</v>
      </c>
      <c r="K2161" s="39" t="n">
        <v>1.282273</v>
      </c>
      <c r="L2161" s="28" t="n">
        <v>14.322809</v>
      </c>
      <c r="M2161" s="8" t="n">
        <v>340</v>
      </c>
      <c r="N2161" s="8" t="n">
        <v>1300</v>
      </c>
      <c r="O2161" s="28" t="n">
        <v>19.540911</v>
      </c>
      <c r="P2161" s="28" t="n">
        <v>32.693499</v>
      </c>
      <c r="Q2161" s="28" t="n">
        <v>36.643537</v>
      </c>
      <c r="R2161" s="8" t="n">
        <v>32</v>
      </c>
      <c r="S2161" s="8" t="n">
        <v>18</v>
      </c>
      <c r="T2161" s="23" t="n">
        <v>169.288488</v>
      </c>
      <c r="U2161" s="23" t="n">
        <v>140.88849</v>
      </c>
      <c r="V2161" s="28" t="n">
        <v>9.574368</v>
      </c>
      <c r="W2161" s="39" t="n">
        <v>1.196796</v>
      </c>
      <c r="X2161" s="24" t="n">
        <f aca="false">P2161*RHO_VANE/2700*(1+SCRAP)*PRICE_VANE</f>
        <v>391.34118303</v>
      </c>
      <c r="Y2161" s="24" t="n">
        <f aca="false">Q2161*RHO_PLATE/2700*(1+SCRAP)*PRICE_PLATE</f>
        <v>438.62313789</v>
      </c>
      <c r="Z2161" s="24" t="n">
        <f aca="false">T2161*CUT_M+(R2161+S2161)*CUT_SET</f>
        <v>303.932732</v>
      </c>
      <c r="AA2161" s="24" t="n">
        <f aca="false">U2161*ROUND_M</f>
        <v>704.44245</v>
      </c>
      <c r="AB2161" s="24" t="n">
        <f aca="false">(R2161+S2161)*FINISH_PART</f>
        <v>400</v>
      </c>
      <c r="AC2161" s="24" t="n">
        <f aca="false">R2161*SPACER_VANE+(R2161+S2161)*ASM_H*LABOUR</f>
        <v>658.5</v>
      </c>
      <c r="AD2161" s="24" t="n">
        <f aca="false">V2161*G10_CAGE+W2161*G10_SLEEVE</f>
        <v>646.26984</v>
      </c>
      <c r="AE2161" s="24" t="n">
        <f aca="false">N2161/1000*SHAFT_M+SHAFT_SET</f>
        <v>236</v>
      </c>
      <c r="AF2161" s="24" t="n">
        <f aca="false">2*ROUNDUP(G2161*1000/V_ZENER,0)*PRICE_Z+5*ROUNDUP(G2161*DIODE_SAFETY/V_STICK,0)*PRICE_STICK</f>
        <v>149.8</v>
      </c>
      <c r="AG2161" s="24" t="n">
        <f aca="false">SUM(X2161:AF2161)</f>
        <v>3928.90934292</v>
      </c>
      <c r="AH2161" s="20" t="n">
        <f aca="false">FIXED_BOM</f>
        <v>3461</v>
      </c>
      <c r="AI2161" s="24" t="n">
        <f aca="false">(AG2161+AH2161)*(1+CONT)</f>
        <v>8498.395744358</v>
      </c>
      <c r="AJ2161" s="24" t="n">
        <f aca="false">IF(L2161&gt;0,AI2161/L2161,1000000000000)</f>
        <v>593.346999485785</v>
      </c>
      <c r="AK2161" s="8" t="n">
        <f aca="false">IF(AND(G2161&gt;=V_NEED,L2161&gt;=P_MIN,K2161&gt;=Z_MIN,F2161&lt;=N_CAP,D2161&lt;=R_MAX,OR(CORONA_REQ=0,O2161&gt;=G2161)),1,0)</f>
        <v>0</v>
      </c>
      <c r="AL2161" s="28" t="n">
        <f aca="false">IF(AK2161=1,IF(OBJECTIVE=1,AI2161,AJ2161),1000000000000)+ROW()*0.000000001</f>
        <v>1000000000000</v>
      </c>
    </row>
    <row r="2162" customFormat="false" ht="15" hidden="false" customHeight="false" outlineLevel="0" collapsed="false">
      <c r="A2162" s="8" t="n">
        <v>2158</v>
      </c>
      <c r="B2162" s="23" t="n">
        <v>10</v>
      </c>
      <c r="C2162" s="23" t="n">
        <v>4</v>
      </c>
      <c r="D2162" s="8" t="n">
        <v>250</v>
      </c>
      <c r="E2162" s="8" t="n">
        <v>26</v>
      </c>
      <c r="F2162" s="8" t="n">
        <v>10</v>
      </c>
      <c r="G2162" s="28" t="n">
        <v>20.62</v>
      </c>
      <c r="H2162" s="8" t="n">
        <v>286.013439</v>
      </c>
      <c r="I2162" s="8" t="n">
        <v>1499.397854</v>
      </c>
      <c r="J2162" s="28" t="n">
        <v>5.242403</v>
      </c>
      <c r="K2162" s="39" t="n">
        <v>1.289532</v>
      </c>
      <c r="L2162" s="28" t="n">
        <v>18.501556</v>
      </c>
      <c r="M2162" s="8" t="n">
        <v>424</v>
      </c>
      <c r="N2162" s="8" t="n">
        <v>1468</v>
      </c>
      <c r="O2162" s="28" t="n">
        <v>19.540911</v>
      </c>
      <c r="P2162" s="28" t="n">
        <v>40.866874</v>
      </c>
      <c r="Q2162" s="28" t="n">
        <v>44.786545</v>
      </c>
      <c r="R2162" s="8" t="n">
        <v>40</v>
      </c>
      <c r="S2162" s="8" t="n">
        <v>22</v>
      </c>
      <c r="T2162" s="23" t="n">
        <v>210.668132</v>
      </c>
      <c r="U2162" s="23" t="n">
        <v>175.168135</v>
      </c>
      <c r="V2162" s="28" t="n">
        <v>11.63654</v>
      </c>
      <c r="W2162" s="39" t="n">
        <v>1.454567</v>
      </c>
      <c r="X2162" s="24" t="n">
        <f aca="false">P2162*RHO_VANE/2700*(1+SCRAP)*PRICE_VANE</f>
        <v>489.17648178</v>
      </c>
      <c r="Y2162" s="24" t="n">
        <f aca="false">Q2162*RHO_PLATE/2700*(1+SCRAP)*PRICE_PLATE</f>
        <v>536.09494365</v>
      </c>
      <c r="Z2162" s="24" t="n">
        <f aca="false">T2162*CUT_M+(R2162+S2162)*CUT_SET</f>
        <v>378.002198</v>
      </c>
      <c r="AA2162" s="24" t="n">
        <f aca="false">U2162*ROUND_M</f>
        <v>875.840675</v>
      </c>
      <c r="AB2162" s="24" t="n">
        <f aca="false">(R2162+S2162)*FINISH_PART</f>
        <v>496</v>
      </c>
      <c r="AC2162" s="24" t="n">
        <f aca="false">R2162*SPACER_VANE+(R2162+S2162)*ASM_H*LABOUR</f>
        <v>817.5</v>
      </c>
      <c r="AD2162" s="24" t="n">
        <f aca="false">V2162*G10_CAGE+W2162*G10_SLEEVE</f>
        <v>785.46642</v>
      </c>
      <c r="AE2162" s="24" t="n">
        <f aca="false">N2162/1000*SHAFT_M+SHAFT_SET</f>
        <v>256.16</v>
      </c>
      <c r="AF2162" s="24" t="n">
        <f aca="false">2*ROUNDUP(G2162*1000/V_ZENER,0)*PRICE_Z+5*ROUNDUP(G2162*DIODE_SAFETY/V_STICK,0)*PRICE_STICK</f>
        <v>149.8</v>
      </c>
      <c r="AG2162" s="24" t="n">
        <f aca="false">SUM(X2162:AF2162)</f>
        <v>4784.04071843</v>
      </c>
      <c r="AH2162" s="20" t="n">
        <f aca="false">FIXED_BOM</f>
        <v>3461</v>
      </c>
      <c r="AI2162" s="24" t="n">
        <f aca="false">(AG2162+AH2162)*(1+CONT)</f>
        <v>9481.7968261945</v>
      </c>
      <c r="AJ2162" s="24" t="n">
        <f aca="false">IF(L2162&gt;0,AI2162/L2162,1000000000000)</f>
        <v>512.486453906607</v>
      </c>
      <c r="AK2162" s="8" t="n">
        <f aca="false">IF(AND(G2162&gt;=V_NEED,L2162&gt;=P_MIN,K2162&gt;=Z_MIN,F2162&lt;=N_CAP,D2162&lt;=R_MAX,OR(CORONA_REQ=0,O2162&gt;=G2162)),1,0)</f>
        <v>0</v>
      </c>
      <c r="AL2162" s="28" t="n">
        <f aca="false">IF(AK2162=1,IF(OBJECTIVE=1,AI2162,AJ2162),1000000000000)+ROW()*0.000000001</f>
        <v>1000000000000</v>
      </c>
    </row>
    <row r="2163" customFormat="false" ht="15" hidden="false" customHeight="false" outlineLevel="0" collapsed="false">
      <c r="A2163" s="8" t="n">
        <v>2159</v>
      </c>
      <c r="B2163" s="23" t="n">
        <v>10</v>
      </c>
      <c r="C2163" s="23" t="n">
        <v>4</v>
      </c>
      <c r="D2163" s="8" t="n">
        <v>250</v>
      </c>
      <c r="E2163" s="8" t="n">
        <v>26</v>
      </c>
      <c r="F2163" s="8" t="n">
        <v>12</v>
      </c>
      <c r="G2163" s="28" t="n">
        <v>20.62</v>
      </c>
      <c r="H2163" s="8" t="n">
        <v>345.805742</v>
      </c>
      <c r="I2163" s="8" t="n">
        <v>1815.06056</v>
      </c>
      <c r="J2163" s="28" t="n">
        <v>5.248787</v>
      </c>
      <c r="K2163" s="39" t="n">
        <v>1.294019</v>
      </c>
      <c r="L2163" s="28" t="n">
        <v>22.6557</v>
      </c>
      <c r="M2163" s="8" t="n">
        <v>508</v>
      </c>
      <c r="N2163" s="8" t="n">
        <v>1636</v>
      </c>
      <c r="O2163" s="28" t="n">
        <v>19.540911</v>
      </c>
      <c r="P2163" s="28" t="n">
        <v>49.040249</v>
      </c>
      <c r="Q2163" s="28" t="n">
        <v>52.929553</v>
      </c>
      <c r="R2163" s="8" t="n">
        <v>48</v>
      </c>
      <c r="S2163" s="8" t="n">
        <v>26</v>
      </c>
      <c r="T2163" s="23" t="n">
        <v>252.047776</v>
      </c>
      <c r="U2163" s="23" t="n">
        <v>209.44778</v>
      </c>
      <c r="V2163" s="28" t="n">
        <v>13.698711</v>
      </c>
      <c r="W2163" s="39" t="n">
        <v>1.712339</v>
      </c>
      <c r="X2163" s="24" t="n">
        <f aca="false">P2163*RHO_VANE/2700*(1+SCRAP)*PRICE_VANE</f>
        <v>587.01178053</v>
      </c>
      <c r="Y2163" s="24" t="n">
        <f aca="false">Q2163*RHO_PLATE/2700*(1+SCRAP)*PRICE_PLATE</f>
        <v>633.56674941</v>
      </c>
      <c r="Z2163" s="24" t="n">
        <f aca="false">T2163*CUT_M+(R2163+S2163)*CUT_SET</f>
        <v>452.071664</v>
      </c>
      <c r="AA2163" s="24" t="n">
        <f aca="false">U2163*ROUND_M</f>
        <v>1047.2389</v>
      </c>
      <c r="AB2163" s="24" t="n">
        <f aca="false">(R2163+S2163)*FINISH_PART</f>
        <v>592</v>
      </c>
      <c r="AC2163" s="24" t="n">
        <f aca="false">R2163*SPACER_VANE+(R2163+S2163)*ASM_H*LABOUR</f>
        <v>976.5</v>
      </c>
      <c r="AD2163" s="24" t="n">
        <f aca="false">V2163*G10_CAGE+W2163*G10_SLEEVE</f>
        <v>924.663</v>
      </c>
      <c r="AE2163" s="24" t="n">
        <f aca="false">N2163/1000*SHAFT_M+SHAFT_SET</f>
        <v>276.32</v>
      </c>
      <c r="AF2163" s="24" t="n">
        <f aca="false">2*ROUNDUP(G2163*1000/V_ZENER,0)*PRICE_Z+5*ROUNDUP(G2163*DIODE_SAFETY/V_STICK,0)*PRICE_STICK</f>
        <v>149.8</v>
      </c>
      <c r="AG2163" s="24" t="n">
        <f aca="false">SUM(X2163:AF2163)</f>
        <v>5639.17209394</v>
      </c>
      <c r="AH2163" s="20" t="n">
        <f aca="false">FIXED_BOM</f>
        <v>3461</v>
      </c>
      <c r="AI2163" s="24" t="n">
        <f aca="false">(AG2163+AH2163)*(1+CONT)</f>
        <v>10465.197908031</v>
      </c>
      <c r="AJ2163" s="24" t="n">
        <f aca="false">IF(L2163&gt;0,AI2163/L2163,1000000000000)</f>
        <v>461.92339711556</v>
      </c>
      <c r="AK2163" s="8" t="n">
        <f aca="false">IF(AND(G2163&gt;=V_NEED,L2163&gt;=P_MIN,K2163&gt;=Z_MIN,F2163&lt;=N_CAP,D2163&lt;=R_MAX,OR(CORONA_REQ=0,O2163&gt;=G2163)),1,0)</f>
        <v>0</v>
      </c>
      <c r="AL2163" s="28" t="n">
        <f aca="false">IF(AK2163=1,IF(OBJECTIVE=1,AI2163,AJ2163),1000000000000)+ROW()*0.000000001</f>
        <v>1000000000000</v>
      </c>
    </row>
    <row r="2164" customFormat="false" ht="15" hidden="false" customHeight="false" outlineLevel="0" collapsed="false">
      <c r="A2164" s="8" t="n">
        <v>2160</v>
      </c>
      <c r="B2164" s="23" t="n">
        <v>10</v>
      </c>
      <c r="C2164" s="23" t="n">
        <v>4</v>
      </c>
      <c r="D2164" s="8" t="n">
        <v>250</v>
      </c>
      <c r="E2164" s="8" t="n">
        <v>26</v>
      </c>
      <c r="F2164" s="8" t="n">
        <v>16</v>
      </c>
      <c r="G2164" s="28" t="n">
        <v>20.62</v>
      </c>
      <c r="H2164" s="8" t="n">
        <v>465.390348</v>
      </c>
      <c r="I2164" s="8" t="n">
        <v>2446.385972</v>
      </c>
      <c r="J2164" s="28" t="n">
        <v>5.256632</v>
      </c>
      <c r="K2164" s="39" t="n">
        <v>1.299548</v>
      </c>
      <c r="L2164" s="28" t="n">
        <v>30.969737</v>
      </c>
      <c r="M2164" s="8" t="n">
        <v>690</v>
      </c>
      <c r="N2164" s="8" t="n">
        <v>2000</v>
      </c>
      <c r="O2164" s="28" t="n">
        <v>19.540911</v>
      </c>
      <c r="P2164" s="28" t="n">
        <v>65.386998</v>
      </c>
      <c r="Q2164" s="28" t="n">
        <v>73.287073</v>
      </c>
      <c r="R2164" s="8" t="n">
        <v>64</v>
      </c>
      <c r="S2164" s="8" t="n">
        <v>36</v>
      </c>
      <c r="T2164" s="23" t="n">
        <v>338.576975</v>
      </c>
      <c r="U2164" s="23" t="n">
        <v>281.77698</v>
      </c>
      <c r="V2164" s="28" t="n">
        <v>18.16675</v>
      </c>
      <c r="W2164" s="39" t="n">
        <v>2.270844</v>
      </c>
      <c r="X2164" s="24" t="n">
        <f aca="false">P2164*RHO_VANE/2700*(1+SCRAP)*PRICE_VANE</f>
        <v>782.68236606</v>
      </c>
      <c r="Y2164" s="24" t="n">
        <f aca="false">Q2164*RHO_PLATE/2700*(1+SCRAP)*PRICE_PLATE</f>
        <v>877.24626381</v>
      </c>
      <c r="Z2164" s="24" t="n">
        <f aca="false">T2164*CUT_M+(R2164+S2164)*CUT_SET</f>
        <v>607.8654625</v>
      </c>
      <c r="AA2164" s="24" t="n">
        <f aca="false">U2164*ROUND_M</f>
        <v>1408.8849</v>
      </c>
      <c r="AB2164" s="24" t="n">
        <f aca="false">(R2164+S2164)*FINISH_PART</f>
        <v>800</v>
      </c>
      <c r="AC2164" s="24" t="n">
        <f aca="false">R2164*SPACER_VANE+(R2164+S2164)*ASM_H*LABOUR</f>
        <v>1317</v>
      </c>
      <c r="AD2164" s="24" t="n">
        <f aca="false">V2164*G10_CAGE+W2164*G10_SLEEVE</f>
        <v>1226.25564</v>
      </c>
      <c r="AE2164" s="24" t="n">
        <f aca="false">N2164/1000*SHAFT_M+SHAFT_SET</f>
        <v>320</v>
      </c>
      <c r="AF2164" s="24" t="n">
        <f aca="false">2*ROUNDUP(G2164*1000/V_ZENER,0)*PRICE_Z+5*ROUNDUP(G2164*DIODE_SAFETY/V_STICK,0)*PRICE_STICK</f>
        <v>149.8</v>
      </c>
      <c r="AG2164" s="24" t="n">
        <f aca="false">SUM(X2164:AF2164)</f>
        <v>7489.73463237</v>
      </c>
      <c r="AH2164" s="20" t="n">
        <f aca="false">FIXED_BOM</f>
        <v>3461</v>
      </c>
      <c r="AI2164" s="24" t="n">
        <f aca="false">(AG2164+AH2164)*(1+CONT)</f>
        <v>12593.3448272255</v>
      </c>
      <c r="AJ2164" s="24" t="n">
        <f aca="false">IF(L2164&gt;0,AI2164/L2164,1000000000000)</f>
        <v>406.633896413957</v>
      </c>
      <c r="AK2164" s="8" t="n">
        <f aca="false">IF(AND(G2164&gt;=V_NEED,L2164&gt;=P_MIN,K2164&gt;=Z_MIN,F2164&lt;=N_CAP,D2164&lt;=R_MAX,OR(CORONA_REQ=0,O2164&gt;=G2164)),1,0)</f>
        <v>0</v>
      </c>
      <c r="AL2164" s="28" t="n">
        <f aca="false">IF(AK2164=1,IF(OBJECTIVE=1,AI2164,AJ2164),1000000000000)+ROW()*0.000000001</f>
        <v>1000000000000</v>
      </c>
    </row>
    <row r="2165" customFormat="false" ht="15" hidden="false" customHeight="false" outlineLevel="0" collapsed="false">
      <c r="A2165" s="8" t="n">
        <v>2161</v>
      </c>
      <c r="B2165" s="23" t="n">
        <v>3</v>
      </c>
      <c r="C2165" s="23" t="n">
        <v>1.5</v>
      </c>
      <c r="D2165" s="8" t="n">
        <v>300</v>
      </c>
      <c r="E2165" s="8" t="n">
        <v>18</v>
      </c>
      <c r="F2165" s="8" t="n">
        <v>4</v>
      </c>
      <c r="G2165" s="28" t="n">
        <v>7.264419</v>
      </c>
      <c r="H2165" s="8" t="n">
        <v>25.254498</v>
      </c>
      <c r="I2165" s="8" t="n">
        <v>1756.091295</v>
      </c>
      <c r="J2165" s="28" t="n">
        <v>69.535784</v>
      </c>
      <c r="K2165" s="39" t="n">
        <v>1.667973</v>
      </c>
      <c r="L2165" s="28" t="n">
        <v>4.743713</v>
      </c>
      <c r="M2165" s="8" t="n">
        <v>51</v>
      </c>
      <c r="N2165" s="8" t="n">
        <v>694</v>
      </c>
      <c r="O2165" s="28" t="n">
        <v>8.205731</v>
      </c>
      <c r="P2165" s="28" t="n">
        <v>6.30307</v>
      </c>
      <c r="Q2165" s="28" t="n">
        <v>8.906415</v>
      </c>
      <c r="R2165" s="8" t="n">
        <v>16</v>
      </c>
      <c r="S2165" s="8" t="n">
        <v>8</v>
      </c>
      <c r="T2165" s="23" t="n">
        <v>99.899111</v>
      </c>
      <c r="U2165" s="23" t="n">
        <v>83.185838</v>
      </c>
      <c r="V2165" s="28" t="n">
        <v>2.949121</v>
      </c>
      <c r="W2165" s="39" t="n">
        <v>0.309939</v>
      </c>
      <c r="X2165" s="24" t="n">
        <f aca="false">P2165*RHO_VANE/2700*(1+SCRAP)*PRICE_VANE</f>
        <v>75.4477479</v>
      </c>
      <c r="Y2165" s="24" t="n">
        <f aca="false">Q2165*RHO_PLATE/2700*(1+SCRAP)*PRICE_PLATE</f>
        <v>106.60978755</v>
      </c>
      <c r="Z2165" s="24" t="n">
        <f aca="false">T2165*CUT_M+(R2165+S2165)*CUT_SET</f>
        <v>173.8486665</v>
      </c>
      <c r="AA2165" s="24" t="n">
        <f aca="false">U2165*ROUND_M</f>
        <v>415.92919</v>
      </c>
      <c r="AB2165" s="24" t="n">
        <f aca="false">(R2165+S2165)*FINISH_PART</f>
        <v>192</v>
      </c>
      <c r="AC2165" s="24" t="n">
        <f aca="false">R2165*SPACER_VANE+(R2165+S2165)*ASM_H*LABOUR</f>
        <v>318</v>
      </c>
      <c r="AD2165" s="24" t="n">
        <f aca="false">V2165*G10_CAGE+W2165*G10_SLEEVE</f>
        <v>195.5436</v>
      </c>
      <c r="AE2165" s="24" t="n">
        <f aca="false">N2165/1000*SHAFT_M+SHAFT_SET</f>
        <v>163.28</v>
      </c>
      <c r="AF2165" s="24" t="n">
        <f aca="false">2*ROUNDUP(G2165*1000/V_ZENER,0)*PRICE_Z+5*ROUNDUP(G2165*DIODE_SAFETY/V_STICK,0)*PRICE_STICK</f>
        <v>56.9</v>
      </c>
      <c r="AG2165" s="24" t="n">
        <f aca="false">SUM(X2165:AF2165)</f>
        <v>1697.55899195</v>
      </c>
      <c r="AH2165" s="20" t="n">
        <f aca="false">FIXED_BOM</f>
        <v>3461</v>
      </c>
      <c r="AI2165" s="24" t="n">
        <f aca="false">(AG2165+AH2165)*(1+CONT)</f>
        <v>5932.3428407425</v>
      </c>
      <c r="AJ2165" s="24" t="n">
        <f aca="false">IF(L2165&gt;0,AI2165/L2165,1000000000000)</f>
        <v>1250.56950973689</v>
      </c>
      <c r="AK2165" s="8" t="n">
        <f aca="false">IF(AND(G2165&gt;=V_NEED,L2165&gt;=P_MIN,K2165&gt;=Z_MIN,F2165&lt;=N_CAP,D2165&lt;=R_MAX,OR(CORONA_REQ=0,O2165&gt;=G2165)),1,0)</f>
        <v>0</v>
      </c>
      <c r="AL2165" s="28" t="n">
        <f aca="false">IF(AK2165=1,IF(OBJECTIVE=1,AI2165,AJ2165),1000000000000)+ROW()*0.000000001</f>
        <v>1000000000000</v>
      </c>
    </row>
    <row r="2166" customFormat="false" ht="15" hidden="false" customHeight="false" outlineLevel="0" collapsed="false">
      <c r="A2166" s="8" t="n">
        <v>2162</v>
      </c>
      <c r="B2166" s="23" t="n">
        <v>3</v>
      </c>
      <c r="C2166" s="23" t="n">
        <v>1.5</v>
      </c>
      <c r="D2166" s="8" t="n">
        <v>300</v>
      </c>
      <c r="E2166" s="8" t="n">
        <v>18</v>
      </c>
      <c r="F2166" s="8" t="n">
        <v>6</v>
      </c>
      <c r="G2166" s="28" t="n">
        <v>7.264419</v>
      </c>
      <c r="H2166" s="8" t="n">
        <v>38.542782</v>
      </c>
      <c r="I2166" s="8" t="n">
        <v>2759.572035</v>
      </c>
      <c r="J2166" s="28" t="n">
        <v>71.597635</v>
      </c>
      <c r="K2166" s="39" t="n">
        <v>1.685913</v>
      </c>
      <c r="L2166" s="28" t="n">
        <v>7.585311</v>
      </c>
      <c r="M2166" s="8" t="n">
        <v>73.5</v>
      </c>
      <c r="N2166" s="8" t="n">
        <v>739</v>
      </c>
      <c r="O2166" s="28" t="n">
        <v>8.205731</v>
      </c>
      <c r="P2166" s="28" t="n">
        <v>9.454605</v>
      </c>
      <c r="Q2166" s="28" t="n">
        <v>11.133019</v>
      </c>
      <c r="R2166" s="8" t="n">
        <v>24</v>
      </c>
      <c r="S2166" s="8" t="n">
        <v>10</v>
      </c>
      <c r="T2166" s="23" t="n">
        <v>145.450436</v>
      </c>
      <c r="U2166" s="23" t="n">
        <v>120.380527</v>
      </c>
      <c r="V2166" s="28" t="n">
        <v>3.606104</v>
      </c>
      <c r="W2166" s="39" t="n">
        <v>0.378985</v>
      </c>
      <c r="X2166" s="24" t="n">
        <f aca="false">P2166*RHO_VANE/2700*(1+SCRAP)*PRICE_VANE</f>
        <v>113.17162185</v>
      </c>
      <c r="Y2166" s="24" t="n">
        <f aca="false">Q2166*RHO_PLATE/2700*(1+SCRAP)*PRICE_PLATE</f>
        <v>133.26223743</v>
      </c>
      <c r="Z2166" s="24" t="n">
        <f aca="false">T2166*CUT_M+(R2166+S2166)*CUT_SET</f>
        <v>252.175654</v>
      </c>
      <c r="AA2166" s="24" t="n">
        <f aca="false">U2166*ROUND_M</f>
        <v>601.902635</v>
      </c>
      <c r="AB2166" s="24" t="n">
        <f aca="false">(R2166+S2166)*FINISH_PART</f>
        <v>272</v>
      </c>
      <c r="AC2166" s="24" t="n">
        <f aca="false">R2166*SPACER_VANE+(R2166+S2166)*ASM_H*LABOUR</f>
        <v>454.5</v>
      </c>
      <c r="AD2166" s="24" t="n">
        <f aca="false">V2166*G10_CAGE+W2166*G10_SLEEVE</f>
        <v>239.10534</v>
      </c>
      <c r="AE2166" s="24" t="n">
        <f aca="false">N2166/1000*SHAFT_M+SHAFT_SET</f>
        <v>168.68</v>
      </c>
      <c r="AF2166" s="24" t="n">
        <f aca="false">2*ROUNDUP(G2166*1000/V_ZENER,0)*PRICE_Z+5*ROUNDUP(G2166*DIODE_SAFETY/V_STICK,0)*PRICE_STICK</f>
        <v>56.9</v>
      </c>
      <c r="AG2166" s="24" t="n">
        <f aca="false">SUM(X2166:AF2166)</f>
        <v>2291.69748828</v>
      </c>
      <c r="AH2166" s="20" t="n">
        <f aca="false">FIXED_BOM</f>
        <v>3461</v>
      </c>
      <c r="AI2166" s="24" t="n">
        <f aca="false">(AG2166+AH2166)*(1+CONT)</f>
        <v>6615.602111522</v>
      </c>
      <c r="AJ2166" s="24" t="n">
        <f aca="false">IF(L2166&gt;0,AI2166/L2166,1000000000000)</f>
        <v>872.159640062484</v>
      </c>
      <c r="AK2166" s="8" t="n">
        <f aca="false">IF(AND(G2166&gt;=V_NEED,L2166&gt;=P_MIN,K2166&gt;=Z_MIN,F2166&lt;=N_CAP,D2166&lt;=R_MAX,OR(CORONA_REQ=0,O2166&gt;=G2166)),1,0)</f>
        <v>0</v>
      </c>
      <c r="AL2166" s="28" t="n">
        <f aca="false">IF(AK2166=1,IF(OBJECTIVE=1,AI2166,AJ2166),1000000000000)+ROW()*0.000000001</f>
        <v>1000000000000</v>
      </c>
    </row>
    <row r="2167" customFormat="false" ht="15" hidden="false" customHeight="false" outlineLevel="0" collapsed="false">
      <c r="A2167" s="8" t="n">
        <v>2163</v>
      </c>
      <c r="B2167" s="23" t="n">
        <v>3</v>
      </c>
      <c r="C2167" s="23" t="n">
        <v>1.5</v>
      </c>
      <c r="D2167" s="8" t="n">
        <v>300</v>
      </c>
      <c r="E2167" s="8" t="n">
        <v>18</v>
      </c>
      <c r="F2167" s="8" t="n">
        <v>8</v>
      </c>
      <c r="G2167" s="28" t="n">
        <v>7.264419</v>
      </c>
      <c r="H2167" s="8" t="n">
        <v>51.831066</v>
      </c>
      <c r="I2167" s="8" t="n">
        <v>3763.052775</v>
      </c>
      <c r="J2167" s="28" t="n">
        <v>72.602264</v>
      </c>
      <c r="K2167" s="39" t="n">
        <v>1.69337</v>
      </c>
      <c r="L2167" s="28" t="n">
        <v>10.41644</v>
      </c>
      <c r="M2167" s="8" t="n">
        <v>100.5</v>
      </c>
      <c r="N2167" s="8" t="n">
        <v>793</v>
      </c>
      <c r="O2167" s="28" t="n">
        <v>8.205731</v>
      </c>
      <c r="P2167" s="28" t="n">
        <v>12.60614</v>
      </c>
      <c r="Q2167" s="28" t="n">
        <v>15.586227</v>
      </c>
      <c r="R2167" s="8" t="n">
        <v>32</v>
      </c>
      <c r="S2167" s="8" t="n">
        <v>14</v>
      </c>
      <c r="T2167" s="23" t="n">
        <v>195.399992</v>
      </c>
      <c r="U2167" s="23" t="n">
        <v>161.973446</v>
      </c>
      <c r="V2167" s="28" t="n">
        <v>4.394482</v>
      </c>
      <c r="W2167" s="39" t="n">
        <v>0.461841</v>
      </c>
      <c r="X2167" s="24" t="n">
        <f aca="false">P2167*RHO_VANE/2700*(1+SCRAP)*PRICE_VANE</f>
        <v>150.8954958</v>
      </c>
      <c r="Y2167" s="24" t="n">
        <f aca="false">Q2167*RHO_PLATE/2700*(1+SCRAP)*PRICE_PLATE</f>
        <v>186.56713719</v>
      </c>
      <c r="Z2167" s="24" t="n">
        <f aca="false">T2167*CUT_M+(R2167+S2167)*CUT_SET</f>
        <v>339.099988</v>
      </c>
      <c r="AA2167" s="24" t="n">
        <f aca="false">U2167*ROUND_M</f>
        <v>809.86723</v>
      </c>
      <c r="AB2167" s="24" t="n">
        <f aca="false">(R2167+S2167)*FINISH_PART</f>
        <v>368</v>
      </c>
      <c r="AC2167" s="24" t="n">
        <f aca="false">R2167*SPACER_VANE+(R2167+S2167)*ASM_H*LABOUR</f>
        <v>613.5</v>
      </c>
      <c r="AD2167" s="24" t="n">
        <f aca="false">V2167*G10_CAGE+W2167*G10_SLEEVE</f>
        <v>291.37938</v>
      </c>
      <c r="AE2167" s="24" t="n">
        <f aca="false">N2167/1000*SHAFT_M+SHAFT_SET</f>
        <v>175.16</v>
      </c>
      <c r="AF2167" s="24" t="n">
        <f aca="false">2*ROUNDUP(G2167*1000/V_ZENER,0)*PRICE_Z+5*ROUNDUP(G2167*DIODE_SAFETY/V_STICK,0)*PRICE_STICK</f>
        <v>56.9</v>
      </c>
      <c r="AG2167" s="24" t="n">
        <f aca="false">SUM(X2167:AF2167)</f>
        <v>2991.36923099</v>
      </c>
      <c r="AH2167" s="20" t="n">
        <f aca="false">FIXED_BOM</f>
        <v>3461</v>
      </c>
      <c r="AI2167" s="24" t="n">
        <f aca="false">(AG2167+AH2167)*(1+CONT)</f>
        <v>7420.2246156385</v>
      </c>
      <c r="AJ2167" s="24" t="n">
        <f aca="false">IF(L2167&gt;0,AI2167/L2167,1000000000000)</f>
        <v>712.357063991008</v>
      </c>
      <c r="AK2167" s="8" t="n">
        <f aca="false">IF(AND(G2167&gt;=V_NEED,L2167&gt;=P_MIN,K2167&gt;=Z_MIN,F2167&lt;=N_CAP,D2167&lt;=R_MAX,OR(CORONA_REQ=0,O2167&gt;=G2167)),1,0)</f>
        <v>0</v>
      </c>
      <c r="AL2167" s="28" t="n">
        <f aca="false">IF(AK2167=1,IF(OBJECTIVE=1,AI2167,AJ2167),1000000000000)+ROW()*0.000000001</f>
        <v>1000000000000</v>
      </c>
    </row>
    <row r="2168" customFormat="false" ht="15" hidden="false" customHeight="false" outlineLevel="0" collapsed="false">
      <c r="A2168" s="8" t="n">
        <v>2164</v>
      </c>
      <c r="B2168" s="23" t="n">
        <v>3</v>
      </c>
      <c r="C2168" s="23" t="n">
        <v>1.5</v>
      </c>
      <c r="D2168" s="8" t="n">
        <v>300</v>
      </c>
      <c r="E2168" s="8" t="n">
        <v>18</v>
      </c>
      <c r="F2168" s="8" t="n">
        <v>10</v>
      </c>
      <c r="G2168" s="28" t="n">
        <v>7.264419</v>
      </c>
      <c r="H2168" s="8" t="n">
        <v>65.119351</v>
      </c>
      <c r="I2168" s="8" t="n">
        <v>4766.533515</v>
      </c>
      <c r="J2168" s="28" t="n">
        <v>73.196883</v>
      </c>
      <c r="K2168" s="39" t="n">
        <v>1.699</v>
      </c>
      <c r="L2168" s="28" t="n">
        <v>13.259037</v>
      </c>
      <c r="M2168" s="8" t="n">
        <v>123</v>
      </c>
      <c r="N2168" s="8" t="n">
        <v>838</v>
      </c>
      <c r="O2168" s="28" t="n">
        <v>8.205731</v>
      </c>
      <c r="P2168" s="28" t="n">
        <v>15.757675</v>
      </c>
      <c r="Q2168" s="28" t="n">
        <v>17.81283</v>
      </c>
      <c r="R2168" s="8" t="n">
        <v>40</v>
      </c>
      <c r="S2168" s="8" t="n">
        <v>16</v>
      </c>
      <c r="T2168" s="23" t="n">
        <v>240.951317</v>
      </c>
      <c r="U2168" s="23" t="n">
        <v>199.168135</v>
      </c>
      <c r="V2168" s="28" t="n">
        <v>5.051465</v>
      </c>
      <c r="W2168" s="39" t="n">
        <v>0.530886</v>
      </c>
      <c r="X2168" s="24" t="n">
        <f aca="false">P2168*RHO_VANE/2700*(1+SCRAP)*PRICE_VANE</f>
        <v>188.61936975</v>
      </c>
      <c r="Y2168" s="24" t="n">
        <f aca="false">Q2168*RHO_PLATE/2700*(1+SCRAP)*PRICE_PLATE</f>
        <v>213.2195751</v>
      </c>
      <c r="Z2168" s="24" t="n">
        <f aca="false">T2168*CUT_M+(R2168+S2168)*CUT_SET</f>
        <v>417.4269755</v>
      </c>
      <c r="AA2168" s="24" t="n">
        <f aca="false">U2168*ROUND_M</f>
        <v>995.840675</v>
      </c>
      <c r="AB2168" s="24" t="n">
        <f aca="false">(R2168+S2168)*FINISH_PART</f>
        <v>448</v>
      </c>
      <c r="AC2168" s="24" t="n">
        <f aca="false">R2168*SPACER_VANE+(R2168+S2168)*ASM_H*LABOUR</f>
        <v>750</v>
      </c>
      <c r="AD2168" s="24" t="n">
        <f aca="false">V2168*G10_CAGE+W2168*G10_SLEEVE</f>
        <v>334.94106</v>
      </c>
      <c r="AE2168" s="24" t="n">
        <f aca="false">N2168/1000*SHAFT_M+SHAFT_SET</f>
        <v>180.56</v>
      </c>
      <c r="AF2168" s="24" t="n">
        <f aca="false">2*ROUNDUP(G2168*1000/V_ZENER,0)*PRICE_Z+5*ROUNDUP(G2168*DIODE_SAFETY/V_STICK,0)*PRICE_STICK</f>
        <v>56.9</v>
      </c>
      <c r="AG2168" s="24" t="n">
        <f aca="false">SUM(X2168:AF2168)</f>
        <v>3585.50765535</v>
      </c>
      <c r="AH2168" s="20" t="n">
        <f aca="false">FIXED_BOM</f>
        <v>3461</v>
      </c>
      <c r="AI2168" s="24" t="n">
        <f aca="false">(AG2168+AH2168)*(1+CONT)</f>
        <v>8103.4838036525</v>
      </c>
      <c r="AJ2168" s="24" t="n">
        <f aca="false">IF(L2168&gt;0,AI2168/L2168,1000000000000)</f>
        <v>611.166844443718</v>
      </c>
      <c r="AK2168" s="8" t="n">
        <f aca="false">IF(AND(G2168&gt;=V_NEED,L2168&gt;=P_MIN,K2168&gt;=Z_MIN,F2168&lt;=N_CAP,D2168&lt;=R_MAX,OR(CORONA_REQ=0,O2168&gt;=G2168)),1,0)</f>
        <v>0</v>
      </c>
      <c r="AL2168" s="28" t="n">
        <f aca="false">IF(AK2168=1,IF(OBJECTIVE=1,AI2168,AJ2168),1000000000000)+ROW()*0.000000001</f>
        <v>1000000000000</v>
      </c>
    </row>
    <row r="2169" customFormat="false" ht="15" hidden="false" customHeight="false" outlineLevel="0" collapsed="false">
      <c r="A2169" s="8" t="n">
        <v>2165</v>
      </c>
      <c r="B2169" s="23" t="n">
        <v>3</v>
      </c>
      <c r="C2169" s="23" t="n">
        <v>1.5</v>
      </c>
      <c r="D2169" s="8" t="n">
        <v>300</v>
      </c>
      <c r="E2169" s="8" t="n">
        <v>18</v>
      </c>
      <c r="F2169" s="8" t="n">
        <v>12</v>
      </c>
      <c r="G2169" s="28" t="n">
        <v>7.264419</v>
      </c>
      <c r="H2169" s="8" t="n">
        <v>78.407635</v>
      </c>
      <c r="I2169" s="8" t="n">
        <v>5770.014255</v>
      </c>
      <c r="J2169" s="28" t="n">
        <v>73.589954</v>
      </c>
      <c r="K2169" s="39" t="n">
        <v>1.702371</v>
      </c>
      <c r="L2169" s="28" t="n">
        <v>16.107133</v>
      </c>
      <c r="M2169" s="8" t="n">
        <v>145.5</v>
      </c>
      <c r="N2169" s="8" t="n">
        <v>883</v>
      </c>
      <c r="O2169" s="28" t="n">
        <v>8.205731</v>
      </c>
      <c r="P2169" s="28" t="n">
        <v>18.90921</v>
      </c>
      <c r="Q2169" s="28" t="n">
        <v>20.039434</v>
      </c>
      <c r="R2169" s="8" t="n">
        <v>48</v>
      </c>
      <c r="S2169" s="8" t="n">
        <v>18</v>
      </c>
      <c r="T2169" s="23" t="n">
        <v>286.502643</v>
      </c>
      <c r="U2169" s="23" t="n">
        <v>236.362824</v>
      </c>
      <c r="V2169" s="28" t="n">
        <v>5.708447</v>
      </c>
      <c r="W2169" s="39" t="n">
        <v>0.599932</v>
      </c>
      <c r="X2169" s="24" t="n">
        <f aca="false">P2169*RHO_VANE/2700*(1+SCRAP)*PRICE_VANE</f>
        <v>226.3432437</v>
      </c>
      <c r="Y2169" s="24" t="n">
        <f aca="false">Q2169*RHO_PLATE/2700*(1+SCRAP)*PRICE_PLATE</f>
        <v>239.87202498</v>
      </c>
      <c r="Z2169" s="24" t="n">
        <f aca="false">T2169*CUT_M+(R2169+S2169)*CUT_SET</f>
        <v>495.7539645</v>
      </c>
      <c r="AA2169" s="24" t="n">
        <f aca="false">U2169*ROUND_M</f>
        <v>1181.81412</v>
      </c>
      <c r="AB2169" s="24" t="n">
        <f aca="false">(R2169+S2169)*FINISH_PART</f>
        <v>528</v>
      </c>
      <c r="AC2169" s="24" t="n">
        <f aca="false">R2169*SPACER_VANE+(R2169+S2169)*ASM_H*LABOUR</f>
        <v>886.5</v>
      </c>
      <c r="AD2169" s="24" t="n">
        <f aca="false">V2169*G10_CAGE+W2169*G10_SLEEVE</f>
        <v>378.50274</v>
      </c>
      <c r="AE2169" s="24" t="n">
        <f aca="false">N2169/1000*SHAFT_M+SHAFT_SET</f>
        <v>185.96</v>
      </c>
      <c r="AF2169" s="24" t="n">
        <f aca="false">2*ROUNDUP(G2169*1000/V_ZENER,0)*PRICE_Z+5*ROUNDUP(G2169*DIODE_SAFETY/V_STICK,0)*PRICE_STICK</f>
        <v>56.9</v>
      </c>
      <c r="AG2169" s="24" t="n">
        <f aca="false">SUM(X2169:AF2169)</f>
        <v>4179.64609318</v>
      </c>
      <c r="AH2169" s="20" t="n">
        <f aca="false">FIXED_BOM</f>
        <v>3461</v>
      </c>
      <c r="AI2169" s="24" t="n">
        <f aca="false">(AG2169+AH2169)*(1+CONT)</f>
        <v>8786.743007157</v>
      </c>
      <c r="AJ2169" s="24" t="n">
        <f aca="false">IF(L2169&gt;0,AI2169/L2169,1000000000000)</f>
        <v>545.518746704146</v>
      </c>
      <c r="AK2169" s="8" t="n">
        <f aca="false">IF(AND(G2169&gt;=V_NEED,L2169&gt;=P_MIN,K2169&gt;=Z_MIN,F2169&lt;=N_CAP,D2169&lt;=R_MAX,OR(CORONA_REQ=0,O2169&gt;=G2169)),1,0)</f>
        <v>0</v>
      </c>
      <c r="AL2169" s="28" t="n">
        <f aca="false">IF(AK2169=1,IF(OBJECTIVE=1,AI2169,AJ2169),1000000000000)+ROW()*0.000000001</f>
        <v>1000000000000</v>
      </c>
    </row>
    <row r="2170" customFormat="false" ht="15" hidden="false" customHeight="false" outlineLevel="0" collapsed="false">
      <c r="A2170" s="8" t="n">
        <v>2166</v>
      </c>
      <c r="B2170" s="23" t="n">
        <v>3</v>
      </c>
      <c r="C2170" s="23" t="n">
        <v>1.5</v>
      </c>
      <c r="D2170" s="8" t="n">
        <v>300</v>
      </c>
      <c r="E2170" s="8" t="n">
        <v>18</v>
      </c>
      <c r="F2170" s="8" t="n">
        <v>16</v>
      </c>
      <c r="G2170" s="28" t="n">
        <v>7.264419</v>
      </c>
      <c r="H2170" s="8" t="n">
        <v>104.984204</v>
      </c>
      <c r="I2170" s="8" t="n">
        <v>7776.975735</v>
      </c>
      <c r="J2170" s="28" t="n">
        <v>74.07758</v>
      </c>
      <c r="K2170" s="39" t="n">
        <v>1.705781</v>
      </c>
      <c r="L2170" s="28" t="n">
        <v>21.777462</v>
      </c>
      <c r="M2170" s="8" t="n">
        <v>195</v>
      </c>
      <c r="N2170" s="8" t="n">
        <v>982</v>
      </c>
      <c r="O2170" s="28" t="n">
        <v>8.205731</v>
      </c>
      <c r="P2170" s="28" t="n">
        <v>25.21228</v>
      </c>
      <c r="Q2170" s="28" t="n">
        <v>26.719246</v>
      </c>
      <c r="R2170" s="8" t="n">
        <v>64</v>
      </c>
      <c r="S2170" s="8" t="n">
        <v>24</v>
      </c>
      <c r="T2170" s="23" t="n">
        <v>382.003524</v>
      </c>
      <c r="U2170" s="23" t="n">
        <v>315.150432</v>
      </c>
      <c r="V2170" s="28" t="n">
        <v>7.153809</v>
      </c>
      <c r="W2170" s="39" t="n">
        <v>0.751833</v>
      </c>
      <c r="X2170" s="24" t="n">
        <f aca="false">P2170*RHO_VANE/2700*(1+SCRAP)*PRICE_VANE</f>
        <v>301.7909916</v>
      </c>
      <c r="Y2170" s="24" t="n">
        <f aca="false">Q2170*RHO_PLATE/2700*(1+SCRAP)*PRICE_PLATE</f>
        <v>319.82937462</v>
      </c>
      <c r="Z2170" s="24" t="n">
        <f aca="false">T2170*CUT_M+(R2170+S2170)*CUT_SET</f>
        <v>661.005286</v>
      </c>
      <c r="AA2170" s="24" t="n">
        <f aca="false">U2170*ROUND_M</f>
        <v>1575.75216</v>
      </c>
      <c r="AB2170" s="24" t="n">
        <f aca="false">(R2170+S2170)*FINISH_PART</f>
        <v>704</v>
      </c>
      <c r="AC2170" s="24" t="n">
        <f aca="false">R2170*SPACER_VANE+(R2170+S2170)*ASM_H*LABOUR</f>
        <v>1182</v>
      </c>
      <c r="AD2170" s="24" t="n">
        <f aca="false">V2170*G10_CAGE+W2170*G10_SLEEVE</f>
        <v>474.33852</v>
      </c>
      <c r="AE2170" s="24" t="n">
        <f aca="false">N2170/1000*SHAFT_M+SHAFT_SET</f>
        <v>197.84</v>
      </c>
      <c r="AF2170" s="24" t="n">
        <f aca="false">2*ROUNDUP(G2170*1000/V_ZENER,0)*PRICE_Z+5*ROUNDUP(G2170*DIODE_SAFETY/V_STICK,0)*PRICE_STICK</f>
        <v>56.9</v>
      </c>
      <c r="AG2170" s="24" t="n">
        <f aca="false">SUM(X2170:AF2170)</f>
        <v>5473.45633222</v>
      </c>
      <c r="AH2170" s="20" t="n">
        <f aca="false">FIXED_BOM</f>
        <v>3461</v>
      </c>
      <c r="AI2170" s="24" t="n">
        <f aca="false">(AG2170+AH2170)*(1+CONT)</f>
        <v>10274.624782053</v>
      </c>
      <c r="AJ2170" s="24" t="n">
        <f aca="false">IF(L2170&gt;0,AI2170/L2170,1000000000000)</f>
        <v>471.800836206395</v>
      </c>
      <c r="AK2170" s="8" t="n">
        <f aca="false">IF(AND(G2170&gt;=V_NEED,L2170&gt;=P_MIN,K2170&gt;=Z_MIN,F2170&lt;=N_CAP,D2170&lt;=R_MAX,OR(CORONA_REQ=0,O2170&gt;=G2170)),1,0)</f>
        <v>0</v>
      </c>
      <c r="AL2170" s="28" t="n">
        <f aca="false">IF(AK2170=1,IF(OBJECTIVE=1,AI2170,AJ2170),1000000000000)+ROW()*0.000000001</f>
        <v>1000000000000</v>
      </c>
    </row>
    <row r="2171" customFormat="false" ht="15" hidden="false" customHeight="false" outlineLevel="0" collapsed="false">
      <c r="A2171" s="8" t="n">
        <v>2167</v>
      </c>
      <c r="B2171" s="23" t="n">
        <v>3</v>
      </c>
      <c r="C2171" s="23" t="n">
        <v>1.5</v>
      </c>
      <c r="D2171" s="8" t="n">
        <v>300</v>
      </c>
      <c r="E2171" s="8" t="n">
        <v>22</v>
      </c>
      <c r="F2171" s="8" t="n">
        <v>4</v>
      </c>
      <c r="G2171" s="28" t="n">
        <v>7.264419</v>
      </c>
      <c r="H2171" s="8" t="n">
        <v>34.939682</v>
      </c>
      <c r="I2171" s="8" t="n">
        <v>2136.872273</v>
      </c>
      <c r="J2171" s="28" t="n">
        <v>61.158894</v>
      </c>
      <c r="K2171" s="39" t="n">
        <v>1.669485</v>
      </c>
      <c r="L2171" s="28" t="n">
        <v>5.782249</v>
      </c>
      <c r="M2171" s="8" t="n">
        <v>51</v>
      </c>
      <c r="N2171" s="8" t="n">
        <v>694</v>
      </c>
      <c r="O2171" s="28" t="n">
        <v>8.205731</v>
      </c>
      <c r="P2171" s="28" t="n">
        <v>7.490592</v>
      </c>
      <c r="Q2171" s="28" t="n">
        <v>8.906415</v>
      </c>
      <c r="R2171" s="8" t="n">
        <v>16</v>
      </c>
      <c r="S2171" s="8" t="n">
        <v>8</v>
      </c>
      <c r="T2171" s="23" t="n">
        <v>99.899111</v>
      </c>
      <c r="U2171" s="23" t="n">
        <v>83.185838</v>
      </c>
      <c r="V2171" s="28" t="n">
        <v>2.949121</v>
      </c>
      <c r="W2171" s="39" t="n">
        <v>0.309939</v>
      </c>
      <c r="X2171" s="24" t="n">
        <f aca="false">P2171*RHO_VANE/2700*(1+SCRAP)*PRICE_VANE</f>
        <v>89.66238624</v>
      </c>
      <c r="Y2171" s="24" t="n">
        <f aca="false">Q2171*RHO_PLATE/2700*(1+SCRAP)*PRICE_PLATE</f>
        <v>106.60978755</v>
      </c>
      <c r="Z2171" s="24" t="n">
        <f aca="false">T2171*CUT_M+(R2171+S2171)*CUT_SET</f>
        <v>173.8486665</v>
      </c>
      <c r="AA2171" s="24" t="n">
        <f aca="false">U2171*ROUND_M</f>
        <v>415.92919</v>
      </c>
      <c r="AB2171" s="24" t="n">
        <f aca="false">(R2171+S2171)*FINISH_PART</f>
        <v>192</v>
      </c>
      <c r="AC2171" s="24" t="n">
        <f aca="false">R2171*SPACER_VANE+(R2171+S2171)*ASM_H*LABOUR</f>
        <v>318</v>
      </c>
      <c r="AD2171" s="24" t="n">
        <f aca="false">V2171*G10_CAGE+W2171*G10_SLEEVE</f>
        <v>195.5436</v>
      </c>
      <c r="AE2171" s="24" t="n">
        <f aca="false">N2171/1000*SHAFT_M+SHAFT_SET</f>
        <v>163.28</v>
      </c>
      <c r="AF2171" s="24" t="n">
        <f aca="false">2*ROUNDUP(G2171*1000/V_ZENER,0)*PRICE_Z+5*ROUNDUP(G2171*DIODE_SAFETY/V_STICK,0)*PRICE_STICK</f>
        <v>56.9</v>
      </c>
      <c r="AG2171" s="24" t="n">
        <f aca="false">SUM(X2171:AF2171)</f>
        <v>1711.77363029</v>
      </c>
      <c r="AH2171" s="20" t="n">
        <f aca="false">FIXED_BOM</f>
        <v>3461</v>
      </c>
      <c r="AI2171" s="24" t="n">
        <f aca="false">(AG2171+AH2171)*(1+CONT)</f>
        <v>5948.6896748335</v>
      </c>
      <c r="AJ2171" s="24" t="n">
        <f aca="false">IF(L2171&gt;0,AI2171/L2171,1000000000000)</f>
        <v>1028.7847643423</v>
      </c>
      <c r="AK2171" s="8" t="n">
        <f aca="false">IF(AND(G2171&gt;=V_NEED,L2171&gt;=P_MIN,K2171&gt;=Z_MIN,F2171&lt;=N_CAP,D2171&lt;=R_MAX,OR(CORONA_REQ=0,O2171&gt;=G2171)),1,0)</f>
        <v>0</v>
      </c>
      <c r="AL2171" s="28" t="n">
        <f aca="false">IF(AK2171=1,IF(OBJECTIVE=1,AI2171,AJ2171),1000000000000)+ROW()*0.000000001</f>
        <v>1000000000000</v>
      </c>
    </row>
    <row r="2172" customFormat="false" ht="15" hidden="false" customHeight="false" outlineLevel="0" collapsed="false">
      <c r="A2172" s="8" t="n">
        <v>2168</v>
      </c>
      <c r="B2172" s="23" t="n">
        <v>3</v>
      </c>
      <c r="C2172" s="23" t="n">
        <v>1.5</v>
      </c>
      <c r="D2172" s="8" t="n">
        <v>300</v>
      </c>
      <c r="E2172" s="8" t="n">
        <v>22</v>
      </c>
      <c r="F2172" s="8" t="n">
        <v>6</v>
      </c>
      <c r="G2172" s="28" t="n">
        <v>7.264419</v>
      </c>
      <c r="H2172" s="8" t="n">
        <v>53.762357</v>
      </c>
      <c r="I2172" s="8" t="n">
        <v>3357.942143</v>
      </c>
      <c r="J2172" s="28" t="n">
        <v>62.458983</v>
      </c>
      <c r="K2172" s="39" t="n">
        <v>1.684195</v>
      </c>
      <c r="L2172" s="28" t="n">
        <v>9.221792</v>
      </c>
      <c r="M2172" s="8" t="n">
        <v>78</v>
      </c>
      <c r="N2172" s="8" t="n">
        <v>748</v>
      </c>
      <c r="O2172" s="28" t="n">
        <v>8.205731</v>
      </c>
      <c r="P2172" s="28" t="n">
        <v>11.235888</v>
      </c>
      <c r="Q2172" s="28" t="n">
        <v>13.359623</v>
      </c>
      <c r="R2172" s="8" t="n">
        <v>24</v>
      </c>
      <c r="S2172" s="8" t="n">
        <v>12</v>
      </c>
      <c r="T2172" s="23" t="n">
        <v>149.848666</v>
      </c>
      <c r="U2172" s="23" t="n">
        <v>124.778757</v>
      </c>
      <c r="V2172" s="28" t="n">
        <v>3.7375</v>
      </c>
      <c r="W2172" s="39" t="n">
        <v>0.392795</v>
      </c>
      <c r="X2172" s="24" t="n">
        <f aca="false">P2172*RHO_VANE/2700*(1+SCRAP)*PRICE_VANE</f>
        <v>134.49357936</v>
      </c>
      <c r="Y2172" s="24" t="n">
        <f aca="false">Q2172*RHO_PLATE/2700*(1+SCRAP)*PRICE_PLATE</f>
        <v>159.91468731</v>
      </c>
      <c r="Z2172" s="24" t="n">
        <f aca="false">T2172*CUT_M+(R2172+S2172)*CUT_SET</f>
        <v>260.772999</v>
      </c>
      <c r="AA2172" s="24" t="n">
        <f aca="false">U2172*ROUND_M</f>
        <v>623.893785</v>
      </c>
      <c r="AB2172" s="24" t="n">
        <f aca="false">(R2172+S2172)*FINISH_PART</f>
        <v>288</v>
      </c>
      <c r="AC2172" s="24" t="n">
        <f aca="false">R2172*SPACER_VANE+(R2172+S2172)*ASM_H*LABOUR</f>
        <v>477</v>
      </c>
      <c r="AD2172" s="24" t="n">
        <f aca="false">V2172*G10_CAGE+W2172*G10_SLEEVE</f>
        <v>247.8177</v>
      </c>
      <c r="AE2172" s="24" t="n">
        <f aca="false">N2172/1000*SHAFT_M+SHAFT_SET</f>
        <v>169.76</v>
      </c>
      <c r="AF2172" s="24" t="n">
        <f aca="false">2*ROUNDUP(G2172*1000/V_ZENER,0)*PRICE_Z+5*ROUNDUP(G2172*DIODE_SAFETY/V_STICK,0)*PRICE_STICK</f>
        <v>56.9</v>
      </c>
      <c r="AG2172" s="24" t="n">
        <f aca="false">SUM(X2172:AF2172)</f>
        <v>2418.55275067</v>
      </c>
      <c r="AH2172" s="20" t="n">
        <f aca="false">FIXED_BOM</f>
        <v>3461</v>
      </c>
      <c r="AI2172" s="24" t="n">
        <f aca="false">(AG2172+AH2172)*(1+CONT)</f>
        <v>6761.4856632705</v>
      </c>
      <c r="AJ2172" s="24" t="n">
        <f aca="false">IF(L2172&gt;0,AI2172/L2172,1000000000000)</f>
        <v>733.207348774566</v>
      </c>
      <c r="AK2172" s="8" t="n">
        <f aca="false">IF(AND(G2172&gt;=V_NEED,L2172&gt;=P_MIN,K2172&gt;=Z_MIN,F2172&lt;=N_CAP,D2172&lt;=R_MAX,OR(CORONA_REQ=0,O2172&gt;=G2172)),1,0)</f>
        <v>0</v>
      </c>
      <c r="AL2172" s="28" t="n">
        <f aca="false">IF(AK2172=1,IF(OBJECTIVE=1,AI2172,AJ2172),1000000000000)+ROW()*0.000000001</f>
        <v>1000000000000</v>
      </c>
    </row>
    <row r="2173" customFormat="false" ht="15" hidden="false" customHeight="false" outlineLevel="0" collapsed="false">
      <c r="A2173" s="8" t="n">
        <v>2169</v>
      </c>
      <c r="B2173" s="23" t="n">
        <v>3</v>
      </c>
      <c r="C2173" s="23" t="n">
        <v>1.5</v>
      </c>
      <c r="D2173" s="8" t="n">
        <v>300</v>
      </c>
      <c r="E2173" s="8" t="n">
        <v>22</v>
      </c>
      <c r="F2173" s="8" t="n">
        <v>8</v>
      </c>
      <c r="G2173" s="28" t="n">
        <v>7.264419</v>
      </c>
      <c r="H2173" s="8" t="n">
        <v>72.585032</v>
      </c>
      <c r="I2173" s="8" t="n">
        <v>4579.012013</v>
      </c>
      <c r="J2173" s="28" t="n">
        <v>63.084797</v>
      </c>
      <c r="K2173" s="39" t="n">
        <v>1.690579</v>
      </c>
      <c r="L2173" s="28" t="n">
        <v>12.644715</v>
      </c>
      <c r="M2173" s="8" t="n">
        <v>105</v>
      </c>
      <c r="N2173" s="8" t="n">
        <v>802</v>
      </c>
      <c r="O2173" s="28" t="n">
        <v>8.205731</v>
      </c>
      <c r="P2173" s="28" t="n">
        <v>14.981184</v>
      </c>
      <c r="Q2173" s="28" t="n">
        <v>17.81283</v>
      </c>
      <c r="R2173" s="8" t="n">
        <v>32</v>
      </c>
      <c r="S2173" s="8" t="n">
        <v>16</v>
      </c>
      <c r="T2173" s="23" t="n">
        <v>199.798221</v>
      </c>
      <c r="U2173" s="23" t="n">
        <v>166.371675</v>
      </c>
      <c r="V2173" s="28" t="n">
        <v>4.525879</v>
      </c>
      <c r="W2173" s="39" t="n">
        <v>0.47565</v>
      </c>
      <c r="X2173" s="24" t="n">
        <f aca="false">P2173*RHO_VANE/2700*(1+SCRAP)*PRICE_VANE</f>
        <v>179.32477248</v>
      </c>
      <c r="Y2173" s="24" t="n">
        <f aca="false">Q2173*RHO_PLATE/2700*(1+SCRAP)*PRICE_PLATE</f>
        <v>213.2195751</v>
      </c>
      <c r="Z2173" s="24" t="n">
        <f aca="false">T2173*CUT_M+(R2173+S2173)*CUT_SET</f>
        <v>347.6973315</v>
      </c>
      <c r="AA2173" s="24" t="n">
        <f aca="false">U2173*ROUND_M</f>
        <v>831.858375</v>
      </c>
      <c r="AB2173" s="24" t="n">
        <f aca="false">(R2173+S2173)*FINISH_PART</f>
        <v>384</v>
      </c>
      <c r="AC2173" s="24" t="n">
        <f aca="false">R2173*SPACER_VANE+(R2173+S2173)*ASM_H*LABOUR</f>
        <v>636</v>
      </c>
      <c r="AD2173" s="24" t="n">
        <f aca="false">V2173*G10_CAGE+W2173*G10_SLEEVE</f>
        <v>300.09174</v>
      </c>
      <c r="AE2173" s="24" t="n">
        <f aca="false">N2173/1000*SHAFT_M+SHAFT_SET</f>
        <v>176.24</v>
      </c>
      <c r="AF2173" s="24" t="n">
        <f aca="false">2*ROUNDUP(G2173*1000/V_ZENER,0)*PRICE_Z+5*ROUNDUP(G2173*DIODE_SAFETY/V_STICK,0)*PRICE_STICK</f>
        <v>56.9</v>
      </c>
      <c r="AG2173" s="24" t="n">
        <f aca="false">SUM(X2173:AF2173)</f>
        <v>3125.33179408</v>
      </c>
      <c r="AH2173" s="20" t="n">
        <f aca="false">FIXED_BOM</f>
        <v>3461</v>
      </c>
      <c r="AI2173" s="24" t="n">
        <f aca="false">(AG2173+AH2173)*(1+CONT)</f>
        <v>7574.281563192</v>
      </c>
      <c r="AJ2173" s="24" t="n">
        <f aca="false">IF(L2173&gt;0,AI2173/L2173,1000000000000)</f>
        <v>599.007693189764</v>
      </c>
      <c r="AK2173" s="8" t="n">
        <f aca="false">IF(AND(G2173&gt;=V_NEED,L2173&gt;=P_MIN,K2173&gt;=Z_MIN,F2173&lt;=N_CAP,D2173&lt;=R_MAX,OR(CORONA_REQ=0,O2173&gt;=G2173)),1,0)</f>
        <v>0</v>
      </c>
      <c r="AL2173" s="28" t="n">
        <f aca="false">IF(AK2173=1,IF(OBJECTIVE=1,AI2173,AJ2173),1000000000000)+ROW()*0.000000001</f>
        <v>1000000000000</v>
      </c>
    </row>
    <row r="2174" customFormat="false" ht="15" hidden="false" customHeight="false" outlineLevel="0" collapsed="false">
      <c r="A2174" s="8" t="n">
        <v>2170</v>
      </c>
      <c r="B2174" s="23" t="n">
        <v>3</v>
      </c>
      <c r="C2174" s="23" t="n">
        <v>1.5</v>
      </c>
      <c r="D2174" s="8" t="n">
        <v>300</v>
      </c>
      <c r="E2174" s="8" t="n">
        <v>22</v>
      </c>
      <c r="F2174" s="8" t="n">
        <v>10</v>
      </c>
      <c r="G2174" s="28" t="n">
        <v>7.264419</v>
      </c>
      <c r="H2174" s="8" t="n">
        <v>91.407707</v>
      </c>
      <c r="I2174" s="8" t="n">
        <v>5800.081883</v>
      </c>
      <c r="J2174" s="28" t="n">
        <v>63.452876</v>
      </c>
      <c r="K2174" s="39" t="n">
        <v>1.695017</v>
      </c>
      <c r="L2174" s="28" t="n">
        <v>16.092433</v>
      </c>
      <c r="M2174" s="8" t="n">
        <v>127.5</v>
      </c>
      <c r="N2174" s="8" t="n">
        <v>847</v>
      </c>
      <c r="O2174" s="28" t="n">
        <v>8.205731</v>
      </c>
      <c r="P2174" s="28" t="n">
        <v>18.72648</v>
      </c>
      <c r="Q2174" s="28" t="n">
        <v>20.039434</v>
      </c>
      <c r="R2174" s="8" t="n">
        <v>40</v>
      </c>
      <c r="S2174" s="8" t="n">
        <v>18</v>
      </c>
      <c r="T2174" s="23" t="n">
        <v>245.349547</v>
      </c>
      <c r="U2174" s="23" t="n">
        <v>203.566365</v>
      </c>
      <c r="V2174" s="28" t="n">
        <v>5.182861</v>
      </c>
      <c r="W2174" s="39" t="n">
        <v>0.544696</v>
      </c>
      <c r="X2174" s="24" t="n">
        <f aca="false">P2174*RHO_VANE/2700*(1+SCRAP)*PRICE_VANE</f>
        <v>224.1559656</v>
      </c>
      <c r="Y2174" s="24" t="n">
        <f aca="false">Q2174*RHO_PLATE/2700*(1+SCRAP)*PRICE_PLATE</f>
        <v>239.87202498</v>
      </c>
      <c r="Z2174" s="24" t="n">
        <f aca="false">T2174*CUT_M+(R2174+S2174)*CUT_SET</f>
        <v>426.0243205</v>
      </c>
      <c r="AA2174" s="24" t="n">
        <f aca="false">U2174*ROUND_M</f>
        <v>1017.831825</v>
      </c>
      <c r="AB2174" s="24" t="n">
        <f aca="false">(R2174+S2174)*FINISH_PART</f>
        <v>464</v>
      </c>
      <c r="AC2174" s="24" t="n">
        <f aca="false">R2174*SPACER_VANE+(R2174+S2174)*ASM_H*LABOUR</f>
        <v>772.5</v>
      </c>
      <c r="AD2174" s="24" t="n">
        <f aca="false">V2174*G10_CAGE+W2174*G10_SLEEVE</f>
        <v>343.65342</v>
      </c>
      <c r="AE2174" s="24" t="n">
        <f aca="false">N2174/1000*SHAFT_M+SHAFT_SET</f>
        <v>181.64</v>
      </c>
      <c r="AF2174" s="24" t="n">
        <f aca="false">2*ROUNDUP(G2174*1000/V_ZENER,0)*PRICE_Z+5*ROUNDUP(G2174*DIODE_SAFETY/V_STICK,0)*PRICE_STICK</f>
        <v>56.9</v>
      </c>
      <c r="AG2174" s="24" t="n">
        <f aca="false">SUM(X2174:AF2174)</f>
        <v>3726.57755608</v>
      </c>
      <c r="AH2174" s="20" t="n">
        <f aca="false">FIXED_BOM</f>
        <v>3461</v>
      </c>
      <c r="AI2174" s="24" t="n">
        <f aca="false">(AG2174+AH2174)*(1+CONT)</f>
        <v>8265.714189492</v>
      </c>
      <c r="AJ2174" s="24" t="n">
        <f aca="false">IF(L2174&gt;0,AI2174/L2174,1000000000000)</f>
        <v>513.639807572416</v>
      </c>
      <c r="AK2174" s="8" t="n">
        <f aca="false">IF(AND(G2174&gt;=V_NEED,L2174&gt;=P_MIN,K2174&gt;=Z_MIN,F2174&lt;=N_CAP,D2174&lt;=R_MAX,OR(CORONA_REQ=0,O2174&gt;=G2174)),1,0)</f>
        <v>0</v>
      </c>
      <c r="AL2174" s="28" t="n">
        <f aca="false">IF(AK2174=1,IF(OBJECTIVE=1,AI2174,AJ2174),1000000000000)+ROW()*0.000000001</f>
        <v>1000000000000</v>
      </c>
    </row>
    <row r="2175" customFormat="false" ht="15" hidden="false" customHeight="false" outlineLevel="0" collapsed="false">
      <c r="A2175" s="8" t="n">
        <v>2171</v>
      </c>
      <c r="B2175" s="23" t="n">
        <v>3</v>
      </c>
      <c r="C2175" s="23" t="n">
        <v>1.5</v>
      </c>
      <c r="D2175" s="8" t="n">
        <v>300</v>
      </c>
      <c r="E2175" s="8" t="n">
        <v>22</v>
      </c>
      <c r="F2175" s="8" t="n">
        <v>12</v>
      </c>
      <c r="G2175" s="28" t="n">
        <v>7.264419</v>
      </c>
      <c r="H2175" s="8" t="n">
        <v>110.230382</v>
      </c>
      <c r="I2175" s="8" t="n">
        <v>7021.151754</v>
      </c>
      <c r="J2175" s="28" t="n">
        <v>63.69525</v>
      </c>
      <c r="K2175" s="39" t="n">
        <v>1.6976</v>
      </c>
      <c r="L2175" s="28" t="n">
        <v>19.517007</v>
      </c>
      <c r="M2175" s="8" t="n">
        <v>154.5</v>
      </c>
      <c r="N2175" s="8" t="n">
        <v>901</v>
      </c>
      <c r="O2175" s="28" t="n">
        <v>8.205731</v>
      </c>
      <c r="P2175" s="28" t="n">
        <v>22.471776</v>
      </c>
      <c r="Q2175" s="28" t="n">
        <v>24.492642</v>
      </c>
      <c r="R2175" s="8" t="n">
        <v>48</v>
      </c>
      <c r="S2175" s="8" t="n">
        <v>22</v>
      </c>
      <c r="T2175" s="23" t="n">
        <v>295.299102</v>
      </c>
      <c r="U2175" s="23" t="n">
        <v>245.159283</v>
      </c>
      <c r="V2175" s="28" t="n">
        <v>5.97124</v>
      </c>
      <c r="W2175" s="39" t="n">
        <v>0.627551</v>
      </c>
      <c r="X2175" s="24" t="n">
        <f aca="false">P2175*RHO_VANE/2700*(1+SCRAP)*PRICE_VANE</f>
        <v>268.98715872</v>
      </c>
      <c r="Y2175" s="24" t="n">
        <f aca="false">Q2175*RHO_PLATE/2700*(1+SCRAP)*PRICE_PLATE</f>
        <v>293.17692474</v>
      </c>
      <c r="Z2175" s="24" t="n">
        <f aca="false">T2175*CUT_M+(R2175+S2175)*CUT_SET</f>
        <v>512.948653</v>
      </c>
      <c r="AA2175" s="24" t="n">
        <f aca="false">U2175*ROUND_M</f>
        <v>1225.796415</v>
      </c>
      <c r="AB2175" s="24" t="n">
        <f aca="false">(R2175+S2175)*FINISH_PART</f>
        <v>560</v>
      </c>
      <c r="AC2175" s="24" t="n">
        <f aca="false">R2175*SPACER_VANE+(R2175+S2175)*ASM_H*LABOUR</f>
        <v>931.5</v>
      </c>
      <c r="AD2175" s="24" t="n">
        <f aca="false">V2175*G10_CAGE+W2175*G10_SLEEVE</f>
        <v>395.92746</v>
      </c>
      <c r="AE2175" s="24" t="n">
        <f aca="false">N2175/1000*SHAFT_M+SHAFT_SET</f>
        <v>188.12</v>
      </c>
      <c r="AF2175" s="24" t="n">
        <f aca="false">2*ROUNDUP(G2175*1000/V_ZENER,0)*PRICE_Z+5*ROUNDUP(G2175*DIODE_SAFETY/V_STICK,0)*PRICE_STICK</f>
        <v>56.9</v>
      </c>
      <c r="AG2175" s="24" t="n">
        <f aca="false">SUM(X2175:AF2175)</f>
        <v>4433.35661146</v>
      </c>
      <c r="AH2175" s="20" t="n">
        <f aca="false">FIXED_BOM</f>
        <v>3461</v>
      </c>
      <c r="AI2175" s="24" t="n">
        <f aca="false">(AG2175+AH2175)*(1+CONT)</f>
        <v>9078.510103179</v>
      </c>
      <c r="AJ2175" s="24" t="n">
        <f aca="false">IF(L2175&gt;0,AI2175/L2175,1000000000000)</f>
        <v>465.158930525516</v>
      </c>
      <c r="AK2175" s="8" t="n">
        <f aca="false">IF(AND(G2175&gt;=V_NEED,L2175&gt;=P_MIN,K2175&gt;=Z_MIN,F2175&lt;=N_CAP,D2175&lt;=R_MAX,OR(CORONA_REQ=0,O2175&gt;=G2175)),1,0)</f>
        <v>0</v>
      </c>
      <c r="AL2175" s="28" t="n">
        <f aca="false">IF(AK2175=1,IF(OBJECTIVE=1,AI2175,AJ2175),1000000000000)+ROW()*0.000000001</f>
        <v>1000000000000</v>
      </c>
    </row>
    <row r="2176" customFormat="false" ht="15" hidden="false" customHeight="false" outlineLevel="0" collapsed="false">
      <c r="A2176" s="8" t="n">
        <v>2172</v>
      </c>
      <c r="B2176" s="23" t="n">
        <v>3</v>
      </c>
      <c r="C2176" s="23" t="n">
        <v>1.5</v>
      </c>
      <c r="D2176" s="8" t="n">
        <v>300</v>
      </c>
      <c r="E2176" s="8" t="n">
        <v>22</v>
      </c>
      <c r="F2176" s="8" t="n">
        <v>16</v>
      </c>
      <c r="G2176" s="28" t="n">
        <v>7.264419</v>
      </c>
      <c r="H2176" s="8" t="n">
        <v>147.875733</v>
      </c>
      <c r="I2176" s="8" t="n">
        <v>9463.291494</v>
      </c>
      <c r="J2176" s="28" t="n">
        <v>63.994892</v>
      </c>
      <c r="K2176" s="39" t="n">
        <v>1.701</v>
      </c>
      <c r="L2176" s="28" t="n">
        <v>26.402929</v>
      </c>
      <c r="M2176" s="8" t="n">
        <v>204</v>
      </c>
      <c r="N2176" s="8" t="n">
        <v>1000</v>
      </c>
      <c r="O2176" s="28" t="n">
        <v>8.205731</v>
      </c>
      <c r="P2176" s="28" t="n">
        <v>29.962368</v>
      </c>
      <c r="Q2176" s="28" t="n">
        <v>31.172453</v>
      </c>
      <c r="R2176" s="8" t="n">
        <v>64</v>
      </c>
      <c r="S2176" s="8" t="n">
        <v>28</v>
      </c>
      <c r="T2176" s="23" t="n">
        <v>390.799983</v>
      </c>
      <c r="U2176" s="23" t="n">
        <v>323.946891</v>
      </c>
      <c r="V2176" s="28" t="n">
        <v>7.416602</v>
      </c>
      <c r="W2176" s="39" t="n">
        <v>0.779452</v>
      </c>
      <c r="X2176" s="24" t="n">
        <f aca="false">P2176*RHO_VANE/2700*(1+SCRAP)*PRICE_VANE</f>
        <v>358.64954496</v>
      </c>
      <c r="Y2176" s="24" t="n">
        <f aca="false">Q2176*RHO_PLATE/2700*(1+SCRAP)*PRICE_PLATE</f>
        <v>373.13426241</v>
      </c>
      <c r="Z2176" s="24" t="n">
        <f aca="false">T2176*CUT_M+(R2176+S2176)*CUT_SET</f>
        <v>678.1999745</v>
      </c>
      <c r="AA2176" s="24" t="n">
        <f aca="false">U2176*ROUND_M</f>
        <v>1619.734455</v>
      </c>
      <c r="AB2176" s="24" t="n">
        <f aca="false">(R2176+S2176)*FINISH_PART</f>
        <v>736</v>
      </c>
      <c r="AC2176" s="24" t="n">
        <f aca="false">R2176*SPACER_VANE+(R2176+S2176)*ASM_H*LABOUR</f>
        <v>1227</v>
      </c>
      <c r="AD2176" s="24" t="n">
        <f aca="false">V2176*G10_CAGE+W2176*G10_SLEEVE</f>
        <v>491.76324</v>
      </c>
      <c r="AE2176" s="24" t="n">
        <f aca="false">N2176/1000*SHAFT_M+SHAFT_SET</f>
        <v>200</v>
      </c>
      <c r="AF2176" s="24" t="n">
        <f aca="false">2*ROUNDUP(G2176*1000/V_ZENER,0)*PRICE_Z+5*ROUNDUP(G2176*DIODE_SAFETY/V_STICK,0)*PRICE_STICK</f>
        <v>56.9</v>
      </c>
      <c r="AG2176" s="24" t="n">
        <f aca="false">SUM(X2176:AF2176)</f>
        <v>5741.38147687</v>
      </c>
      <c r="AH2176" s="20" t="n">
        <f aca="false">FIXED_BOM</f>
        <v>3461</v>
      </c>
      <c r="AI2176" s="24" t="n">
        <f aca="false">(AG2176+AH2176)*(1+CONT)</f>
        <v>10582.7386984005</v>
      </c>
      <c r="AJ2176" s="24" t="n">
        <f aca="false">IF(L2176&gt;0,AI2176/L2176,1000000000000)</f>
        <v>400.816844919005</v>
      </c>
      <c r="AK2176" s="8" t="n">
        <f aca="false">IF(AND(G2176&gt;=V_NEED,L2176&gt;=P_MIN,K2176&gt;=Z_MIN,F2176&lt;=N_CAP,D2176&lt;=R_MAX,OR(CORONA_REQ=0,O2176&gt;=G2176)),1,0)</f>
        <v>0</v>
      </c>
      <c r="AL2176" s="28" t="n">
        <f aca="false">IF(AK2176=1,IF(OBJECTIVE=1,AI2176,AJ2176),1000000000000)+ROW()*0.000000001</f>
        <v>1000000000000</v>
      </c>
    </row>
    <row r="2177" customFormat="false" ht="15" hidden="false" customHeight="false" outlineLevel="0" collapsed="false">
      <c r="A2177" s="8" t="n">
        <v>2173</v>
      </c>
      <c r="B2177" s="23" t="n">
        <v>3</v>
      </c>
      <c r="C2177" s="23" t="n">
        <v>1.5</v>
      </c>
      <c r="D2177" s="8" t="n">
        <v>300</v>
      </c>
      <c r="E2177" s="8" t="n">
        <v>26</v>
      </c>
      <c r="F2177" s="8" t="n">
        <v>4</v>
      </c>
      <c r="G2177" s="28" t="n">
        <v>7.264419</v>
      </c>
      <c r="H2177" s="8" t="n">
        <v>58.841535</v>
      </c>
      <c r="I2177" s="8" t="n">
        <v>2513.359014</v>
      </c>
      <c r="J2177" s="28" t="n">
        <v>42.714029</v>
      </c>
      <c r="K2177" s="39" t="n">
        <v>1.654581</v>
      </c>
      <c r="L2177" s="28" t="n">
        <v>6.706776</v>
      </c>
      <c r="M2177" s="8" t="n">
        <v>55.5</v>
      </c>
      <c r="N2177" s="8" t="n">
        <v>703</v>
      </c>
      <c r="O2177" s="28" t="n">
        <v>8.205731</v>
      </c>
      <c r="P2177" s="28" t="n">
        <v>8.678114</v>
      </c>
      <c r="Q2177" s="28" t="n">
        <v>11.133019</v>
      </c>
      <c r="R2177" s="8" t="n">
        <v>16</v>
      </c>
      <c r="S2177" s="8" t="n">
        <v>10</v>
      </c>
      <c r="T2177" s="23" t="n">
        <v>104.29734</v>
      </c>
      <c r="U2177" s="23" t="n">
        <v>87.584067</v>
      </c>
      <c r="V2177" s="28" t="n">
        <v>3.080518</v>
      </c>
      <c r="W2177" s="39" t="n">
        <v>0.323749</v>
      </c>
      <c r="X2177" s="24" t="n">
        <f aca="false">P2177*RHO_VANE/2700*(1+SCRAP)*PRICE_VANE</f>
        <v>103.87702458</v>
      </c>
      <c r="Y2177" s="24" t="n">
        <f aca="false">Q2177*RHO_PLATE/2700*(1+SCRAP)*PRICE_PLATE</f>
        <v>133.26223743</v>
      </c>
      <c r="Z2177" s="24" t="n">
        <f aca="false">T2177*CUT_M+(R2177+S2177)*CUT_SET</f>
        <v>182.44601</v>
      </c>
      <c r="AA2177" s="24" t="n">
        <f aca="false">U2177*ROUND_M</f>
        <v>437.920335</v>
      </c>
      <c r="AB2177" s="24" t="n">
        <f aca="false">(R2177+S2177)*FINISH_PART</f>
        <v>208</v>
      </c>
      <c r="AC2177" s="24" t="n">
        <f aca="false">R2177*SPACER_VANE+(R2177+S2177)*ASM_H*LABOUR</f>
        <v>340.5</v>
      </c>
      <c r="AD2177" s="24" t="n">
        <f aca="false">V2177*G10_CAGE+W2177*G10_SLEEVE</f>
        <v>204.25602</v>
      </c>
      <c r="AE2177" s="24" t="n">
        <f aca="false">N2177/1000*SHAFT_M+SHAFT_SET</f>
        <v>164.36</v>
      </c>
      <c r="AF2177" s="24" t="n">
        <f aca="false">2*ROUNDUP(G2177*1000/V_ZENER,0)*PRICE_Z+5*ROUNDUP(G2177*DIODE_SAFETY/V_STICK,0)*PRICE_STICK</f>
        <v>56.9</v>
      </c>
      <c r="AG2177" s="24" t="n">
        <f aca="false">SUM(X2177:AF2177)</f>
        <v>1831.52162701</v>
      </c>
      <c r="AH2177" s="20" t="n">
        <f aca="false">FIXED_BOM</f>
        <v>3461</v>
      </c>
      <c r="AI2177" s="24" t="n">
        <f aca="false">(AG2177+AH2177)*(1+CONT)</f>
        <v>6086.3998710615</v>
      </c>
      <c r="AJ2177" s="24" t="n">
        <f aca="false">IF(L2177&gt;0,AI2177/L2177,1000000000000)</f>
        <v>907.500097075182</v>
      </c>
      <c r="AK2177" s="8" t="n">
        <f aca="false">IF(AND(G2177&gt;=V_NEED,L2177&gt;=P_MIN,K2177&gt;=Z_MIN,F2177&lt;=N_CAP,D2177&lt;=R_MAX,OR(CORONA_REQ=0,O2177&gt;=G2177)),1,0)</f>
        <v>0</v>
      </c>
      <c r="AL2177" s="28" t="n">
        <f aca="false">IF(AK2177=1,IF(OBJECTIVE=1,AI2177,AJ2177),1000000000000)+ROW()*0.000000001</f>
        <v>1000000000000</v>
      </c>
    </row>
    <row r="2178" customFormat="false" ht="15" hidden="false" customHeight="false" outlineLevel="0" collapsed="false">
      <c r="A2178" s="8" t="n">
        <v>2174</v>
      </c>
      <c r="B2178" s="23" t="n">
        <v>3</v>
      </c>
      <c r="C2178" s="23" t="n">
        <v>1.5</v>
      </c>
      <c r="D2178" s="8" t="n">
        <v>300</v>
      </c>
      <c r="E2178" s="8" t="n">
        <v>26</v>
      </c>
      <c r="F2178" s="8" t="n">
        <v>6</v>
      </c>
      <c r="G2178" s="28" t="n">
        <v>7.264419</v>
      </c>
      <c r="H2178" s="8" t="n">
        <v>91.322412</v>
      </c>
      <c r="I2178" s="8" t="n">
        <v>3949.564165</v>
      </c>
      <c r="J2178" s="28" t="n">
        <v>43.248575</v>
      </c>
      <c r="K2178" s="39" t="n">
        <v>1.666086</v>
      </c>
      <c r="L2178" s="28" t="n">
        <v>10.666196</v>
      </c>
      <c r="M2178" s="8" t="n">
        <v>82.5</v>
      </c>
      <c r="N2178" s="8" t="n">
        <v>757</v>
      </c>
      <c r="O2178" s="28" t="n">
        <v>8.205731</v>
      </c>
      <c r="P2178" s="28" t="n">
        <v>13.017171</v>
      </c>
      <c r="Q2178" s="28" t="n">
        <v>15.586227</v>
      </c>
      <c r="R2178" s="8" t="n">
        <v>24</v>
      </c>
      <c r="S2178" s="8" t="n">
        <v>14</v>
      </c>
      <c r="T2178" s="23" t="n">
        <v>154.246896</v>
      </c>
      <c r="U2178" s="23" t="n">
        <v>129.176986</v>
      </c>
      <c r="V2178" s="28" t="n">
        <v>3.868896</v>
      </c>
      <c r="W2178" s="39" t="n">
        <v>0.406604</v>
      </c>
      <c r="X2178" s="24" t="n">
        <f aca="false">P2178*RHO_VANE/2700*(1+SCRAP)*PRICE_VANE</f>
        <v>155.81553687</v>
      </c>
      <c r="Y2178" s="24" t="n">
        <f aca="false">Q2178*RHO_PLATE/2700*(1+SCRAP)*PRICE_PLATE</f>
        <v>186.56713719</v>
      </c>
      <c r="Z2178" s="24" t="n">
        <f aca="false">T2178*CUT_M+(R2178+S2178)*CUT_SET</f>
        <v>269.370344</v>
      </c>
      <c r="AA2178" s="24" t="n">
        <f aca="false">U2178*ROUND_M</f>
        <v>645.88493</v>
      </c>
      <c r="AB2178" s="24" t="n">
        <f aca="false">(R2178+S2178)*FINISH_PART</f>
        <v>304</v>
      </c>
      <c r="AC2178" s="24" t="n">
        <f aca="false">R2178*SPACER_VANE+(R2178+S2178)*ASM_H*LABOUR</f>
        <v>499.5</v>
      </c>
      <c r="AD2178" s="24" t="n">
        <f aca="false">V2178*G10_CAGE+W2178*G10_SLEEVE</f>
        <v>256.53</v>
      </c>
      <c r="AE2178" s="24" t="n">
        <f aca="false">N2178/1000*SHAFT_M+SHAFT_SET</f>
        <v>170.84</v>
      </c>
      <c r="AF2178" s="24" t="n">
        <f aca="false">2*ROUNDUP(G2178*1000/V_ZENER,0)*PRICE_Z+5*ROUNDUP(G2178*DIODE_SAFETY/V_STICK,0)*PRICE_STICK</f>
        <v>56.9</v>
      </c>
      <c r="AG2178" s="24" t="n">
        <f aca="false">SUM(X2178:AF2178)</f>
        <v>2545.40794806</v>
      </c>
      <c r="AH2178" s="20" t="n">
        <f aca="false">FIXED_BOM</f>
        <v>3461</v>
      </c>
      <c r="AI2178" s="24" t="n">
        <f aca="false">(AG2178+AH2178)*(1+CONT)</f>
        <v>6907.369140269</v>
      </c>
      <c r="AJ2178" s="24" t="n">
        <f aca="false">IF(L2178&gt;0,AI2178/L2178,1000000000000)</f>
        <v>647.594432004531</v>
      </c>
      <c r="AK2178" s="8" t="n">
        <f aca="false">IF(AND(G2178&gt;=V_NEED,L2178&gt;=P_MIN,K2178&gt;=Z_MIN,F2178&lt;=N_CAP,D2178&lt;=R_MAX,OR(CORONA_REQ=0,O2178&gt;=G2178)),1,0)</f>
        <v>0</v>
      </c>
      <c r="AL2178" s="28" t="n">
        <f aca="false">IF(AK2178=1,IF(OBJECTIVE=1,AI2178,AJ2178),1000000000000)+ROW()*0.000000001</f>
        <v>1000000000000</v>
      </c>
    </row>
    <row r="2179" customFormat="false" ht="15" hidden="false" customHeight="false" outlineLevel="0" collapsed="false">
      <c r="A2179" s="8" t="n">
        <v>2175</v>
      </c>
      <c r="B2179" s="23" t="n">
        <v>3</v>
      </c>
      <c r="C2179" s="23" t="n">
        <v>1.5</v>
      </c>
      <c r="D2179" s="8" t="n">
        <v>300</v>
      </c>
      <c r="E2179" s="8" t="n">
        <v>26</v>
      </c>
      <c r="F2179" s="8" t="n">
        <v>8</v>
      </c>
      <c r="G2179" s="28" t="n">
        <v>7.264419</v>
      </c>
      <c r="H2179" s="8" t="n">
        <v>123.803289</v>
      </c>
      <c r="I2179" s="8" t="n">
        <v>5385.769316</v>
      </c>
      <c r="J2179" s="28" t="n">
        <v>43.502635</v>
      </c>
      <c r="K2179" s="39" t="n">
        <v>1.671858</v>
      </c>
      <c r="L2179" s="28" t="n">
        <v>14.627414</v>
      </c>
      <c r="M2179" s="8" t="n">
        <v>109.5</v>
      </c>
      <c r="N2179" s="8" t="n">
        <v>811</v>
      </c>
      <c r="O2179" s="28" t="n">
        <v>8.205731</v>
      </c>
      <c r="P2179" s="28" t="n">
        <v>17.356228</v>
      </c>
      <c r="Q2179" s="28" t="n">
        <v>20.039434</v>
      </c>
      <c r="R2179" s="8" t="n">
        <v>32</v>
      </c>
      <c r="S2179" s="8" t="n">
        <v>18</v>
      </c>
      <c r="T2179" s="23" t="n">
        <v>204.196451</v>
      </c>
      <c r="U2179" s="23" t="n">
        <v>170.769905</v>
      </c>
      <c r="V2179" s="28" t="n">
        <v>4.657275</v>
      </c>
      <c r="W2179" s="39" t="n">
        <v>0.489459</v>
      </c>
      <c r="X2179" s="24" t="n">
        <f aca="false">P2179*RHO_VANE/2700*(1+SCRAP)*PRICE_VANE</f>
        <v>207.75404916</v>
      </c>
      <c r="Y2179" s="24" t="n">
        <f aca="false">Q2179*RHO_PLATE/2700*(1+SCRAP)*PRICE_PLATE</f>
        <v>239.87202498</v>
      </c>
      <c r="Z2179" s="24" t="n">
        <f aca="false">T2179*CUT_M+(R2179+S2179)*CUT_SET</f>
        <v>356.2946765</v>
      </c>
      <c r="AA2179" s="24" t="n">
        <f aca="false">U2179*ROUND_M</f>
        <v>853.849525</v>
      </c>
      <c r="AB2179" s="24" t="n">
        <f aca="false">(R2179+S2179)*FINISH_PART</f>
        <v>400</v>
      </c>
      <c r="AC2179" s="24" t="n">
        <f aca="false">R2179*SPACER_VANE+(R2179+S2179)*ASM_H*LABOUR</f>
        <v>658.5</v>
      </c>
      <c r="AD2179" s="24" t="n">
        <f aca="false">V2179*G10_CAGE+W2179*G10_SLEEVE</f>
        <v>308.80404</v>
      </c>
      <c r="AE2179" s="24" t="n">
        <f aca="false">N2179/1000*SHAFT_M+SHAFT_SET</f>
        <v>177.32</v>
      </c>
      <c r="AF2179" s="24" t="n">
        <f aca="false">2*ROUNDUP(G2179*1000/V_ZENER,0)*PRICE_Z+5*ROUNDUP(G2179*DIODE_SAFETY/V_STICK,0)*PRICE_STICK</f>
        <v>56.9</v>
      </c>
      <c r="AG2179" s="24" t="n">
        <f aca="false">SUM(X2179:AF2179)</f>
        <v>3259.29431564</v>
      </c>
      <c r="AH2179" s="20" t="n">
        <f aca="false">FIXED_BOM</f>
        <v>3461</v>
      </c>
      <c r="AI2179" s="24" t="n">
        <f aca="false">(AG2179+AH2179)*(1+CONT)</f>
        <v>7728.338462986</v>
      </c>
      <c r="AJ2179" s="24" t="n">
        <f aca="false">IF(L2179&gt;0,AI2179/L2179,1000000000000)</f>
        <v>528.34619044665</v>
      </c>
      <c r="AK2179" s="8" t="n">
        <f aca="false">IF(AND(G2179&gt;=V_NEED,L2179&gt;=P_MIN,K2179&gt;=Z_MIN,F2179&lt;=N_CAP,D2179&lt;=R_MAX,OR(CORONA_REQ=0,O2179&gt;=G2179)),1,0)</f>
        <v>0</v>
      </c>
      <c r="AL2179" s="28" t="n">
        <f aca="false">IF(AK2179=1,IF(OBJECTIVE=1,AI2179,AJ2179),1000000000000)+ROW()*0.000000001</f>
        <v>1000000000000</v>
      </c>
    </row>
    <row r="2180" customFormat="false" ht="15" hidden="false" customHeight="false" outlineLevel="0" collapsed="false">
      <c r="A2180" s="8" t="n">
        <v>2176</v>
      </c>
      <c r="B2180" s="23" t="n">
        <v>3</v>
      </c>
      <c r="C2180" s="23" t="n">
        <v>1.5</v>
      </c>
      <c r="D2180" s="8" t="n">
        <v>300</v>
      </c>
      <c r="E2180" s="8" t="n">
        <v>26</v>
      </c>
      <c r="F2180" s="8" t="n">
        <v>10</v>
      </c>
      <c r="G2180" s="28" t="n">
        <v>7.264419</v>
      </c>
      <c r="H2180" s="8" t="n">
        <v>156.284167</v>
      </c>
      <c r="I2180" s="8" t="n">
        <v>6821.974467</v>
      </c>
      <c r="J2180" s="28" t="n">
        <v>43.651092</v>
      </c>
      <c r="K2180" s="39" t="n">
        <v>1.675379</v>
      </c>
      <c r="L2180" s="28" t="n">
        <v>18.581829</v>
      </c>
      <c r="M2180" s="8" t="n">
        <v>136.5</v>
      </c>
      <c r="N2180" s="8" t="n">
        <v>865</v>
      </c>
      <c r="O2180" s="28" t="n">
        <v>8.205731</v>
      </c>
      <c r="P2180" s="28" t="n">
        <v>21.695285</v>
      </c>
      <c r="Q2180" s="28" t="n">
        <v>24.492642</v>
      </c>
      <c r="R2180" s="8" t="n">
        <v>40</v>
      </c>
      <c r="S2180" s="8" t="n">
        <v>22</v>
      </c>
      <c r="T2180" s="23" t="n">
        <v>254.146006</v>
      </c>
      <c r="U2180" s="23" t="n">
        <v>212.362824</v>
      </c>
      <c r="V2180" s="28" t="n">
        <v>5.445654</v>
      </c>
      <c r="W2180" s="39" t="n">
        <v>0.572314</v>
      </c>
      <c r="X2180" s="24" t="n">
        <f aca="false">P2180*RHO_VANE/2700*(1+SCRAP)*PRICE_VANE</f>
        <v>259.69256145</v>
      </c>
      <c r="Y2180" s="24" t="n">
        <f aca="false">Q2180*RHO_PLATE/2700*(1+SCRAP)*PRICE_PLATE</f>
        <v>293.17692474</v>
      </c>
      <c r="Z2180" s="24" t="n">
        <f aca="false">T2180*CUT_M+(R2180+S2180)*CUT_SET</f>
        <v>443.219009</v>
      </c>
      <c r="AA2180" s="24" t="n">
        <f aca="false">U2180*ROUND_M</f>
        <v>1061.81412</v>
      </c>
      <c r="AB2180" s="24" t="n">
        <f aca="false">(R2180+S2180)*FINISH_PART</f>
        <v>496</v>
      </c>
      <c r="AC2180" s="24" t="n">
        <f aca="false">R2180*SPACER_VANE+(R2180+S2180)*ASM_H*LABOUR</f>
        <v>817.5</v>
      </c>
      <c r="AD2180" s="24" t="n">
        <f aca="false">V2180*G10_CAGE+W2180*G10_SLEEVE</f>
        <v>361.07808</v>
      </c>
      <c r="AE2180" s="24" t="n">
        <f aca="false">N2180/1000*SHAFT_M+SHAFT_SET</f>
        <v>183.8</v>
      </c>
      <c r="AF2180" s="24" t="n">
        <f aca="false">2*ROUNDUP(G2180*1000/V_ZENER,0)*PRICE_Z+5*ROUNDUP(G2180*DIODE_SAFETY/V_STICK,0)*PRICE_STICK</f>
        <v>56.9</v>
      </c>
      <c r="AG2180" s="24" t="n">
        <f aca="false">SUM(X2180:AF2180)</f>
        <v>3973.18069519</v>
      </c>
      <c r="AH2180" s="20" t="n">
        <f aca="false">FIXED_BOM</f>
        <v>3461</v>
      </c>
      <c r="AI2180" s="24" t="n">
        <f aca="false">(AG2180+AH2180)*(1+CONT)</f>
        <v>8549.3077994685</v>
      </c>
      <c r="AJ2180" s="24" t="n">
        <f aca="false">IF(L2180&gt;0,AI2180/L2180,1000000000000)</f>
        <v>460.089682208813</v>
      </c>
      <c r="AK2180" s="8" t="n">
        <f aca="false">IF(AND(G2180&gt;=V_NEED,L2180&gt;=P_MIN,K2180&gt;=Z_MIN,F2180&lt;=N_CAP,D2180&lt;=R_MAX,OR(CORONA_REQ=0,O2180&gt;=G2180)),1,0)</f>
        <v>0</v>
      </c>
      <c r="AL2180" s="28" t="n">
        <f aca="false">IF(AK2180=1,IF(OBJECTIVE=1,AI2180,AJ2180),1000000000000)+ROW()*0.000000001</f>
        <v>1000000000000</v>
      </c>
    </row>
    <row r="2181" customFormat="false" ht="15" hidden="false" customHeight="false" outlineLevel="0" collapsed="false">
      <c r="A2181" s="8" t="n">
        <v>2177</v>
      </c>
      <c r="B2181" s="23" t="n">
        <v>3</v>
      </c>
      <c r="C2181" s="23" t="n">
        <v>1.5</v>
      </c>
      <c r="D2181" s="8" t="n">
        <v>300</v>
      </c>
      <c r="E2181" s="8" t="n">
        <v>26</v>
      </c>
      <c r="F2181" s="8" t="n">
        <v>12</v>
      </c>
      <c r="G2181" s="28" t="n">
        <v>7.264419</v>
      </c>
      <c r="H2181" s="8" t="n">
        <v>188.765044</v>
      </c>
      <c r="I2181" s="8" t="n">
        <v>8258.179617</v>
      </c>
      <c r="J2181" s="28" t="n">
        <v>43.748458</v>
      </c>
      <c r="K2181" s="39" t="n">
        <v>1.677362</v>
      </c>
      <c r="L2181" s="28" t="n">
        <v>22.548782</v>
      </c>
      <c r="M2181" s="8" t="n">
        <v>163.5</v>
      </c>
      <c r="N2181" s="8" t="n">
        <v>919</v>
      </c>
      <c r="O2181" s="28" t="n">
        <v>8.205731</v>
      </c>
      <c r="P2181" s="28" t="n">
        <v>26.034342</v>
      </c>
      <c r="Q2181" s="28" t="n">
        <v>28.945849</v>
      </c>
      <c r="R2181" s="8" t="n">
        <v>48</v>
      </c>
      <c r="S2181" s="8" t="n">
        <v>26</v>
      </c>
      <c r="T2181" s="23" t="n">
        <v>304.095562</v>
      </c>
      <c r="U2181" s="23" t="n">
        <v>253.955743</v>
      </c>
      <c r="V2181" s="28" t="n">
        <v>6.234033</v>
      </c>
      <c r="W2181" s="39" t="n">
        <v>0.655169</v>
      </c>
      <c r="X2181" s="24" t="n">
        <f aca="false">P2181*RHO_VANE/2700*(1+SCRAP)*PRICE_VANE</f>
        <v>311.63107374</v>
      </c>
      <c r="Y2181" s="24" t="n">
        <f aca="false">Q2181*RHO_PLATE/2700*(1+SCRAP)*PRICE_PLATE</f>
        <v>346.48181253</v>
      </c>
      <c r="Z2181" s="24" t="n">
        <f aca="false">T2181*CUT_M+(R2181+S2181)*CUT_SET</f>
        <v>530.143343</v>
      </c>
      <c r="AA2181" s="24" t="n">
        <f aca="false">U2181*ROUND_M</f>
        <v>1269.778715</v>
      </c>
      <c r="AB2181" s="24" t="n">
        <f aca="false">(R2181+S2181)*FINISH_PART</f>
        <v>592</v>
      </c>
      <c r="AC2181" s="24" t="n">
        <f aca="false">R2181*SPACER_VANE+(R2181+S2181)*ASM_H*LABOUR</f>
        <v>976.5</v>
      </c>
      <c r="AD2181" s="24" t="n">
        <f aca="false">V2181*G10_CAGE+W2181*G10_SLEEVE</f>
        <v>413.35212</v>
      </c>
      <c r="AE2181" s="24" t="n">
        <f aca="false">N2181/1000*SHAFT_M+SHAFT_SET</f>
        <v>190.28</v>
      </c>
      <c r="AF2181" s="24" t="n">
        <f aca="false">2*ROUNDUP(G2181*1000/V_ZENER,0)*PRICE_Z+5*ROUNDUP(G2181*DIODE_SAFETY/V_STICK,0)*PRICE_STICK</f>
        <v>56.9</v>
      </c>
      <c r="AG2181" s="24" t="n">
        <f aca="false">SUM(X2181:AF2181)</f>
        <v>4687.06706427</v>
      </c>
      <c r="AH2181" s="20" t="n">
        <f aca="false">FIXED_BOM</f>
        <v>3461</v>
      </c>
      <c r="AI2181" s="24" t="n">
        <f aca="false">(AG2181+AH2181)*(1+CONT)</f>
        <v>9370.2771239105</v>
      </c>
      <c r="AJ2181" s="24" t="n">
        <f aca="false">IF(L2181&gt;0,AI2181/L2181,1000000000000)</f>
        <v>415.555799151834</v>
      </c>
      <c r="AK2181" s="8" t="n">
        <f aca="false">IF(AND(G2181&gt;=V_NEED,L2181&gt;=P_MIN,K2181&gt;=Z_MIN,F2181&lt;=N_CAP,D2181&lt;=R_MAX,OR(CORONA_REQ=0,O2181&gt;=G2181)),1,0)</f>
        <v>0</v>
      </c>
      <c r="AL2181" s="28" t="n">
        <f aca="false">IF(AK2181=1,IF(OBJECTIVE=1,AI2181,AJ2181),1000000000000)+ROW()*0.000000001</f>
        <v>1000000000000</v>
      </c>
    </row>
    <row r="2182" customFormat="false" ht="15" hidden="false" customHeight="false" outlineLevel="0" collapsed="false">
      <c r="A2182" s="8" t="n">
        <v>2178</v>
      </c>
      <c r="B2182" s="23" t="n">
        <v>3</v>
      </c>
      <c r="C2182" s="23" t="n">
        <v>1.5</v>
      </c>
      <c r="D2182" s="8" t="n">
        <v>300</v>
      </c>
      <c r="E2182" s="8" t="n">
        <v>26</v>
      </c>
      <c r="F2182" s="8" t="n">
        <v>16</v>
      </c>
      <c r="G2182" s="28" t="n">
        <v>7.264419</v>
      </c>
      <c r="H2182" s="8" t="n">
        <v>253.726798</v>
      </c>
      <c r="I2182" s="8" t="n">
        <v>11130.589919</v>
      </c>
      <c r="J2182" s="28" t="n">
        <v>43.868405</v>
      </c>
      <c r="K2182" s="39" t="n">
        <v>1.680018</v>
      </c>
      <c r="L2182" s="28" t="n">
        <v>30.453401</v>
      </c>
      <c r="M2182" s="8" t="n">
        <v>217.5</v>
      </c>
      <c r="N2182" s="8" t="n">
        <v>1027</v>
      </c>
      <c r="O2182" s="28" t="n">
        <v>8.205731</v>
      </c>
      <c r="P2182" s="28" t="n">
        <v>34.712456</v>
      </c>
      <c r="Q2182" s="28" t="n">
        <v>37.852264</v>
      </c>
      <c r="R2182" s="8" t="n">
        <v>64</v>
      </c>
      <c r="S2182" s="8" t="n">
        <v>34</v>
      </c>
      <c r="T2182" s="23" t="n">
        <v>403.994672</v>
      </c>
      <c r="U2182" s="23" t="n">
        <v>337.141581</v>
      </c>
      <c r="V2182" s="28" t="n">
        <v>7.810791</v>
      </c>
      <c r="W2182" s="39" t="n">
        <v>0.820879</v>
      </c>
      <c r="X2182" s="24" t="n">
        <f aca="false">P2182*RHO_VANE/2700*(1+SCRAP)*PRICE_VANE</f>
        <v>415.50809832</v>
      </c>
      <c r="Y2182" s="24" t="n">
        <f aca="false">Q2182*RHO_PLATE/2700*(1+SCRAP)*PRICE_PLATE</f>
        <v>453.09160008</v>
      </c>
      <c r="Z2182" s="24" t="n">
        <f aca="false">T2182*CUT_M+(R2182+S2182)*CUT_SET</f>
        <v>703.992008</v>
      </c>
      <c r="AA2182" s="24" t="n">
        <f aca="false">U2182*ROUND_M</f>
        <v>1685.707905</v>
      </c>
      <c r="AB2182" s="24" t="n">
        <f aca="false">(R2182+S2182)*FINISH_PART</f>
        <v>784</v>
      </c>
      <c r="AC2182" s="24" t="n">
        <f aca="false">R2182*SPACER_VANE+(R2182+S2182)*ASM_H*LABOUR</f>
        <v>1294.5</v>
      </c>
      <c r="AD2182" s="24" t="n">
        <f aca="false">V2182*G10_CAGE+W2182*G10_SLEEVE</f>
        <v>517.9002</v>
      </c>
      <c r="AE2182" s="24" t="n">
        <f aca="false">N2182/1000*SHAFT_M+SHAFT_SET</f>
        <v>203.24</v>
      </c>
      <c r="AF2182" s="24" t="n">
        <f aca="false">2*ROUNDUP(G2182*1000/V_ZENER,0)*PRICE_Z+5*ROUNDUP(G2182*DIODE_SAFETY/V_STICK,0)*PRICE_STICK</f>
        <v>56.9</v>
      </c>
      <c r="AG2182" s="24" t="n">
        <f aca="false">SUM(X2182:AF2182)</f>
        <v>6114.8398114</v>
      </c>
      <c r="AH2182" s="20" t="n">
        <f aca="false">FIXED_BOM</f>
        <v>3461</v>
      </c>
      <c r="AI2182" s="24" t="n">
        <f aca="false">(AG2182+AH2182)*(1+CONT)</f>
        <v>11012.21578311</v>
      </c>
      <c r="AJ2182" s="24" t="n">
        <f aca="false">IF(L2182&gt;0,AI2182/L2182,1000000000000)</f>
        <v>361.608734049442</v>
      </c>
      <c r="AK2182" s="8" t="n">
        <f aca="false">IF(AND(G2182&gt;=V_NEED,L2182&gt;=P_MIN,K2182&gt;=Z_MIN,F2182&lt;=N_CAP,D2182&lt;=R_MAX,OR(CORONA_REQ=0,O2182&gt;=G2182)),1,0)</f>
        <v>0</v>
      </c>
      <c r="AL2182" s="28" t="n">
        <f aca="false">IF(AK2182=1,IF(OBJECTIVE=1,AI2182,AJ2182),1000000000000)+ROW()*0.000000001</f>
        <v>1000000000000</v>
      </c>
    </row>
    <row r="2183" customFormat="false" ht="15" hidden="false" customHeight="false" outlineLevel="0" collapsed="false">
      <c r="A2183" s="8" t="n">
        <v>2179</v>
      </c>
      <c r="B2183" s="23" t="n">
        <v>3</v>
      </c>
      <c r="C2183" s="23" t="n">
        <v>2</v>
      </c>
      <c r="D2183" s="8" t="n">
        <v>300</v>
      </c>
      <c r="E2183" s="8" t="n">
        <v>18</v>
      </c>
      <c r="F2183" s="8" t="n">
        <v>4</v>
      </c>
      <c r="G2183" s="28" t="n">
        <v>7.264419</v>
      </c>
      <c r="H2183" s="8" t="n">
        <v>29.170733</v>
      </c>
      <c r="I2183" s="8" t="n">
        <v>1758.965312</v>
      </c>
      <c r="J2183" s="28" t="n">
        <v>60.298975</v>
      </c>
      <c r="K2183" s="39" t="n">
        <v>1.661817</v>
      </c>
      <c r="L2183" s="28" t="n">
        <v>4.723901</v>
      </c>
      <c r="M2183" s="8" t="n">
        <v>57</v>
      </c>
      <c r="N2183" s="8" t="n">
        <v>706</v>
      </c>
      <c r="O2183" s="28" t="n">
        <v>8.77062</v>
      </c>
      <c r="P2183" s="28" t="n">
        <v>8.404093</v>
      </c>
      <c r="Q2183" s="28" t="n">
        <v>11.87522</v>
      </c>
      <c r="R2183" s="8" t="n">
        <v>16</v>
      </c>
      <c r="S2183" s="8" t="n">
        <v>8</v>
      </c>
      <c r="T2183" s="23" t="n">
        <v>99.899111</v>
      </c>
      <c r="U2183" s="23" t="n">
        <v>83.185838</v>
      </c>
      <c r="V2183" s="28" t="n">
        <v>3.124316</v>
      </c>
      <c r="W2183" s="39" t="n">
        <v>0.328352</v>
      </c>
      <c r="X2183" s="24" t="n">
        <f aca="false">P2183*RHO_VANE/2700*(1+SCRAP)*PRICE_VANE</f>
        <v>100.59699321</v>
      </c>
      <c r="Y2183" s="24" t="n">
        <f aca="false">Q2183*RHO_PLATE/2700*(1+SCRAP)*PRICE_PLATE</f>
        <v>142.1463834</v>
      </c>
      <c r="Z2183" s="24" t="n">
        <f aca="false">T2183*CUT_M+(R2183+S2183)*CUT_SET</f>
        <v>173.8486665</v>
      </c>
      <c r="AA2183" s="24" t="n">
        <f aca="false">U2183*ROUND_M</f>
        <v>415.92919</v>
      </c>
      <c r="AB2183" s="24" t="n">
        <f aca="false">(R2183+S2183)*FINISH_PART</f>
        <v>192</v>
      </c>
      <c r="AC2183" s="24" t="n">
        <f aca="false">R2183*SPACER_VANE+(R2183+S2183)*ASM_H*LABOUR</f>
        <v>318</v>
      </c>
      <c r="AD2183" s="24" t="n">
        <f aca="false">V2183*G10_CAGE+W2183*G10_SLEEVE</f>
        <v>207.16008</v>
      </c>
      <c r="AE2183" s="24" t="n">
        <f aca="false">N2183/1000*SHAFT_M+SHAFT_SET</f>
        <v>164.72</v>
      </c>
      <c r="AF2183" s="24" t="n">
        <f aca="false">2*ROUNDUP(G2183*1000/V_ZENER,0)*PRICE_Z+5*ROUNDUP(G2183*DIODE_SAFETY/V_STICK,0)*PRICE_STICK</f>
        <v>56.9</v>
      </c>
      <c r="AG2183" s="24" t="n">
        <f aca="false">SUM(X2183:AF2183)</f>
        <v>1771.30131311</v>
      </c>
      <c r="AH2183" s="20" t="n">
        <f aca="false">FIXED_BOM</f>
        <v>3461</v>
      </c>
      <c r="AI2183" s="24" t="n">
        <f aca="false">(AG2183+AH2183)*(1+CONT)</f>
        <v>6017.1465100765</v>
      </c>
      <c r="AJ2183" s="24" t="n">
        <f aca="false">IF(L2183&gt;0,AI2183/L2183,1000000000000)</f>
        <v>1273.76642949895</v>
      </c>
      <c r="AK2183" s="8" t="n">
        <f aca="false">IF(AND(G2183&gt;=V_NEED,L2183&gt;=P_MIN,K2183&gt;=Z_MIN,F2183&lt;=N_CAP,D2183&lt;=R_MAX,OR(CORONA_REQ=0,O2183&gt;=G2183)),1,0)</f>
        <v>0</v>
      </c>
      <c r="AL2183" s="28" t="n">
        <f aca="false">IF(AK2183=1,IF(OBJECTIVE=1,AI2183,AJ2183),1000000000000)+ROW()*0.000000001</f>
        <v>1000000000000</v>
      </c>
    </row>
    <row r="2184" customFormat="false" ht="15" hidden="false" customHeight="false" outlineLevel="0" collapsed="false">
      <c r="A2184" s="8" t="n">
        <v>2180</v>
      </c>
      <c r="B2184" s="23" t="n">
        <v>3</v>
      </c>
      <c r="C2184" s="23" t="n">
        <v>2</v>
      </c>
      <c r="D2184" s="8" t="n">
        <v>300</v>
      </c>
      <c r="E2184" s="8" t="n">
        <v>18</v>
      </c>
      <c r="F2184" s="8" t="n">
        <v>6</v>
      </c>
      <c r="G2184" s="28" t="n">
        <v>7.264419</v>
      </c>
      <c r="H2184" s="8" t="n">
        <v>44.696867</v>
      </c>
      <c r="I2184" s="8" t="n">
        <v>2764.088348</v>
      </c>
      <c r="J2184" s="28" t="n">
        <v>61.840763</v>
      </c>
      <c r="K2184" s="39" t="n">
        <v>1.678604</v>
      </c>
      <c r="L2184" s="28" t="n">
        <v>7.549124</v>
      </c>
      <c r="M2184" s="8" t="n">
        <v>82</v>
      </c>
      <c r="N2184" s="8" t="n">
        <v>756</v>
      </c>
      <c r="O2184" s="28" t="n">
        <v>8.77062</v>
      </c>
      <c r="P2184" s="28" t="n">
        <v>12.60614</v>
      </c>
      <c r="Q2184" s="28" t="n">
        <v>14.844025</v>
      </c>
      <c r="R2184" s="8" t="n">
        <v>24</v>
      </c>
      <c r="S2184" s="8" t="n">
        <v>10</v>
      </c>
      <c r="T2184" s="23" t="n">
        <v>145.450436</v>
      </c>
      <c r="U2184" s="23" t="n">
        <v>120.380527</v>
      </c>
      <c r="V2184" s="28" t="n">
        <v>3.854297</v>
      </c>
      <c r="W2184" s="39" t="n">
        <v>0.405069</v>
      </c>
      <c r="X2184" s="24" t="n">
        <f aca="false">P2184*RHO_VANE/2700*(1+SCRAP)*PRICE_VANE</f>
        <v>150.8954958</v>
      </c>
      <c r="Y2184" s="24" t="n">
        <f aca="false">Q2184*RHO_PLATE/2700*(1+SCRAP)*PRICE_PLATE</f>
        <v>177.68297925</v>
      </c>
      <c r="Z2184" s="24" t="n">
        <f aca="false">T2184*CUT_M+(R2184+S2184)*CUT_SET</f>
        <v>252.175654</v>
      </c>
      <c r="AA2184" s="24" t="n">
        <f aca="false">U2184*ROUND_M</f>
        <v>601.902635</v>
      </c>
      <c r="AB2184" s="24" t="n">
        <f aca="false">(R2184+S2184)*FINISH_PART</f>
        <v>272</v>
      </c>
      <c r="AC2184" s="24" t="n">
        <f aca="false">R2184*SPACER_VANE+(R2184+S2184)*ASM_H*LABOUR</f>
        <v>454.5</v>
      </c>
      <c r="AD2184" s="24" t="n">
        <f aca="false">V2184*G10_CAGE+W2184*G10_SLEEVE</f>
        <v>255.56196</v>
      </c>
      <c r="AE2184" s="24" t="n">
        <f aca="false">N2184/1000*SHAFT_M+SHAFT_SET</f>
        <v>170.72</v>
      </c>
      <c r="AF2184" s="24" t="n">
        <f aca="false">2*ROUNDUP(G2184*1000/V_ZENER,0)*PRICE_Z+5*ROUNDUP(G2184*DIODE_SAFETY/V_STICK,0)*PRICE_STICK</f>
        <v>56.9</v>
      </c>
      <c r="AG2184" s="24" t="n">
        <f aca="false">SUM(X2184:AF2184)</f>
        <v>2392.33872405</v>
      </c>
      <c r="AH2184" s="20" t="n">
        <f aca="false">FIXED_BOM</f>
        <v>3461</v>
      </c>
      <c r="AI2184" s="24" t="n">
        <f aca="false">(AG2184+AH2184)*(1+CONT)</f>
        <v>6731.3395326575</v>
      </c>
      <c r="AJ2184" s="24" t="n">
        <f aca="false">IF(L2184&gt;0,AI2184/L2184,1000000000000)</f>
        <v>891.671607547776</v>
      </c>
      <c r="AK2184" s="8" t="n">
        <f aca="false">IF(AND(G2184&gt;=V_NEED,L2184&gt;=P_MIN,K2184&gt;=Z_MIN,F2184&lt;=N_CAP,D2184&lt;=R_MAX,OR(CORONA_REQ=0,O2184&gt;=G2184)),1,0)</f>
        <v>0</v>
      </c>
      <c r="AL2184" s="28" t="n">
        <f aca="false">IF(AK2184=1,IF(OBJECTIVE=1,AI2184,AJ2184),1000000000000)+ROW()*0.000000001</f>
        <v>1000000000000</v>
      </c>
    </row>
    <row r="2185" customFormat="false" ht="15" hidden="false" customHeight="false" outlineLevel="0" collapsed="false">
      <c r="A2185" s="8" t="n">
        <v>2181</v>
      </c>
      <c r="B2185" s="23" t="n">
        <v>3</v>
      </c>
      <c r="C2185" s="23" t="n">
        <v>2</v>
      </c>
      <c r="D2185" s="8" t="n">
        <v>300</v>
      </c>
      <c r="E2185" s="8" t="n">
        <v>18</v>
      </c>
      <c r="F2185" s="8" t="n">
        <v>8</v>
      </c>
      <c r="G2185" s="28" t="n">
        <v>7.264419</v>
      </c>
      <c r="H2185" s="8" t="n">
        <v>60.223</v>
      </c>
      <c r="I2185" s="8" t="n">
        <v>3769.211384</v>
      </c>
      <c r="J2185" s="28" t="n">
        <v>62.587573</v>
      </c>
      <c r="K2185" s="39" t="n">
        <v>1.68689</v>
      </c>
      <c r="L2185" s="28" t="n">
        <v>10.37242</v>
      </c>
      <c r="M2185" s="8" t="n">
        <v>112</v>
      </c>
      <c r="N2185" s="8" t="n">
        <v>816</v>
      </c>
      <c r="O2185" s="28" t="n">
        <v>8.77062</v>
      </c>
      <c r="P2185" s="28" t="n">
        <v>16.808187</v>
      </c>
      <c r="Q2185" s="28" t="n">
        <v>20.781635</v>
      </c>
      <c r="R2185" s="8" t="n">
        <v>32</v>
      </c>
      <c r="S2185" s="8" t="n">
        <v>14</v>
      </c>
      <c r="T2185" s="23" t="n">
        <v>195.399992</v>
      </c>
      <c r="U2185" s="23" t="n">
        <v>161.973446</v>
      </c>
      <c r="V2185" s="28" t="n">
        <v>4.730273</v>
      </c>
      <c r="W2185" s="39" t="n">
        <v>0.497131</v>
      </c>
      <c r="X2185" s="24" t="n">
        <f aca="false">P2185*RHO_VANE/2700*(1+SCRAP)*PRICE_VANE</f>
        <v>201.19399839</v>
      </c>
      <c r="Y2185" s="24" t="n">
        <f aca="false">Q2185*RHO_PLATE/2700*(1+SCRAP)*PRICE_PLATE</f>
        <v>248.75617095</v>
      </c>
      <c r="Z2185" s="24" t="n">
        <f aca="false">T2185*CUT_M+(R2185+S2185)*CUT_SET</f>
        <v>339.099988</v>
      </c>
      <c r="AA2185" s="24" t="n">
        <f aca="false">U2185*ROUND_M</f>
        <v>809.86723</v>
      </c>
      <c r="AB2185" s="24" t="n">
        <f aca="false">(R2185+S2185)*FINISH_PART</f>
        <v>368</v>
      </c>
      <c r="AC2185" s="24" t="n">
        <f aca="false">R2185*SPACER_VANE+(R2185+S2185)*ASM_H*LABOUR</f>
        <v>613.5</v>
      </c>
      <c r="AD2185" s="24" t="n">
        <f aca="false">V2185*G10_CAGE+W2185*G10_SLEEVE</f>
        <v>313.64424</v>
      </c>
      <c r="AE2185" s="24" t="n">
        <f aca="false">N2185/1000*SHAFT_M+SHAFT_SET</f>
        <v>177.92</v>
      </c>
      <c r="AF2185" s="24" t="n">
        <f aca="false">2*ROUNDUP(G2185*1000/V_ZENER,0)*PRICE_Z+5*ROUNDUP(G2185*DIODE_SAFETY/V_STICK,0)*PRICE_STICK</f>
        <v>56.9</v>
      </c>
      <c r="AG2185" s="24" t="n">
        <f aca="false">SUM(X2185:AF2185)</f>
        <v>3128.88162734</v>
      </c>
      <c r="AH2185" s="20" t="n">
        <f aca="false">FIXED_BOM</f>
        <v>3461</v>
      </c>
      <c r="AI2185" s="24" t="n">
        <f aca="false">(AG2185+AH2185)*(1+CONT)</f>
        <v>7578.363871441</v>
      </c>
      <c r="AJ2185" s="24" t="n">
        <f aca="false">IF(L2185&gt;0,AI2185/L2185,1000000000000)</f>
        <v>730.626398799991</v>
      </c>
      <c r="AK2185" s="8" t="n">
        <f aca="false">IF(AND(G2185&gt;=V_NEED,L2185&gt;=P_MIN,K2185&gt;=Z_MIN,F2185&lt;=N_CAP,D2185&lt;=R_MAX,OR(CORONA_REQ=0,O2185&gt;=G2185)),1,0)</f>
        <v>0</v>
      </c>
      <c r="AL2185" s="28" t="n">
        <f aca="false">IF(AK2185=1,IF(OBJECTIVE=1,AI2185,AJ2185),1000000000000)+ROW()*0.000000001</f>
        <v>1000000000000</v>
      </c>
    </row>
    <row r="2186" customFormat="false" ht="15" hidden="false" customHeight="false" outlineLevel="0" collapsed="false">
      <c r="A2186" s="8" t="n">
        <v>2182</v>
      </c>
      <c r="B2186" s="23" t="n">
        <v>3</v>
      </c>
      <c r="C2186" s="23" t="n">
        <v>2</v>
      </c>
      <c r="D2186" s="8" t="n">
        <v>300</v>
      </c>
      <c r="E2186" s="8" t="n">
        <v>18</v>
      </c>
      <c r="F2186" s="8" t="n">
        <v>10</v>
      </c>
      <c r="G2186" s="28" t="n">
        <v>7.264419</v>
      </c>
      <c r="H2186" s="8" t="n">
        <v>75.749133</v>
      </c>
      <c r="I2186" s="8" t="n">
        <v>4774.334419</v>
      </c>
      <c r="J2186" s="28" t="n">
        <v>63.028238</v>
      </c>
      <c r="K2186" s="39" t="n">
        <v>1.691501</v>
      </c>
      <c r="L2186" s="28" t="n">
        <v>13.195738</v>
      </c>
      <c r="M2186" s="8" t="n">
        <v>137</v>
      </c>
      <c r="N2186" s="8" t="n">
        <v>866</v>
      </c>
      <c r="O2186" s="28" t="n">
        <v>8.77062</v>
      </c>
      <c r="P2186" s="28" t="n">
        <v>21.010233</v>
      </c>
      <c r="Q2186" s="28" t="n">
        <v>23.75044</v>
      </c>
      <c r="R2186" s="8" t="n">
        <v>40</v>
      </c>
      <c r="S2186" s="8" t="n">
        <v>16</v>
      </c>
      <c r="T2186" s="23" t="n">
        <v>240.951317</v>
      </c>
      <c r="U2186" s="23" t="n">
        <v>199.168135</v>
      </c>
      <c r="V2186" s="28" t="n">
        <v>5.460254</v>
      </c>
      <c r="W2186" s="39" t="n">
        <v>0.573848</v>
      </c>
      <c r="X2186" s="24" t="n">
        <f aca="false">P2186*RHO_VANE/2700*(1+SCRAP)*PRICE_VANE</f>
        <v>251.49248901</v>
      </c>
      <c r="Y2186" s="24" t="n">
        <f aca="false">Q2186*RHO_PLATE/2700*(1+SCRAP)*PRICE_PLATE</f>
        <v>284.2927668</v>
      </c>
      <c r="Z2186" s="24" t="n">
        <f aca="false">T2186*CUT_M+(R2186+S2186)*CUT_SET</f>
        <v>417.4269755</v>
      </c>
      <c r="AA2186" s="24" t="n">
        <f aca="false">U2186*ROUND_M</f>
        <v>995.840675</v>
      </c>
      <c r="AB2186" s="24" t="n">
        <f aca="false">(R2186+S2186)*FINISH_PART</f>
        <v>448</v>
      </c>
      <c r="AC2186" s="24" t="n">
        <f aca="false">R2186*SPACER_VANE+(R2186+S2186)*ASM_H*LABOUR</f>
        <v>750</v>
      </c>
      <c r="AD2186" s="24" t="n">
        <f aca="false">V2186*G10_CAGE+W2186*G10_SLEEVE</f>
        <v>362.04612</v>
      </c>
      <c r="AE2186" s="24" t="n">
        <f aca="false">N2186/1000*SHAFT_M+SHAFT_SET</f>
        <v>183.92</v>
      </c>
      <c r="AF2186" s="24" t="n">
        <f aca="false">2*ROUNDUP(G2186*1000/V_ZENER,0)*PRICE_Z+5*ROUNDUP(G2186*DIODE_SAFETY/V_STICK,0)*PRICE_STICK</f>
        <v>56.9</v>
      </c>
      <c r="AG2186" s="24" t="n">
        <f aca="false">SUM(X2186:AF2186)</f>
        <v>3749.91902631</v>
      </c>
      <c r="AH2186" s="20" t="n">
        <f aca="false">FIXED_BOM</f>
        <v>3461</v>
      </c>
      <c r="AI2186" s="24" t="n">
        <f aca="false">(AG2186+AH2186)*(1+CONT)</f>
        <v>8292.5568802565</v>
      </c>
      <c r="AJ2186" s="24" t="n">
        <f aca="false">IF(L2186&gt;0,AI2186/L2186,1000000000000)</f>
        <v>628.42691179959</v>
      </c>
      <c r="AK2186" s="8" t="n">
        <f aca="false">IF(AND(G2186&gt;=V_NEED,L2186&gt;=P_MIN,K2186&gt;=Z_MIN,F2186&lt;=N_CAP,D2186&lt;=R_MAX,OR(CORONA_REQ=0,O2186&gt;=G2186)),1,0)</f>
        <v>0</v>
      </c>
      <c r="AL2186" s="28" t="n">
        <f aca="false">IF(AK2186=1,IF(OBJECTIVE=1,AI2186,AJ2186),1000000000000)+ROW()*0.000000001</f>
        <v>1000000000000</v>
      </c>
    </row>
    <row r="2187" customFormat="false" ht="15" hidden="false" customHeight="false" outlineLevel="0" collapsed="false">
      <c r="A2187" s="8" t="n">
        <v>2183</v>
      </c>
      <c r="B2187" s="23" t="n">
        <v>3</v>
      </c>
      <c r="C2187" s="23" t="n">
        <v>2</v>
      </c>
      <c r="D2187" s="8" t="n">
        <v>300</v>
      </c>
      <c r="E2187" s="8" t="n">
        <v>18</v>
      </c>
      <c r="F2187" s="8" t="n">
        <v>12</v>
      </c>
      <c r="G2187" s="28" t="n">
        <v>7.264419</v>
      </c>
      <c r="H2187" s="8" t="n">
        <v>91.275266</v>
      </c>
      <c r="I2187" s="8" t="n">
        <v>5779.457455</v>
      </c>
      <c r="J2187" s="28" t="n">
        <v>63.318987</v>
      </c>
      <c r="K2187" s="39" t="n">
        <v>1.694821</v>
      </c>
      <c r="L2187" s="28" t="n">
        <v>16.032291</v>
      </c>
      <c r="M2187" s="8" t="n">
        <v>162</v>
      </c>
      <c r="N2187" s="8" t="n">
        <v>916</v>
      </c>
      <c r="O2187" s="28" t="n">
        <v>8.77062</v>
      </c>
      <c r="P2187" s="28" t="n">
        <v>25.21228</v>
      </c>
      <c r="Q2187" s="28" t="n">
        <v>26.719246</v>
      </c>
      <c r="R2187" s="8" t="n">
        <v>48</v>
      </c>
      <c r="S2187" s="8" t="n">
        <v>18</v>
      </c>
      <c r="T2187" s="23" t="n">
        <v>286.502643</v>
      </c>
      <c r="U2187" s="23" t="n">
        <v>236.362824</v>
      </c>
      <c r="V2187" s="28" t="n">
        <v>6.190234</v>
      </c>
      <c r="W2187" s="39" t="n">
        <v>0.650566</v>
      </c>
      <c r="X2187" s="24" t="n">
        <f aca="false">P2187*RHO_VANE/2700*(1+SCRAP)*PRICE_VANE</f>
        <v>301.7909916</v>
      </c>
      <c r="Y2187" s="24" t="n">
        <f aca="false">Q2187*RHO_PLATE/2700*(1+SCRAP)*PRICE_PLATE</f>
        <v>319.82937462</v>
      </c>
      <c r="Z2187" s="24" t="n">
        <f aca="false">T2187*CUT_M+(R2187+S2187)*CUT_SET</f>
        <v>495.7539645</v>
      </c>
      <c r="AA2187" s="24" t="n">
        <f aca="false">U2187*ROUND_M</f>
        <v>1181.81412</v>
      </c>
      <c r="AB2187" s="24" t="n">
        <f aca="false">(R2187+S2187)*FINISH_PART</f>
        <v>528</v>
      </c>
      <c r="AC2187" s="24" t="n">
        <f aca="false">R2187*SPACER_VANE+(R2187+S2187)*ASM_H*LABOUR</f>
        <v>886.5</v>
      </c>
      <c r="AD2187" s="24" t="n">
        <f aca="false">V2187*G10_CAGE+W2187*G10_SLEEVE</f>
        <v>410.448</v>
      </c>
      <c r="AE2187" s="24" t="n">
        <f aca="false">N2187/1000*SHAFT_M+SHAFT_SET</f>
        <v>189.92</v>
      </c>
      <c r="AF2187" s="24" t="n">
        <f aca="false">2*ROUNDUP(G2187*1000/V_ZENER,0)*PRICE_Z+5*ROUNDUP(G2187*DIODE_SAFETY/V_STICK,0)*PRICE_STICK</f>
        <v>56.9</v>
      </c>
      <c r="AG2187" s="24" t="n">
        <f aca="false">SUM(X2187:AF2187)</f>
        <v>4370.95645072</v>
      </c>
      <c r="AH2187" s="20" t="n">
        <f aca="false">FIXED_BOM</f>
        <v>3461</v>
      </c>
      <c r="AI2187" s="24" t="n">
        <f aca="false">(AG2187+AH2187)*(1+CONT)</f>
        <v>9006.749918328</v>
      </c>
      <c r="AJ2187" s="24" t="n">
        <f aca="false">IF(L2187&gt;0,AI2187/L2187,1000000000000)</f>
        <v>561.788076222419</v>
      </c>
      <c r="AK2187" s="8" t="n">
        <f aca="false">IF(AND(G2187&gt;=V_NEED,L2187&gt;=P_MIN,K2187&gt;=Z_MIN,F2187&lt;=N_CAP,D2187&lt;=R_MAX,OR(CORONA_REQ=0,O2187&gt;=G2187)),1,0)</f>
        <v>0</v>
      </c>
      <c r="AL2187" s="28" t="n">
        <f aca="false">IF(AK2187=1,IF(OBJECTIVE=1,AI2187,AJ2187),1000000000000)+ROW()*0.000000001</f>
        <v>1000000000000</v>
      </c>
    </row>
    <row r="2188" customFormat="false" ht="15" hidden="false" customHeight="false" outlineLevel="0" collapsed="false">
      <c r="A2188" s="8" t="n">
        <v>2184</v>
      </c>
      <c r="B2188" s="23" t="n">
        <v>3</v>
      </c>
      <c r="C2188" s="23" t="n">
        <v>2</v>
      </c>
      <c r="D2188" s="8" t="n">
        <v>300</v>
      </c>
      <c r="E2188" s="8" t="n">
        <v>18</v>
      </c>
      <c r="F2188" s="8" t="n">
        <v>16</v>
      </c>
      <c r="G2188" s="28" t="n">
        <v>7.264419</v>
      </c>
      <c r="H2188" s="8" t="n">
        <v>122.327533</v>
      </c>
      <c r="I2188" s="8" t="n">
        <v>7789.703526</v>
      </c>
      <c r="J2188" s="28" t="n">
        <v>63.67907</v>
      </c>
      <c r="K2188" s="39" t="n">
        <v>1.699141</v>
      </c>
      <c r="L2188" s="28" t="n">
        <v>21.684904</v>
      </c>
      <c r="M2188" s="8" t="n">
        <v>217</v>
      </c>
      <c r="N2188" s="8" t="n">
        <v>1026</v>
      </c>
      <c r="O2188" s="28" t="n">
        <v>8.77062</v>
      </c>
      <c r="P2188" s="28" t="n">
        <v>33.616373</v>
      </c>
      <c r="Q2188" s="28" t="n">
        <v>35.625661</v>
      </c>
      <c r="R2188" s="8" t="n">
        <v>64</v>
      </c>
      <c r="S2188" s="8" t="n">
        <v>24</v>
      </c>
      <c r="T2188" s="23" t="n">
        <v>382.003524</v>
      </c>
      <c r="U2188" s="23" t="n">
        <v>315.150432</v>
      </c>
      <c r="V2188" s="28" t="n">
        <v>7.796191</v>
      </c>
      <c r="W2188" s="39" t="n">
        <v>0.819345</v>
      </c>
      <c r="X2188" s="24" t="n">
        <f aca="false">P2188*RHO_VANE/2700*(1+SCRAP)*PRICE_VANE</f>
        <v>402.38798481</v>
      </c>
      <c r="Y2188" s="24" t="n">
        <f aca="false">Q2188*RHO_PLATE/2700*(1+SCRAP)*PRICE_PLATE</f>
        <v>426.43916217</v>
      </c>
      <c r="Z2188" s="24" t="n">
        <f aca="false">T2188*CUT_M+(R2188+S2188)*CUT_SET</f>
        <v>661.005286</v>
      </c>
      <c r="AA2188" s="24" t="n">
        <f aca="false">U2188*ROUND_M</f>
        <v>1575.75216</v>
      </c>
      <c r="AB2188" s="24" t="n">
        <f aca="false">(R2188+S2188)*FINISH_PART</f>
        <v>704</v>
      </c>
      <c r="AC2188" s="24" t="n">
        <f aca="false">R2188*SPACER_VANE+(R2188+S2188)*ASM_H*LABOUR</f>
        <v>1182</v>
      </c>
      <c r="AD2188" s="24" t="n">
        <f aca="false">V2188*G10_CAGE+W2188*G10_SLEEVE</f>
        <v>516.93216</v>
      </c>
      <c r="AE2188" s="24" t="n">
        <f aca="false">N2188/1000*SHAFT_M+SHAFT_SET</f>
        <v>203.12</v>
      </c>
      <c r="AF2188" s="24" t="n">
        <f aca="false">2*ROUNDUP(G2188*1000/V_ZENER,0)*PRICE_Z+5*ROUNDUP(G2188*DIODE_SAFETY/V_STICK,0)*PRICE_STICK</f>
        <v>56.9</v>
      </c>
      <c r="AG2188" s="24" t="n">
        <f aca="false">SUM(X2188:AF2188)</f>
        <v>5728.53675298</v>
      </c>
      <c r="AH2188" s="20" t="n">
        <f aca="false">FIXED_BOM</f>
        <v>3461</v>
      </c>
      <c r="AI2188" s="24" t="n">
        <f aca="false">(AG2188+AH2188)*(1+CONT)</f>
        <v>10567.967265927</v>
      </c>
      <c r="AJ2188" s="24" t="n">
        <f aca="false">IF(L2188&gt;0,AI2188/L2188,1000000000000)</f>
        <v>487.342128234785</v>
      </c>
      <c r="AK2188" s="8" t="n">
        <f aca="false">IF(AND(G2188&gt;=V_NEED,L2188&gt;=P_MIN,K2188&gt;=Z_MIN,F2188&lt;=N_CAP,D2188&lt;=R_MAX,OR(CORONA_REQ=0,O2188&gt;=G2188)),1,0)</f>
        <v>0</v>
      </c>
      <c r="AL2188" s="28" t="n">
        <f aca="false">IF(AK2188=1,IF(OBJECTIVE=1,AI2188,AJ2188),1000000000000)+ROW()*0.000000001</f>
        <v>1000000000000</v>
      </c>
    </row>
    <row r="2189" customFormat="false" ht="15" hidden="false" customHeight="false" outlineLevel="0" collapsed="false">
      <c r="A2189" s="8" t="n">
        <v>2185</v>
      </c>
      <c r="B2189" s="23" t="n">
        <v>3</v>
      </c>
      <c r="C2189" s="23" t="n">
        <v>2</v>
      </c>
      <c r="D2189" s="8" t="n">
        <v>300</v>
      </c>
      <c r="E2189" s="8" t="n">
        <v>22</v>
      </c>
      <c r="F2189" s="8" t="n">
        <v>4</v>
      </c>
      <c r="G2189" s="28" t="n">
        <v>7.264419</v>
      </c>
      <c r="H2189" s="8" t="n">
        <v>40.3954</v>
      </c>
      <c r="I2189" s="8" t="n">
        <v>2141.580908</v>
      </c>
      <c r="J2189" s="28" t="n">
        <v>53.015465</v>
      </c>
      <c r="K2189" s="39" t="n">
        <v>1.662191</v>
      </c>
      <c r="L2189" s="28" t="n">
        <v>5.755093</v>
      </c>
      <c r="M2189" s="8" t="n">
        <v>57</v>
      </c>
      <c r="N2189" s="8" t="n">
        <v>706</v>
      </c>
      <c r="O2189" s="28" t="n">
        <v>8.77062</v>
      </c>
      <c r="P2189" s="28" t="n">
        <v>9.987456</v>
      </c>
      <c r="Q2189" s="28" t="n">
        <v>11.87522</v>
      </c>
      <c r="R2189" s="8" t="n">
        <v>16</v>
      </c>
      <c r="S2189" s="8" t="n">
        <v>8</v>
      </c>
      <c r="T2189" s="23" t="n">
        <v>99.899111</v>
      </c>
      <c r="U2189" s="23" t="n">
        <v>83.185838</v>
      </c>
      <c r="V2189" s="28" t="n">
        <v>3.124316</v>
      </c>
      <c r="W2189" s="39" t="n">
        <v>0.328352</v>
      </c>
      <c r="X2189" s="24" t="n">
        <f aca="false">P2189*RHO_VANE/2700*(1+SCRAP)*PRICE_VANE</f>
        <v>119.54984832</v>
      </c>
      <c r="Y2189" s="24" t="n">
        <f aca="false">Q2189*RHO_PLATE/2700*(1+SCRAP)*PRICE_PLATE</f>
        <v>142.1463834</v>
      </c>
      <c r="Z2189" s="24" t="n">
        <f aca="false">T2189*CUT_M+(R2189+S2189)*CUT_SET</f>
        <v>173.8486665</v>
      </c>
      <c r="AA2189" s="24" t="n">
        <f aca="false">U2189*ROUND_M</f>
        <v>415.92919</v>
      </c>
      <c r="AB2189" s="24" t="n">
        <f aca="false">(R2189+S2189)*FINISH_PART</f>
        <v>192</v>
      </c>
      <c r="AC2189" s="24" t="n">
        <f aca="false">R2189*SPACER_VANE+(R2189+S2189)*ASM_H*LABOUR</f>
        <v>318</v>
      </c>
      <c r="AD2189" s="24" t="n">
        <f aca="false">V2189*G10_CAGE+W2189*G10_SLEEVE</f>
        <v>207.16008</v>
      </c>
      <c r="AE2189" s="24" t="n">
        <f aca="false">N2189/1000*SHAFT_M+SHAFT_SET</f>
        <v>164.72</v>
      </c>
      <c r="AF2189" s="24" t="n">
        <f aca="false">2*ROUNDUP(G2189*1000/V_ZENER,0)*PRICE_Z+5*ROUNDUP(G2189*DIODE_SAFETY/V_STICK,0)*PRICE_STICK</f>
        <v>56.9</v>
      </c>
      <c r="AG2189" s="24" t="n">
        <f aca="false">SUM(X2189:AF2189)</f>
        <v>1790.25416822</v>
      </c>
      <c r="AH2189" s="20" t="n">
        <f aca="false">FIXED_BOM</f>
        <v>3461</v>
      </c>
      <c r="AI2189" s="24" t="n">
        <f aca="false">(AG2189+AH2189)*(1+CONT)</f>
        <v>6038.942293453</v>
      </c>
      <c r="AJ2189" s="24" t="n">
        <f aca="false">IF(L2189&gt;0,AI2189/L2189,1000000000000)</f>
        <v>1049.32140861199</v>
      </c>
      <c r="AK2189" s="8" t="n">
        <f aca="false">IF(AND(G2189&gt;=V_NEED,L2189&gt;=P_MIN,K2189&gt;=Z_MIN,F2189&lt;=N_CAP,D2189&lt;=R_MAX,OR(CORONA_REQ=0,O2189&gt;=G2189)),1,0)</f>
        <v>0</v>
      </c>
      <c r="AL2189" s="28" t="n">
        <f aca="false">IF(AK2189=1,IF(OBJECTIVE=1,AI2189,AJ2189),1000000000000)+ROW()*0.000000001</f>
        <v>1000000000000</v>
      </c>
    </row>
    <row r="2190" customFormat="false" ht="15" hidden="false" customHeight="false" outlineLevel="0" collapsed="false">
      <c r="A2190" s="8" t="n">
        <v>2186</v>
      </c>
      <c r="B2190" s="23" t="n">
        <v>3</v>
      </c>
      <c r="C2190" s="23" t="n">
        <v>2</v>
      </c>
      <c r="D2190" s="8" t="n">
        <v>300</v>
      </c>
      <c r="E2190" s="8" t="n">
        <v>22</v>
      </c>
      <c r="F2190" s="8" t="n">
        <v>6</v>
      </c>
      <c r="G2190" s="28" t="n">
        <v>7.264419</v>
      </c>
      <c r="H2190" s="8" t="n">
        <v>62.335628</v>
      </c>
      <c r="I2190" s="8" t="n">
        <v>3365.341427</v>
      </c>
      <c r="J2190" s="28" t="n">
        <v>53.987447</v>
      </c>
      <c r="K2190" s="39" t="n">
        <v>1.676677</v>
      </c>
      <c r="L2190" s="28" t="n">
        <v>9.178164</v>
      </c>
      <c r="M2190" s="8" t="n">
        <v>87</v>
      </c>
      <c r="N2190" s="8" t="n">
        <v>766</v>
      </c>
      <c r="O2190" s="28" t="n">
        <v>8.77062</v>
      </c>
      <c r="P2190" s="28" t="n">
        <v>14.981184</v>
      </c>
      <c r="Q2190" s="28" t="n">
        <v>17.81283</v>
      </c>
      <c r="R2190" s="8" t="n">
        <v>24</v>
      </c>
      <c r="S2190" s="8" t="n">
        <v>12</v>
      </c>
      <c r="T2190" s="23" t="n">
        <v>149.848666</v>
      </c>
      <c r="U2190" s="23" t="n">
        <v>124.778757</v>
      </c>
      <c r="V2190" s="28" t="n">
        <v>4.000293</v>
      </c>
      <c r="W2190" s="39" t="n">
        <v>0.420413</v>
      </c>
      <c r="X2190" s="24" t="n">
        <f aca="false">P2190*RHO_VANE/2700*(1+SCRAP)*PRICE_VANE</f>
        <v>179.32477248</v>
      </c>
      <c r="Y2190" s="24" t="n">
        <f aca="false">Q2190*RHO_PLATE/2700*(1+SCRAP)*PRICE_PLATE</f>
        <v>213.2195751</v>
      </c>
      <c r="Z2190" s="24" t="n">
        <f aca="false">T2190*CUT_M+(R2190+S2190)*CUT_SET</f>
        <v>260.772999</v>
      </c>
      <c r="AA2190" s="24" t="n">
        <f aca="false">U2190*ROUND_M</f>
        <v>623.893785</v>
      </c>
      <c r="AB2190" s="24" t="n">
        <f aca="false">(R2190+S2190)*FINISH_PART</f>
        <v>288</v>
      </c>
      <c r="AC2190" s="24" t="n">
        <f aca="false">R2190*SPACER_VANE+(R2190+S2190)*ASM_H*LABOUR</f>
        <v>477</v>
      </c>
      <c r="AD2190" s="24" t="n">
        <f aca="false">V2190*G10_CAGE+W2190*G10_SLEEVE</f>
        <v>265.24236</v>
      </c>
      <c r="AE2190" s="24" t="n">
        <f aca="false">N2190/1000*SHAFT_M+SHAFT_SET</f>
        <v>171.92</v>
      </c>
      <c r="AF2190" s="24" t="n">
        <f aca="false">2*ROUNDUP(G2190*1000/V_ZENER,0)*PRICE_Z+5*ROUNDUP(G2190*DIODE_SAFETY/V_STICK,0)*PRICE_STICK</f>
        <v>56.9</v>
      </c>
      <c r="AG2190" s="24" t="n">
        <f aca="false">SUM(X2190:AF2190)</f>
        <v>2536.27349158</v>
      </c>
      <c r="AH2190" s="20" t="n">
        <f aca="false">FIXED_BOM</f>
        <v>3461</v>
      </c>
      <c r="AI2190" s="24" t="n">
        <f aca="false">(AG2190+AH2190)*(1+CONT)</f>
        <v>6896.864515317</v>
      </c>
      <c r="AJ2190" s="24" t="n">
        <f aca="false">IF(L2190&gt;0,AI2190/L2190,1000000000000)</f>
        <v>751.4427194063</v>
      </c>
      <c r="AK2190" s="8" t="n">
        <f aca="false">IF(AND(G2190&gt;=V_NEED,L2190&gt;=P_MIN,K2190&gt;=Z_MIN,F2190&lt;=N_CAP,D2190&lt;=R_MAX,OR(CORONA_REQ=0,O2190&gt;=G2190)),1,0)</f>
        <v>0</v>
      </c>
      <c r="AL2190" s="28" t="n">
        <f aca="false">IF(AK2190=1,IF(OBJECTIVE=1,AI2190,AJ2190),1000000000000)+ROW()*0.000000001</f>
        <v>1000000000000</v>
      </c>
    </row>
    <row r="2191" customFormat="false" ht="15" hidden="false" customHeight="false" outlineLevel="0" collapsed="false">
      <c r="A2191" s="8" t="n">
        <v>2187</v>
      </c>
      <c r="B2191" s="23" t="n">
        <v>3</v>
      </c>
      <c r="C2191" s="23" t="n">
        <v>2</v>
      </c>
      <c r="D2191" s="8" t="n">
        <v>300</v>
      </c>
      <c r="E2191" s="8" t="n">
        <v>22</v>
      </c>
      <c r="F2191" s="8" t="n">
        <v>8</v>
      </c>
      <c r="G2191" s="28" t="n">
        <v>7.264419</v>
      </c>
      <c r="H2191" s="8" t="n">
        <v>84.275856</v>
      </c>
      <c r="I2191" s="8" t="n">
        <v>4589.101946</v>
      </c>
      <c r="J2191" s="28" t="n">
        <v>54.453341</v>
      </c>
      <c r="K2191" s="39" t="n">
        <v>1.68296</v>
      </c>
      <c r="L2191" s="28" t="n">
        <v>12.58465</v>
      </c>
      <c r="M2191" s="8" t="n">
        <v>117</v>
      </c>
      <c r="N2191" s="8" t="n">
        <v>826</v>
      </c>
      <c r="O2191" s="28" t="n">
        <v>8.77062</v>
      </c>
      <c r="P2191" s="28" t="n">
        <v>19.974912</v>
      </c>
      <c r="Q2191" s="28" t="n">
        <v>23.75044</v>
      </c>
      <c r="R2191" s="8" t="n">
        <v>32</v>
      </c>
      <c r="S2191" s="8" t="n">
        <v>16</v>
      </c>
      <c r="T2191" s="23" t="n">
        <v>199.798221</v>
      </c>
      <c r="U2191" s="23" t="n">
        <v>166.371675</v>
      </c>
      <c r="V2191" s="28" t="n">
        <v>4.87627</v>
      </c>
      <c r="W2191" s="39" t="n">
        <v>0.512474</v>
      </c>
      <c r="X2191" s="24" t="n">
        <f aca="false">P2191*RHO_VANE/2700*(1+SCRAP)*PRICE_VANE</f>
        <v>239.09969664</v>
      </c>
      <c r="Y2191" s="24" t="n">
        <f aca="false">Q2191*RHO_PLATE/2700*(1+SCRAP)*PRICE_PLATE</f>
        <v>284.2927668</v>
      </c>
      <c r="Z2191" s="24" t="n">
        <f aca="false">T2191*CUT_M+(R2191+S2191)*CUT_SET</f>
        <v>347.6973315</v>
      </c>
      <c r="AA2191" s="24" t="n">
        <f aca="false">U2191*ROUND_M</f>
        <v>831.858375</v>
      </c>
      <c r="AB2191" s="24" t="n">
        <f aca="false">(R2191+S2191)*FINISH_PART</f>
        <v>384</v>
      </c>
      <c r="AC2191" s="24" t="n">
        <f aca="false">R2191*SPACER_VANE+(R2191+S2191)*ASM_H*LABOUR</f>
        <v>636</v>
      </c>
      <c r="AD2191" s="24" t="n">
        <f aca="false">V2191*G10_CAGE+W2191*G10_SLEEVE</f>
        <v>323.32464</v>
      </c>
      <c r="AE2191" s="24" t="n">
        <f aca="false">N2191/1000*SHAFT_M+SHAFT_SET</f>
        <v>179.12</v>
      </c>
      <c r="AF2191" s="24" t="n">
        <f aca="false">2*ROUNDUP(G2191*1000/V_ZENER,0)*PRICE_Z+5*ROUNDUP(G2191*DIODE_SAFETY/V_STICK,0)*PRICE_STICK</f>
        <v>56.9</v>
      </c>
      <c r="AG2191" s="24" t="n">
        <f aca="false">SUM(X2191:AF2191)</f>
        <v>3282.29280994</v>
      </c>
      <c r="AH2191" s="20" t="n">
        <f aca="false">FIXED_BOM</f>
        <v>3461</v>
      </c>
      <c r="AI2191" s="24" t="n">
        <f aca="false">(AG2191+AH2191)*(1+CONT)</f>
        <v>7754.786731431</v>
      </c>
      <c r="AJ2191" s="24" t="n">
        <f aca="false">IF(L2191&gt;0,AI2191/L2191,1000000000000)</f>
        <v>616.209964633979</v>
      </c>
      <c r="AK2191" s="8" t="n">
        <f aca="false">IF(AND(G2191&gt;=V_NEED,L2191&gt;=P_MIN,K2191&gt;=Z_MIN,F2191&lt;=N_CAP,D2191&lt;=R_MAX,OR(CORONA_REQ=0,O2191&gt;=G2191)),1,0)</f>
        <v>0</v>
      </c>
      <c r="AL2191" s="28" t="n">
        <f aca="false">IF(AK2191=1,IF(OBJECTIVE=1,AI2191,AJ2191),1000000000000)+ROW()*0.000000001</f>
        <v>1000000000000</v>
      </c>
    </row>
    <row r="2192" customFormat="false" ht="15" hidden="false" customHeight="false" outlineLevel="0" collapsed="false">
      <c r="A2192" s="8" t="n">
        <v>2188</v>
      </c>
      <c r="B2192" s="23" t="n">
        <v>3</v>
      </c>
      <c r="C2192" s="23" t="n">
        <v>2</v>
      </c>
      <c r="D2192" s="8" t="n">
        <v>300</v>
      </c>
      <c r="E2192" s="8" t="n">
        <v>22</v>
      </c>
      <c r="F2192" s="8" t="n">
        <v>10</v>
      </c>
      <c r="G2192" s="28" t="n">
        <v>7.264419</v>
      </c>
      <c r="H2192" s="8" t="n">
        <v>106.216085</v>
      </c>
      <c r="I2192" s="8" t="n">
        <v>5812.862465</v>
      </c>
      <c r="J2192" s="28" t="n">
        <v>54.726763</v>
      </c>
      <c r="K2192" s="39" t="n">
        <v>1.687331</v>
      </c>
      <c r="L2192" s="28" t="n">
        <v>16.015847</v>
      </c>
      <c r="M2192" s="8" t="n">
        <v>142</v>
      </c>
      <c r="N2192" s="8" t="n">
        <v>876</v>
      </c>
      <c r="O2192" s="28" t="n">
        <v>8.77062</v>
      </c>
      <c r="P2192" s="28" t="n">
        <v>24.96864</v>
      </c>
      <c r="Q2192" s="28" t="n">
        <v>26.719246</v>
      </c>
      <c r="R2192" s="8" t="n">
        <v>40</v>
      </c>
      <c r="S2192" s="8" t="n">
        <v>18</v>
      </c>
      <c r="T2192" s="23" t="n">
        <v>245.349547</v>
      </c>
      <c r="U2192" s="23" t="n">
        <v>203.566365</v>
      </c>
      <c r="V2192" s="28" t="n">
        <v>5.60625</v>
      </c>
      <c r="W2192" s="39" t="n">
        <v>0.589192</v>
      </c>
      <c r="X2192" s="24" t="n">
        <f aca="false">P2192*RHO_VANE/2700*(1+SCRAP)*PRICE_VANE</f>
        <v>298.8746208</v>
      </c>
      <c r="Y2192" s="24" t="n">
        <f aca="false">Q2192*RHO_PLATE/2700*(1+SCRAP)*PRICE_PLATE</f>
        <v>319.82937462</v>
      </c>
      <c r="Z2192" s="24" t="n">
        <f aca="false">T2192*CUT_M+(R2192+S2192)*CUT_SET</f>
        <v>426.0243205</v>
      </c>
      <c r="AA2192" s="24" t="n">
        <f aca="false">U2192*ROUND_M</f>
        <v>1017.831825</v>
      </c>
      <c r="AB2192" s="24" t="n">
        <f aca="false">(R2192+S2192)*FINISH_PART</f>
        <v>464</v>
      </c>
      <c r="AC2192" s="24" t="n">
        <f aca="false">R2192*SPACER_VANE+(R2192+S2192)*ASM_H*LABOUR</f>
        <v>772.5</v>
      </c>
      <c r="AD2192" s="24" t="n">
        <f aca="false">V2192*G10_CAGE+W2192*G10_SLEEVE</f>
        <v>371.72652</v>
      </c>
      <c r="AE2192" s="24" t="n">
        <f aca="false">N2192/1000*SHAFT_M+SHAFT_SET</f>
        <v>185.12</v>
      </c>
      <c r="AF2192" s="24" t="n">
        <f aca="false">2*ROUNDUP(G2192*1000/V_ZENER,0)*PRICE_Z+5*ROUNDUP(G2192*DIODE_SAFETY/V_STICK,0)*PRICE_STICK</f>
        <v>56.9</v>
      </c>
      <c r="AG2192" s="24" t="n">
        <f aca="false">SUM(X2192:AF2192)</f>
        <v>3912.80666092</v>
      </c>
      <c r="AH2192" s="20" t="n">
        <f aca="false">FIXED_BOM</f>
        <v>3461</v>
      </c>
      <c r="AI2192" s="24" t="n">
        <f aca="false">(AG2192+AH2192)*(1+CONT)</f>
        <v>8479.877660058</v>
      </c>
      <c r="AJ2192" s="24" t="n">
        <f aca="false">IF(L2192&gt;0,AI2192/L2192,1000000000000)</f>
        <v>529.467948842044</v>
      </c>
      <c r="AK2192" s="8" t="n">
        <f aca="false">IF(AND(G2192&gt;=V_NEED,L2192&gt;=P_MIN,K2192&gt;=Z_MIN,F2192&lt;=N_CAP,D2192&lt;=R_MAX,OR(CORONA_REQ=0,O2192&gt;=G2192)),1,0)</f>
        <v>0</v>
      </c>
      <c r="AL2192" s="28" t="n">
        <f aca="false">IF(AK2192=1,IF(OBJECTIVE=1,AI2192,AJ2192),1000000000000)+ROW()*0.000000001</f>
        <v>1000000000000</v>
      </c>
    </row>
    <row r="2193" customFormat="false" ht="15" hidden="false" customHeight="false" outlineLevel="0" collapsed="false">
      <c r="A2193" s="8" t="n">
        <v>2189</v>
      </c>
      <c r="B2193" s="23" t="n">
        <v>3</v>
      </c>
      <c r="C2193" s="23" t="n">
        <v>2</v>
      </c>
      <c r="D2193" s="8" t="n">
        <v>300</v>
      </c>
      <c r="E2193" s="8" t="n">
        <v>22</v>
      </c>
      <c r="F2193" s="8" t="n">
        <v>12</v>
      </c>
      <c r="G2193" s="28" t="n">
        <v>7.264419</v>
      </c>
      <c r="H2193" s="8" t="n">
        <v>128.156313</v>
      </c>
      <c r="I2193" s="8" t="n">
        <v>7036.622984</v>
      </c>
      <c r="J2193" s="28" t="n">
        <v>54.906565</v>
      </c>
      <c r="K2193" s="39" t="n">
        <v>1.689873</v>
      </c>
      <c r="L2193" s="28" t="n">
        <v>19.423968</v>
      </c>
      <c r="M2193" s="8" t="n">
        <v>172</v>
      </c>
      <c r="N2193" s="8" t="n">
        <v>936</v>
      </c>
      <c r="O2193" s="28" t="n">
        <v>8.77062</v>
      </c>
      <c r="P2193" s="28" t="n">
        <v>29.962368</v>
      </c>
      <c r="Q2193" s="28" t="n">
        <v>32.656856</v>
      </c>
      <c r="R2193" s="8" t="n">
        <v>48</v>
      </c>
      <c r="S2193" s="8" t="n">
        <v>22</v>
      </c>
      <c r="T2193" s="23" t="n">
        <v>295.299102</v>
      </c>
      <c r="U2193" s="23" t="n">
        <v>245.159283</v>
      </c>
      <c r="V2193" s="28" t="n">
        <v>6.482227</v>
      </c>
      <c r="W2193" s="39" t="n">
        <v>0.681253</v>
      </c>
      <c r="X2193" s="24" t="n">
        <f aca="false">P2193*RHO_VANE/2700*(1+SCRAP)*PRICE_VANE</f>
        <v>358.64954496</v>
      </c>
      <c r="Y2193" s="24" t="n">
        <f aca="false">Q2193*RHO_PLATE/2700*(1+SCRAP)*PRICE_PLATE</f>
        <v>390.90256632</v>
      </c>
      <c r="Z2193" s="24" t="n">
        <f aca="false">T2193*CUT_M+(R2193+S2193)*CUT_SET</f>
        <v>512.948653</v>
      </c>
      <c r="AA2193" s="24" t="n">
        <f aca="false">U2193*ROUND_M</f>
        <v>1225.796415</v>
      </c>
      <c r="AB2193" s="24" t="n">
        <f aca="false">(R2193+S2193)*FINISH_PART</f>
        <v>560</v>
      </c>
      <c r="AC2193" s="24" t="n">
        <f aca="false">R2193*SPACER_VANE+(R2193+S2193)*ASM_H*LABOUR</f>
        <v>931.5</v>
      </c>
      <c r="AD2193" s="24" t="n">
        <f aca="false">V2193*G10_CAGE+W2193*G10_SLEEVE</f>
        <v>429.8088</v>
      </c>
      <c r="AE2193" s="24" t="n">
        <f aca="false">N2193/1000*SHAFT_M+SHAFT_SET</f>
        <v>192.32</v>
      </c>
      <c r="AF2193" s="24" t="n">
        <f aca="false">2*ROUNDUP(G2193*1000/V_ZENER,0)*PRICE_Z+5*ROUNDUP(G2193*DIODE_SAFETY/V_STICK,0)*PRICE_STICK</f>
        <v>56.9</v>
      </c>
      <c r="AG2193" s="24" t="n">
        <f aca="false">SUM(X2193:AF2193)</f>
        <v>4658.82597928</v>
      </c>
      <c r="AH2193" s="20" t="n">
        <f aca="false">FIXED_BOM</f>
        <v>3461</v>
      </c>
      <c r="AI2193" s="24" t="n">
        <f aca="false">(AG2193+AH2193)*(1+CONT)</f>
        <v>9337.799876172</v>
      </c>
      <c r="AJ2193" s="24" t="n">
        <f aca="false">IF(L2193&gt;0,AI2193/L2193,1000000000000)</f>
        <v>480.73595859363</v>
      </c>
      <c r="AK2193" s="8" t="n">
        <f aca="false">IF(AND(G2193&gt;=V_NEED,L2193&gt;=P_MIN,K2193&gt;=Z_MIN,F2193&lt;=N_CAP,D2193&lt;=R_MAX,OR(CORONA_REQ=0,O2193&gt;=G2193)),1,0)</f>
        <v>0</v>
      </c>
      <c r="AL2193" s="28" t="n">
        <f aca="false">IF(AK2193=1,IF(OBJECTIVE=1,AI2193,AJ2193),1000000000000)+ROW()*0.000000001</f>
        <v>1000000000000</v>
      </c>
    </row>
    <row r="2194" customFormat="false" ht="15" hidden="false" customHeight="false" outlineLevel="0" collapsed="false">
      <c r="A2194" s="8" t="n">
        <v>2190</v>
      </c>
      <c r="B2194" s="23" t="n">
        <v>3</v>
      </c>
      <c r="C2194" s="23" t="n">
        <v>2</v>
      </c>
      <c r="D2194" s="8" t="n">
        <v>300</v>
      </c>
      <c r="E2194" s="8" t="n">
        <v>22</v>
      </c>
      <c r="F2194" s="8" t="n">
        <v>16</v>
      </c>
      <c r="G2194" s="28" t="n">
        <v>7.264419</v>
      </c>
      <c r="H2194" s="8" t="n">
        <v>172.03677</v>
      </c>
      <c r="I2194" s="8" t="n">
        <v>9484.144022</v>
      </c>
      <c r="J2194" s="28" t="n">
        <v>55.128587</v>
      </c>
      <c r="K2194" s="39" t="n">
        <v>1.69322</v>
      </c>
      <c r="L2194" s="28" t="n">
        <v>26.253533</v>
      </c>
      <c r="M2194" s="8" t="n">
        <v>227</v>
      </c>
      <c r="N2194" s="8" t="n">
        <v>1046</v>
      </c>
      <c r="O2194" s="28" t="n">
        <v>8.77062</v>
      </c>
      <c r="P2194" s="28" t="n">
        <v>39.949824</v>
      </c>
      <c r="Q2194" s="28" t="n">
        <v>41.563271</v>
      </c>
      <c r="R2194" s="8" t="n">
        <v>64</v>
      </c>
      <c r="S2194" s="8" t="n">
        <v>28</v>
      </c>
      <c r="T2194" s="23" t="n">
        <v>390.799983</v>
      </c>
      <c r="U2194" s="23" t="n">
        <v>323.946891</v>
      </c>
      <c r="V2194" s="28" t="n">
        <v>8.088184</v>
      </c>
      <c r="W2194" s="39" t="n">
        <v>0.850032</v>
      </c>
      <c r="X2194" s="24" t="n">
        <f aca="false">P2194*RHO_VANE/2700*(1+SCRAP)*PRICE_VANE</f>
        <v>478.19939328</v>
      </c>
      <c r="Y2194" s="24" t="n">
        <f aca="false">Q2194*RHO_PLATE/2700*(1+SCRAP)*PRICE_PLATE</f>
        <v>497.51235387</v>
      </c>
      <c r="Z2194" s="24" t="n">
        <f aca="false">T2194*CUT_M+(R2194+S2194)*CUT_SET</f>
        <v>678.1999745</v>
      </c>
      <c r="AA2194" s="24" t="n">
        <f aca="false">U2194*ROUND_M</f>
        <v>1619.734455</v>
      </c>
      <c r="AB2194" s="24" t="n">
        <f aca="false">(R2194+S2194)*FINISH_PART</f>
        <v>736</v>
      </c>
      <c r="AC2194" s="24" t="n">
        <f aca="false">R2194*SPACER_VANE+(R2194+S2194)*ASM_H*LABOUR</f>
        <v>1227</v>
      </c>
      <c r="AD2194" s="24" t="n">
        <f aca="false">V2194*G10_CAGE+W2194*G10_SLEEVE</f>
        <v>536.29296</v>
      </c>
      <c r="AE2194" s="24" t="n">
        <f aca="false">N2194/1000*SHAFT_M+SHAFT_SET</f>
        <v>205.52</v>
      </c>
      <c r="AF2194" s="24" t="n">
        <f aca="false">2*ROUNDUP(G2194*1000/V_ZENER,0)*PRICE_Z+5*ROUNDUP(G2194*DIODE_SAFETY/V_STICK,0)*PRICE_STICK</f>
        <v>56.9</v>
      </c>
      <c r="AG2194" s="24" t="n">
        <f aca="false">SUM(X2194:AF2194)</f>
        <v>6035.35913665</v>
      </c>
      <c r="AH2194" s="20" t="n">
        <f aca="false">FIXED_BOM</f>
        <v>3461</v>
      </c>
      <c r="AI2194" s="24" t="n">
        <f aca="false">(AG2194+AH2194)*(1+CONT)</f>
        <v>10920.8130071475</v>
      </c>
      <c r="AJ2194" s="24" t="n">
        <f aca="false">IF(L2194&gt;0,AI2194/L2194,1000000000000)</f>
        <v>415.974985429485</v>
      </c>
      <c r="AK2194" s="8" t="n">
        <f aca="false">IF(AND(G2194&gt;=V_NEED,L2194&gt;=P_MIN,K2194&gt;=Z_MIN,F2194&lt;=N_CAP,D2194&lt;=R_MAX,OR(CORONA_REQ=0,O2194&gt;=G2194)),1,0)</f>
        <v>0</v>
      </c>
      <c r="AL2194" s="28" t="n">
        <f aca="false">IF(AK2194=1,IF(OBJECTIVE=1,AI2194,AJ2194),1000000000000)+ROW()*0.000000001</f>
        <v>1000000000000</v>
      </c>
    </row>
    <row r="2195" customFormat="false" ht="15" hidden="false" customHeight="false" outlineLevel="0" collapsed="false">
      <c r="A2195" s="8" t="n">
        <v>2191</v>
      </c>
      <c r="B2195" s="23" t="n">
        <v>3</v>
      </c>
      <c r="C2195" s="23" t="n">
        <v>2</v>
      </c>
      <c r="D2195" s="8" t="n">
        <v>300</v>
      </c>
      <c r="E2195" s="8" t="n">
        <v>26</v>
      </c>
      <c r="F2195" s="8" t="n">
        <v>4</v>
      </c>
      <c r="G2195" s="28" t="n">
        <v>7.264419</v>
      </c>
      <c r="H2195" s="8" t="n">
        <v>67.844481</v>
      </c>
      <c r="I2195" s="8" t="n">
        <v>2517.617834</v>
      </c>
      <c r="J2195" s="28" t="n">
        <v>37.108661</v>
      </c>
      <c r="K2195" s="39" t="n">
        <v>1.643766</v>
      </c>
      <c r="L2195" s="28" t="n">
        <v>6.647188</v>
      </c>
      <c r="M2195" s="8" t="n">
        <v>62</v>
      </c>
      <c r="N2195" s="8" t="n">
        <v>716</v>
      </c>
      <c r="O2195" s="28" t="n">
        <v>8.77062</v>
      </c>
      <c r="P2195" s="28" t="n">
        <v>11.570819</v>
      </c>
      <c r="Q2195" s="28" t="n">
        <v>14.844025</v>
      </c>
      <c r="R2195" s="8" t="n">
        <v>16</v>
      </c>
      <c r="S2195" s="8" t="n">
        <v>10</v>
      </c>
      <c r="T2195" s="23" t="n">
        <v>104.29734</v>
      </c>
      <c r="U2195" s="23" t="n">
        <v>87.584067</v>
      </c>
      <c r="V2195" s="28" t="n">
        <v>3.270313</v>
      </c>
      <c r="W2195" s="39" t="n">
        <v>0.343695</v>
      </c>
      <c r="X2195" s="24" t="n">
        <f aca="false">P2195*RHO_VANE/2700*(1+SCRAP)*PRICE_VANE</f>
        <v>138.50270343</v>
      </c>
      <c r="Y2195" s="24" t="n">
        <f aca="false">Q2195*RHO_PLATE/2700*(1+SCRAP)*PRICE_PLATE</f>
        <v>177.68297925</v>
      </c>
      <c r="Z2195" s="24" t="n">
        <f aca="false">T2195*CUT_M+(R2195+S2195)*CUT_SET</f>
        <v>182.44601</v>
      </c>
      <c r="AA2195" s="24" t="n">
        <f aca="false">U2195*ROUND_M</f>
        <v>437.920335</v>
      </c>
      <c r="AB2195" s="24" t="n">
        <f aca="false">(R2195+S2195)*FINISH_PART</f>
        <v>208</v>
      </c>
      <c r="AC2195" s="24" t="n">
        <f aca="false">R2195*SPACER_VANE+(R2195+S2195)*ASM_H*LABOUR</f>
        <v>340.5</v>
      </c>
      <c r="AD2195" s="24" t="n">
        <f aca="false">V2195*G10_CAGE+W2195*G10_SLEEVE</f>
        <v>216.84048</v>
      </c>
      <c r="AE2195" s="24" t="n">
        <f aca="false">N2195/1000*SHAFT_M+SHAFT_SET</f>
        <v>165.92</v>
      </c>
      <c r="AF2195" s="24" t="n">
        <f aca="false">2*ROUNDUP(G2195*1000/V_ZENER,0)*PRICE_Z+5*ROUNDUP(G2195*DIODE_SAFETY/V_STICK,0)*PRICE_STICK</f>
        <v>56.9</v>
      </c>
      <c r="AG2195" s="24" t="n">
        <f aca="false">SUM(X2195:AF2195)</f>
        <v>1924.71250768</v>
      </c>
      <c r="AH2195" s="20" t="n">
        <f aca="false">FIXED_BOM</f>
        <v>3461</v>
      </c>
      <c r="AI2195" s="24" t="n">
        <f aca="false">(AG2195+AH2195)*(1+CONT)</f>
        <v>6193.569383832</v>
      </c>
      <c r="AJ2195" s="24" t="n">
        <f aca="false">IF(L2195&gt;0,AI2195/L2195,1000000000000)</f>
        <v>931.757817566165</v>
      </c>
      <c r="AK2195" s="8" t="n">
        <f aca="false">IF(AND(G2195&gt;=V_NEED,L2195&gt;=P_MIN,K2195&gt;=Z_MIN,F2195&lt;=N_CAP,D2195&lt;=R_MAX,OR(CORONA_REQ=0,O2195&gt;=G2195)),1,0)</f>
        <v>0</v>
      </c>
      <c r="AL2195" s="28" t="n">
        <f aca="false">IF(AK2195=1,IF(OBJECTIVE=1,AI2195,AJ2195),1000000000000)+ROW()*0.000000001</f>
        <v>1000000000000</v>
      </c>
    </row>
    <row r="2196" customFormat="false" ht="15" hidden="false" customHeight="false" outlineLevel="0" collapsed="false">
      <c r="A2196" s="8" t="n">
        <v>2192</v>
      </c>
      <c r="B2196" s="23" t="n">
        <v>3</v>
      </c>
      <c r="C2196" s="23" t="n">
        <v>2</v>
      </c>
      <c r="D2196" s="8" t="n">
        <v>300</v>
      </c>
      <c r="E2196" s="8" t="n">
        <v>26</v>
      </c>
      <c r="F2196" s="8" t="n">
        <v>6</v>
      </c>
      <c r="G2196" s="28" t="n">
        <v>7.264419</v>
      </c>
      <c r="H2196" s="8" t="n">
        <v>105.469898</v>
      </c>
      <c r="I2196" s="8" t="n">
        <v>3956.256596</v>
      </c>
      <c r="J2196" s="28" t="n">
        <v>37.510765</v>
      </c>
      <c r="K2196" s="39" t="n">
        <v>1.65593</v>
      </c>
      <c r="L2196" s="28" t="n">
        <v>10.575645</v>
      </c>
      <c r="M2196" s="8" t="n">
        <v>92</v>
      </c>
      <c r="N2196" s="8" t="n">
        <v>776</v>
      </c>
      <c r="O2196" s="28" t="n">
        <v>8.77062</v>
      </c>
      <c r="P2196" s="28" t="n">
        <v>17.356228</v>
      </c>
      <c r="Q2196" s="28" t="n">
        <v>20.781635</v>
      </c>
      <c r="R2196" s="8" t="n">
        <v>24</v>
      </c>
      <c r="S2196" s="8" t="n">
        <v>14</v>
      </c>
      <c r="T2196" s="23" t="n">
        <v>154.246896</v>
      </c>
      <c r="U2196" s="23" t="n">
        <v>129.176986</v>
      </c>
      <c r="V2196" s="28" t="n">
        <v>4.146289</v>
      </c>
      <c r="W2196" s="39" t="n">
        <v>0.435756</v>
      </c>
      <c r="X2196" s="24" t="n">
        <f aca="false">P2196*RHO_VANE/2700*(1+SCRAP)*PRICE_VANE</f>
        <v>207.75404916</v>
      </c>
      <c r="Y2196" s="24" t="n">
        <f aca="false">Q2196*RHO_PLATE/2700*(1+SCRAP)*PRICE_PLATE</f>
        <v>248.75617095</v>
      </c>
      <c r="Z2196" s="24" t="n">
        <f aca="false">T2196*CUT_M+(R2196+S2196)*CUT_SET</f>
        <v>269.370344</v>
      </c>
      <c r="AA2196" s="24" t="n">
        <f aca="false">U2196*ROUND_M</f>
        <v>645.88493</v>
      </c>
      <c r="AB2196" s="24" t="n">
        <f aca="false">(R2196+S2196)*FINISH_PART</f>
        <v>304</v>
      </c>
      <c r="AC2196" s="24" t="n">
        <f aca="false">R2196*SPACER_VANE+(R2196+S2196)*ASM_H*LABOUR</f>
        <v>499.5</v>
      </c>
      <c r="AD2196" s="24" t="n">
        <f aca="false">V2196*G10_CAGE+W2196*G10_SLEEVE</f>
        <v>274.9227</v>
      </c>
      <c r="AE2196" s="24" t="n">
        <f aca="false">N2196/1000*SHAFT_M+SHAFT_SET</f>
        <v>173.12</v>
      </c>
      <c r="AF2196" s="24" t="n">
        <f aca="false">2*ROUNDUP(G2196*1000/V_ZENER,0)*PRICE_Z+5*ROUNDUP(G2196*DIODE_SAFETY/V_STICK,0)*PRICE_STICK</f>
        <v>56.9</v>
      </c>
      <c r="AG2196" s="24" t="n">
        <f aca="false">SUM(X2196:AF2196)</f>
        <v>2680.20819411</v>
      </c>
      <c r="AH2196" s="20" t="n">
        <f aca="false">FIXED_BOM</f>
        <v>3461</v>
      </c>
      <c r="AI2196" s="24" t="n">
        <f aca="false">(AG2196+AH2196)*(1+CONT)</f>
        <v>7062.3894232265</v>
      </c>
      <c r="AJ2196" s="24" t="n">
        <f aca="false">IF(L2196&gt;0,AI2196/L2196,1000000000000)</f>
        <v>667.797512419006</v>
      </c>
      <c r="AK2196" s="8" t="n">
        <f aca="false">IF(AND(G2196&gt;=V_NEED,L2196&gt;=P_MIN,K2196&gt;=Z_MIN,F2196&lt;=N_CAP,D2196&lt;=R_MAX,OR(CORONA_REQ=0,O2196&gt;=G2196)),1,0)</f>
        <v>0</v>
      </c>
      <c r="AL2196" s="28" t="n">
        <f aca="false">IF(AK2196=1,IF(OBJECTIVE=1,AI2196,AJ2196),1000000000000)+ROW()*0.000000001</f>
        <v>1000000000000</v>
      </c>
    </row>
    <row r="2197" customFormat="false" ht="15" hidden="false" customHeight="false" outlineLevel="0" collapsed="false">
      <c r="A2197" s="8" t="n">
        <v>2193</v>
      </c>
      <c r="B2197" s="23" t="n">
        <v>3</v>
      </c>
      <c r="C2197" s="23" t="n">
        <v>2</v>
      </c>
      <c r="D2197" s="8" t="n">
        <v>300</v>
      </c>
      <c r="E2197" s="8" t="n">
        <v>26</v>
      </c>
      <c r="F2197" s="8" t="n">
        <v>8</v>
      </c>
      <c r="G2197" s="28" t="n">
        <v>7.264419</v>
      </c>
      <c r="H2197" s="8" t="n">
        <v>143.095316</v>
      </c>
      <c r="I2197" s="8" t="n">
        <v>5394.895359</v>
      </c>
      <c r="J2197" s="28" t="n">
        <v>37.701411</v>
      </c>
      <c r="K2197" s="39" t="n">
        <v>1.66159</v>
      </c>
      <c r="L2197" s="28" t="n">
        <v>14.503102</v>
      </c>
      <c r="M2197" s="8" t="n">
        <v>122</v>
      </c>
      <c r="N2197" s="8" t="n">
        <v>836</v>
      </c>
      <c r="O2197" s="28" t="n">
        <v>8.77062</v>
      </c>
      <c r="P2197" s="28" t="n">
        <v>23.141638</v>
      </c>
      <c r="Q2197" s="28" t="n">
        <v>26.719246</v>
      </c>
      <c r="R2197" s="8" t="n">
        <v>32</v>
      </c>
      <c r="S2197" s="8" t="n">
        <v>18</v>
      </c>
      <c r="T2197" s="23" t="n">
        <v>204.196451</v>
      </c>
      <c r="U2197" s="23" t="n">
        <v>170.769905</v>
      </c>
      <c r="V2197" s="28" t="n">
        <v>5.022266</v>
      </c>
      <c r="W2197" s="39" t="n">
        <v>0.527818</v>
      </c>
      <c r="X2197" s="24" t="n">
        <f aca="false">P2197*RHO_VANE/2700*(1+SCRAP)*PRICE_VANE</f>
        <v>277.00540686</v>
      </c>
      <c r="Y2197" s="24" t="n">
        <f aca="false">Q2197*RHO_PLATE/2700*(1+SCRAP)*PRICE_PLATE</f>
        <v>319.82937462</v>
      </c>
      <c r="Z2197" s="24" t="n">
        <f aca="false">T2197*CUT_M+(R2197+S2197)*CUT_SET</f>
        <v>356.2946765</v>
      </c>
      <c r="AA2197" s="24" t="n">
        <f aca="false">U2197*ROUND_M</f>
        <v>853.849525</v>
      </c>
      <c r="AB2197" s="24" t="n">
        <f aca="false">(R2197+S2197)*FINISH_PART</f>
        <v>400</v>
      </c>
      <c r="AC2197" s="24" t="n">
        <f aca="false">R2197*SPACER_VANE+(R2197+S2197)*ASM_H*LABOUR</f>
        <v>658.5</v>
      </c>
      <c r="AD2197" s="24" t="n">
        <f aca="false">V2197*G10_CAGE+W2197*G10_SLEEVE</f>
        <v>333.00504</v>
      </c>
      <c r="AE2197" s="24" t="n">
        <f aca="false">N2197/1000*SHAFT_M+SHAFT_SET</f>
        <v>180.32</v>
      </c>
      <c r="AF2197" s="24" t="n">
        <f aca="false">2*ROUNDUP(G2197*1000/V_ZENER,0)*PRICE_Z+5*ROUNDUP(G2197*DIODE_SAFETY/V_STICK,0)*PRICE_STICK</f>
        <v>56.9</v>
      </c>
      <c r="AG2197" s="24" t="n">
        <f aca="false">SUM(X2197:AF2197)</f>
        <v>3435.70402298</v>
      </c>
      <c r="AH2197" s="20" t="n">
        <f aca="false">FIXED_BOM</f>
        <v>3461</v>
      </c>
      <c r="AI2197" s="24" t="n">
        <f aca="false">(AG2197+AH2197)*(1+CONT)</f>
        <v>7931.209626427</v>
      </c>
      <c r="AJ2197" s="24" t="n">
        <f aca="false">IF(L2197&gt;0,AI2197/L2197,1000000000000)</f>
        <v>546.862983272613</v>
      </c>
      <c r="AK2197" s="8" t="n">
        <f aca="false">IF(AND(G2197&gt;=V_NEED,L2197&gt;=P_MIN,K2197&gt;=Z_MIN,F2197&lt;=N_CAP,D2197&lt;=R_MAX,OR(CORONA_REQ=0,O2197&gt;=G2197)),1,0)</f>
        <v>0</v>
      </c>
      <c r="AL2197" s="28" t="n">
        <f aca="false">IF(AK2197=1,IF(OBJECTIVE=1,AI2197,AJ2197),1000000000000)+ROW()*0.000000001</f>
        <v>1000000000000</v>
      </c>
    </row>
    <row r="2198" customFormat="false" ht="15" hidden="false" customHeight="false" outlineLevel="0" collapsed="false">
      <c r="A2198" s="8" t="n">
        <v>2194</v>
      </c>
      <c r="B2198" s="23" t="n">
        <v>3</v>
      </c>
      <c r="C2198" s="23" t="n">
        <v>2</v>
      </c>
      <c r="D2198" s="8" t="n">
        <v>300</v>
      </c>
      <c r="E2198" s="8" t="n">
        <v>26</v>
      </c>
      <c r="F2198" s="8" t="n">
        <v>10</v>
      </c>
      <c r="G2198" s="28" t="n">
        <v>7.264419</v>
      </c>
      <c r="H2198" s="8" t="n">
        <v>180.720733</v>
      </c>
      <c r="I2198" s="8" t="n">
        <v>6833.534121</v>
      </c>
      <c r="J2198" s="28" t="n">
        <v>37.812674</v>
      </c>
      <c r="K2198" s="39" t="n">
        <v>1.664126</v>
      </c>
      <c r="L2198" s="28" t="n">
        <v>18.416241</v>
      </c>
      <c r="M2198" s="8" t="n">
        <v>152</v>
      </c>
      <c r="N2198" s="8" t="n">
        <v>896</v>
      </c>
      <c r="O2198" s="28" t="n">
        <v>8.77062</v>
      </c>
      <c r="P2198" s="28" t="n">
        <v>28.927047</v>
      </c>
      <c r="Q2198" s="28" t="n">
        <v>32.656856</v>
      </c>
      <c r="R2198" s="8" t="n">
        <v>40</v>
      </c>
      <c r="S2198" s="8" t="n">
        <v>22</v>
      </c>
      <c r="T2198" s="23" t="n">
        <v>254.146006</v>
      </c>
      <c r="U2198" s="23" t="n">
        <v>212.362824</v>
      </c>
      <c r="V2198" s="28" t="n">
        <v>5.898242</v>
      </c>
      <c r="W2198" s="39" t="n">
        <v>0.619879</v>
      </c>
      <c r="X2198" s="24" t="n">
        <f aca="false">P2198*RHO_VANE/2700*(1+SCRAP)*PRICE_VANE</f>
        <v>346.25675259</v>
      </c>
      <c r="Y2198" s="24" t="n">
        <f aca="false">Q2198*RHO_PLATE/2700*(1+SCRAP)*PRICE_PLATE</f>
        <v>390.90256632</v>
      </c>
      <c r="Z2198" s="24" t="n">
        <f aca="false">T2198*CUT_M+(R2198+S2198)*CUT_SET</f>
        <v>443.219009</v>
      </c>
      <c r="AA2198" s="24" t="n">
        <f aca="false">U2198*ROUND_M</f>
        <v>1061.81412</v>
      </c>
      <c r="AB2198" s="24" t="n">
        <f aca="false">(R2198+S2198)*FINISH_PART</f>
        <v>496</v>
      </c>
      <c r="AC2198" s="24" t="n">
        <f aca="false">R2198*SPACER_VANE+(R2198+S2198)*ASM_H*LABOUR</f>
        <v>817.5</v>
      </c>
      <c r="AD2198" s="24" t="n">
        <f aca="false">V2198*G10_CAGE+W2198*G10_SLEEVE</f>
        <v>391.08726</v>
      </c>
      <c r="AE2198" s="24" t="n">
        <f aca="false">N2198/1000*SHAFT_M+SHAFT_SET</f>
        <v>187.52</v>
      </c>
      <c r="AF2198" s="24" t="n">
        <f aca="false">2*ROUNDUP(G2198*1000/V_ZENER,0)*PRICE_Z+5*ROUNDUP(G2198*DIODE_SAFETY/V_STICK,0)*PRICE_STICK</f>
        <v>56.9</v>
      </c>
      <c r="AG2198" s="24" t="n">
        <f aca="false">SUM(X2198:AF2198)</f>
        <v>4191.19970791</v>
      </c>
      <c r="AH2198" s="20" t="n">
        <f aca="false">FIXED_BOM</f>
        <v>3461</v>
      </c>
      <c r="AI2198" s="24" t="n">
        <f aca="false">(AG2198+AH2198)*(1+CONT)</f>
        <v>8800.0296640965</v>
      </c>
      <c r="AJ2198" s="24" t="n">
        <f aca="false">IF(L2198&gt;0,AI2198/L2198,1000000000000)</f>
        <v>477.84070940951</v>
      </c>
      <c r="AK2198" s="8" t="n">
        <f aca="false">IF(AND(G2198&gt;=V_NEED,L2198&gt;=P_MIN,K2198&gt;=Z_MIN,F2198&lt;=N_CAP,D2198&lt;=R_MAX,OR(CORONA_REQ=0,O2198&gt;=G2198)),1,0)</f>
        <v>0</v>
      </c>
      <c r="AL2198" s="28" t="n">
        <f aca="false">IF(AK2198=1,IF(OBJECTIVE=1,AI2198,AJ2198),1000000000000)+ROW()*0.000000001</f>
        <v>1000000000000</v>
      </c>
    </row>
    <row r="2199" customFormat="false" ht="15" hidden="false" customHeight="false" outlineLevel="0" collapsed="false">
      <c r="A2199" s="8" t="n">
        <v>2195</v>
      </c>
      <c r="B2199" s="23" t="n">
        <v>3</v>
      </c>
      <c r="C2199" s="23" t="n">
        <v>2</v>
      </c>
      <c r="D2199" s="8" t="n">
        <v>300</v>
      </c>
      <c r="E2199" s="8" t="n">
        <v>26</v>
      </c>
      <c r="F2199" s="8" t="n">
        <v>12</v>
      </c>
      <c r="G2199" s="28" t="n">
        <v>7.264419</v>
      </c>
      <c r="H2199" s="8" t="n">
        <v>218.346151</v>
      </c>
      <c r="I2199" s="8" t="n">
        <v>8272.172883</v>
      </c>
      <c r="J2199" s="28" t="n">
        <v>37.885591</v>
      </c>
      <c r="K2199" s="39" t="n">
        <v>1.666986</v>
      </c>
      <c r="L2199" s="28" t="n">
        <v>22.356938</v>
      </c>
      <c r="M2199" s="8" t="n">
        <v>182</v>
      </c>
      <c r="N2199" s="8" t="n">
        <v>956</v>
      </c>
      <c r="O2199" s="28" t="n">
        <v>8.77062</v>
      </c>
      <c r="P2199" s="28" t="n">
        <v>34.712456</v>
      </c>
      <c r="Q2199" s="28" t="n">
        <v>38.594466</v>
      </c>
      <c r="R2199" s="8" t="n">
        <v>48</v>
      </c>
      <c r="S2199" s="8" t="n">
        <v>26</v>
      </c>
      <c r="T2199" s="23" t="n">
        <v>304.095562</v>
      </c>
      <c r="U2199" s="23" t="n">
        <v>253.955743</v>
      </c>
      <c r="V2199" s="28" t="n">
        <v>6.774219</v>
      </c>
      <c r="W2199" s="39" t="n">
        <v>0.71194</v>
      </c>
      <c r="X2199" s="24" t="n">
        <f aca="false">P2199*RHO_VANE/2700*(1+SCRAP)*PRICE_VANE</f>
        <v>415.50809832</v>
      </c>
      <c r="Y2199" s="24" t="n">
        <f aca="false">Q2199*RHO_PLATE/2700*(1+SCRAP)*PRICE_PLATE</f>
        <v>461.97575802</v>
      </c>
      <c r="Z2199" s="24" t="n">
        <f aca="false">T2199*CUT_M+(R2199+S2199)*CUT_SET</f>
        <v>530.143343</v>
      </c>
      <c r="AA2199" s="24" t="n">
        <f aca="false">U2199*ROUND_M</f>
        <v>1269.778715</v>
      </c>
      <c r="AB2199" s="24" t="n">
        <f aca="false">(R2199+S2199)*FINISH_PART</f>
        <v>592</v>
      </c>
      <c r="AC2199" s="24" t="n">
        <f aca="false">R2199*SPACER_VANE+(R2199+S2199)*ASM_H*LABOUR</f>
        <v>976.5</v>
      </c>
      <c r="AD2199" s="24" t="n">
        <f aca="false">V2199*G10_CAGE+W2199*G10_SLEEVE</f>
        <v>449.16954</v>
      </c>
      <c r="AE2199" s="24" t="n">
        <f aca="false">N2199/1000*SHAFT_M+SHAFT_SET</f>
        <v>194.72</v>
      </c>
      <c r="AF2199" s="24" t="n">
        <f aca="false">2*ROUNDUP(G2199*1000/V_ZENER,0)*PRICE_Z+5*ROUNDUP(G2199*DIODE_SAFETY/V_STICK,0)*PRICE_STICK</f>
        <v>56.9</v>
      </c>
      <c r="AG2199" s="24" t="n">
        <f aca="false">SUM(X2199:AF2199)</f>
        <v>4946.69545434</v>
      </c>
      <c r="AH2199" s="20" t="n">
        <f aca="false">FIXED_BOM</f>
        <v>3461</v>
      </c>
      <c r="AI2199" s="24" t="n">
        <f aca="false">(AG2199+AH2199)*(1+CONT)</f>
        <v>9668.849772491</v>
      </c>
      <c r="AJ2199" s="24" t="n">
        <f aca="false">IF(L2199&gt;0,AI2199/L2199,1000000000000)</f>
        <v>432.476476541242</v>
      </c>
      <c r="AK2199" s="8" t="n">
        <f aca="false">IF(AND(G2199&gt;=V_NEED,L2199&gt;=P_MIN,K2199&gt;=Z_MIN,F2199&lt;=N_CAP,D2199&lt;=R_MAX,OR(CORONA_REQ=0,O2199&gt;=G2199)),1,0)</f>
        <v>0</v>
      </c>
      <c r="AL2199" s="28" t="n">
        <f aca="false">IF(AK2199=1,IF(OBJECTIVE=1,AI2199,AJ2199),1000000000000)+ROW()*0.000000001</f>
        <v>1000000000000</v>
      </c>
    </row>
    <row r="2200" customFormat="false" ht="15" hidden="false" customHeight="false" outlineLevel="0" collapsed="false">
      <c r="A2200" s="8" t="n">
        <v>2196</v>
      </c>
      <c r="B2200" s="23" t="n">
        <v>3</v>
      </c>
      <c r="C2200" s="23" t="n">
        <v>2</v>
      </c>
      <c r="D2200" s="8" t="n">
        <v>300</v>
      </c>
      <c r="E2200" s="8" t="n">
        <v>26</v>
      </c>
      <c r="F2200" s="8" t="n">
        <v>16</v>
      </c>
      <c r="G2200" s="28" t="n">
        <v>7.264419</v>
      </c>
      <c r="H2200" s="8" t="n">
        <v>293.596986</v>
      </c>
      <c r="I2200" s="8" t="n">
        <v>11149.450408</v>
      </c>
      <c r="J2200" s="28" t="n">
        <v>37.975357</v>
      </c>
      <c r="K2200" s="39" t="n">
        <v>1.668664</v>
      </c>
      <c r="L2200" s="28" t="n">
        <v>30.181786</v>
      </c>
      <c r="M2200" s="8" t="n">
        <v>242</v>
      </c>
      <c r="N2200" s="8" t="n">
        <v>1076</v>
      </c>
      <c r="O2200" s="28" t="n">
        <v>8.77062</v>
      </c>
      <c r="P2200" s="28" t="n">
        <v>46.283275</v>
      </c>
      <c r="Q2200" s="28" t="n">
        <v>50.469686</v>
      </c>
      <c r="R2200" s="8" t="n">
        <v>64</v>
      </c>
      <c r="S2200" s="8" t="n">
        <v>34</v>
      </c>
      <c r="T2200" s="23" t="n">
        <v>403.994672</v>
      </c>
      <c r="U2200" s="23" t="n">
        <v>337.141581</v>
      </c>
      <c r="V2200" s="28" t="n">
        <v>8.526172</v>
      </c>
      <c r="W2200" s="39" t="n">
        <v>0.896063</v>
      </c>
      <c r="X2200" s="24" t="n">
        <f aca="false">P2200*RHO_VANE/2700*(1+SCRAP)*PRICE_VANE</f>
        <v>554.01080175</v>
      </c>
      <c r="Y2200" s="24" t="n">
        <f aca="false">Q2200*RHO_PLATE/2700*(1+SCRAP)*PRICE_PLATE</f>
        <v>604.12214142</v>
      </c>
      <c r="Z2200" s="24" t="n">
        <f aca="false">T2200*CUT_M+(R2200+S2200)*CUT_SET</f>
        <v>703.992008</v>
      </c>
      <c r="AA2200" s="24" t="n">
        <f aca="false">U2200*ROUND_M</f>
        <v>1685.707905</v>
      </c>
      <c r="AB2200" s="24" t="n">
        <f aca="false">(R2200+S2200)*FINISH_PART</f>
        <v>784</v>
      </c>
      <c r="AC2200" s="24" t="n">
        <f aca="false">R2200*SPACER_VANE+(R2200+S2200)*ASM_H*LABOUR</f>
        <v>1294.5</v>
      </c>
      <c r="AD2200" s="24" t="n">
        <f aca="false">V2200*G10_CAGE+W2200*G10_SLEEVE</f>
        <v>565.3341</v>
      </c>
      <c r="AE2200" s="24" t="n">
        <f aca="false">N2200/1000*SHAFT_M+SHAFT_SET</f>
        <v>209.12</v>
      </c>
      <c r="AF2200" s="24" t="n">
        <f aca="false">2*ROUNDUP(G2200*1000/V_ZENER,0)*PRICE_Z+5*ROUNDUP(G2200*DIODE_SAFETY/V_STICK,0)*PRICE_STICK</f>
        <v>56.9</v>
      </c>
      <c r="AG2200" s="24" t="n">
        <f aca="false">SUM(X2200:AF2200)</f>
        <v>6457.68695617</v>
      </c>
      <c r="AH2200" s="20" t="n">
        <f aca="false">FIXED_BOM</f>
        <v>3461</v>
      </c>
      <c r="AI2200" s="24" t="n">
        <f aca="false">(AG2200+AH2200)*(1+CONT)</f>
        <v>11406.4899995955</v>
      </c>
      <c r="AJ2200" s="24" t="n">
        <f aca="false">IF(L2200&gt;0,AI2200/L2200,1000000000000)</f>
        <v>377.926276450158</v>
      </c>
      <c r="AK2200" s="8" t="n">
        <f aca="false">IF(AND(G2200&gt;=V_NEED,L2200&gt;=P_MIN,K2200&gt;=Z_MIN,F2200&lt;=N_CAP,D2200&lt;=R_MAX,OR(CORONA_REQ=0,O2200&gt;=G2200)),1,0)</f>
        <v>0</v>
      </c>
      <c r="AL2200" s="28" t="n">
        <f aca="false">IF(AK2200=1,IF(OBJECTIVE=1,AI2200,AJ2200),1000000000000)+ROW()*0.000000001</f>
        <v>1000000000000</v>
      </c>
    </row>
    <row r="2201" customFormat="false" ht="15" hidden="false" customHeight="false" outlineLevel="0" collapsed="false">
      <c r="A2201" s="8" t="n">
        <v>2197</v>
      </c>
      <c r="B2201" s="23" t="n">
        <v>3</v>
      </c>
      <c r="C2201" s="23" t="n">
        <v>2.5</v>
      </c>
      <c r="D2201" s="8" t="n">
        <v>300</v>
      </c>
      <c r="E2201" s="8" t="n">
        <v>18</v>
      </c>
      <c r="F2201" s="8" t="n">
        <v>4</v>
      </c>
      <c r="G2201" s="28" t="n">
        <v>7.264419</v>
      </c>
      <c r="H2201" s="8" t="n">
        <v>31.744299</v>
      </c>
      <c r="I2201" s="8" t="n">
        <v>1760.658988</v>
      </c>
      <c r="J2201" s="28" t="n">
        <v>55.463785</v>
      </c>
      <c r="K2201" s="39" t="n">
        <v>1.65663</v>
      </c>
      <c r="L2201" s="28" t="n">
        <v>4.704059</v>
      </c>
      <c r="M2201" s="8" t="n">
        <v>63</v>
      </c>
      <c r="N2201" s="8" t="n">
        <v>718</v>
      </c>
      <c r="O2201" s="28" t="n">
        <v>9.183835</v>
      </c>
      <c r="P2201" s="28" t="n">
        <v>10.505117</v>
      </c>
      <c r="Q2201" s="28" t="n">
        <v>14.844025</v>
      </c>
      <c r="R2201" s="8" t="n">
        <v>16</v>
      </c>
      <c r="S2201" s="8" t="n">
        <v>8</v>
      </c>
      <c r="T2201" s="23" t="n">
        <v>99.899111</v>
      </c>
      <c r="U2201" s="23" t="n">
        <v>83.185838</v>
      </c>
      <c r="V2201" s="28" t="n">
        <v>3.299512</v>
      </c>
      <c r="W2201" s="39" t="n">
        <v>0.346764</v>
      </c>
      <c r="X2201" s="24" t="n">
        <f aca="false">P2201*RHO_VANE/2700*(1+SCRAP)*PRICE_VANE</f>
        <v>125.74625049</v>
      </c>
      <c r="Y2201" s="24" t="n">
        <f aca="false">Q2201*RHO_PLATE/2700*(1+SCRAP)*PRICE_PLATE</f>
        <v>177.68297925</v>
      </c>
      <c r="Z2201" s="24" t="n">
        <f aca="false">T2201*CUT_M+(R2201+S2201)*CUT_SET</f>
        <v>173.8486665</v>
      </c>
      <c r="AA2201" s="24" t="n">
        <f aca="false">U2201*ROUND_M</f>
        <v>415.92919</v>
      </c>
      <c r="AB2201" s="24" t="n">
        <f aca="false">(R2201+S2201)*FINISH_PART</f>
        <v>192</v>
      </c>
      <c r="AC2201" s="24" t="n">
        <f aca="false">R2201*SPACER_VANE+(R2201+S2201)*ASM_H*LABOUR</f>
        <v>318</v>
      </c>
      <c r="AD2201" s="24" t="n">
        <f aca="false">V2201*G10_CAGE+W2201*G10_SLEEVE</f>
        <v>218.77656</v>
      </c>
      <c r="AE2201" s="24" t="n">
        <f aca="false">N2201/1000*SHAFT_M+SHAFT_SET</f>
        <v>166.16</v>
      </c>
      <c r="AF2201" s="24" t="n">
        <f aca="false">2*ROUNDUP(G2201*1000/V_ZENER,0)*PRICE_Z+5*ROUNDUP(G2201*DIODE_SAFETY/V_STICK,0)*PRICE_STICK</f>
        <v>56.9</v>
      </c>
      <c r="AG2201" s="24" t="n">
        <f aca="false">SUM(X2201:AF2201)</f>
        <v>1845.04364624</v>
      </c>
      <c r="AH2201" s="20" t="n">
        <f aca="false">FIXED_BOM</f>
        <v>3461</v>
      </c>
      <c r="AI2201" s="24" t="n">
        <f aca="false">(AG2201+AH2201)*(1+CONT)</f>
        <v>6101.950193176</v>
      </c>
      <c r="AJ2201" s="24" t="n">
        <f aca="false">IF(L2201&gt;0,AI2201/L2201,1000000000000)</f>
        <v>1297.16701962624</v>
      </c>
      <c r="AK2201" s="8" t="n">
        <f aca="false">IF(AND(G2201&gt;=V_NEED,L2201&gt;=P_MIN,K2201&gt;=Z_MIN,F2201&lt;=N_CAP,D2201&lt;=R_MAX,OR(CORONA_REQ=0,O2201&gt;=G2201)),1,0)</f>
        <v>0</v>
      </c>
      <c r="AL2201" s="28" t="n">
        <f aca="false">IF(AK2201=1,IF(OBJECTIVE=1,AI2201,AJ2201),1000000000000)+ROW()*0.000000001</f>
        <v>1000000000000</v>
      </c>
    </row>
    <row r="2202" customFormat="false" ht="15" hidden="false" customHeight="false" outlineLevel="0" collapsed="false">
      <c r="A2202" s="8" t="n">
        <v>2198</v>
      </c>
      <c r="B2202" s="23" t="n">
        <v>3</v>
      </c>
      <c r="C2202" s="23" t="n">
        <v>2.5</v>
      </c>
      <c r="D2202" s="8" t="n">
        <v>300</v>
      </c>
      <c r="E2202" s="8" t="n">
        <v>18</v>
      </c>
      <c r="F2202" s="8" t="n">
        <v>6</v>
      </c>
      <c r="G2202" s="28" t="n">
        <v>7.264419</v>
      </c>
      <c r="H2202" s="8" t="n">
        <v>48.741042</v>
      </c>
      <c r="I2202" s="8" t="n">
        <v>2766.749838</v>
      </c>
      <c r="J2202" s="28" t="n">
        <v>56.764273</v>
      </c>
      <c r="K2202" s="39" t="n">
        <v>1.674165</v>
      </c>
      <c r="L2202" s="28" t="n">
        <v>7.522336</v>
      </c>
      <c r="M2202" s="8" t="n">
        <v>90.5</v>
      </c>
      <c r="N2202" s="8" t="n">
        <v>773</v>
      </c>
      <c r="O2202" s="28" t="n">
        <v>9.183835</v>
      </c>
      <c r="P2202" s="28" t="n">
        <v>15.757675</v>
      </c>
      <c r="Q2202" s="28" t="n">
        <v>18.555032</v>
      </c>
      <c r="R2202" s="8" t="n">
        <v>24</v>
      </c>
      <c r="S2202" s="8" t="n">
        <v>10</v>
      </c>
      <c r="T2202" s="23" t="n">
        <v>145.450436</v>
      </c>
      <c r="U2202" s="23" t="n">
        <v>120.380527</v>
      </c>
      <c r="V2202" s="28" t="n">
        <v>4.10249</v>
      </c>
      <c r="W2202" s="39" t="n">
        <v>0.431153</v>
      </c>
      <c r="X2202" s="24" t="n">
        <f aca="false">P2202*RHO_VANE/2700*(1+SCRAP)*PRICE_VANE</f>
        <v>188.61936975</v>
      </c>
      <c r="Y2202" s="24" t="n">
        <f aca="false">Q2202*RHO_PLATE/2700*(1+SCRAP)*PRICE_PLATE</f>
        <v>222.10373304</v>
      </c>
      <c r="Z2202" s="24" t="n">
        <f aca="false">T2202*CUT_M+(R2202+S2202)*CUT_SET</f>
        <v>252.175654</v>
      </c>
      <c r="AA2202" s="24" t="n">
        <f aca="false">U2202*ROUND_M</f>
        <v>601.902635</v>
      </c>
      <c r="AB2202" s="24" t="n">
        <f aca="false">(R2202+S2202)*FINISH_PART</f>
        <v>272</v>
      </c>
      <c r="AC2202" s="24" t="n">
        <f aca="false">R2202*SPACER_VANE+(R2202+S2202)*ASM_H*LABOUR</f>
        <v>454.5</v>
      </c>
      <c r="AD2202" s="24" t="n">
        <f aca="false">V2202*G10_CAGE+W2202*G10_SLEEVE</f>
        <v>272.01858</v>
      </c>
      <c r="AE2202" s="24" t="n">
        <f aca="false">N2202/1000*SHAFT_M+SHAFT_SET</f>
        <v>172.76</v>
      </c>
      <c r="AF2202" s="24" t="n">
        <f aca="false">2*ROUNDUP(G2202*1000/V_ZENER,0)*PRICE_Z+5*ROUNDUP(G2202*DIODE_SAFETY/V_STICK,0)*PRICE_STICK</f>
        <v>56.9</v>
      </c>
      <c r="AG2202" s="24" t="n">
        <f aca="false">SUM(X2202:AF2202)</f>
        <v>2492.97997179</v>
      </c>
      <c r="AH2202" s="20" t="n">
        <f aca="false">FIXED_BOM</f>
        <v>3461</v>
      </c>
      <c r="AI2202" s="24" t="n">
        <f aca="false">(AG2202+AH2202)*(1+CONT)</f>
        <v>6847.0769675585</v>
      </c>
      <c r="AJ2202" s="24" t="n">
        <f aca="false">IF(L2202&gt;0,AI2202/L2202,1000000000000)</f>
        <v>910.23280102863</v>
      </c>
      <c r="AK2202" s="8" t="n">
        <f aca="false">IF(AND(G2202&gt;=V_NEED,L2202&gt;=P_MIN,K2202&gt;=Z_MIN,F2202&lt;=N_CAP,D2202&lt;=R_MAX,OR(CORONA_REQ=0,O2202&gt;=G2202)),1,0)</f>
        <v>0</v>
      </c>
      <c r="AL2202" s="28" t="n">
        <f aca="false">IF(AK2202=1,IF(OBJECTIVE=1,AI2202,AJ2202),1000000000000)+ROW()*0.000000001</f>
        <v>1000000000000</v>
      </c>
    </row>
    <row r="2203" customFormat="false" ht="15" hidden="false" customHeight="false" outlineLevel="0" collapsed="false">
      <c r="A2203" s="8" t="n">
        <v>2199</v>
      </c>
      <c r="B2203" s="23" t="n">
        <v>3</v>
      </c>
      <c r="C2203" s="23" t="n">
        <v>2.5</v>
      </c>
      <c r="D2203" s="8" t="n">
        <v>300</v>
      </c>
      <c r="E2203" s="8" t="n">
        <v>18</v>
      </c>
      <c r="F2203" s="8" t="n">
        <v>8</v>
      </c>
      <c r="G2203" s="28" t="n">
        <v>7.264419</v>
      </c>
      <c r="H2203" s="8" t="n">
        <v>65.737785</v>
      </c>
      <c r="I2203" s="8" t="n">
        <v>3772.840689</v>
      </c>
      <c r="J2203" s="28" t="n">
        <v>57.39227</v>
      </c>
      <c r="K2203" s="39" t="n">
        <v>1.682376</v>
      </c>
      <c r="L2203" s="28" t="n">
        <v>10.343216</v>
      </c>
      <c r="M2203" s="8" t="n">
        <v>123.5</v>
      </c>
      <c r="N2203" s="8" t="n">
        <v>839</v>
      </c>
      <c r="O2203" s="28" t="n">
        <v>9.183835</v>
      </c>
      <c r="P2203" s="28" t="n">
        <v>21.010233</v>
      </c>
      <c r="Q2203" s="28" t="n">
        <v>25.977044</v>
      </c>
      <c r="R2203" s="8" t="n">
        <v>32</v>
      </c>
      <c r="S2203" s="8" t="n">
        <v>14</v>
      </c>
      <c r="T2203" s="23" t="n">
        <v>195.399992</v>
      </c>
      <c r="U2203" s="23" t="n">
        <v>161.973446</v>
      </c>
      <c r="V2203" s="28" t="n">
        <v>5.066064</v>
      </c>
      <c r="W2203" s="39" t="n">
        <v>0.532421</v>
      </c>
      <c r="X2203" s="24" t="n">
        <f aca="false">P2203*RHO_VANE/2700*(1+SCRAP)*PRICE_VANE</f>
        <v>251.49248901</v>
      </c>
      <c r="Y2203" s="24" t="n">
        <f aca="false">Q2203*RHO_PLATE/2700*(1+SCRAP)*PRICE_PLATE</f>
        <v>310.94521668</v>
      </c>
      <c r="Z2203" s="24" t="n">
        <f aca="false">T2203*CUT_M+(R2203+S2203)*CUT_SET</f>
        <v>339.099988</v>
      </c>
      <c r="AA2203" s="24" t="n">
        <f aca="false">U2203*ROUND_M</f>
        <v>809.86723</v>
      </c>
      <c r="AB2203" s="24" t="n">
        <f aca="false">(R2203+S2203)*FINISH_PART</f>
        <v>368</v>
      </c>
      <c r="AC2203" s="24" t="n">
        <f aca="false">R2203*SPACER_VANE+(R2203+S2203)*ASM_H*LABOUR</f>
        <v>613.5</v>
      </c>
      <c r="AD2203" s="24" t="n">
        <f aca="false">V2203*G10_CAGE+W2203*G10_SLEEVE</f>
        <v>335.9091</v>
      </c>
      <c r="AE2203" s="24" t="n">
        <f aca="false">N2203/1000*SHAFT_M+SHAFT_SET</f>
        <v>180.68</v>
      </c>
      <c r="AF2203" s="24" t="n">
        <f aca="false">2*ROUNDUP(G2203*1000/V_ZENER,0)*PRICE_Z+5*ROUNDUP(G2203*DIODE_SAFETY/V_STICK,0)*PRICE_STICK</f>
        <v>56.9</v>
      </c>
      <c r="AG2203" s="24" t="n">
        <f aca="false">SUM(X2203:AF2203)</f>
        <v>3266.39402369</v>
      </c>
      <c r="AH2203" s="20" t="n">
        <f aca="false">FIXED_BOM</f>
        <v>3461</v>
      </c>
      <c r="AI2203" s="24" t="n">
        <f aca="false">(AG2203+AH2203)*(1+CONT)</f>
        <v>7736.5031272435</v>
      </c>
      <c r="AJ2203" s="24" t="n">
        <f aca="false">IF(L2203&gt;0,AI2203/L2203,1000000000000)</f>
        <v>747.978494043197</v>
      </c>
      <c r="AK2203" s="8" t="n">
        <f aca="false">IF(AND(G2203&gt;=V_NEED,L2203&gt;=P_MIN,K2203&gt;=Z_MIN,F2203&lt;=N_CAP,D2203&lt;=R_MAX,OR(CORONA_REQ=0,O2203&gt;=G2203)),1,0)</f>
        <v>0</v>
      </c>
      <c r="AL2203" s="28" t="n">
        <f aca="false">IF(AK2203=1,IF(OBJECTIVE=1,AI2203,AJ2203),1000000000000)+ROW()*0.000000001</f>
        <v>1000000000000</v>
      </c>
    </row>
    <row r="2204" customFormat="false" ht="15" hidden="false" customHeight="false" outlineLevel="0" collapsed="false">
      <c r="A2204" s="8" t="n">
        <v>2200</v>
      </c>
      <c r="B2204" s="23" t="n">
        <v>3</v>
      </c>
      <c r="C2204" s="23" t="n">
        <v>2.5</v>
      </c>
      <c r="D2204" s="8" t="n">
        <v>300</v>
      </c>
      <c r="E2204" s="8" t="n">
        <v>18</v>
      </c>
      <c r="F2204" s="8" t="n">
        <v>10</v>
      </c>
      <c r="G2204" s="28" t="n">
        <v>7.264419</v>
      </c>
      <c r="H2204" s="8" t="n">
        <v>82.734527</v>
      </c>
      <c r="I2204" s="8" t="n">
        <v>4778.931539</v>
      </c>
      <c r="J2204" s="28" t="n">
        <v>57.762239</v>
      </c>
      <c r="K2204" s="39" t="n">
        <v>1.686945</v>
      </c>
      <c r="L2204" s="28" t="n">
        <v>13.15893</v>
      </c>
      <c r="M2204" s="8" t="n">
        <v>151</v>
      </c>
      <c r="N2204" s="8" t="n">
        <v>894</v>
      </c>
      <c r="O2204" s="28" t="n">
        <v>9.183835</v>
      </c>
      <c r="P2204" s="28" t="n">
        <v>26.262792</v>
      </c>
      <c r="Q2204" s="28" t="n">
        <v>29.688051</v>
      </c>
      <c r="R2204" s="8" t="n">
        <v>40</v>
      </c>
      <c r="S2204" s="8" t="n">
        <v>16</v>
      </c>
      <c r="T2204" s="23" t="n">
        <v>240.951317</v>
      </c>
      <c r="U2204" s="23" t="n">
        <v>199.168135</v>
      </c>
      <c r="V2204" s="28" t="n">
        <v>5.869043</v>
      </c>
      <c r="W2204" s="39" t="n">
        <v>0.61681</v>
      </c>
      <c r="X2204" s="24" t="n">
        <f aca="false">P2204*RHO_VANE/2700*(1+SCRAP)*PRICE_VANE</f>
        <v>314.36562024</v>
      </c>
      <c r="Y2204" s="24" t="n">
        <f aca="false">Q2204*RHO_PLATE/2700*(1+SCRAP)*PRICE_PLATE</f>
        <v>355.36597047</v>
      </c>
      <c r="Z2204" s="24" t="n">
        <f aca="false">T2204*CUT_M+(R2204+S2204)*CUT_SET</f>
        <v>417.4269755</v>
      </c>
      <c r="AA2204" s="24" t="n">
        <f aca="false">U2204*ROUND_M</f>
        <v>995.840675</v>
      </c>
      <c r="AB2204" s="24" t="n">
        <f aca="false">(R2204+S2204)*FINISH_PART</f>
        <v>448</v>
      </c>
      <c r="AC2204" s="24" t="n">
        <f aca="false">R2204*SPACER_VANE+(R2204+S2204)*ASM_H*LABOUR</f>
        <v>750</v>
      </c>
      <c r="AD2204" s="24" t="n">
        <f aca="false">V2204*G10_CAGE+W2204*G10_SLEEVE</f>
        <v>389.15118</v>
      </c>
      <c r="AE2204" s="24" t="n">
        <f aca="false">N2204/1000*SHAFT_M+SHAFT_SET</f>
        <v>187.28</v>
      </c>
      <c r="AF2204" s="24" t="n">
        <f aca="false">2*ROUNDUP(G2204*1000/V_ZENER,0)*PRICE_Z+5*ROUNDUP(G2204*DIODE_SAFETY/V_STICK,0)*PRICE_STICK</f>
        <v>56.9</v>
      </c>
      <c r="AG2204" s="24" t="n">
        <f aca="false">SUM(X2204:AF2204)</f>
        <v>3914.33042121</v>
      </c>
      <c r="AH2204" s="20" t="n">
        <f aca="false">FIXED_BOM</f>
        <v>3461</v>
      </c>
      <c r="AI2204" s="24" t="n">
        <f aca="false">(AG2204+AH2204)*(1+CONT)</f>
        <v>8481.6299843915</v>
      </c>
      <c r="AJ2204" s="24" t="n">
        <f aca="false">IF(L2204&gt;0,AI2204/L2204,1000000000000)</f>
        <v>644.553165370703</v>
      </c>
      <c r="AK2204" s="8" t="n">
        <f aca="false">IF(AND(G2204&gt;=V_NEED,L2204&gt;=P_MIN,K2204&gt;=Z_MIN,F2204&lt;=N_CAP,D2204&lt;=R_MAX,OR(CORONA_REQ=0,O2204&gt;=G2204)),1,0)</f>
        <v>0</v>
      </c>
      <c r="AL2204" s="28" t="n">
        <f aca="false">IF(AK2204=1,IF(OBJECTIVE=1,AI2204,AJ2204),1000000000000)+ROW()*0.000000001</f>
        <v>1000000000000</v>
      </c>
    </row>
    <row r="2205" customFormat="false" ht="15" hidden="false" customHeight="false" outlineLevel="0" collapsed="false">
      <c r="A2205" s="8" t="n">
        <v>2201</v>
      </c>
      <c r="B2205" s="23" t="n">
        <v>3</v>
      </c>
      <c r="C2205" s="23" t="n">
        <v>2.5</v>
      </c>
      <c r="D2205" s="8" t="n">
        <v>300</v>
      </c>
      <c r="E2205" s="8" t="n">
        <v>18</v>
      </c>
      <c r="F2205" s="8" t="n">
        <v>12</v>
      </c>
      <c r="G2205" s="28" t="n">
        <v>7.264419</v>
      </c>
      <c r="H2205" s="8" t="n">
        <v>99.73127</v>
      </c>
      <c r="I2205" s="8" t="n">
        <v>5785.022389</v>
      </c>
      <c r="J2205" s="28" t="n">
        <v>58.006104</v>
      </c>
      <c r="K2205" s="39" t="n">
        <v>1.690238</v>
      </c>
      <c r="L2205" s="28" t="n">
        <v>15.972666</v>
      </c>
      <c r="M2205" s="8" t="n">
        <v>178.5</v>
      </c>
      <c r="N2205" s="8" t="n">
        <v>949</v>
      </c>
      <c r="O2205" s="28" t="n">
        <v>9.183835</v>
      </c>
      <c r="P2205" s="28" t="n">
        <v>31.51535</v>
      </c>
      <c r="Q2205" s="28" t="n">
        <v>33.399057</v>
      </c>
      <c r="R2205" s="8" t="n">
        <v>48</v>
      </c>
      <c r="S2205" s="8" t="n">
        <v>18</v>
      </c>
      <c r="T2205" s="23" t="n">
        <v>286.502643</v>
      </c>
      <c r="U2205" s="23" t="n">
        <v>236.362824</v>
      </c>
      <c r="V2205" s="28" t="n">
        <v>6.672021</v>
      </c>
      <c r="W2205" s="39" t="n">
        <v>0.7012</v>
      </c>
      <c r="X2205" s="24" t="n">
        <f aca="false">P2205*RHO_VANE/2700*(1+SCRAP)*PRICE_VANE</f>
        <v>377.2387395</v>
      </c>
      <c r="Y2205" s="24" t="n">
        <f aca="false">Q2205*RHO_PLATE/2700*(1+SCRAP)*PRICE_PLATE</f>
        <v>399.78671229</v>
      </c>
      <c r="Z2205" s="24" t="n">
        <f aca="false">T2205*CUT_M+(R2205+S2205)*CUT_SET</f>
        <v>495.7539645</v>
      </c>
      <c r="AA2205" s="24" t="n">
        <f aca="false">U2205*ROUND_M</f>
        <v>1181.81412</v>
      </c>
      <c r="AB2205" s="24" t="n">
        <f aca="false">(R2205+S2205)*FINISH_PART</f>
        <v>528</v>
      </c>
      <c r="AC2205" s="24" t="n">
        <f aca="false">R2205*SPACER_VANE+(R2205+S2205)*ASM_H*LABOUR</f>
        <v>886.5</v>
      </c>
      <c r="AD2205" s="24" t="n">
        <f aca="false">V2205*G10_CAGE+W2205*G10_SLEEVE</f>
        <v>442.39326</v>
      </c>
      <c r="AE2205" s="24" t="n">
        <f aca="false">N2205/1000*SHAFT_M+SHAFT_SET</f>
        <v>193.88</v>
      </c>
      <c r="AF2205" s="24" t="n">
        <f aca="false">2*ROUNDUP(G2205*1000/V_ZENER,0)*PRICE_Z+5*ROUNDUP(G2205*DIODE_SAFETY/V_STICK,0)*PRICE_STICK</f>
        <v>56.9</v>
      </c>
      <c r="AG2205" s="24" t="n">
        <f aca="false">SUM(X2205:AF2205)</f>
        <v>4562.26679629</v>
      </c>
      <c r="AH2205" s="20" t="n">
        <f aca="false">FIXED_BOM</f>
        <v>3461</v>
      </c>
      <c r="AI2205" s="24" t="n">
        <f aca="false">(AG2205+AH2205)*(1+CONT)</f>
        <v>9226.7568157335</v>
      </c>
      <c r="AJ2205" s="24" t="n">
        <f aca="false">IF(L2205&gt;0,AI2205/L2205,1000000000000)</f>
        <v>577.659159449869</v>
      </c>
      <c r="AK2205" s="8" t="n">
        <f aca="false">IF(AND(G2205&gt;=V_NEED,L2205&gt;=P_MIN,K2205&gt;=Z_MIN,F2205&lt;=N_CAP,D2205&lt;=R_MAX,OR(CORONA_REQ=0,O2205&gt;=G2205)),1,0)</f>
        <v>0</v>
      </c>
      <c r="AL2205" s="28" t="n">
        <f aca="false">IF(AK2205=1,IF(OBJECTIVE=1,AI2205,AJ2205),1000000000000)+ROW()*0.000000001</f>
        <v>1000000000000</v>
      </c>
    </row>
    <row r="2206" customFormat="false" ht="15" hidden="false" customHeight="false" outlineLevel="0" collapsed="false">
      <c r="A2206" s="8" t="n">
        <v>2202</v>
      </c>
      <c r="B2206" s="23" t="n">
        <v>3</v>
      </c>
      <c r="C2206" s="23" t="n">
        <v>2.5</v>
      </c>
      <c r="D2206" s="8" t="n">
        <v>300</v>
      </c>
      <c r="E2206" s="8" t="n">
        <v>18</v>
      </c>
      <c r="F2206" s="8" t="n">
        <v>16</v>
      </c>
      <c r="G2206" s="28" t="n">
        <v>7.264419</v>
      </c>
      <c r="H2206" s="8" t="n">
        <v>133.724755</v>
      </c>
      <c r="I2206" s="8" t="n">
        <v>7797.20409</v>
      </c>
      <c r="J2206" s="28" t="n">
        <v>58.307859</v>
      </c>
      <c r="K2206" s="39" t="n">
        <v>1.694519</v>
      </c>
      <c r="L2206" s="28" t="n">
        <v>21.62621</v>
      </c>
      <c r="M2206" s="8" t="n">
        <v>239</v>
      </c>
      <c r="N2206" s="8" t="n">
        <v>1070</v>
      </c>
      <c r="O2206" s="28" t="n">
        <v>9.183835</v>
      </c>
      <c r="P2206" s="28" t="n">
        <v>42.020467</v>
      </c>
      <c r="Q2206" s="28" t="n">
        <v>44.532076</v>
      </c>
      <c r="R2206" s="8" t="n">
        <v>64</v>
      </c>
      <c r="S2206" s="8" t="n">
        <v>24</v>
      </c>
      <c r="T2206" s="23" t="n">
        <v>382.003524</v>
      </c>
      <c r="U2206" s="23" t="n">
        <v>315.150432</v>
      </c>
      <c r="V2206" s="28" t="n">
        <v>8.438574</v>
      </c>
      <c r="W2206" s="39" t="n">
        <v>0.886857</v>
      </c>
      <c r="X2206" s="24" t="n">
        <f aca="false">P2206*RHO_VANE/2700*(1+SCRAP)*PRICE_VANE</f>
        <v>502.98498999</v>
      </c>
      <c r="Y2206" s="24" t="n">
        <f aca="false">Q2206*RHO_PLATE/2700*(1+SCRAP)*PRICE_PLATE</f>
        <v>533.04894972</v>
      </c>
      <c r="Z2206" s="24" t="n">
        <f aca="false">T2206*CUT_M+(R2206+S2206)*CUT_SET</f>
        <v>661.005286</v>
      </c>
      <c r="AA2206" s="24" t="n">
        <f aca="false">U2206*ROUND_M</f>
        <v>1575.75216</v>
      </c>
      <c r="AB2206" s="24" t="n">
        <f aca="false">(R2206+S2206)*FINISH_PART</f>
        <v>704</v>
      </c>
      <c r="AC2206" s="24" t="n">
        <f aca="false">R2206*SPACER_VANE+(R2206+S2206)*ASM_H*LABOUR</f>
        <v>1182</v>
      </c>
      <c r="AD2206" s="24" t="n">
        <f aca="false">V2206*G10_CAGE+W2206*G10_SLEEVE</f>
        <v>559.52586</v>
      </c>
      <c r="AE2206" s="24" t="n">
        <f aca="false">N2206/1000*SHAFT_M+SHAFT_SET</f>
        <v>208.4</v>
      </c>
      <c r="AF2206" s="24" t="n">
        <f aca="false">2*ROUNDUP(G2206*1000/V_ZENER,0)*PRICE_Z+5*ROUNDUP(G2206*DIODE_SAFETY/V_STICK,0)*PRICE_STICK</f>
        <v>56.9</v>
      </c>
      <c r="AG2206" s="24" t="n">
        <f aca="false">SUM(X2206:AF2206)</f>
        <v>5983.61724571</v>
      </c>
      <c r="AH2206" s="20" t="n">
        <f aca="false">FIXED_BOM</f>
        <v>3461</v>
      </c>
      <c r="AI2206" s="24" t="n">
        <f aca="false">(AG2206+AH2206)*(1+CONT)</f>
        <v>10861.3098325665</v>
      </c>
      <c r="AJ2206" s="24" t="n">
        <f aca="false">IF(L2206&gt;0,AI2206/L2206,1000000000000)</f>
        <v>502.229000484435</v>
      </c>
      <c r="AK2206" s="8" t="n">
        <f aca="false">IF(AND(G2206&gt;=V_NEED,L2206&gt;=P_MIN,K2206&gt;=Z_MIN,F2206&lt;=N_CAP,D2206&lt;=R_MAX,OR(CORONA_REQ=0,O2206&gt;=G2206)),1,0)</f>
        <v>0</v>
      </c>
      <c r="AL2206" s="28" t="n">
        <f aca="false">IF(AK2206=1,IF(OBJECTIVE=1,AI2206,AJ2206),1000000000000)+ROW()*0.000000001</f>
        <v>1000000000000</v>
      </c>
    </row>
    <row r="2207" customFormat="false" ht="15" hidden="false" customHeight="false" outlineLevel="0" collapsed="false">
      <c r="A2207" s="8" t="n">
        <v>2203</v>
      </c>
      <c r="B2207" s="23" t="n">
        <v>3</v>
      </c>
      <c r="C2207" s="23" t="n">
        <v>2.5</v>
      </c>
      <c r="D2207" s="8" t="n">
        <v>300</v>
      </c>
      <c r="E2207" s="8" t="n">
        <v>22</v>
      </c>
      <c r="F2207" s="8" t="n">
        <v>4</v>
      </c>
      <c r="G2207" s="28" t="n">
        <v>7.264419</v>
      </c>
      <c r="H2207" s="8" t="n">
        <v>43.973366</v>
      </c>
      <c r="I2207" s="8" t="n">
        <v>2139.352086</v>
      </c>
      <c r="J2207" s="28" t="n">
        <v>48.651088</v>
      </c>
      <c r="K2207" s="39" t="n">
        <v>1.657788</v>
      </c>
      <c r="L2207" s="28" t="n">
        <v>5.725201</v>
      </c>
      <c r="M2207" s="8" t="n">
        <v>63</v>
      </c>
      <c r="N2207" s="8" t="n">
        <v>718</v>
      </c>
      <c r="O2207" s="28" t="n">
        <v>9.183835</v>
      </c>
      <c r="P2207" s="28" t="n">
        <v>12.48432</v>
      </c>
      <c r="Q2207" s="28" t="n">
        <v>14.844025</v>
      </c>
      <c r="R2207" s="8" t="n">
        <v>16</v>
      </c>
      <c r="S2207" s="8" t="n">
        <v>8</v>
      </c>
      <c r="T2207" s="23" t="n">
        <v>99.899111</v>
      </c>
      <c r="U2207" s="23" t="n">
        <v>83.185838</v>
      </c>
      <c r="V2207" s="28" t="n">
        <v>3.299512</v>
      </c>
      <c r="W2207" s="39" t="n">
        <v>0.346764</v>
      </c>
      <c r="X2207" s="24" t="n">
        <f aca="false">P2207*RHO_VANE/2700*(1+SCRAP)*PRICE_VANE</f>
        <v>149.4373104</v>
      </c>
      <c r="Y2207" s="24" t="n">
        <f aca="false">Q2207*RHO_PLATE/2700*(1+SCRAP)*PRICE_PLATE</f>
        <v>177.68297925</v>
      </c>
      <c r="Z2207" s="24" t="n">
        <f aca="false">T2207*CUT_M+(R2207+S2207)*CUT_SET</f>
        <v>173.8486665</v>
      </c>
      <c r="AA2207" s="24" t="n">
        <f aca="false">U2207*ROUND_M</f>
        <v>415.92919</v>
      </c>
      <c r="AB2207" s="24" t="n">
        <f aca="false">(R2207+S2207)*FINISH_PART</f>
        <v>192</v>
      </c>
      <c r="AC2207" s="24" t="n">
        <f aca="false">R2207*SPACER_VANE+(R2207+S2207)*ASM_H*LABOUR</f>
        <v>318</v>
      </c>
      <c r="AD2207" s="24" t="n">
        <f aca="false">V2207*G10_CAGE+W2207*G10_SLEEVE</f>
        <v>218.77656</v>
      </c>
      <c r="AE2207" s="24" t="n">
        <f aca="false">N2207/1000*SHAFT_M+SHAFT_SET</f>
        <v>166.16</v>
      </c>
      <c r="AF2207" s="24" t="n">
        <f aca="false">2*ROUNDUP(G2207*1000/V_ZENER,0)*PRICE_Z+5*ROUNDUP(G2207*DIODE_SAFETY/V_STICK,0)*PRICE_STICK</f>
        <v>56.9</v>
      </c>
      <c r="AG2207" s="24" t="n">
        <f aca="false">SUM(X2207:AF2207)</f>
        <v>1868.73470615</v>
      </c>
      <c r="AH2207" s="20" t="n">
        <f aca="false">FIXED_BOM</f>
        <v>3461</v>
      </c>
      <c r="AI2207" s="24" t="n">
        <f aca="false">(AG2207+AH2207)*(1+CONT)</f>
        <v>6129.1949120725</v>
      </c>
      <c r="AJ2207" s="24" t="n">
        <f aca="false">IF(L2207&gt;0,AI2207/L2207,1000000000000)</f>
        <v>1070.56414474749</v>
      </c>
      <c r="AK2207" s="8" t="n">
        <f aca="false">IF(AND(G2207&gt;=V_NEED,L2207&gt;=P_MIN,K2207&gt;=Z_MIN,F2207&lt;=N_CAP,D2207&lt;=R_MAX,OR(CORONA_REQ=0,O2207&gt;=G2207)),1,0)</f>
        <v>0</v>
      </c>
      <c r="AL2207" s="28" t="n">
        <f aca="false">IF(AK2207=1,IF(OBJECTIVE=1,AI2207,AJ2207),1000000000000)+ROW()*0.000000001</f>
        <v>1000000000000</v>
      </c>
    </row>
    <row r="2208" customFormat="false" ht="15" hidden="false" customHeight="false" outlineLevel="0" collapsed="false">
      <c r="A2208" s="8" t="n">
        <v>2204</v>
      </c>
      <c r="B2208" s="23" t="n">
        <v>3</v>
      </c>
      <c r="C2208" s="23" t="n">
        <v>2.5</v>
      </c>
      <c r="D2208" s="8" t="n">
        <v>300</v>
      </c>
      <c r="E2208" s="8" t="n">
        <v>22</v>
      </c>
      <c r="F2208" s="8" t="n">
        <v>6</v>
      </c>
      <c r="G2208" s="28" t="n">
        <v>7.264419</v>
      </c>
      <c r="H2208" s="8" t="n">
        <v>67.958146</v>
      </c>
      <c r="I2208" s="8" t="n">
        <v>3361.838992</v>
      </c>
      <c r="J2208" s="28" t="n">
        <v>49.469257</v>
      </c>
      <c r="K2208" s="39" t="n">
        <v>1.671266</v>
      </c>
      <c r="L2208" s="28" t="n">
        <v>9.117285</v>
      </c>
      <c r="M2208" s="8" t="n">
        <v>96</v>
      </c>
      <c r="N2208" s="8" t="n">
        <v>784</v>
      </c>
      <c r="O2208" s="28" t="n">
        <v>9.183835</v>
      </c>
      <c r="P2208" s="28" t="n">
        <v>18.72648</v>
      </c>
      <c r="Q2208" s="28" t="n">
        <v>22.266038</v>
      </c>
      <c r="R2208" s="8" t="n">
        <v>24</v>
      </c>
      <c r="S2208" s="8" t="n">
        <v>12</v>
      </c>
      <c r="T2208" s="23" t="n">
        <v>149.848666</v>
      </c>
      <c r="U2208" s="23" t="n">
        <v>124.778757</v>
      </c>
      <c r="V2208" s="28" t="n">
        <v>4.263086</v>
      </c>
      <c r="W2208" s="39" t="n">
        <v>0.448031</v>
      </c>
      <c r="X2208" s="24" t="n">
        <f aca="false">P2208*RHO_VANE/2700*(1+SCRAP)*PRICE_VANE</f>
        <v>224.1559656</v>
      </c>
      <c r="Y2208" s="24" t="n">
        <f aca="false">Q2208*RHO_PLATE/2700*(1+SCRAP)*PRICE_PLATE</f>
        <v>266.52447486</v>
      </c>
      <c r="Z2208" s="24" t="n">
        <f aca="false">T2208*CUT_M+(R2208+S2208)*CUT_SET</f>
        <v>260.772999</v>
      </c>
      <c r="AA2208" s="24" t="n">
        <f aca="false">U2208*ROUND_M</f>
        <v>623.893785</v>
      </c>
      <c r="AB2208" s="24" t="n">
        <f aca="false">(R2208+S2208)*FINISH_PART</f>
        <v>288</v>
      </c>
      <c r="AC2208" s="24" t="n">
        <f aca="false">R2208*SPACER_VANE+(R2208+S2208)*ASM_H*LABOUR</f>
        <v>477</v>
      </c>
      <c r="AD2208" s="24" t="n">
        <f aca="false">V2208*G10_CAGE+W2208*G10_SLEEVE</f>
        <v>282.66702</v>
      </c>
      <c r="AE2208" s="24" t="n">
        <f aca="false">N2208/1000*SHAFT_M+SHAFT_SET</f>
        <v>174.08</v>
      </c>
      <c r="AF2208" s="24" t="n">
        <f aca="false">2*ROUNDUP(G2208*1000/V_ZENER,0)*PRICE_Z+5*ROUNDUP(G2208*DIODE_SAFETY/V_STICK,0)*PRICE_STICK</f>
        <v>56.9</v>
      </c>
      <c r="AG2208" s="24" t="n">
        <f aca="false">SUM(X2208:AF2208)</f>
        <v>2653.99424446</v>
      </c>
      <c r="AH2208" s="20" t="n">
        <f aca="false">FIXED_BOM</f>
        <v>3461</v>
      </c>
      <c r="AI2208" s="24" t="n">
        <f aca="false">(AG2208+AH2208)*(1+CONT)</f>
        <v>7032.243381129</v>
      </c>
      <c r="AJ2208" s="24" t="n">
        <f aca="false">IF(L2208&gt;0,AI2208/L2208,1000000000000)</f>
        <v>771.308934746364</v>
      </c>
      <c r="AK2208" s="8" t="n">
        <f aca="false">IF(AND(G2208&gt;=V_NEED,L2208&gt;=P_MIN,K2208&gt;=Z_MIN,F2208&lt;=N_CAP,D2208&lt;=R_MAX,OR(CORONA_REQ=0,O2208&gt;=G2208)),1,0)</f>
        <v>0</v>
      </c>
      <c r="AL2208" s="28" t="n">
        <f aca="false">IF(AK2208=1,IF(OBJECTIVE=1,AI2208,AJ2208),1000000000000)+ROW()*0.000000001</f>
        <v>1000000000000</v>
      </c>
    </row>
    <row r="2209" customFormat="false" ht="15" hidden="false" customHeight="false" outlineLevel="0" collapsed="false">
      <c r="A2209" s="8" t="n">
        <v>2205</v>
      </c>
      <c r="B2209" s="23" t="n">
        <v>3</v>
      </c>
      <c r="C2209" s="23" t="n">
        <v>2.5</v>
      </c>
      <c r="D2209" s="8" t="n">
        <v>300</v>
      </c>
      <c r="E2209" s="8" t="n">
        <v>22</v>
      </c>
      <c r="F2209" s="8" t="n">
        <v>8</v>
      </c>
      <c r="G2209" s="28" t="n">
        <v>7.264419</v>
      </c>
      <c r="H2209" s="8" t="n">
        <v>91.942926</v>
      </c>
      <c r="I2209" s="8" t="n">
        <v>4584.325898</v>
      </c>
      <c r="J2209" s="28" t="n">
        <v>49.860561</v>
      </c>
      <c r="K2209" s="39" t="n">
        <v>1.678432</v>
      </c>
      <c r="L2209" s="28" t="n">
        <v>12.519676</v>
      </c>
      <c r="M2209" s="8" t="n">
        <v>129</v>
      </c>
      <c r="N2209" s="8" t="n">
        <v>850</v>
      </c>
      <c r="O2209" s="28" t="n">
        <v>9.183835</v>
      </c>
      <c r="P2209" s="28" t="n">
        <v>24.96864</v>
      </c>
      <c r="Q2209" s="28" t="n">
        <v>29.688051</v>
      </c>
      <c r="R2209" s="8" t="n">
        <v>32</v>
      </c>
      <c r="S2209" s="8" t="n">
        <v>16</v>
      </c>
      <c r="T2209" s="23" t="n">
        <v>199.798221</v>
      </c>
      <c r="U2209" s="23" t="n">
        <v>166.371675</v>
      </c>
      <c r="V2209" s="28" t="n">
        <v>5.22666</v>
      </c>
      <c r="W2209" s="39" t="n">
        <v>0.549299</v>
      </c>
      <c r="X2209" s="24" t="n">
        <f aca="false">P2209*RHO_VANE/2700*(1+SCRAP)*PRICE_VANE</f>
        <v>298.8746208</v>
      </c>
      <c r="Y2209" s="24" t="n">
        <f aca="false">Q2209*RHO_PLATE/2700*(1+SCRAP)*PRICE_PLATE</f>
        <v>355.36597047</v>
      </c>
      <c r="Z2209" s="24" t="n">
        <f aca="false">T2209*CUT_M+(R2209+S2209)*CUT_SET</f>
        <v>347.6973315</v>
      </c>
      <c r="AA2209" s="24" t="n">
        <f aca="false">U2209*ROUND_M</f>
        <v>831.858375</v>
      </c>
      <c r="AB2209" s="24" t="n">
        <f aca="false">(R2209+S2209)*FINISH_PART</f>
        <v>384</v>
      </c>
      <c r="AC2209" s="24" t="n">
        <f aca="false">R2209*SPACER_VANE+(R2209+S2209)*ASM_H*LABOUR</f>
        <v>636</v>
      </c>
      <c r="AD2209" s="24" t="n">
        <f aca="false">V2209*G10_CAGE+W2209*G10_SLEEVE</f>
        <v>346.55754</v>
      </c>
      <c r="AE2209" s="24" t="n">
        <f aca="false">N2209/1000*SHAFT_M+SHAFT_SET</f>
        <v>182</v>
      </c>
      <c r="AF2209" s="24" t="n">
        <f aca="false">2*ROUNDUP(G2209*1000/V_ZENER,0)*PRICE_Z+5*ROUNDUP(G2209*DIODE_SAFETY/V_STICK,0)*PRICE_STICK</f>
        <v>56.9</v>
      </c>
      <c r="AG2209" s="24" t="n">
        <f aca="false">SUM(X2209:AF2209)</f>
        <v>3439.25383777</v>
      </c>
      <c r="AH2209" s="20" t="n">
        <f aca="false">FIXED_BOM</f>
        <v>3461</v>
      </c>
      <c r="AI2209" s="24" t="n">
        <f aca="false">(AG2209+AH2209)*(1+CONT)</f>
        <v>7935.2919134355</v>
      </c>
      <c r="AJ2209" s="24" t="n">
        <f aca="false">IF(L2209&gt;0,AI2209/L2209,1000000000000)</f>
        <v>633.825660778721</v>
      </c>
      <c r="AK2209" s="8" t="n">
        <f aca="false">IF(AND(G2209&gt;=V_NEED,L2209&gt;=P_MIN,K2209&gt;=Z_MIN,F2209&lt;=N_CAP,D2209&lt;=R_MAX,OR(CORONA_REQ=0,O2209&gt;=G2209)),1,0)</f>
        <v>0</v>
      </c>
      <c r="AL2209" s="28" t="n">
        <f aca="false">IF(AK2209=1,IF(OBJECTIVE=1,AI2209,AJ2209),1000000000000)+ROW()*0.000000001</f>
        <v>1000000000000</v>
      </c>
    </row>
    <row r="2210" customFormat="false" ht="15" hidden="false" customHeight="false" outlineLevel="0" collapsed="false">
      <c r="A2210" s="8" t="n">
        <v>2206</v>
      </c>
      <c r="B2210" s="23" t="n">
        <v>3</v>
      </c>
      <c r="C2210" s="23" t="n">
        <v>2.5</v>
      </c>
      <c r="D2210" s="8" t="n">
        <v>300</v>
      </c>
      <c r="E2210" s="8" t="n">
        <v>22</v>
      </c>
      <c r="F2210" s="8" t="n">
        <v>10</v>
      </c>
      <c r="G2210" s="28" t="n">
        <v>7.264419</v>
      </c>
      <c r="H2210" s="8" t="n">
        <v>115.927706</v>
      </c>
      <c r="I2210" s="8" t="n">
        <v>5806.812804</v>
      </c>
      <c r="J2210" s="28" t="n">
        <v>50.089948</v>
      </c>
      <c r="K2210" s="39" t="n">
        <v>1.681837</v>
      </c>
      <c r="L2210" s="28" t="n">
        <v>15.909883</v>
      </c>
      <c r="M2210" s="8" t="n">
        <v>156.5</v>
      </c>
      <c r="N2210" s="8" t="n">
        <v>905</v>
      </c>
      <c r="O2210" s="28" t="n">
        <v>9.183835</v>
      </c>
      <c r="P2210" s="28" t="n">
        <v>31.2108</v>
      </c>
      <c r="Q2210" s="28" t="n">
        <v>33.399057</v>
      </c>
      <c r="R2210" s="8" t="n">
        <v>40</v>
      </c>
      <c r="S2210" s="8" t="n">
        <v>18</v>
      </c>
      <c r="T2210" s="23" t="n">
        <v>245.349547</v>
      </c>
      <c r="U2210" s="23" t="n">
        <v>203.566365</v>
      </c>
      <c r="V2210" s="28" t="n">
        <v>6.029639</v>
      </c>
      <c r="W2210" s="39" t="n">
        <v>0.633688</v>
      </c>
      <c r="X2210" s="24" t="n">
        <f aca="false">P2210*RHO_VANE/2700*(1+SCRAP)*PRICE_VANE</f>
        <v>373.593276</v>
      </c>
      <c r="Y2210" s="24" t="n">
        <f aca="false">Q2210*RHO_PLATE/2700*(1+SCRAP)*PRICE_PLATE</f>
        <v>399.78671229</v>
      </c>
      <c r="Z2210" s="24" t="n">
        <f aca="false">T2210*CUT_M+(R2210+S2210)*CUT_SET</f>
        <v>426.0243205</v>
      </c>
      <c r="AA2210" s="24" t="n">
        <f aca="false">U2210*ROUND_M</f>
        <v>1017.831825</v>
      </c>
      <c r="AB2210" s="24" t="n">
        <f aca="false">(R2210+S2210)*FINISH_PART</f>
        <v>464</v>
      </c>
      <c r="AC2210" s="24" t="n">
        <f aca="false">R2210*SPACER_VANE+(R2210+S2210)*ASM_H*LABOUR</f>
        <v>772.5</v>
      </c>
      <c r="AD2210" s="24" t="n">
        <f aca="false">V2210*G10_CAGE+W2210*G10_SLEEVE</f>
        <v>399.79962</v>
      </c>
      <c r="AE2210" s="24" t="n">
        <f aca="false">N2210/1000*SHAFT_M+SHAFT_SET</f>
        <v>188.6</v>
      </c>
      <c r="AF2210" s="24" t="n">
        <f aca="false">2*ROUNDUP(G2210*1000/V_ZENER,0)*PRICE_Z+5*ROUNDUP(G2210*DIODE_SAFETY/V_STICK,0)*PRICE_STICK</f>
        <v>56.9</v>
      </c>
      <c r="AG2210" s="24" t="n">
        <f aca="false">SUM(X2210:AF2210)</f>
        <v>4099.03575379</v>
      </c>
      <c r="AH2210" s="20" t="n">
        <f aca="false">FIXED_BOM</f>
        <v>3461</v>
      </c>
      <c r="AI2210" s="24" t="n">
        <f aca="false">(AG2210+AH2210)*(1+CONT)</f>
        <v>8694.0411168585</v>
      </c>
      <c r="AJ2210" s="24" t="n">
        <f aca="false">IF(L2210&gt;0,AI2210/L2210,1000000000000)</f>
        <v>546.455377255666</v>
      </c>
      <c r="AK2210" s="8" t="n">
        <f aca="false">IF(AND(G2210&gt;=V_NEED,L2210&gt;=P_MIN,K2210&gt;=Z_MIN,F2210&lt;=N_CAP,D2210&lt;=R_MAX,OR(CORONA_REQ=0,O2210&gt;=G2210)),1,0)</f>
        <v>0</v>
      </c>
      <c r="AL2210" s="28" t="n">
        <f aca="false">IF(AK2210=1,IF(OBJECTIVE=1,AI2210,AJ2210),1000000000000)+ROW()*0.000000001</f>
        <v>1000000000000</v>
      </c>
    </row>
    <row r="2211" customFormat="false" ht="15" hidden="false" customHeight="false" outlineLevel="0" collapsed="false">
      <c r="A2211" s="8" t="n">
        <v>2207</v>
      </c>
      <c r="B2211" s="23" t="n">
        <v>3</v>
      </c>
      <c r="C2211" s="23" t="n">
        <v>2.5</v>
      </c>
      <c r="D2211" s="8" t="n">
        <v>300</v>
      </c>
      <c r="E2211" s="8" t="n">
        <v>22</v>
      </c>
      <c r="F2211" s="8" t="n">
        <v>12</v>
      </c>
      <c r="G2211" s="28" t="n">
        <v>7.264419</v>
      </c>
      <c r="H2211" s="8" t="n">
        <v>139.912487</v>
      </c>
      <c r="I2211" s="8" t="n">
        <v>7029.29971</v>
      </c>
      <c r="J2211" s="28" t="n">
        <v>50.240689</v>
      </c>
      <c r="K2211" s="39" t="n">
        <v>1.684357</v>
      </c>
      <c r="L2211" s="28" t="n">
        <v>19.312793</v>
      </c>
      <c r="M2211" s="8" t="n">
        <v>189.5</v>
      </c>
      <c r="N2211" s="8" t="n">
        <v>971</v>
      </c>
      <c r="O2211" s="28" t="n">
        <v>9.183835</v>
      </c>
      <c r="P2211" s="28" t="n">
        <v>37.45296</v>
      </c>
      <c r="Q2211" s="28" t="n">
        <v>40.82107</v>
      </c>
      <c r="R2211" s="8" t="n">
        <v>48</v>
      </c>
      <c r="S2211" s="8" t="n">
        <v>22</v>
      </c>
      <c r="T2211" s="23" t="n">
        <v>295.299102</v>
      </c>
      <c r="U2211" s="23" t="n">
        <v>245.159283</v>
      </c>
      <c r="V2211" s="28" t="n">
        <v>6.993213</v>
      </c>
      <c r="W2211" s="39" t="n">
        <v>0.734955</v>
      </c>
      <c r="X2211" s="24" t="n">
        <f aca="false">P2211*RHO_VANE/2700*(1+SCRAP)*PRICE_VANE</f>
        <v>448.3119312</v>
      </c>
      <c r="Y2211" s="24" t="n">
        <f aca="false">Q2211*RHO_PLATE/2700*(1+SCRAP)*PRICE_PLATE</f>
        <v>488.6282079</v>
      </c>
      <c r="Z2211" s="24" t="n">
        <f aca="false">T2211*CUT_M+(R2211+S2211)*CUT_SET</f>
        <v>512.948653</v>
      </c>
      <c r="AA2211" s="24" t="n">
        <f aca="false">U2211*ROUND_M</f>
        <v>1225.796415</v>
      </c>
      <c r="AB2211" s="24" t="n">
        <f aca="false">(R2211+S2211)*FINISH_PART</f>
        <v>560</v>
      </c>
      <c r="AC2211" s="24" t="n">
        <f aca="false">R2211*SPACER_VANE+(R2211+S2211)*ASM_H*LABOUR</f>
        <v>931.5</v>
      </c>
      <c r="AD2211" s="24" t="n">
        <f aca="false">V2211*G10_CAGE+W2211*G10_SLEEVE</f>
        <v>463.69008</v>
      </c>
      <c r="AE2211" s="24" t="n">
        <f aca="false">N2211/1000*SHAFT_M+SHAFT_SET</f>
        <v>196.52</v>
      </c>
      <c r="AF2211" s="24" t="n">
        <f aca="false">2*ROUNDUP(G2211*1000/V_ZENER,0)*PRICE_Z+5*ROUNDUP(G2211*DIODE_SAFETY/V_STICK,0)*PRICE_STICK</f>
        <v>56.9</v>
      </c>
      <c r="AG2211" s="24" t="n">
        <f aca="false">SUM(X2211:AF2211)</f>
        <v>4884.2952871</v>
      </c>
      <c r="AH2211" s="20" t="n">
        <f aca="false">FIXED_BOM</f>
        <v>3461</v>
      </c>
      <c r="AI2211" s="24" t="n">
        <f aca="false">(AG2211+AH2211)*(1+CONT)</f>
        <v>9597.089580165</v>
      </c>
      <c r="AJ2211" s="24" t="n">
        <f aca="false">IF(L2211&gt;0,AI2211/L2211,1000000000000)</f>
        <v>496.929138119225</v>
      </c>
      <c r="AK2211" s="8" t="n">
        <f aca="false">IF(AND(G2211&gt;=V_NEED,L2211&gt;=P_MIN,K2211&gt;=Z_MIN,F2211&lt;=N_CAP,D2211&lt;=R_MAX,OR(CORONA_REQ=0,O2211&gt;=G2211)),1,0)</f>
        <v>0</v>
      </c>
      <c r="AL2211" s="28" t="n">
        <f aca="false">IF(AK2211=1,IF(OBJECTIVE=1,AI2211,AJ2211),1000000000000)+ROW()*0.000000001</f>
        <v>1000000000000</v>
      </c>
    </row>
    <row r="2212" customFormat="false" ht="15" hidden="false" customHeight="false" outlineLevel="0" collapsed="false">
      <c r="A2212" s="8" t="n">
        <v>2208</v>
      </c>
      <c r="B2212" s="23" t="n">
        <v>3</v>
      </c>
      <c r="C2212" s="23" t="n">
        <v>2.5</v>
      </c>
      <c r="D2212" s="8" t="n">
        <v>300</v>
      </c>
      <c r="E2212" s="8" t="n">
        <v>22</v>
      </c>
      <c r="F2212" s="8" t="n">
        <v>16</v>
      </c>
      <c r="G2212" s="28" t="n">
        <v>7.264419</v>
      </c>
      <c r="H2212" s="8" t="n">
        <v>187.882047</v>
      </c>
      <c r="I2212" s="8" t="n">
        <v>9474.273523</v>
      </c>
      <c r="J2212" s="28" t="n">
        <v>50.42671</v>
      </c>
      <c r="K2212" s="39" t="n">
        <v>1.687679</v>
      </c>
      <c r="L2212" s="28" t="n">
        <v>26.103247</v>
      </c>
      <c r="M2212" s="8" t="n">
        <v>250</v>
      </c>
      <c r="N2212" s="8" t="n">
        <v>1092</v>
      </c>
      <c r="O2212" s="28" t="n">
        <v>9.183835</v>
      </c>
      <c r="P2212" s="28" t="n">
        <v>49.93728</v>
      </c>
      <c r="Q2212" s="28" t="n">
        <v>51.954089</v>
      </c>
      <c r="R2212" s="8" t="n">
        <v>64</v>
      </c>
      <c r="S2212" s="8" t="n">
        <v>28</v>
      </c>
      <c r="T2212" s="23" t="n">
        <v>390.799983</v>
      </c>
      <c r="U2212" s="23" t="n">
        <v>323.946891</v>
      </c>
      <c r="V2212" s="28" t="n">
        <v>8.759766</v>
      </c>
      <c r="W2212" s="39" t="n">
        <v>0.920612</v>
      </c>
      <c r="X2212" s="24" t="n">
        <f aca="false">P2212*RHO_VANE/2700*(1+SCRAP)*PRICE_VANE</f>
        <v>597.7492416</v>
      </c>
      <c r="Y2212" s="24" t="n">
        <f aca="false">Q2212*RHO_PLATE/2700*(1+SCRAP)*PRICE_PLATE</f>
        <v>621.89044533</v>
      </c>
      <c r="Z2212" s="24" t="n">
        <f aca="false">T2212*CUT_M+(R2212+S2212)*CUT_SET</f>
        <v>678.1999745</v>
      </c>
      <c r="AA2212" s="24" t="n">
        <f aca="false">U2212*ROUND_M</f>
        <v>1619.734455</v>
      </c>
      <c r="AB2212" s="24" t="n">
        <f aca="false">(R2212+S2212)*FINISH_PART</f>
        <v>736</v>
      </c>
      <c r="AC2212" s="24" t="n">
        <f aca="false">R2212*SPACER_VANE+(R2212+S2212)*ASM_H*LABOUR</f>
        <v>1227</v>
      </c>
      <c r="AD2212" s="24" t="n">
        <f aca="false">V2212*G10_CAGE+W2212*G10_SLEEVE</f>
        <v>580.82268</v>
      </c>
      <c r="AE2212" s="24" t="n">
        <f aca="false">N2212/1000*SHAFT_M+SHAFT_SET</f>
        <v>211.04</v>
      </c>
      <c r="AF2212" s="24" t="n">
        <f aca="false">2*ROUNDUP(G2212*1000/V_ZENER,0)*PRICE_Z+5*ROUNDUP(G2212*DIODE_SAFETY/V_STICK,0)*PRICE_STICK</f>
        <v>56.9</v>
      </c>
      <c r="AG2212" s="24" t="n">
        <f aca="false">SUM(X2212:AF2212)</f>
        <v>6329.33679643</v>
      </c>
      <c r="AH2212" s="20" t="n">
        <f aca="false">FIXED_BOM</f>
        <v>3461</v>
      </c>
      <c r="AI2212" s="24" t="n">
        <f aca="false">(AG2212+AH2212)*(1+CONT)</f>
        <v>11258.8873158945</v>
      </c>
      <c r="AJ2212" s="24" t="n">
        <f aca="false">IF(L2212&gt;0,AI2212/L2212,1000000000000)</f>
        <v>431.321333928093</v>
      </c>
      <c r="AK2212" s="8" t="n">
        <f aca="false">IF(AND(G2212&gt;=V_NEED,L2212&gt;=P_MIN,K2212&gt;=Z_MIN,F2212&lt;=N_CAP,D2212&lt;=R_MAX,OR(CORONA_REQ=0,O2212&gt;=G2212)),1,0)</f>
        <v>0</v>
      </c>
      <c r="AL2212" s="28" t="n">
        <f aca="false">IF(AK2212=1,IF(OBJECTIVE=1,AI2212,AJ2212),1000000000000)+ROW()*0.000000001</f>
        <v>1000000000000</v>
      </c>
    </row>
    <row r="2213" customFormat="false" ht="15" hidden="false" customHeight="false" outlineLevel="0" collapsed="false">
      <c r="A2213" s="8" t="n">
        <v>2209</v>
      </c>
      <c r="B2213" s="23" t="n">
        <v>3</v>
      </c>
      <c r="C2213" s="23" t="n">
        <v>2.5</v>
      </c>
      <c r="D2213" s="8" t="n">
        <v>300</v>
      </c>
      <c r="E2213" s="8" t="n">
        <v>26</v>
      </c>
      <c r="F2213" s="8" t="n">
        <v>4</v>
      </c>
      <c r="G2213" s="28" t="n">
        <v>7.264419</v>
      </c>
      <c r="H2213" s="8" t="n">
        <v>73.701381</v>
      </c>
      <c r="I2213" s="8" t="n">
        <v>2518.637609</v>
      </c>
      <c r="J2213" s="28" t="n">
        <v>34.173547</v>
      </c>
      <c r="K2213" s="39" t="n">
        <v>1.63736</v>
      </c>
      <c r="L2213" s="28" t="n">
        <v>6.607883</v>
      </c>
      <c r="M2213" s="8" t="n">
        <v>68.5</v>
      </c>
      <c r="N2213" s="8" t="n">
        <v>729</v>
      </c>
      <c r="O2213" s="28" t="n">
        <v>9.183835</v>
      </c>
      <c r="P2213" s="28" t="n">
        <v>14.463523</v>
      </c>
      <c r="Q2213" s="28" t="n">
        <v>18.555032</v>
      </c>
      <c r="R2213" s="8" t="n">
        <v>16</v>
      </c>
      <c r="S2213" s="8" t="n">
        <v>10</v>
      </c>
      <c r="T2213" s="23" t="n">
        <v>104.29734</v>
      </c>
      <c r="U2213" s="23" t="n">
        <v>87.584067</v>
      </c>
      <c r="V2213" s="28" t="n">
        <v>3.460107</v>
      </c>
      <c r="W2213" s="39" t="n">
        <v>0.363642</v>
      </c>
      <c r="X2213" s="24" t="n">
        <f aca="false">P2213*RHO_VANE/2700*(1+SCRAP)*PRICE_VANE</f>
        <v>173.12837031</v>
      </c>
      <c r="Y2213" s="24" t="n">
        <f aca="false">Q2213*RHO_PLATE/2700*(1+SCRAP)*PRICE_PLATE</f>
        <v>222.10373304</v>
      </c>
      <c r="Z2213" s="24" t="n">
        <f aca="false">T2213*CUT_M+(R2213+S2213)*CUT_SET</f>
        <v>182.44601</v>
      </c>
      <c r="AA2213" s="24" t="n">
        <f aca="false">U2213*ROUND_M</f>
        <v>437.920335</v>
      </c>
      <c r="AB2213" s="24" t="n">
        <f aca="false">(R2213+S2213)*FINISH_PART</f>
        <v>208</v>
      </c>
      <c r="AC2213" s="24" t="n">
        <f aca="false">R2213*SPACER_VANE+(R2213+S2213)*ASM_H*LABOUR</f>
        <v>340.5</v>
      </c>
      <c r="AD2213" s="24" t="n">
        <f aca="false">V2213*G10_CAGE+W2213*G10_SLEEVE</f>
        <v>229.42494</v>
      </c>
      <c r="AE2213" s="24" t="n">
        <f aca="false">N2213/1000*SHAFT_M+SHAFT_SET</f>
        <v>167.48</v>
      </c>
      <c r="AF2213" s="24" t="n">
        <f aca="false">2*ROUNDUP(G2213*1000/V_ZENER,0)*PRICE_Z+5*ROUNDUP(G2213*DIODE_SAFETY/V_STICK,0)*PRICE_STICK</f>
        <v>56.9</v>
      </c>
      <c r="AG2213" s="24" t="n">
        <f aca="false">SUM(X2213:AF2213)</f>
        <v>2017.90338835</v>
      </c>
      <c r="AH2213" s="20" t="n">
        <f aca="false">FIXED_BOM</f>
        <v>3461</v>
      </c>
      <c r="AI2213" s="24" t="n">
        <f aca="false">(AG2213+AH2213)*(1+CONT)</f>
        <v>6300.7388966025</v>
      </c>
      <c r="AJ2213" s="24" t="n">
        <f aca="false">IF(L2213&gt;0,AI2213/L2213,1000000000000)</f>
        <v>953.51853182063</v>
      </c>
      <c r="AK2213" s="8" t="n">
        <f aca="false">IF(AND(G2213&gt;=V_NEED,L2213&gt;=P_MIN,K2213&gt;=Z_MIN,F2213&lt;=N_CAP,D2213&lt;=R_MAX,OR(CORONA_REQ=0,O2213&gt;=G2213)),1,0)</f>
        <v>0</v>
      </c>
      <c r="AL2213" s="28" t="n">
        <f aca="false">IF(AK2213=1,IF(OBJECTIVE=1,AI2213,AJ2213),1000000000000)+ROW()*0.000000001</f>
        <v>1000000000000</v>
      </c>
    </row>
    <row r="2214" customFormat="false" ht="15" hidden="false" customHeight="false" outlineLevel="0" collapsed="false">
      <c r="A2214" s="8" t="n">
        <v>2210</v>
      </c>
      <c r="B2214" s="23" t="n">
        <v>3</v>
      </c>
      <c r="C2214" s="23" t="n">
        <v>2.5</v>
      </c>
      <c r="D2214" s="8" t="n">
        <v>300</v>
      </c>
      <c r="E2214" s="8" t="n">
        <v>26</v>
      </c>
      <c r="F2214" s="8" t="n">
        <v>6</v>
      </c>
      <c r="G2214" s="28" t="n">
        <v>7.264419</v>
      </c>
      <c r="H2214" s="8" t="n">
        <v>114.673599</v>
      </c>
      <c r="I2214" s="8" t="n">
        <v>3957.8591</v>
      </c>
      <c r="J2214" s="28" t="n">
        <v>34.514127</v>
      </c>
      <c r="K2214" s="39" t="n">
        <v>1.649384</v>
      </c>
      <c r="L2214" s="28" t="n">
        <v>10.513128</v>
      </c>
      <c r="M2214" s="8" t="n">
        <v>101.5</v>
      </c>
      <c r="N2214" s="8" t="n">
        <v>795</v>
      </c>
      <c r="O2214" s="28" t="n">
        <v>9.183835</v>
      </c>
      <c r="P2214" s="28" t="n">
        <v>21.695285</v>
      </c>
      <c r="Q2214" s="28" t="n">
        <v>25.977044</v>
      </c>
      <c r="R2214" s="8" t="n">
        <v>24</v>
      </c>
      <c r="S2214" s="8" t="n">
        <v>14</v>
      </c>
      <c r="T2214" s="23" t="n">
        <v>154.246896</v>
      </c>
      <c r="U2214" s="23" t="n">
        <v>129.176986</v>
      </c>
      <c r="V2214" s="28" t="n">
        <v>4.423682</v>
      </c>
      <c r="W2214" s="39" t="n">
        <v>0.464909</v>
      </c>
      <c r="X2214" s="24" t="n">
        <f aca="false">P2214*RHO_VANE/2700*(1+SCRAP)*PRICE_VANE</f>
        <v>259.69256145</v>
      </c>
      <c r="Y2214" s="24" t="n">
        <f aca="false">Q2214*RHO_PLATE/2700*(1+SCRAP)*PRICE_PLATE</f>
        <v>310.94521668</v>
      </c>
      <c r="Z2214" s="24" t="n">
        <f aca="false">T2214*CUT_M+(R2214+S2214)*CUT_SET</f>
        <v>269.370344</v>
      </c>
      <c r="AA2214" s="24" t="n">
        <f aca="false">U2214*ROUND_M</f>
        <v>645.88493</v>
      </c>
      <c r="AB2214" s="24" t="n">
        <f aca="false">(R2214+S2214)*FINISH_PART</f>
        <v>304</v>
      </c>
      <c r="AC2214" s="24" t="n">
        <f aca="false">R2214*SPACER_VANE+(R2214+S2214)*ASM_H*LABOUR</f>
        <v>499.5</v>
      </c>
      <c r="AD2214" s="24" t="n">
        <f aca="false">V2214*G10_CAGE+W2214*G10_SLEEVE</f>
        <v>293.31546</v>
      </c>
      <c r="AE2214" s="24" t="n">
        <f aca="false">N2214/1000*SHAFT_M+SHAFT_SET</f>
        <v>175.4</v>
      </c>
      <c r="AF2214" s="24" t="n">
        <f aca="false">2*ROUNDUP(G2214*1000/V_ZENER,0)*PRICE_Z+5*ROUNDUP(G2214*DIODE_SAFETY/V_STICK,0)*PRICE_STICK</f>
        <v>56.9</v>
      </c>
      <c r="AG2214" s="24" t="n">
        <f aca="false">SUM(X2214:AF2214)</f>
        <v>2815.00851213</v>
      </c>
      <c r="AH2214" s="20" t="n">
        <f aca="false">FIXED_BOM</f>
        <v>3461</v>
      </c>
      <c r="AI2214" s="24" t="n">
        <f aca="false">(AG2214+AH2214)*(1+CONT)</f>
        <v>7217.4097889495</v>
      </c>
      <c r="AJ2214" s="24" t="n">
        <f aca="false">IF(L2214&gt;0,AI2214/L2214,1000000000000)</f>
        <v>686.514022177748</v>
      </c>
      <c r="AK2214" s="8" t="n">
        <f aca="false">IF(AND(G2214&gt;=V_NEED,L2214&gt;=P_MIN,K2214&gt;=Z_MIN,F2214&lt;=N_CAP,D2214&lt;=R_MAX,OR(CORONA_REQ=0,O2214&gt;=G2214)),1,0)</f>
        <v>0</v>
      </c>
      <c r="AL2214" s="28" t="n">
        <f aca="false">IF(AK2214=1,IF(OBJECTIVE=1,AI2214,AJ2214),1000000000000)+ROW()*0.000000001</f>
        <v>1000000000000</v>
      </c>
    </row>
    <row r="2215" customFormat="false" ht="15" hidden="false" customHeight="false" outlineLevel="0" collapsed="false">
      <c r="A2215" s="8" t="n">
        <v>2211</v>
      </c>
      <c r="B2215" s="23" t="n">
        <v>3</v>
      </c>
      <c r="C2215" s="23" t="n">
        <v>2.5</v>
      </c>
      <c r="D2215" s="8" t="n">
        <v>300</v>
      </c>
      <c r="E2215" s="8" t="n">
        <v>26</v>
      </c>
      <c r="F2215" s="8" t="n">
        <v>8</v>
      </c>
      <c r="G2215" s="28" t="n">
        <v>7.264419</v>
      </c>
      <c r="H2215" s="8" t="n">
        <v>155.645817</v>
      </c>
      <c r="I2215" s="8" t="n">
        <v>5397.080591</v>
      </c>
      <c r="J2215" s="28" t="n">
        <v>34.675398</v>
      </c>
      <c r="K2215" s="39" t="n">
        <v>1.654978</v>
      </c>
      <c r="L2215" s="28" t="n">
        <v>14.418988</v>
      </c>
      <c r="M2215" s="8" t="n">
        <v>134.5</v>
      </c>
      <c r="N2215" s="8" t="n">
        <v>861</v>
      </c>
      <c r="O2215" s="28" t="n">
        <v>9.183835</v>
      </c>
      <c r="P2215" s="28" t="n">
        <v>28.927047</v>
      </c>
      <c r="Q2215" s="28" t="n">
        <v>33.399057</v>
      </c>
      <c r="R2215" s="8" t="n">
        <v>32</v>
      </c>
      <c r="S2215" s="8" t="n">
        <v>18</v>
      </c>
      <c r="T2215" s="23" t="n">
        <v>204.196451</v>
      </c>
      <c r="U2215" s="23" t="n">
        <v>170.769905</v>
      </c>
      <c r="V2215" s="28" t="n">
        <v>5.387256</v>
      </c>
      <c r="W2215" s="39" t="n">
        <v>0.566177</v>
      </c>
      <c r="X2215" s="24" t="n">
        <f aca="false">P2215*RHO_VANE/2700*(1+SCRAP)*PRICE_VANE</f>
        <v>346.25675259</v>
      </c>
      <c r="Y2215" s="24" t="n">
        <f aca="false">Q2215*RHO_PLATE/2700*(1+SCRAP)*PRICE_PLATE</f>
        <v>399.78671229</v>
      </c>
      <c r="Z2215" s="24" t="n">
        <f aca="false">T2215*CUT_M+(R2215+S2215)*CUT_SET</f>
        <v>356.2946765</v>
      </c>
      <c r="AA2215" s="24" t="n">
        <f aca="false">U2215*ROUND_M</f>
        <v>853.849525</v>
      </c>
      <c r="AB2215" s="24" t="n">
        <f aca="false">(R2215+S2215)*FINISH_PART</f>
        <v>400</v>
      </c>
      <c r="AC2215" s="24" t="n">
        <f aca="false">R2215*SPACER_VANE+(R2215+S2215)*ASM_H*LABOUR</f>
        <v>658.5</v>
      </c>
      <c r="AD2215" s="24" t="n">
        <f aca="false">V2215*G10_CAGE+W2215*G10_SLEEVE</f>
        <v>357.20598</v>
      </c>
      <c r="AE2215" s="24" t="n">
        <f aca="false">N2215/1000*SHAFT_M+SHAFT_SET</f>
        <v>183.32</v>
      </c>
      <c r="AF2215" s="24" t="n">
        <f aca="false">2*ROUNDUP(G2215*1000/V_ZENER,0)*PRICE_Z+5*ROUNDUP(G2215*DIODE_SAFETY/V_STICK,0)*PRICE_STICK</f>
        <v>56.9</v>
      </c>
      <c r="AG2215" s="24" t="n">
        <f aca="false">SUM(X2215:AF2215)</f>
        <v>3612.11364638</v>
      </c>
      <c r="AH2215" s="20" t="n">
        <f aca="false">FIXED_BOM</f>
        <v>3461</v>
      </c>
      <c r="AI2215" s="24" t="n">
        <f aca="false">(AG2215+AH2215)*(1+CONT)</f>
        <v>8134.080693337</v>
      </c>
      <c r="AJ2215" s="24" t="n">
        <f aca="false">IF(L2215&gt;0,AI2215/L2215,1000000000000)</f>
        <v>564.12285614892</v>
      </c>
      <c r="AK2215" s="8" t="n">
        <f aca="false">IF(AND(G2215&gt;=V_NEED,L2215&gt;=P_MIN,K2215&gt;=Z_MIN,F2215&lt;=N_CAP,D2215&lt;=R_MAX,OR(CORONA_REQ=0,O2215&gt;=G2215)),1,0)</f>
        <v>0</v>
      </c>
      <c r="AL2215" s="28" t="n">
        <f aca="false">IF(AK2215=1,IF(OBJECTIVE=1,AI2215,AJ2215),1000000000000)+ROW()*0.000000001</f>
        <v>1000000000000</v>
      </c>
    </row>
    <row r="2216" customFormat="false" ht="15" hidden="false" customHeight="false" outlineLevel="0" collapsed="false">
      <c r="A2216" s="8" t="n">
        <v>2212</v>
      </c>
      <c r="B2216" s="23" t="n">
        <v>3</v>
      </c>
      <c r="C2216" s="23" t="n">
        <v>2.5</v>
      </c>
      <c r="D2216" s="8" t="n">
        <v>300</v>
      </c>
      <c r="E2216" s="8" t="n">
        <v>26</v>
      </c>
      <c r="F2216" s="8" t="n">
        <v>10</v>
      </c>
      <c r="G2216" s="28" t="n">
        <v>7.264419</v>
      </c>
      <c r="H2216" s="8" t="n">
        <v>196.618034</v>
      </c>
      <c r="I2216" s="8" t="n">
        <v>6836.302082</v>
      </c>
      <c r="J2216" s="28" t="n">
        <v>34.769456</v>
      </c>
      <c r="K2216" s="39" t="n">
        <v>1.657483</v>
      </c>
      <c r="L2216" s="28" t="n">
        <v>18.307351</v>
      </c>
      <c r="M2216" s="8" t="n">
        <v>167.5</v>
      </c>
      <c r="N2216" s="8" t="n">
        <v>927</v>
      </c>
      <c r="O2216" s="28" t="n">
        <v>9.183835</v>
      </c>
      <c r="P2216" s="28" t="n">
        <v>36.158809</v>
      </c>
      <c r="Q2216" s="28" t="n">
        <v>40.82107</v>
      </c>
      <c r="R2216" s="8" t="n">
        <v>40</v>
      </c>
      <c r="S2216" s="8" t="n">
        <v>22</v>
      </c>
      <c r="T2216" s="23" t="n">
        <v>254.146006</v>
      </c>
      <c r="U2216" s="23" t="n">
        <v>212.362824</v>
      </c>
      <c r="V2216" s="28" t="n">
        <v>6.35083</v>
      </c>
      <c r="W2216" s="39" t="n">
        <v>0.667444</v>
      </c>
      <c r="X2216" s="24" t="n">
        <f aca="false">P2216*RHO_VANE/2700*(1+SCRAP)*PRICE_VANE</f>
        <v>432.82094373</v>
      </c>
      <c r="Y2216" s="24" t="n">
        <f aca="false">Q2216*RHO_PLATE/2700*(1+SCRAP)*PRICE_PLATE</f>
        <v>488.6282079</v>
      </c>
      <c r="Z2216" s="24" t="n">
        <f aca="false">T2216*CUT_M+(R2216+S2216)*CUT_SET</f>
        <v>443.219009</v>
      </c>
      <c r="AA2216" s="24" t="n">
        <f aca="false">U2216*ROUND_M</f>
        <v>1061.81412</v>
      </c>
      <c r="AB2216" s="24" t="n">
        <f aca="false">(R2216+S2216)*FINISH_PART</f>
        <v>496</v>
      </c>
      <c r="AC2216" s="24" t="n">
        <f aca="false">R2216*SPACER_VANE+(R2216+S2216)*ASM_H*LABOUR</f>
        <v>817.5</v>
      </c>
      <c r="AD2216" s="24" t="n">
        <f aca="false">V2216*G10_CAGE+W2216*G10_SLEEVE</f>
        <v>421.09644</v>
      </c>
      <c r="AE2216" s="24" t="n">
        <f aca="false">N2216/1000*SHAFT_M+SHAFT_SET</f>
        <v>191.24</v>
      </c>
      <c r="AF2216" s="24" t="n">
        <f aca="false">2*ROUNDUP(G2216*1000/V_ZENER,0)*PRICE_Z+5*ROUNDUP(G2216*DIODE_SAFETY/V_STICK,0)*PRICE_STICK</f>
        <v>56.9</v>
      </c>
      <c r="AG2216" s="24" t="n">
        <f aca="false">SUM(X2216:AF2216)</f>
        <v>4409.21872063</v>
      </c>
      <c r="AH2216" s="20" t="n">
        <f aca="false">FIXED_BOM</f>
        <v>3461</v>
      </c>
      <c r="AI2216" s="24" t="n">
        <f aca="false">(AG2216+AH2216)*(1+CONT)</f>
        <v>9050.7515287245</v>
      </c>
      <c r="AJ2216" s="24" t="n">
        <f aca="false">IF(L2216&gt;0,AI2216/L2216,1000000000000)</f>
        <v>494.377997599134</v>
      </c>
      <c r="AK2216" s="8" t="n">
        <f aca="false">IF(AND(G2216&gt;=V_NEED,L2216&gt;=P_MIN,K2216&gt;=Z_MIN,F2216&lt;=N_CAP,D2216&lt;=R_MAX,OR(CORONA_REQ=0,O2216&gt;=G2216)),1,0)</f>
        <v>0</v>
      </c>
      <c r="AL2216" s="28" t="n">
        <f aca="false">IF(AK2216=1,IF(OBJECTIVE=1,AI2216,AJ2216),1000000000000)+ROW()*0.000000001</f>
        <v>1000000000000</v>
      </c>
    </row>
    <row r="2217" customFormat="false" ht="15" hidden="false" customHeight="false" outlineLevel="0" collapsed="false">
      <c r="A2217" s="8" t="n">
        <v>2213</v>
      </c>
      <c r="B2217" s="23" t="n">
        <v>3</v>
      </c>
      <c r="C2217" s="23" t="n">
        <v>2.5</v>
      </c>
      <c r="D2217" s="8" t="n">
        <v>300</v>
      </c>
      <c r="E2217" s="8" t="n">
        <v>26</v>
      </c>
      <c r="F2217" s="8" t="n">
        <v>12</v>
      </c>
      <c r="G2217" s="28" t="n">
        <v>7.264419</v>
      </c>
      <c r="H2217" s="8" t="n">
        <v>237.590252</v>
      </c>
      <c r="I2217" s="8" t="n">
        <v>8275.523573</v>
      </c>
      <c r="J2217" s="28" t="n">
        <v>34.831074</v>
      </c>
      <c r="K2217" s="39" t="n">
        <v>1.66031</v>
      </c>
      <c r="L2217" s="28" t="n">
        <v>22.227371</v>
      </c>
      <c r="M2217" s="8" t="n">
        <v>200.5</v>
      </c>
      <c r="N2217" s="8" t="n">
        <v>993</v>
      </c>
      <c r="O2217" s="28" t="n">
        <v>9.183835</v>
      </c>
      <c r="P2217" s="28" t="n">
        <v>43.39057</v>
      </c>
      <c r="Q2217" s="28" t="n">
        <v>48.243082</v>
      </c>
      <c r="R2217" s="8" t="n">
        <v>48</v>
      </c>
      <c r="S2217" s="8" t="n">
        <v>26</v>
      </c>
      <c r="T2217" s="23" t="n">
        <v>304.095562</v>
      </c>
      <c r="U2217" s="23" t="n">
        <v>253.955743</v>
      </c>
      <c r="V2217" s="28" t="n">
        <v>7.314404</v>
      </c>
      <c r="W2217" s="39" t="n">
        <v>0.768711</v>
      </c>
      <c r="X2217" s="24" t="n">
        <f aca="false">P2217*RHO_VANE/2700*(1+SCRAP)*PRICE_VANE</f>
        <v>519.3851229</v>
      </c>
      <c r="Y2217" s="24" t="n">
        <f aca="false">Q2217*RHO_PLATE/2700*(1+SCRAP)*PRICE_PLATE</f>
        <v>577.46969154</v>
      </c>
      <c r="Z2217" s="24" t="n">
        <f aca="false">T2217*CUT_M+(R2217+S2217)*CUT_SET</f>
        <v>530.143343</v>
      </c>
      <c r="AA2217" s="24" t="n">
        <f aca="false">U2217*ROUND_M</f>
        <v>1269.778715</v>
      </c>
      <c r="AB2217" s="24" t="n">
        <f aca="false">(R2217+S2217)*FINISH_PART</f>
        <v>592</v>
      </c>
      <c r="AC2217" s="24" t="n">
        <f aca="false">R2217*SPACER_VANE+(R2217+S2217)*ASM_H*LABOUR</f>
        <v>976.5</v>
      </c>
      <c r="AD2217" s="24" t="n">
        <f aca="false">V2217*G10_CAGE+W2217*G10_SLEEVE</f>
        <v>484.9869</v>
      </c>
      <c r="AE2217" s="24" t="n">
        <f aca="false">N2217/1000*SHAFT_M+SHAFT_SET</f>
        <v>199.16</v>
      </c>
      <c r="AF2217" s="24" t="n">
        <f aca="false">2*ROUNDUP(G2217*1000/V_ZENER,0)*PRICE_Z+5*ROUNDUP(G2217*DIODE_SAFETY/V_STICK,0)*PRICE_STICK</f>
        <v>56.9</v>
      </c>
      <c r="AG2217" s="24" t="n">
        <f aca="false">SUM(X2217:AF2217)</f>
        <v>5206.32377244</v>
      </c>
      <c r="AH2217" s="20" t="n">
        <f aca="false">FIXED_BOM</f>
        <v>3461</v>
      </c>
      <c r="AI2217" s="24" t="n">
        <f aca="false">(AG2217+AH2217)*(1+CONT)</f>
        <v>9967.422338306</v>
      </c>
      <c r="AJ2217" s="24" t="n">
        <f aca="false">IF(L2217&gt;0,AI2217/L2217,1000000000000)</f>
        <v>448.430106210311</v>
      </c>
      <c r="AK2217" s="8" t="n">
        <f aca="false">IF(AND(G2217&gt;=V_NEED,L2217&gt;=P_MIN,K2217&gt;=Z_MIN,F2217&lt;=N_CAP,D2217&lt;=R_MAX,OR(CORONA_REQ=0,O2217&gt;=G2217)),1,0)</f>
        <v>0</v>
      </c>
      <c r="AL2217" s="28" t="n">
        <f aca="false">IF(AK2217=1,IF(OBJECTIVE=1,AI2217,AJ2217),1000000000000)+ROW()*0.000000001</f>
        <v>1000000000000</v>
      </c>
    </row>
    <row r="2218" customFormat="false" ht="15" hidden="false" customHeight="false" outlineLevel="0" collapsed="false">
      <c r="A2218" s="8" t="n">
        <v>2214</v>
      </c>
      <c r="B2218" s="23" t="n">
        <v>3</v>
      </c>
      <c r="C2218" s="23" t="n">
        <v>2.5</v>
      </c>
      <c r="D2218" s="8" t="n">
        <v>300</v>
      </c>
      <c r="E2218" s="8" t="n">
        <v>26</v>
      </c>
      <c r="F2218" s="8" t="n">
        <v>16</v>
      </c>
      <c r="G2218" s="28" t="n">
        <v>7.264419</v>
      </c>
      <c r="H2218" s="8" t="n">
        <v>319.534688</v>
      </c>
      <c r="I2218" s="8" t="n">
        <v>11153.966555</v>
      </c>
      <c r="J2218" s="28" t="n">
        <v>34.906904</v>
      </c>
      <c r="K2218" s="39" t="n">
        <v>1.661967</v>
      </c>
      <c r="L2218" s="28" t="n">
        <v>30.003303</v>
      </c>
      <c r="M2218" s="8" t="n">
        <v>266.5</v>
      </c>
      <c r="N2218" s="8" t="n">
        <v>1125</v>
      </c>
      <c r="O2218" s="28" t="n">
        <v>9.183835</v>
      </c>
      <c r="P2218" s="28" t="n">
        <v>57.854094</v>
      </c>
      <c r="Q2218" s="28" t="n">
        <v>63.087107</v>
      </c>
      <c r="R2218" s="8" t="n">
        <v>64</v>
      </c>
      <c r="S2218" s="8" t="n">
        <v>34</v>
      </c>
      <c r="T2218" s="23" t="n">
        <v>403.994672</v>
      </c>
      <c r="U2218" s="23" t="n">
        <v>337.141581</v>
      </c>
      <c r="V2218" s="28" t="n">
        <v>9.241553</v>
      </c>
      <c r="W2218" s="39" t="n">
        <v>0.971246</v>
      </c>
      <c r="X2218" s="24" t="n">
        <f aca="false">P2218*RHO_VANE/2700*(1+SCRAP)*PRICE_VANE</f>
        <v>692.51350518</v>
      </c>
      <c r="Y2218" s="24" t="n">
        <f aca="false">Q2218*RHO_PLATE/2700*(1+SCRAP)*PRICE_PLATE</f>
        <v>755.15267079</v>
      </c>
      <c r="Z2218" s="24" t="n">
        <f aca="false">T2218*CUT_M+(R2218+S2218)*CUT_SET</f>
        <v>703.992008</v>
      </c>
      <c r="AA2218" s="24" t="n">
        <f aca="false">U2218*ROUND_M</f>
        <v>1685.707905</v>
      </c>
      <c r="AB2218" s="24" t="n">
        <f aca="false">(R2218+S2218)*FINISH_PART</f>
        <v>784</v>
      </c>
      <c r="AC2218" s="24" t="n">
        <f aca="false">R2218*SPACER_VANE+(R2218+S2218)*ASM_H*LABOUR</f>
        <v>1294.5</v>
      </c>
      <c r="AD2218" s="24" t="n">
        <f aca="false">V2218*G10_CAGE+W2218*G10_SLEEVE</f>
        <v>612.76794</v>
      </c>
      <c r="AE2218" s="24" t="n">
        <f aca="false">N2218/1000*SHAFT_M+SHAFT_SET</f>
        <v>215</v>
      </c>
      <c r="AF2218" s="24" t="n">
        <f aca="false">2*ROUNDUP(G2218*1000/V_ZENER,0)*PRICE_Z+5*ROUNDUP(G2218*DIODE_SAFETY/V_STICK,0)*PRICE_STICK</f>
        <v>56.9</v>
      </c>
      <c r="AG2218" s="24" t="n">
        <f aca="false">SUM(X2218:AF2218)</f>
        <v>6800.53402897</v>
      </c>
      <c r="AH2218" s="20" t="n">
        <f aca="false">FIXED_BOM</f>
        <v>3461</v>
      </c>
      <c r="AI2218" s="24" t="n">
        <f aca="false">(AG2218+AH2218)*(1+CONT)</f>
        <v>11800.7641333155</v>
      </c>
      <c r="AJ2218" s="24" t="n">
        <f aca="false">IF(L2218&gt;0,AI2218/L2218,1000000000000)</f>
        <v>393.315500407255</v>
      </c>
      <c r="AK2218" s="8" t="n">
        <f aca="false">IF(AND(G2218&gt;=V_NEED,L2218&gt;=P_MIN,K2218&gt;=Z_MIN,F2218&lt;=N_CAP,D2218&lt;=R_MAX,OR(CORONA_REQ=0,O2218&gt;=G2218)),1,0)</f>
        <v>0</v>
      </c>
      <c r="AL2218" s="28" t="n">
        <f aca="false">IF(AK2218=1,IF(OBJECTIVE=1,AI2218,AJ2218),1000000000000)+ROW()*0.000000001</f>
        <v>1000000000000</v>
      </c>
    </row>
    <row r="2219" customFormat="false" ht="15" hidden="false" customHeight="false" outlineLevel="0" collapsed="false">
      <c r="A2219" s="8" t="n">
        <v>2215</v>
      </c>
      <c r="B2219" s="23" t="n">
        <v>3</v>
      </c>
      <c r="C2219" s="23" t="n">
        <v>3</v>
      </c>
      <c r="D2219" s="8" t="n">
        <v>300</v>
      </c>
      <c r="E2219" s="8" t="n">
        <v>18</v>
      </c>
      <c r="F2219" s="8" t="n">
        <v>4</v>
      </c>
      <c r="G2219" s="28" t="n">
        <v>7.264419</v>
      </c>
      <c r="H2219" s="8" t="n">
        <v>34.249745</v>
      </c>
      <c r="I2219" s="8" t="n">
        <v>1760.393709</v>
      </c>
      <c r="J2219" s="28" t="n">
        <v>51.398739</v>
      </c>
      <c r="K2219" s="39" t="n">
        <v>1.653265</v>
      </c>
      <c r="L2219" s="28" t="n">
        <v>4.688894</v>
      </c>
      <c r="M2219" s="8" t="n">
        <v>69</v>
      </c>
      <c r="N2219" s="8" t="n">
        <v>730</v>
      </c>
      <c r="O2219" s="28" t="n">
        <v>9.429978</v>
      </c>
      <c r="P2219" s="28" t="n">
        <v>12.60614</v>
      </c>
      <c r="Q2219" s="28" t="n">
        <v>17.81283</v>
      </c>
      <c r="R2219" s="8" t="n">
        <v>16</v>
      </c>
      <c r="S2219" s="8" t="n">
        <v>8</v>
      </c>
      <c r="T2219" s="23" t="n">
        <v>99.899111</v>
      </c>
      <c r="U2219" s="23" t="n">
        <v>83.185838</v>
      </c>
      <c r="V2219" s="28" t="n">
        <v>3.474707</v>
      </c>
      <c r="W2219" s="39" t="n">
        <v>0.365176</v>
      </c>
      <c r="X2219" s="24" t="n">
        <f aca="false">P2219*RHO_VANE/2700*(1+SCRAP)*PRICE_VANE</f>
        <v>150.8954958</v>
      </c>
      <c r="Y2219" s="24" t="n">
        <f aca="false">Q2219*RHO_PLATE/2700*(1+SCRAP)*PRICE_PLATE</f>
        <v>213.2195751</v>
      </c>
      <c r="Z2219" s="24" t="n">
        <f aca="false">T2219*CUT_M+(R2219+S2219)*CUT_SET</f>
        <v>173.8486665</v>
      </c>
      <c r="AA2219" s="24" t="n">
        <f aca="false">U2219*ROUND_M</f>
        <v>415.92919</v>
      </c>
      <c r="AB2219" s="24" t="n">
        <f aca="false">(R2219+S2219)*FINISH_PART</f>
        <v>192</v>
      </c>
      <c r="AC2219" s="24" t="n">
        <f aca="false">R2219*SPACER_VANE+(R2219+S2219)*ASM_H*LABOUR</f>
        <v>318</v>
      </c>
      <c r="AD2219" s="24" t="n">
        <f aca="false">V2219*G10_CAGE+W2219*G10_SLEEVE</f>
        <v>230.39298</v>
      </c>
      <c r="AE2219" s="24" t="n">
        <f aca="false">N2219/1000*SHAFT_M+SHAFT_SET</f>
        <v>167.6</v>
      </c>
      <c r="AF2219" s="24" t="n">
        <f aca="false">2*ROUNDUP(G2219*1000/V_ZENER,0)*PRICE_Z+5*ROUNDUP(G2219*DIODE_SAFETY/V_STICK,0)*PRICE_STICK</f>
        <v>56.9</v>
      </c>
      <c r="AG2219" s="24" t="n">
        <f aca="false">SUM(X2219:AF2219)</f>
        <v>1918.7859074</v>
      </c>
      <c r="AH2219" s="20" t="n">
        <f aca="false">FIXED_BOM</f>
        <v>3461</v>
      </c>
      <c r="AI2219" s="24" t="n">
        <f aca="false">(AG2219+AH2219)*(1+CONT)</f>
        <v>6186.75379351</v>
      </c>
      <c r="AJ2219" s="24" t="n">
        <f aca="false">IF(L2219&gt;0,AI2219/L2219,1000000000000)</f>
        <v>1319.4484229138</v>
      </c>
      <c r="AK2219" s="8" t="n">
        <f aca="false">IF(AND(G2219&gt;=V_NEED,L2219&gt;=P_MIN,K2219&gt;=Z_MIN,F2219&lt;=N_CAP,D2219&lt;=R_MAX,OR(CORONA_REQ=0,O2219&gt;=G2219)),1,0)</f>
        <v>0</v>
      </c>
      <c r="AL2219" s="28" t="n">
        <f aca="false">IF(AK2219=1,IF(OBJECTIVE=1,AI2219,AJ2219),1000000000000)+ROW()*0.000000001</f>
        <v>1000000000000</v>
      </c>
    </row>
    <row r="2220" customFormat="false" ht="15" hidden="false" customHeight="false" outlineLevel="0" collapsed="false">
      <c r="A2220" s="8" t="n">
        <v>2216</v>
      </c>
      <c r="B2220" s="23" t="n">
        <v>3</v>
      </c>
      <c r="C2220" s="23" t="n">
        <v>3</v>
      </c>
      <c r="D2220" s="8" t="n">
        <v>300</v>
      </c>
      <c r="E2220" s="8" t="n">
        <v>18</v>
      </c>
      <c r="F2220" s="8" t="n">
        <v>6</v>
      </c>
      <c r="G2220" s="28" t="n">
        <v>7.264419</v>
      </c>
      <c r="H2220" s="8" t="n">
        <v>52.678171</v>
      </c>
      <c r="I2220" s="8" t="n">
        <v>2766.332972</v>
      </c>
      <c r="J2220" s="28" t="n">
        <v>52.513839</v>
      </c>
      <c r="K2220" s="39" t="n">
        <v>1.669786</v>
      </c>
      <c r="L2220" s="28" t="n">
        <v>7.493417</v>
      </c>
      <c r="M2220" s="8" t="n">
        <v>99</v>
      </c>
      <c r="N2220" s="8" t="n">
        <v>790</v>
      </c>
      <c r="O2220" s="28" t="n">
        <v>9.429978</v>
      </c>
      <c r="P2220" s="28" t="n">
        <v>18.90921</v>
      </c>
      <c r="Q2220" s="28" t="n">
        <v>22.266038</v>
      </c>
      <c r="R2220" s="8" t="n">
        <v>24</v>
      </c>
      <c r="S2220" s="8" t="n">
        <v>10</v>
      </c>
      <c r="T2220" s="23" t="n">
        <v>145.450436</v>
      </c>
      <c r="U2220" s="23" t="n">
        <v>120.380527</v>
      </c>
      <c r="V2220" s="28" t="n">
        <v>4.350684</v>
      </c>
      <c r="W2220" s="39" t="n">
        <v>0.457237</v>
      </c>
      <c r="X2220" s="24" t="n">
        <f aca="false">P2220*RHO_VANE/2700*(1+SCRAP)*PRICE_VANE</f>
        <v>226.3432437</v>
      </c>
      <c r="Y2220" s="24" t="n">
        <f aca="false">Q2220*RHO_PLATE/2700*(1+SCRAP)*PRICE_PLATE</f>
        <v>266.52447486</v>
      </c>
      <c r="Z2220" s="24" t="n">
        <f aca="false">T2220*CUT_M+(R2220+S2220)*CUT_SET</f>
        <v>252.175654</v>
      </c>
      <c r="AA2220" s="24" t="n">
        <f aca="false">U2220*ROUND_M</f>
        <v>601.902635</v>
      </c>
      <c r="AB2220" s="24" t="n">
        <f aca="false">(R2220+S2220)*FINISH_PART</f>
        <v>272</v>
      </c>
      <c r="AC2220" s="24" t="n">
        <f aca="false">R2220*SPACER_VANE+(R2220+S2220)*ASM_H*LABOUR</f>
        <v>454.5</v>
      </c>
      <c r="AD2220" s="24" t="n">
        <f aca="false">V2220*G10_CAGE+W2220*G10_SLEEVE</f>
        <v>288.47526</v>
      </c>
      <c r="AE2220" s="24" t="n">
        <f aca="false">N2220/1000*SHAFT_M+SHAFT_SET</f>
        <v>174.8</v>
      </c>
      <c r="AF2220" s="24" t="n">
        <f aca="false">2*ROUNDUP(G2220*1000/V_ZENER,0)*PRICE_Z+5*ROUNDUP(G2220*DIODE_SAFETY/V_STICK,0)*PRICE_STICK</f>
        <v>56.9</v>
      </c>
      <c r="AG2220" s="24" t="n">
        <f aca="false">SUM(X2220:AF2220)</f>
        <v>2593.62126756</v>
      </c>
      <c r="AH2220" s="20" t="n">
        <f aca="false">FIXED_BOM</f>
        <v>3461</v>
      </c>
      <c r="AI2220" s="24" t="n">
        <f aca="false">(AG2220+AH2220)*(1+CONT)</f>
        <v>6962.814457694</v>
      </c>
      <c r="AJ2220" s="24" t="n">
        <f aca="false">IF(L2220&gt;0,AI2220/L2220,1000000000000)</f>
        <v>929.190842801622</v>
      </c>
      <c r="AK2220" s="8" t="n">
        <f aca="false">IF(AND(G2220&gt;=V_NEED,L2220&gt;=P_MIN,K2220&gt;=Z_MIN,F2220&lt;=N_CAP,D2220&lt;=R_MAX,OR(CORONA_REQ=0,O2220&gt;=G2220)),1,0)</f>
        <v>0</v>
      </c>
      <c r="AL2220" s="28" t="n">
        <f aca="false">IF(AK2220=1,IF(OBJECTIVE=1,AI2220,AJ2220),1000000000000)+ROW()*0.000000001</f>
        <v>1000000000000</v>
      </c>
    </row>
    <row r="2221" customFormat="false" ht="15" hidden="false" customHeight="false" outlineLevel="0" collapsed="false">
      <c r="A2221" s="8" t="n">
        <v>2217</v>
      </c>
      <c r="B2221" s="23" t="n">
        <v>3</v>
      </c>
      <c r="C2221" s="23" t="n">
        <v>3</v>
      </c>
      <c r="D2221" s="8" t="n">
        <v>300</v>
      </c>
      <c r="E2221" s="8" t="n">
        <v>18</v>
      </c>
      <c r="F2221" s="8" t="n">
        <v>8</v>
      </c>
      <c r="G2221" s="28" t="n">
        <v>7.264419</v>
      </c>
      <c r="H2221" s="8" t="n">
        <v>71.106596</v>
      </c>
      <c r="I2221" s="8" t="n">
        <v>3772.272234</v>
      </c>
      <c r="J2221" s="28" t="n">
        <v>53.050946</v>
      </c>
      <c r="K2221" s="39" t="n">
        <v>1.677941</v>
      </c>
      <c r="L2221" s="28" t="n">
        <v>10.295413</v>
      </c>
      <c r="M2221" s="8" t="n">
        <v>135</v>
      </c>
      <c r="N2221" s="8" t="n">
        <v>862</v>
      </c>
      <c r="O2221" s="28" t="n">
        <v>9.429978</v>
      </c>
      <c r="P2221" s="28" t="n">
        <v>25.21228</v>
      </c>
      <c r="Q2221" s="28" t="n">
        <v>31.172453</v>
      </c>
      <c r="R2221" s="8" t="n">
        <v>32</v>
      </c>
      <c r="S2221" s="8" t="n">
        <v>14</v>
      </c>
      <c r="T2221" s="23" t="n">
        <v>195.399992</v>
      </c>
      <c r="U2221" s="23" t="n">
        <v>161.973446</v>
      </c>
      <c r="V2221" s="28" t="n">
        <v>5.401855</v>
      </c>
      <c r="W2221" s="39" t="n">
        <v>0.567711</v>
      </c>
      <c r="X2221" s="24" t="n">
        <f aca="false">P2221*RHO_VANE/2700*(1+SCRAP)*PRICE_VANE</f>
        <v>301.7909916</v>
      </c>
      <c r="Y2221" s="24" t="n">
        <f aca="false">Q2221*RHO_PLATE/2700*(1+SCRAP)*PRICE_PLATE</f>
        <v>373.13426241</v>
      </c>
      <c r="Z2221" s="24" t="n">
        <f aca="false">T2221*CUT_M+(R2221+S2221)*CUT_SET</f>
        <v>339.099988</v>
      </c>
      <c r="AA2221" s="24" t="n">
        <f aca="false">U2221*ROUND_M</f>
        <v>809.86723</v>
      </c>
      <c r="AB2221" s="24" t="n">
        <f aca="false">(R2221+S2221)*FINISH_PART</f>
        <v>368</v>
      </c>
      <c r="AC2221" s="24" t="n">
        <f aca="false">R2221*SPACER_VANE+(R2221+S2221)*ASM_H*LABOUR</f>
        <v>613.5</v>
      </c>
      <c r="AD2221" s="24" t="n">
        <f aca="false">V2221*G10_CAGE+W2221*G10_SLEEVE</f>
        <v>358.17396</v>
      </c>
      <c r="AE2221" s="24" t="n">
        <f aca="false">N2221/1000*SHAFT_M+SHAFT_SET</f>
        <v>183.44</v>
      </c>
      <c r="AF2221" s="24" t="n">
        <f aca="false">2*ROUNDUP(G2221*1000/V_ZENER,0)*PRICE_Z+5*ROUNDUP(G2221*DIODE_SAFETY/V_STICK,0)*PRICE_STICK</f>
        <v>56.9</v>
      </c>
      <c r="AG2221" s="24" t="n">
        <f aca="false">SUM(X2221:AF2221)</f>
        <v>3403.90643201</v>
      </c>
      <c r="AH2221" s="20" t="n">
        <f aca="false">FIXED_BOM</f>
        <v>3461</v>
      </c>
      <c r="AI2221" s="24" t="n">
        <f aca="false">(AG2221+AH2221)*(1+CONT)</f>
        <v>7894.6423968115</v>
      </c>
      <c r="AJ2221" s="24" t="n">
        <f aca="false">IF(L2221&gt;0,AI2221/L2221,1000000000000)</f>
        <v>766.811627353997</v>
      </c>
      <c r="AK2221" s="8" t="n">
        <f aca="false">IF(AND(G2221&gt;=V_NEED,L2221&gt;=P_MIN,K2221&gt;=Z_MIN,F2221&lt;=N_CAP,D2221&lt;=R_MAX,OR(CORONA_REQ=0,O2221&gt;=G2221)),1,0)</f>
        <v>0</v>
      </c>
      <c r="AL2221" s="28" t="n">
        <f aca="false">IF(AK2221=1,IF(OBJECTIVE=1,AI2221,AJ2221),1000000000000)+ROW()*0.000000001</f>
        <v>1000000000000</v>
      </c>
    </row>
    <row r="2222" customFormat="false" ht="15" hidden="false" customHeight="false" outlineLevel="0" collapsed="false">
      <c r="A2222" s="8" t="n">
        <v>2218</v>
      </c>
      <c r="B2222" s="23" t="n">
        <v>3</v>
      </c>
      <c r="C2222" s="23" t="n">
        <v>3</v>
      </c>
      <c r="D2222" s="8" t="n">
        <v>300</v>
      </c>
      <c r="E2222" s="8" t="n">
        <v>18</v>
      </c>
      <c r="F2222" s="8" t="n">
        <v>10</v>
      </c>
      <c r="G2222" s="28" t="n">
        <v>7.264419</v>
      </c>
      <c r="H2222" s="8" t="n">
        <v>89.535022</v>
      </c>
      <c r="I2222" s="8" t="n">
        <v>4778.211497</v>
      </c>
      <c r="J2222" s="28" t="n">
        <v>53.366955</v>
      </c>
      <c r="K2222" s="39" t="n">
        <v>1.682476</v>
      </c>
      <c r="L2222" s="28" t="n">
        <v>13.097719</v>
      </c>
      <c r="M2222" s="8" t="n">
        <v>165</v>
      </c>
      <c r="N2222" s="8" t="n">
        <v>922</v>
      </c>
      <c r="O2222" s="28" t="n">
        <v>9.429978</v>
      </c>
      <c r="P2222" s="28" t="n">
        <v>31.51535</v>
      </c>
      <c r="Q2222" s="28" t="n">
        <v>35.625661</v>
      </c>
      <c r="R2222" s="8" t="n">
        <v>40</v>
      </c>
      <c r="S2222" s="8" t="n">
        <v>16</v>
      </c>
      <c r="T2222" s="23" t="n">
        <v>240.951317</v>
      </c>
      <c r="U2222" s="23" t="n">
        <v>199.168135</v>
      </c>
      <c r="V2222" s="28" t="n">
        <v>6.277832</v>
      </c>
      <c r="W2222" s="39" t="n">
        <v>0.659772</v>
      </c>
      <c r="X2222" s="24" t="n">
        <f aca="false">P2222*RHO_VANE/2700*(1+SCRAP)*PRICE_VANE</f>
        <v>377.2387395</v>
      </c>
      <c r="Y2222" s="24" t="n">
        <f aca="false">Q2222*RHO_PLATE/2700*(1+SCRAP)*PRICE_PLATE</f>
        <v>426.43916217</v>
      </c>
      <c r="Z2222" s="24" t="n">
        <f aca="false">T2222*CUT_M+(R2222+S2222)*CUT_SET</f>
        <v>417.4269755</v>
      </c>
      <c r="AA2222" s="24" t="n">
        <f aca="false">U2222*ROUND_M</f>
        <v>995.840675</v>
      </c>
      <c r="AB2222" s="24" t="n">
        <f aca="false">(R2222+S2222)*FINISH_PART</f>
        <v>448</v>
      </c>
      <c r="AC2222" s="24" t="n">
        <f aca="false">R2222*SPACER_VANE+(R2222+S2222)*ASM_H*LABOUR</f>
        <v>750</v>
      </c>
      <c r="AD2222" s="24" t="n">
        <f aca="false">V2222*G10_CAGE+W2222*G10_SLEEVE</f>
        <v>416.25624</v>
      </c>
      <c r="AE2222" s="24" t="n">
        <f aca="false">N2222/1000*SHAFT_M+SHAFT_SET</f>
        <v>190.64</v>
      </c>
      <c r="AF2222" s="24" t="n">
        <f aca="false">2*ROUNDUP(G2222*1000/V_ZENER,0)*PRICE_Z+5*ROUNDUP(G2222*DIODE_SAFETY/V_STICK,0)*PRICE_STICK</f>
        <v>56.9</v>
      </c>
      <c r="AG2222" s="24" t="n">
        <f aca="false">SUM(X2222:AF2222)</f>
        <v>4078.74179217</v>
      </c>
      <c r="AH2222" s="20" t="n">
        <f aca="false">FIXED_BOM</f>
        <v>3461</v>
      </c>
      <c r="AI2222" s="24" t="n">
        <f aca="false">(AG2222+AH2222)*(1+CONT)</f>
        <v>8670.7030609955</v>
      </c>
      <c r="AJ2222" s="24" t="n">
        <f aca="false">IF(L2222&gt;0,AI2222/L2222,1000000000000)</f>
        <v>662.000998875873</v>
      </c>
      <c r="AK2222" s="8" t="n">
        <f aca="false">IF(AND(G2222&gt;=V_NEED,L2222&gt;=P_MIN,K2222&gt;=Z_MIN,F2222&lt;=N_CAP,D2222&lt;=R_MAX,OR(CORONA_REQ=0,O2222&gt;=G2222)),1,0)</f>
        <v>0</v>
      </c>
      <c r="AL2222" s="28" t="n">
        <f aca="false">IF(AK2222=1,IF(OBJECTIVE=1,AI2222,AJ2222),1000000000000)+ROW()*0.000000001</f>
        <v>1000000000000</v>
      </c>
    </row>
    <row r="2223" customFormat="false" ht="15" hidden="false" customHeight="false" outlineLevel="0" collapsed="false">
      <c r="A2223" s="8" t="n">
        <v>2219</v>
      </c>
      <c r="B2223" s="23" t="n">
        <v>3</v>
      </c>
      <c r="C2223" s="23" t="n">
        <v>3</v>
      </c>
      <c r="D2223" s="8" t="n">
        <v>300</v>
      </c>
      <c r="E2223" s="8" t="n">
        <v>18</v>
      </c>
      <c r="F2223" s="8" t="n">
        <v>12</v>
      </c>
      <c r="G2223" s="28" t="n">
        <v>7.264419</v>
      </c>
      <c r="H2223" s="8" t="n">
        <v>107.963448</v>
      </c>
      <c r="I2223" s="8" t="n">
        <v>5784.150759</v>
      </c>
      <c r="J2223" s="28" t="n">
        <v>53.575084</v>
      </c>
      <c r="K2223" s="39" t="n">
        <v>1.685743</v>
      </c>
      <c r="L2223" s="28" t="n">
        <v>15.910567</v>
      </c>
      <c r="M2223" s="8" t="n">
        <v>195</v>
      </c>
      <c r="N2223" s="8" t="n">
        <v>982</v>
      </c>
      <c r="O2223" s="28" t="n">
        <v>9.429978</v>
      </c>
      <c r="P2223" s="28" t="n">
        <v>37.81842</v>
      </c>
      <c r="Q2223" s="28" t="n">
        <v>40.078868</v>
      </c>
      <c r="R2223" s="8" t="n">
        <v>48</v>
      </c>
      <c r="S2223" s="8" t="n">
        <v>18</v>
      </c>
      <c r="T2223" s="23" t="n">
        <v>286.502643</v>
      </c>
      <c r="U2223" s="23" t="n">
        <v>236.362824</v>
      </c>
      <c r="V2223" s="28" t="n">
        <v>7.153809</v>
      </c>
      <c r="W2223" s="39" t="n">
        <v>0.751833</v>
      </c>
      <c r="X2223" s="24" t="n">
        <f aca="false">P2223*RHO_VANE/2700*(1+SCRAP)*PRICE_VANE</f>
        <v>452.6864874</v>
      </c>
      <c r="Y2223" s="24" t="n">
        <f aca="false">Q2223*RHO_PLATE/2700*(1+SCRAP)*PRICE_PLATE</f>
        <v>479.74404996</v>
      </c>
      <c r="Z2223" s="24" t="n">
        <f aca="false">T2223*CUT_M+(R2223+S2223)*CUT_SET</f>
        <v>495.7539645</v>
      </c>
      <c r="AA2223" s="24" t="n">
        <f aca="false">U2223*ROUND_M</f>
        <v>1181.81412</v>
      </c>
      <c r="AB2223" s="24" t="n">
        <f aca="false">(R2223+S2223)*FINISH_PART</f>
        <v>528</v>
      </c>
      <c r="AC2223" s="24" t="n">
        <f aca="false">R2223*SPACER_VANE+(R2223+S2223)*ASM_H*LABOUR</f>
        <v>886.5</v>
      </c>
      <c r="AD2223" s="24" t="n">
        <f aca="false">V2223*G10_CAGE+W2223*G10_SLEEVE</f>
        <v>474.33852</v>
      </c>
      <c r="AE2223" s="24" t="n">
        <f aca="false">N2223/1000*SHAFT_M+SHAFT_SET</f>
        <v>197.84</v>
      </c>
      <c r="AF2223" s="24" t="n">
        <f aca="false">2*ROUNDUP(G2223*1000/V_ZENER,0)*PRICE_Z+5*ROUNDUP(G2223*DIODE_SAFETY/V_STICK,0)*PRICE_STICK</f>
        <v>56.9</v>
      </c>
      <c r="AG2223" s="24" t="n">
        <f aca="false">SUM(X2223:AF2223)</f>
        <v>4753.57714186</v>
      </c>
      <c r="AH2223" s="20" t="n">
        <f aca="false">FIXED_BOM</f>
        <v>3461</v>
      </c>
      <c r="AI2223" s="24" t="n">
        <f aca="false">(AG2223+AH2223)*(1+CONT)</f>
        <v>9446.763713139</v>
      </c>
      <c r="AJ2223" s="24" t="n">
        <f aca="false">IF(L2223&gt;0,AI2223/L2223,1000000000000)</f>
        <v>593.741487222863</v>
      </c>
      <c r="AK2223" s="8" t="n">
        <f aca="false">IF(AND(G2223&gt;=V_NEED,L2223&gt;=P_MIN,K2223&gt;=Z_MIN,F2223&lt;=N_CAP,D2223&lt;=R_MAX,OR(CORONA_REQ=0,O2223&gt;=G2223)),1,0)</f>
        <v>0</v>
      </c>
      <c r="AL2223" s="28" t="n">
        <f aca="false">IF(AK2223=1,IF(OBJECTIVE=1,AI2223,AJ2223),1000000000000)+ROW()*0.000000001</f>
        <v>1000000000000</v>
      </c>
    </row>
    <row r="2224" customFormat="false" ht="15" hidden="false" customHeight="false" outlineLevel="0" collapsed="false">
      <c r="A2224" s="8" t="n">
        <v>2220</v>
      </c>
      <c r="B2224" s="23" t="n">
        <v>3</v>
      </c>
      <c r="C2224" s="23" t="n">
        <v>3</v>
      </c>
      <c r="D2224" s="8" t="n">
        <v>300</v>
      </c>
      <c r="E2224" s="8" t="n">
        <v>18</v>
      </c>
      <c r="F2224" s="8" t="n">
        <v>16</v>
      </c>
      <c r="G2224" s="28" t="n">
        <v>7.264419</v>
      </c>
      <c r="H2224" s="8" t="n">
        <v>144.820299</v>
      </c>
      <c r="I2224" s="8" t="n">
        <v>7796.029284</v>
      </c>
      <c r="J2224" s="28" t="n">
        <v>53.832435</v>
      </c>
      <c r="K2224" s="39" t="n">
        <v>1.689994</v>
      </c>
      <c r="L2224" s="28" t="n">
        <v>21.523734</v>
      </c>
      <c r="M2224" s="8" t="n">
        <v>261</v>
      </c>
      <c r="N2224" s="8" t="n">
        <v>1114</v>
      </c>
      <c r="O2224" s="28" t="n">
        <v>9.429978</v>
      </c>
      <c r="P2224" s="28" t="n">
        <v>50.42456</v>
      </c>
      <c r="Q2224" s="28" t="n">
        <v>53.438491</v>
      </c>
      <c r="R2224" s="8" t="n">
        <v>64</v>
      </c>
      <c r="S2224" s="8" t="n">
        <v>24</v>
      </c>
      <c r="T2224" s="23" t="n">
        <v>382.003524</v>
      </c>
      <c r="U2224" s="23" t="n">
        <v>315.150432</v>
      </c>
      <c r="V2224" s="28" t="n">
        <v>9.080957</v>
      </c>
      <c r="W2224" s="39" t="n">
        <v>0.954368</v>
      </c>
      <c r="X2224" s="24" t="n">
        <f aca="false">P2224*RHO_VANE/2700*(1+SCRAP)*PRICE_VANE</f>
        <v>603.5819832</v>
      </c>
      <c r="Y2224" s="24" t="n">
        <f aca="false">Q2224*RHO_PLATE/2700*(1+SCRAP)*PRICE_PLATE</f>
        <v>639.65873727</v>
      </c>
      <c r="Z2224" s="24" t="n">
        <f aca="false">T2224*CUT_M+(R2224+S2224)*CUT_SET</f>
        <v>661.005286</v>
      </c>
      <c r="AA2224" s="24" t="n">
        <f aca="false">U2224*ROUND_M</f>
        <v>1575.75216</v>
      </c>
      <c r="AB2224" s="24" t="n">
        <f aca="false">(R2224+S2224)*FINISH_PART</f>
        <v>704</v>
      </c>
      <c r="AC2224" s="24" t="n">
        <f aca="false">R2224*SPACER_VANE+(R2224+S2224)*ASM_H*LABOUR</f>
        <v>1182</v>
      </c>
      <c r="AD2224" s="24" t="n">
        <f aca="false">V2224*G10_CAGE+W2224*G10_SLEEVE</f>
        <v>602.1195</v>
      </c>
      <c r="AE2224" s="24" t="n">
        <f aca="false">N2224/1000*SHAFT_M+SHAFT_SET</f>
        <v>213.68</v>
      </c>
      <c r="AF2224" s="24" t="n">
        <f aca="false">2*ROUNDUP(G2224*1000/V_ZENER,0)*PRICE_Z+5*ROUNDUP(G2224*DIODE_SAFETY/V_STICK,0)*PRICE_STICK</f>
        <v>56.9</v>
      </c>
      <c r="AG2224" s="24" t="n">
        <f aca="false">SUM(X2224:AF2224)</f>
        <v>6238.69766647</v>
      </c>
      <c r="AH2224" s="20" t="n">
        <f aca="false">FIXED_BOM</f>
        <v>3461</v>
      </c>
      <c r="AI2224" s="24" t="n">
        <f aca="false">(AG2224+AH2224)*(1+CONT)</f>
        <v>11154.6523164405</v>
      </c>
      <c r="AJ2224" s="24" t="n">
        <f aca="false">IF(L2224&gt;0,AI2224/L2224,1000000000000)</f>
        <v>518.248939354133</v>
      </c>
      <c r="AK2224" s="8" t="n">
        <f aca="false">IF(AND(G2224&gt;=V_NEED,L2224&gt;=P_MIN,K2224&gt;=Z_MIN,F2224&lt;=N_CAP,D2224&lt;=R_MAX,OR(CORONA_REQ=0,O2224&gt;=G2224)),1,0)</f>
        <v>0</v>
      </c>
      <c r="AL2224" s="28" t="n">
        <f aca="false">IF(AK2224=1,IF(OBJECTIVE=1,AI2224,AJ2224),1000000000000)+ROW()*0.000000001</f>
        <v>1000000000000</v>
      </c>
    </row>
    <row r="2225" customFormat="false" ht="15" hidden="false" customHeight="false" outlineLevel="0" collapsed="false">
      <c r="A2225" s="8" t="n">
        <v>2221</v>
      </c>
      <c r="B2225" s="23" t="n">
        <v>3</v>
      </c>
      <c r="C2225" s="23" t="n">
        <v>3</v>
      </c>
      <c r="D2225" s="8" t="n">
        <v>300</v>
      </c>
      <c r="E2225" s="8" t="n">
        <v>22</v>
      </c>
      <c r="F2225" s="8" t="n">
        <v>4</v>
      </c>
      <c r="G2225" s="28" t="n">
        <v>7.264419</v>
      </c>
      <c r="H2225" s="8" t="n">
        <v>47.405807</v>
      </c>
      <c r="I2225" s="8" t="n">
        <v>2141.103569</v>
      </c>
      <c r="J2225" s="28" t="n">
        <v>45.165428</v>
      </c>
      <c r="K2225" s="39" t="n">
        <v>1.652993</v>
      </c>
      <c r="L2225" s="28" t="n">
        <v>5.70105</v>
      </c>
      <c r="M2225" s="8" t="n">
        <v>69</v>
      </c>
      <c r="N2225" s="8" t="n">
        <v>730</v>
      </c>
      <c r="O2225" s="28" t="n">
        <v>9.429978</v>
      </c>
      <c r="P2225" s="28" t="n">
        <v>14.981184</v>
      </c>
      <c r="Q2225" s="28" t="n">
        <v>17.81283</v>
      </c>
      <c r="R2225" s="8" t="n">
        <v>16</v>
      </c>
      <c r="S2225" s="8" t="n">
        <v>8</v>
      </c>
      <c r="T2225" s="23" t="n">
        <v>99.899111</v>
      </c>
      <c r="U2225" s="23" t="n">
        <v>83.185838</v>
      </c>
      <c r="V2225" s="28" t="n">
        <v>3.474707</v>
      </c>
      <c r="W2225" s="39" t="n">
        <v>0.365176</v>
      </c>
      <c r="X2225" s="24" t="n">
        <f aca="false">P2225*RHO_VANE/2700*(1+SCRAP)*PRICE_VANE</f>
        <v>179.32477248</v>
      </c>
      <c r="Y2225" s="24" t="n">
        <f aca="false">Q2225*RHO_PLATE/2700*(1+SCRAP)*PRICE_PLATE</f>
        <v>213.2195751</v>
      </c>
      <c r="Z2225" s="24" t="n">
        <f aca="false">T2225*CUT_M+(R2225+S2225)*CUT_SET</f>
        <v>173.8486665</v>
      </c>
      <c r="AA2225" s="24" t="n">
        <f aca="false">U2225*ROUND_M</f>
        <v>415.92919</v>
      </c>
      <c r="AB2225" s="24" t="n">
        <f aca="false">(R2225+S2225)*FINISH_PART</f>
        <v>192</v>
      </c>
      <c r="AC2225" s="24" t="n">
        <f aca="false">R2225*SPACER_VANE+(R2225+S2225)*ASM_H*LABOUR</f>
        <v>318</v>
      </c>
      <c r="AD2225" s="24" t="n">
        <f aca="false">V2225*G10_CAGE+W2225*G10_SLEEVE</f>
        <v>230.39298</v>
      </c>
      <c r="AE2225" s="24" t="n">
        <f aca="false">N2225/1000*SHAFT_M+SHAFT_SET</f>
        <v>167.6</v>
      </c>
      <c r="AF2225" s="24" t="n">
        <f aca="false">2*ROUNDUP(G2225*1000/V_ZENER,0)*PRICE_Z+5*ROUNDUP(G2225*DIODE_SAFETY/V_STICK,0)*PRICE_STICK</f>
        <v>56.9</v>
      </c>
      <c r="AG2225" s="24" t="n">
        <f aca="false">SUM(X2225:AF2225)</f>
        <v>1947.21518408</v>
      </c>
      <c r="AH2225" s="20" t="n">
        <f aca="false">FIXED_BOM</f>
        <v>3461</v>
      </c>
      <c r="AI2225" s="24" t="n">
        <f aca="false">(AG2225+AH2225)*(1+CONT)</f>
        <v>6219.447461692</v>
      </c>
      <c r="AJ2225" s="24" t="n">
        <f aca="false">IF(L2225&gt;0,AI2225/L2225,1000000000000)</f>
        <v>1090.93017280887</v>
      </c>
      <c r="AK2225" s="8" t="n">
        <f aca="false">IF(AND(G2225&gt;=V_NEED,L2225&gt;=P_MIN,K2225&gt;=Z_MIN,F2225&lt;=N_CAP,D2225&lt;=R_MAX,OR(CORONA_REQ=0,O2225&gt;=G2225)),1,0)</f>
        <v>0</v>
      </c>
      <c r="AL2225" s="28" t="n">
        <f aca="false">IF(AK2225=1,IF(OBJECTIVE=1,AI2225,AJ2225),1000000000000)+ROW()*0.000000001</f>
        <v>1000000000000</v>
      </c>
    </row>
    <row r="2226" customFormat="false" ht="15" hidden="false" customHeight="false" outlineLevel="0" collapsed="false">
      <c r="A2226" s="8" t="n">
        <v>2222</v>
      </c>
      <c r="B2226" s="23" t="n">
        <v>3</v>
      </c>
      <c r="C2226" s="23" t="n">
        <v>3</v>
      </c>
      <c r="D2226" s="8" t="n">
        <v>300</v>
      </c>
      <c r="E2226" s="8" t="n">
        <v>22</v>
      </c>
      <c r="F2226" s="8" t="n">
        <v>6</v>
      </c>
      <c r="G2226" s="28" t="n">
        <v>7.264419</v>
      </c>
      <c r="H2226" s="8" t="n">
        <v>73.351982</v>
      </c>
      <c r="I2226" s="8" t="n">
        <v>3364.591323</v>
      </c>
      <c r="J2226" s="28" t="n">
        <v>45.869126</v>
      </c>
      <c r="K2226" s="39" t="n">
        <v>1.667258</v>
      </c>
      <c r="L2226" s="28" t="n">
        <v>9.090898</v>
      </c>
      <c r="M2226" s="8" t="n">
        <v>105</v>
      </c>
      <c r="N2226" s="8" t="n">
        <v>802</v>
      </c>
      <c r="O2226" s="28" t="n">
        <v>9.429978</v>
      </c>
      <c r="P2226" s="28" t="n">
        <v>22.471776</v>
      </c>
      <c r="Q2226" s="28" t="n">
        <v>26.719246</v>
      </c>
      <c r="R2226" s="8" t="n">
        <v>24</v>
      </c>
      <c r="S2226" s="8" t="n">
        <v>12</v>
      </c>
      <c r="T2226" s="23" t="n">
        <v>149.848666</v>
      </c>
      <c r="U2226" s="23" t="n">
        <v>124.778757</v>
      </c>
      <c r="V2226" s="28" t="n">
        <v>4.525879</v>
      </c>
      <c r="W2226" s="39" t="n">
        <v>0.47565</v>
      </c>
      <c r="X2226" s="24" t="n">
        <f aca="false">P2226*RHO_VANE/2700*(1+SCRAP)*PRICE_VANE</f>
        <v>268.98715872</v>
      </c>
      <c r="Y2226" s="24" t="n">
        <f aca="false">Q2226*RHO_PLATE/2700*(1+SCRAP)*PRICE_PLATE</f>
        <v>319.82937462</v>
      </c>
      <c r="Z2226" s="24" t="n">
        <f aca="false">T2226*CUT_M+(R2226+S2226)*CUT_SET</f>
        <v>260.772999</v>
      </c>
      <c r="AA2226" s="24" t="n">
        <f aca="false">U2226*ROUND_M</f>
        <v>623.893785</v>
      </c>
      <c r="AB2226" s="24" t="n">
        <f aca="false">(R2226+S2226)*FINISH_PART</f>
        <v>288</v>
      </c>
      <c r="AC2226" s="24" t="n">
        <f aca="false">R2226*SPACER_VANE+(R2226+S2226)*ASM_H*LABOUR</f>
        <v>477</v>
      </c>
      <c r="AD2226" s="24" t="n">
        <f aca="false">V2226*G10_CAGE+W2226*G10_SLEEVE</f>
        <v>300.09174</v>
      </c>
      <c r="AE2226" s="24" t="n">
        <f aca="false">N2226/1000*SHAFT_M+SHAFT_SET</f>
        <v>176.24</v>
      </c>
      <c r="AF2226" s="24" t="n">
        <f aca="false">2*ROUNDUP(G2226*1000/V_ZENER,0)*PRICE_Z+5*ROUNDUP(G2226*DIODE_SAFETY/V_STICK,0)*PRICE_STICK</f>
        <v>56.9</v>
      </c>
      <c r="AG2226" s="24" t="n">
        <f aca="false">SUM(X2226:AF2226)</f>
        <v>2771.71505734</v>
      </c>
      <c r="AH2226" s="20" t="n">
        <f aca="false">FIXED_BOM</f>
        <v>3461</v>
      </c>
      <c r="AI2226" s="24" t="n">
        <f aca="false">(AG2226+AH2226)*(1+CONT)</f>
        <v>7167.622315941</v>
      </c>
      <c r="AJ2226" s="24" t="n">
        <f aca="false">IF(L2226&gt;0,AI2226/L2226,1000000000000)</f>
        <v>788.439416649598</v>
      </c>
      <c r="AK2226" s="8" t="n">
        <f aca="false">IF(AND(G2226&gt;=V_NEED,L2226&gt;=P_MIN,K2226&gt;=Z_MIN,F2226&lt;=N_CAP,D2226&lt;=R_MAX,OR(CORONA_REQ=0,O2226&gt;=G2226)),1,0)</f>
        <v>0</v>
      </c>
      <c r="AL2226" s="28" t="n">
        <f aca="false">IF(AK2226=1,IF(OBJECTIVE=1,AI2226,AJ2226),1000000000000)+ROW()*0.000000001</f>
        <v>1000000000000</v>
      </c>
    </row>
    <row r="2227" customFormat="false" ht="15" hidden="false" customHeight="false" outlineLevel="0" collapsed="false">
      <c r="A2227" s="8" t="n">
        <v>2223</v>
      </c>
      <c r="B2227" s="23" t="n">
        <v>3</v>
      </c>
      <c r="C2227" s="23" t="n">
        <v>3</v>
      </c>
      <c r="D2227" s="8" t="n">
        <v>300</v>
      </c>
      <c r="E2227" s="8" t="n">
        <v>22</v>
      </c>
      <c r="F2227" s="8" t="n">
        <v>8</v>
      </c>
      <c r="G2227" s="28" t="n">
        <v>7.264419</v>
      </c>
      <c r="H2227" s="8" t="n">
        <v>99.298157</v>
      </c>
      <c r="I2227" s="8" t="n">
        <v>4588.079077</v>
      </c>
      <c r="J2227" s="28" t="n">
        <v>46.205078</v>
      </c>
      <c r="K2227" s="39" t="n">
        <v>1.673442</v>
      </c>
      <c r="L2227" s="28" t="n">
        <v>12.478245</v>
      </c>
      <c r="M2227" s="8" t="n">
        <v>141</v>
      </c>
      <c r="N2227" s="8" t="n">
        <v>874</v>
      </c>
      <c r="O2227" s="28" t="n">
        <v>9.429978</v>
      </c>
      <c r="P2227" s="28" t="n">
        <v>29.962368</v>
      </c>
      <c r="Q2227" s="28" t="n">
        <v>35.625661</v>
      </c>
      <c r="R2227" s="8" t="n">
        <v>32</v>
      </c>
      <c r="S2227" s="8" t="n">
        <v>16</v>
      </c>
      <c r="T2227" s="23" t="n">
        <v>199.798221</v>
      </c>
      <c r="U2227" s="23" t="n">
        <v>166.371675</v>
      </c>
      <c r="V2227" s="28" t="n">
        <v>5.577051</v>
      </c>
      <c r="W2227" s="39" t="n">
        <v>0.586123</v>
      </c>
      <c r="X2227" s="24" t="n">
        <f aca="false">P2227*RHO_VANE/2700*(1+SCRAP)*PRICE_VANE</f>
        <v>358.64954496</v>
      </c>
      <c r="Y2227" s="24" t="n">
        <f aca="false">Q2227*RHO_PLATE/2700*(1+SCRAP)*PRICE_PLATE</f>
        <v>426.43916217</v>
      </c>
      <c r="Z2227" s="24" t="n">
        <f aca="false">T2227*CUT_M+(R2227+S2227)*CUT_SET</f>
        <v>347.6973315</v>
      </c>
      <c r="AA2227" s="24" t="n">
        <f aca="false">U2227*ROUND_M</f>
        <v>831.858375</v>
      </c>
      <c r="AB2227" s="24" t="n">
        <f aca="false">(R2227+S2227)*FINISH_PART</f>
        <v>384</v>
      </c>
      <c r="AC2227" s="24" t="n">
        <f aca="false">R2227*SPACER_VANE+(R2227+S2227)*ASM_H*LABOUR</f>
        <v>636</v>
      </c>
      <c r="AD2227" s="24" t="n">
        <f aca="false">V2227*G10_CAGE+W2227*G10_SLEEVE</f>
        <v>369.79044</v>
      </c>
      <c r="AE2227" s="24" t="n">
        <f aca="false">N2227/1000*SHAFT_M+SHAFT_SET</f>
        <v>184.88</v>
      </c>
      <c r="AF2227" s="24" t="n">
        <f aca="false">2*ROUNDUP(G2227*1000/V_ZENER,0)*PRICE_Z+5*ROUNDUP(G2227*DIODE_SAFETY/V_STICK,0)*PRICE_STICK</f>
        <v>56.9</v>
      </c>
      <c r="AG2227" s="24" t="n">
        <f aca="false">SUM(X2227:AF2227)</f>
        <v>3596.21485363</v>
      </c>
      <c r="AH2227" s="20" t="n">
        <f aca="false">FIXED_BOM</f>
        <v>3461</v>
      </c>
      <c r="AI2227" s="24" t="n">
        <f aca="false">(AG2227+AH2227)*(1+CONT)</f>
        <v>8115.7970816745</v>
      </c>
      <c r="AJ2227" s="24" t="n">
        <f aca="false">IF(L2227&gt;0,AI2227/L2227,1000000000000)</f>
        <v>650.395715236758</v>
      </c>
      <c r="AK2227" s="8" t="n">
        <f aca="false">IF(AND(G2227&gt;=V_NEED,L2227&gt;=P_MIN,K2227&gt;=Z_MIN,F2227&lt;=N_CAP,D2227&lt;=R_MAX,OR(CORONA_REQ=0,O2227&gt;=G2227)),1,0)</f>
        <v>0</v>
      </c>
      <c r="AL2227" s="28" t="n">
        <f aca="false">IF(AK2227=1,IF(OBJECTIVE=1,AI2227,AJ2227),1000000000000)+ROW()*0.000000001</f>
        <v>1000000000000</v>
      </c>
    </row>
    <row r="2228" customFormat="false" ht="15" hidden="false" customHeight="false" outlineLevel="0" collapsed="false">
      <c r="A2228" s="8" t="n">
        <v>2224</v>
      </c>
      <c r="B2228" s="23" t="n">
        <v>3</v>
      </c>
      <c r="C2228" s="23" t="n">
        <v>3</v>
      </c>
      <c r="D2228" s="8" t="n">
        <v>300</v>
      </c>
      <c r="E2228" s="8" t="n">
        <v>22</v>
      </c>
      <c r="F2228" s="8" t="n">
        <v>10</v>
      </c>
      <c r="G2228" s="28" t="n">
        <v>7.264419</v>
      </c>
      <c r="H2228" s="8" t="n">
        <v>125.244332</v>
      </c>
      <c r="I2228" s="8" t="n">
        <v>5811.566831</v>
      </c>
      <c r="J2228" s="28" t="n">
        <v>46.401835</v>
      </c>
      <c r="K2228" s="39" t="n">
        <v>1.677746</v>
      </c>
      <c r="L2228" s="28" t="n">
        <v>15.863662</v>
      </c>
      <c r="M2228" s="8" t="n">
        <v>171</v>
      </c>
      <c r="N2228" s="8" t="n">
        <v>934</v>
      </c>
      <c r="O2228" s="28" t="n">
        <v>9.429978</v>
      </c>
      <c r="P2228" s="28" t="n">
        <v>37.45296</v>
      </c>
      <c r="Q2228" s="28" t="n">
        <v>40.078868</v>
      </c>
      <c r="R2228" s="8" t="n">
        <v>40</v>
      </c>
      <c r="S2228" s="8" t="n">
        <v>18</v>
      </c>
      <c r="T2228" s="23" t="n">
        <v>245.349547</v>
      </c>
      <c r="U2228" s="23" t="n">
        <v>203.566365</v>
      </c>
      <c r="V2228" s="28" t="n">
        <v>6.453027</v>
      </c>
      <c r="W2228" s="39" t="n">
        <v>0.678184</v>
      </c>
      <c r="X2228" s="24" t="n">
        <f aca="false">P2228*RHO_VANE/2700*(1+SCRAP)*PRICE_VANE</f>
        <v>448.3119312</v>
      </c>
      <c r="Y2228" s="24" t="n">
        <f aca="false">Q2228*RHO_PLATE/2700*(1+SCRAP)*PRICE_PLATE</f>
        <v>479.74404996</v>
      </c>
      <c r="Z2228" s="24" t="n">
        <f aca="false">T2228*CUT_M+(R2228+S2228)*CUT_SET</f>
        <v>426.0243205</v>
      </c>
      <c r="AA2228" s="24" t="n">
        <f aca="false">U2228*ROUND_M</f>
        <v>1017.831825</v>
      </c>
      <c r="AB2228" s="24" t="n">
        <f aca="false">(R2228+S2228)*FINISH_PART</f>
        <v>464</v>
      </c>
      <c r="AC2228" s="24" t="n">
        <f aca="false">R2228*SPACER_VANE+(R2228+S2228)*ASM_H*LABOUR</f>
        <v>772.5</v>
      </c>
      <c r="AD2228" s="24" t="n">
        <f aca="false">V2228*G10_CAGE+W2228*G10_SLEEVE</f>
        <v>427.87266</v>
      </c>
      <c r="AE2228" s="24" t="n">
        <f aca="false">N2228/1000*SHAFT_M+SHAFT_SET</f>
        <v>192.08</v>
      </c>
      <c r="AF2228" s="24" t="n">
        <f aca="false">2*ROUNDUP(G2228*1000/V_ZENER,0)*PRICE_Z+5*ROUNDUP(G2228*DIODE_SAFETY/V_STICK,0)*PRICE_STICK</f>
        <v>56.9</v>
      </c>
      <c r="AG2228" s="24" t="n">
        <f aca="false">SUM(X2228:AF2228)</f>
        <v>4285.26478666</v>
      </c>
      <c r="AH2228" s="20" t="n">
        <f aca="false">FIXED_BOM</f>
        <v>3461</v>
      </c>
      <c r="AI2228" s="24" t="n">
        <f aca="false">(AG2228+AH2228)*(1+CONT)</f>
        <v>8908.204504659</v>
      </c>
      <c r="AJ2228" s="24" t="n">
        <f aca="false">IF(L2228&gt;0,AI2228/L2228,1000000000000)</f>
        <v>561.54780054309</v>
      </c>
      <c r="AK2228" s="8" t="n">
        <f aca="false">IF(AND(G2228&gt;=V_NEED,L2228&gt;=P_MIN,K2228&gt;=Z_MIN,F2228&lt;=N_CAP,D2228&lt;=R_MAX,OR(CORONA_REQ=0,O2228&gt;=G2228)),1,0)</f>
        <v>0</v>
      </c>
      <c r="AL2228" s="28" t="n">
        <f aca="false">IF(AK2228=1,IF(OBJECTIVE=1,AI2228,AJ2228),1000000000000)+ROW()*0.000000001</f>
        <v>1000000000000</v>
      </c>
    </row>
    <row r="2229" customFormat="false" ht="15" hidden="false" customHeight="false" outlineLevel="0" collapsed="false">
      <c r="A2229" s="8" t="n">
        <v>2225</v>
      </c>
      <c r="B2229" s="23" t="n">
        <v>3</v>
      </c>
      <c r="C2229" s="23" t="n">
        <v>3</v>
      </c>
      <c r="D2229" s="8" t="n">
        <v>300</v>
      </c>
      <c r="E2229" s="8" t="n">
        <v>22</v>
      </c>
      <c r="F2229" s="8" t="n">
        <v>12</v>
      </c>
      <c r="G2229" s="28" t="n">
        <v>7.264419</v>
      </c>
      <c r="H2229" s="8" t="n">
        <v>151.190508</v>
      </c>
      <c r="I2229" s="8" t="n">
        <v>7035.054585</v>
      </c>
      <c r="J2229" s="28" t="n">
        <v>46.53106</v>
      </c>
      <c r="K2229" s="39" t="n">
        <v>1.67931</v>
      </c>
      <c r="L2229" s="28" t="n">
        <v>19.231541</v>
      </c>
      <c r="M2229" s="8" t="n">
        <v>207</v>
      </c>
      <c r="N2229" s="8" t="n">
        <v>1006</v>
      </c>
      <c r="O2229" s="28" t="n">
        <v>9.429978</v>
      </c>
      <c r="P2229" s="28" t="n">
        <v>44.943552</v>
      </c>
      <c r="Q2229" s="28" t="n">
        <v>48.985283</v>
      </c>
      <c r="R2229" s="8" t="n">
        <v>48</v>
      </c>
      <c r="S2229" s="8" t="n">
        <v>22</v>
      </c>
      <c r="T2229" s="23" t="n">
        <v>295.299102</v>
      </c>
      <c r="U2229" s="23" t="n">
        <v>245.159283</v>
      </c>
      <c r="V2229" s="28" t="n">
        <v>7.504199</v>
      </c>
      <c r="W2229" s="39" t="n">
        <v>0.788658</v>
      </c>
      <c r="X2229" s="24" t="n">
        <f aca="false">P2229*RHO_VANE/2700*(1+SCRAP)*PRICE_VANE</f>
        <v>537.97431744</v>
      </c>
      <c r="Y2229" s="24" t="n">
        <f aca="false">Q2229*RHO_PLATE/2700*(1+SCRAP)*PRICE_PLATE</f>
        <v>586.35383751</v>
      </c>
      <c r="Z2229" s="24" t="n">
        <f aca="false">T2229*CUT_M+(R2229+S2229)*CUT_SET</f>
        <v>512.948653</v>
      </c>
      <c r="AA2229" s="24" t="n">
        <f aca="false">U2229*ROUND_M</f>
        <v>1225.796415</v>
      </c>
      <c r="AB2229" s="24" t="n">
        <f aca="false">(R2229+S2229)*FINISH_PART</f>
        <v>560</v>
      </c>
      <c r="AC2229" s="24" t="n">
        <f aca="false">R2229*SPACER_VANE+(R2229+S2229)*ASM_H*LABOUR</f>
        <v>931.5</v>
      </c>
      <c r="AD2229" s="24" t="n">
        <f aca="false">V2229*G10_CAGE+W2229*G10_SLEEVE</f>
        <v>497.57142</v>
      </c>
      <c r="AE2229" s="24" t="n">
        <f aca="false">N2229/1000*SHAFT_M+SHAFT_SET</f>
        <v>200.72</v>
      </c>
      <c r="AF2229" s="24" t="n">
        <f aca="false">2*ROUNDUP(G2229*1000/V_ZENER,0)*PRICE_Z+5*ROUNDUP(G2229*DIODE_SAFETY/V_STICK,0)*PRICE_STICK</f>
        <v>56.9</v>
      </c>
      <c r="AG2229" s="24" t="n">
        <f aca="false">SUM(X2229:AF2229)</f>
        <v>5109.76464295</v>
      </c>
      <c r="AH2229" s="20" t="n">
        <f aca="false">FIXED_BOM</f>
        <v>3461</v>
      </c>
      <c r="AI2229" s="24" t="n">
        <f aca="false">(AG2229+AH2229)*(1+CONT)</f>
        <v>9856.3793393925</v>
      </c>
      <c r="AJ2229" s="24" t="n">
        <f aca="false">IF(L2229&gt;0,AI2229/L2229,1000000000000)</f>
        <v>512.511157550635</v>
      </c>
      <c r="AK2229" s="8" t="n">
        <f aca="false">IF(AND(G2229&gt;=V_NEED,L2229&gt;=P_MIN,K2229&gt;=Z_MIN,F2229&lt;=N_CAP,D2229&lt;=R_MAX,OR(CORONA_REQ=0,O2229&gt;=G2229)),1,0)</f>
        <v>0</v>
      </c>
      <c r="AL2229" s="28" t="n">
        <f aca="false">IF(AK2229=1,IF(OBJECTIVE=1,AI2229,AJ2229),1000000000000)+ROW()*0.000000001</f>
        <v>1000000000000</v>
      </c>
    </row>
    <row r="2230" customFormat="false" ht="15" hidden="false" customHeight="false" outlineLevel="0" collapsed="false">
      <c r="A2230" s="8" t="n">
        <v>2226</v>
      </c>
      <c r="B2230" s="23" t="n">
        <v>3</v>
      </c>
      <c r="C2230" s="23" t="n">
        <v>3</v>
      </c>
      <c r="D2230" s="8" t="n">
        <v>300</v>
      </c>
      <c r="E2230" s="8" t="n">
        <v>22</v>
      </c>
      <c r="F2230" s="8" t="n">
        <v>16</v>
      </c>
      <c r="G2230" s="28" t="n">
        <v>7.264419</v>
      </c>
      <c r="H2230" s="8" t="n">
        <v>203.082858</v>
      </c>
      <c r="I2230" s="8" t="n">
        <v>9482.030092</v>
      </c>
      <c r="J2230" s="28" t="n">
        <v>46.69045</v>
      </c>
      <c r="K2230" s="39" t="n">
        <v>1.6826</v>
      </c>
      <c r="L2230" s="28" t="n">
        <v>26.012349</v>
      </c>
      <c r="M2230" s="8" t="n">
        <v>273</v>
      </c>
      <c r="N2230" s="8" t="n">
        <v>1138</v>
      </c>
      <c r="O2230" s="28" t="n">
        <v>9.429978</v>
      </c>
      <c r="P2230" s="28" t="n">
        <v>59.924736</v>
      </c>
      <c r="Q2230" s="28" t="n">
        <v>62.344906</v>
      </c>
      <c r="R2230" s="8" t="n">
        <v>64</v>
      </c>
      <c r="S2230" s="8" t="n">
        <v>28</v>
      </c>
      <c r="T2230" s="23" t="n">
        <v>390.799983</v>
      </c>
      <c r="U2230" s="23" t="n">
        <v>323.946891</v>
      </c>
      <c r="V2230" s="28" t="n">
        <v>9.431348</v>
      </c>
      <c r="W2230" s="39" t="n">
        <v>0.991193</v>
      </c>
      <c r="X2230" s="24" t="n">
        <f aca="false">P2230*RHO_VANE/2700*(1+SCRAP)*PRICE_VANE</f>
        <v>717.29908992</v>
      </c>
      <c r="Y2230" s="24" t="n">
        <f aca="false">Q2230*RHO_PLATE/2700*(1+SCRAP)*PRICE_PLATE</f>
        <v>746.26852482</v>
      </c>
      <c r="Z2230" s="24" t="n">
        <f aca="false">T2230*CUT_M+(R2230+S2230)*CUT_SET</f>
        <v>678.1999745</v>
      </c>
      <c r="AA2230" s="24" t="n">
        <f aca="false">U2230*ROUND_M</f>
        <v>1619.734455</v>
      </c>
      <c r="AB2230" s="24" t="n">
        <f aca="false">(R2230+S2230)*FINISH_PART</f>
        <v>736</v>
      </c>
      <c r="AC2230" s="24" t="n">
        <f aca="false">R2230*SPACER_VANE+(R2230+S2230)*ASM_H*LABOUR</f>
        <v>1227</v>
      </c>
      <c r="AD2230" s="24" t="n">
        <f aca="false">V2230*G10_CAGE+W2230*G10_SLEEVE</f>
        <v>625.35246</v>
      </c>
      <c r="AE2230" s="24" t="n">
        <f aca="false">N2230/1000*SHAFT_M+SHAFT_SET</f>
        <v>216.56</v>
      </c>
      <c r="AF2230" s="24" t="n">
        <f aca="false">2*ROUNDUP(G2230*1000/V_ZENER,0)*PRICE_Z+5*ROUNDUP(G2230*DIODE_SAFETY/V_STICK,0)*PRICE_STICK</f>
        <v>56.9</v>
      </c>
      <c r="AG2230" s="24" t="n">
        <f aca="false">SUM(X2230:AF2230)</f>
        <v>6623.31450424</v>
      </c>
      <c r="AH2230" s="20" t="n">
        <f aca="false">FIXED_BOM</f>
        <v>3461</v>
      </c>
      <c r="AI2230" s="24" t="n">
        <f aca="false">(AG2230+AH2230)*(1+CONT)</f>
        <v>11596.961679876</v>
      </c>
      <c r="AJ2230" s="24" t="n">
        <f aca="false">IF(L2230&gt;0,AI2230/L2230,1000000000000)</f>
        <v>445.825237846686</v>
      </c>
      <c r="AK2230" s="8" t="n">
        <f aca="false">IF(AND(G2230&gt;=V_NEED,L2230&gt;=P_MIN,K2230&gt;=Z_MIN,F2230&lt;=N_CAP,D2230&lt;=R_MAX,OR(CORONA_REQ=0,O2230&gt;=G2230)),1,0)</f>
        <v>0</v>
      </c>
      <c r="AL2230" s="28" t="n">
        <f aca="false">IF(AK2230=1,IF(OBJECTIVE=1,AI2230,AJ2230),1000000000000)+ROW()*0.000000001</f>
        <v>1000000000000</v>
      </c>
    </row>
    <row r="2231" customFormat="false" ht="15" hidden="false" customHeight="false" outlineLevel="0" collapsed="false">
      <c r="A2231" s="8" t="n">
        <v>2227</v>
      </c>
      <c r="B2231" s="23" t="n">
        <v>3</v>
      </c>
      <c r="C2231" s="23" t="n">
        <v>3</v>
      </c>
      <c r="D2231" s="8" t="n">
        <v>300</v>
      </c>
      <c r="E2231" s="8" t="n">
        <v>26</v>
      </c>
      <c r="F2231" s="8" t="n">
        <v>4</v>
      </c>
      <c r="G2231" s="28" t="n">
        <v>7.264419</v>
      </c>
      <c r="H2231" s="8" t="n">
        <v>79.010057</v>
      </c>
      <c r="I2231" s="8" t="n">
        <v>2517.606356</v>
      </c>
      <c r="J2231" s="28" t="n">
        <v>31.864378</v>
      </c>
      <c r="K2231" s="39" t="n">
        <v>1.631662</v>
      </c>
      <c r="L2231" s="28" t="n">
        <v>6.567728</v>
      </c>
      <c r="M2231" s="8" t="n">
        <v>75</v>
      </c>
      <c r="N2231" s="8" t="n">
        <v>742</v>
      </c>
      <c r="O2231" s="28" t="n">
        <v>9.429978</v>
      </c>
      <c r="P2231" s="28" t="n">
        <v>17.356228</v>
      </c>
      <c r="Q2231" s="28" t="n">
        <v>22.266038</v>
      </c>
      <c r="R2231" s="8" t="n">
        <v>16</v>
      </c>
      <c r="S2231" s="8" t="n">
        <v>10</v>
      </c>
      <c r="T2231" s="23" t="n">
        <v>104.29734</v>
      </c>
      <c r="U2231" s="23" t="n">
        <v>87.584067</v>
      </c>
      <c r="V2231" s="28" t="n">
        <v>3.649902</v>
      </c>
      <c r="W2231" s="39" t="n">
        <v>0.383588</v>
      </c>
      <c r="X2231" s="24" t="n">
        <f aca="false">P2231*RHO_VANE/2700*(1+SCRAP)*PRICE_VANE</f>
        <v>207.75404916</v>
      </c>
      <c r="Y2231" s="24" t="n">
        <f aca="false">Q2231*RHO_PLATE/2700*(1+SCRAP)*PRICE_PLATE</f>
        <v>266.52447486</v>
      </c>
      <c r="Z2231" s="24" t="n">
        <f aca="false">T2231*CUT_M+(R2231+S2231)*CUT_SET</f>
        <v>182.44601</v>
      </c>
      <c r="AA2231" s="24" t="n">
        <f aca="false">U2231*ROUND_M</f>
        <v>437.920335</v>
      </c>
      <c r="AB2231" s="24" t="n">
        <f aca="false">(R2231+S2231)*FINISH_PART</f>
        <v>208</v>
      </c>
      <c r="AC2231" s="24" t="n">
        <f aca="false">R2231*SPACER_VANE+(R2231+S2231)*ASM_H*LABOUR</f>
        <v>340.5</v>
      </c>
      <c r="AD2231" s="24" t="n">
        <f aca="false">V2231*G10_CAGE+W2231*G10_SLEEVE</f>
        <v>242.0094</v>
      </c>
      <c r="AE2231" s="24" t="n">
        <f aca="false">N2231/1000*SHAFT_M+SHAFT_SET</f>
        <v>169.04</v>
      </c>
      <c r="AF2231" s="24" t="n">
        <f aca="false">2*ROUNDUP(G2231*1000/V_ZENER,0)*PRICE_Z+5*ROUNDUP(G2231*DIODE_SAFETY/V_STICK,0)*PRICE_STICK</f>
        <v>56.9</v>
      </c>
      <c r="AG2231" s="24" t="n">
        <f aca="false">SUM(X2231:AF2231)</f>
        <v>2111.09426902</v>
      </c>
      <c r="AH2231" s="20" t="n">
        <f aca="false">FIXED_BOM</f>
        <v>3461</v>
      </c>
      <c r="AI2231" s="24" t="n">
        <f aca="false">(AG2231+AH2231)*(1+CONT)</f>
        <v>6407.908409373</v>
      </c>
      <c r="AJ2231" s="24" t="n">
        <f aca="false">IF(L2231&gt;0,AI2231/L2231,1000000000000)</f>
        <v>975.665924254628</v>
      </c>
      <c r="AK2231" s="8" t="n">
        <f aca="false">IF(AND(G2231&gt;=V_NEED,L2231&gt;=P_MIN,K2231&gt;=Z_MIN,F2231&lt;=N_CAP,D2231&lt;=R_MAX,OR(CORONA_REQ=0,O2231&gt;=G2231)),1,0)</f>
        <v>0</v>
      </c>
      <c r="AL2231" s="28" t="n">
        <f aca="false">IF(AK2231=1,IF(OBJECTIVE=1,AI2231,AJ2231),1000000000000)+ROW()*0.000000001</f>
        <v>1000000000000</v>
      </c>
    </row>
    <row r="2232" customFormat="false" ht="15" hidden="false" customHeight="false" outlineLevel="0" collapsed="false">
      <c r="A2232" s="8" t="n">
        <v>2228</v>
      </c>
      <c r="B2232" s="23" t="n">
        <v>3</v>
      </c>
      <c r="C2232" s="23" t="n">
        <v>3</v>
      </c>
      <c r="D2232" s="8" t="n">
        <v>300</v>
      </c>
      <c r="E2232" s="8" t="n">
        <v>26</v>
      </c>
      <c r="F2232" s="8" t="n">
        <v>6</v>
      </c>
      <c r="G2232" s="28" t="n">
        <v>7.264419</v>
      </c>
      <c r="H2232" s="8" t="n">
        <v>123.015804</v>
      </c>
      <c r="I2232" s="8" t="n">
        <v>3956.23856</v>
      </c>
      <c r="J2232" s="28" t="n">
        <v>32.160409</v>
      </c>
      <c r="K2232" s="39" t="n">
        <v>1.64269</v>
      </c>
      <c r="L2232" s="28" t="n">
        <v>10.445066</v>
      </c>
      <c r="M2232" s="8" t="n">
        <v>111</v>
      </c>
      <c r="N2232" s="8" t="n">
        <v>814</v>
      </c>
      <c r="O2232" s="28" t="n">
        <v>9.429978</v>
      </c>
      <c r="P2232" s="28" t="n">
        <v>26.034342</v>
      </c>
      <c r="Q2232" s="28" t="n">
        <v>31.172453</v>
      </c>
      <c r="R2232" s="8" t="n">
        <v>24</v>
      </c>
      <c r="S2232" s="8" t="n">
        <v>14</v>
      </c>
      <c r="T2232" s="23" t="n">
        <v>154.246896</v>
      </c>
      <c r="U2232" s="23" t="n">
        <v>129.176986</v>
      </c>
      <c r="V2232" s="28" t="n">
        <v>4.701074</v>
      </c>
      <c r="W2232" s="39" t="n">
        <v>0.494062</v>
      </c>
      <c r="X2232" s="24" t="n">
        <f aca="false">P2232*RHO_VANE/2700*(1+SCRAP)*PRICE_VANE</f>
        <v>311.63107374</v>
      </c>
      <c r="Y2232" s="24" t="n">
        <f aca="false">Q2232*RHO_PLATE/2700*(1+SCRAP)*PRICE_PLATE</f>
        <v>373.13426241</v>
      </c>
      <c r="Z2232" s="24" t="n">
        <f aca="false">T2232*CUT_M+(R2232+S2232)*CUT_SET</f>
        <v>269.370344</v>
      </c>
      <c r="AA2232" s="24" t="n">
        <f aca="false">U2232*ROUND_M</f>
        <v>645.88493</v>
      </c>
      <c r="AB2232" s="24" t="n">
        <f aca="false">(R2232+S2232)*FINISH_PART</f>
        <v>304</v>
      </c>
      <c r="AC2232" s="24" t="n">
        <f aca="false">R2232*SPACER_VANE+(R2232+S2232)*ASM_H*LABOUR</f>
        <v>499.5</v>
      </c>
      <c r="AD2232" s="24" t="n">
        <f aca="false">V2232*G10_CAGE+W2232*G10_SLEEVE</f>
        <v>311.70816</v>
      </c>
      <c r="AE2232" s="24" t="n">
        <f aca="false">N2232/1000*SHAFT_M+SHAFT_SET</f>
        <v>177.68</v>
      </c>
      <c r="AF2232" s="24" t="n">
        <f aca="false">2*ROUNDUP(G2232*1000/V_ZENER,0)*PRICE_Z+5*ROUNDUP(G2232*DIODE_SAFETY/V_STICK,0)*PRICE_STICK</f>
        <v>56.9</v>
      </c>
      <c r="AG2232" s="24" t="n">
        <f aca="false">SUM(X2232:AF2232)</f>
        <v>2949.80877015</v>
      </c>
      <c r="AH2232" s="20" t="n">
        <f aca="false">FIXED_BOM</f>
        <v>3461</v>
      </c>
      <c r="AI2232" s="24" t="n">
        <f aca="false">(AG2232+AH2232)*(1+CONT)</f>
        <v>7372.4300856725</v>
      </c>
      <c r="AJ2232" s="24" t="n">
        <f aca="false">IF(L2232&gt;0,AI2232/L2232,1000000000000)</f>
        <v>705.828961317478</v>
      </c>
      <c r="AK2232" s="8" t="n">
        <f aca="false">IF(AND(G2232&gt;=V_NEED,L2232&gt;=P_MIN,K2232&gt;=Z_MIN,F2232&lt;=N_CAP,D2232&lt;=R_MAX,OR(CORONA_REQ=0,O2232&gt;=G2232)),1,0)</f>
        <v>0</v>
      </c>
      <c r="AL2232" s="28" t="n">
        <f aca="false">IF(AK2232=1,IF(OBJECTIVE=1,AI2232,AJ2232),1000000000000)+ROW()*0.000000001</f>
        <v>1000000000000</v>
      </c>
    </row>
    <row r="2233" customFormat="false" ht="15" hidden="false" customHeight="false" outlineLevel="0" collapsed="false">
      <c r="A2233" s="8" t="n">
        <v>2229</v>
      </c>
      <c r="B2233" s="23" t="n">
        <v>3</v>
      </c>
      <c r="C2233" s="23" t="n">
        <v>3</v>
      </c>
      <c r="D2233" s="8" t="n">
        <v>300</v>
      </c>
      <c r="E2233" s="8" t="n">
        <v>26</v>
      </c>
      <c r="F2233" s="8" t="n">
        <v>8</v>
      </c>
      <c r="G2233" s="28" t="n">
        <v>7.264419</v>
      </c>
      <c r="H2233" s="8" t="n">
        <v>167.021551</v>
      </c>
      <c r="I2233" s="8" t="n">
        <v>5394.870763</v>
      </c>
      <c r="J2233" s="28" t="n">
        <v>32.300447</v>
      </c>
      <c r="K2233" s="39" t="n">
        <v>1.648222</v>
      </c>
      <c r="L2233" s="28" t="n">
        <v>14.324145</v>
      </c>
      <c r="M2233" s="8" t="n">
        <v>147</v>
      </c>
      <c r="N2233" s="8" t="n">
        <v>886</v>
      </c>
      <c r="O2233" s="28" t="n">
        <v>9.429978</v>
      </c>
      <c r="P2233" s="28" t="n">
        <v>34.712456</v>
      </c>
      <c r="Q2233" s="28" t="n">
        <v>40.078868</v>
      </c>
      <c r="R2233" s="8" t="n">
        <v>32</v>
      </c>
      <c r="S2233" s="8" t="n">
        <v>18</v>
      </c>
      <c r="T2233" s="23" t="n">
        <v>204.196451</v>
      </c>
      <c r="U2233" s="23" t="n">
        <v>170.769905</v>
      </c>
      <c r="V2233" s="28" t="n">
        <v>5.752246</v>
      </c>
      <c r="W2233" s="39" t="n">
        <v>0.604535</v>
      </c>
      <c r="X2233" s="24" t="n">
        <f aca="false">P2233*RHO_VANE/2700*(1+SCRAP)*PRICE_VANE</f>
        <v>415.50809832</v>
      </c>
      <c r="Y2233" s="24" t="n">
        <f aca="false">Q2233*RHO_PLATE/2700*(1+SCRAP)*PRICE_PLATE</f>
        <v>479.74404996</v>
      </c>
      <c r="Z2233" s="24" t="n">
        <f aca="false">T2233*CUT_M+(R2233+S2233)*CUT_SET</f>
        <v>356.2946765</v>
      </c>
      <c r="AA2233" s="24" t="n">
        <f aca="false">U2233*ROUND_M</f>
        <v>853.849525</v>
      </c>
      <c r="AB2233" s="24" t="n">
        <f aca="false">(R2233+S2233)*FINISH_PART</f>
        <v>400</v>
      </c>
      <c r="AC2233" s="24" t="n">
        <f aca="false">R2233*SPACER_VANE+(R2233+S2233)*ASM_H*LABOUR</f>
        <v>658.5</v>
      </c>
      <c r="AD2233" s="24" t="n">
        <f aca="false">V2233*G10_CAGE+W2233*G10_SLEEVE</f>
        <v>381.40686</v>
      </c>
      <c r="AE2233" s="24" t="n">
        <f aca="false">N2233/1000*SHAFT_M+SHAFT_SET</f>
        <v>186.32</v>
      </c>
      <c r="AF2233" s="24" t="n">
        <f aca="false">2*ROUNDUP(G2233*1000/V_ZENER,0)*PRICE_Z+5*ROUNDUP(G2233*DIODE_SAFETY/V_STICK,0)*PRICE_STICK</f>
        <v>56.9</v>
      </c>
      <c r="AG2233" s="24" t="n">
        <f aca="false">SUM(X2233:AF2233)</f>
        <v>3788.52320978</v>
      </c>
      <c r="AH2233" s="20" t="n">
        <f aca="false">FIXED_BOM</f>
        <v>3461</v>
      </c>
      <c r="AI2233" s="24" t="n">
        <f aca="false">(AG2233+AH2233)*(1+CONT)</f>
        <v>8336.951691247</v>
      </c>
      <c r="AJ2233" s="24" t="n">
        <f aca="false">IF(L2233&gt;0,AI2233/L2233,1000000000000)</f>
        <v>582.020894876937</v>
      </c>
      <c r="AK2233" s="8" t="n">
        <f aca="false">IF(AND(G2233&gt;=V_NEED,L2233&gt;=P_MIN,K2233&gt;=Z_MIN,F2233&lt;=N_CAP,D2233&lt;=R_MAX,OR(CORONA_REQ=0,O2233&gt;=G2233)),1,0)</f>
        <v>0</v>
      </c>
      <c r="AL2233" s="28" t="n">
        <f aca="false">IF(AK2233=1,IF(OBJECTIVE=1,AI2233,AJ2233),1000000000000)+ROW()*0.000000001</f>
        <v>1000000000000</v>
      </c>
    </row>
    <row r="2234" customFormat="false" ht="15" hidden="false" customHeight="false" outlineLevel="0" collapsed="false">
      <c r="A2234" s="8" t="n">
        <v>2230</v>
      </c>
      <c r="B2234" s="23" t="n">
        <v>3</v>
      </c>
      <c r="C2234" s="23" t="n">
        <v>3</v>
      </c>
      <c r="D2234" s="8" t="n">
        <v>300</v>
      </c>
      <c r="E2234" s="8" t="n">
        <v>26</v>
      </c>
      <c r="F2234" s="8" t="n">
        <v>10</v>
      </c>
      <c r="G2234" s="28" t="n">
        <v>7.264419</v>
      </c>
      <c r="H2234" s="8" t="n">
        <v>211.027298</v>
      </c>
      <c r="I2234" s="8" t="n">
        <v>6833.502967</v>
      </c>
      <c r="J2234" s="28" t="n">
        <v>32.382081</v>
      </c>
      <c r="K2234" s="39" t="n">
        <v>1.651597</v>
      </c>
      <c r="L2234" s="28" t="n">
        <v>18.196512</v>
      </c>
      <c r="M2234" s="8" t="n">
        <v>183</v>
      </c>
      <c r="N2234" s="8" t="n">
        <v>958</v>
      </c>
      <c r="O2234" s="28" t="n">
        <v>9.429978</v>
      </c>
      <c r="P2234" s="28" t="n">
        <v>43.39057</v>
      </c>
      <c r="Q2234" s="28" t="n">
        <v>48.985283</v>
      </c>
      <c r="R2234" s="8" t="n">
        <v>40</v>
      </c>
      <c r="S2234" s="8" t="n">
        <v>22</v>
      </c>
      <c r="T2234" s="23" t="n">
        <v>254.146006</v>
      </c>
      <c r="U2234" s="23" t="n">
        <v>212.362824</v>
      </c>
      <c r="V2234" s="28" t="n">
        <v>6.803418</v>
      </c>
      <c r="W2234" s="39" t="n">
        <v>0.715009</v>
      </c>
      <c r="X2234" s="24" t="n">
        <f aca="false">P2234*RHO_VANE/2700*(1+SCRAP)*PRICE_VANE</f>
        <v>519.3851229</v>
      </c>
      <c r="Y2234" s="24" t="n">
        <f aca="false">Q2234*RHO_PLATE/2700*(1+SCRAP)*PRICE_PLATE</f>
        <v>586.35383751</v>
      </c>
      <c r="Z2234" s="24" t="n">
        <f aca="false">T2234*CUT_M+(R2234+S2234)*CUT_SET</f>
        <v>443.219009</v>
      </c>
      <c r="AA2234" s="24" t="n">
        <f aca="false">U2234*ROUND_M</f>
        <v>1061.81412</v>
      </c>
      <c r="AB2234" s="24" t="n">
        <f aca="false">(R2234+S2234)*FINISH_PART</f>
        <v>496</v>
      </c>
      <c r="AC2234" s="24" t="n">
        <f aca="false">R2234*SPACER_VANE+(R2234+S2234)*ASM_H*LABOUR</f>
        <v>817.5</v>
      </c>
      <c r="AD2234" s="24" t="n">
        <f aca="false">V2234*G10_CAGE+W2234*G10_SLEEVE</f>
        <v>451.10562</v>
      </c>
      <c r="AE2234" s="24" t="n">
        <f aca="false">N2234/1000*SHAFT_M+SHAFT_SET</f>
        <v>194.96</v>
      </c>
      <c r="AF2234" s="24" t="n">
        <f aca="false">2*ROUNDUP(G2234*1000/V_ZENER,0)*PRICE_Z+5*ROUNDUP(G2234*DIODE_SAFETY/V_STICK,0)*PRICE_STICK</f>
        <v>56.9</v>
      </c>
      <c r="AG2234" s="24" t="n">
        <f aca="false">SUM(X2234:AF2234)</f>
        <v>4627.23770941</v>
      </c>
      <c r="AH2234" s="20" t="n">
        <f aca="false">FIXED_BOM</f>
        <v>3461</v>
      </c>
      <c r="AI2234" s="24" t="n">
        <f aca="false">(AG2234+AH2234)*(1+CONT)</f>
        <v>9301.4733658215</v>
      </c>
      <c r="AJ2234" s="24" t="n">
        <f aca="false">IF(L2234&gt;0,AI2234/L2234,1000000000000)</f>
        <v>511.16792964616</v>
      </c>
      <c r="AK2234" s="8" t="n">
        <f aca="false">IF(AND(G2234&gt;=V_NEED,L2234&gt;=P_MIN,K2234&gt;=Z_MIN,F2234&lt;=N_CAP,D2234&lt;=R_MAX,OR(CORONA_REQ=0,O2234&gt;=G2234)),1,0)</f>
        <v>0</v>
      </c>
      <c r="AL2234" s="28" t="n">
        <f aca="false">IF(AK2234=1,IF(OBJECTIVE=1,AI2234,AJ2234),1000000000000)+ROW()*0.000000001</f>
        <v>1000000000000</v>
      </c>
    </row>
    <row r="2235" customFormat="false" ht="15" hidden="false" customHeight="false" outlineLevel="0" collapsed="false">
      <c r="A2235" s="8" t="n">
        <v>2231</v>
      </c>
      <c r="B2235" s="23" t="n">
        <v>3</v>
      </c>
      <c r="C2235" s="23" t="n">
        <v>3</v>
      </c>
      <c r="D2235" s="8" t="n">
        <v>300</v>
      </c>
      <c r="E2235" s="8" t="n">
        <v>26</v>
      </c>
      <c r="F2235" s="8" t="n">
        <v>12</v>
      </c>
      <c r="G2235" s="28" t="n">
        <v>7.264419</v>
      </c>
      <c r="H2235" s="8" t="n">
        <v>255.033045</v>
      </c>
      <c r="I2235" s="8" t="n">
        <v>8272.135171</v>
      </c>
      <c r="J2235" s="28" t="n">
        <v>32.435542</v>
      </c>
      <c r="K2235" s="39" t="n">
        <v>1.653495</v>
      </c>
      <c r="L2235" s="28" t="n">
        <v>22.081218</v>
      </c>
      <c r="M2235" s="8" t="n">
        <v>219</v>
      </c>
      <c r="N2235" s="8" t="n">
        <v>1030</v>
      </c>
      <c r="O2235" s="28" t="n">
        <v>9.429978</v>
      </c>
      <c r="P2235" s="28" t="n">
        <v>52.068684</v>
      </c>
      <c r="Q2235" s="28" t="n">
        <v>57.891699</v>
      </c>
      <c r="R2235" s="8" t="n">
        <v>48</v>
      </c>
      <c r="S2235" s="8" t="n">
        <v>26</v>
      </c>
      <c r="T2235" s="23" t="n">
        <v>304.095562</v>
      </c>
      <c r="U2235" s="23" t="n">
        <v>253.955743</v>
      </c>
      <c r="V2235" s="28" t="n">
        <v>7.85459</v>
      </c>
      <c r="W2235" s="39" t="n">
        <v>0.825482</v>
      </c>
      <c r="X2235" s="24" t="n">
        <f aca="false">P2235*RHO_VANE/2700*(1+SCRAP)*PRICE_VANE</f>
        <v>623.26214748</v>
      </c>
      <c r="Y2235" s="24" t="n">
        <f aca="false">Q2235*RHO_PLATE/2700*(1+SCRAP)*PRICE_PLATE</f>
        <v>692.96363703</v>
      </c>
      <c r="Z2235" s="24" t="n">
        <f aca="false">T2235*CUT_M+(R2235+S2235)*CUT_SET</f>
        <v>530.143343</v>
      </c>
      <c r="AA2235" s="24" t="n">
        <f aca="false">U2235*ROUND_M</f>
        <v>1269.778715</v>
      </c>
      <c r="AB2235" s="24" t="n">
        <f aca="false">(R2235+S2235)*FINISH_PART</f>
        <v>592</v>
      </c>
      <c r="AC2235" s="24" t="n">
        <f aca="false">R2235*SPACER_VANE+(R2235+S2235)*ASM_H*LABOUR</f>
        <v>976.5</v>
      </c>
      <c r="AD2235" s="24" t="n">
        <f aca="false">V2235*G10_CAGE+W2235*G10_SLEEVE</f>
        <v>520.80432</v>
      </c>
      <c r="AE2235" s="24" t="n">
        <f aca="false">N2235/1000*SHAFT_M+SHAFT_SET</f>
        <v>203.6</v>
      </c>
      <c r="AF2235" s="24" t="n">
        <f aca="false">2*ROUNDUP(G2235*1000/V_ZENER,0)*PRICE_Z+5*ROUNDUP(G2235*DIODE_SAFETY/V_STICK,0)*PRICE_STICK</f>
        <v>56.9</v>
      </c>
      <c r="AG2235" s="24" t="n">
        <f aca="false">SUM(X2235:AF2235)</f>
        <v>5465.95216251</v>
      </c>
      <c r="AH2235" s="20" t="n">
        <f aca="false">FIXED_BOM</f>
        <v>3461</v>
      </c>
      <c r="AI2235" s="24" t="n">
        <f aca="false">(AG2235+AH2235)*(1+CONT)</f>
        <v>10265.9949868865</v>
      </c>
      <c r="AJ2235" s="24" t="n">
        <f aca="false">IF(L2235&gt;0,AI2235/L2235,1000000000000)</f>
        <v>464.919778740761</v>
      </c>
      <c r="AK2235" s="8" t="n">
        <f aca="false">IF(AND(G2235&gt;=V_NEED,L2235&gt;=P_MIN,K2235&gt;=Z_MIN,F2235&lt;=N_CAP,D2235&lt;=R_MAX,OR(CORONA_REQ=0,O2235&gt;=G2235)),1,0)</f>
        <v>0</v>
      </c>
      <c r="AL2235" s="28" t="n">
        <f aca="false">IF(AK2235=1,IF(OBJECTIVE=1,AI2235,AJ2235),1000000000000)+ROW()*0.000000001</f>
        <v>1000000000000</v>
      </c>
    </row>
    <row r="2236" customFormat="false" ht="15" hidden="false" customHeight="false" outlineLevel="0" collapsed="false">
      <c r="A2236" s="8" t="n">
        <v>2232</v>
      </c>
      <c r="B2236" s="23" t="n">
        <v>3</v>
      </c>
      <c r="C2236" s="23" t="n">
        <v>3</v>
      </c>
      <c r="D2236" s="8" t="n">
        <v>300</v>
      </c>
      <c r="E2236" s="8" t="n">
        <v>26</v>
      </c>
      <c r="F2236" s="8" t="n">
        <v>16</v>
      </c>
      <c r="G2236" s="28" t="n">
        <v>7.264419</v>
      </c>
      <c r="H2236" s="8" t="n">
        <v>343.044539</v>
      </c>
      <c r="I2236" s="8" t="n">
        <v>11149.399578</v>
      </c>
      <c r="J2236" s="28" t="n">
        <v>32.501318</v>
      </c>
      <c r="K2236" s="39" t="n">
        <v>1.656039</v>
      </c>
      <c r="L2236" s="28" t="n">
        <v>29.821779</v>
      </c>
      <c r="M2236" s="8" t="n">
        <v>291</v>
      </c>
      <c r="N2236" s="8" t="n">
        <v>1174</v>
      </c>
      <c r="O2236" s="28" t="n">
        <v>9.429978</v>
      </c>
      <c r="P2236" s="28" t="n">
        <v>69.424913</v>
      </c>
      <c r="Q2236" s="28" t="n">
        <v>75.704529</v>
      </c>
      <c r="R2236" s="8" t="n">
        <v>64</v>
      </c>
      <c r="S2236" s="8" t="n">
        <v>34</v>
      </c>
      <c r="T2236" s="23" t="n">
        <v>403.994672</v>
      </c>
      <c r="U2236" s="23" t="n">
        <v>337.141581</v>
      </c>
      <c r="V2236" s="28" t="n">
        <v>9.956934</v>
      </c>
      <c r="W2236" s="39" t="n">
        <v>1.046429</v>
      </c>
      <c r="X2236" s="24" t="n">
        <f aca="false">P2236*RHO_VANE/2700*(1+SCRAP)*PRICE_VANE</f>
        <v>831.01620861</v>
      </c>
      <c r="Y2236" s="24" t="n">
        <f aca="false">Q2236*RHO_PLATE/2700*(1+SCRAP)*PRICE_PLATE</f>
        <v>906.18321213</v>
      </c>
      <c r="Z2236" s="24" t="n">
        <f aca="false">T2236*CUT_M+(R2236+S2236)*CUT_SET</f>
        <v>703.992008</v>
      </c>
      <c r="AA2236" s="24" t="n">
        <f aca="false">U2236*ROUND_M</f>
        <v>1685.707905</v>
      </c>
      <c r="AB2236" s="24" t="n">
        <f aca="false">(R2236+S2236)*FINISH_PART</f>
        <v>784</v>
      </c>
      <c r="AC2236" s="24" t="n">
        <f aca="false">R2236*SPACER_VANE+(R2236+S2236)*ASM_H*LABOUR</f>
        <v>1294.5</v>
      </c>
      <c r="AD2236" s="24" t="n">
        <f aca="false">V2236*G10_CAGE+W2236*G10_SLEEVE</f>
        <v>660.20178</v>
      </c>
      <c r="AE2236" s="24" t="n">
        <f aca="false">N2236/1000*SHAFT_M+SHAFT_SET</f>
        <v>220.88</v>
      </c>
      <c r="AF2236" s="24" t="n">
        <f aca="false">2*ROUNDUP(G2236*1000/V_ZENER,0)*PRICE_Z+5*ROUNDUP(G2236*DIODE_SAFETY/V_STICK,0)*PRICE_STICK</f>
        <v>56.9</v>
      </c>
      <c r="AG2236" s="24" t="n">
        <f aca="false">SUM(X2236:AF2236)</f>
        <v>7143.38111374</v>
      </c>
      <c r="AH2236" s="20" t="n">
        <f aca="false">FIXED_BOM</f>
        <v>3461</v>
      </c>
      <c r="AI2236" s="24" t="n">
        <f aca="false">(AG2236+AH2236)*(1+CONT)</f>
        <v>12195.038280801</v>
      </c>
      <c r="AJ2236" s="24" t="n">
        <f aca="false">IF(L2236&gt;0,AI2236/L2236,1000000000000)</f>
        <v>408.930610102134</v>
      </c>
      <c r="AK2236" s="8" t="n">
        <f aca="false">IF(AND(G2236&gt;=V_NEED,L2236&gt;=P_MIN,K2236&gt;=Z_MIN,F2236&lt;=N_CAP,D2236&lt;=R_MAX,OR(CORONA_REQ=0,O2236&gt;=G2236)),1,0)</f>
        <v>0</v>
      </c>
      <c r="AL2236" s="28" t="n">
        <f aca="false">IF(AK2236=1,IF(OBJECTIVE=1,AI2236,AJ2236),1000000000000)+ROW()*0.000000001</f>
        <v>1000000000000</v>
      </c>
    </row>
    <row r="2237" customFormat="false" ht="15" hidden="false" customHeight="false" outlineLevel="0" collapsed="false">
      <c r="A2237" s="8" t="n">
        <v>2233</v>
      </c>
      <c r="B2237" s="23" t="n">
        <v>3</v>
      </c>
      <c r="C2237" s="23" t="n">
        <v>4</v>
      </c>
      <c r="D2237" s="8" t="n">
        <v>300</v>
      </c>
      <c r="E2237" s="8" t="n">
        <v>18</v>
      </c>
      <c r="F2237" s="8" t="n">
        <v>4</v>
      </c>
      <c r="G2237" s="28" t="n">
        <v>7.264419</v>
      </c>
      <c r="H2237" s="8" t="n">
        <v>39.182316</v>
      </c>
      <c r="I2237" s="8" t="n">
        <v>1757.58785</v>
      </c>
      <c r="J2237" s="28" t="n">
        <v>44.856661</v>
      </c>
      <c r="K2237" s="39" t="n">
        <v>1.64481</v>
      </c>
      <c r="L2237" s="28" t="n">
        <v>4.642794</v>
      </c>
      <c r="M2237" s="8" t="n">
        <v>81</v>
      </c>
      <c r="N2237" s="8" t="n">
        <v>754</v>
      </c>
      <c r="O2237" s="28" t="n">
        <v>9.707768</v>
      </c>
      <c r="P2237" s="28" t="n">
        <v>16.808187</v>
      </c>
      <c r="Q2237" s="28" t="n">
        <v>23.75044</v>
      </c>
      <c r="R2237" s="8" t="n">
        <v>16</v>
      </c>
      <c r="S2237" s="8" t="n">
        <v>8</v>
      </c>
      <c r="T2237" s="23" t="n">
        <v>99.899111</v>
      </c>
      <c r="U2237" s="23" t="n">
        <v>83.185838</v>
      </c>
      <c r="V2237" s="28" t="n">
        <v>3.825098</v>
      </c>
      <c r="W2237" s="39" t="n">
        <v>0.402001</v>
      </c>
      <c r="X2237" s="24" t="n">
        <f aca="false">P2237*RHO_VANE/2700*(1+SCRAP)*PRICE_VANE</f>
        <v>201.19399839</v>
      </c>
      <c r="Y2237" s="24" t="n">
        <f aca="false">Q2237*RHO_PLATE/2700*(1+SCRAP)*PRICE_PLATE</f>
        <v>284.2927668</v>
      </c>
      <c r="Z2237" s="24" t="n">
        <f aca="false">T2237*CUT_M+(R2237+S2237)*CUT_SET</f>
        <v>173.8486665</v>
      </c>
      <c r="AA2237" s="24" t="n">
        <f aca="false">U2237*ROUND_M</f>
        <v>415.92919</v>
      </c>
      <c r="AB2237" s="24" t="n">
        <f aca="false">(R2237+S2237)*FINISH_PART</f>
        <v>192</v>
      </c>
      <c r="AC2237" s="24" t="n">
        <f aca="false">R2237*SPACER_VANE+(R2237+S2237)*ASM_H*LABOUR</f>
        <v>318</v>
      </c>
      <c r="AD2237" s="24" t="n">
        <f aca="false">V2237*G10_CAGE+W2237*G10_SLEEVE</f>
        <v>253.62594</v>
      </c>
      <c r="AE2237" s="24" t="n">
        <f aca="false">N2237/1000*SHAFT_M+SHAFT_SET</f>
        <v>170.48</v>
      </c>
      <c r="AF2237" s="24" t="n">
        <f aca="false">2*ROUNDUP(G2237*1000/V_ZENER,0)*PRICE_Z+5*ROUNDUP(G2237*DIODE_SAFETY/V_STICK,0)*PRICE_STICK</f>
        <v>56.9</v>
      </c>
      <c r="AG2237" s="24" t="n">
        <f aca="false">SUM(X2237:AF2237)</f>
        <v>2066.27056169</v>
      </c>
      <c r="AH2237" s="20" t="n">
        <f aca="false">FIXED_BOM</f>
        <v>3461</v>
      </c>
      <c r="AI2237" s="24" t="n">
        <f aca="false">(AG2237+AH2237)*(1+CONT)</f>
        <v>6356.3611459435</v>
      </c>
      <c r="AJ2237" s="24" t="n">
        <f aca="false">IF(L2237&gt;0,AI2237/L2237,1000000000000)</f>
        <v>1369.08102016663</v>
      </c>
      <c r="AK2237" s="8" t="n">
        <f aca="false">IF(AND(G2237&gt;=V_NEED,L2237&gt;=P_MIN,K2237&gt;=Z_MIN,F2237&lt;=N_CAP,D2237&lt;=R_MAX,OR(CORONA_REQ=0,O2237&gt;=G2237)),1,0)</f>
        <v>0</v>
      </c>
      <c r="AL2237" s="28" t="n">
        <f aca="false">IF(AK2237=1,IF(OBJECTIVE=1,AI2237,AJ2237),1000000000000)+ROW()*0.000000001</f>
        <v>1000000000000</v>
      </c>
    </row>
    <row r="2238" customFormat="false" ht="15" hidden="false" customHeight="false" outlineLevel="0" collapsed="false">
      <c r="A2238" s="8" t="n">
        <v>2234</v>
      </c>
      <c r="B2238" s="23" t="n">
        <v>3</v>
      </c>
      <c r="C2238" s="23" t="n">
        <v>4</v>
      </c>
      <c r="D2238" s="8" t="n">
        <v>300</v>
      </c>
      <c r="E2238" s="8" t="n">
        <v>18</v>
      </c>
      <c r="F2238" s="8" t="n">
        <v>6</v>
      </c>
      <c r="G2238" s="28" t="n">
        <v>7.264419</v>
      </c>
      <c r="H2238" s="8" t="n">
        <v>60.429353</v>
      </c>
      <c r="I2238" s="8" t="n">
        <v>2761.923765</v>
      </c>
      <c r="J2238" s="28" t="n">
        <v>45.705003</v>
      </c>
      <c r="K2238" s="39" t="n">
        <v>1.662032</v>
      </c>
      <c r="L2238" s="28" t="n">
        <v>7.424028</v>
      </c>
      <c r="M2238" s="8" t="n">
        <v>116</v>
      </c>
      <c r="N2238" s="8" t="n">
        <v>824</v>
      </c>
      <c r="O2238" s="28" t="n">
        <v>9.707768</v>
      </c>
      <c r="P2238" s="28" t="n">
        <v>25.21228</v>
      </c>
      <c r="Q2238" s="28" t="n">
        <v>29.688051</v>
      </c>
      <c r="R2238" s="8" t="n">
        <v>24</v>
      </c>
      <c r="S2238" s="8" t="n">
        <v>10</v>
      </c>
      <c r="T2238" s="23" t="n">
        <v>145.450436</v>
      </c>
      <c r="U2238" s="23" t="n">
        <v>120.380527</v>
      </c>
      <c r="V2238" s="28" t="n">
        <v>4.84707</v>
      </c>
      <c r="W2238" s="39" t="n">
        <v>0.509405</v>
      </c>
      <c r="X2238" s="24" t="n">
        <f aca="false">P2238*RHO_VANE/2700*(1+SCRAP)*PRICE_VANE</f>
        <v>301.7909916</v>
      </c>
      <c r="Y2238" s="24" t="n">
        <f aca="false">Q2238*RHO_PLATE/2700*(1+SCRAP)*PRICE_PLATE</f>
        <v>355.36597047</v>
      </c>
      <c r="Z2238" s="24" t="n">
        <f aca="false">T2238*CUT_M+(R2238+S2238)*CUT_SET</f>
        <v>252.175654</v>
      </c>
      <c r="AA2238" s="24" t="n">
        <f aca="false">U2238*ROUND_M</f>
        <v>601.902635</v>
      </c>
      <c r="AB2238" s="24" t="n">
        <f aca="false">(R2238+S2238)*FINISH_PART</f>
        <v>272</v>
      </c>
      <c r="AC2238" s="24" t="n">
        <f aca="false">R2238*SPACER_VANE+(R2238+S2238)*ASM_H*LABOUR</f>
        <v>454.5</v>
      </c>
      <c r="AD2238" s="24" t="n">
        <f aca="false">V2238*G10_CAGE+W2238*G10_SLEEVE</f>
        <v>321.3885</v>
      </c>
      <c r="AE2238" s="24" t="n">
        <f aca="false">N2238/1000*SHAFT_M+SHAFT_SET</f>
        <v>178.88</v>
      </c>
      <c r="AF2238" s="24" t="n">
        <f aca="false">2*ROUNDUP(G2238*1000/V_ZENER,0)*PRICE_Z+5*ROUNDUP(G2238*DIODE_SAFETY/V_STICK,0)*PRICE_STICK</f>
        <v>56.9</v>
      </c>
      <c r="AG2238" s="24" t="n">
        <f aca="false">SUM(X2238:AF2238)</f>
        <v>2794.90375107</v>
      </c>
      <c r="AH2238" s="20" t="n">
        <f aca="false">FIXED_BOM</f>
        <v>3461</v>
      </c>
      <c r="AI2238" s="24" t="n">
        <f aca="false">(AG2238+AH2238)*(1+CONT)</f>
        <v>7194.2893137305</v>
      </c>
      <c r="AJ2238" s="24" t="n">
        <f aca="false">IF(L2238&gt;0,AI2238/L2238,1000000000000)</f>
        <v>969.054711772437</v>
      </c>
      <c r="AK2238" s="8" t="n">
        <f aca="false">IF(AND(G2238&gt;=V_NEED,L2238&gt;=P_MIN,K2238&gt;=Z_MIN,F2238&lt;=N_CAP,D2238&lt;=R_MAX,OR(CORONA_REQ=0,O2238&gt;=G2238)),1,0)</f>
        <v>0</v>
      </c>
      <c r="AL2238" s="28" t="n">
        <f aca="false">IF(AK2238=1,IF(OBJECTIVE=1,AI2238,AJ2238),1000000000000)+ROW()*0.000000001</f>
        <v>1000000000000</v>
      </c>
    </row>
    <row r="2239" customFormat="false" ht="15" hidden="false" customHeight="false" outlineLevel="0" collapsed="false">
      <c r="A2239" s="8" t="n">
        <v>2235</v>
      </c>
      <c r="B2239" s="23" t="n">
        <v>3</v>
      </c>
      <c r="C2239" s="23" t="n">
        <v>4</v>
      </c>
      <c r="D2239" s="8" t="n">
        <v>300</v>
      </c>
      <c r="E2239" s="8" t="n">
        <v>18</v>
      </c>
      <c r="F2239" s="8" t="n">
        <v>8</v>
      </c>
      <c r="G2239" s="28" t="n">
        <v>7.264419</v>
      </c>
      <c r="H2239" s="8" t="n">
        <v>81.676391</v>
      </c>
      <c r="I2239" s="8" t="n">
        <v>3766.259679</v>
      </c>
      <c r="J2239" s="28" t="n">
        <v>46.111975</v>
      </c>
      <c r="K2239" s="39" t="n">
        <v>1.669178</v>
      </c>
      <c r="L2239" s="28" t="n">
        <v>10.194906</v>
      </c>
      <c r="M2239" s="8" t="n">
        <v>158</v>
      </c>
      <c r="N2239" s="8" t="n">
        <v>908</v>
      </c>
      <c r="O2239" s="28" t="n">
        <v>9.707768</v>
      </c>
      <c r="P2239" s="28" t="n">
        <v>33.616373</v>
      </c>
      <c r="Q2239" s="28" t="n">
        <v>41.563271</v>
      </c>
      <c r="R2239" s="8" t="n">
        <v>32</v>
      </c>
      <c r="S2239" s="8" t="n">
        <v>14</v>
      </c>
      <c r="T2239" s="23" t="n">
        <v>195.399992</v>
      </c>
      <c r="U2239" s="23" t="n">
        <v>161.973446</v>
      </c>
      <c r="V2239" s="28" t="n">
        <v>6.073438</v>
      </c>
      <c r="W2239" s="39" t="n">
        <v>0.638291</v>
      </c>
      <c r="X2239" s="24" t="n">
        <f aca="false">P2239*RHO_VANE/2700*(1+SCRAP)*PRICE_VANE</f>
        <v>402.38798481</v>
      </c>
      <c r="Y2239" s="24" t="n">
        <f aca="false">Q2239*RHO_PLATE/2700*(1+SCRAP)*PRICE_PLATE</f>
        <v>497.51235387</v>
      </c>
      <c r="Z2239" s="24" t="n">
        <f aca="false">T2239*CUT_M+(R2239+S2239)*CUT_SET</f>
        <v>339.099988</v>
      </c>
      <c r="AA2239" s="24" t="n">
        <f aca="false">U2239*ROUND_M</f>
        <v>809.86723</v>
      </c>
      <c r="AB2239" s="24" t="n">
        <f aca="false">(R2239+S2239)*FINISH_PART</f>
        <v>368</v>
      </c>
      <c r="AC2239" s="24" t="n">
        <f aca="false">R2239*SPACER_VANE+(R2239+S2239)*ASM_H*LABOUR</f>
        <v>613.5</v>
      </c>
      <c r="AD2239" s="24" t="n">
        <f aca="false">V2239*G10_CAGE+W2239*G10_SLEEVE</f>
        <v>402.70374</v>
      </c>
      <c r="AE2239" s="24" t="n">
        <f aca="false">N2239/1000*SHAFT_M+SHAFT_SET</f>
        <v>188.96</v>
      </c>
      <c r="AF2239" s="24" t="n">
        <f aca="false">2*ROUNDUP(G2239*1000/V_ZENER,0)*PRICE_Z+5*ROUNDUP(G2239*DIODE_SAFETY/V_STICK,0)*PRICE_STICK</f>
        <v>56.9</v>
      </c>
      <c r="AG2239" s="24" t="n">
        <f aca="false">SUM(X2239:AF2239)</f>
        <v>3678.93129668</v>
      </c>
      <c r="AH2239" s="20" t="n">
        <f aca="false">FIXED_BOM</f>
        <v>3461</v>
      </c>
      <c r="AI2239" s="24" t="n">
        <f aca="false">(AG2239+AH2239)*(1+CONT)</f>
        <v>8210.920991182</v>
      </c>
      <c r="AJ2239" s="24" t="n">
        <f aca="false">IF(L2239&gt;0,AI2239/L2239,1000000000000)</f>
        <v>805.394477514751</v>
      </c>
      <c r="AK2239" s="8" t="n">
        <f aca="false">IF(AND(G2239&gt;=V_NEED,L2239&gt;=P_MIN,K2239&gt;=Z_MIN,F2239&lt;=N_CAP,D2239&lt;=R_MAX,OR(CORONA_REQ=0,O2239&gt;=G2239)),1,0)</f>
        <v>0</v>
      </c>
      <c r="AL2239" s="28" t="n">
        <f aca="false">IF(AK2239=1,IF(OBJECTIVE=1,AI2239,AJ2239),1000000000000)+ROW()*0.000000001</f>
        <v>1000000000000</v>
      </c>
    </row>
    <row r="2240" customFormat="false" ht="15" hidden="false" customHeight="false" outlineLevel="0" collapsed="false">
      <c r="A2240" s="8" t="n">
        <v>2236</v>
      </c>
      <c r="B2240" s="23" t="n">
        <v>3</v>
      </c>
      <c r="C2240" s="23" t="n">
        <v>4</v>
      </c>
      <c r="D2240" s="8" t="n">
        <v>300</v>
      </c>
      <c r="E2240" s="8" t="n">
        <v>18</v>
      </c>
      <c r="F2240" s="8" t="n">
        <v>10</v>
      </c>
      <c r="G2240" s="28" t="n">
        <v>7.264419</v>
      </c>
      <c r="H2240" s="8" t="n">
        <v>102.923428</v>
      </c>
      <c r="I2240" s="8" t="n">
        <v>4770.595594</v>
      </c>
      <c r="J2240" s="28" t="n">
        <v>46.35092</v>
      </c>
      <c r="K2240" s="39" t="n">
        <v>1.674582</v>
      </c>
      <c r="L2240" s="28" t="n">
        <v>12.976895</v>
      </c>
      <c r="M2240" s="8" t="n">
        <v>193</v>
      </c>
      <c r="N2240" s="8" t="n">
        <v>978</v>
      </c>
      <c r="O2240" s="28" t="n">
        <v>9.707768</v>
      </c>
      <c r="P2240" s="28" t="n">
        <v>42.020467</v>
      </c>
      <c r="Q2240" s="28" t="n">
        <v>47.500881</v>
      </c>
      <c r="R2240" s="8" t="n">
        <v>40</v>
      </c>
      <c r="S2240" s="8" t="n">
        <v>16</v>
      </c>
      <c r="T2240" s="23" t="n">
        <v>240.951317</v>
      </c>
      <c r="U2240" s="23" t="n">
        <v>199.168135</v>
      </c>
      <c r="V2240" s="28" t="n">
        <v>7.09541</v>
      </c>
      <c r="W2240" s="39" t="n">
        <v>0.745696</v>
      </c>
      <c r="X2240" s="24" t="n">
        <f aca="false">P2240*RHO_VANE/2700*(1+SCRAP)*PRICE_VANE</f>
        <v>502.98498999</v>
      </c>
      <c r="Y2240" s="24" t="n">
        <f aca="false">Q2240*RHO_PLATE/2700*(1+SCRAP)*PRICE_PLATE</f>
        <v>568.58554557</v>
      </c>
      <c r="Z2240" s="24" t="n">
        <f aca="false">T2240*CUT_M+(R2240+S2240)*CUT_SET</f>
        <v>417.4269755</v>
      </c>
      <c r="AA2240" s="24" t="n">
        <f aca="false">U2240*ROUND_M</f>
        <v>995.840675</v>
      </c>
      <c r="AB2240" s="24" t="n">
        <f aca="false">(R2240+S2240)*FINISH_PART</f>
        <v>448</v>
      </c>
      <c r="AC2240" s="24" t="n">
        <f aca="false">R2240*SPACER_VANE+(R2240+S2240)*ASM_H*LABOUR</f>
        <v>750</v>
      </c>
      <c r="AD2240" s="24" t="n">
        <f aca="false">V2240*G10_CAGE+W2240*G10_SLEEVE</f>
        <v>470.46636</v>
      </c>
      <c r="AE2240" s="24" t="n">
        <f aca="false">N2240/1000*SHAFT_M+SHAFT_SET</f>
        <v>197.36</v>
      </c>
      <c r="AF2240" s="24" t="n">
        <f aca="false">2*ROUNDUP(G2240*1000/V_ZENER,0)*PRICE_Z+5*ROUNDUP(G2240*DIODE_SAFETY/V_STICK,0)*PRICE_STICK</f>
        <v>56.9</v>
      </c>
      <c r="AG2240" s="24" t="n">
        <f aca="false">SUM(X2240:AF2240)</f>
        <v>4407.56454606</v>
      </c>
      <c r="AH2240" s="20" t="n">
        <f aca="false">FIXED_BOM</f>
        <v>3461</v>
      </c>
      <c r="AI2240" s="24" t="n">
        <f aca="false">(AG2240+AH2240)*(1+CONT)</f>
        <v>9048.849227969</v>
      </c>
      <c r="AJ2240" s="24" t="n">
        <f aca="false">IF(L2240&gt;0,AI2240/L2240,1000000000000)</f>
        <v>697.304650146973</v>
      </c>
      <c r="AK2240" s="8" t="n">
        <f aca="false">IF(AND(G2240&gt;=V_NEED,L2240&gt;=P_MIN,K2240&gt;=Z_MIN,F2240&lt;=N_CAP,D2240&lt;=R_MAX,OR(CORONA_REQ=0,O2240&gt;=G2240)),1,0)</f>
        <v>0</v>
      </c>
      <c r="AL2240" s="28" t="n">
        <f aca="false">IF(AK2240=1,IF(OBJECTIVE=1,AI2240,AJ2240),1000000000000)+ROW()*0.000000001</f>
        <v>1000000000000</v>
      </c>
    </row>
    <row r="2241" customFormat="false" ht="15" hidden="false" customHeight="false" outlineLevel="0" collapsed="false">
      <c r="A2241" s="8" t="n">
        <v>2237</v>
      </c>
      <c r="B2241" s="23" t="n">
        <v>3</v>
      </c>
      <c r="C2241" s="23" t="n">
        <v>4</v>
      </c>
      <c r="D2241" s="8" t="n">
        <v>300</v>
      </c>
      <c r="E2241" s="8" t="n">
        <v>18</v>
      </c>
      <c r="F2241" s="8" t="n">
        <v>12</v>
      </c>
      <c r="G2241" s="28" t="n">
        <v>7.264419</v>
      </c>
      <c r="H2241" s="8" t="n">
        <v>124.170466</v>
      </c>
      <c r="I2241" s="8" t="n">
        <v>5774.931508</v>
      </c>
      <c r="J2241" s="28" t="n">
        <v>46.508093</v>
      </c>
      <c r="K2241" s="39" t="n">
        <v>1.677814</v>
      </c>
      <c r="L2241" s="28" t="n">
        <v>15.764609</v>
      </c>
      <c r="M2241" s="8" t="n">
        <v>228</v>
      </c>
      <c r="N2241" s="8" t="n">
        <v>1048</v>
      </c>
      <c r="O2241" s="28" t="n">
        <v>9.707768</v>
      </c>
      <c r="P2241" s="28" t="n">
        <v>50.42456</v>
      </c>
      <c r="Q2241" s="28" t="n">
        <v>53.438491</v>
      </c>
      <c r="R2241" s="8" t="n">
        <v>48</v>
      </c>
      <c r="S2241" s="8" t="n">
        <v>18</v>
      </c>
      <c r="T2241" s="23" t="n">
        <v>286.502643</v>
      </c>
      <c r="U2241" s="23" t="n">
        <v>236.362824</v>
      </c>
      <c r="V2241" s="28" t="n">
        <v>8.117383</v>
      </c>
      <c r="W2241" s="39" t="n">
        <v>0.853101</v>
      </c>
      <c r="X2241" s="24" t="n">
        <f aca="false">P2241*RHO_VANE/2700*(1+SCRAP)*PRICE_VANE</f>
        <v>603.5819832</v>
      </c>
      <c r="Y2241" s="24" t="n">
        <f aca="false">Q2241*RHO_PLATE/2700*(1+SCRAP)*PRICE_PLATE</f>
        <v>639.65873727</v>
      </c>
      <c r="Z2241" s="24" t="n">
        <f aca="false">T2241*CUT_M+(R2241+S2241)*CUT_SET</f>
        <v>495.7539645</v>
      </c>
      <c r="AA2241" s="24" t="n">
        <f aca="false">U2241*ROUND_M</f>
        <v>1181.81412</v>
      </c>
      <c r="AB2241" s="24" t="n">
        <f aca="false">(R2241+S2241)*FINISH_PART</f>
        <v>528</v>
      </c>
      <c r="AC2241" s="24" t="n">
        <f aca="false">R2241*SPACER_VANE+(R2241+S2241)*ASM_H*LABOUR</f>
        <v>886.5</v>
      </c>
      <c r="AD2241" s="24" t="n">
        <f aca="false">V2241*G10_CAGE+W2241*G10_SLEEVE</f>
        <v>538.22904</v>
      </c>
      <c r="AE2241" s="24" t="n">
        <f aca="false">N2241/1000*SHAFT_M+SHAFT_SET</f>
        <v>205.76</v>
      </c>
      <c r="AF2241" s="24" t="n">
        <f aca="false">2*ROUNDUP(G2241*1000/V_ZENER,0)*PRICE_Z+5*ROUNDUP(G2241*DIODE_SAFETY/V_STICK,0)*PRICE_STICK</f>
        <v>56.9</v>
      </c>
      <c r="AG2241" s="24" t="n">
        <f aca="false">SUM(X2241:AF2241)</f>
        <v>5136.19784497</v>
      </c>
      <c r="AH2241" s="20" t="n">
        <f aca="false">FIXED_BOM</f>
        <v>3461</v>
      </c>
      <c r="AI2241" s="24" t="n">
        <f aca="false">(AG2241+AH2241)*(1+CONT)</f>
        <v>9886.7775217155</v>
      </c>
      <c r="AJ2241" s="24" t="n">
        <f aca="false">IF(L2241&gt;0,AI2241/L2241,1000000000000)</f>
        <v>627.15018949823</v>
      </c>
      <c r="AK2241" s="8" t="n">
        <f aca="false">IF(AND(G2241&gt;=V_NEED,L2241&gt;=P_MIN,K2241&gt;=Z_MIN,F2241&lt;=N_CAP,D2241&lt;=R_MAX,OR(CORONA_REQ=0,O2241&gt;=G2241)),1,0)</f>
        <v>0</v>
      </c>
      <c r="AL2241" s="28" t="n">
        <f aca="false">IF(AK2241=1,IF(OBJECTIVE=1,AI2241,AJ2241),1000000000000)+ROW()*0.000000001</f>
        <v>1000000000000</v>
      </c>
    </row>
    <row r="2242" customFormat="false" ht="15" hidden="false" customHeight="false" outlineLevel="0" collapsed="false">
      <c r="A2242" s="8" t="n">
        <v>2238</v>
      </c>
      <c r="B2242" s="23" t="n">
        <v>3</v>
      </c>
      <c r="C2242" s="23" t="n">
        <v>4</v>
      </c>
      <c r="D2242" s="8" t="n">
        <v>300</v>
      </c>
      <c r="E2242" s="8" t="n">
        <v>18</v>
      </c>
      <c r="F2242" s="8" t="n">
        <v>16</v>
      </c>
      <c r="G2242" s="28" t="n">
        <v>7.264419</v>
      </c>
      <c r="H2242" s="8" t="n">
        <v>166.664541</v>
      </c>
      <c r="I2242" s="8" t="n">
        <v>7783.603337</v>
      </c>
      <c r="J2242" s="28" t="n">
        <v>46.702216</v>
      </c>
      <c r="K2242" s="39" t="n">
        <v>1.681078</v>
      </c>
      <c r="L2242" s="28" t="n">
        <v>21.314246</v>
      </c>
      <c r="M2242" s="8" t="n">
        <v>305</v>
      </c>
      <c r="N2242" s="8" t="n">
        <v>1202</v>
      </c>
      <c r="O2242" s="28" t="n">
        <v>9.707768</v>
      </c>
      <c r="P2242" s="28" t="n">
        <v>67.232747</v>
      </c>
      <c r="Q2242" s="28" t="n">
        <v>71.251321</v>
      </c>
      <c r="R2242" s="8" t="n">
        <v>64</v>
      </c>
      <c r="S2242" s="8" t="n">
        <v>24</v>
      </c>
      <c r="T2242" s="23" t="n">
        <v>382.003524</v>
      </c>
      <c r="U2242" s="23" t="n">
        <v>315.150432</v>
      </c>
      <c r="V2242" s="28" t="n">
        <v>10.365723</v>
      </c>
      <c r="W2242" s="39" t="n">
        <v>1.089391</v>
      </c>
      <c r="X2242" s="24" t="n">
        <f aca="false">P2242*RHO_VANE/2700*(1+SCRAP)*PRICE_VANE</f>
        <v>804.77598159</v>
      </c>
      <c r="Y2242" s="24" t="n">
        <f aca="false">Q2242*RHO_PLATE/2700*(1+SCRAP)*PRICE_PLATE</f>
        <v>852.87831237</v>
      </c>
      <c r="Z2242" s="24" t="n">
        <f aca="false">T2242*CUT_M+(R2242+S2242)*CUT_SET</f>
        <v>661.005286</v>
      </c>
      <c r="AA2242" s="24" t="n">
        <f aca="false">U2242*ROUND_M</f>
        <v>1575.75216</v>
      </c>
      <c r="AB2242" s="24" t="n">
        <f aca="false">(R2242+S2242)*FINISH_PART</f>
        <v>704</v>
      </c>
      <c r="AC2242" s="24" t="n">
        <f aca="false">R2242*SPACER_VANE+(R2242+S2242)*ASM_H*LABOUR</f>
        <v>1182</v>
      </c>
      <c r="AD2242" s="24" t="n">
        <f aca="false">V2242*G10_CAGE+W2242*G10_SLEEVE</f>
        <v>687.30684</v>
      </c>
      <c r="AE2242" s="24" t="n">
        <f aca="false">N2242/1000*SHAFT_M+SHAFT_SET</f>
        <v>224.24</v>
      </c>
      <c r="AF2242" s="24" t="n">
        <f aca="false">2*ROUNDUP(G2242*1000/V_ZENER,0)*PRICE_Z+5*ROUNDUP(G2242*DIODE_SAFETY/V_STICK,0)*PRICE_STICK</f>
        <v>56.9</v>
      </c>
      <c r="AG2242" s="24" t="n">
        <f aca="false">SUM(X2242:AF2242)</f>
        <v>6748.85857996</v>
      </c>
      <c r="AH2242" s="20" t="n">
        <f aca="false">FIXED_BOM</f>
        <v>3461</v>
      </c>
      <c r="AI2242" s="24" t="n">
        <f aca="false">(AG2242+AH2242)*(1+CONT)</f>
        <v>11741.337366954</v>
      </c>
      <c r="AJ2242" s="24" t="n">
        <f aca="false">IF(L2242&gt;0,AI2242/L2242,1000000000000)</f>
        <v>550.868061058974</v>
      </c>
      <c r="AK2242" s="8" t="n">
        <f aca="false">IF(AND(G2242&gt;=V_NEED,L2242&gt;=P_MIN,K2242&gt;=Z_MIN,F2242&lt;=N_CAP,D2242&lt;=R_MAX,OR(CORONA_REQ=0,O2242&gt;=G2242)),1,0)</f>
        <v>0</v>
      </c>
      <c r="AL2242" s="28" t="n">
        <f aca="false">IF(AK2242=1,IF(OBJECTIVE=1,AI2242,AJ2242),1000000000000)+ROW()*0.000000001</f>
        <v>1000000000000</v>
      </c>
    </row>
    <row r="2243" customFormat="false" ht="15" hidden="false" customHeight="false" outlineLevel="0" collapsed="false">
      <c r="A2243" s="8" t="n">
        <v>2239</v>
      </c>
      <c r="B2243" s="23" t="n">
        <v>3</v>
      </c>
      <c r="C2243" s="23" t="n">
        <v>4</v>
      </c>
      <c r="D2243" s="8" t="n">
        <v>300</v>
      </c>
      <c r="E2243" s="8" t="n">
        <v>22</v>
      </c>
      <c r="F2243" s="8" t="n">
        <v>4</v>
      </c>
      <c r="G2243" s="28" t="n">
        <v>7.264419</v>
      </c>
      <c r="H2243" s="8" t="n">
        <v>54.082036</v>
      </c>
      <c r="I2243" s="8" t="n">
        <v>2136.061266</v>
      </c>
      <c r="J2243" s="28" t="n">
        <v>39.496687</v>
      </c>
      <c r="K2243" s="39" t="n">
        <v>1.643305</v>
      </c>
      <c r="L2243" s="28" t="n">
        <v>5.638221</v>
      </c>
      <c r="M2243" s="8" t="n">
        <v>81</v>
      </c>
      <c r="N2243" s="8" t="n">
        <v>754</v>
      </c>
      <c r="O2243" s="28" t="n">
        <v>9.707768</v>
      </c>
      <c r="P2243" s="28" t="n">
        <v>19.974912</v>
      </c>
      <c r="Q2243" s="28" t="n">
        <v>23.75044</v>
      </c>
      <c r="R2243" s="8" t="n">
        <v>16</v>
      </c>
      <c r="S2243" s="8" t="n">
        <v>8</v>
      </c>
      <c r="T2243" s="23" t="n">
        <v>99.899111</v>
      </c>
      <c r="U2243" s="23" t="n">
        <v>83.185838</v>
      </c>
      <c r="V2243" s="28" t="n">
        <v>3.825098</v>
      </c>
      <c r="W2243" s="39" t="n">
        <v>0.402001</v>
      </c>
      <c r="X2243" s="24" t="n">
        <f aca="false">P2243*RHO_VANE/2700*(1+SCRAP)*PRICE_VANE</f>
        <v>239.09969664</v>
      </c>
      <c r="Y2243" s="24" t="n">
        <f aca="false">Q2243*RHO_PLATE/2700*(1+SCRAP)*PRICE_PLATE</f>
        <v>284.2927668</v>
      </c>
      <c r="Z2243" s="24" t="n">
        <f aca="false">T2243*CUT_M+(R2243+S2243)*CUT_SET</f>
        <v>173.8486665</v>
      </c>
      <c r="AA2243" s="24" t="n">
        <f aca="false">U2243*ROUND_M</f>
        <v>415.92919</v>
      </c>
      <c r="AB2243" s="24" t="n">
        <f aca="false">(R2243+S2243)*FINISH_PART</f>
        <v>192</v>
      </c>
      <c r="AC2243" s="24" t="n">
        <f aca="false">R2243*SPACER_VANE+(R2243+S2243)*ASM_H*LABOUR</f>
        <v>318</v>
      </c>
      <c r="AD2243" s="24" t="n">
        <f aca="false">V2243*G10_CAGE+W2243*G10_SLEEVE</f>
        <v>253.62594</v>
      </c>
      <c r="AE2243" s="24" t="n">
        <f aca="false">N2243/1000*SHAFT_M+SHAFT_SET</f>
        <v>170.48</v>
      </c>
      <c r="AF2243" s="24" t="n">
        <f aca="false">2*ROUNDUP(G2243*1000/V_ZENER,0)*PRICE_Z+5*ROUNDUP(G2243*DIODE_SAFETY/V_STICK,0)*PRICE_STICK</f>
        <v>56.9</v>
      </c>
      <c r="AG2243" s="24" t="n">
        <f aca="false">SUM(X2243:AF2243)</f>
        <v>2104.17625994</v>
      </c>
      <c r="AH2243" s="20" t="n">
        <f aca="false">FIXED_BOM</f>
        <v>3461</v>
      </c>
      <c r="AI2243" s="24" t="n">
        <f aca="false">(AG2243+AH2243)*(1+CONT)</f>
        <v>6399.952698931</v>
      </c>
      <c r="AJ2243" s="24" t="n">
        <f aca="false">IF(L2243&gt;0,AI2243/L2243,1000000000000)</f>
        <v>1135.10142630645</v>
      </c>
      <c r="AK2243" s="8" t="n">
        <f aca="false">IF(AND(G2243&gt;=V_NEED,L2243&gt;=P_MIN,K2243&gt;=Z_MIN,F2243&lt;=N_CAP,D2243&lt;=R_MAX,OR(CORONA_REQ=0,O2243&gt;=G2243)),1,0)</f>
        <v>0</v>
      </c>
      <c r="AL2243" s="28" t="n">
        <f aca="false">IF(AK2243=1,IF(OBJECTIVE=1,AI2243,AJ2243),1000000000000)+ROW()*0.000000001</f>
        <v>1000000000000</v>
      </c>
    </row>
    <row r="2244" customFormat="false" ht="15" hidden="false" customHeight="false" outlineLevel="0" collapsed="false">
      <c r="A2244" s="8" t="n">
        <v>2240</v>
      </c>
      <c r="B2244" s="23" t="n">
        <v>3</v>
      </c>
      <c r="C2244" s="23" t="n">
        <v>4</v>
      </c>
      <c r="D2244" s="8" t="n">
        <v>300</v>
      </c>
      <c r="E2244" s="8" t="n">
        <v>22</v>
      </c>
      <c r="F2244" s="8" t="n">
        <v>6</v>
      </c>
      <c r="G2244" s="28" t="n">
        <v>7.264419</v>
      </c>
      <c r="H2244" s="8" t="n">
        <v>83.8432</v>
      </c>
      <c r="I2244" s="8" t="n">
        <v>3356.667704</v>
      </c>
      <c r="J2244" s="28" t="n">
        <v>40.035062</v>
      </c>
      <c r="K2244" s="39" t="n">
        <v>1.657377</v>
      </c>
      <c r="L2244" s="28" t="n">
        <v>8.984046</v>
      </c>
      <c r="M2244" s="8" t="n">
        <v>123</v>
      </c>
      <c r="N2244" s="8" t="n">
        <v>838</v>
      </c>
      <c r="O2244" s="28" t="n">
        <v>9.707768</v>
      </c>
      <c r="P2244" s="28" t="n">
        <v>29.962368</v>
      </c>
      <c r="Q2244" s="28" t="n">
        <v>35.625661</v>
      </c>
      <c r="R2244" s="8" t="n">
        <v>24</v>
      </c>
      <c r="S2244" s="8" t="n">
        <v>12</v>
      </c>
      <c r="T2244" s="23" t="n">
        <v>149.848666</v>
      </c>
      <c r="U2244" s="23" t="n">
        <v>124.778757</v>
      </c>
      <c r="V2244" s="28" t="n">
        <v>5.051465</v>
      </c>
      <c r="W2244" s="39" t="n">
        <v>0.530886</v>
      </c>
      <c r="X2244" s="24" t="n">
        <f aca="false">P2244*RHO_VANE/2700*(1+SCRAP)*PRICE_VANE</f>
        <v>358.64954496</v>
      </c>
      <c r="Y2244" s="24" t="n">
        <f aca="false">Q2244*RHO_PLATE/2700*(1+SCRAP)*PRICE_PLATE</f>
        <v>426.43916217</v>
      </c>
      <c r="Z2244" s="24" t="n">
        <f aca="false">T2244*CUT_M+(R2244+S2244)*CUT_SET</f>
        <v>260.772999</v>
      </c>
      <c r="AA2244" s="24" t="n">
        <f aca="false">U2244*ROUND_M</f>
        <v>623.893785</v>
      </c>
      <c r="AB2244" s="24" t="n">
        <f aca="false">(R2244+S2244)*FINISH_PART</f>
        <v>288</v>
      </c>
      <c r="AC2244" s="24" t="n">
        <f aca="false">R2244*SPACER_VANE+(R2244+S2244)*ASM_H*LABOUR</f>
        <v>477</v>
      </c>
      <c r="AD2244" s="24" t="n">
        <f aca="false">V2244*G10_CAGE+W2244*G10_SLEEVE</f>
        <v>334.94106</v>
      </c>
      <c r="AE2244" s="24" t="n">
        <f aca="false">N2244/1000*SHAFT_M+SHAFT_SET</f>
        <v>180.56</v>
      </c>
      <c r="AF2244" s="24" t="n">
        <f aca="false">2*ROUNDUP(G2244*1000/V_ZENER,0)*PRICE_Z+5*ROUNDUP(G2244*DIODE_SAFETY/V_STICK,0)*PRICE_STICK</f>
        <v>56.9</v>
      </c>
      <c r="AG2244" s="24" t="n">
        <f aca="false">SUM(X2244:AF2244)</f>
        <v>3007.15655113</v>
      </c>
      <c r="AH2244" s="20" t="n">
        <f aca="false">FIXED_BOM</f>
        <v>3461</v>
      </c>
      <c r="AI2244" s="24" t="n">
        <f aca="false">(AG2244+AH2244)*(1+CONT)</f>
        <v>7438.3800337995</v>
      </c>
      <c r="AJ2244" s="24" t="n">
        <f aca="false">IF(L2244&gt;0,AI2244/L2244,1000000000000)</f>
        <v>827.954357513252</v>
      </c>
      <c r="AK2244" s="8" t="n">
        <f aca="false">IF(AND(G2244&gt;=V_NEED,L2244&gt;=P_MIN,K2244&gt;=Z_MIN,F2244&lt;=N_CAP,D2244&lt;=R_MAX,OR(CORONA_REQ=0,O2244&gt;=G2244)),1,0)</f>
        <v>0</v>
      </c>
      <c r="AL2244" s="28" t="n">
        <f aca="false">IF(AK2244=1,IF(OBJECTIVE=1,AI2244,AJ2244),1000000000000)+ROW()*0.000000001</f>
        <v>1000000000000</v>
      </c>
    </row>
    <row r="2245" customFormat="false" ht="15" hidden="false" customHeight="false" outlineLevel="0" collapsed="false">
      <c r="A2245" s="8" t="n">
        <v>2241</v>
      </c>
      <c r="B2245" s="23" t="n">
        <v>3</v>
      </c>
      <c r="C2245" s="23" t="n">
        <v>4</v>
      </c>
      <c r="D2245" s="8" t="n">
        <v>300</v>
      </c>
      <c r="E2245" s="8" t="n">
        <v>22</v>
      </c>
      <c r="F2245" s="8" t="n">
        <v>8</v>
      </c>
      <c r="G2245" s="28" t="n">
        <v>7.264419</v>
      </c>
      <c r="H2245" s="8" t="n">
        <v>113.604363</v>
      </c>
      <c r="I2245" s="8" t="n">
        <v>4577.274142</v>
      </c>
      <c r="J2245" s="28" t="n">
        <v>40.291359</v>
      </c>
      <c r="K2245" s="39" t="n">
        <v>1.664389</v>
      </c>
      <c r="L2245" s="28" t="n">
        <v>12.338395</v>
      </c>
      <c r="M2245" s="8" t="n">
        <v>165</v>
      </c>
      <c r="N2245" s="8" t="n">
        <v>922</v>
      </c>
      <c r="O2245" s="28" t="n">
        <v>9.707768</v>
      </c>
      <c r="P2245" s="28" t="n">
        <v>39.949824</v>
      </c>
      <c r="Q2245" s="28" t="n">
        <v>47.500881</v>
      </c>
      <c r="R2245" s="8" t="n">
        <v>32</v>
      </c>
      <c r="S2245" s="8" t="n">
        <v>16</v>
      </c>
      <c r="T2245" s="23" t="n">
        <v>199.798221</v>
      </c>
      <c r="U2245" s="23" t="n">
        <v>166.371675</v>
      </c>
      <c r="V2245" s="28" t="n">
        <v>6.277832</v>
      </c>
      <c r="W2245" s="39" t="n">
        <v>0.659772</v>
      </c>
      <c r="X2245" s="24" t="n">
        <f aca="false">P2245*RHO_VANE/2700*(1+SCRAP)*PRICE_VANE</f>
        <v>478.19939328</v>
      </c>
      <c r="Y2245" s="24" t="n">
        <f aca="false">Q2245*RHO_PLATE/2700*(1+SCRAP)*PRICE_PLATE</f>
        <v>568.58554557</v>
      </c>
      <c r="Z2245" s="24" t="n">
        <f aca="false">T2245*CUT_M+(R2245+S2245)*CUT_SET</f>
        <v>347.6973315</v>
      </c>
      <c r="AA2245" s="24" t="n">
        <f aca="false">U2245*ROUND_M</f>
        <v>831.858375</v>
      </c>
      <c r="AB2245" s="24" t="n">
        <f aca="false">(R2245+S2245)*FINISH_PART</f>
        <v>384</v>
      </c>
      <c r="AC2245" s="24" t="n">
        <f aca="false">R2245*SPACER_VANE+(R2245+S2245)*ASM_H*LABOUR</f>
        <v>636</v>
      </c>
      <c r="AD2245" s="24" t="n">
        <f aca="false">V2245*G10_CAGE+W2245*G10_SLEEVE</f>
        <v>416.25624</v>
      </c>
      <c r="AE2245" s="24" t="n">
        <f aca="false">N2245/1000*SHAFT_M+SHAFT_SET</f>
        <v>190.64</v>
      </c>
      <c r="AF2245" s="24" t="n">
        <f aca="false">2*ROUNDUP(G2245*1000/V_ZENER,0)*PRICE_Z+5*ROUNDUP(G2245*DIODE_SAFETY/V_STICK,0)*PRICE_STICK</f>
        <v>56.9</v>
      </c>
      <c r="AG2245" s="24" t="n">
        <f aca="false">SUM(X2245:AF2245)</f>
        <v>3910.13688535</v>
      </c>
      <c r="AH2245" s="20" t="n">
        <f aca="false">FIXED_BOM</f>
        <v>3461</v>
      </c>
      <c r="AI2245" s="24" t="n">
        <f aca="false">(AG2245+AH2245)*(1+CONT)</f>
        <v>8476.8074181525</v>
      </c>
      <c r="AJ2245" s="24" t="n">
        <f aca="false">IF(L2245&gt;0,AI2245/L2245,1000000000000)</f>
        <v>687.026750088038</v>
      </c>
      <c r="AK2245" s="8" t="n">
        <f aca="false">IF(AND(G2245&gt;=V_NEED,L2245&gt;=P_MIN,K2245&gt;=Z_MIN,F2245&lt;=N_CAP,D2245&lt;=R_MAX,OR(CORONA_REQ=0,O2245&gt;=G2245)),1,0)</f>
        <v>0</v>
      </c>
      <c r="AL2245" s="28" t="n">
        <f aca="false">IF(AK2245=1,IF(OBJECTIVE=1,AI2245,AJ2245),1000000000000)+ROW()*0.000000001</f>
        <v>1000000000000</v>
      </c>
    </row>
    <row r="2246" customFormat="false" ht="15" hidden="false" customHeight="false" outlineLevel="0" collapsed="false">
      <c r="A2246" s="8" t="n">
        <v>2242</v>
      </c>
      <c r="B2246" s="23" t="n">
        <v>3</v>
      </c>
      <c r="C2246" s="23" t="n">
        <v>4</v>
      </c>
      <c r="D2246" s="8" t="n">
        <v>300</v>
      </c>
      <c r="E2246" s="8" t="n">
        <v>22</v>
      </c>
      <c r="F2246" s="8" t="n">
        <v>10</v>
      </c>
      <c r="G2246" s="28" t="n">
        <v>7.264419</v>
      </c>
      <c r="H2246" s="8" t="n">
        <v>143.365527</v>
      </c>
      <c r="I2246" s="8" t="n">
        <v>5797.88058</v>
      </c>
      <c r="J2246" s="28" t="n">
        <v>40.441246</v>
      </c>
      <c r="K2246" s="39" t="n">
        <v>1.667721</v>
      </c>
      <c r="L2246" s="28" t="n">
        <v>15.677838</v>
      </c>
      <c r="M2246" s="8" t="n">
        <v>200</v>
      </c>
      <c r="N2246" s="8" t="n">
        <v>992</v>
      </c>
      <c r="O2246" s="28" t="n">
        <v>9.707768</v>
      </c>
      <c r="P2246" s="28" t="n">
        <v>49.93728</v>
      </c>
      <c r="Q2246" s="28" t="n">
        <v>53.438491</v>
      </c>
      <c r="R2246" s="8" t="n">
        <v>40</v>
      </c>
      <c r="S2246" s="8" t="n">
        <v>18</v>
      </c>
      <c r="T2246" s="23" t="n">
        <v>245.349547</v>
      </c>
      <c r="U2246" s="23" t="n">
        <v>203.566365</v>
      </c>
      <c r="V2246" s="28" t="n">
        <v>7.299805</v>
      </c>
      <c r="W2246" s="39" t="n">
        <v>0.767177</v>
      </c>
      <c r="X2246" s="24" t="n">
        <f aca="false">P2246*RHO_VANE/2700*(1+SCRAP)*PRICE_VANE</f>
        <v>597.7492416</v>
      </c>
      <c r="Y2246" s="24" t="n">
        <f aca="false">Q2246*RHO_PLATE/2700*(1+SCRAP)*PRICE_PLATE</f>
        <v>639.65873727</v>
      </c>
      <c r="Z2246" s="24" t="n">
        <f aca="false">T2246*CUT_M+(R2246+S2246)*CUT_SET</f>
        <v>426.0243205</v>
      </c>
      <c r="AA2246" s="24" t="n">
        <f aca="false">U2246*ROUND_M</f>
        <v>1017.831825</v>
      </c>
      <c r="AB2246" s="24" t="n">
        <f aca="false">(R2246+S2246)*FINISH_PART</f>
        <v>464</v>
      </c>
      <c r="AC2246" s="24" t="n">
        <f aca="false">R2246*SPACER_VANE+(R2246+S2246)*ASM_H*LABOUR</f>
        <v>772.5</v>
      </c>
      <c r="AD2246" s="24" t="n">
        <f aca="false">V2246*G10_CAGE+W2246*G10_SLEEVE</f>
        <v>484.01892</v>
      </c>
      <c r="AE2246" s="24" t="n">
        <f aca="false">N2246/1000*SHAFT_M+SHAFT_SET</f>
        <v>199.04</v>
      </c>
      <c r="AF2246" s="24" t="n">
        <f aca="false">2*ROUNDUP(G2246*1000/V_ZENER,0)*PRICE_Z+5*ROUNDUP(G2246*DIODE_SAFETY/V_STICK,0)*PRICE_STICK</f>
        <v>56.9</v>
      </c>
      <c r="AG2246" s="24" t="n">
        <f aca="false">SUM(X2246:AF2246)</f>
        <v>4657.72304437</v>
      </c>
      <c r="AH2246" s="20" t="n">
        <f aca="false">FIXED_BOM</f>
        <v>3461</v>
      </c>
      <c r="AI2246" s="24" t="n">
        <f aca="false">(AG2246+AH2246)*(1+CONT)</f>
        <v>9336.5315010255</v>
      </c>
      <c r="AJ2246" s="24" t="n">
        <f aca="false">IF(L2246&gt;0,AI2246/L2246,1000000000000)</f>
        <v>595.524172467243</v>
      </c>
      <c r="AK2246" s="8" t="n">
        <f aca="false">IF(AND(G2246&gt;=V_NEED,L2246&gt;=P_MIN,K2246&gt;=Z_MIN,F2246&lt;=N_CAP,D2246&lt;=R_MAX,OR(CORONA_REQ=0,O2246&gt;=G2246)),1,0)</f>
        <v>0</v>
      </c>
      <c r="AL2246" s="28" t="n">
        <f aca="false">IF(AK2246=1,IF(OBJECTIVE=1,AI2246,AJ2246),1000000000000)+ROW()*0.000000001</f>
        <v>1000000000000</v>
      </c>
    </row>
    <row r="2247" customFormat="false" ht="15" hidden="false" customHeight="false" outlineLevel="0" collapsed="false">
      <c r="A2247" s="8" t="n">
        <v>2243</v>
      </c>
      <c r="B2247" s="23" t="n">
        <v>3</v>
      </c>
      <c r="C2247" s="23" t="n">
        <v>4</v>
      </c>
      <c r="D2247" s="8" t="n">
        <v>300</v>
      </c>
      <c r="E2247" s="8" t="n">
        <v>22</v>
      </c>
      <c r="F2247" s="8" t="n">
        <v>12</v>
      </c>
      <c r="G2247" s="28" t="n">
        <v>7.264419</v>
      </c>
      <c r="H2247" s="8" t="n">
        <v>173.12669</v>
      </c>
      <c r="I2247" s="8" t="n">
        <v>7018.487018</v>
      </c>
      <c r="J2247" s="28" t="n">
        <v>40.539601</v>
      </c>
      <c r="K2247" s="39" t="n">
        <v>1.670186</v>
      </c>
      <c r="L2247" s="28" t="n">
        <v>19.034419</v>
      </c>
      <c r="M2247" s="8" t="n">
        <v>242</v>
      </c>
      <c r="N2247" s="8" t="n">
        <v>1076</v>
      </c>
      <c r="O2247" s="28" t="n">
        <v>9.707768</v>
      </c>
      <c r="P2247" s="28" t="n">
        <v>59.924736</v>
      </c>
      <c r="Q2247" s="28" t="n">
        <v>65.313711</v>
      </c>
      <c r="R2247" s="8" t="n">
        <v>48</v>
      </c>
      <c r="S2247" s="8" t="n">
        <v>22</v>
      </c>
      <c r="T2247" s="23" t="n">
        <v>295.299102</v>
      </c>
      <c r="U2247" s="23" t="n">
        <v>245.159283</v>
      </c>
      <c r="V2247" s="28" t="n">
        <v>8.526172</v>
      </c>
      <c r="W2247" s="39" t="n">
        <v>0.896063</v>
      </c>
      <c r="X2247" s="24" t="n">
        <f aca="false">P2247*RHO_VANE/2700*(1+SCRAP)*PRICE_VANE</f>
        <v>717.29908992</v>
      </c>
      <c r="Y2247" s="24" t="n">
        <f aca="false">Q2247*RHO_PLATE/2700*(1+SCRAP)*PRICE_PLATE</f>
        <v>781.80512067</v>
      </c>
      <c r="Z2247" s="24" t="n">
        <f aca="false">T2247*CUT_M+(R2247+S2247)*CUT_SET</f>
        <v>512.948653</v>
      </c>
      <c r="AA2247" s="24" t="n">
        <f aca="false">U2247*ROUND_M</f>
        <v>1225.796415</v>
      </c>
      <c r="AB2247" s="24" t="n">
        <f aca="false">(R2247+S2247)*FINISH_PART</f>
        <v>560</v>
      </c>
      <c r="AC2247" s="24" t="n">
        <f aca="false">R2247*SPACER_VANE+(R2247+S2247)*ASM_H*LABOUR</f>
        <v>931.5</v>
      </c>
      <c r="AD2247" s="24" t="n">
        <f aca="false">V2247*G10_CAGE+W2247*G10_SLEEVE</f>
        <v>565.3341</v>
      </c>
      <c r="AE2247" s="24" t="n">
        <f aca="false">N2247/1000*SHAFT_M+SHAFT_SET</f>
        <v>209.12</v>
      </c>
      <c r="AF2247" s="24" t="n">
        <f aca="false">2*ROUNDUP(G2247*1000/V_ZENER,0)*PRICE_Z+5*ROUNDUP(G2247*DIODE_SAFETY/V_STICK,0)*PRICE_STICK</f>
        <v>56.9</v>
      </c>
      <c r="AG2247" s="24" t="n">
        <f aca="false">SUM(X2247:AF2247)</f>
        <v>5560.70337859</v>
      </c>
      <c r="AH2247" s="20" t="n">
        <f aca="false">FIXED_BOM</f>
        <v>3461</v>
      </c>
      <c r="AI2247" s="24" t="n">
        <f aca="false">(AG2247+AH2247)*(1+CONT)</f>
        <v>10374.9588853785</v>
      </c>
      <c r="AJ2247" s="24" t="n">
        <f aca="false">IF(L2247&gt;0,AI2247/L2247,1000000000000)</f>
        <v>545.063071553616</v>
      </c>
      <c r="AK2247" s="8" t="n">
        <f aca="false">IF(AND(G2247&gt;=V_NEED,L2247&gt;=P_MIN,K2247&gt;=Z_MIN,F2247&lt;=N_CAP,D2247&lt;=R_MAX,OR(CORONA_REQ=0,O2247&gt;=G2247)),1,0)</f>
        <v>0</v>
      </c>
      <c r="AL2247" s="28" t="n">
        <f aca="false">IF(AK2247=1,IF(OBJECTIVE=1,AI2247,AJ2247),1000000000000)+ROW()*0.000000001</f>
        <v>1000000000000</v>
      </c>
    </row>
    <row r="2248" customFormat="false" ht="15" hidden="false" customHeight="false" outlineLevel="0" collapsed="false">
      <c r="A2248" s="8" t="n">
        <v>2244</v>
      </c>
      <c r="B2248" s="23" t="n">
        <v>3</v>
      </c>
      <c r="C2248" s="23" t="n">
        <v>4</v>
      </c>
      <c r="D2248" s="8" t="n">
        <v>300</v>
      </c>
      <c r="E2248" s="8" t="n">
        <v>22</v>
      </c>
      <c r="F2248" s="8" t="n">
        <v>16</v>
      </c>
      <c r="G2248" s="28" t="n">
        <v>7.264419</v>
      </c>
      <c r="H2248" s="8" t="n">
        <v>232.649017</v>
      </c>
      <c r="I2248" s="8" t="n">
        <v>9459.699894</v>
      </c>
      <c r="J2248" s="28" t="n">
        <v>40.66082</v>
      </c>
      <c r="K2248" s="39" t="n">
        <v>1.673437</v>
      </c>
      <c r="L2248" s="28" t="n">
        <v>25.722916</v>
      </c>
      <c r="M2248" s="8" t="n">
        <v>319</v>
      </c>
      <c r="N2248" s="8" t="n">
        <v>1230</v>
      </c>
      <c r="O2248" s="28" t="n">
        <v>9.707768</v>
      </c>
      <c r="P2248" s="28" t="n">
        <v>79.899648</v>
      </c>
      <c r="Q2248" s="28" t="n">
        <v>83.126542</v>
      </c>
      <c r="R2248" s="8" t="n">
        <v>64</v>
      </c>
      <c r="S2248" s="8" t="n">
        <v>28</v>
      </c>
      <c r="T2248" s="23" t="n">
        <v>390.799983</v>
      </c>
      <c r="U2248" s="23" t="n">
        <v>323.946891</v>
      </c>
      <c r="V2248" s="28" t="n">
        <v>10.774512</v>
      </c>
      <c r="W2248" s="39" t="n">
        <v>1.132353</v>
      </c>
      <c r="X2248" s="24" t="n">
        <f aca="false">P2248*RHO_VANE/2700*(1+SCRAP)*PRICE_VANE</f>
        <v>956.39878656</v>
      </c>
      <c r="Y2248" s="24" t="n">
        <f aca="false">Q2248*RHO_PLATE/2700*(1+SCRAP)*PRICE_PLATE</f>
        <v>995.02470774</v>
      </c>
      <c r="Z2248" s="24" t="n">
        <f aca="false">T2248*CUT_M+(R2248+S2248)*CUT_SET</f>
        <v>678.1999745</v>
      </c>
      <c r="AA2248" s="24" t="n">
        <f aca="false">U2248*ROUND_M</f>
        <v>1619.734455</v>
      </c>
      <c r="AB2248" s="24" t="n">
        <f aca="false">(R2248+S2248)*FINISH_PART</f>
        <v>736</v>
      </c>
      <c r="AC2248" s="24" t="n">
        <f aca="false">R2248*SPACER_VANE+(R2248+S2248)*ASM_H*LABOUR</f>
        <v>1227</v>
      </c>
      <c r="AD2248" s="24" t="n">
        <f aca="false">V2248*G10_CAGE+W2248*G10_SLEEVE</f>
        <v>714.4119</v>
      </c>
      <c r="AE2248" s="24" t="n">
        <f aca="false">N2248/1000*SHAFT_M+SHAFT_SET</f>
        <v>227.6</v>
      </c>
      <c r="AF2248" s="24" t="n">
        <f aca="false">2*ROUNDUP(G2248*1000/V_ZENER,0)*PRICE_Z+5*ROUNDUP(G2248*DIODE_SAFETY/V_STICK,0)*PRICE_STICK</f>
        <v>56.9</v>
      </c>
      <c r="AG2248" s="24" t="n">
        <f aca="false">SUM(X2248:AF2248)</f>
        <v>7211.2698238</v>
      </c>
      <c r="AH2248" s="20" t="n">
        <f aca="false">FIXED_BOM</f>
        <v>3461</v>
      </c>
      <c r="AI2248" s="24" t="n">
        <f aca="false">(AG2248+AH2248)*(1+CONT)</f>
        <v>12273.11029737</v>
      </c>
      <c r="AJ2248" s="24" t="n">
        <f aca="false">IF(L2248&gt;0,AI2248/L2248,1000000000000)</f>
        <v>477.127488087665</v>
      </c>
      <c r="AK2248" s="8" t="n">
        <f aca="false">IF(AND(G2248&gt;=V_NEED,L2248&gt;=P_MIN,K2248&gt;=Z_MIN,F2248&lt;=N_CAP,D2248&lt;=R_MAX,OR(CORONA_REQ=0,O2248&gt;=G2248)),1,0)</f>
        <v>0</v>
      </c>
      <c r="AL2248" s="28" t="n">
        <f aca="false">IF(AK2248=1,IF(OBJECTIVE=1,AI2248,AJ2248),1000000000000)+ROW()*0.000000001</f>
        <v>1000000000000</v>
      </c>
    </row>
    <row r="2249" customFormat="false" ht="15" hidden="false" customHeight="false" outlineLevel="0" collapsed="false">
      <c r="A2249" s="8" t="n">
        <v>2245</v>
      </c>
      <c r="B2249" s="23" t="n">
        <v>3</v>
      </c>
      <c r="C2249" s="23" t="n">
        <v>4</v>
      </c>
      <c r="D2249" s="8" t="n">
        <v>300</v>
      </c>
      <c r="E2249" s="8" t="n">
        <v>26</v>
      </c>
      <c r="F2249" s="8" t="n">
        <v>4</v>
      </c>
      <c r="G2249" s="28" t="n">
        <v>7.264419</v>
      </c>
      <c r="H2249" s="8" t="n">
        <v>89.35784</v>
      </c>
      <c r="I2249" s="8" t="n">
        <v>2515.110129</v>
      </c>
      <c r="J2249" s="28" t="n">
        <v>28.146497</v>
      </c>
      <c r="K2249" s="39" t="n">
        <v>1.619042</v>
      </c>
      <c r="L2249" s="28" t="n">
        <v>6.47611</v>
      </c>
      <c r="M2249" s="8" t="n">
        <v>88</v>
      </c>
      <c r="N2249" s="8" t="n">
        <v>768</v>
      </c>
      <c r="O2249" s="28" t="n">
        <v>9.707768</v>
      </c>
      <c r="P2249" s="28" t="n">
        <v>23.141638</v>
      </c>
      <c r="Q2249" s="28" t="n">
        <v>29.688051</v>
      </c>
      <c r="R2249" s="8" t="n">
        <v>16</v>
      </c>
      <c r="S2249" s="8" t="n">
        <v>10</v>
      </c>
      <c r="T2249" s="23" t="n">
        <v>104.29734</v>
      </c>
      <c r="U2249" s="23" t="n">
        <v>87.584067</v>
      </c>
      <c r="V2249" s="28" t="n">
        <v>4.029492</v>
      </c>
      <c r="W2249" s="39" t="n">
        <v>0.423482</v>
      </c>
      <c r="X2249" s="24" t="n">
        <f aca="false">P2249*RHO_VANE/2700*(1+SCRAP)*PRICE_VANE</f>
        <v>277.00540686</v>
      </c>
      <c r="Y2249" s="24" t="n">
        <f aca="false">Q2249*RHO_PLATE/2700*(1+SCRAP)*PRICE_PLATE</f>
        <v>355.36597047</v>
      </c>
      <c r="Z2249" s="24" t="n">
        <f aca="false">T2249*CUT_M+(R2249+S2249)*CUT_SET</f>
        <v>182.44601</v>
      </c>
      <c r="AA2249" s="24" t="n">
        <f aca="false">U2249*ROUND_M</f>
        <v>437.920335</v>
      </c>
      <c r="AB2249" s="24" t="n">
        <f aca="false">(R2249+S2249)*FINISH_PART</f>
        <v>208</v>
      </c>
      <c r="AC2249" s="24" t="n">
        <f aca="false">R2249*SPACER_VANE+(R2249+S2249)*ASM_H*LABOUR</f>
        <v>340.5</v>
      </c>
      <c r="AD2249" s="24" t="n">
        <f aca="false">V2249*G10_CAGE+W2249*G10_SLEEVE</f>
        <v>267.17844</v>
      </c>
      <c r="AE2249" s="24" t="n">
        <f aca="false">N2249/1000*SHAFT_M+SHAFT_SET</f>
        <v>172.16</v>
      </c>
      <c r="AF2249" s="24" t="n">
        <f aca="false">2*ROUNDUP(G2249*1000/V_ZENER,0)*PRICE_Z+5*ROUNDUP(G2249*DIODE_SAFETY/V_STICK,0)*PRICE_STICK</f>
        <v>56.9</v>
      </c>
      <c r="AG2249" s="24" t="n">
        <f aca="false">SUM(X2249:AF2249)</f>
        <v>2297.47616233</v>
      </c>
      <c r="AH2249" s="20" t="n">
        <f aca="false">FIXED_BOM</f>
        <v>3461</v>
      </c>
      <c r="AI2249" s="24" t="n">
        <f aca="false">(AG2249+AH2249)*(1+CONT)</f>
        <v>6622.2475866795</v>
      </c>
      <c r="AJ2249" s="24" t="n">
        <f aca="false">IF(L2249&gt;0,AI2249/L2249,1000000000000)</f>
        <v>1022.56564306034</v>
      </c>
      <c r="AK2249" s="8" t="n">
        <f aca="false">IF(AND(G2249&gt;=V_NEED,L2249&gt;=P_MIN,K2249&gt;=Z_MIN,F2249&lt;=N_CAP,D2249&lt;=R_MAX,OR(CORONA_REQ=0,O2249&gt;=G2249)),1,0)</f>
        <v>0</v>
      </c>
      <c r="AL2249" s="28" t="n">
        <f aca="false">IF(AK2249=1,IF(OBJECTIVE=1,AI2249,AJ2249),1000000000000)+ROW()*0.000000001</f>
        <v>1000000000000</v>
      </c>
    </row>
    <row r="2250" customFormat="false" ht="15" hidden="false" customHeight="false" outlineLevel="0" collapsed="false">
      <c r="A2250" s="8" t="n">
        <v>2246</v>
      </c>
      <c r="B2250" s="23" t="n">
        <v>3</v>
      </c>
      <c r="C2250" s="23" t="n">
        <v>4</v>
      </c>
      <c r="D2250" s="8" t="n">
        <v>300</v>
      </c>
      <c r="E2250" s="8" t="n">
        <v>26</v>
      </c>
      <c r="F2250" s="8" t="n">
        <v>6</v>
      </c>
      <c r="G2250" s="28" t="n">
        <v>7.264419</v>
      </c>
      <c r="H2250" s="8" t="n">
        <v>139.276605</v>
      </c>
      <c r="I2250" s="8" t="n">
        <v>3952.315917</v>
      </c>
      <c r="J2250" s="28" t="n">
        <v>28.377457</v>
      </c>
      <c r="K2250" s="39" t="n">
        <v>1.630708</v>
      </c>
      <c r="L2250" s="28" t="n">
        <v>10.304951</v>
      </c>
      <c r="M2250" s="8" t="n">
        <v>130</v>
      </c>
      <c r="N2250" s="8" t="n">
        <v>852</v>
      </c>
      <c r="O2250" s="28" t="n">
        <v>9.707768</v>
      </c>
      <c r="P2250" s="28" t="n">
        <v>34.712456</v>
      </c>
      <c r="Q2250" s="28" t="n">
        <v>41.563271</v>
      </c>
      <c r="R2250" s="8" t="n">
        <v>24</v>
      </c>
      <c r="S2250" s="8" t="n">
        <v>14</v>
      </c>
      <c r="T2250" s="23" t="n">
        <v>154.246896</v>
      </c>
      <c r="U2250" s="23" t="n">
        <v>129.176986</v>
      </c>
      <c r="V2250" s="28" t="n">
        <v>5.255859</v>
      </c>
      <c r="W2250" s="39" t="n">
        <v>0.552367</v>
      </c>
      <c r="X2250" s="24" t="n">
        <f aca="false">P2250*RHO_VANE/2700*(1+SCRAP)*PRICE_VANE</f>
        <v>415.50809832</v>
      </c>
      <c r="Y2250" s="24" t="n">
        <f aca="false">Q2250*RHO_PLATE/2700*(1+SCRAP)*PRICE_PLATE</f>
        <v>497.51235387</v>
      </c>
      <c r="Z2250" s="24" t="n">
        <f aca="false">T2250*CUT_M+(R2250+S2250)*CUT_SET</f>
        <v>269.370344</v>
      </c>
      <c r="AA2250" s="24" t="n">
        <f aca="false">U2250*ROUND_M</f>
        <v>645.88493</v>
      </c>
      <c r="AB2250" s="24" t="n">
        <f aca="false">(R2250+S2250)*FINISH_PART</f>
        <v>304</v>
      </c>
      <c r="AC2250" s="24" t="n">
        <f aca="false">R2250*SPACER_VANE+(R2250+S2250)*ASM_H*LABOUR</f>
        <v>499.5</v>
      </c>
      <c r="AD2250" s="24" t="n">
        <f aca="false">V2250*G10_CAGE+W2250*G10_SLEEVE</f>
        <v>348.49356</v>
      </c>
      <c r="AE2250" s="24" t="n">
        <f aca="false">N2250/1000*SHAFT_M+SHAFT_SET</f>
        <v>182.24</v>
      </c>
      <c r="AF2250" s="24" t="n">
        <f aca="false">2*ROUNDUP(G2250*1000/V_ZENER,0)*PRICE_Z+5*ROUNDUP(G2250*DIODE_SAFETY/V_STICK,0)*PRICE_STICK</f>
        <v>56.9</v>
      </c>
      <c r="AG2250" s="24" t="n">
        <f aca="false">SUM(X2250:AF2250)</f>
        <v>3219.40928619</v>
      </c>
      <c r="AH2250" s="20" t="n">
        <f aca="false">FIXED_BOM</f>
        <v>3461</v>
      </c>
      <c r="AI2250" s="24" t="n">
        <f aca="false">(AG2250+AH2250)*(1+CONT)</f>
        <v>7682.4706791185</v>
      </c>
      <c r="AJ2250" s="24" t="n">
        <f aca="false">IF(L2250&gt;0,AI2250/L2250,1000000000000)</f>
        <v>745.512587019434</v>
      </c>
      <c r="AK2250" s="8" t="n">
        <f aca="false">IF(AND(G2250&gt;=V_NEED,L2250&gt;=P_MIN,K2250&gt;=Z_MIN,F2250&lt;=N_CAP,D2250&lt;=R_MAX,OR(CORONA_REQ=0,O2250&gt;=G2250)),1,0)</f>
        <v>0</v>
      </c>
      <c r="AL2250" s="28" t="n">
        <f aca="false">IF(AK2250=1,IF(OBJECTIVE=1,AI2250,AJ2250),1000000000000)+ROW()*0.000000001</f>
        <v>1000000000000</v>
      </c>
    </row>
    <row r="2251" customFormat="false" ht="15" hidden="false" customHeight="false" outlineLevel="0" collapsed="false">
      <c r="A2251" s="8" t="n">
        <v>2247</v>
      </c>
      <c r="B2251" s="23" t="n">
        <v>3</v>
      </c>
      <c r="C2251" s="23" t="n">
        <v>4</v>
      </c>
      <c r="D2251" s="8" t="n">
        <v>300</v>
      </c>
      <c r="E2251" s="8" t="n">
        <v>26</v>
      </c>
      <c r="F2251" s="8" t="n">
        <v>8</v>
      </c>
      <c r="G2251" s="28" t="n">
        <v>7.264419</v>
      </c>
      <c r="H2251" s="8" t="n">
        <v>189.195371</v>
      </c>
      <c r="I2251" s="8" t="n">
        <v>5389.521705</v>
      </c>
      <c r="J2251" s="28" t="n">
        <v>28.486541</v>
      </c>
      <c r="K2251" s="39" t="n">
        <v>1.636133</v>
      </c>
      <c r="L2251" s="28" t="n">
        <v>14.132214</v>
      </c>
      <c r="M2251" s="8" t="n">
        <v>172</v>
      </c>
      <c r="N2251" s="8" t="n">
        <v>936</v>
      </c>
      <c r="O2251" s="28" t="n">
        <v>9.707768</v>
      </c>
      <c r="P2251" s="28" t="n">
        <v>46.283275</v>
      </c>
      <c r="Q2251" s="28" t="n">
        <v>53.438491</v>
      </c>
      <c r="R2251" s="8" t="n">
        <v>32</v>
      </c>
      <c r="S2251" s="8" t="n">
        <v>18</v>
      </c>
      <c r="T2251" s="23" t="n">
        <v>204.196451</v>
      </c>
      <c r="U2251" s="23" t="n">
        <v>170.769905</v>
      </c>
      <c r="V2251" s="28" t="n">
        <v>6.482227</v>
      </c>
      <c r="W2251" s="39" t="n">
        <v>0.681253</v>
      </c>
      <c r="X2251" s="24" t="n">
        <f aca="false">P2251*RHO_VANE/2700*(1+SCRAP)*PRICE_VANE</f>
        <v>554.01080175</v>
      </c>
      <c r="Y2251" s="24" t="n">
        <f aca="false">Q2251*RHO_PLATE/2700*(1+SCRAP)*PRICE_PLATE</f>
        <v>639.65873727</v>
      </c>
      <c r="Z2251" s="24" t="n">
        <f aca="false">T2251*CUT_M+(R2251+S2251)*CUT_SET</f>
        <v>356.2946765</v>
      </c>
      <c r="AA2251" s="24" t="n">
        <f aca="false">U2251*ROUND_M</f>
        <v>853.849525</v>
      </c>
      <c r="AB2251" s="24" t="n">
        <f aca="false">(R2251+S2251)*FINISH_PART</f>
        <v>400</v>
      </c>
      <c r="AC2251" s="24" t="n">
        <f aca="false">R2251*SPACER_VANE+(R2251+S2251)*ASM_H*LABOUR</f>
        <v>658.5</v>
      </c>
      <c r="AD2251" s="24" t="n">
        <f aca="false">V2251*G10_CAGE+W2251*G10_SLEEVE</f>
        <v>429.8088</v>
      </c>
      <c r="AE2251" s="24" t="n">
        <f aca="false">N2251/1000*SHAFT_M+SHAFT_SET</f>
        <v>192.32</v>
      </c>
      <c r="AF2251" s="24" t="n">
        <f aca="false">2*ROUNDUP(G2251*1000/V_ZENER,0)*PRICE_Z+5*ROUNDUP(G2251*DIODE_SAFETY/V_STICK,0)*PRICE_STICK</f>
        <v>56.9</v>
      </c>
      <c r="AG2251" s="24" t="n">
        <f aca="false">SUM(X2251:AF2251)</f>
        <v>4141.34254052</v>
      </c>
      <c r="AH2251" s="20" t="n">
        <f aca="false">FIXED_BOM</f>
        <v>3461</v>
      </c>
      <c r="AI2251" s="24" t="n">
        <f aca="false">(AG2251+AH2251)*(1+CONT)</f>
        <v>8742.693921598</v>
      </c>
      <c r="AJ2251" s="24" t="n">
        <f aca="false">IF(L2251&gt;0,AI2251/L2251,1000000000000)</f>
        <v>618.635828865739</v>
      </c>
      <c r="AK2251" s="8" t="n">
        <f aca="false">IF(AND(G2251&gt;=V_NEED,L2251&gt;=P_MIN,K2251&gt;=Z_MIN,F2251&lt;=N_CAP,D2251&lt;=R_MAX,OR(CORONA_REQ=0,O2251&gt;=G2251)),1,0)</f>
        <v>0</v>
      </c>
      <c r="AL2251" s="28" t="n">
        <f aca="false">IF(AK2251=1,IF(OBJECTIVE=1,AI2251,AJ2251),1000000000000)+ROW()*0.000000001</f>
        <v>1000000000000</v>
      </c>
    </row>
    <row r="2252" customFormat="false" ht="15" hidden="false" customHeight="false" outlineLevel="0" collapsed="false">
      <c r="A2252" s="8" t="n">
        <v>2248</v>
      </c>
      <c r="B2252" s="23" t="n">
        <v>3</v>
      </c>
      <c r="C2252" s="23" t="n">
        <v>4</v>
      </c>
      <c r="D2252" s="8" t="n">
        <v>300</v>
      </c>
      <c r="E2252" s="8" t="n">
        <v>26</v>
      </c>
      <c r="F2252" s="8" t="n">
        <v>10</v>
      </c>
      <c r="G2252" s="28" t="n">
        <v>7.264419</v>
      </c>
      <c r="H2252" s="8" t="n">
        <v>239.114136</v>
      </c>
      <c r="I2252" s="8" t="n">
        <v>6826.727493</v>
      </c>
      <c r="J2252" s="28" t="n">
        <v>28.550079</v>
      </c>
      <c r="K2252" s="39" t="n">
        <v>1.639441</v>
      </c>
      <c r="L2252" s="28" t="n">
        <v>17.971512</v>
      </c>
      <c r="M2252" s="8" t="n">
        <v>214</v>
      </c>
      <c r="N2252" s="8" t="n">
        <v>1020</v>
      </c>
      <c r="O2252" s="28" t="n">
        <v>9.707768</v>
      </c>
      <c r="P2252" s="28" t="n">
        <v>57.854094</v>
      </c>
      <c r="Q2252" s="28" t="n">
        <v>65.313711</v>
      </c>
      <c r="R2252" s="8" t="n">
        <v>40</v>
      </c>
      <c r="S2252" s="8" t="n">
        <v>22</v>
      </c>
      <c r="T2252" s="23" t="n">
        <v>254.146006</v>
      </c>
      <c r="U2252" s="23" t="n">
        <v>212.362824</v>
      </c>
      <c r="V2252" s="28" t="n">
        <v>7.708594</v>
      </c>
      <c r="W2252" s="39" t="n">
        <v>0.810139</v>
      </c>
      <c r="X2252" s="24" t="n">
        <f aca="false">P2252*RHO_VANE/2700*(1+SCRAP)*PRICE_VANE</f>
        <v>692.51350518</v>
      </c>
      <c r="Y2252" s="24" t="n">
        <f aca="false">Q2252*RHO_PLATE/2700*(1+SCRAP)*PRICE_PLATE</f>
        <v>781.80512067</v>
      </c>
      <c r="Z2252" s="24" t="n">
        <f aca="false">T2252*CUT_M+(R2252+S2252)*CUT_SET</f>
        <v>443.219009</v>
      </c>
      <c r="AA2252" s="24" t="n">
        <f aca="false">U2252*ROUND_M</f>
        <v>1061.81412</v>
      </c>
      <c r="AB2252" s="24" t="n">
        <f aca="false">(R2252+S2252)*FINISH_PART</f>
        <v>496</v>
      </c>
      <c r="AC2252" s="24" t="n">
        <f aca="false">R2252*SPACER_VANE+(R2252+S2252)*ASM_H*LABOUR</f>
        <v>817.5</v>
      </c>
      <c r="AD2252" s="24" t="n">
        <f aca="false">V2252*G10_CAGE+W2252*G10_SLEEVE</f>
        <v>511.12398</v>
      </c>
      <c r="AE2252" s="24" t="n">
        <f aca="false">N2252/1000*SHAFT_M+SHAFT_SET</f>
        <v>202.4</v>
      </c>
      <c r="AF2252" s="24" t="n">
        <f aca="false">2*ROUNDUP(G2252*1000/V_ZENER,0)*PRICE_Z+5*ROUNDUP(G2252*DIODE_SAFETY/V_STICK,0)*PRICE_STICK</f>
        <v>56.9</v>
      </c>
      <c r="AG2252" s="24" t="n">
        <f aca="false">SUM(X2252:AF2252)</f>
        <v>5063.27573485</v>
      </c>
      <c r="AH2252" s="20" t="n">
        <f aca="false">FIXED_BOM</f>
        <v>3461</v>
      </c>
      <c r="AI2252" s="24" t="n">
        <f aca="false">(AG2252+AH2252)*(1+CONT)</f>
        <v>9802.9170950775</v>
      </c>
      <c r="AJ2252" s="24" t="n">
        <f aca="false">IF(L2252&gt;0,AI2252/L2252,1000000000000)</f>
        <v>545.469802155628</v>
      </c>
      <c r="AK2252" s="8" t="n">
        <f aca="false">IF(AND(G2252&gt;=V_NEED,L2252&gt;=P_MIN,K2252&gt;=Z_MIN,F2252&lt;=N_CAP,D2252&lt;=R_MAX,OR(CORONA_REQ=0,O2252&gt;=G2252)),1,0)</f>
        <v>0</v>
      </c>
      <c r="AL2252" s="28" t="n">
        <f aca="false">IF(AK2252=1,IF(OBJECTIVE=1,AI2252,AJ2252),1000000000000)+ROW()*0.000000001</f>
        <v>1000000000000</v>
      </c>
    </row>
    <row r="2253" customFormat="false" ht="15" hidden="false" customHeight="false" outlineLevel="0" collapsed="false">
      <c r="A2253" s="8" t="n">
        <v>2249</v>
      </c>
      <c r="B2253" s="23" t="n">
        <v>3</v>
      </c>
      <c r="C2253" s="23" t="n">
        <v>4</v>
      </c>
      <c r="D2253" s="8" t="n">
        <v>300</v>
      </c>
      <c r="E2253" s="8" t="n">
        <v>26</v>
      </c>
      <c r="F2253" s="8" t="n">
        <v>12</v>
      </c>
      <c r="G2253" s="28" t="n">
        <v>7.264419</v>
      </c>
      <c r="H2253" s="8" t="n">
        <v>289.032902</v>
      </c>
      <c r="I2253" s="8" t="n">
        <v>8263.933281</v>
      </c>
      <c r="J2253" s="28" t="n">
        <v>28.59167</v>
      </c>
      <c r="K2253" s="39" t="n">
        <v>1.641304</v>
      </c>
      <c r="L2253" s="28" t="n">
        <v>21.785651</v>
      </c>
      <c r="M2253" s="8" t="n">
        <v>256</v>
      </c>
      <c r="N2253" s="8" t="n">
        <v>1104</v>
      </c>
      <c r="O2253" s="28" t="n">
        <v>9.707768</v>
      </c>
      <c r="P2253" s="28" t="n">
        <v>69.424913</v>
      </c>
      <c r="Q2253" s="28" t="n">
        <v>77.188931</v>
      </c>
      <c r="R2253" s="8" t="n">
        <v>48</v>
      </c>
      <c r="S2253" s="8" t="n">
        <v>26</v>
      </c>
      <c r="T2253" s="23" t="n">
        <v>304.095562</v>
      </c>
      <c r="U2253" s="23" t="n">
        <v>253.955743</v>
      </c>
      <c r="V2253" s="28" t="n">
        <v>8.934961</v>
      </c>
      <c r="W2253" s="39" t="n">
        <v>0.939025</v>
      </c>
      <c r="X2253" s="24" t="n">
        <f aca="false">P2253*RHO_VANE/2700*(1+SCRAP)*PRICE_VANE</f>
        <v>831.01620861</v>
      </c>
      <c r="Y2253" s="24" t="n">
        <f aca="false">Q2253*RHO_PLATE/2700*(1+SCRAP)*PRICE_PLATE</f>
        <v>923.95150407</v>
      </c>
      <c r="Z2253" s="24" t="n">
        <f aca="false">T2253*CUT_M+(R2253+S2253)*CUT_SET</f>
        <v>530.143343</v>
      </c>
      <c r="AA2253" s="24" t="n">
        <f aca="false">U2253*ROUND_M</f>
        <v>1269.778715</v>
      </c>
      <c r="AB2253" s="24" t="n">
        <f aca="false">(R2253+S2253)*FINISH_PART</f>
        <v>592</v>
      </c>
      <c r="AC2253" s="24" t="n">
        <f aca="false">R2253*SPACER_VANE+(R2253+S2253)*ASM_H*LABOUR</f>
        <v>976.5</v>
      </c>
      <c r="AD2253" s="24" t="n">
        <f aca="false">V2253*G10_CAGE+W2253*G10_SLEEVE</f>
        <v>592.43916</v>
      </c>
      <c r="AE2253" s="24" t="n">
        <f aca="false">N2253/1000*SHAFT_M+SHAFT_SET</f>
        <v>212.48</v>
      </c>
      <c r="AF2253" s="24" t="n">
        <f aca="false">2*ROUNDUP(G2253*1000/V_ZENER,0)*PRICE_Z+5*ROUNDUP(G2253*DIODE_SAFETY/V_STICK,0)*PRICE_STICK</f>
        <v>56.9</v>
      </c>
      <c r="AG2253" s="24" t="n">
        <f aca="false">SUM(X2253:AF2253)</f>
        <v>5985.20893068</v>
      </c>
      <c r="AH2253" s="20" t="n">
        <f aca="false">FIXED_BOM</f>
        <v>3461</v>
      </c>
      <c r="AI2253" s="24" t="n">
        <f aca="false">(AG2253+AH2253)*(1+CONT)</f>
        <v>10863.140270282</v>
      </c>
      <c r="AJ2253" s="24" t="n">
        <f aca="false">IF(L2253&gt;0,AI2253/L2253,1000000000000)</f>
        <v>498.637395333378</v>
      </c>
      <c r="AK2253" s="8" t="n">
        <f aca="false">IF(AND(G2253&gt;=V_NEED,L2253&gt;=P_MIN,K2253&gt;=Z_MIN,F2253&lt;=N_CAP,D2253&lt;=R_MAX,OR(CORONA_REQ=0,O2253&gt;=G2253)),1,0)</f>
        <v>0</v>
      </c>
      <c r="AL2253" s="28" t="n">
        <f aca="false">IF(AK2253=1,IF(OBJECTIVE=1,AI2253,AJ2253),1000000000000)+ROW()*0.000000001</f>
        <v>1000000000000</v>
      </c>
    </row>
    <row r="2254" customFormat="false" ht="15" hidden="false" customHeight="false" outlineLevel="0" collapsed="false">
      <c r="A2254" s="8" t="n">
        <v>2250</v>
      </c>
      <c r="B2254" s="23" t="n">
        <v>3</v>
      </c>
      <c r="C2254" s="23" t="n">
        <v>4</v>
      </c>
      <c r="D2254" s="8" t="n">
        <v>300</v>
      </c>
      <c r="E2254" s="8" t="n">
        <v>26</v>
      </c>
      <c r="F2254" s="8" t="n">
        <v>16</v>
      </c>
      <c r="G2254" s="28" t="n">
        <v>7.264419</v>
      </c>
      <c r="H2254" s="8" t="n">
        <v>388.870433</v>
      </c>
      <c r="I2254" s="8" t="n">
        <v>11138.344857</v>
      </c>
      <c r="J2254" s="28" t="n">
        <v>28.642818</v>
      </c>
      <c r="K2254" s="39" t="n">
        <v>1.643796</v>
      </c>
      <c r="L2254" s="28" t="n">
        <v>29.454309</v>
      </c>
      <c r="M2254" s="8" t="n">
        <v>340</v>
      </c>
      <c r="N2254" s="8" t="n">
        <v>1272</v>
      </c>
      <c r="O2254" s="28" t="n">
        <v>9.707768</v>
      </c>
      <c r="P2254" s="28" t="n">
        <v>92.56655</v>
      </c>
      <c r="Q2254" s="28" t="n">
        <v>100.939372</v>
      </c>
      <c r="R2254" s="8" t="n">
        <v>64</v>
      </c>
      <c r="S2254" s="8" t="n">
        <v>34</v>
      </c>
      <c r="T2254" s="23" t="n">
        <v>403.994672</v>
      </c>
      <c r="U2254" s="23" t="n">
        <v>337.141581</v>
      </c>
      <c r="V2254" s="28" t="n">
        <v>11.387695</v>
      </c>
      <c r="W2254" s="39" t="n">
        <v>1.196796</v>
      </c>
      <c r="X2254" s="24" t="n">
        <f aca="false">P2254*RHO_VANE/2700*(1+SCRAP)*PRICE_VANE</f>
        <v>1108.0216035</v>
      </c>
      <c r="Y2254" s="24" t="n">
        <f aca="false">Q2254*RHO_PLATE/2700*(1+SCRAP)*PRICE_PLATE</f>
        <v>1208.24428284</v>
      </c>
      <c r="Z2254" s="24" t="n">
        <f aca="false">T2254*CUT_M+(R2254+S2254)*CUT_SET</f>
        <v>703.992008</v>
      </c>
      <c r="AA2254" s="24" t="n">
        <f aca="false">U2254*ROUND_M</f>
        <v>1685.707905</v>
      </c>
      <c r="AB2254" s="24" t="n">
        <f aca="false">(R2254+S2254)*FINISH_PART</f>
        <v>784</v>
      </c>
      <c r="AC2254" s="24" t="n">
        <f aca="false">R2254*SPACER_VANE+(R2254+S2254)*ASM_H*LABOUR</f>
        <v>1294.5</v>
      </c>
      <c r="AD2254" s="24" t="n">
        <f aca="false">V2254*G10_CAGE+W2254*G10_SLEEVE</f>
        <v>755.06946</v>
      </c>
      <c r="AE2254" s="24" t="n">
        <f aca="false">N2254/1000*SHAFT_M+SHAFT_SET</f>
        <v>232.64</v>
      </c>
      <c r="AF2254" s="24" t="n">
        <f aca="false">2*ROUNDUP(G2254*1000/V_ZENER,0)*PRICE_Z+5*ROUNDUP(G2254*DIODE_SAFETY/V_STICK,0)*PRICE_STICK</f>
        <v>56.9</v>
      </c>
      <c r="AG2254" s="24" t="n">
        <f aca="false">SUM(X2254:AF2254)</f>
        <v>7829.07525934</v>
      </c>
      <c r="AH2254" s="20" t="n">
        <f aca="false">FIXED_BOM</f>
        <v>3461</v>
      </c>
      <c r="AI2254" s="24" t="n">
        <f aca="false">(AG2254+AH2254)*(1+CONT)</f>
        <v>12983.586548241</v>
      </c>
      <c r="AJ2254" s="24" t="n">
        <f aca="false">IF(L2254&gt;0,AI2254/L2254,1000000000000)</f>
        <v>440.804316551476</v>
      </c>
      <c r="AK2254" s="8" t="n">
        <f aca="false">IF(AND(G2254&gt;=V_NEED,L2254&gt;=P_MIN,K2254&gt;=Z_MIN,F2254&lt;=N_CAP,D2254&lt;=R_MAX,OR(CORONA_REQ=0,O2254&gt;=G2254)),1,0)</f>
        <v>0</v>
      </c>
      <c r="AL2254" s="28" t="n">
        <f aca="false">IF(AK2254=1,IF(OBJECTIVE=1,AI2254,AJ2254),1000000000000)+ROW()*0.000000001</f>
        <v>1000000000000</v>
      </c>
    </row>
    <row r="2255" customFormat="false" ht="15" hidden="false" customHeight="false" outlineLevel="0" collapsed="false">
      <c r="A2255" s="8" t="n">
        <v>2251</v>
      </c>
      <c r="B2255" s="23" t="n">
        <v>4</v>
      </c>
      <c r="C2255" s="23" t="n">
        <v>1.5</v>
      </c>
      <c r="D2255" s="8" t="n">
        <v>300</v>
      </c>
      <c r="E2255" s="8" t="n">
        <v>18</v>
      </c>
      <c r="F2255" s="8" t="n">
        <v>4</v>
      </c>
      <c r="G2255" s="28" t="n">
        <v>9.259956</v>
      </c>
      <c r="H2255" s="8" t="n">
        <v>30.27645</v>
      </c>
      <c r="I2255" s="8" t="n">
        <v>1328.532807</v>
      </c>
      <c r="J2255" s="28" t="n">
        <v>43.880072</v>
      </c>
      <c r="K2255" s="39" t="n">
        <v>1.630135</v>
      </c>
      <c r="L2255" s="28" t="n">
        <v>5.615905</v>
      </c>
      <c r="M2255" s="8" t="n">
        <v>62</v>
      </c>
      <c r="N2255" s="8" t="n">
        <v>720</v>
      </c>
      <c r="O2255" s="28" t="n">
        <v>9.488787</v>
      </c>
      <c r="P2255" s="28" t="n">
        <v>6.30307</v>
      </c>
      <c r="Q2255" s="28" t="n">
        <v>8.906415</v>
      </c>
      <c r="R2255" s="8" t="n">
        <v>16</v>
      </c>
      <c r="S2255" s="8" t="n">
        <v>8</v>
      </c>
      <c r="T2255" s="23" t="n">
        <v>99.899111</v>
      </c>
      <c r="U2255" s="23" t="n">
        <v>83.185838</v>
      </c>
      <c r="V2255" s="28" t="n">
        <v>3.270313</v>
      </c>
      <c r="W2255" s="39" t="n">
        <v>0.343695</v>
      </c>
      <c r="X2255" s="24" t="n">
        <f aca="false">P2255*RHO_VANE/2700*(1+SCRAP)*PRICE_VANE</f>
        <v>75.4477479</v>
      </c>
      <c r="Y2255" s="24" t="n">
        <f aca="false">Q2255*RHO_PLATE/2700*(1+SCRAP)*PRICE_PLATE</f>
        <v>106.60978755</v>
      </c>
      <c r="Z2255" s="24" t="n">
        <f aca="false">T2255*CUT_M+(R2255+S2255)*CUT_SET</f>
        <v>173.8486665</v>
      </c>
      <c r="AA2255" s="24" t="n">
        <f aca="false">U2255*ROUND_M</f>
        <v>415.92919</v>
      </c>
      <c r="AB2255" s="24" t="n">
        <f aca="false">(R2255+S2255)*FINISH_PART</f>
        <v>192</v>
      </c>
      <c r="AC2255" s="24" t="n">
        <f aca="false">R2255*SPACER_VANE+(R2255+S2255)*ASM_H*LABOUR</f>
        <v>318</v>
      </c>
      <c r="AD2255" s="24" t="n">
        <f aca="false">V2255*G10_CAGE+W2255*G10_SLEEVE</f>
        <v>216.84048</v>
      </c>
      <c r="AE2255" s="24" t="n">
        <f aca="false">N2255/1000*SHAFT_M+SHAFT_SET</f>
        <v>166.4</v>
      </c>
      <c r="AF2255" s="24" t="n">
        <f aca="false">2*ROUNDUP(G2255*1000/V_ZENER,0)*PRICE_Z+5*ROUNDUP(G2255*DIODE_SAFETY/V_STICK,0)*PRICE_STICK</f>
        <v>68.9</v>
      </c>
      <c r="AG2255" s="24" t="n">
        <f aca="false">SUM(X2255:AF2255)</f>
        <v>1733.97587195</v>
      </c>
      <c r="AH2255" s="20" t="n">
        <f aca="false">FIXED_BOM</f>
        <v>3461</v>
      </c>
      <c r="AI2255" s="24" t="n">
        <f aca="false">(AG2255+AH2255)*(1+CONT)</f>
        <v>5974.2222527425</v>
      </c>
      <c r="AJ2255" s="24" t="n">
        <f aca="false">IF(L2255&gt;0,AI2255/L2255,1000000000000)</f>
        <v>1063.8040089251</v>
      </c>
      <c r="AK2255" s="8" t="n">
        <f aca="false">IF(AND(G2255&gt;=V_NEED,L2255&gt;=P_MIN,K2255&gt;=Z_MIN,F2255&lt;=N_CAP,D2255&lt;=R_MAX,OR(CORONA_REQ=0,O2255&gt;=G2255)),1,0)</f>
        <v>0</v>
      </c>
      <c r="AL2255" s="28" t="n">
        <f aca="false">IF(AK2255=1,IF(OBJECTIVE=1,AI2255,AJ2255),1000000000000)+ROW()*0.000000001</f>
        <v>1000000000000</v>
      </c>
    </row>
    <row r="2256" customFormat="false" ht="15" hidden="false" customHeight="false" outlineLevel="0" collapsed="false">
      <c r="A2256" s="8" t="n">
        <v>2252</v>
      </c>
      <c r="B2256" s="23" t="n">
        <v>4</v>
      </c>
      <c r="C2256" s="23" t="n">
        <v>1.5</v>
      </c>
      <c r="D2256" s="8" t="n">
        <v>300</v>
      </c>
      <c r="E2256" s="8" t="n">
        <v>18</v>
      </c>
      <c r="F2256" s="8" t="n">
        <v>6</v>
      </c>
      <c r="G2256" s="28" t="n">
        <v>9.259956</v>
      </c>
      <c r="H2256" s="8" t="n">
        <v>46.434421</v>
      </c>
      <c r="I2256" s="8" t="n">
        <v>2087.69441</v>
      </c>
      <c r="J2256" s="28" t="n">
        <v>44.960061</v>
      </c>
      <c r="K2256" s="39" t="n">
        <v>1.652303</v>
      </c>
      <c r="L2256" s="28" t="n">
        <v>9.030849</v>
      </c>
      <c r="M2256" s="8" t="n">
        <v>89.5</v>
      </c>
      <c r="N2256" s="8" t="n">
        <v>775</v>
      </c>
      <c r="O2256" s="28" t="n">
        <v>9.488787</v>
      </c>
      <c r="P2256" s="28" t="n">
        <v>9.454605</v>
      </c>
      <c r="Q2256" s="28" t="n">
        <v>11.133019</v>
      </c>
      <c r="R2256" s="8" t="n">
        <v>24</v>
      </c>
      <c r="S2256" s="8" t="n">
        <v>10</v>
      </c>
      <c r="T2256" s="23" t="n">
        <v>145.450436</v>
      </c>
      <c r="U2256" s="23" t="n">
        <v>120.380527</v>
      </c>
      <c r="V2256" s="28" t="n">
        <v>4.073291</v>
      </c>
      <c r="W2256" s="39" t="n">
        <v>0.428085</v>
      </c>
      <c r="X2256" s="24" t="n">
        <f aca="false">P2256*RHO_VANE/2700*(1+SCRAP)*PRICE_VANE</f>
        <v>113.17162185</v>
      </c>
      <c r="Y2256" s="24" t="n">
        <f aca="false">Q2256*RHO_PLATE/2700*(1+SCRAP)*PRICE_PLATE</f>
        <v>133.26223743</v>
      </c>
      <c r="Z2256" s="24" t="n">
        <f aca="false">T2256*CUT_M+(R2256+S2256)*CUT_SET</f>
        <v>252.175654</v>
      </c>
      <c r="AA2256" s="24" t="n">
        <f aca="false">U2256*ROUND_M</f>
        <v>601.902635</v>
      </c>
      <c r="AB2256" s="24" t="n">
        <f aca="false">(R2256+S2256)*FINISH_PART</f>
        <v>272</v>
      </c>
      <c r="AC2256" s="24" t="n">
        <f aca="false">R2256*SPACER_VANE+(R2256+S2256)*ASM_H*LABOUR</f>
        <v>454.5</v>
      </c>
      <c r="AD2256" s="24" t="n">
        <f aca="false">V2256*G10_CAGE+W2256*G10_SLEEVE</f>
        <v>270.08256</v>
      </c>
      <c r="AE2256" s="24" t="n">
        <f aca="false">N2256/1000*SHAFT_M+SHAFT_SET</f>
        <v>173</v>
      </c>
      <c r="AF2256" s="24" t="n">
        <f aca="false">2*ROUNDUP(G2256*1000/V_ZENER,0)*PRICE_Z+5*ROUNDUP(G2256*DIODE_SAFETY/V_STICK,0)*PRICE_STICK</f>
        <v>68.9</v>
      </c>
      <c r="AG2256" s="24" t="n">
        <f aca="false">SUM(X2256:AF2256)</f>
        <v>2338.99470828</v>
      </c>
      <c r="AH2256" s="20" t="n">
        <f aca="false">FIXED_BOM</f>
        <v>3461</v>
      </c>
      <c r="AI2256" s="24" t="n">
        <f aca="false">(AG2256+AH2256)*(1+CONT)</f>
        <v>6669.993914522</v>
      </c>
      <c r="AJ2256" s="24" t="n">
        <f aca="false">IF(L2256&gt;0,AI2256/L2256,1000000000000)</f>
        <v>738.57883290065</v>
      </c>
      <c r="AK2256" s="8" t="n">
        <f aca="false">IF(AND(G2256&gt;=V_NEED,L2256&gt;=P_MIN,K2256&gt;=Z_MIN,F2256&lt;=N_CAP,D2256&lt;=R_MAX,OR(CORONA_REQ=0,O2256&gt;=G2256)),1,0)</f>
        <v>0</v>
      </c>
      <c r="AL2256" s="28" t="n">
        <f aca="false">IF(AK2256=1,IF(OBJECTIVE=1,AI2256,AJ2256),1000000000000)+ROW()*0.000000001</f>
        <v>1000000000000</v>
      </c>
    </row>
    <row r="2257" customFormat="false" ht="15" hidden="false" customHeight="false" outlineLevel="0" collapsed="false">
      <c r="A2257" s="8" t="n">
        <v>2253</v>
      </c>
      <c r="B2257" s="23" t="n">
        <v>4</v>
      </c>
      <c r="C2257" s="23" t="n">
        <v>1.5</v>
      </c>
      <c r="D2257" s="8" t="n">
        <v>300</v>
      </c>
      <c r="E2257" s="8" t="n">
        <v>18</v>
      </c>
      <c r="F2257" s="8" t="n">
        <v>8</v>
      </c>
      <c r="G2257" s="28" t="n">
        <v>9.259956</v>
      </c>
      <c r="H2257" s="8" t="n">
        <v>62.592392</v>
      </c>
      <c r="I2257" s="8" t="n">
        <v>2846.856014</v>
      </c>
      <c r="J2257" s="28" t="n">
        <v>45.482461</v>
      </c>
      <c r="K2257" s="39" t="n">
        <v>1.661854</v>
      </c>
      <c r="L2257" s="28" t="n">
        <v>12.436354</v>
      </c>
      <c r="M2257" s="8" t="n">
        <v>122.5</v>
      </c>
      <c r="N2257" s="8" t="n">
        <v>841</v>
      </c>
      <c r="O2257" s="28" t="n">
        <v>9.488787</v>
      </c>
      <c r="P2257" s="28" t="n">
        <v>12.60614</v>
      </c>
      <c r="Q2257" s="28" t="n">
        <v>15.586227</v>
      </c>
      <c r="R2257" s="8" t="n">
        <v>32</v>
      </c>
      <c r="S2257" s="8" t="n">
        <v>14</v>
      </c>
      <c r="T2257" s="23" t="n">
        <v>195.399992</v>
      </c>
      <c r="U2257" s="23" t="n">
        <v>161.973446</v>
      </c>
      <c r="V2257" s="28" t="n">
        <v>5.036865</v>
      </c>
      <c r="W2257" s="39" t="n">
        <v>0.529352</v>
      </c>
      <c r="X2257" s="24" t="n">
        <f aca="false">P2257*RHO_VANE/2700*(1+SCRAP)*PRICE_VANE</f>
        <v>150.8954958</v>
      </c>
      <c r="Y2257" s="24" t="n">
        <f aca="false">Q2257*RHO_PLATE/2700*(1+SCRAP)*PRICE_PLATE</f>
        <v>186.56713719</v>
      </c>
      <c r="Z2257" s="24" t="n">
        <f aca="false">T2257*CUT_M+(R2257+S2257)*CUT_SET</f>
        <v>339.099988</v>
      </c>
      <c r="AA2257" s="24" t="n">
        <f aca="false">U2257*ROUND_M</f>
        <v>809.86723</v>
      </c>
      <c r="AB2257" s="24" t="n">
        <f aca="false">(R2257+S2257)*FINISH_PART</f>
        <v>368</v>
      </c>
      <c r="AC2257" s="24" t="n">
        <f aca="false">R2257*SPACER_VANE+(R2257+S2257)*ASM_H*LABOUR</f>
        <v>613.5</v>
      </c>
      <c r="AD2257" s="24" t="n">
        <f aca="false">V2257*G10_CAGE+W2257*G10_SLEEVE</f>
        <v>333.97302</v>
      </c>
      <c r="AE2257" s="24" t="n">
        <f aca="false">N2257/1000*SHAFT_M+SHAFT_SET</f>
        <v>180.92</v>
      </c>
      <c r="AF2257" s="24" t="n">
        <f aca="false">2*ROUNDUP(G2257*1000/V_ZENER,0)*PRICE_Z+5*ROUNDUP(G2257*DIODE_SAFETY/V_STICK,0)*PRICE_STICK</f>
        <v>68.9</v>
      </c>
      <c r="AG2257" s="24" t="n">
        <f aca="false">SUM(X2257:AF2257)</f>
        <v>3051.72287099</v>
      </c>
      <c r="AH2257" s="20" t="n">
        <f aca="false">FIXED_BOM</f>
        <v>3461</v>
      </c>
      <c r="AI2257" s="24" t="n">
        <f aca="false">(AG2257+AH2257)*(1+CONT)</f>
        <v>7489.6313016385</v>
      </c>
      <c r="AJ2257" s="24" t="n">
        <f aca="false">IF(L2257&gt;0,AI2257/L2257,1000000000000)</f>
        <v>602.236901718824</v>
      </c>
      <c r="AK2257" s="8" t="n">
        <f aca="false">IF(AND(G2257&gt;=V_NEED,L2257&gt;=P_MIN,K2257&gt;=Z_MIN,F2257&lt;=N_CAP,D2257&lt;=R_MAX,OR(CORONA_REQ=0,O2257&gt;=G2257)),1,0)</f>
        <v>0</v>
      </c>
      <c r="AL2257" s="28" t="n">
        <f aca="false">IF(AK2257=1,IF(OBJECTIVE=1,AI2257,AJ2257),1000000000000)+ROW()*0.000000001</f>
        <v>1000000000000</v>
      </c>
    </row>
    <row r="2258" customFormat="false" ht="15" hidden="false" customHeight="false" outlineLevel="0" collapsed="false">
      <c r="A2258" s="8" t="n">
        <v>2254</v>
      </c>
      <c r="B2258" s="23" t="n">
        <v>4</v>
      </c>
      <c r="C2258" s="23" t="n">
        <v>1.5</v>
      </c>
      <c r="D2258" s="8" t="n">
        <v>300</v>
      </c>
      <c r="E2258" s="8" t="n">
        <v>18</v>
      </c>
      <c r="F2258" s="8" t="n">
        <v>10</v>
      </c>
      <c r="G2258" s="28" t="n">
        <v>9.259956</v>
      </c>
      <c r="H2258" s="8" t="n">
        <v>78.750364</v>
      </c>
      <c r="I2258" s="8" t="n">
        <v>3606.017618</v>
      </c>
      <c r="J2258" s="28" t="n">
        <v>45.790488</v>
      </c>
      <c r="K2258" s="39" t="n">
        <v>1.668291</v>
      </c>
      <c r="L2258" s="28" t="n">
        <v>15.855708</v>
      </c>
      <c r="M2258" s="8" t="n">
        <v>150</v>
      </c>
      <c r="N2258" s="8" t="n">
        <v>896</v>
      </c>
      <c r="O2258" s="28" t="n">
        <v>9.488787</v>
      </c>
      <c r="P2258" s="28" t="n">
        <v>15.757675</v>
      </c>
      <c r="Q2258" s="28" t="n">
        <v>17.81283</v>
      </c>
      <c r="R2258" s="8" t="n">
        <v>40</v>
      </c>
      <c r="S2258" s="8" t="n">
        <v>16</v>
      </c>
      <c r="T2258" s="23" t="n">
        <v>240.951317</v>
      </c>
      <c r="U2258" s="23" t="n">
        <v>199.168135</v>
      </c>
      <c r="V2258" s="28" t="n">
        <v>5.839844</v>
      </c>
      <c r="W2258" s="39" t="n">
        <v>0.613742</v>
      </c>
      <c r="X2258" s="24" t="n">
        <f aca="false">P2258*RHO_VANE/2700*(1+SCRAP)*PRICE_VANE</f>
        <v>188.61936975</v>
      </c>
      <c r="Y2258" s="24" t="n">
        <f aca="false">Q2258*RHO_PLATE/2700*(1+SCRAP)*PRICE_PLATE</f>
        <v>213.2195751</v>
      </c>
      <c r="Z2258" s="24" t="n">
        <f aca="false">T2258*CUT_M+(R2258+S2258)*CUT_SET</f>
        <v>417.4269755</v>
      </c>
      <c r="AA2258" s="24" t="n">
        <f aca="false">U2258*ROUND_M</f>
        <v>995.840675</v>
      </c>
      <c r="AB2258" s="24" t="n">
        <f aca="false">(R2258+S2258)*FINISH_PART</f>
        <v>448</v>
      </c>
      <c r="AC2258" s="24" t="n">
        <f aca="false">R2258*SPACER_VANE+(R2258+S2258)*ASM_H*LABOUR</f>
        <v>750</v>
      </c>
      <c r="AD2258" s="24" t="n">
        <f aca="false">V2258*G10_CAGE+W2258*G10_SLEEVE</f>
        <v>387.21516</v>
      </c>
      <c r="AE2258" s="24" t="n">
        <f aca="false">N2258/1000*SHAFT_M+SHAFT_SET</f>
        <v>187.52</v>
      </c>
      <c r="AF2258" s="24" t="n">
        <f aca="false">2*ROUNDUP(G2258*1000/V_ZENER,0)*PRICE_Z+5*ROUNDUP(G2258*DIODE_SAFETY/V_STICK,0)*PRICE_STICK</f>
        <v>68.9</v>
      </c>
      <c r="AG2258" s="24" t="n">
        <f aca="false">SUM(X2258:AF2258)</f>
        <v>3656.74175535</v>
      </c>
      <c r="AH2258" s="20" t="n">
        <f aca="false">FIXED_BOM</f>
        <v>3461</v>
      </c>
      <c r="AI2258" s="24" t="n">
        <f aca="false">(AG2258+AH2258)*(1+CONT)</f>
        <v>8185.4030186525</v>
      </c>
      <c r="AJ2258" s="24" t="n">
        <f aca="false">IF(L2258&gt;0,AI2258/L2258,1000000000000)</f>
        <v>516.243299804241</v>
      </c>
      <c r="AK2258" s="8" t="n">
        <f aca="false">IF(AND(G2258&gt;=V_NEED,L2258&gt;=P_MIN,K2258&gt;=Z_MIN,F2258&lt;=N_CAP,D2258&lt;=R_MAX,OR(CORONA_REQ=0,O2258&gt;=G2258)),1,0)</f>
        <v>0</v>
      </c>
      <c r="AL2258" s="28" t="n">
        <f aca="false">IF(AK2258=1,IF(OBJECTIVE=1,AI2258,AJ2258),1000000000000)+ROW()*0.000000001</f>
        <v>1000000000000</v>
      </c>
    </row>
    <row r="2259" customFormat="false" ht="15" hidden="false" customHeight="false" outlineLevel="0" collapsed="false">
      <c r="A2259" s="8" t="n">
        <v>2255</v>
      </c>
      <c r="B2259" s="23" t="n">
        <v>4</v>
      </c>
      <c r="C2259" s="23" t="n">
        <v>1.5</v>
      </c>
      <c r="D2259" s="8" t="n">
        <v>300</v>
      </c>
      <c r="E2259" s="8" t="n">
        <v>18</v>
      </c>
      <c r="F2259" s="8" t="n">
        <v>12</v>
      </c>
      <c r="G2259" s="28" t="n">
        <v>9.259956</v>
      </c>
      <c r="H2259" s="8" t="n">
        <v>94.908335</v>
      </c>
      <c r="I2259" s="8" t="n">
        <v>4365.179222</v>
      </c>
      <c r="J2259" s="28" t="n">
        <v>45.993634</v>
      </c>
      <c r="K2259" s="39" t="n">
        <v>1.672817</v>
      </c>
      <c r="L2259" s="28" t="n">
        <v>19.271344</v>
      </c>
      <c r="M2259" s="8" t="n">
        <v>177.5</v>
      </c>
      <c r="N2259" s="8" t="n">
        <v>951</v>
      </c>
      <c r="O2259" s="28" t="n">
        <v>9.488787</v>
      </c>
      <c r="P2259" s="28" t="n">
        <v>18.90921</v>
      </c>
      <c r="Q2259" s="28" t="n">
        <v>20.039434</v>
      </c>
      <c r="R2259" s="8" t="n">
        <v>48</v>
      </c>
      <c r="S2259" s="8" t="n">
        <v>18</v>
      </c>
      <c r="T2259" s="23" t="n">
        <v>286.502643</v>
      </c>
      <c r="U2259" s="23" t="n">
        <v>236.362824</v>
      </c>
      <c r="V2259" s="28" t="n">
        <v>6.642822</v>
      </c>
      <c r="W2259" s="39" t="n">
        <v>0.698131</v>
      </c>
      <c r="X2259" s="24" t="n">
        <f aca="false">P2259*RHO_VANE/2700*(1+SCRAP)*PRICE_VANE</f>
        <v>226.3432437</v>
      </c>
      <c r="Y2259" s="24" t="n">
        <f aca="false">Q2259*RHO_PLATE/2700*(1+SCRAP)*PRICE_PLATE</f>
        <v>239.87202498</v>
      </c>
      <c r="Z2259" s="24" t="n">
        <f aca="false">T2259*CUT_M+(R2259+S2259)*CUT_SET</f>
        <v>495.7539645</v>
      </c>
      <c r="AA2259" s="24" t="n">
        <f aca="false">U2259*ROUND_M</f>
        <v>1181.81412</v>
      </c>
      <c r="AB2259" s="24" t="n">
        <f aca="false">(R2259+S2259)*FINISH_PART</f>
        <v>528</v>
      </c>
      <c r="AC2259" s="24" t="n">
        <f aca="false">R2259*SPACER_VANE+(R2259+S2259)*ASM_H*LABOUR</f>
        <v>886.5</v>
      </c>
      <c r="AD2259" s="24" t="n">
        <f aca="false">V2259*G10_CAGE+W2259*G10_SLEEVE</f>
        <v>440.45718</v>
      </c>
      <c r="AE2259" s="24" t="n">
        <f aca="false">N2259/1000*SHAFT_M+SHAFT_SET</f>
        <v>194.12</v>
      </c>
      <c r="AF2259" s="24" t="n">
        <f aca="false">2*ROUNDUP(G2259*1000/V_ZENER,0)*PRICE_Z+5*ROUNDUP(G2259*DIODE_SAFETY/V_STICK,0)*PRICE_STICK</f>
        <v>68.9</v>
      </c>
      <c r="AG2259" s="24" t="n">
        <f aca="false">SUM(X2259:AF2259)</f>
        <v>4261.76053318</v>
      </c>
      <c r="AH2259" s="20" t="n">
        <f aca="false">FIXED_BOM</f>
        <v>3461</v>
      </c>
      <c r="AI2259" s="24" t="n">
        <f aca="false">(AG2259+AH2259)*(1+CONT)</f>
        <v>8881.174613157</v>
      </c>
      <c r="AJ2259" s="24" t="n">
        <f aca="false">IF(L2259&gt;0,AI2259/L2259,1000000000000)</f>
        <v>460.848740656438</v>
      </c>
      <c r="AK2259" s="8" t="n">
        <f aca="false">IF(AND(G2259&gt;=V_NEED,L2259&gt;=P_MIN,K2259&gt;=Z_MIN,F2259&lt;=N_CAP,D2259&lt;=R_MAX,OR(CORONA_REQ=0,O2259&gt;=G2259)),1,0)</f>
        <v>0</v>
      </c>
      <c r="AL2259" s="28" t="n">
        <f aca="false">IF(AK2259=1,IF(OBJECTIVE=1,AI2259,AJ2259),1000000000000)+ROW()*0.000000001</f>
        <v>1000000000000</v>
      </c>
    </row>
    <row r="2260" customFormat="false" ht="15" hidden="false" customHeight="false" outlineLevel="0" collapsed="false">
      <c r="A2260" s="8" t="n">
        <v>2256</v>
      </c>
      <c r="B2260" s="23" t="n">
        <v>4</v>
      </c>
      <c r="C2260" s="23" t="n">
        <v>1.5</v>
      </c>
      <c r="D2260" s="8" t="n">
        <v>300</v>
      </c>
      <c r="E2260" s="8" t="n">
        <v>18</v>
      </c>
      <c r="F2260" s="8" t="n">
        <v>16</v>
      </c>
      <c r="G2260" s="28" t="n">
        <v>9.259956</v>
      </c>
      <c r="H2260" s="8" t="n">
        <v>127.224277</v>
      </c>
      <c r="I2260" s="8" t="n">
        <v>5883.502429</v>
      </c>
      <c r="J2260" s="28" t="n">
        <v>46.245124</v>
      </c>
      <c r="K2260" s="39" t="n">
        <v>1.677697</v>
      </c>
      <c r="L2260" s="28" t="n">
        <v>26.094292</v>
      </c>
      <c r="M2260" s="8" t="n">
        <v>238</v>
      </c>
      <c r="N2260" s="8" t="n">
        <v>1072</v>
      </c>
      <c r="O2260" s="28" t="n">
        <v>9.488787</v>
      </c>
      <c r="P2260" s="28" t="n">
        <v>25.21228</v>
      </c>
      <c r="Q2260" s="28" t="n">
        <v>26.719246</v>
      </c>
      <c r="R2260" s="8" t="n">
        <v>64</v>
      </c>
      <c r="S2260" s="8" t="n">
        <v>24</v>
      </c>
      <c r="T2260" s="23" t="n">
        <v>382.003524</v>
      </c>
      <c r="U2260" s="23" t="n">
        <v>315.150432</v>
      </c>
      <c r="V2260" s="28" t="n">
        <v>8.409375</v>
      </c>
      <c r="W2260" s="39" t="n">
        <v>0.883788</v>
      </c>
      <c r="X2260" s="24" t="n">
        <f aca="false">P2260*RHO_VANE/2700*(1+SCRAP)*PRICE_VANE</f>
        <v>301.7909916</v>
      </c>
      <c r="Y2260" s="24" t="n">
        <f aca="false">Q2260*RHO_PLATE/2700*(1+SCRAP)*PRICE_PLATE</f>
        <v>319.82937462</v>
      </c>
      <c r="Z2260" s="24" t="n">
        <f aca="false">T2260*CUT_M+(R2260+S2260)*CUT_SET</f>
        <v>661.005286</v>
      </c>
      <c r="AA2260" s="24" t="n">
        <f aca="false">U2260*ROUND_M</f>
        <v>1575.75216</v>
      </c>
      <c r="AB2260" s="24" t="n">
        <f aca="false">(R2260+S2260)*FINISH_PART</f>
        <v>704</v>
      </c>
      <c r="AC2260" s="24" t="n">
        <f aca="false">R2260*SPACER_VANE+(R2260+S2260)*ASM_H*LABOUR</f>
        <v>1182</v>
      </c>
      <c r="AD2260" s="24" t="n">
        <f aca="false">V2260*G10_CAGE+W2260*G10_SLEEVE</f>
        <v>557.58978</v>
      </c>
      <c r="AE2260" s="24" t="n">
        <f aca="false">N2260/1000*SHAFT_M+SHAFT_SET</f>
        <v>208.64</v>
      </c>
      <c r="AF2260" s="24" t="n">
        <f aca="false">2*ROUNDUP(G2260*1000/V_ZENER,0)*PRICE_Z+5*ROUNDUP(G2260*DIODE_SAFETY/V_STICK,0)*PRICE_STICK</f>
        <v>68.9</v>
      </c>
      <c r="AG2260" s="24" t="n">
        <f aca="false">SUM(X2260:AF2260)</f>
        <v>5579.50759222</v>
      </c>
      <c r="AH2260" s="20" t="n">
        <f aca="false">FIXED_BOM</f>
        <v>3461</v>
      </c>
      <c r="AI2260" s="24" t="n">
        <f aca="false">(AG2260+AH2260)*(1+CONT)</f>
        <v>10396.583731053</v>
      </c>
      <c r="AJ2260" s="24" t="n">
        <f aca="false">IF(L2260&gt;0,AI2260/L2260,1000000000000)</f>
        <v>398.423675608942</v>
      </c>
      <c r="AK2260" s="8" t="n">
        <f aca="false">IF(AND(G2260&gt;=V_NEED,L2260&gt;=P_MIN,K2260&gt;=Z_MIN,F2260&lt;=N_CAP,D2260&lt;=R_MAX,OR(CORONA_REQ=0,O2260&gt;=G2260)),1,0)</f>
        <v>0</v>
      </c>
      <c r="AL2260" s="28" t="n">
        <f aca="false">IF(AK2260=1,IF(OBJECTIVE=1,AI2260,AJ2260),1000000000000)+ROW()*0.000000001</f>
        <v>1000000000000</v>
      </c>
    </row>
    <row r="2261" customFormat="false" ht="15" hidden="false" customHeight="false" outlineLevel="0" collapsed="false">
      <c r="A2261" s="8" t="n">
        <v>2257</v>
      </c>
      <c r="B2261" s="23" t="n">
        <v>4</v>
      </c>
      <c r="C2261" s="23" t="n">
        <v>1.5</v>
      </c>
      <c r="D2261" s="8" t="n">
        <v>300</v>
      </c>
      <c r="E2261" s="8" t="n">
        <v>22</v>
      </c>
      <c r="F2261" s="8" t="n">
        <v>4</v>
      </c>
      <c r="G2261" s="28" t="n">
        <v>9.259956</v>
      </c>
      <c r="H2261" s="8" t="n">
        <v>41.59109</v>
      </c>
      <c r="I2261" s="8" t="n">
        <v>1615.265685</v>
      </c>
      <c r="J2261" s="28" t="n">
        <v>38.83682</v>
      </c>
      <c r="K2261" s="39" t="n">
        <v>1.631202</v>
      </c>
      <c r="L2261" s="28" t="n">
        <v>6.838317</v>
      </c>
      <c r="M2261" s="8" t="n">
        <v>62</v>
      </c>
      <c r="N2261" s="8" t="n">
        <v>720</v>
      </c>
      <c r="O2261" s="28" t="n">
        <v>9.488787</v>
      </c>
      <c r="P2261" s="28" t="n">
        <v>7.490592</v>
      </c>
      <c r="Q2261" s="28" t="n">
        <v>8.906415</v>
      </c>
      <c r="R2261" s="8" t="n">
        <v>16</v>
      </c>
      <c r="S2261" s="8" t="n">
        <v>8</v>
      </c>
      <c r="T2261" s="23" t="n">
        <v>99.899111</v>
      </c>
      <c r="U2261" s="23" t="n">
        <v>83.185838</v>
      </c>
      <c r="V2261" s="28" t="n">
        <v>3.270313</v>
      </c>
      <c r="W2261" s="39" t="n">
        <v>0.343695</v>
      </c>
      <c r="X2261" s="24" t="n">
        <f aca="false">P2261*RHO_VANE/2700*(1+SCRAP)*PRICE_VANE</f>
        <v>89.66238624</v>
      </c>
      <c r="Y2261" s="24" t="n">
        <f aca="false">Q2261*RHO_PLATE/2700*(1+SCRAP)*PRICE_PLATE</f>
        <v>106.60978755</v>
      </c>
      <c r="Z2261" s="24" t="n">
        <f aca="false">T2261*CUT_M+(R2261+S2261)*CUT_SET</f>
        <v>173.8486665</v>
      </c>
      <c r="AA2261" s="24" t="n">
        <f aca="false">U2261*ROUND_M</f>
        <v>415.92919</v>
      </c>
      <c r="AB2261" s="24" t="n">
        <f aca="false">(R2261+S2261)*FINISH_PART</f>
        <v>192</v>
      </c>
      <c r="AC2261" s="24" t="n">
        <f aca="false">R2261*SPACER_VANE+(R2261+S2261)*ASM_H*LABOUR</f>
        <v>318</v>
      </c>
      <c r="AD2261" s="24" t="n">
        <f aca="false">V2261*G10_CAGE+W2261*G10_SLEEVE</f>
        <v>216.84048</v>
      </c>
      <c r="AE2261" s="24" t="n">
        <f aca="false">N2261/1000*SHAFT_M+SHAFT_SET</f>
        <v>166.4</v>
      </c>
      <c r="AF2261" s="24" t="n">
        <f aca="false">2*ROUNDUP(G2261*1000/V_ZENER,0)*PRICE_Z+5*ROUNDUP(G2261*DIODE_SAFETY/V_STICK,0)*PRICE_STICK</f>
        <v>68.9</v>
      </c>
      <c r="AG2261" s="24" t="n">
        <f aca="false">SUM(X2261:AF2261)</f>
        <v>1748.19051029</v>
      </c>
      <c r="AH2261" s="20" t="n">
        <f aca="false">FIXED_BOM</f>
        <v>3461</v>
      </c>
      <c r="AI2261" s="24" t="n">
        <f aca="false">(AG2261+AH2261)*(1+CONT)</f>
        <v>5990.5690868335</v>
      </c>
      <c r="AJ2261" s="24" t="n">
        <f aca="false">IF(L2261&gt;0,AI2261/L2261,1000000000000)</f>
        <v>876.029743405212</v>
      </c>
      <c r="AK2261" s="8" t="n">
        <f aca="false">IF(AND(G2261&gt;=V_NEED,L2261&gt;=P_MIN,K2261&gt;=Z_MIN,F2261&lt;=N_CAP,D2261&lt;=R_MAX,OR(CORONA_REQ=0,O2261&gt;=G2261)),1,0)</f>
        <v>0</v>
      </c>
      <c r="AL2261" s="28" t="n">
        <f aca="false">IF(AK2261=1,IF(OBJECTIVE=1,AI2261,AJ2261),1000000000000)+ROW()*0.000000001</f>
        <v>1000000000000</v>
      </c>
    </row>
    <row r="2262" customFormat="false" ht="15" hidden="false" customHeight="false" outlineLevel="0" collapsed="false">
      <c r="A2262" s="8" t="n">
        <v>2258</v>
      </c>
      <c r="B2262" s="23" t="n">
        <v>4</v>
      </c>
      <c r="C2262" s="23" t="n">
        <v>1.5</v>
      </c>
      <c r="D2262" s="8" t="n">
        <v>300</v>
      </c>
      <c r="E2262" s="8" t="n">
        <v>22</v>
      </c>
      <c r="F2262" s="8" t="n">
        <v>6</v>
      </c>
      <c r="G2262" s="28" t="n">
        <v>9.259956</v>
      </c>
      <c r="H2262" s="8" t="n">
        <v>64.21457</v>
      </c>
      <c r="I2262" s="8" t="n">
        <v>2538.274648</v>
      </c>
      <c r="J2262" s="28" t="n">
        <v>39.528017</v>
      </c>
      <c r="K2262" s="39" t="n">
        <v>1.649086</v>
      </c>
      <c r="L2262" s="28" t="n">
        <v>10.952644</v>
      </c>
      <c r="M2262" s="8" t="n">
        <v>95</v>
      </c>
      <c r="N2262" s="8" t="n">
        <v>786</v>
      </c>
      <c r="O2262" s="28" t="n">
        <v>9.488787</v>
      </c>
      <c r="P2262" s="28" t="n">
        <v>11.235888</v>
      </c>
      <c r="Q2262" s="28" t="n">
        <v>13.359623</v>
      </c>
      <c r="R2262" s="8" t="n">
        <v>24</v>
      </c>
      <c r="S2262" s="8" t="n">
        <v>12</v>
      </c>
      <c r="T2262" s="23" t="n">
        <v>149.848666</v>
      </c>
      <c r="U2262" s="23" t="n">
        <v>124.778757</v>
      </c>
      <c r="V2262" s="28" t="n">
        <v>4.233887</v>
      </c>
      <c r="W2262" s="39" t="n">
        <v>0.444963</v>
      </c>
      <c r="X2262" s="24" t="n">
        <f aca="false">P2262*RHO_VANE/2700*(1+SCRAP)*PRICE_VANE</f>
        <v>134.49357936</v>
      </c>
      <c r="Y2262" s="24" t="n">
        <f aca="false">Q2262*RHO_PLATE/2700*(1+SCRAP)*PRICE_PLATE</f>
        <v>159.91468731</v>
      </c>
      <c r="Z2262" s="24" t="n">
        <f aca="false">T2262*CUT_M+(R2262+S2262)*CUT_SET</f>
        <v>260.772999</v>
      </c>
      <c r="AA2262" s="24" t="n">
        <f aca="false">U2262*ROUND_M</f>
        <v>623.893785</v>
      </c>
      <c r="AB2262" s="24" t="n">
        <f aca="false">(R2262+S2262)*FINISH_PART</f>
        <v>288</v>
      </c>
      <c r="AC2262" s="24" t="n">
        <f aca="false">R2262*SPACER_VANE+(R2262+S2262)*ASM_H*LABOUR</f>
        <v>477</v>
      </c>
      <c r="AD2262" s="24" t="n">
        <f aca="false">V2262*G10_CAGE+W2262*G10_SLEEVE</f>
        <v>280.731</v>
      </c>
      <c r="AE2262" s="24" t="n">
        <f aca="false">N2262/1000*SHAFT_M+SHAFT_SET</f>
        <v>174.32</v>
      </c>
      <c r="AF2262" s="24" t="n">
        <f aca="false">2*ROUNDUP(G2262*1000/V_ZENER,0)*PRICE_Z+5*ROUNDUP(G2262*DIODE_SAFETY/V_STICK,0)*PRICE_STICK</f>
        <v>68.9</v>
      </c>
      <c r="AG2262" s="24" t="n">
        <f aca="false">SUM(X2262:AF2262)</f>
        <v>2468.02605067</v>
      </c>
      <c r="AH2262" s="20" t="n">
        <f aca="false">FIXED_BOM</f>
        <v>3461</v>
      </c>
      <c r="AI2262" s="24" t="n">
        <f aca="false">(AG2262+AH2262)*(1+CONT)</f>
        <v>6818.3799582705</v>
      </c>
      <c r="AJ2262" s="24" t="n">
        <f aca="false">IF(L2262&gt;0,AI2262/L2262,1000000000000)</f>
        <v>622.532783706884</v>
      </c>
      <c r="AK2262" s="8" t="n">
        <f aca="false">IF(AND(G2262&gt;=V_NEED,L2262&gt;=P_MIN,K2262&gt;=Z_MIN,F2262&lt;=N_CAP,D2262&lt;=R_MAX,OR(CORONA_REQ=0,O2262&gt;=G2262)),1,0)</f>
        <v>0</v>
      </c>
      <c r="AL2262" s="28" t="n">
        <f aca="false">IF(AK2262=1,IF(OBJECTIVE=1,AI2262,AJ2262),1000000000000)+ROW()*0.000000001</f>
        <v>1000000000000</v>
      </c>
    </row>
    <row r="2263" customFormat="false" ht="15" hidden="false" customHeight="false" outlineLevel="0" collapsed="false">
      <c r="A2263" s="8" t="n">
        <v>2259</v>
      </c>
      <c r="B2263" s="23" t="n">
        <v>4</v>
      </c>
      <c r="C2263" s="23" t="n">
        <v>1.5</v>
      </c>
      <c r="D2263" s="8" t="n">
        <v>300</v>
      </c>
      <c r="E2263" s="8" t="n">
        <v>22</v>
      </c>
      <c r="F2263" s="8" t="n">
        <v>8</v>
      </c>
      <c r="G2263" s="28" t="n">
        <v>9.259956</v>
      </c>
      <c r="H2263" s="8" t="n">
        <v>86.838051</v>
      </c>
      <c r="I2263" s="8" t="n">
        <v>3461.283611</v>
      </c>
      <c r="J2263" s="28" t="n">
        <v>39.859066</v>
      </c>
      <c r="K2263" s="39" t="n">
        <v>1.657905</v>
      </c>
      <c r="L2263" s="28" t="n">
        <v>15.061081</v>
      </c>
      <c r="M2263" s="8" t="n">
        <v>128</v>
      </c>
      <c r="N2263" s="8" t="n">
        <v>852</v>
      </c>
      <c r="O2263" s="28" t="n">
        <v>9.488787</v>
      </c>
      <c r="P2263" s="28" t="n">
        <v>14.981184</v>
      </c>
      <c r="Q2263" s="28" t="n">
        <v>17.81283</v>
      </c>
      <c r="R2263" s="8" t="n">
        <v>32</v>
      </c>
      <c r="S2263" s="8" t="n">
        <v>16</v>
      </c>
      <c r="T2263" s="23" t="n">
        <v>199.798221</v>
      </c>
      <c r="U2263" s="23" t="n">
        <v>166.371675</v>
      </c>
      <c r="V2263" s="28" t="n">
        <v>5.197461</v>
      </c>
      <c r="W2263" s="39" t="n">
        <v>0.54623</v>
      </c>
      <c r="X2263" s="24" t="n">
        <f aca="false">P2263*RHO_VANE/2700*(1+SCRAP)*PRICE_VANE</f>
        <v>179.32477248</v>
      </c>
      <c r="Y2263" s="24" t="n">
        <f aca="false">Q2263*RHO_PLATE/2700*(1+SCRAP)*PRICE_PLATE</f>
        <v>213.2195751</v>
      </c>
      <c r="Z2263" s="24" t="n">
        <f aca="false">T2263*CUT_M+(R2263+S2263)*CUT_SET</f>
        <v>347.6973315</v>
      </c>
      <c r="AA2263" s="24" t="n">
        <f aca="false">U2263*ROUND_M</f>
        <v>831.858375</v>
      </c>
      <c r="AB2263" s="24" t="n">
        <f aca="false">(R2263+S2263)*FINISH_PART</f>
        <v>384</v>
      </c>
      <c r="AC2263" s="24" t="n">
        <f aca="false">R2263*SPACER_VANE+(R2263+S2263)*ASM_H*LABOUR</f>
        <v>636</v>
      </c>
      <c r="AD2263" s="24" t="n">
        <f aca="false">V2263*G10_CAGE+W2263*G10_SLEEVE</f>
        <v>344.62146</v>
      </c>
      <c r="AE2263" s="24" t="n">
        <f aca="false">N2263/1000*SHAFT_M+SHAFT_SET</f>
        <v>182.24</v>
      </c>
      <c r="AF2263" s="24" t="n">
        <f aca="false">2*ROUNDUP(G2263*1000/V_ZENER,0)*PRICE_Z+5*ROUNDUP(G2263*DIODE_SAFETY/V_STICK,0)*PRICE_STICK</f>
        <v>68.9</v>
      </c>
      <c r="AG2263" s="24" t="n">
        <f aca="false">SUM(X2263:AF2263)</f>
        <v>3187.86151408</v>
      </c>
      <c r="AH2263" s="20" t="n">
        <f aca="false">FIXED_BOM</f>
        <v>3461</v>
      </c>
      <c r="AI2263" s="24" t="n">
        <f aca="false">(AG2263+AH2263)*(1+CONT)</f>
        <v>7646.190741192</v>
      </c>
      <c r="AJ2263" s="24" t="n">
        <f aca="false">IF(L2263&gt;0,AI2263/L2263,1000000000000)</f>
        <v>507.678747706888</v>
      </c>
      <c r="AK2263" s="8" t="n">
        <f aca="false">IF(AND(G2263&gt;=V_NEED,L2263&gt;=P_MIN,K2263&gt;=Z_MIN,F2263&lt;=N_CAP,D2263&lt;=R_MAX,OR(CORONA_REQ=0,O2263&gt;=G2263)),1,0)</f>
        <v>0</v>
      </c>
      <c r="AL2263" s="28" t="n">
        <f aca="false">IF(AK2263=1,IF(OBJECTIVE=1,AI2263,AJ2263),1000000000000)+ROW()*0.000000001</f>
        <v>1000000000000</v>
      </c>
    </row>
    <row r="2264" customFormat="false" ht="15" hidden="false" customHeight="false" outlineLevel="0" collapsed="false">
      <c r="A2264" s="8" t="n">
        <v>2260</v>
      </c>
      <c r="B2264" s="23" t="n">
        <v>4</v>
      </c>
      <c r="C2264" s="23" t="n">
        <v>1.5</v>
      </c>
      <c r="D2264" s="8" t="n">
        <v>300</v>
      </c>
      <c r="E2264" s="8" t="n">
        <v>22</v>
      </c>
      <c r="F2264" s="8" t="n">
        <v>10</v>
      </c>
      <c r="G2264" s="28" t="n">
        <v>9.259956</v>
      </c>
      <c r="H2264" s="8" t="n">
        <v>109.461531</v>
      </c>
      <c r="I2264" s="8" t="n">
        <v>4384.292574</v>
      </c>
      <c r="J2264" s="28" t="n">
        <v>40.053273</v>
      </c>
      <c r="K2264" s="39" t="n">
        <v>1.662844</v>
      </c>
      <c r="L2264" s="28" t="n">
        <v>19.171338</v>
      </c>
      <c r="M2264" s="8" t="n">
        <v>155.5</v>
      </c>
      <c r="N2264" s="8" t="n">
        <v>907</v>
      </c>
      <c r="O2264" s="28" t="n">
        <v>9.488787</v>
      </c>
      <c r="P2264" s="28" t="n">
        <v>18.72648</v>
      </c>
      <c r="Q2264" s="28" t="n">
        <v>20.039434</v>
      </c>
      <c r="R2264" s="8" t="n">
        <v>40</v>
      </c>
      <c r="S2264" s="8" t="n">
        <v>18</v>
      </c>
      <c r="T2264" s="23" t="n">
        <v>245.349547</v>
      </c>
      <c r="U2264" s="23" t="n">
        <v>203.566365</v>
      </c>
      <c r="V2264" s="28" t="n">
        <v>6.000439</v>
      </c>
      <c r="W2264" s="39" t="n">
        <v>0.630619</v>
      </c>
      <c r="X2264" s="24" t="n">
        <f aca="false">P2264*RHO_VANE/2700*(1+SCRAP)*PRICE_VANE</f>
        <v>224.1559656</v>
      </c>
      <c r="Y2264" s="24" t="n">
        <f aca="false">Q2264*RHO_PLATE/2700*(1+SCRAP)*PRICE_PLATE</f>
        <v>239.87202498</v>
      </c>
      <c r="Z2264" s="24" t="n">
        <f aca="false">T2264*CUT_M+(R2264+S2264)*CUT_SET</f>
        <v>426.0243205</v>
      </c>
      <c r="AA2264" s="24" t="n">
        <f aca="false">U2264*ROUND_M</f>
        <v>1017.831825</v>
      </c>
      <c r="AB2264" s="24" t="n">
        <f aca="false">(R2264+S2264)*FINISH_PART</f>
        <v>464</v>
      </c>
      <c r="AC2264" s="24" t="n">
        <f aca="false">R2264*SPACER_VANE+(R2264+S2264)*ASM_H*LABOUR</f>
        <v>772.5</v>
      </c>
      <c r="AD2264" s="24" t="n">
        <f aca="false">V2264*G10_CAGE+W2264*G10_SLEEVE</f>
        <v>397.86348</v>
      </c>
      <c r="AE2264" s="24" t="n">
        <f aca="false">N2264/1000*SHAFT_M+SHAFT_SET</f>
        <v>188.84</v>
      </c>
      <c r="AF2264" s="24" t="n">
        <f aca="false">2*ROUNDUP(G2264*1000/V_ZENER,0)*PRICE_Z+5*ROUNDUP(G2264*DIODE_SAFETY/V_STICK,0)*PRICE_STICK</f>
        <v>68.9</v>
      </c>
      <c r="AG2264" s="24" t="n">
        <f aca="false">SUM(X2264:AF2264)</f>
        <v>3799.98761608</v>
      </c>
      <c r="AH2264" s="20" t="n">
        <f aca="false">FIXED_BOM</f>
        <v>3461</v>
      </c>
      <c r="AI2264" s="24" t="n">
        <f aca="false">(AG2264+AH2264)*(1+CONT)</f>
        <v>8350.135758492</v>
      </c>
      <c r="AJ2264" s="24" t="n">
        <f aca="false">IF(L2264&gt;0,AI2264/L2264,1000000000000)</f>
        <v>435.553103205003</v>
      </c>
      <c r="AK2264" s="8" t="n">
        <f aca="false">IF(AND(G2264&gt;=V_NEED,L2264&gt;=P_MIN,K2264&gt;=Z_MIN,F2264&lt;=N_CAP,D2264&lt;=R_MAX,OR(CORONA_REQ=0,O2264&gt;=G2264)),1,0)</f>
        <v>0</v>
      </c>
      <c r="AL2264" s="28" t="n">
        <f aca="false">IF(AK2264=1,IF(OBJECTIVE=1,AI2264,AJ2264),1000000000000)+ROW()*0.000000001</f>
        <v>1000000000000</v>
      </c>
    </row>
    <row r="2265" customFormat="false" ht="15" hidden="false" customHeight="false" outlineLevel="0" collapsed="false">
      <c r="A2265" s="8" t="n">
        <v>2261</v>
      </c>
      <c r="B2265" s="23" t="n">
        <v>4</v>
      </c>
      <c r="C2265" s="23" t="n">
        <v>1.5</v>
      </c>
      <c r="D2265" s="8" t="n">
        <v>300</v>
      </c>
      <c r="E2265" s="8" t="n">
        <v>22</v>
      </c>
      <c r="F2265" s="8" t="n">
        <v>12</v>
      </c>
      <c r="G2265" s="28" t="n">
        <v>9.259956</v>
      </c>
      <c r="H2265" s="8" t="n">
        <v>132.085011</v>
      </c>
      <c r="I2265" s="8" t="n">
        <v>5307.301537</v>
      </c>
      <c r="J2265" s="28" t="n">
        <v>40.180952</v>
      </c>
      <c r="K2265" s="39" t="n">
        <v>1.665455</v>
      </c>
      <c r="L2265" s="28" t="n">
        <v>23.266686</v>
      </c>
      <c r="M2265" s="8" t="n">
        <v>188.5</v>
      </c>
      <c r="N2265" s="8" t="n">
        <v>973</v>
      </c>
      <c r="O2265" s="28" t="n">
        <v>9.488787</v>
      </c>
      <c r="P2265" s="28" t="n">
        <v>22.471776</v>
      </c>
      <c r="Q2265" s="28" t="n">
        <v>24.492642</v>
      </c>
      <c r="R2265" s="8" t="n">
        <v>48</v>
      </c>
      <c r="S2265" s="8" t="n">
        <v>22</v>
      </c>
      <c r="T2265" s="23" t="n">
        <v>295.299102</v>
      </c>
      <c r="U2265" s="23" t="n">
        <v>245.159283</v>
      </c>
      <c r="V2265" s="28" t="n">
        <v>6.964014</v>
      </c>
      <c r="W2265" s="39" t="n">
        <v>0.731887</v>
      </c>
      <c r="X2265" s="24" t="n">
        <f aca="false">P2265*RHO_VANE/2700*(1+SCRAP)*PRICE_VANE</f>
        <v>268.98715872</v>
      </c>
      <c r="Y2265" s="24" t="n">
        <f aca="false">Q2265*RHO_PLATE/2700*(1+SCRAP)*PRICE_PLATE</f>
        <v>293.17692474</v>
      </c>
      <c r="Z2265" s="24" t="n">
        <f aca="false">T2265*CUT_M+(R2265+S2265)*CUT_SET</f>
        <v>512.948653</v>
      </c>
      <c r="AA2265" s="24" t="n">
        <f aca="false">U2265*ROUND_M</f>
        <v>1225.796415</v>
      </c>
      <c r="AB2265" s="24" t="n">
        <f aca="false">(R2265+S2265)*FINISH_PART</f>
        <v>560</v>
      </c>
      <c r="AC2265" s="24" t="n">
        <f aca="false">R2265*SPACER_VANE+(R2265+S2265)*ASM_H*LABOUR</f>
        <v>931.5</v>
      </c>
      <c r="AD2265" s="24" t="n">
        <f aca="false">V2265*G10_CAGE+W2265*G10_SLEEVE</f>
        <v>461.75406</v>
      </c>
      <c r="AE2265" s="24" t="n">
        <f aca="false">N2265/1000*SHAFT_M+SHAFT_SET</f>
        <v>196.76</v>
      </c>
      <c r="AF2265" s="24" t="n">
        <f aca="false">2*ROUNDUP(G2265*1000/V_ZENER,0)*PRICE_Z+5*ROUNDUP(G2265*DIODE_SAFETY/V_STICK,0)*PRICE_STICK</f>
        <v>68.9</v>
      </c>
      <c r="AG2265" s="24" t="n">
        <f aca="false">SUM(X2265:AF2265)</f>
        <v>4519.82321146</v>
      </c>
      <c r="AH2265" s="20" t="n">
        <f aca="false">FIXED_BOM</f>
        <v>3461</v>
      </c>
      <c r="AI2265" s="24" t="n">
        <f aca="false">(AG2265+AH2265)*(1+CONT)</f>
        <v>9177.946693179</v>
      </c>
      <c r="AJ2265" s="24" t="n">
        <f aca="false">IF(L2265&gt;0,AI2265/L2265,1000000000000)</f>
        <v>394.467295135156</v>
      </c>
      <c r="AK2265" s="8" t="n">
        <f aca="false">IF(AND(G2265&gt;=V_NEED,L2265&gt;=P_MIN,K2265&gt;=Z_MIN,F2265&lt;=N_CAP,D2265&lt;=R_MAX,OR(CORONA_REQ=0,O2265&gt;=G2265)),1,0)</f>
        <v>0</v>
      </c>
      <c r="AL2265" s="28" t="n">
        <f aca="false">IF(AK2265=1,IF(OBJECTIVE=1,AI2265,AJ2265),1000000000000)+ROW()*0.000000001</f>
        <v>1000000000000</v>
      </c>
    </row>
    <row r="2266" customFormat="false" ht="15" hidden="false" customHeight="false" outlineLevel="0" collapsed="false">
      <c r="A2266" s="8" t="n">
        <v>2262</v>
      </c>
      <c r="B2266" s="23" t="n">
        <v>4</v>
      </c>
      <c r="C2266" s="23" t="n">
        <v>1.5</v>
      </c>
      <c r="D2266" s="8" t="n">
        <v>300</v>
      </c>
      <c r="E2266" s="8" t="n">
        <v>22</v>
      </c>
      <c r="F2266" s="8" t="n">
        <v>16</v>
      </c>
      <c r="G2266" s="28" t="n">
        <v>9.259956</v>
      </c>
      <c r="H2266" s="8" t="n">
        <v>177.331971</v>
      </c>
      <c r="I2266" s="8" t="n">
        <v>7153.319463</v>
      </c>
      <c r="J2266" s="28" t="n">
        <v>40.338577</v>
      </c>
      <c r="K2266" s="39" t="n">
        <v>1.670014</v>
      </c>
      <c r="L2266" s="28" t="n">
        <v>31.517564</v>
      </c>
      <c r="M2266" s="8" t="n">
        <v>249</v>
      </c>
      <c r="N2266" s="8" t="n">
        <v>1094</v>
      </c>
      <c r="O2266" s="28" t="n">
        <v>9.488787</v>
      </c>
      <c r="P2266" s="28" t="n">
        <v>29.962368</v>
      </c>
      <c r="Q2266" s="28" t="n">
        <v>31.172453</v>
      </c>
      <c r="R2266" s="8" t="n">
        <v>64</v>
      </c>
      <c r="S2266" s="8" t="n">
        <v>28</v>
      </c>
      <c r="T2266" s="23" t="n">
        <v>390.799983</v>
      </c>
      <c r="U2266" s="23" t="n">
        <v>323.946891</v>
      </c>
      <c r="V2266" s="28" t="n">
        <v>8.730566</v>
      </c>
      <c r="W2266" s="39" t="n">
        <v>0.917544</v>
      </c>
      <c r="X2266" s="24" t="n">
        <f aca="false">P2266*RHO_VANE/2700*(1+SCRAP)*PRICE_VANE</f>
        <v>358.64954496</v>
      </c>
      <c r="Y2266" s="24" t="n">
        <f aca="false">Q2266*RHO_PLATE/2700*(1+SCRAP)*PRICE_PLATE</f>
        <v>373.13426241</v>
      </c>
      <c r="Z2266" s="24" t="n">
        <f aca="false">T2266*CUT_M+(R2266+S2266)*CUT_SET</f>
        <v>678.1999745</v>
      </c>
      <c r="AA2266" s="24" t="n">
        <f aca="false">U2266*ROUND_M</f>
        <v>1619.734455</v>
      </c>
      <c r="AB2266" s="24" t="n">
        <f aca="false">(R2266+S2266)*FINISH_PART</f>
        <v>736</v>
      </c>
      <c r="AC2266" s="24" t="n">
        <f aca="false">R2266*SPACER_VANE+(R2266+S2266)*ASM_H*LABOUR</f>
        <v>1227</v>
      </c>
      <c r="AD2266" s="24" t="n">
        <f aca="false">V2266*G10_CAGE+W2266*G10_SLEEVE</f>
        <v>578.8866</v>
      </c>
      <c r="AE2266" s="24" t="n">
        <f aca="false">N2266/1000*SHAFT_M+SHAFT_SET</f>
        <v>211.28</v>
      </c>
      <c r="AF2266" s="24" t="n">
        <f aca="false">2*ROUNDUP(G2266*1000/V_ZENER,0)*PRICE_Z+5*ROUNDUP(G2266*DIODE_SAFETY/V_STICK,0)*PRICE_STICK</f>
        <v>68.9</v>
      </c>
      <c r="AG2266" s="24" t="n">
        <f aca="false">SUM(X2266:AF2266)</f>
        <v>5851.78483687</v>
      </c>
      <c r="AH2266" s="20" t="n">
        <f aca="false">FIXED_BOM</f>
        <v>3461</v>
      </c>
      <c r="AI2266" s="24" t="n">
        <f aca="false">(AG2266+AH2266)*(1+CONT)</f>
        <v>10709.7025624005</v>
      </c>
      <c r="AJ2266" s="24" t="n">
        <f aca="false">IF(L2266&gt;0,AI2266/L2266,1000000000000)</f>
        <v>339.801088764363</v>
      </c>
      <c r="AK2266" s="8" t="n">
        <f aca="false">IF(AND(G2266&gt;=V_NEED,L2266&gt;=P_MIN,K2266&gt;=Z_MIN,F2266&lt;=N_CAP,D2266&lt;=R_MAX,OR(CORONA_REQ=0,O2266&gt;=G2266)),1,0)</f>
        <v>0</v>
      </c>
      <c r="AL2266" s="28" t="n">
        <f aca="false">IF(AK2266=1,IF(OBJECTIVE=1,AI2266,AJ2266),1000000000000)+ROW()*0.000000001</f>
        <v>1000000000000</v>
      </c>
    </row>
    <row r="2267" customFormat="false" ht="15" hidden="false" customHeight="false" outlineLevel="0" collapsed="false">
      <c r="A2267" s="8" t="n">
        <v>2263</v>
      </c>
      <c r="B2267" s="23" t="n">
        <v>4</v>
      </c>
      <c r="C2267" s="23" t="n">
        <v>1.5</v>
      </c>
      <c r="D2267" s="8" t="n">
        <v>300</v>
      </c>
      <c r="E2267" s="8" t="n">
        <v>26</v>
      </c>
      <c r="F2267" s="8" t="n">
        <v>4</v>
      </c>
      <c r="G2267" s="28" t="n">
        <v>9.259956</v>
      </c>
      <c r="H2267" s="8" t="n">
        <v>68.431812</v>
      </c>
      <c r="I2267" s="8" t="n">
        <v>1897.615218</v>
      </c>
      <c r="J2267" s="28" t="n">
        <v>27.730016</v>
      </c>
      <c r="K2267" s="39" t="n">
        <v>1.6091</v>
      </c>
      <c r="L2267" s="28" t="n">
        <v>7.85931</v>
      </c>
      <c r="M2267" s="8" t="n">
        <v>67.5</v>
      </c>
      <c r="N2267" s="8" t="n">
        <v>731</v>
      </c>
      <c r="O2267" s="28" t="n">
        <v>9.488787</v>
      </c>
      <c r="P2267" s="28" t="n">
        <v>8.678114</v>
      </c>
      <c r="Q2267" s="28" t="n">
        <v>11.133019</v>
      </c>
      <c r="R2267" s="8" t="n">
        <v>16</v>
      </c>
      <c r="S2267" s="8" t="n">
        <v>10</v>
      </c>
      <c r="T2267" s="23" t="n">
        <v>104.29734</v>
      </c>
      <c r="U2267" s="23" t="n">
        <v>87.584067</v>
      </c>
      <c r="V2267" s="28" t="n">
        <v>3.430908</v>
      </c>
      <c r="W2267" s="39" t="n">
        <v>0.360573</v>
      </c>
      <c r="X2267" s="24" t="n">
        <f aca="false">P2267*RHO_VANE/2700*(1+SCRAP)*PRICE_VANE</f>
        <v>103.87702458</v>
      </c>
      <c r="Y2267" s="24" t="n">
        <f aca="false">Q2267*RHO_PLATE/2700*(1+SCRAP)*PRICE_PLATE</f>
        <v>133.26223743</v>
      </c>
      <c r="Z2267" s="24" t="n">
        <f aca="false">T2267*CUT_M+(R2267+S2267)*CUT_SET</f>
        <v>182.44601</v>
      </c>
      <c r="AA2267" s="24" t="n">
        <f aca="false">U2267*ROUND_M</f>
        <v>437.920335</v>
      </c>
      <c r="AB2267" s="24" t="n">
        <f aca="false">(R2267+S2267)*FINISH_PART</f>
        <v>208</v>
      </c>
      <c r="AC2267" s="24" t="n">
        <f aca="false">R2267*SPACER_VANE+(R2267+S2267)*ASM_H*LABOUR</f>
        <v>340.5</v>
      </c>
      <c r="AD2267" s="24" t="n">
        <f aca="false">V2267*G10_CAGE+W2267*G10_SLEEVE</f>
        <v>227.48886</v>
      </c>
      <c r="AE2267" s="24" t="n">
        <f aca="false">N2267/1000*SHAFT_M+SHAFT_SET</f>
        <v>167.72</v>
      </c>
      <c r="AF2267" s="24" t="n">
        <f aca="false">2*ROUNDUP(G2267*1000/V_ZENER,0)*PRICE_Z+5*ROUNDUP(G2267*DIODE_SAFETY/V_STICK,0)*PRICE_STICK</f>
        <v>68.9</v>
      </c>
      <c r="AG2267" s="24" t="n">
        <f aca="false">SUM(X2267:AF2267)</f>
        <v>1870.11446701</v>
      </c>
      <c r="AH2267" s="20" t="n">
        <f aca="false">FIXED_BOM</f>
        <v>3461</v>
      </c>
      <c r="AI2267" s="24" t="n">
        <f aca="false">(AG2267+AH2267)*(1+CONT)</f>
        <v>6130.7816370615</v>
      </c>
      <c r="AJ2267" s="24" t="n">
        <f aca="false">IF(L2267&gt;0,AI2267/L2267,1000000000000)</f>
        <v>780.066142837158</v>
      </c>
      <c r="AK2267" s="8" t="n">
        <f aca="false">IF(AND(G2267&gt;=V_NEED,L2267&gt;=P_MIN,K2267&gt;=Z_MIN,F2267&lt;=N_CAP,D2267&lt;=R_MAX,OR(CORONA_REQ=0,O2267&gt;=G2267)),1,0)</f>
        <v>0</v>
      </c>
      <c r="AL2267" s="28" t="n">
        <f aca="false">IF(AK2267=1,IF(OBJECTIVE=1,AI2267,AJ2267),1000000000000)+ROW()*0.000000001</f>
        <v>1000000000000</v>
      </c>
    </row>
    <row r="2268" customFormat="false" ht="15" hidden="false" customHeight="false" outlineLevel="0" collapsed="false">
      <c r="A2268" s="8" t="n">
        <v>2264</v>
      </c>
      <c r="B2268" s="23" t="n">
        <v>4</v>
      </c>
      <c r="C2268" s="23" t="n">
        <v>1.5</v>
      </c>
      <c r="D2268" s="8" t="n">
        <v>300</v>
      </c>
      <c r="E2268" s="8" t="n">
        <v>26</v>
      </c>
      <c r="F2268" s="8" t="n">
        <v>6</v>
      </c>
      <c r="G2268" s="28" t="n">
        <v>9.259956</v>
      </c>
      <c r="H2268" s="8" t="n">
        <v>106.392848</v>
      </c>
      <c r="I2268" s="8" t="n">
        <v>2981.966771</v>
      </c>
      <c r="J2268" s="28" t="n">
        <v>28.027888</v>
      </c>
      <c r="K2268" s="39" t="n">
        <v>1.623702</v>
      </c>
      <c r="L2268" s="28" t="n">
        <v>12.547068</v>
      </c>
      <c r="M2268" s="8" t="n">
        <v>100.5</v>
      </c>
      <c r="N2268" s="8" t="n">
        <v>797</v>
      </c>
      <c r="O2268" s="28" t="n">
        <v>9.488787</v>
      </c>
      <c r="P2268" s="28" t="n">
        <v>13.017171</v>
      </c>
      <c r="Q2268" s="28" t="n">
        <v>15.586227</v>
      </c>
      <c r="R2268" s="8" t="n">
        <v>24</v>
      </c>
      <c r="S2268" s="8" t="n">
        <v>14</v>
      </c>
      <c r="T2268" s="23" t="n">
        <v>154.246896</v>
      </c>
      <c r="U2268" s="23" t="n">
        <v>129.176986</v>
      </c>
      <c r="V2268" s="28" t="n">
        <v>4.394482</v>
      </c>
      <c r="W2268" s="39" t="n">
        <v>0.461841</v>
      </c>
      <c r="X2268" s="24" t="n">
        <f aca="false">P2268*RHO_VANE/2700*(1+SCRAP)*PRICE_VANE</f>
        <v>155.81553687</v>
      </c>
      <c r="Y2268" s="24" t="n">
        <f aca="false">Q2268*RHO_PLATE/2700*(1+SCRAP)*PRICE_PLATE</f>
        <v>186.56713719</v>
      </c>
      <c r="Z2268" s="24" t="n">
        <f aca="false">T2268*CUT_M+(R2268+S2268)*CUT_SET</f>
        <v>269.370344</v>
      </c>
      <c r="AA2268" s="24" t="n">
        <f aca="false">U2268*ROUND_M</f>
        <v>645.88493</v>
      </c>
      <c r="AB2268" s="24" t="n">
        <f aca="false">(R2268+S2268)*FINISH_PART</f>
        <v>304</v>
      </c>
      <c r="AC2268" s="24" t="n">
        <f aca="false">R2268*SPACER_VANE+(R2268+S2268)*ASM_H*LABOUR</f>
        <v>499.5</v>
      </c>
      <c r="AD2268" s="24" t="n">
        <f aca="false">V2268*G10_CAGE+W2268*G10_SLEEVE</f>
        <v>291.37938</v>
      </c>
      <c r="AE2268" s="24" t="n">
        <f aca="false">N2268/1000*SHAFT_M+SHAFT_SET</f>
        <v>175.64</v>
      </c>
      <c r="AF2268" s="24" t="n">
        <f aca="false">2*ROUNDUP(G2268*1000/V_ZENER,0)*PRICE_Z+5*ROUNDUP(G2268*DIODE_SAFETY/V_STICK,0)*PRICE_STICK</f>
        <v>68.9</v>
      </c>
      <c r="AG2268" s="24" t="n">
        <f aca="false">SUM(X2268:AF2268)</f>
        <v>2597.05732806</v>
      </c>
      <c r="AH2268" s="20" t="n">
        <f aca="false">FIXED_BOM</f>
        <v>3461</v>
      </c>
      <c r="AI2268" s="24" t="n">
        <f aca="false">(AG2268+AH2268)*(1+CONT)</f>
        <v>6966.765927269</v>
      </c>
      <c r="AJ2268" s="24" t="n">
        <f aca="false">IF(L2268&gt;0,AI2268/L2268,1000000000000)</f>
        <v>555.250511694764</v>
      </c>
      <c r="AK2268" s="8" t="n">
        <f aca="false">IF(AND(G2268&gt;=V_NEED,L2268&gt;=P_MIN,K2268&gt;=Z_MIN,F2268&lt;=N_CAP,D2268&lt;=R_MAX,OR(CORONA_REQ=0,O2268&gt;=G2268)),1,0)</f>
        <v>0</v>
      </c>
      <c r="AL2268" s="28" t="n">
        <f aca="false">IF(AK2268=1,IF(OBJECTIVE=1,AI2268,AJ2268),1000000000000)+ROW()*0.000000001</f>
        <v>1000000000000</v>
      </c>
    </row>
    <row r="2269" customFormat="false" ht="15" hidden="false" customHeight="false" outlineLevel="0" collapsed="false">
      <c r="A2269" s="8" t="n">
        <v>2265</v>
      </c>
      <c r="B2269" s="23" t="n">
        <v>4</v>
      </c>
      <c r="C2269" s="23" t="n">
        <v>1.5</v>
      </c>
      <c r="D2269" s="8" t="n">
        <v>300</v>
      </c>
      <c r="E2269" s="8" t="n">
        <v>26</v>
      </c>
      <c r="F2269" s="8" t="n">
        <v>8</v>
      </c>
      <c r="G2269" s="28" t="n">
        <v>9.259956</v>
      </c>
      <c r="H2269" s="8" t="n">
        <v>144.353883</v>
      </c>
      <c r="I2269" s="8" t="n">
        <v>4066.318324</v>
      </c>
      <c r="J2269" s="28" t="n">
        <v>28.169096</v>
      </c>
      <c r="K2269" s="39" t="n">
        <v>1.6305</v>
      </c>
      <c r="L2269" s="28" t="n">
        <v>17.223878</v>
      </c>
      <c r="M2269" s="8" t="n">
        <v>133.5</v>
      </c>
      <c r="N2269" s="8" t="n">
        <v>863</v>
      </c>
      <c r="O2269" s="28" t="n">
        <v>9.488787</v>
      </c>
      <c r="P2269" s="28" t="n">
        <v>17.356228</v>
      </c>
      <c r="Q2269" s="28" t="n">
        <v>20.039434</v>
      </c>
      <c r="R2269" s="8" t="n">
        <v>32</v>
      </c>
      <c r="S2269" s="8" t="n">
        <v>18</v>
      </c>
      <c r="T2269" s="23" t="n">
        <v>204.196451</v>
      </c>
      <c r="U2269" s="23" t="n">
        <v>170.769905</v>
      </c>
      <c r="V2269" s="28" t="n">
        <v>5.358057</v>
      </c>
      <c r="W2269" s="39" t="n">
        <v>0.563108</v>
      </c>
      <c r="X2269" s="24" t="n">
        <f aca="false">P2269*RHO_VANE/2700*(1+SCRAP)*PRICE_VANE</f>
        <v>207.75404916</v>
      </c>
      <c r="Y2269" s="24" t="n">
        <f aca="false">Q2269*RHO_PLATE/2700*(1+SCRAP)*PRICE_PLATE</f>
        <v>239.87202498</v>
      </c>
      <c r="Z2269" s="24" t="n">
        <f aca="false">T2269*CUT_M+(R2269+S2269)*CUT_SET</f>
        <v>356.2946765</v>
      </c>
      <c r="AA2269" s="24" t="n">
        <f aca="false">U2269*ROUND_M</f>
        <v>853.849525</v>
      </c>
      <c r="AB2269" s="24" t="n">
        <f aca="false">(R2269+S2269)*FINISH_PART</f>
        <v>400</v>
      </c>
      <c r="AC2269" s="24" t="n">
        <f aca="false">R2269*SPACER_VANE+(R2269+S2269)*ASM_H*LABOUR</f>
        <v>658.5</v>
      </c>
      <c r="AD2269" s="24" t="n">
        <f aca="false">V2269*G10_CAGE+W2269*G10_SLEEVE</f>
        <v>355.2699</v>
      </c>
      <c r="AE2269" s="24" t="n">
        <f aca="false">N2269/1000*SHAFT_M+SHAFT_SET</f>
        <v>183.56</v>
      </c>
      <c r="AF2269" s="24" t="n">
        <f aca="false">2*ROUNDUP(G2269*1000/V_ZENER,0)*PRICE_Z+5*ROUNDUP(G2269*DIODE_SAFETY/V_STICK,0)*PRICE_STICK</f>
        <v>68.9</v>
      </c>
      <c r="AG2269" s="24" t="n">
        <f aca="false">SUM(X2269:AF2269)</f>
        <v>3324.00017564</v>
      </c>
      <c r="AH2269" s="20" t="n">
        <f aca="false">FIXED_BOM</f>
        <v>3461</v>
      </c>
      <c r="AI2269" s="24" t="n">
        <f aca="false">(AG2269+AH2269)*(1+CONT)</f>
        <v>7802.750201986</v>
      </c>
      <c r="AJ2269" s="24" t="n">
        <f aca="false">IF(L2269&gt;0,AI2269/L2269,1000000000000)</f>
        <v>453.019360795867</v>
      </c>
      <c r="AK2269" s="8" t="n">
        <f aca="false">IF(AND(G2269&gt;=V_NEED,L2269&gt;=P_MIN,K2269&gt;=Z_MIN,F2269&lt;=N_CAP,D2269&lt;=R_MAX,OR(CORONA_REQ=0,O2269&gt;=G2269)),1,0)</f>
        <v>0</v>
      </c>
      <c r="AL2269" s="28" t="n">
        <f aca="false">IF(AK2269=1,IF(OBJECTIVE=1,AI2269,AJ2269),1000000000000)+ROW()*0.000000001</f>
        <v>1000000000000</v>
      </c>
    </row>
    <row r="2270" customFormat="false" ht="15" hidden="false" customHeight="false" outlineLevel="0" collapsed="false">
      <c r="A2270" s="8" t="n">
        <v>2266</v>
      </c>
      <c r="B2270" s="23" t="n">
        <v>4</v>
      </c>
      <c r="C2270" s="23" t="n">
        <v>1.5</v>
      </c>
      <c r="D2270" s="8" t="n">
        <v>300</v>
      </c>
      <c r="E2270" s="8" t="n">
        <v>26</v>
      </c>
      <c r="F2270" s="8" t="n">
        <v>10</v>
      </c>
      <c r="G2270" s="28" t="n">
        <v>9.259956</v>
      </c>
      <c r="H2270" s="8" t="n">
        <v>182.314919</v>
      </c>
      <c r="I2270" s="8" t="n">
        <v>5150.669876</v>
      </c>
      <c r="J2270" s="28" t="n">
        <v>28.2515</v>
      </c>
      <c r="K2270" s="39" t="n">
        <v>1.634249</v>
      </c>
      <c r="L2270" s="28" t="n">
        <v>21.902485</v>
      </c>
      <c r="M2270" s="8" t="n">
        <v>166.5</v>
      </c>
      <c r="N2270" s="8" t="n">
        <v>929</v>
      </c>
      <c r="O2270" s="28" t="n">
        <v>9.488787</v>
      </c>
      <c r="P2270" s="28" t="n">
        <v>21.695285</v>
      </c>
      <c r="Q2270" s="28" t="n">
        <v>24.492642</v>
      </c>
      <c r="R2270" s="8" t="n">
        <v>40</v>
      </c>
      <c r="S2270" s="8" t="n">
        <v>22</v>
      </c>
      <c r="T2270" s="23" t="n">
        <v>254.146006</v>
      </c>
      <c r="U2270" s="23" t="n">
        <v>212.362824</v>
      </c>
      <c r="V2270" s="28" t="n">
        <v>6.321631</v>
      </c>
      <c r="W2270" s="39" t="n">
        <v>0.664375</v>
      </c>
      <c r="X2270" s="24" t="n">
        <f aca="false">P2270*RHO_VANE/2700*(1+SCRAP)*PRICE_VANE</f>
        <v>259.69256145</v>
      </c>
      <c r="Y2270" s="24" t="n">
        <f aca="false">Q2270*RHO_PLATE/2700*(1+SCRAP)*PRICE_PLATE</f>
        <v>293.17692474</v>
      </c>
      <c r="Z2270" s="24" t="n">
        <f aca="false">T2270*CUT_M+(R2270+S2270)*CUT_SET</f>
        <v>443.219009</v>
      </c>
      <c r="AA2270" s="24" t="n">
        <f aca="false">U2270*ROUND_M</f>
        <v>1061.81412</v>
      </c>
      <c r="AB2270" s="24" t="n">
        <f aca="false">(R2270+S2270)*FINISH_PART</f>
        <v>496</v>
      </c>
      <c r="AC2270" s="24" t="n">
        <f aca="false">R2270*SPACER_VANE+(R2270+S2270)*ASM_H*LABOUR</f>
        <v>817.5</v>
      </c>
      <c r="AD2270" s="24" t="n">
        <f aca="false">V2270*G10_CAGE+W2270*G10_SLEEVE</f>
        <v>419.16036</v>
      </c>
      <c r="AE2270" s="24" t="n">
        <f aca="false">N2270/1000*SHAFT_M+SHAFT_SET</f>
        <v>191.48</v>
      </c>
      <c r="AF2270" s="24" t="n">
        <f aca="false">2*ROUNDUP(G2270*1000/V_ZENER,0)*PRICE_Z+5*ROUNDUP(G2270*DIODE_SAFETY/V_STICK,0)*PRICE_STICK</f>
        <v>68.9</v>
      </c>
      <c r="AG2270" s="24" t="n">
        <f aca="false">SUM(X2270:AF2270)</f>
        <v>4050.94297519</v>
      </c>
      <c r="AH2270" s="20" t="n">
        <f aca="false">FIXED_BOM</f>
        <v>3461</v>
      </c>
      <c r="AI2270" s="24" t="n">
        <f aca="false">(AG2270+AH2270)*(1+CONT)</f>
        <v>8638.7344214685</v>
      </c>
      <c r="AJ2270" s="24" t="n">
        <f aca="false">IF(L2270&gt;0,AI2270/L2270,1000000000000)</f>
        <v>394.418004234154</v>
      </c>
      <c r="AK2270" s="8" t="n">
        <f aca="false">IF(AND(G2270&gt;=V_NEED,L2270&gt;=P_MIN,K2270&gt;=Z_MIN,F2270&lt;=N_CAP,D2270&lt;=R_MAX,OR(CORONA_REQ=0,O2270&gt;=G2270)),1,0)</f>
        <v>0</v>
      </c>
      <c r="AL2270" s="28" t="n">
        <f aca="false">IF(AK2270=1,IF(OBJECTIVE=1,AI2270,AJ2270),1000000000000)+ROW()*0.000000001</f>
        <v>1000000000000</v>
      </c>
    </row>
    <row r="2271" customFormat="false" ht="15" hidden="false" customHeight="false" outlineLevel="0" collapsed="false">
      <c r="A2271" s="8" t="n">
        <v>2267</v>
      </c>
      <c r="B2271" s="23" t="n">
        <v>4</v>
      </c>
      <c r="C2271" s="23" t="n">
        <v>1.5</v>
      </c>
      <c r="D2271" s="8" t="n">
        <v>300</v>
      </c>
      <c r="E2271" s="8" t="n">
        <v>26</v>
      </c>
      <c r="F2271" s="8" t="n">
        <v>12</v>
      </c>
      <c r="G2271" s="28" t="n">
        <v>9.259956</v>
      </c>
      <c r="H2271" s="8" t="n">
        <v>220.275954</v>
      </c>
      <c r="I2271" s="8" t="n">
        <v>6235.021429</v>
      </c>
      <c r="J2271" s="28" t="n">
        <v>28.305502</v>
      </c>
      <c r="K2271" s="39" t="n">
        <v>1.637858</v>
      </c>
      <c r="L2271" s="28" t="n">
        <v>26.614292</v>
      </c>
      <c r="M2271" s="8" t="n">
        <v>199.5</v>
      </c>
      <c r="N2271" s="8" t="n">
        <v>995</v>
      </c>
      <c r="O2271" s="28" t="n">
        <v>9.488787</v>
      </c>
      <c r="P2271" s="28" t="n">
        <v>26.034342</v>
      </c>
      <c r="Q2271" s="28" t="n">
        <v>28.945849</v>
      </c>
      <c r="R2271" s="8" t="n">
        <v>48</v>
      </c>
      <c r="S2271" s="8" t="n">
        <v>26</v>
      </c>
      <c r="T2271" s="23" t="n">
        <v>304.095562</v>
      </c>
      <c r="U2271" s="23" t="n">
        <v>253.955743</v>
      </c>
      <c r="V2271" s="28" t="n">
        <v>7.285205</v>
      </c>
      <c r="W2271" s="39" t="n">
        <v>0.765643</v>
      </c>
      <c r="X2271" s="24" t="n">
        <f aca="false">P2271*RHO_VANE/2700*(1+SCRAP)*PRICE_VANE</f>
        <v>311.63107374</v>
      </c>
      <c r="Y2271" s="24" t="n">
        <f aca="false">Q2271*RHO_PLATE/2700*(1+SCRAP)*PRICE_PLATE</f>
        <v>346.48181253</v>
      </c>
      <c r="Z2271" s="24" t="n">
        <f aca="false">T2271*CUT_M+(R2271+S2271)*CUT_SET</f>
        <v>530.143343</v>
      </c>
      <c r="AA2271" s="24" t="n">
        <f aca="false">U2271*ROUND_M</f>
        <v>1269.778715</v>
      </c>
      <c r="AB2271" s="24" t="n">
        <f aca="false">(R2271+S2271)*FINISH_PART</f>
        <v>592</v>
      </c>
      <c r="AC2271" s="24" t="n">
        <f aca="false">R2271*SPACER_VANE+(R2271+S2271)*ASM_H*LABOUR</f>
        <v>976.5</v>
      </c>
      <c r="AD2271" s="24" t="n">
        <f aca="false">V2271*G10_CAGE+W2271*G10_SLEEVE</f>
        <v>483.05088</v>
      </c>
      <c r="AE2271" s="24" t="n">
        <f aca="false">N2271/1000*SHAFT_M+SHAFT_SET</f>
        <v>199.4</v>
      </c>
      <c r="AF2271" s="24" t="n">
        <f aca="false">2*ROUNDUP(G2271*1000/V_ZENER,0)*PRICE_Z+5*ROUNDUP(G2271*DIODE_SAFETY/V_STICK,0)*PRICE_STICK</f>
        <v>68.9</v>
      </c>
      <c r="AG2271" s="24" t="n">
        <f aca="false">SUM(X2271:AF2271)</f>
        <v>4777.88582427</v>
      </c>
      <c r="AH2271" s="20" t="n">
        <f aca="false">FIXED_BOM</f>
        <v>3461</v>
      </c>
      <c r="AI2271" s="24" t="n">
        <f aca="false">(AG2271+AH2271)*(1+CONT)</f>
        <v>9474.7186979105</v>
      </c>
      <c r="AJ2271" s="24" t="n">
        <f aca="false">IF(L2271&gt;0,AI2271/L2271,1000000000000)</f>
        <v>356.001155240594</v>
      </c>
      <c r="AK2271" s="8" t="n">
        <f aca="false">IF(AND(G2271&gt;=V_NEED,L2271&gt;=P_MIN,K2271&gt;=Z_MIN,F2271&lt;=N_CAP,D2271&lt;=R_MAX,OR(CORONA_REQ=0,O2271&gt;=G2271)),1,0)</f>
        <v>0</v>
      </c>
      <c r="AL2271" s="28" t="n">
        <f aca="false">IF(AK2271=1,IF(OBJECTIVE=1,AI2271,AJ2271),1000000000000)+ROW()*0.000000001</f>
        <v>1000000000000</v>
      </c>
    </row>
    <row r="2272" customFormat="false" ht="15" hidden="false" customHeight="false" outlineLevel="0" collapsed="false">
      <c r="A2272" s="8" t="n">
        <v>2268</v>
      </c>
      <c r="B2272" s="23" t="n">
        <v>4</v>
      </c>
      <c r="C2272" s="23" t="n">
        <v>1.5</v>
      </c>
      <c r="D2272" s="8" t="n">
        <v>300</v>
      </c>
      <c r="E2272" s="8" t="n">
        <v>26</v>
      </c>
      <c r="F2272" s="8" t="n">
        <v>16</v>
      </c>
      <c r="G2272" s="28" t="n">
        <v>9.259956</v>
      </c>
      <c r="H2272" s="8" t="n">
        <v>296.198025</v>
      </c>
      <c r="I2272" s="8" t="n">
        <v>8403.724535</v>
      </c>
      <c r="J2272" s="28" t="n">
        <v>28.37198</v>
      </c>
      <c r="K2272" s="39" t="n">
        <v>1.640545</v>
      </c>
      <c r="L2272" s="28" t="n">
        <v>35.970269</v>
      </c>
      <c r="M2272" s="8" t="n">
        <v>265.5</v>
      </c>
      <c r="N2272" s="8" t="n">
        <v>1127</v>
      </c>
      <c r="O2272" s="28" t="n">
        <v>9.488787</v>
      </c>
      <c r="P2272" s="28" t="n">
        <v>34.712456</v>
      </c>
      <c r="Q2272" s="28" t="n">
        <v>37.852264</v>
      </c>
      <c r="R2272" s="8" t="n">
        <v>64</v>
      </c>
      <c r="S2272" s="8" t="n">
        <v>34</v>
      </c>
      <c r="T2272" s="23" t="n">
        <v>403.994672</v>
      </c>
      <c r="U2272" s="23" t="n">
        <v>337.141581</v>
      </c>
      <c r="V2272" s="28" t="n">
        <v>9.212354</v>
      </c>
      <c r="W2272" s="39" t="n">
        <v>0.968177</v>
      </c>
      <c r="X2272" s="24" t="n">
        <f aca="false">P2272*RHO_VANE/2700*(1+SCRAP)*PRICE_VANE</f>
        <v>415.50809832</v>
      </c>
      <c r="Y2272" s="24" t="n">
        <f aca="false">Q2272*RHO_PLATE/2700*(1+SCRAP)*PRICE_PLATE</f>
        <v>453.09160008</v>
      </c>
      <c r="Z2272" s="24" t="n">
        <f aca="false">T2272*CUT_M+(R2272+S2272)*CUT_SET</f>
        <v>703.992008</v>
      </c>
      <c r="AA2272" s="24" t="n">
        <f aca="false">U2272*ROUND_M</f>
        <v>1685.707905</v>
      </c>
      <c r="AB2272" s="24" t="n">
        <f aca="false">(R2272+S2272)*FINISH_PART</f>
        <v>784</v>
      </c>
      <c r="AC2272" s="24" t="n">
        <f aca="false">R2272*SPACER_VANE+(R2272+S2272)*ASM_H*LABOUR</f>
        <v>1294.5</v>
      </c>
      <c r="AD2272" s="24" t="n">
        <f aca="false">V2272*G10_CAGE+W2272*G10_SLEEVE</f>
        <v>610.83186</v>
      </c>
      <c r="AE2272" s="24" t="n">
        <f aca="false">N2272/1000*SHAFT_M+SHAFT_SET</f>
        <v>215.24</v>
      </c>
      <c r="AF2272" s="24" t="n">
        <f aca="false">2*ROUNDUP(G2272*1000/V_ZENER,0)*PRICE_Z+5*ROUNDUP(G2272*DIODE_SAFETY/V_STICK,0)*PRICE_STICK</f>
        <v>68.9</v>
      </c>
      <c r="AG2272" s="24" t="n">
        <f aca="false">SUM(X2272:AF2272)</f>
        <v>6231.7714714</v>
      </c>
      <c r="AH2272" s="20" t="n">
        <f aca="false">FIXED_BOM</f>
        <v>3461</v>
      </c>
      <c r="AI2272" s="24" t="n">
        <f aca="false">(AG2272+AH2272)*(1+CONT)</f>
        <v>11146.68719211</v>
      </c>
      <c r="AJ2272" s="24" t="n">
        <f aca="false">IF(L2272&gt;0,AI2272/L2272,1000000000000)</f>
        <v>309.886122678426</v>
      </c>
      <c r="AK2272" s="8" t="n">
        <f aca="false">IF(AND(G2272&gt;=V_NEED,L2272&gt;=P_MIN,K2272&gt;=Z_MIN,F2272&lt;=N_CAP,D2272&lt;=R_MAX,OR(CORONA_REQ=0,O2272&gt;=G2272)),1,0)</f>
        <v>0</v>
      </c>
      <c r="AL2272" s="28" t="n">
        <f aca="false">IF(AK2272=1,IF(OBJECTIVE=1,AI2272,AJ2272),1000000000000)+ROW()*0.000000001</f>
        <v>1000000000000</v>
      </c>
    </row>
    <row r="2273" customFormat="false" ht="15" hidden="false" customHeight="false" outlineLevel="0" collapsed="false">
      <c r="A2273" s="8" t="n">
        <v>2269</v>
      </c>
      <c r="B2273" s="23" t="n">
        <v>4</v>
      </c>
      <c r="C2273" s="23" t="n">
        <v>2</v>
      </c>
      <c r="D2273" s="8" t="n">
        <v>300</v>
      </c>
      <c r="E2273" s="8" t="n">
        <v>18</v>
      </c>
      <c r="F2273" s="8" t="n">
        <v>4</v>
      </c>
      <c r="G2273" s="28" t="n">
        <v>9.259956</v>
      </c>
      <c r="H2273" s="8" t="n">
        <v>32.894573</v>
      </c>
      <c r="I2273" s="8" t="n">
        <v>1331.989827</v>
      </c>
      <c r="J2273" s="28" t="n">
        <v>40.492693</v>
      </c>
      <c r="K2273" s="39" t="n">
        <v>1.624613</v>
      </c>
      <c r="L2273" s="28" t="n">
        <v>5.601191</v>
      </c>
      <c r="M2273" s="8" t="n">
        <v>68</v>
      </c>
      <c r="N2273" s="8" t="n">
        <v>732</v>
      </c>
      <c r="O2273" s="28" t="n">
        <v>10.214631</v>
      </c>
      <c r="P2273" s="28" t="n">
        <v>8.404093</v>
      </c>
      <c r="Q2273" s="28" t="n">
        <v>11.87522</v>
      </c>
      <c r="R2273" s="8" t="n">
        <v>16</v>
      </c>
      <c r="S2273" s="8" t="n">
        <v>8</v>
      </c>
      <c r="T2273" s="23" t="n">
        <v>99.899111</v>
      </c>
      <c r="U2273" s="23" t="n">
        <v>83.185838</v>
      </c>
      <c r="V2273" s="28" t="n">
        <v>3.445508</v>
      </c>
      <c r="W2273" s="39" t="n">
        <v>0.362108</v>
      </c>
      <c r="X2273" s="24" t="n">
        <f aca="false">P2273*RHO_VANE/2700*(1+SCRAP)*PRICE_VANE</f>
        <v>100.59699321</v>
      </c>
      <c r="Y2273" s="24" t="n">
        <f aca="false">Q2273*RHO_PLATE/2700*(1+SCRAP)*PRICE_PLATE</f>
        <v>142.1463834</v>
      </c>
      <c r="Z2273" s="24" t="n">
        <f aca="false">T2273*CUT_M+(R2273+S2273)*CUT_SET</f>
        <v>173.8486665</v>
      </c>
      <c r="AA2273" s="24" t="n">
        <f aca="false">U2273*ROUND_M</f>
        <v>415.92919</v>
      </c>
      <c r="AB2273" s="24" t="n">
        <f aca="false">(R2273+S2273)*FINISH_PART</f>
        <v>192</v>
      </c>
      <c r="AC2273" s="24" t="n">
        <f aca="false">R2273*SPACER_VANE+(R2273+S2273)*ASM_H*LABOUR</f>
        <v>318</v>
      </c>
      <c r="AD2273" s="24" t="n">
        <f aca="false">V2273*G10_CAGE+W2273*G10_SLEEVE</f>
        <v>228.45696</v>
      </c>
      <c r="AE2273" s="24" t="n">
        <f aca="false">N2273/1000*SHAFT_M+SHAFT_SET</f>
        <v>167.84</v>
      </c>
      <c r="AF2273" s="24" t="n">
        <f aca="false">2*ROUNDUP(G2273*1000/V_ZENER,0)*PRICE_Z+5*ROUNDUP(G2273*DIODE_SAFETY/V_STICK,0)*PRICE_STICK</f>
        <v>68.9</v>
      </c>
      <c r="AG2273" s="24" t="n">
        <f aca="false">SUM(X2273:AF2273)</f>
        <v>1807.71819311</v>
      </c>
      <c r="AH2273" s="20" t="n">
        <f aca="false">FIXED_BOM</f>
        <v>3461</v>
      </c>
      <c r="AI2273" s="24" t="n">
        <f aca="false">(AG2273+AH2273)*(1+CONT)</f>
        <v>6059.0259220765</v>
      </c>
      <c r="AJ2273" s="24" t="n">
        <f aca="false">IF(L2273&gt;0,AI2273/L2273,1000000000000)</f>
        <v>1081.73885198282</v>
      </c>
      <c r="AK2273" s="8" t="n">
        <f aca="false">IF(AND(G2273&gt;=V_NEED,L2273&gt;=P_MIN,K2273&gt;=Z_MIN,F2273&lt;=N_CAP,D2273&lt;=R_MAX,OR(CORONA_REQ=0,O2273&gt;=G2273)),1,0)</f>
        <v>0</v>
      </c>
      <c r="AL2273" s="28" t="n">
        <f aca="false">IF(AK2273=1,IF(OBJECTIVE=1,AI2273,AJ2273),1000000000000)+ROW()*0.000000001</f>
        <v>1000000000000</v>
      </c>
    </row>
    <row r="2274" customFormat="false" ht="15" hidden="false" customHeight="false" outlineLevel="0" collapsed="false">
      <c r="A2274" s="8" t="n">
        <v>2270</v>
      </c>
      <c r="B2274" s="23" t="n">
        <v>4</v>
      </c>
      <c r="C2274" s="23" t="n">
        <v>2</v>
      </c>
      <c r="D2274" s="8" t="n">
        <v>300</v>
      </c>
      <c r="E2274" s="8" t="n">
        <v>18</v>
      </c>
      <c r="F2274" s="8" t="n">
        <v>6</v>
      </c>
      <c r="G2274" s="28" t="n">
        <v>9.259956</v>
      </c>
      <c r="H2274" s="8" t="n">
        <v>50.548614</v>
      </c>
      <c r="I2274" s="8" t="n">
        <v>2093.126871</v>
      </c>
      <c r="J2274" s="28" t="n">
        <v>41.408195</v>
      </c>
      <c r="K2274" s="39" t="n">
        <v>1.64561</v>
      </c>
      <c r="L2274" s="28" t="n">
        <v>8.992512</v>
      </c>
      <c r="M2274" s="8" t="n">
        <v>98</v>
      </c>
      <c r="N2274" s="8" t="n">
        <v>792</v>
      </c>
      <c r="O2274" s="28" t="n">
        <v>10.214631</v>
      </c>
      <c r="P2274" s="28" t="n">
        <v>12.60614</v>
      </c>
      <c r="Q2274" s="28" t="n">
        <v>14.844025</v>
      </c>
      <c r="R2274" s="8" t="n">
        <v>24</v>
      </c>
      <c r="S2274" s="8" t="n">
        <v>10</v>
      </c>
      <c r="T2274" s="23" t="n">
        <v>145.450436</v>
      </c>
      <c r="U2274" s="23" t="n">
        <v>120.380527</v>
      </c>
      <c r="V2274" s="28" t="n">
        <v>4.321484</v>
      </c>
      <c r="W2274" s="39" t="n">
        <v>0.454169</v>
      </c>
      <c r="X2274" s="24" t="n">
        <f aca="false">P2274*RHO_VANE/2700*(1+SCRAP)*PRICE_VANE</f>
        <v>150.8954958</v>
      </c>
      <c r="Y2274" s="24" t="n">
        <f aca="false">Q2274*RHO_PLATE/2700*(1+SCRAP)*PRICE_PLATE</f>
        <v>177.68297925</v>
      </c>
      <c r="Z2274" s="24" t="n">
        <f aca="false">T2274*CUT_M+(R2274+S2274)*CUT_SET</f>
        <v>252.175654</v>
      </c>
      <c r="AA2274" s="24" t="n">
        <f aca="false">U2274*ROUND_M</f>
        <v>601.902635</v>
      </c>
      <c r="AB2274" s="24" t="n">
        <f aca="false">(R2274+S2274)*FINISH_PART</f>
        <v>272</v>
      </c>
      <c r="AC2274" s="24" t="n">
        <f aca="false">R2274*SPACER_VANE+(R2274+S2274)*ASM_H*LABOUR</f>
        <v>454.5</v>
      </c>
      <c r="AD2274" s="24" t="n">
        <f aca="false">V2274*G10_CAGE+W2274*G10_SLEEVE</f>
        <v>286.53918</v>
      </c>
      <c r="AE2274" s="24" t="n">
        <f aca="false">N2274/1000*SHAFT_M+SHAFT_SET</f>
        <v>175.04</v>
      </c>
      <c r="AF2274" s="24" t="n">
        <f aca="false">2*ROUNDUP(G2274*1000/V_ZENER,0)*PRICE_Z+5*ROUNDUP(G2274*DIODE_SAFETY/V_STICK,0)*PRICE_STICK</f>
        <v>68.9</v>
      </c>
      <c r="AG2274" s="24" t="n">
        <f aca="false">SUM(X2274:AF2274)</f>
        <v>2439.63594405</v>
      </c>
      <c r="AH2274" s="20" t="n">
        <f aca="false">FIXED_BOM</f>
        <v>3461</v>
      </c>
      <c r="AI2274" s="24" t="n">
        <f aca="false">(AG2274+AH2274)*(1+CONT)</f>
        <v>6785.7313356575</v>
      </c>
      <c r="AJ2274" s="24" t="n">
        <f aca="false">IF(L2274&gt;0,AI2274/L2274,1000000000000)</f>
        <v>754.597973920691</v>
      </c>
      <c r="AK2274" s="8" t="n">
        <f aca="false">IF(AND(G2274&gt;=V_NEED,L2274&gt;=P_MIN,K2274&gt;=Z_MIN,F2274&lt;=N_CAP,D2274&lt;=R_MAX,OR(CORONA_REQ=0,O2274&gt;=G2274)),1,0)</f>
        <v>0</v>
      </c>
      <c r="AL2274" s="28" t="n">
        <f aca="false">IF(AK2274=1,IF(OBJECTIVE=1,AI2274,AJ2274),1000000000000)+ROW()*0.000000001</f>
        <v>1000000000000</v>
      </c>
    </row>
    <row r="2275" customFormat="false" ht="15" hidden="false" customHeight="false" outlineLevel="0" collapsed="false">
      <c r="A2275" s="8" t="n">
        <v>2271</v>
      </c>
      <c r="B2275" s="23" t="n">
        <v>4</v>
      </c>
      <c r="C2275" s="23" t="n">
        <v>2</v>
      </c>
      <c r="D2275" s="8" t="n">
        <v>300</v>
      </c>
      <c r="E2275" s="8" t="n">
        <v>18</v>
      </c>
      <c r="F2275" s="8" t="n">
        <v>8</v>
      </c>
      <c r="G2275" s="28" t="n">
        <v>9.259956</v>
      </c>
      <c r="H2275" s="8" t="n">
        <v>68.202656</v>
      </c>
      <c r="I2275" s="8" t="n">
        <v>2854.263916</v>
      </c>
      <c r="J2275" s="28" t="n">
        <v>41.849747</v>
      </c>
      <c r="K2275" s="39" t="n">
        <v>1.656808</v>
      </c>
      <c r="L2275" s="28" t="n">
        <v>12.399043</v>
      </c>
      <c r="M2275" s="8" t="n">
        <v>134</v>
      </c>
      <c r="N2275" s="8" t="n">
        <v>864</v>
      </c>
      <c r="O2275" s="28" t="n">
        <v>10.214631</v>
      </c>
      <c r="P2275" s="28" t="n">
        <v>16.808187</v>
      </c>
      <c r="Q2275" s="28" t="n">
        <v>20.781635</v>
      </c>
      <c r="R2275" s="8" t="n">
        <v>32</v>
      </c>
      <c r="S2275" s="8" t="n">
        <v>14</v>
      </c>
      <c r="T2275" s="23" t="n">
        <v>195.399992</v>
      </c>
      <c r="U2275" s="23" t="n">
        <v>161.973446</v>
      </c>
      <c r="V2275" s="28" t="n">
        <v>5.372656</v>
      </c>
      <c r="W2275" s="39" t="n">
        <v>0.564642</v>
      </c>
      <c r="X2275" s="24" t="n">
        <f aca="false">P2275*RHO_VANE/2700*(1+SCRAP)*PRICE_VANE</f>
        <v>201.19399839</v>
      </c>
      <c r="Y2275" s="24" t="n">
        <f aca="false">Q2275*RHO_PLATE/2700*(1+SCRAP)*PRICE_PLATE</f>
        <v>248.75617095</v>
      </c>
      <c r="Z2275" s="24" t="n">
        <f aca="false">T2275*CUT_M+(R2275+S2275)*CUT_SET</f>
        <v>339.099988</v>
      </c>
      <c r="AA2275" s="24" t="n">
        <f aca="false">U2275*ROUND_M</f>
        <v>809.86723</v>
      </c>
      <c r="AB2275" s="24" t="n">
        <f aca="false">(R2275+S2275)*FINISH_PART</f>
        <v>368</v>
      </c>
      <c r="AC2275" s="24" t="n">
        <f aca="false">R2275*SPACER_VANE+(R2275+S2275)*ASM_H*LABOUR</f>
        <v>613.5</v>
      </c>
      <c r="AD2275" s="24" t="n">
        <f aca="false">V2275*G10_CAGE+W2275*G10_SLEEVE</f>
        <v>356.23788</v>
      </c>
      <c r="AE2275" s="24" t="n">
        <f aca="false">N2275/1000*SHAFT_M+SHAFT_SET</f>
        <v>183.68</v>
      </c>
      <c r="AF2275" s="24" t="n">
        <f aca="false">2*ROUNDUP(G2275*1000/V_ZENER,0)*PRICE_Z+5*ROUNDUP(G2275*DIODE_SAFETY/V_STICK,0)*PRICE_STICK</f>
        <v>68.9</v>
      </c>
      <c r="AG2275" s="24" t="n">
        <f aca="false">SUM(X2275:AF2275)</f>
        <v>3189.23526734</v>
      </c>
      <c r="AH2275" s="20" t="n">
        <f aca="false">FIXED_BOM</f>
        <v>3461</v>
      </c>
      <c r="AI2275" s="24" t="n">
        <f aca="false">(AG2275+AH2275)*(1+CONT)</f>
        <v>7647.770557441</v>
      </c>
      <c r="AJ2275" s="24" t="n">
        <f aca="false">IF(L2275&gt;0,AI2275/L2275,1000000000000)</f>
        <v>616.803293402644</v>
      </c>
      <c r="AK2275" s="8" t="n">
        <f aca="false">IF(AND(G2275&gt;=V_NEED,L2275&gt;=P_MIN,K2275&gt;=Z_MIN,F2275&lt;=N_CAP,D2275&lt;=R_MAX,OR(CORONA_REQ=0,O2275&gt;=G2275)),1,0)</f>
        <v>0</v>
      </c>
      <c r="AL2275" s="28" t="n">
        <f aca="false">IF(AK2275=1,IF(OBJECTIVE=1,AI2275,AJ2275),1000000000000)+ROW()*0.000000001</f>
        <v>1000000000000</v>
      </c>
    </row>
    <row r="2276" customFormat="false" ht="15" hidden="false" customHeight="false" outlineLevel="0" collapsed="false">
      <c r="A2276" s="8" t="n">
        <v>2272</v>
      </c>
      <c r="B2276" s="23" t="n">
        <v>4</v>
      </c>
      <c r="C2276" s="23" t="n">
        <v>2</v>
      </c>
      <c r="D2276" s="8" t="n">
        <v>300</v>
      </c>
      <c r="E2276" s="8" t="n">
        <v>18</v>
      </c>
      <c r="F2276" s="8" t="n">
        <v>10</v>
      </c>
      <c r="G2276" s="28" t="n">
        <v>9.259956</v>
      </c>
      <c r="H2276" s="8" t="n">
        <v>85.856697</v>
      </c>
      <c r="I2276" s="8" t="n">
        <v>3615.40096</v>
      </c>
      <c r="J2276" s="28" t="n">
        <v>42.109714</v>
      </c>
      <c r="K2276" s="39" t="n">
        <v>1.662261</v>
      </c>
      <c r="L2276" s="28" t="n">
        <v>15.797346</v>
      </c>
      <c r="M2276" s="8" t="n">
        <v>164</v>
      </c>
      <c r="N2276" s="8" t="n">
        <v>924</v>
      </c>
      <c r="O2276" s="28" t="n">
        <v>10.214631</v>
      </c>
      <c r="P2276" s="28" t="n">
        <v>21.010233</v>
      </c>
      <c r="Q2276" s="28" t="n">
        <v>23.75044</v>
      </c>
      <c r="R2276" s="8" t="n">
        <v>40</v>
      </c>
      <c r="S2276" s="8" t="n">
        <v>16</v>
      </c>
      <c r="T2276" s="23" t="n">
        <v>240.951317</v>
      </c>
      <c r="U2276" s="23" t="n">
        <v>199.168135</v>
      </c>
      <c r="V2276" s="28" t="n">
        <v>6.248633</v>
      </c>
      <c r="W2276" s="39" t="n">
        <v>0.656703</v>
      </c>
      <c r="X2276" s="24" t="n">
        <f aca="false">P2276*RHO_VANE/2700*(1+SCRAP)*PRICE_VANE</f>
        <v>251.49248901</v>
      </c>
      <c r="Y2276" s="24" t="n">
        <f aca="false">Q2276*RHO_PLATE/2700*(1+SCRAP)*PRICE_PLATE</f>
        <v>284.2927668</v>
      </c>
      <c r="Z2276" s="24" t="n">
        <f aca="false">T2276*CUT_M+(R2276+S2276)*CUT_SET</f>
        <v>417.4269755</v>
      </c>
      <c r="AA2276" s="24" t="n">
        <f aca="false">U2276*ROUND_M</f>
        <v>995.840675</v>
      </c>
      <c r="AB2276" s="24" t="n">
        <f aca="false">(R2276+S2276)*FINISH_PART</f>
        <v>448</v>
      </c>
      <c r="AC2276" s="24" t="n">
        <f aca="false">R2276*SPACER_VANE+(R2276+S2276)*ASM_H*LABOUR</f>
        <v>750</v>
      </c>
      <c r="AD2276" s="24" t="n">
        <f aca="false">V2276*G10_CAGE+W2276*G10_SLEEVE</f>
        <v>414.32016</v>
      </c>
      <c r="AE2276" s="24" t="n">
        <f aca="false">N2276/1000*SHAFT_M+SHAFT_SET</f>
        <v>190.88</v>
      </c>
      <c r="AF2276" s="24" t="n">
        <f aca="false">2*ROUNDUP(G2276*1000/V_ZENER,0)*PRICE_Z+5*ROUNDUP(G2276*DIODE_SAFETY/V_STICK,0)*PRICE_STICK</f>
        <v>68.9</v>
      </c>
      <c r="AG2276" s="24" t="n">
        <f aca="false">SUM(X2276:AF2276)</f>
        <v>3821.15306631</v>
      </c>
      <c r="AH2276" s="20" t="n">
        <f aca="false">FIXED_BOM</f>
        <v>3461</v>
      </c>
      <c r="AI2276" s="24" t="n">
        <f aca="false">(AG2276+AH2276)*(1+CONT)</f>
        <v>8374.4760262565</v>
      </c>
      <c r="AJ2276" s="24" t="n">
        <f aca="false">IF(L2276&gt;0,AI2276/L2276,1000000000000)</f>
        <v>530.119174844718</v>
      </c>
      <c r="AK2276" s="8" t="n">
        <f aca="false">IF(AND(G2276&gt;=V_NEED,L2276&gt;=P_MIN,K2276&gt;=Z_MIN,F2276&lt;=N_CAP,D2276&lt;=R_MAX,OR(CORONA_REQ=0,O2276&gt;=G2276)),1,0)</f>
        <v>0</v>
      </c>
      <c r="AL2276" s="28" t="n">
        <f aca="false">IF(AK2276=1,IF(OBJECTIVE=1,AI2276,AJ2276),1000000000000)+ROW()*0.000000001</f>
        <v>1000000000000</v>
      </c>
    </row>
    <row r="2277" customFormat="false" ht="15" hidden="false" customHeight="false" outlineLevel="0" collapsed="false">
      <c r="A2277" s="8" t="n">
        <v>2273</v>
      </c>
      <c r="B2277" s="23" t="n">
        <v>4</v>
      </c>
      <c r="C2277" s="23" t="n">
        <v>2</v>
      </c>
      <c r="D2277" s="8" t="n">
        <v>300</v>
      </c>
      <c r="E2277" s="8" t="n">
        <v>18</v>
      </c>
      <c r="F2277" s="8" t="n">
        <v>12</v>
      </c>
      <c r="G2277" s="28" t="n">
        <v>9.259956</v>
      </c>
      <c r="H2277" s="8" t="n">
        <v>103.510739</v>
      </c>
      <c r="I2277" s="8" t="n">
        <v>4376.538004</v>
      </c>
      <c r="J2277" s="28" t="n">
        <v>42.281004</v>
      </c>
      <c r="K2277" s="39" t="n">
        <v>1.665809</v>
      </c>
      <c r="L2277" s="28" t="n">
        <v>19.18773</v>
      </c>
      <c r="M2277" s="8" t="n">
        <v>194</v>
      </c>
      <c r="N2277" s="8" t="n">
        <v>984</v>
      </c>
      <c r="O2277" s="28" t="n">
        <v>10.214631</v>
      </c>
      <c r="P2277" s="28" t="n">
        <v>25.21228</v>
      </c>
      <c r="Q2277" s="28" t="n">
        <v>26.719246</v>
      </c>
      <c r="R2277" s="8" t="n">
        <v>48</v>
      </c>
      <c r="S2277" s="8" t="n">
        <v>18</v>
      </c>
      <c r="T2277" s="23" t="n">
        <v>286.502643</v>
      </c>
      <c r="U2277" s="23" t="n">
        <v>236.362824</v>
      </c>
      <c r="V2277" s="28" t="n">
        <v>7.124609</v>
      </c>
      <c r="W2277" s="39" t="n">
        <v>0.748765</v>
      </c>
      <c r="X2277" s="24" t="n">
        <f aca="false">P2277*RHO_VANE/2700*(1+SCRAP)*PRICE_VANE</f>
        <v>301.7909916</v>
      </c>
      <c r="Y2277" s="24" t="n">
        <f aca="false">Q2277*RHO_PLATE/2700*(1+SCRAP)*PRICE_PLATE</f>
        <v>319.82937462</v>
      </c>
      <c r="Z2277" s="24" t="n">
        <f aca="false">T2277*CUT_M+(R2277+S2277)*CUT_SET</f>
        <v>495.7539645</v>
      </c>
      <c r="AA2277" s="24" t="n">
        <f aca="false">U2277*ROUND_M</f>
        <v>1181.81412</v>
      </c>
      <c r="AB2277" s="24" t="n">
        <f aca="false">(R2277+S2277)*FINISH_PART</f>
        <v>528</v>
      </c>
      <c r="AC2277" s="24" t="n">
        <f aca="false">R2277*SPACER_VANE+(R2277+S2277)*ASM_H*LABOUR</f>
        <v>886.5</v>
      </c>
      <c r="AD2277" s="24" t="n">
        <f aca="false">V2277*G10_CAGE+W2277*G10_SLEEVE</f>
        <v>472.40244</v>
      </c>
      <c r="AE2277" s="24" t="n">
        <f aca="false">N2277/1000*SHAFT_M+SHAFT_SET</f>
        <v>198.08</v>
      </c>
      <c r="AF2277" s="24" t="n">
        <f aca="false">2*ROUNDUP(G2277*1000/V_ZENER,0)*PRICE_Z+5*ROUNDUP(G2277*DIODE_SAFETY/V_STICK,0)*PRICE_STICK</f>
        <v>68.9</v>
      </c>
      <c r="AG2277" s="24" t="n">
        <f aca="false">SUM(X2277:AF2277)</f>
        <v>4453.07089072</v>
      </c>
      <c r="AH2277" s="20" t="n">
        <f aca="false">FIXED_BOM</f>
        <v>3461</v>
      </c>
      <c r="AI2277" s="24" t="n">
        <f aca="false">(AG2277+AH2277)*(1+CONT)</f>
        <v>9101.181524328</v>
      </c>
      <c r="AJ2277" s="24" t="n">
        <f aca="false">IF(L2277&gt;0,AI2277/L2277,1000000000000)</f>
        <v>474.322993096526</v>
      </c>
      <c r="AK2277" s="8" t="n">
        <f aca="false">IF(AND(G2277&gt;=V_NEED,L2277&gt;=P_MIN,K2277&gt;=Z_MIN,F2277&lt;=N_CAP,D2277&lt;=R_MAX,OR(CORONA_REQ=0,O2277&gt;=G2277)),1,0)</f>
        <v>0</v>
      </c>
      <c r="AL2277" s="28" t="n">
        <f aca="false">IF(AK2277=1,IF(OBJECTIVE=1,AI2277,AJ2277),1000000000000)+ROW()*0.000000001</f>
        <v>1000000000000</v>
      </c>
    </row>
    <row r="2278" customFormat="false" ht="15" hidden="false" customHeight="false" outlineLevel="0" collapsed="false">
      <c r="A2278" s="8" t="n">
        <v>2274</v>
      </c>
      <c r="B2278" s="23" t="n">
        <v>4</v>
      </c>
      <c r="C2278" s="23" t="n">
        <v>2</v>
      </c>
      <c r="D2278" s="8" t="n">
        <v>300</v>
      </c>
      <c r="E2278" s="8" t="n">
        <v>18</v>
      </c>
      <c r="F2278" s="8" t="n">
        <v>16</v>
      </c>
      <c r="G2278" s="28" t="n">
        <v>9.259956</v>
      </c>
      <c r="H2278" s="8" t="n">
        <v>138.818822</v>
      </c>
      <c r="I2278" s="8" t="n">
        <v>5898.812092</v>
      </c>
      <c r="J2278" s="28" t="n">
        <v>42.492884</v>
      </c>
      <c r="K2278" s="39" t="n">
        <v>1.671537</v>
      </c>
      <c r="L2278" s="28" t="n">
        <v>26.025164</v>
      </c>
      <c r="M2278" s="8" t="n">
        <v>260</v>
      </c>
      <c r="N2278" s="8" t="n">
        <v>1116</v>
      </c>
      <c r="O2278" s="28" t="n">
        <v>10.214631</v>
      </c>
      <c r="P2278" s="28" t="n">
        <v>33.616373</v>
      </c>
      <c r="Q2278" s="28" t="n">
        <v>35.625661</v>
      </c>
      <c r="R2278" s="8" t="n">
        <v>64</v>
      </c>
      <c r="S2278" s="8" t="n">
        <v>24</v>
      </c>
      <c r="T2278" s="23" t="n">
        <v>382.003524</v>
      </c>
      <c r="U2278" s="23" t="n">
        <v>315.150432</v>
      </c>
      <c r="V2278" s="28" t="n">
        <v>9.051758</v>
      </c>
      <c r="W2278" s="39" t="n">
        <v>0.951299</v>
      </c>
      <c r="X2278" s="24" t="n">
        <f aca="false">P2278*RHO_VANE/2700*(1+SCRAP)*PRICE_VANE</f>
        <v>402.38798481</v>
      </c>
      <c r="Y2278" s="24" t="n">
        <f aca="false">Q2278*RHO_PLATE/2700*(1+SCRAP)*PRICE_PLATE</f>
        <v>426.43916217</v>
      </c>
      <c r="Z2278" s="24" t="n">
        <f aca="false">T2278*CUT_M+(R2278+S2278)*CUT_SET</f>
        <v>661.005286</v>
      </c>
      <c r="AA2278" s="24" t="n">
        <f aca="false">U2278*ROUND_M</f>
        <v>1575.75216</v>
      </c>
      <c r="AB2278" s="24" t="n">
        <f aca="false">(R2278+S2278)*FINISH_PART</f>
        <v>704</v>
      </c>
      <c r="AC2278" s="24" t="n">
        <f aca="false">R2278*SPACER_VANE+(R2278+S2278)*ASM_H*LABOUR</f>
        <v>1182</v>
      </c>
      <c r="AD2278" s="24" t="n">
        <f aca="false">V2278*G10_CAGE+W2278*G10_SLEEVE</f>
        <v>600.18342</v>
      </c>
      <c r="AE2278" s="24" t="n">
        <f aca="false">N2278/1000*SHAFT_M+SHAFT_SET</f>
        <v>213.92</v>
      </c>
      <c r="AF2278" s="24" t="n">
        <f aca="false">2*ROUNDUP(G2278*1000/V_ZENER,0)*PRICE_Z+5*ROUNDUP(G2278*DIODE_SAFETY/V_STICK,0)*PRICE_STICK</f>
        <v>68.9</v>
      </c>
      <c r="AG2278" s="24" t="n">
        <f aca="false">SUM(X2278:AF2278)</f>
        <v>5834.58801298</v>
      </c>
      <c r="AH2278" s="20" t="n">
        <f aca="false">FIXED_BOM</f>
        <v>3461</v>
      </c>
      <c r="AI2278" s="24" t="n">
        <f aca="false">(AG2278+AH2278)*(1+CONT)</f>
        <v>10689.926214927</v>
      </c>
      <c r="AJ2278" s="24" t="n">
        <f aca="false">IF(L2278&gt;0,AI2278/L2278,1000000000000)</f>
        <v>410.753462107943</v>
      </c>
      <c r="AK2278" s="8" t="n">
        <f aca="false">IF(AND(G2278&gt;=V_NEED,L2278&gt;=P_MIN,K2278&gt;=Z_MIN,F2278&lt;=N_CAP,D2278&lt;=R_MAX,OR(CORONA_REQ=0,O2278&gt;=G2278)),1,0)</f>
        <v>0</v>
      </c>
      <c r="AL2278" s="28" t="n">
        <f aca="false">IF(AK2278=1,IF(OBJECTIVE=1,AI2278,AJ2278),1000000000000)+ROW()*0.000000001</f>
        <v>1000000000000</v>
      </c>
    </row>
    <row r="2279" customFormat="false" ht="15" hidden="false" customHeight="false" outlineLevel="0" collapsed="false">
      <c r="A2279" s="8" t="n">
        <v>2275</v>
      </c>
      <c r="B2279" s="23" t="n">
        <v>4</v>
      </c>
      <c r="C2279" s="23" t="n">
        <v>2</v>
      </c>
      <c r="D2279" s="8" t="n">
        <v>300</v>
      </c>
      <c r="E2279" s="8" t="n">
        <v>22</v>
      </c>
      <c r="F2279" s="8" t="n">
        <v>4</v>
      </c>
      <c r="G2279" s="28" t="n">
        <v>9.259956</v>
      </c>
      <c r="H2279" s="8" t="n">
        <v>45.220921</v>
      </c>
      <c r="I2279" s="8" t="n">
        <v>1616.828767</v>
      </c>
      <c r="J2279" s="28" t="n">
        <v>35.753999</v>
      </c>
      <c r="K2279" s="39" t="n">
        <v>1.625303</v>
      </c>
      <c r="L2279" s="28" t="n">
        <v>6.804265</v>
      </c>
      <c r="M2279" s="8" t="n">
        <v>68</v>
      </c>
      <c r="N2279" s="8" t="n">
        <v>732</v>
      </c>
      <c r="O2279" s="28" t="n">
        <v>10.214631</v>
      </c>
      <c r="P2279" s="28" t="n">
        <v>9.987456</v>
      </c>
      <c r="Q2279" s="28" t="n">
        <v>11.87522</v>
      </c>
      <c r="R2279" s="8" t="n">
        <v>16</v>
      </c>
      <c r="S2279" s="8" t="n">
        <v>8</v>
      </c>
      <c r="T2279" s="23" t="n">
        <v>99.899111</v>
      </c>
      <c r="U2279" s="23" t="n">
        <v>83.185838</v>
      </c>
      <c r="V2279" s="28" t="n">
        <v>3.445508</v>
      </c>
      <c r="W2279" s="39" t="n">
        <v>0.362108</v>
      </c>
      <c r="X2279" s="24" t="n">
        <f aca="false">P2279*RHO_VANE/2700*(1+SCRAP)*PRICE_VANE</f>
        <v>119.54984832</v>
      </c>
      <c r="Y2279" s="24" t="n">
        <f aca="false">Q2279*RHO_PLATE/2700*(1+SCRAP)*PRICE_PLATE</f>
        <v>142.1463834</v>
      </c>
      <c r="Z2279" s="24" t="n">
        <f aca="false">T2279*CUT_M+(R2279+S2279)*CUT_SET</f>
        <v>173.8486665</v>
      </c>
      <c r="AA2279" s="24" t="n">
        <f aca="false">U2279*ROUND_M</f>
        <v>415.92919</v>
      </c>
      <c r="AB2279" s="24" t="n">
        <f aca="false">(R2279+S2279)*FINISH_PART</f>
        <v>192</v>
      </c>
      <c r="AC2279" s="24" t="n">
        <f aca="false">R2279*SPACER_VANE+(R2279+S2279)*ASM_H*LABOUR</f>
        <v>318</v>
      </c>
      <c r="AD2279" s="24" t="n">
        <f aca="false">V2279*G10_CAGE+W2279*G10_SLEEVE</f>
        <v>228.45696</v>
      </c>
      <c r="AE2279" s="24" t="n">
        <f aca="false">N2279/1000*SHAFT_M+SHAFT_SET</f>
        <v>167.84</v>
      </c>
      <c r="AF2279" s="24" t="n">
        <f aca="false">2*ROUNDUP(G2279*1000/V_ZENER,0)*PRICE_Z+5*ROUNDUP(G2279*DIODE_SAFETY/V_STICK,0)*PRICE_STICK</f>
        <v>68.9</v>
      </c>
      <c r="AG2279" s="24" t="n">
        <f aca="false">SUM(X2279:AF2279)</f>
        <v>1826.67104822</v>
      </c>
      <c r="AH2279" s="20" t="n">
        <f aca="false">FIXED_BOM</f>
        <v>3461</v>
      </c>
      <c r="AI2279" s="24" t="n">
        <f aca="false">(AG2279+AH2279)*(1+CONT)</f>
        <v>6080.821705453</v>
      </c>
      <c r="AJ2279" s="24" t="n">
        <f aca="false">IF(L2279&gt;0,AI2279/L2279,1000000000000)</f>
        <v>893.677966018813</v>
      </c>
      <c r="AK2279" s="8" t="n">
        <f aca="false">IF(AND(G2279&gt;=V_NEED,L2279&gt;=P_MIN,K2279&gt;=Z_MIN,F2279&lt;=N_CAP,D2279&lt;=R_MAX,OR(CORONA_REQ=0,O2279&gt;=G2279)),1,0)</f>
        <v>0</v>
      </c>
      <c r="AL2279" s="28" t="n">
        <f aca="false">IF(AK2279=1,IF(OBJECTIVE=1,AI2279,AJ2279),1000000000000)+ROW()*0.000000001</f>
        <v>1000000000000</v>
      </c>
    </row>
    <row r="2280" customFormat="false" ht="15" hidden="false" customHeight="false" outlineLevel="0" collapsed="false">
      <c r="A2280" s="8" t="n">
        <v>2276</v>
      </c>
      <c r="B2280" s="23" t="n">
        <v>4</v>
      </c>
      <c r="C2280" s="23" t="n">
        <v>2</v>
      </c>
      <c r="D2280" s="8" t="n">
        <v>300</v>
      </c>
      <c r="E2280" s="8" t="n">
        <v>22</v>
      </c>
      <c r="F2280" s="8" t="n">
        <v>6</v>
      </c>
      <c r="G2280" s="28" t="n">
        <v>9.259956</v>
      </c>
      <c r="H2280" s="8" t="n">
        <v>69.91859</v>
      </c>
      <c r="I2280" s="8" t="n">
        <v>2540.73092</v>
      </c>
      <c r="J2280" s="28" t="n">
        <v>36.338418</v>
      </c>
      <c r="K2280" s="39" t="n">
        <v>1.642981</v>
      </c>
      <c r="L2280" s="28" t="n">
        <v>10.887483</v>
      </c>
      <c r="M2280" s="8" t="n">
        <v>104</v>
      </c>
      <c r="N2280" s="8" t="n">
        <v>804</v>
      </c>
      <c r="O2280" s="28" t="n">
        <v>10.214631</v>
      </c>
      <c r="P2280" s="28" t="n">
        <v>14.981184</v>
      </c>
      <c r="Q2280" s="28" t="n">
        <v>17.81283</v>
      </c>
      <c r="R2280" s="8" t="n">
        <v>24</v>
      </c>
      <c r="S2280" s="8" t="n">
        <v>12</v>
      </c>
      <c r="T2280" s="23" t="n">
        <v>149.848666</v>
      </c>
      <c r="U2280" s="23" t="n">
        <v>124.778757</v>
      </c>
      <c r="V2280" s="28" t="n">
        <v>4.49668</v>
      </c>
      <c r="W2280" s="39" t="n">
        <v>0.472581</v>
      </c>
      <c r="X2280" s="24" t="n">
        <f aca="false">P2280*RHO_VANE/2700*(1+SCRAP)*PRICE_VANE</f>
        <v>179.32477248</v>
      </c>
      <c r="Y2280" s="24" t="n">
        <f aca="false">Q2280*RHO_PLATE/2700*(1+SCRAP)*PRICE_PLATE</f>
        <v>213.2195751</v>
      </c>
      <c r="Z2280" s="24" t="n">
        <f aca="false">T2280*CUT_M+(R2280+S2280)*CUT_SET</f>
        <v>260.772999</v>
      </c>
      <c r="AA2280" s="24" t="n">
        <f aca="false">U2280*ROUND_M</f>
        <v>623.893785</v>
      </c>
      <c r="AB2280" s="24" t="n">
        <f aca="false">(R2280+S2280)*FINISH_PART</f>
        <v>288</v>
      </c>
      <c r="AC2280" s="24" t="n">
        <f aca="false">R2280*SPACER_VANE+(R2280+S2280)*ASM_H*LABOUR</f>
        <v>477</v>
      </c>
      <c r="AD2280" s="24" t="n">
        <f aca="false">V2280*G10_CAGE+W2280*G10_SLEEVE</f>
        <v>298.15566</v>
      </c>
      <c r="AE2280" s="24" t="n">
        <f aca="false">N2280/1000*SHAFT_M+SHAFT_SET</f>
        <v>176.48</v>
      </c>
      <c r="AF2280" s="24" t="n">
        <f aca="false">2*ROUNDUP(G2280*1000/V_ZENER,0)*PRICE_Z+5*ROUNDUP(G2280*DIODE_SAFETY/V_STICK,0)*PRICE_STICK</f>
        <v>68.9</v>
      </c>
      <c r="AG2280" s="24" t="n">
        <f aca="false">SUM(X2280:AF2280)</f>
        <v>2585.74679158</v>
      </c>
      <c r="AH2280" s="20" t="n">
        <f aca="false">FIXED_BOM</f>
        <v>3461</v>
      </c>
      <c r="AI2280" s="24" t="n">
        <f aca="false">(AG2280+AH2280)*(1+CONT)</f>
        <v>6953.758810317</v>
      </c>
      <c r="AJ2280" s="24" t="n">
        <f aca="false">IF(L2280&gt;0,AI2280/L2280,1000000000000)</f>
        <v>638.692966070946</v>
      </c>
      <c r="AK2280" s="8" t="n">
        <f aca="false">IF(AND(G2280&gt;=V_NEED,L2280&gt;=P_MIN,K2280&gt;=Z_MIN,F2280&lt;=N_CAP,D2280&lt;=R_MAX,OR(CORONA_REQ=0,O2280&gt;=G2280)),1,0)</f>
        <v>0</v>
      </c>
      <c r="AL2280" s="28" t="n">
        <f aca="false">IF(AK2280=1,IF(OBJECTIVE=1,AI2280,AJ2280),1000000000000)+ROW()*0.000000001</f>
        <v>1000000000000</v>
      </c>
    </row>
    <row r="2281" customFormat="false" ht="15" hidden="false" customHeight="false" outlineLevel="0" collapsed="false">
      <c r="A2281" s="8" t="n">
        <v>2277</v>
      </c>
      <c r="B2281" s="23" t="n">
        <v>4</v>
      </c>
      <c r="C2281" s="23" t="n">
        <v>2</v>
      </c>
      <c r="D2281" s="8" t="n">
        <v>300</v>
      </c>
      <c r="E2281" s="8" t="n">
        <v>22</v>
      </c>
      <c r="F2281" s="8" t="n">
        <v>8</v>
      </c>
      <c r="G2281" s="28" t="n">
        <v>9.259956</v>
      </c>
      <c r="H2281" s="8" t="n">
        <v>94.616259</v>
      </c>
      <c r="I2281" s="8" t="n">
        <v>3464.633072</v>
      </c>
      <c r="J2281" s="28" t="n">
        <v>36.617735</v>
      </c>
      <c r="K2281" s="39" t="n">
        <v>1.651697</v>
      </c>
      <c r="L2281" s="28" t="n">
        <v>14.987417</v>
      </c>
      <c r="M2281" s="8" t="n">
        <v>140</v>
      </c>
      <c r="N2281" s="8" t="n">
        <v>876</v>
      </c>
      <c r="O2281" s="28" t="n">
        <v>10.214631</v>
      </c>
      <c r="P2281" s="28" t="n">
        <v>19.974912</v>
      </c>
      <c r="Q2281" s="28" t="n">
        <v>23.75044</v>
      </c>
      <c r="R2281" s="8" t="n">
        <v>32</v>
      </c>
      <c r="S2281" s="8" t="n">
        <v>16</v>
      </c>
      <c r="T2281" s="23" t="n">
        <v>199.798221</v>
      </c>
      <c r="U2281" s="23" t="n">
        <v>166.371675</v>
      </c>
      <c r="V2281" s="28" t="n">
        <v>5.547852</v>
      </c>
      <c r="W2281" s="39" t="n">
        <v>0.583054</v>
      </c>
      <c r="X2281" s="24" t="n">
        <f aca="false">P2281*RHO_VANE/2700*(1+SCRAP)*PRICE_VANE</f>
        <v>239.09969664</v>
      </c>
      <c r="Y2281" s="24" t="n">
        <f aca="false">Q2281*RHO_PLATE/2700*(1+SCRAP)*PRICE_PLATE</f>
        <v>284.2927668</v>
      </c>
      <c r="Z2281" s="24" t="n">
        <f aca="false">T2281*CUT_M+(R2281+S2281)*CUT_SET</f>
        <v>347.6973315</v>
      </c>
      <c r="AA2281" s="24" t="n">
        <f aca="false">U2281*ROUND_M</f>
        <v>831.858375</v>
      </c>
      <c r="AB2281" s="24" t="n">
        <f aca="false">(R2281+S2281)*FINISH_PART</f>
        <v>384</v>
      </c>
      <c r="AC2281" s="24" t="n">
        <f aca="false">R2281*SPACER_VANE+(R2281+S2281)*ASM_H*LABOUR</f>
        <v>636</v>
      </c>
      <c r="AD2281" s="24" t="n">
        <f aca="false">V2281*G10_CAGE+W2281*G10_SLEEVE</f>
        <v>367.85436</v>
      </c>
      <c r="AE2281" s="24" t="n">
        <f aca="false">N2281/1000*SHAFT_M+SHAFT_SET</f>
        <v>185.12</v>
      </c>
      <c r="AF2281" s="24" t="n">
        <f aca="false">2*ROUNDUP(G2281*1000/V_ZENER,0)*PRICE_Z+5*ROUNDUP(G2281*DIODE_SAFETY/V_STICK,0)*PRICE_STICK</f>
        <v>68.9</v>
      </c>
      <c r="AG2281" s="24" t="n">
        <f aca="false">SUM(X2281:AF2281)</f>
        <v>3344.82252994</v>
      </c>
      <c r="AH2281" s="20" t="n">
        <f aca="false">FIXED_BOM</f>
        <v>3461</v>
      </c>
      <c r="AI2281" s="24" t="n">
        <f aca="false">(AG2281+AH2281)*(1+CONT)</f>
        <v>7826.695909431</v>
      </c>
      <c r="AJ2281" s="24" t="n">
        <f aca="false">IF(L2281&gt;0,AI2281/L2281,1000000000000)</f>
        <v>522.217798399217</v>
      </c>
      <c r="AK2281" s="8" t="n">
        <f aca="false">IF(AND(G2281&gt;=V_NEED,L2281&gt;=P_MIN,K2281&gt;=Z_MIN,F2281&lt;=N_CAP,D2281&lt;=R_MAX,OR(CORONA_REQ=0,O2281&gt;=G2281)),1,0)</f>
        <v>0</v>
      </c>
      <c r="AL2281" s="28" t="n">
        <f aca="false">IF(AK2281=1,IF(OBJECTIVE=1,AI2281,AJ2281),1000000000000)+ROW()*0.000000001</f>
        <v>1000000000000</v>
      </c>
    </row>
    <row r="2282" customFormat="false" ht="15" hidden="false" customHeight="false" outlineLevel="0" collapsed="false">
      <c r="A2282" s="8" t="n">
        <v>2278</v>
      </c>
      <c r="B2282" s="23" t="n">
        <v>4</v>
      </c>
      <c r="C2282" s="23" t="n">
        <v>2</v>
      </c>
      <c r="D2282" s="8" t="n">
        <v>300</v>
      </c>
      <c r="E2282" s="8" t="n">
        <v>22</v>
      </c>
      <c r="F2282" s="8" t="n">
        <v>10</v>
      </c>
      <c r="G2282" s="28" t="n">
        <v>9.259956</v>
      </c>
      <c r="H2282" s="8" t="n">
        <v>119.313928</v>
      </c>
      <c r="I2282" s="8" t="n">
        <v>4388.535225</v>
      </c>
      <c r="J2282" s="28" t="n">
        <v>36.781416</v>
      </c>
      <c r="K2282" s="39" t="n">
        <v>1.656578</v>
      </c>
      <c r="L2282" s="28" t="n">
        <v>19.077578</v>
      </c>
      <c r="M2282" s="8" t="n">
        <v>170</v>
      </c>
      <c r="N2282" s="8" t="n">
        <v>936</v>
      </c>
      <c r="O2282" s="28" t="n">
        <v>10.214631</v>
      </c>
      <c r="P2282" s="28" t="n">
        <v>24.96864</v>
      </c>
      <c r="Q2282" s="28" t="n">
        <v>26.719246</v>
      </c>
      <c r="R2282" s="8" t="n">
        <v>40</v>
      </c>
      <c r="S2282" s="8" t="n">
        <v>18</v>
      </c>
      <c r="T2282" s="23" t="n">
        <v>245.349547</v>
      </c>
      <c r="U2282" s="23" t="n">
        <v>203.566365</v>
      </c>
      <c r="V2282" s="28" t="n">
        <v>6.423828</v>
      </c>
      <c r="W2282" s="39" t="n">
        <v>0.675116</v>
      </c>
      <c r="X2282" s="24" t="n">
        <f aca="false">P2282*RHO_VANE/2700*(1+SCRAP)*PRICE_VANE</f>
        <v>298.8746208</v>
      </c>
      <c r="Y2282" s="24" t="n">
        <f aca="false">Q2282*RHO_PLATE/2700*(1+SCRAP)*PRICE_PLATE</f>
        <v>319.82937462</v>
      </c>
      <c r="Z2282" s="24" t="n">
        <f aca="false">T2282*CUT_M+(R2282+S2282)*CUT_SET</f>
        <v>426.0243205</v>
      </c>
      <c r="AA2282" s="24" t="n">
        <f aca="false">U2282*ROUND_M</f>
        <v>1017.831825</v>
      </c>
      <c r="AB2282" s="24" t="n">
        <f aca="false">(R2282+S2282)*FINISH_PART</f>
        <v>464</v>
      </c>
      <c r="AC2282" s="24" t="n">
        <f aca="false">R2282*SPACER_VANE+(R2282+S2282)*ASM_H*LABOUR</f>
        <v>772.5</v>
      </c>
      <c r="AD2282" s="24" t="n">
        <f aca="false">V2282*G10_CAGE+W2282*G10_SLEEVE</f>
        <v>425.93664</v>
      </c>
      <c r="AE2282" s="24" t="n">
        <f aca="false">N2282/1000*SHAFT_M+SHAFT_SET</f>
        <v>192.32</v>
      </c>
      <c r="AF2282" s="24" t="n">
        <f aca="false">2*ROUNDUP(G2282*1000/V_ZENER,0)*PRICE_Z+5*ROUNDUP(G2282*DIODE_SAFETY/V_STICK,0)*PRICE_STICK</f>
        <v>68.9</v>
      </c>
      <c r="AG2282" s="24" t="n">
        <f aca="false">SUM(X2282:AF2282)</f>
        <v>3986.21678092</v>
      </c>
      <c r="AH2282" s="20" t="n">
        <f aca="false">FIXED_BOM</f>
        <v>3461</v>
      </c>
      <c r="AI2282" s="24" t="n">
        <f aca="false">(AG2282+AH2282)*(1+CONT)</f>
        <v>8564.299298058</v>
      </c>
      <c r="AJ2282" s="24" t="n">
        <f aca="false">IF(L2282&gt;0,AI2282/L2282,1000000000000)</f>
        <v>448.919632149217</v>
      </c>
      <c r="AK2282" s="8" t="n">
        <f aca="false">IF(AND(G2282&gt;=V_NEED,L2282&gt;=P_MIN,K2282&gt;=Z_MIN,F2282&lt;=N_CAP,D2282&lt;=R_MAX,OR(CORONA_REQ=0,O2282&gt;=G2282)),1,0)</f>
        <v>0</v>
      </c>
      <c r="AL2282" s="28" t="n">
        <f aca="false">IF(AK2282=1,IF(OBJECTIVE=1,AI2282,AJ2282),1000000000000)+ROW()*0.000000001</f>
        <v>1000000000000</v>
      </c>
    </row>
    <row r="2283" customFormat="false" ht="15" hidden="false" customHeight="false" outlineLevel="0" collapsed="false">
      <c r="A2283" s="8" t="n">
        <v>2279</v>
      </c>
      <c r="B2283" s="23" t="n">
        <v>4</v>
      </c>
      <c r="C2283" s="23" t="n">
        <v>2</v>
      </c>
      <c r="D2283" s="8" t="n">
        <v>300</v>
      </c>
      <c r="E2283" s="8" t="n">
        <v>22</v>
      </c>
      <c r="F2283" s="8" t="n">
        <v>12</v>
      </c>
      <c r="G2283" s="28" t="n">
        <v>9.259956</v>
      </c>
      <c r="H2283" s="8" t="n">
        <v>144.011597</v>
      </c>
      <c r="I2283" s="8" t="n">
        <v>5312.437377</v>
      </c>
      <c r="J2283" s="28" t="n">
        <v>36.888955</v>
      </c>
      <c r="K2283" s="39" t="n">
        <v>1.659156</v>
      </c>
      <c r="L2283" s="28" t="n">
        <v>23.150225</v>
      </c>
      <c r="M2283" s="8" t="n">
        <v>206</v>
      </c>
      <c r="N2283" s="8" t="n">
        <v>1008</v>
      </c>
      <c r="O2283" s="28" t="n">
        <v>10.214631</v>
      </c>
      <c r="P2283" s="28" t="n">
        <v>29.962368</v>
      </c>
      <c r="Q2283" s="28" t="n">
        <v>32.656856</v>
      </c>
      <c r="R2283" s="8" t="n">
        <v>48</v>
      </c>
      <c r="S2283" s="8" t="n">
        <v>22</v>
      </c>
      <c r="T2283" s="23" t="n">
        <v>295.299102</v>
      </c>
      <c r="U2283" s="23" t="n">
        <v>245.159283</v>
      </c>
      <c r="V2283" s="28" t="n">
        <v>7.475</v>
      </c>
      <c r="W2283" s="39" t="n">
        <v>0.785589</v>
      </c>
      <c r="X2283" s="24" t="n">
        <f aca="false">P2283*RHO_VANE/2700*(1+SCRAP)*PRICE_VANE</f>
        <v>358.64954496</v>
      </c>
      <c r="Y2283" s="24" t="n">
        <f aca="false">Q2283*RHO_PLATE/2700*(1+SCRAP)*PRICE_PLATE</f>
        <v>390.90256632</v>
      </c>
      <c r="Z2283" s="24" t="n">
        <f aca="false">T2283*CUT_M+(R2283+S2283)*CUT_SET</f>
        <v>512.948653</v>
      </c>
      <c r="AA2283" s="24" t="n">
        <f aca="false">U2283*ROUND_M</f>
        <v>1225.796415</v>
      </c>
      <c r="AB2283" s="24" t="n">
        <f aca="false">(R2283+S2283)*FINISH_PART</f>
        <v>560</v>
      </c>
      <c r="AC2283" s="24" t="n">
        <f aca="false">R2283*SPACER_VANE+(R2283+S2283)*ASM_H*LABOUR</f>
        <v>931.5</v>
      </c>
      <c r="AD2283" s="24" t="n">
        <f aca="false">V2283*G10_CAGE+W2283*G10_SLEEVE</f>
        <v>495.63534</v>
      </c>
      <c r="AE2283" s="24" t="n">
        <f aca="false">N2283/1000*SHAFT_M+SHAFT_SET</f>
        <v>200.96</v>
      </c>
      <c r="AF2283" s="24" t="n">
        <f aca="false">2*ROUNDUP(G2283*1000/V_ZENER,0)*PRICE_Z+5*ROUNDUP(G2283*DIODE_SAFETY/V_STICK,0)*PRICE_STICK</f>
        <v>68.9</v>
      </c>
      <c r="AG2283" s="24" t="n">
        <f aca="false">SUM(X2283:AF2283)</f>
        <v>4745.29251928</v>
      </c>
      <c r="AH2283" s="20" t="n">
        <f aca="false">FIXED_BOM</f>
        <v>3461</v>
      </c>
      <c r="AI2283" s="24" t="n">
        <f aca="false">(AG2283+AH2283)*(1+CONT)</f>
        <v>9437.236397172</v>
      </c>
      <c r="AJ2283" s="24" t="n">
        <f aca="false">IF(L2283&gt;0,AI2283/L2283,1000000000000)</f>
        <v>407.652037816997</v>
      </c>
      <c r="AK2283" s="8" t="n">
        <f aca="false">IF(AND(G2283&gt;=V_NEED,L2283&gt;=P_MIN,K2283&gt;=Z_MIN,F2283&lt;=N_CAP,D2283&lt;=R_MAX,OR(CORONA_REQ=0,O2283&gt;=G2283)),1,0)</f>
        <v>0</v>
      </c>
      <c r="AL2283" s="28" t="n">
        <f aca="false">IF(AK2283=1,IF(OBJECTIVE=1,AI2283,AJ2283),1000000000000)+ROW()*0.000000001</f>
        <v>1000000000000</v>
      </c>
    </row>
    <row r="2284" customFormat="false" ht="15" hidden="false" customHeight="false" outlineLevel="0" collapsed="false">
      <c r="A2284" s="8" t="n">
        <v>2280</v>
      </c>
      <c r="B2284" s="23" t="n">
        <v>4</v>
      </c>
      <c r="C2284" s="23" t="n">
        <v>2</v>
      </c>
      <c r="D2284" s="8" t="n">
        <v>300</v>
      </c>
      <c r="E2284" s="8" t="n">
        <v>22</v>
      </c>
      <c r="F2284" s="8" t="n">
        <v>16</v>
      </c>
      <c r="G2284" s="28" t="n">
        <v>9.259956</v>
      </c>
      <c r="H2284" s="8" t="n">
        <v>193.406936</v>
      </c>
      <c r="I2284" s="8" t="n">
        <v>7160.241683</v>
      </c>
      <c r="J2284" s="28" t="n">
        <v>37.021639</v>
      </c>
      <c r="K2284" s="39" t="n">
        <v>1.662747</v>
      </c>
      <c r="L2284" s="28" t="n">
        <v>31.31349</v>
      </c>
      <c r="M2284" s="8" t="n">
        <v>272</v>
      </c>
      <c r="N2284" s="8" t="n">
        <v>1140</v>
      </c>
      <c r="O2284" s="28" t="n">
        <v>10.214631</v>
      </c>
      <c r="P2284" s="28" t="n">
        <v>39.949824</v>
      </c>
      <c r="Q2284" s="28" t="n">
        <v>41.563271</v>
      </c>
      <c r="R2284" s="8" t="n">
        <v>64</v>
      </c>
      <c r="S2284" s="8" t="n">
        <v>28</v>
      </c>
      <c r="T2284" s="23" t="n">
        <v>390.799983</v>
      </c>
      <c r="U2284" s="23" t="n">
        <v>323.946891</v>
      </c>
      <c r="V2284" s="28" t="n">
        <v>9.402148</v>
      </c>
      <c r="W2284" s="39" t="n">
        <v>0.988124</v>
      </c>
      <c r="X2284" s="24" t="n">
        <f aca="false">P2284*RHO_VANE/2700*(1+SCRAP)*PRICE_VANE</f>
        <v>478.19939328</v>
      </c>
      <c r="Y2284" s="24" t="n">
        <f aca="false">Q2284*RHO_PLATE/2700*(1+SCRAP)*PRICE_PLATE</f>
        <v>497.51235387</v>
      </c>
      <c r="Z2284" s="24" t="n">
        <f aca="false">T2284*CUT_M+(R2284+S2284)*CUT_SET</f>
        <v>678.1999745</v>
      </c>
      <c r="AA2284" s="24" t="n">
        <f aca="false">U2284*ROUND_M</f>
        <v>1619.734455</v>
      </c>
      <c r="AB2284" s="24" t="n">
        <f aca="false">(R2284+S2284)*FINISH_PART</f>
        <v>736</v>
      </c>
      <c r="AC2284" s="24" t="n">
        <f aca="false">R2284*SPACER_VANE+(R2284+S2284)*ASM_H*LABOUR</f>
        <v>1227</v>
      </c>
      <c r="AD2284" s="24" t="n">
        <f aca="false">V2284*G10_CAGE+W2284*G10_SLEEVE</f>
        <v>623.41632</v>
      </c>
      <c r="AE2284" s="24" t="n">
        <f aca="false">N2284/1000*SHAFT_M+SHAFT_SET</f>
        <v>216.8</v>
      </c>
      <c r="AF2284" s="24" t="n">
        <f aca="false">2*ROUNDUP(G2284*1000/V_ZENER,0)*PRICE_Z+5*ROUNDUP(G2284*DIODE_SAFETY/V_STICK,0)*PRICE_STICK</f>
        <v>68.9</v>
      </c>
      <c r="AG2284" s="24" t="n">
        <f aca="false">SUM(X2284:AF2284)</f>
        <v>6145.76249665</v>
      </c>
      <c r="AH2284" s="20" t="n">
        <f aca="false">FIXED_BOM</f>
        <v>3461</v>
      </c>
      <c r="AI2284" s="24" t="n">
        <f aca="false">(AG2284+AH2284)*(1+CONT)</f>
        <v>11047.7768711475</v>
      </c>
      <c r="AJ2284" s="24" t="n">
        <f aca="false">IF(L2284&gt;0,AI2284/L2284,1000000000000)</f>
        <v>352.812058673355</v>
      </c>
      <c r="AK2284" s="8" t="n">
        <f aca="false">IF(AND(G2284&gt;=V_NEED,L2284&gt;=P_MIN,K2284&gt;=Z_MIN,F2284&lt;=N_CAP,D2284&lt;=R_MAX,OR(CORONA_REQ=0,O2284&gt;=G2284)),1,0)</f>
        <v>0</v>
      </c>
      <c r="AL2284" s="28" t="n">
        <f aca="false">IF(AK2284=1,IF(OBJECTIVE=1,AI2284,AJ2284),1000000000000)+ROW()*0.000000001</f>
        <v>1000000000000</v>
      </c>
    </row>
    <row r="2285" customFormat="false" ht="15" hidden="false" customHeight="false" outlineLevel="0" collapsed="false">
      <c r="A2285" s="8" t="n">
        <v>2281</v>
      </c>
      <c r="B2285" s="23" t="n">
        <v>4</v>
      </c>
      <c r="C2285" s="23" t="n">
        <v>2</v>
      </c>
      <c r="D2285" s="8" t="n">
        <v>300</v>
      </c>
      <c r="E2285" s="8" t="n">
        <v>26</v>
      </c>
      <c r="F2285" s="8" t="n">
        <v>4</v>
      </c>
      <c r="G2285" s="28" t="n">
        <v>9.259956</v>
      </c>
      <c r="H2285" s="8" t="n">
        <v>74.192282</v>
      </c>
      <c r="I2285" s="8" t="n">
        <v>1900.616562</v>
      </c>
      <c r="J2285" s="28" t="n">
        <v>25.617443</v>
      </c>
      <c r="K2285" s="39" t="n">
        <v>1.601747</v>
      </c>
      <c r="L2285" s="28" t="n">
        <v>7.807532</v>
      </c>
      <c r="M2285" s="8" t="n">
        <v>74</v>
      </c>
      <c r="N2285" s="8" t="n">
        <v>744</v>
      </c>
      <c r="O2285" s="28" t="n">
        <v>10.214631</v>
      </c>
      <c r="P2285" s="28" t="n">
        <v>11.570819</v>
      </c>
      <c r="Q2285" s="28" t="n">
        <v>14.844025</v>
      </c>
      <c r="R2285" s="8" t="n">
        <v>16</v>
      </c>
      <c r="S2285" s="8" t="n">
        <v>10</v>
      </c>
      <c r="T2285" s="23" t="n">
        <v>104.29734</v>
      </c>
      <c r="U2285" s="23" t="n">
        <v>87.584067</v>
      </c>
      <c r="V2285" s="28" t="n">
        <v>3.620703</v>
      </c>
      <c r="W2285" s="39" t="n">
        <v>0.38052</v>
      </c>
      <c r="X2285" s="24" t="n">
        <f aca="false">P2285*RHO_VANE/2700*(1+SCRAP)*PRICE_VANE</f>
        <v>138.50270343</v>
      </c>
      <c r="Y2285" s="24" t="n">
        <f aca="false">Q2285*RHO_PLATE/2700*(1+SCRAP)*PRICE_PLATE</f>
        <v>177.68297925</v>
      </c>
      <c r="Z2285" s="24" t="n">
        <f aca="false">T2285*CUT_M+(R2285+S2285)*CUT_SET</f>
        <v>182.44601</v>
      </c>
      <c r="AA2285" s="24" t="n">
        <f aca="false">U2285*ROUND_M</f>
        <v>437.920335</v>
      </c>
      <c r="AB2285" s="24" t="n">
        <f aca="false">(R2285+S2285)*FINISH_PART</f>
        <v>208</v>
      </c>
      <c r="AC2285" s="24" t="n">
        <f aca="false">R2285*SPACER_VANE+(R2285+S2285)*ASM_H*LABOUR</f>
        <v>340.5</v>
      </c>
      <c r="AD2285" s="24" t="n">
        <f aca="false">V2285*G10_CAGE+W2285*G10_SLEEVE</f>
        <v>240.07338</v>
      </c>
      <c r="AE2285" s="24" t="n">
        <f aca="false">N2285/1000*SHAFT_M+SHAFT_SET</f>
        <v>169.28</v>
      </c>
      <c r="AF2285" s="24" t="n">
        <f aca="false">2*ROUNDUP(G2285*1000/V_ZENER,0)*PRICE_Z+5*ROUNDUP(G2285*DIODE_SAFETY/V_STICK,0)*PRICE_STICK</f>
        <v>68.9</v>
      </c>
      <c r="AG2285" s="24" t="n">
        <f aca="false">SUM(X2285:AF2285)</f>
        <v>1963.30540768</v>
      </c>
      <c r="AH2285" s="20" t="n">
        <f aca="false">FIXED_BOM</f>
        <v>3461</v>
      </c>
      <c r="AI2285" s="24" t="n">
        <f aca="false">(AG2285+AH2285)*(1+CONT)</f>
        <v>6237.951218832</v>
      </c>
      <c r="AJ2285" s="24" t="n">
        <f aca="false">IF(L2285&gt;0,AI2285/L2285,1000000000000)</f>
        <v>798.965821572297</v>
      </c>
      <c r="AK2285" s="8" t="n">
        <f aca="false">IF(AND(G2285&gt;=V_NEED,L2285&gt;=P_MIN,K2285&gt;=Z_MIN,F2285&lt;=N_CAP,D2285&lt;=R_MAX,OR(CORONA_REQ=0,O2285&gt;=G2285)),1,0)</f>
        <v>0</v>
      </c>
      <c r="AL2285" s="28" t="n">
        <f aca="false">IF(AK2285=1,IF(OBJECTIVE=1,AI2285,AJ2285),1000000000000)+ROW()*0.000000001</f>
        <v>1000000000000</v>
      </c>
    </row>
    <row r="2286" customFormat="false" ht="15" hidden="false" customHeight="false" outlineLevel="0" collapsed="false">
      <c r="A2286" s="8" t="n">
        <v>2282</v>
      </c>
      <c r="B2286" s="23" t="n">
        <v>4</v>
      </c>
      <c r="C2286" s="23" t="n">
        <v>2</v>
      </c>
      <c r="D2286" s="8" t="n">
        <v>300</v>
      </c>
      <c r="E2286" s="8" t="n">
        <v>26</v>
      </c>
      <c r="F2286" s="8" t="n">
        <v>6</v>
      </c>
      <c r="G2286" s="28" t="n">
        <v>9.259956</v>
      </c>
      <c r="H2286" s="8" t="n">
        <v>115.445014</v>
      </c>
      <c r="I2286" s="8" t="n">
        <v>2986.683169</v>
      </c>
      <c r="J2286" s="28" t="n">
        <v>25.871045</v>
      </c>
      <c r="K2286" s="39" t="n">
        <v>1.615284</v>
      </c>
      <c r="L2286" s="28" t="n">
        <v>12.456655</v>
      </c>
      <c r="M2286" s="8" t="n">
        <v>110</v>
      </c>
      <c r="N2286" s="8" t="n">
        <v>816</v>
      </c>
      <c r="O2286" s="28" t="n">
        <v>10.214631</v>
      </c>
      <c r="P2286" s="28" t="n">
        <v>17.356228</v>
      </c>
      <c r="Q2286" s="28" t="n">
        <v>20.781635</v>
      </c>
      <c r="R2286" s="8" t="n">
        <v>24</v>
      </c>
      <c r="S2286" s="8" t="n">
        <v>14</v>
      </c>
      <c r="T2286" s="23" t="n">
        <v>154.246896</v>
      </c>
      <c r="U2286" s="23" t="n">
        <v>129.176986</v>
      </c>
      <c r="V2286" s="28" t="n">
        <v>4.671875</v>
      </c>
      <c r="W2286" s="39" t="n">
        <v>0.490993</v>
      </c>
      <c r="X2286" s="24" t="n">
        <f aca="false">P2286*RHO_VANE/2700*(1+SCRAP)*PRICE_VANE</f>
        <v>207.75404916</v>
      </c>
      <c r="Y2286" s="24" t="n">
        <f aca="false">Q2286*RHO_PLATE/2700*(1+SCRAP)*PRICE_PLATE</f>
        <v>248.75617095</v>
      </c>
      <c r="Z2286" s="24" t="n">
        <f aca="false">T2286*CUT_M+(R2286+S2286)*CUT_SET</f>
        <v>269.370344</v>
      </c>
      <c r="AA2286" s="24" t="n">
        <f aca="false">U2286*ROUND_M</f>
        <v>645.88493</v>
      </c>
      <c r="AB2286" s="24" t="n">
        <f aca="false">(R2286+S2286)*FINISH_PART</f>
        <v>304</v>
      </c>
      <c r="AC2286" s="24" t="n">
        <f aca="false">R2286*SPACER_VANE+(R2286+S2286)*ASM_H*LABOUR</f>
        <v>499.5</v>
      </c>
      <c r="AD2286" s="24" t="n">
        <f aca="false">V2286*G10_CAGE+W2286*G10_SLEEVE</f>
        <v>309.77208</v>
      </c>
      <c r="AE2286" s="24" t="n">
        <f aca="false">N2286/1000*SHAFT_M+SHAFT_SET</f>
        <v>177.92</v>
      </c>
      <c r="AF2286" s="24" t="n">
        <f aca="false">2*ROUNDUP(G2286*1000/V_ZENER,0)*PRICE_Z+5*ROUNDUP(G2286*DIODE_SAFETY/V_STICK,0)*PRICE_STICK</f>
        <v>68.9</v>
      </c>
      <c r="AG2286" s="24" t="n">
        <f aca="false">SUM(X2286:AF2286)</f>
        <v>2731.85757411</v>
      </c>
      <c r="AH2286" s="20" t="n">
        <f aca="false">FIXED_BOM</f>
        <v>3461</v>
      </c>
      <c r="AI2286" s="24" t="n">
        <f aca="false">(AG2286+AH2286)*(1+CONT)</f>
        <v>7121.7862102265</v>
      </c>
      <c r="AJ2286" s="24" t="n">
        <f aca="false">IF(L2286&gt;0,AI2286/L2286,1000000000000)</f>
        <v>571.725411856273</v>
      </c>
      <c r="AK2286" s="8" t="n">
        <f aca="false">IF(AND(G2286&gt;=V_NEED,L2286&gt;=P_MIN,K2286&gt;=Z_MIN,F2286&lt;=N_CAP,D2286&lt;=R_MAX,OR(CORONA_REQ=0,O2286&gt;=G2286)),1,0)</f>
        <v>0</v>
      </c>
      <c r="AL2286" s="28" t="n">
        <f aca="false">IF(AK2286=1,IF(OBJECTIVE=1,AI2286,AJ2286),1000000000000)+ROW()*0.000000001</f>
        <v>1000000000000</v>
      </c>
    </row>
    <row r="2287" customFormat="false" ht="15" hidden="false" customHeight="false" outlineLevel="0" collapsed="false">
      <c r="A2287" s="8" t="n">
        <v>2283</v>
      </c>
      <c r="B2287" s="23" t="n">
        <v>4</v>
      </c>
      <c r="C2287" s="23" t="n">
        <v>2</v>
      </c>
      <c r="D2287" s="8" t="n">
        <v>300</v>
      </c>
      <c r="E2287" s="8" t="n">
        <v>26</v>
      </c>
      <c r="F2287" s="8" t="n">
        <v>8</v>
      </c>
      <c r="G2287" s="28" t="n">
        <v>9.259956</v>
      </c>
      <c r="H2287" s="8" t="n">
        <v>156.697747</v>
      </c>
      <c r="I2287" s="8" t="n">
        <v>4072.749776</v>
      </c>
      <c r="J2287" s="28" t="n">
        <v>25.991119</v>
      </c>
      <c r="K2287" s="39" t="n">
        <v>1.621966</v>
      </c>
      <c r="L2287" s="28" t="n">
        <v>17.101594</v>
      </c>
      <c r="M2287" s="8" t="n">
        <v>146</v>
      </c>
      <c r="N2287" s="8" t="n">
        <v>888</v>
      </c>
      <c r="O2287" s="28" t="n">
        <v>10.214631</v>
      </c>
      <c r="P2287" s="28" t="n">
        <v>23.141638</v>
      </c>
      <c r="Q2287" s="28" t="n">
        <v>26.719246</v>
      </c>
      <c r="R2287" s="8" t="n">
        <v>32</v>
      </c>
      <c r="S2287" s="8" t="n">
        <v>18</v>
      </c>
      <c r="T2287" s="23" t="n">
        <v>204.196451</v>
      </c>
      <c r="U2287" s="23" t="n">
        <v>170.769905</v>
      </c>
      <c r="V2287" s="28" t="n">
        <v>5.723047</v>
      </c>
      <c r="W2287" s="39" t="n">
        <v>0.601467</v>
      </c>
      <c r="X2287" s="24" t="n">
        <f aca="false">P2287*RHO_VANE/2700*(1+SCRAP)*PRICE_VANE</f>
        <v>277.00540686</v>
      </c>
      <c r="Y2287" s="24" t="n">
        <f aca="false">Q2287*RHO_PLATE/2700*(1+SCRAP)*PRICE_PLATE</f>
        <v>319.82937462</v>
      </c>
      <c r="Z2287" s="24" t="n">
        <f aca="false">T2287*CUT_M+(R2287+S2287)*CUT_SET</f>
        <v>356.2946765</v>
      </c>
      <c r="AA2287" s="24" t="n">
        <f aca="false">U2287*ROUND_M</f>
        <v>853.849525</v>
      </c>
      <c r="AB2287" s="24" t="n">
        <f aca="false">(R2287+S2287)*FINISH_PART</f>
        <v>400</v>
      </c>
      <c r="AC2287" s="24" t="n">
        <f aca="false">R2287*SPACER_VANE+(R2287+S2287)*ASM_H*LABOUR</f>
        <v>658.5</v>
      </c>
      <c r="AD2287" s="24" t="n">
        <f aca="false">V2287*G10_CAGE+W2287*G10_SLEEVE</f>
        <v>379.47084</v>
      </c>
      <c r="AE2287" s="24" t="n">
        <f aca="false">N2287/1000*SHAFT_M+SHAFT_SET</f>
        <v>186.56</v>
      </c>
      <c r="AF2287" s="24" t="n">
        <f aca="false">2*ROUNDUP(G2287*1000/V_ZENER,0)*PRICE_Z+5*ROUNDUP(G2287*DIODE_SAFETY/V_STICK,0)*PRICE_STICK</f>
        <v>68.9</v>
      </c>
      <c r="AG2287" s="24" t="n">
        <f aca="false">SUM(X2287:AF2287)</f>
        <v>3500.40982298</v>
      </c>
      <c r="AH2287" s="20" t="n">
        <f aca="false">FIXED_BOM</f>
        <v>3461</v>
      </c>
      <c r="AI2287" s="24" t="n">
        <f aca="false">(AG2287+AH2287)*(1+CONT)</f>
        <v>8005.621296427</v>
      </c>
      <c r="AJ2287" s="24" t="n">
        <f aca="false">IF(L2287&gt;0,AI2287/L2287,1000000000000)</f>
        <v>468.12135152004</v>
      </c>
      <c r="AK2287" s="8" t="n">
        <f aca="false">IF(AND(G2287&gt;=V_NEED,L2287&gt;=P_MIN,K2287&gt;=Z_MIN,F2287&lt;=N_CAP,D2287&lt;=R_MAX,OR(CORONA_REQ=0,O2287&gt;=G2287)),1,0)</f>
        <v>0</v>
      </c>
      <c r="AL2287" s="28" t="n">
        <f aca="false">IF(AK2287=1,IF(OBJECTIVE=1,AI2287,AJ2287),1000000000000)+ROW()*0.000000001</f>
        <v>1000000000000</v>
      </c>
    </row>
    <row r="2288" customFormat="false" ht="15" hidden="false" customHeight="false" outlineLevel="0" collapsed="false">
      <c r="A2288" s="8" t="n">
        <v>2284</v>
      </c>
      <c r="B2288" s="23" t="n">
        <v>4</v>
      </c>
      <c r="C2288" s="23" t="n">
        <v>2</v>
      </c>
      <c r="D2288" s="8" t="n">
        <v>300</v>
      </c>
      <c r="E2288" s="8" t="n">
        <v>26</v>
      </c>
      <c r="F2288" s="8" t="n">
        <v>10</v>
      </c>
      <c r="G2288" s="28" t="n">
        <v>9.259956</v>
      </c>
      <c r="H2288" s="8" t="n">
        <v>197.950479</v>
      </c>
      <c r="I2288" s="8" t="n">
        <v>5158.816383</v>
      </c>
      <c r="J2288" s="28" t="n">
        <v>26.061146</v>
      </c>
      <c r="K2288" s="39" t="n">
        <v>1.62565</v>
      </c>
      <c r="L2288" s="28" t="n">
        <v>21.744741</v>
      </c>
      <c r="M2288" s="8" t="n">
        <v>182</v>
      </c>
      <c r="N2288" s="8" t="n">
        <v>960</v>
      </c>
      <c r="O2288" s="28" t="n">
        <v>10.214631</v>
      </c>
      <c r="P2288" s="28" t="n">
        <v>28.927047</v>
      </c>
      <c r="Q2288" s="28" t="n">
        <v>32.656856</v>
      </c>
      <c r="R2288" s="8" t="n">
        <v>40</v>
      </c>
      <c r="S2288" s="8" t="n">
        <v>22</v>
      </c>
      <c r="T2288" s="23" t="n">
        <v>254.146006</v>
      </c>
      <c r="U2288" s="23" t="n">
        <v>212.362824</v>
      </c>
      <c r="V2288" s="28" t="n">
        <v>6.774219</v>
      </c>
      <c r="W2288" s="39" t="n">
        <v>0.71194</v>
      </c>
      <c r="X2288" s="24" t="n">
        <f aca="false">P2288*RHO_VANE/2700*(1+SCRAP)*PRICE_VANE</f>
        <v>346.25675259</v>
      </c>
      <c r="Y2288" s="24" t="n">
        <f aca="false">Q2288*RHO_PLATE/2700*(1+SCRAP)*PRICE_PLATE</f>
        <v>390.90256632</v>
      </c>
      <c r="Z2288" s="24" t="n">
        <f aca="false">T2288*CUT_M+(R2288+S2288)*CUT_SET</f>
        <v>443.219009</v>
      </c>
      <c r="AA2288" s="24" t="n">
        <f aca="false">U2288*ROUND_M</f>
        <v>1061.81412</v>
      </c>
      <c r="AB2288" s="24" t="n">
        <f aca="false">(R2288+S2288)*FINISH_PART</f>
        <v>496</v>
      </c>
      <c r="AC2288" s="24" t="n">
        <f aca="false">R2288*SPACER_VANE+(R2288+S2288)*ASM_H*LABOUR</f>
        <v>817.5</v>
      </c>
      <c r="AD2288" s="24" t="n">
        <f aca="false">V2288*G10_CAGE+W2288*G10_SLEEVE</f>
        <v>449.16954</v>
      </c>
      <c r="AE2288" s="24" t="n">
        <f aca="false">N2288/1000*SHAFT_M+SHAFT_SET</f>
        <v>195.2</v>
      </c>
      <c r="AF2288" s="24" t="n">
        <f aca="false">2*ROUNDUP(G2288*1000/V_ZENER,0)*PRICE_Z+5*ROUNDUP(G2288*DIODE_SAFETY/V_STICK,0)*PRICE_STICK</f>
        <v>68.9</v>
      </c>
      <c r="AG2288" s="24" t="n">
        <f aca="false">SUM(X2288:AF2288)</f>
        <v>4268.96198791</v>
      </c>
      <c r="AH2288" s="20" t="n">
        <f aca="false">FIXED_BOM</f>
        <v>3461</v>
      </c>
      <c r="AI2288" s="24" t="n">
        <f aca="false">(AG2288+AH2288)*(1+CONT)</f>
        <v>8889.4562860965</v>
      </c>
      <c r="AJ2288" s="24" t="n">
        <f aca="false">IF(L2288&gt;0,AI2288/L2288,1000000000000)</f>
        <v>408.809481156685</v>
      </c>
      <c r="AK2288" s="8" t="n">
        <f aca="false">IF(AND(G2288&gt;=V_NEED,L2288&gt;=P_MIN,K2288&gt;=Z_MIN,F2288&lt;=N_CAP,D2288&lt;=R_MAX,OR(CORONA_REQ=0,O2288&gt;=G2288)),1,0)</f>
        <v>0</v>
      </c>
      <c r="AL2288" s="28" t="n">
        <f aca="false">IF(AK2288=1,IF(OBJECTIVE=1,AI2288,AJ2288),1000000000000)+ROW()*0.000000001</f>
        <v>1000000000000</v>
      </c>
    </row>
    <row r="2289" customFormat="false" ht="15" hidden="false" customHeight="false" outlineLevel="0" collapsed="false">
      <c r="A2289" s="8" t="n">
        <v>2285</v>
      </c>
      <c r="B2289" s="23" t="n">
        <v>4</v>
      </c>
      <c r="C2289" s="23" t="n">
        <v>2</v>
      </c>
      <c r="D2289" s="8" t="n">
        <v>300</v>
      </c>
      <c r="E2289" s="8" t="n">
        <v>26</v>
      </c>
      <c r="F2289" s="8" t="n">
        <v>12</v>
      </c>
      <c r="G2289" s="28" t="n">
        <v>9.259956</v>
      </c>
      <c r="H2289" s="8" t="n">
        <v>239.203212</v>
      </c>
      <c r="I2289" s="8" t="n">
        <v>6244.88299</v>
      </c>
      <c r="J2289" s="28" t="n">
        <v>26.10702</v>
      </c>
      <c r="K2289" s="39" t="n">
        <v>1.629202</v>
      </c>
      <c r="L2289" s="28" t="n">
        <v>26.425211</v>
      </c>
      <c r="M2289" s="8" t="n">
        <v>218</v>
      </c>
      <c r="N2289" s="8" t="n">
        <v>1032</v>
      </c>
      <c r="O2289" s="28" t="n">
        <v>10.214631</v>
      </c>
      <c r="P2289" s="28" t="n">
        <v>34.712456</v>
      </c>
      <c r="Q2289" s="28" t="n">
        <v>38.594466</v>
      </c>
      <c r="R2289" s="8" t="n">
        <v>48</v>
      </c>
      <c r="S2289" s="8" t="n">
        <v>26</v>
      </c>
      <c r="T2289" s="23" t="n">
        <v>304.095562</v>
      </c>
      <c r="U2289" s="23" t="n">
        <v>253.955743</v>
      </c>
      <c r="V2289" s="28" t="n">
        <v>7.825391</v>
      </c>
      <c r="W2289" s="39" t="n">
        <v>0.822414</v>
      </c>
      <c r="X2289" s="24" t="n">
        <f aca="false">P2289*RHO_VANE/2700*(1+SCRAP)*PRICE_VANE</f>
        <v>415.50809832</v>
      </c>
      <c r="Y2289" s="24" t="n">
        <f aca="false">Q2289*RHO_PLATE/2700*(1+SCRAP)*PRICE_PLATE</f>
        <v>461.97575802</v>
      </c>
      <c r="Z2289" s="24" t="n">
        <f aca="false">T2289*CUT_M+(R2289+S2289)*CUT_SET</f>
        <v>530.143343</v>
      </c>
      <c r="AA2289" s="24" t="n">
        <f aca="false">U2289*ROUND_M</f>
        <v>1269.778715</v>
      </c>
      <c r="AB2289" s="24" t="n">
        <f aca="false">(R2289+S2289)*FINISH_PART</f>
        <v>592</v>
      </c>
      <c r="AC2289" s="24" t="n">
        <f aca="false">R2289*SPACER_VANE+(R2289+S2289)*ASM_H*LABOUR</f>
        <v>976.5</v>
      </c>
      <c r="AD2289" s="24" t="n">
        <f aca="false">V2289*G10_CAGE+W2289*G10_SLEEVE</f>
        <v>518.8683</v>
      </c>
      <c r="AE2289" s="24" t="n">
        <f aca="false">N2289/1000*SHAFT_M+SHAFT_SET</f>
        <v>203.84</v>
      </c>
      <c r="AF2289" s="24" t="n">
        <f aca="false">2*ROUNDUP(G2289*1000/V_ZENER,0)*PRICE_Z+5*ROUNDUP(G2289*DIODE_SAFETY/V_STICK,0)*PRICE_STICK</f>
        <v>68.9</v>
      </c>
      <c r="AG2289" s="24" t="n">
        <f aca="false">SUM(X2289:AF2289)</f>
        <v>5037.51421434</v>
      </c>
      <c r="AH2289" s="20" t="n">
        <f aca="false">FIXED_BOM</f>
        <v>3461</v>
      </c>
      <c r="AI2289" s="24" t="n">
        <f aca="false">(AG2289+AH2289)*(1+CONT)</f>
        <v>9773.291346491</v>
      </c>
      <c r="AJ2289" s="24" t="n">
        <f aca="false">IF(L2289&gt;0,AI2289/L2289,1000000000000)</f>
        <v>369.84723968679</v>
      </c>
      <c r="AK2289" s="8" t="n">
        <f aca="false">IF(AND(G2289&gt;=V_NEED,L2289&gt;=P_MIN,K2289&gt;=Z_MIN,F2289&lt;=N_CAP,D2289&lt;=R_MAX,OR(CORONA_REQ=0,O2289&gt;=G2289)),1,0)</f>
        <v>0</v>
      </c>
      <c r="AL2289" s="28" t="n">
        <f aca="false">IF(AK2289=1,IF(OBJECTIVE=1,AI2289,AJ2289),1000000000000)+ROW()*0.000000001</f>
        <v>1000000000000</v>
      </c>
    </row>
    <row r="2290" customFormat="false" ht="15" hidden="false" customHeight="false" outlineLevel="0" collapsed="false">
      <c r="A2290" s="8" t="n">
        <v>2286</v>
      </c>
      <c r="B2290" s="23" t="n">
        <v>4</v>
      </c>
      <c r="C2290" s="23" t="n">
        <v>2</v>
      </c>
      <c r="D2290" s="8" t="n">
        <v>300</v>
      </c>
      <c r="E2290" s="8" t="n">
        <v>26</v>
      </c>
      <c r="F2290" s="8" t="n">
        <v>16</v>
      </c>
      <c r="G2290" s="28" t="n">
        <v>9.259956</v>
      </c>
      <c r="H2290" s="8" t="n">
        <v>321.708676</v>
      </c>
      <c r="I2290" s="8" t="n">
        <v>8417.016204</v>
      </c>
      <c r="J2290" s="28" t="n">
        <v>26.163473</v>
      </c>
      <c r="K2290" s="39" t="n">
        <v>1.63184</v>
      </c>
      <c r="L2290" s="28" t="n">
        <v>35.714531</v>
      </c>
      <c r="M2290" s="8" t="n">
        <v>290</v>
      </c>
      <c r="N2290" s="8" t="n">
        <v>1176</v>
      </c>
      <c r="O2290" s="28" t="n">
        <v>10.214631</v>
      </c>
      <c r="P2290" s="28" t="n">
        <v>46.283275</v>
      </c>
      <c r="Q2290" s="28" t="n">
        <v>50.469686</v>
      </c>
      <c r="R2290" s="8" t="n">
        <v>64</v>
      </c>
      <c r="S2290" s="8" t="n">
        <v>34</v>
      </c>
      <c r="T2290" s="23" t="n">
        <v>403.994672</v>
      </c>
      <c r="U2290" s="23" t="n">
        <v>337.141581</v>
      </c>
      <c r="V2290" s="28" t="n">
        <v>9.927734</v>
      </c>
      <c r="W2290" s="39" t="n">
        <v>1.043361</v>
      </c>
      <c r="X2290" s="24" t="n">
        <f aca="false">P2290*RHO_VANE/2700*(1+SCRAP)*PRICE_VANE</f>
        <v>554.01080175</v>
      </c>
      <c r="Y2290" s="24" t="n">
        <f aca="false">Q2290*RHO_PLATE/2700*(1+SCRAP)*PRICE_PLATE</f>
        <v>604.12214142</v>
      </c>
      <c r="Z2290" s="24" t="n">
        <f aca="false">T2290*CUT_M+(R2290+S2290)*CUT_SET</f>
        <v>703.992008</v>
      </c>
      <c r="AA2290" s="24" t="n">
        <f aca="false">U2290*ROUND_M</f>
        <v>1685.707905</v>
      </c>
      <c r="AB2290" s="24" t="n">
        <f aca="false">(R2290+S2290)*FINISH_PART</f>
        <v>784</v>
      </c>
      <c r="AC2290" s="24" t="n">
        <f aca="false">R2290*SPACER_VANE+(R2290+S2290)*ASM_H*LABOUR</f>
        <v>1294.5</v>
      </c>
      <c r="AD2290" s="24" t="n">
        <f aca="false">V2290*G10_CAGE+W2290*G10_SLEEVE</f>
        <v>658.2657</v>
      </c>
      <c r="AE2290" s="24" t="n">
        <f aca="false">N2290/1000*SHAFT_M+SHAFT_SET</f>
        <v>221.12</v>
      </c>
      <c r="AF2290" s="24" t="n">
        <f aca="false">2*ROUNDUP(G2290*1000/V_ZENER,0)*PRICE_Z+5*ROUNDUP(G2290*DIODE_SAFETY/V_STICK,0)*PRICE_STICK</f>
        <v>68.9</v>
      </c>
      <c r="AG2290" s="24" t="n">
        <f aca="false">SUM(X2290:AF2290)</f>
        <v>6574.61855617</v>
      </c>
      <c r="AH2290" s="20" t="n">
        <f aca="false">FIXED_BOM</f>
        <v>3461</v>
      </c>
      <c r="AI2290" s="24" t="n">
        <f aca="false">(AG2290+AH2290)*(1+CONT)</f>
        <v>11540.9613395955</v>
      </c>
      <c r="AJ2290" s="24" t="n">
        <f aca="false">IF(L2290&gt;0,AI2290/L2290,1000000000000)</f>
        <v>323.144698150887</v>
      </c>
      <c r="AK2290" s="8" t="n">
        <f aca="false">IF(AND(G2290&gt;=V_NEED,L2290&gt;=P_MIN,K2290&gt;=Z_MIN,F2290&lt;=N_CAP,D2290&lt;=R_MAX,OR(CORONA_REQ=0,O2290&gt;=G2290)),1,0)</f>
        <v>0</v>
      </c>
      <c r="AL2290" s="28" t="n">
        <f aca="false">IF(AK2290=1,IF(OBJECTIVE=1,AI2290,AJ2290),1000000000000)+ROW()*0.000000001</f>
        <v>1000000000000</v>
      </c>
    </row>
    <row r="2291" customFormat="false" ht="15" hidden="false" customHeight="false" outlineLevel="0" collapsed="false">
      <c r="A2291" s="8" t="n">
        <v>2287</v>
      </c>
      <c r="B2291" s="23" t="n">
        <v>4</v>
      </c>
      <c r="C2291" s="23" t="n">
        <v>2.5</v>
      </c>
      <c r="D2291" s="8" t="n">
        <v>300</v>
      </c>
      <c r="E2291" s="8" t="n">
        <v>18</v>
      </c>
      <c r="F2291" s="8" t="n">
        <v>4</v>
      </c>
      <c r="G2291" s="28" t="n">
        <v>9.259956</v>
      </c>
      <c r="H2291" s="8" t="n">
        <v>36.711977</v>
      </c>
      <c r="I2291" s="8" t="n">
        <v>1335.48636</v>
      </c>
      <c r="J2291" s="28" t="n">
        <v>36.377402</v>
      </c>
      <c r="K2291" s="39" t="n">
        <v>1.616969</v>
      </c>
      <c r="L2291" s="28" t="n">
        <v>5.566687</v>
      </c>
      <c r="M2291" s="8" t="n">
        <v>74</v>
      </c>
      <c r="N2291" s="8" t="n">
        <v>744</v>
      </c>
      <c r="O2291" s="28" t="n">
        <v>10.797318</v>
      </c>
      <c r="P2291" s="28" t="n">
        <v>10.505117</v>
      </c>
      <c r="Q2291" s="28" t="n">
        <v>14.844025</v>
      </c>
      <c r="R2291" s="8" t="n">
        <v>16</v>
      </c>
      <c r="S2291" s="8" t="n">
        <v>8</v>
      </c>
      <c r="T2291" s="23" t="n">
        <v>99.899111</v>
      </c>
      <c r="U2291" s="23" t="n">
        <v>83.185838</v>
      </c>
      <c r="V2291" s="28" t="n">
        <v>3.620703</v>
      </c>
      <c r="W2291" s="39" t="n">
        <v>0.38052</v>
      </c>
      <c r="X2291" s="24" t="n">
        <f aca="false">P2291*RHO_VANE/2700*(1+SCRAP)*PRICE_VANE</f>
        <v>125.74625049</v>
      </c>
      <c r="Y2291" s="24" t="n">
        <f aca="false">Q2291*RHO_PLATE/2700*(1+SCRAP)*PRICE_PLATE</f>
        <v>177.68297925</v>
      </c>
      <c r="Z2291" s="24" t="n">
        <f aca="false">T2291*CUT_M+(R2291+S2291)*CUT_SET</f>
        <v>173.8486665</v>
      </c>
      <c r="AA2291" s="24" t="n">
        <f aca="false">U2291*ROUND_M</f>
        <v>415.92919</v>
      </c>
      <c r="AB2291" s="24" t="n">
        <f aca="false">(R2291+S2291)*FINISH_PART</f>
        <v>192</v>
      </c>
      <c r="AC2291" s="24" t="n">
        <f aca="false">R2291*SPACER_VANE+(R2291+S2291)*ASM_H*LABOUR</f>
        <v>318</v>
      </c>
      <c r="AD2291" s="24" t="n">
        <f aca="false">V2291*G10_CAGE+W2291*G10_SLEEVE</f>
        <v>240.07338</v>
      </c>
      <c r="AE2291" s="24" t="n">
        <f aca="false">N2291/1000*SHAFT_M+SHAFT_SET</f>
        <v>169.28</v>
      </c>
      <c r="AF2291" s="24" t="n">
        <f aca="false">2*ROUNDUP(G2291*1000/V_ZENER,0)*PRICE_Z+5*ROUNDUP(G2291*DIODE_SAFETY/V_STICK,0)*PRICE_STICK</f>
        <v>68.9</v>
      </c>
      <c r="AG2291" s="24" t="n">
        <f aca="false">SUM(X2291:AF2291)</f>
        <v>1881.46046624</v>
      </c>
      <c r="AH2291" s="20" t="n">
        <f aca="false">FIXED_BOM</f>
        <v>3461</v>
      </c>
      <c r="AI2291" s="24" t="n">
        <f aca="false">(AG2291+AH2291)*(1+CONT)</f>
        <v>6143.829536176</v>
      </c>
      <c r="AJ2291" s="24" t="n">
        <f aca="false">IF(L2291&gt;0,AI2291/L2291,1000000000000)</f>
        <v>1103.67792120807</v>
      </c>
      <c r="AK2291" s="8" t="n">
        <f aca="false">IF(AND(G2291&gt;=V_NEED,L2291&gt;=P_MIN,K2291&gt;=Z_MIN,F2291&lt;=N_CAP,D2291&lt;=R_MAX,OR(CORONA_REQ=0,O2291&gt;=G2291)),1,0)</f>
        <v>0</v>
      </c>
      <c r="AL2291" s="28" t="n">
        <f aca="false">IF(AK2291=1,IF(OBJECTIVE=1,AI2291,AJ2291),1000000000000)+ROW()*0.000000001</f>
        <v>1000000000000</v>
      </c>
    </row>
    <row r="2292" customFormat="false" ht="15" hidden="false" customHeight="false" outlineLevel="0" collapsed="false">
      <c r="A2292" s="8" t="n">
        <v>2288</v>
      </c>
      <c r="B2292" s="23" t="n">
        <v>4</v>
      </c>
      <c r="C2292" s="23" t="n">
        <v>2.5</v>
      </c>
      <c r="D2292" s="8" t="n">
        <v>300</v>
      </c>
      <c r="E2292" s="8" t="n">
        <v>18</v>
      </c>
      <c r="F2292" s="8" t="n">
        <v>6</v>
      </c>
      <c r="G2292" s="28" t="n">
        <v>9.259956</v>
      </c>
      <c r="H2292" s="8" t="n">
        <v>56.547392</v>
      </c>
      <c r="I2292" s="8" t="n">
        <v>2098.621422</v>
      </c>
      <c r="J2292" s="28" t="n">
        <v>37.112612</v>
      </c>
      <c r="K2292" s="39" t="n">
        <v>1.637609</v>
      </c>
      <c r="L2292" s="28" t="n">
        <v>8.944952</v>
      </c>
      <c r="M2292" s="8" t="n">
        <v>106.5</v>
      </c>
      <c r="N2292" s="8" t="n">
        <v>809</v>
      </c>
      <c r="O2292" s="28" t="n">
        <v>10.797318</v>
      </c>
      <c r="P2292" s="28" t="n">
        <v>15.757675</v>
      </c>
      <c r="Q2292" s="28" t="n">
        <v>18.555032</v>
      </c>
      <c r="R2292" s="8" t="n">
        <v>24</v>
      </c>
      <c r="S2292" s="8" t="n">
        <v>10</v>
      </c>
      <c r="T2292" s="23" t="n">
        <v>145.450436</v>
      </c>
      <c r="U2292" s="23" t="n">
        <v>120.380527</v>
      </c>
      <c r="V2292" s="28" t="n">
        <v>4.569678</v>
      </c>
      <c r="W2292" s="39" t="n">
        <v>0.480253</v>
      </c>
      <c r="X2292" s="24" t="n">
        <f aca="false">P2292*RHO_VANE/2700*(1+SCRAP)*PRICE_VANE</f>
        <v>188.61936975</v>
      </c>
      <c r="Y2292" s="24" t="n">
        <f aca="false">Q2292*RHO_PLATE/2700*(1+SCRAP)*PRICE_PLATE</f>
        <v>222.10373304</v>
      </c>
      <c r="Z2292" s="24" t="n">
        <f aca="false">T2292*CUT_M+(R2292+S2292)*CUT_SET</f>
        <v>252.175654</v>
      </c>
      <c r="AA2292" s="24" t="n">
        <f aca="false">U2292*ROUND_M</f>
        <v>601.902635</v>
      </c>
      <c r="AB2292" s="24" t="n">
        <f aca="false">(R2292+S2292)*FINISH_PART</f>
        <v>272</v>
      </c>
      <c r="AC2292" s="24" t="n">
        <f aca="false">R2292*SPACER_VANE+(R2292+S2292)*ASM_H*LABOUR</f>
        <v>454.5</v>
      </c>
      <c r="AD2292" s="24" t="n">
        <f aca="false">V2292*G10_CAGE+W2292*G10_SLEEVE</f>
        <v>302.99586</v>
      </c>
      <c r="AE2292" s="24" t="n">
        <f aca="false">N2292/1000*SHAFT_M+SHAFT_SET</f>
        <v>177.08</v>
      </c>
      <c r="AF2292" s="24" t="n">
        <f aca="false">2*ROUNDUP(G2292*1000/V_ZENER,0)*PRICE_Z+5*ROUNDUP(G2292*DIODE_SAFETY/V_STICK,0)*PRICE_STICK</f>
        <v>68.9</v>
      </c>
      <c r="AG2292" s="24" t="n">
        <f aca="false">SUM(X2292:AF2292)</f>
        <v>2540.27725179</v>
      </c>
      <c r="AH2292" s="20" t="n">
        <f aca="false">FIXED_BOM</f>
        <v>3461</v>
      </c>
      <c r="AI2292" s="24" t="n">
        <f aca="false">(AG2292+AH2292)*(1+CONT)</f>
        <v>6901.4688395585</v>
      </c>
      <c r="AJ2292" s="24" t="n">
        <f aca="false">IF(L2292&gt;0,AI2292/L2292,1000000000000)</f>
        <v>771.549007703842</v>
      </c>
      <c r="AK2292" s="8" t="n">
        <f aca="false">IF(AND(G2292&gt;=V_NEED,L2292&gt;=P_MIN,K2292&gt;=Z_MIN,F2292&lt;=N_CAP,D2292&lt;=R_MAX,OR(CORONA_REQ=0,O2292&gt;=G2292)),1,0)</f>
        <v>0</v>
      </c>
      <c r="AL2292" s="28" t="n">
        <f aca="false">IF(AK2292=1,IF(OBJECTIVE=1,AI2292,AJ2292),1000000000000)+ROW()*0.000000001</f>
        <v>1000000000000</v>
      </c>
    </row>
    <row r="2293" customFormat="false" ht="15" hidden="false" customHeight="false" outlineLevel="0" collapsed="false">
      <c r="A2293" s="8" t="n">
        <v>2289</v>
      </c>
      <c r="B2293" s="23" t="n">
        <v>4</v>
      </c>
      <c r="C2293" s="23" t="n">
        <v>2.5</v>
      </c>
      <c r="D2293" s="8" t="n">
        <v>300</v>
      </c>
      <c r="E2293" s="8" t="n">
        <v>18</v>
      </c>
      <c r="F2293" s="8" t="n">
        <v>8</v>
      </c>
      <c r="G2293" s="28" t="n">
        <v>9.259956</v>
      </c>
      <c r="H2293" s="8" t="n">
        <v>76.382808</v>
      </c>
      <c r="I2293" s="8" t="n">
        <v>2861.756485</v>
      </c>
      <c r="J2293" s="28" t="n">
        <v>37.465977</v>
      </c>
      <c r="K2293" s="39" t="n">
        <v>1.64773</v>
      </c>
      <c r="L2293" s="28" t="n">
        <v>12.325354</v>
      </c>
      <c r="M2293" s="8" t="n">
        <v>145.5</v>
      </c>
      <c r="N2293" s="8" t="n">
        <v>887</v>
      </c>
      <c r="O2293" s="28" t="n">
        <v>10.797318</v>
      </c>
      <c r="P2293" s="28" t="n">
        <v>21.010233</v>
      </c>
      <c r="Q2293" s="28" t="n">
        <v>25.977044</v>
      </c>
      <c r="R2293" s="8" t="n">
        <v>32</v>
      </c>
      <c r="S2293" s="8" t="n">
        <v>14</v>
      </c>
      <c r="T2293" s="23" t="n">
        <v>195.399992</v>
      </c>
      <c r="U2293" s="23" t="n">
        <v>161.973446</v>
      </c>
      <c r="V2293" s="28" t="n">
        <v>5.708447</v>
      </c>
      <c r="W2293" s="39" t="n">
        <v>0.599932</v>
      </c>
      <c r="X2293" s="24" t="n">
        <f aca="false">P2293*RHO_VANE/2700*(1+SCRAP)*PRICE_VANE</f>
        <v>251.49248901</v>
      </c>
      <c r="Y2293" s="24" t="n">
        <f aca="false">Q2293*RHO_PLATE/2700*(1+SCRAP)*PRICE_PLATE</f>
        <v>310.94521668</v>
      </c>
      <c r="Z2293" s="24" t="n">
        <f aca="false">T2293*CUT_M+(R2293+S2293)*CUT_SET</f>
        <v>339.099988</v>
      </c>
      <c r="AA2293" s="24" t="n">
        <f aca="false">U2293*ROUND_M</f>
        <v>809.86723</v>
      </c>
      <c r="AB2293" s="24" t="n">
        <f aca="false">(R2293+S2293)*FINISH_PART</f>
        <v>368</v>
      </c>
      <c r="AC2293" s="24" t="n">
        <f aca="false">R2293*SPACER_VANE+(R2293+S2293)*ASM_H*LABOUR</f>
        <v>613.5</v>
      </c>
      <c r="AD2293" s="24" t="n">
        <f aca="false">V2293*G10_CAGE+W2293*G10_SLEEVE</f>
        <v>378.50274</v>
      </c>
      <c r="AE2293" s="24" t="n">
        <f aca="false">N2293/1000*SHAFT_M+SHAFT_SET</f>
        <v>186.44</v>
      </c>
      <c r="AF2293" s="24" t="n">
        <f aca="false">2*ROUNDUP(G2293*1000/V_ZENER,0)*PRICE_Z+5*ROUNDUP(G2293*DIODE_SAFETY/V_STICK,0)*PRICE_STICK</f>
        <v>68.9</v>
      </c>
      <c r="AG2293" s="24" t="n">
        <f aca="false">SUM(X2293:AF2293)</f>
        <v>3326.74766369</v>
      </c>
      <c r="AH2293" s="20" t="n">
        <f aca="false">FIXED_BOM</f>
        <v>3461</v>
      </c>
      <c r="AI2293" s="24" t="n">
        <f aca="false">(AG2293+AH2293)*(1+CONT)</f>
        <v>7805.9098132435</v>
      </c>
      <c r="AJ2293" s="24" t="n">
        <f aca="false">IF(L2293&gt;0,AI2293/L2293,1000000000000)</f>
        <v>633.321348274743</v>
      </c>
      <c r="AK2293" s="8" t="n">
        <f aca="false">IF(AND(G2293&gt;=V_NEED,L2293&gt;=P_MIN,K2293&gt;=Z_MIN,F2293&lt;=N_CAP,D2293&lt;=R_MAX,OR(CORONA_REQ=0,O2293&gt;=G2293)),1,0)</f>
        <v>0</v>
      </c>
      <c r="AL2293" s="28" t="n">
        <f aca="false">IF(AK2293=1,IF(OBJECTIVE=1,AI2293,AJ2293),1000000000000)+ROW()*0.000000001</f>
        <v>1000000000000</v>
      </c>
    </row>
    <row r="2294" customFormat="false" ht="15" hidden="false" customHeight="false" outlineLevel="0" collapsed="false">
      <c r="A2294" s="8" t="n">
        <v>2290</v>
      </c>
      <c r="B2294" s="23" t="n">
        <v>4</v>
      </c>
      <c r="C2294" s="23" t="n">
        <v>2.5</v>
      </c>
      <c r="D2294" s="8" t="n">
        <v>300</v>
      </c>
      <c r="E2294" s="8" t="n">
        <v>18</v>
      </c>
      <c r="F2294" s="8" t="n">
        <v>10</v>
      </c>
      <c r="G2294" s="28" t="n">
        <v>9.259956</v>
      </c>
      <c r="H2294" s="8" t="n">
        <v>96.218223</v>
      </c>
      <c r="I2294" s="8" t="n">
        <v>3624.891548</v>
      </c>
      <c r="J2294" s="28" t="n">
        <v>37.673649</v>
      </c>
      <c r="K2294" s="39" t="n">
        <v>1.653972</v>
      </c>
      <c r="L2294" s="28" t="n">
        <v>15.713036</v>
      </c>
      <c r="M2294" s="8" t="n">
        <v>178</v>
      </c>
      <c r="N2294" s="8" t="n">
        <v>952</v>
      </c>
      <c r="O2294" s="28" t="n">
        <v>10.797318</v>
      </c>
      <c r="P2294" s="28" t="n">
        <v>26.262792</v>
      </c>
      <c r="Q2294" s="28" t="n">
        <v>29.688051</v>
      </c>
      <c r="R2294" s="8" t="n">
        <v>40</v>
      </c>
      <c r="S2294" s="8" t="n">
        <v>16</v>
      </c>
      <c r="T2294" s="23" t="n">
        <v>240.951317</v>
      </c>
      <c r="U2294" s="23" t="n">
        <v>199.168135</v>
      </c>
      <c r="V2294" s="28" t="n">
        <v>6.657422</v>
      </c>
      <c r="W2294" s="39" t="n">
        <v>0.699665</v>
      </c>
      <c r="X2294" s="24" t="n">
        <f aca="false">P2294*RHO_VANE/2700*(1+SCRAP)*PRICE_VANE</f>
        <v>314.36562024</v>
      </c>
      <c r="Y2294" s="24" t="n">
        <f aca="false">Q2294*RHO_PLATE/2700*(1+SCRAP)*PRICE_PLATE</f>
        <v>355.36597047</v>
      </c>
      <c r="Z2294" s="24" t="n">
        <f aca="false">T2294*CUT_M+(R2294+S2294)*CUT_SET</f>
        <v>417.4269755</v>
      </c>
      <c r="AA2294" s="24" t="n">
        <f aca="false">U2294*ROUND_M</f>
        <v>995.840675</v>
      </c>
      <c r="AB2294" s="24" t="n">
        <f aca="false">(R2294+S2294)*FINISH_PART</f>
        <v>448</v>
      </c>
      <c r="AC2294" s="24" t="n">
        <f aca="false">R2294*SPACER_VANE+(R2294+S2294)*ASM_H*LABOUR</f>
        <v>750</v>
      </c>
      <c r="AD2294" s="24" t="n">
        <f aca="false">V2294*G10_CAGE+W2294*G10_SLEEVE</f>
        <v>441.42522</v>
      </c>
      <c r="AE2294" s="24" t="n">
        <f aca="false">N2294/1000*SHAFT_M+SHAFT_SET</f>
        <v>194.24</v>
      </c>
      <c r="AF2294" s="24" t="n">
        <f aca="false">2*ROUNDUP(G2294*1000/V_ZENER,0)*PRICE_Z+5*ROUNDUP(G2294*DIODE_SAFETY/V_STICK,0)*PRICE_STICK</f>
        <v>68.9</v>
      </c>
      <c r="AG2294" s="24" t="n">
        <f aca="false">SUM(X2294:AF2294)</f>
        <v>3985.56446121</v>
      </c>
      <c r="AH2294" s="20" t="n">
        <f aca="false">FIXED_BOM</f>
        <v>3461</v>
      </c>
      <c r="AI2294" s="24" t="n">
        <f aca="false">(AG2294+AH2294)*(1+CONT)</f>
        <v>8563.5491303915</v>
      </c>
      <c r="AJ2294" s="24" t="n">
        <f aca="false">IF(L2294&gt;0,AI2294/L2294,1000000000000)</f>
        <v>544.99646856225</v>
      </c>
      <c r="AK2294" s="8" t="n">
        <f aca="false">IF(AND(G2294&gt;=V_NEED,L2294&gt;=P_MIN,K2294&gt;=Z_MIN,F2294&lt;=N_CAP,D2294&lt;=R_MAX,OR(CORONA_REQ=0,O2294&gt;=G2294)),1,0)</f>
        <v>0</v>
      </c>
      <c r="AL2294" s="28" t="n">
        <f aca="false">IF(AK2294=1,IF(OBJECTIVE=1,AI2294,AJ2294),1000000000000)+ROW()*0.000000001</f>
        <v>1000000000000</v>
      </c>
    </row>
    <row r="2295" customFormat="false" ht="15" hidden="false" customHeight="false" outlineLevel="0" collapsed="false">
      <c r="A2295" s="8" t="n">
        <v>2291</v>
      </c>
      <c r="B2295" s="23" t="n">
        <v>4</v>
      </c>
      <c r="C2295" s="23" t="n">
        <v>2.5</v>
      </c>
      <c r="D2295" s="8" t="n">
        <v>300</v>
      </c>
      <c r="E2295" s="8" t="n">
        <v>18</v>
      </c>
      <c r="F2295" s="8" t="n">
        <v>12</v>
      </c>
      <c r="G2295" s="28" t="n">
        <v>9.259956</v>
      </c>
      <c r="H2295" s="8" t="n">
        <v>116.053639</v>
      </c>
      <c r="I2295" s="8" t="n">
        <v>4388.02661</v>
      </c>
      <c r="J2295" s="28" t="n">
        <v>37.810332</v>
      </c>
      <c r="K2295" s="39" t="n">
        <v>1.658361</v>
      </c>
      <c r="L2295" s="28" t="n">
        <v>19.097974</v>
      </c>
      <c r="M2295" s="8" t="n">
        <v>210.5</v>
      </c>
      <c r="N2295" s="8" t="n">
        <v>1017</v>
      </c>
      <c r="O2295" s="28" t="n">
        <v>10.797318</v>
      </c>
      <c r="P2295" s="28" t="n">
        <v>31.51535</v>
      </c>
      <c r="Q2295" s="28" t="n">
        <v>33.399057</v>
      </c>
      <c r="R2295" s="8" t="n">
        <v>48</v>
      </c>
      <c r="S2295" s="8" t="n">
        <v>18</v>
      </c>
      <c r="T2295" s="23" t="n">
        <v>286.502643</v>
      </c>
      <c r="U2295" s="23" t="n">
        <v>236.362824</v>
      </c>
      <c r="V2295" s="28" t="n">
        <v>7.606396</v>
      </c>
      <c r="W2295" s="39" t="n">
        <v>0.799398</v>
      </c>
      <c r="X2295" s="24" t="n">
        <f aca="false">P2295*RHO_VANE/2700*(1+SCRAP)*PRICE_VANE</f>
        <v>377.2387395</v>
      </c>
      <c r="Y2295" s="24" t="n">
        <f aca="false">Q2295*RHO_PLATE/2700*(1+SCRAP)*PRICE_PLATE</f>
        <v>399.78671229</v>
      </c>
      <c r="Z2295" s="24" t="n">
        <f aca="false">T2295*CUT_M+(R2295+S2295)*CUT_SET</f>
        <v>495.7539645</v>
      </c>
      <c r="AA2295" s="24" t="n">
        <f aca="false">U2295*ROUND_M</f>
        <v>1181.81412</v>
      </c>
      <c r="AB2295" s="24" t="n">
        <f aca="false">(R2295+S2295)*FINISH_PART</f>
        <v>528</v>
      </c>
      <c r="AC2295" s="24" t="n">
        <f aca="false">R2295*SPACER_VANE+(R2295+S2295)*ASM_H*LABOUR</f>
        <v>886.5</v>
      </c>
      <c r="AD2295" s="24" t="n">
        <f aca="false">V2295*G10_CAGE+W2295*G10_SLEEVE</f>
        <v>504.34764</v>
      </c>
      <c r="AE2295" s="24" t="n">
        <f aca="false">N2295/1000*SHAFT_M+SHAFT_SET</f>
        <v>202.04</v>
      </c>
      <c r="AF2295" s="24" t="n">
        <f aca="false">2*ROUNDUP(G2295*1000/V_ZENER,0)*PRICE_Z+5*ROUNDUP(G2295*DIODE_SAFETY/V_STICK,0)*PRICE_STICK</f>
        <v>68.9</v>
      </c>
      <c r="AG2295" s="24" t="n">
        <f aca="false">SUM(X2295:AF2295)</f>
        <v>4644.38117629</v>
      </c>
      <c r="AH2295" s="20" t="n">
        <f aca="false">FIXED_BOM</f>
        <v>3461</v>
      </c>
      <c r="AI2295" s="24" t="n">
        <f aca="false">(AG2295+AH2295)*(1+CONT)</f>
        <v>9321.1883527335</v>
      </c>
      <c r="AJ2295" s="24" t="n">
        <f aca="false">IF(L2295&gt;0,AI2295/L2295,1000000000000)</f>
        <v>488.072104021793</v>
      </c>
      <c r="AK2295" s="8" t="n">
        <f aca="false">IF(AND(G2295&gt;=V_NEED,L2295&gt;=P_MIN,K2295&gt;=Z_MIN,F2295&lt;=N_CAP,D2295&lt;=R_MAX,OR(CORONA_REQ=0,O2295&gt;=G2295)),1,0)</f>
        <v>0</v>
      </c>
      <c r="AL2295" s="28" t="n">
        <f aca="false">IF(AK2295=1,IF(OBJECTIVE=1,AI2295,AJ2295),1000000000000)+ROW()*0.000000001</f>
        <v>1000000000000</v>
      </c>
    </row>
    <row r="2296" customFormat="false" ht="15" hidden="false" customHeight="false" outlineLevel="0" collapsed="false">
      <c r="A2296" s="8" t="n">
        <v>2292</v>
      </c>
      <c r="B2296" s="23" t="n">
        <v>4</v>
      </c>
      <c r="C2296" s="23" t="n">
        <v>2.5</v>
      </c>
      <c r="D2296" s="8" t="n">
        <v>300</v>
      </c>
      <c r="E2296" s="8" t="n">
        <v>18</v>
      </c>
      <c r="F2296" s="8" t="n">
        <v>16</v>
      </c>
      <c r="G2296" s="28" t="n">
        <v>9.259956</v>
      </c>
      <c r="H2296" s="8" t="n">
        <v>155.72447</v>
      </c>
      <c r="I2296" s="8" t="n">
        <v>5914.296736</v>
      </c>
      <c r="J2296" s="28" t="n">
        <v>37.979238</v>
      </c>
      <c r="K2296" s="39" t="n">
        <v>1.663087</v>
      </c>
      <c r="L2296" s="28" t="n">
        <v>25.885651</v>
      </c>
      <c r="M2296" s="8" t="n">
        <v>282</v>
      </c>
      <c r="N2296" s="8" t="n">
        <v>1160</v>
      </c>
      <c r="O2296" s="28" t="n">
        <v>10.797318</v>
      </c>
      <c r="P2296" s="28" t="n">
        <v>42.020467</v>
      </c>
      <c r="Q2296" s="28" t="n">
        <v>44.532076</v>
      </c>
      <c r="R2296" s="8" t="n">
        <v>64</v>
      </c>
      <c r="S2296" s="8" t="n">
        <v>24</v>
      </c>
      <c r="T2296" s="23" t="n">
        <v>382.003524</v>
      </c>
      <c r="U2296" s="23" t="n">
        <v>315.150432</v>
      </c>
      <c r="V2296" s="28" t="n">
        <v>9.694141</v>
      </c>
      <c r="W2296" s="39" t="n">
        <v>1.018811</v>
      </c>
      <c r="X2296" s="24" t="n">
        <f aca="false">P2296*RHO_VANE/2700*(1+SCRAP)*PRICE_VANE</f>
        <v>502.98498999</v>
      </c>
      <c r="Y2296" s="24" t="n">
        <f aca="false">Q2296*RHO_PLATE/2700*(1+SCRAP)*PRICE_PLATE</f>
        <v>533.04894972</v>
      </c>
      <c r="Z2296" s="24" t="n">
        <f aca="false">T2296*CUT_M+(R2296+S2296)*CUT_SET</f>
        <v>661.005286</v>
      </c>
      <c r="AA2296" s="24" t="n">
        <f aca="false">U2296*ROUND_M</f>
        <v>1575.75216</v>
      </c>
      <c r="AB2296" s="24" t="n">
        <f aca="false">(R2296+S2296)*FINISH_PART</f>
        <v>704</v>
      </c>
      <c r="AC2296" s="24" t="n">
        <f aca="false">R2296*SPACER_VANE+(R2296+S2296)*ASM_H*LABOUR</f>
        <v>1182</v>
      </c>
      <c r="AD2296" s="24" t="n">
        <f aca="false">V2296*G10_CAGE+W2296*G10_SLEEVE</f>
        <v>642.77712</v>
      </c>
      <c r="AE2296" s="24" t="n">
        <f aca="false">N2296/1000*SHAFT_M+SHAFT_SET</f>
        <v>219.2</v>
      </c>
      <c r="AF2296" s="24" t="n">
        <f aca="false">2*ROUNDUP(G2296*1000/V_ZENER,0)*PRICE_Z+5*ROUNDUP(G2296*DIODE_SAFETY/V_STICK,0)*PRICE_STICK</f>
        <v>68.9</v>
      </c>
      <c r="AG2296" s="24" t="n">
        <f aca="false">SUM(X2296:AF2296)</f>
        <v>6089.66850571</v>
      </c>
      <c r="AH2296" s="20" t="n">
        <f aca="false">FIXED_BOM</f>
        <v>3461</v>
      </c>
      <c r="AI2296" s="24" t="n">
        <f aca="false">(AG2296+AH2296)*(1+CONT)</f>
        <v>10983.2687815665</v>
      </c>
      <c r="AJ2296" s="24" t="n">
        <f aca="false">IF(L2296&gt;0,AI2296/L2296,1000000000000)</f>
        <v>424.299500196711</v>
      </c>
      <c r="AK2296" s="8" t="n">
        <f aca="false">IF(AND(G2296&gt;=V_NEED,L2296&gt;=P_MIN,K2296&gt;=Z_MIN,F2296&lt;=N_CAP,D2296&lt;=R_MAX,OR(CORONA_REQ=0,O2296&gt;=G2296)),1,0)</f>
        <v>0</v>
      </c>
      <c r="AL2296" s="28" t="n">
        <f aca="false">IF(AK2296=1,IF(OBJECTIVE=1,AI2296,AJ2296),1000000000000)+ROW()*0.000000001</f>
        <v>1000000000000</v>
      </c>
    </row>
    <row r="2297" customFormat="false" ht="15" hidden="false" customHeight="false" outlineLevel="0" collapsed="false">
      <c r="A2297" s="8" t="n">
        <v>2293</v>
      </c>
      <c r="B2297" s="23" t="n">
        <v>4</v>
      </c>
      <c r="C2297" s="23" t="n">
        <v>2.5</v>
      </c>
      <c r="D2297" s="8" t="n">
        <v>300</v>
      </c>
      <c r="E2297" s="8" t="n">
        <v>22</v>
      </c>
      <c r="F2297" s="8" t="n">
        <v>4</v>
      </c>
      <c r="G2297" s="28" t="n">
        <v>9.259956</v>
      </c>
      <c r="H2297" s="8" t="n">
        <v>50.437805</v>
      </c>
      <c r="I2297" s="8" t="n">
        <v>1619.882647</v>
      </c>
      <c r="J2297" s="28" t="n">
        <v>32.116438</v>
      </c>
      <c r="K2297" s="39" t="n">
        <v>1.616296</v>
      </c>
      <c r="L2297" s="28" t="n">
        <v>6.753997</v>
      </c>
      <c r="M2297" s="8" t="n">
        <v>74</v>
      </c>
      <c r="N2297" s="8" t="n">
        <v>744</v>
      </c>
      <c r="O2297" s="28" t="n">
        <v>10.797318</v>
      </c>
      <c r="P2297" s="28" t="n">
        <v>12.48432</v>
      </c>
      <c r="Q2297" s="28" t="n">
        <v>14.844025</v>
      </c>
      <c r="R2297" s="8" t="n">
        <v>16</v>
      </c>
      <c r="S2297" s="8" t="n">
        <v>8</v>
      </c>
      <c r="T2297" s="23" t="n">
        <v>99.899111</v>
      </c>
      <c r="U2297" s="23" t="n">
        <v>83.185838</v>
      </c>
      <c r="V2297" s="28" t="n">
        <v>3.620703</v>
      </c>
      <c r="W2297" s="39" t="n">
        <v>0.38052</v>
      </c>
      <c r="X2297" s="24" t="n">
        <f aca="false">P2297*RHO_VANE/2700*(1+SCRAP)*PRICE_VANE</f>
        <v>149.4373104</v>
      </c>
      <c r="Y2297" s="24" t="n">
        <f aca="false">Q2297*RHO_PLATE/2700*(1+SCRAP)*PRICE_PLATE</f>
        <v>177.68297925</v>
      </c>
      <c r="Z2297" s="24" t="n">
        <f aca="false">T2297*CUT_M+(R2297+S2297)*CUT_SET</f>
        <v>173.8486665</v>
      </c>
      <c r="AA2297" s="24" t="n">
        <f aca="false">U2297*ROUND_M</f>
        <v>415.92919</v>
      </c>
      <c r="AB2297" s="24" t="n">
        <f aca="false">(R2297+S2297)*FINISH_PART</f>
        <v>192</v>
      </c>
      <c r="AC2297" s="24" t="n">
        <f aca="false">R2297*SPACER_VANE+(R2297+S2297)*ASM_H*LABOUR</f>
        <v>318</v>
      </c>
      <c r="AD2297" s="24" t="n">
        <f aca="false">V2297*G10_CAGE+W2297*G10_SLEEVE</f>
        <v>240.07338</v>
      </c>
      <c r="AE2297" s="24" t="n">
        <f aca="false">N2297/1000*SHAFT_M+SHAFT_SET</f>
        <v>169.28</v>
      </c>
      <c r="AF2297" s="24" t="n">
        <f aca="false">2*ROUNDUP(G2297*1000/V_ZENER,0)*PRICE_Z+5*ROUNDUP(G2297*DIODE_SAFETY/V_STICK,0)*PRICE_STICK</f>
        <v>68.9</v>
      </c>
      <c r="AG2297" s="24" t="n">
        <f aca="false">SUM(X2297:AF2297)</f>
        <v>1905.15152615</v>
      </c>
      <c r="AH2297" s="20" t="n">
        <f aca="false">FIXED_BOM</f>
        <v>3461</v>
      </c>
      <c r="AI2297" s="24" t="n">
        <f aca="false">(AG2297+AH2297)*(1+CONT)</f>
        <v>6171.0742550725</v>
      </c>
      <c r="AJ2297" s="24" t="n">
        <f aca="false">IF(L2297&gt;0,AI2297/L2297,1000000000000)</f>
        <v>913.692181840249</v>
      </c>
      <c r="AK2297" s="8" t="n">
        <f aca="false">IF(AND(G2297&gt;=V_NEED,L2297&gt;=P_MIN,K2297&gt;=Z_MIN,F2297&lt;=N_CAP,D2297&lt;=R_MAX,OR(CORONA_REQ=0,O2297&gt;=G2297)),1,0)</f>
        <v>0</v>
      </c>
      <c r="AL2297" s="28" t="n">
        <f aca="false">IF(AK2297=1,IF(OBJECTIVE=1,AI2297,AJ2297),1000000000000)+ROW()*0.000000001</f>
        <v>1000000000000</v>
      </c>
    </row>
    <row r="2298" customFormat="false" ht="15" hidden="false" customHeight="false" outlineLevel="0" collapsed="false">
      <c r="A2298" s="8" t="n">
        <v>2294</v>
      </c>
      <c r="B2298" s="23" t="n">
        <v>4</v>
      </c>
      <c r="C2298" s="23" t="n">
        <v>2.5</v>
      </c>
      <c r="D2298" s="8" t="n">
        <v>300</v>
      </c>
      <c r="E2298" s="8" t="n">
        <v>22</v>
      </c>
      <c r="F2298" s="8" t="n">
        <v>6</v>
      </c>
      <c r="G2298" s="28" t="n">
        <v>9.259956</v>
      </c>
      <c r="H2298" s="8" t="n">
        <v>78.116551</v>
      </c>
      <c r="I2298" s="8" t="n">
        <v>2545.529873</v>
      </c>
      <c r="J2298" s="28" t="n">
        <v>32.586307</v>
      </c>
      <c r="K2298" s="39" t="n">
        <v>1.63365</v>
      </c>
      <c r="L2298" s="28" t="n">
        <v>10.817251</v>
      </c>
      <c r="M2298" s="8" t="n">
        <v>113</v>
      </c>
      <c r="N2298" s="8" t="n">
        <v>822</v>
      </c>
      <c r="O2298" s="28" t="n">
        <v>10.797318</v>
      </c>
      <c r="P2298" s="28" t="n">
        <v>18.72648</v>
      </c>
      <c r="Q2298" s="28" t="n">
        <v>22.266038</v>
      </c>
      <c r="R2298" s="8" t="n">
        <v>24</v>
      </c>
      <c r="S2298" s="8" t="n">
        <v>12</v>
      </c>
      <c r="T2298" s="23" t="n">
        <v>149.848666</v>
      </c>
      <c r="U2298" s="23" t="n">
        <v>124.778757</v>
      </c>
      <c r="V2298" s="28" t="n">
        <v>4.759473</v>
      </c>
      <c r="W2298" s="39" t="n">
        <v>0.500199</v>
      </c>
      <c r="X2298" s="24" t="n">
        <f aca="false">P2298*RHO_VANE/2700*(1+SCRAP)*PRICE_VANE</f>
        <v>224.1559656</v>
      </c>
      <c r="Y2298" s="24" t="n">
        <f aca="false">Q2298*RHO_PLATE/2700*(1+SCRAP)*PRICE_PLATE</f>
        <v>266.52447486</v>
      </c>
      <c r="Z2298" s="24" t="n">
        <f aca="false">T2298*CUT_M+(R2298+S2298)*CUT_SET</f>
        <v>260.772999</v>
      </c>
      <c r="AA2298" s="24" t="n">
        <f aca="false">U2298*ROUND_M</f>
        <v>623.893785</v>
      </c>
      <c r="AB2298" s="24" t="n">
        <f aca="false">(R2298+S2298)*FINISH_PART</f>
        <v>288</v>
      </c>
      <c r="AC2298" s="24" t="n">
        <f aca="false">R2298*SPACER_VANE+(R2298+S2298)*ASM_H*LABOUR</f>
        <v>477</v>
      </c>
      <c r="AD2298" s="24" t="n">
        <f aca="false">V2298*G10_CAGE+W2298*G10_SLEEVE</f>
        <v>315.58032</v>
      </c>
      <c r="AE2298" s="24" t="n">
        <f aca="false">N2298/1000*SHAFT_M+SHAFT_SET</f>
        <v>178.64</v>
      </c>
      <c r="AF2298" s="24" t="n">
        <f aca="false">2*ROUNDUP(G2298*1000/V_ZENER,0)*PRICE_Z+5*ROUNDUP(G2298*DIODE_SAFETY/V_STICK,0)*PRICE_STICK</f>
        <v>68.9</v>
      </c>
      <c r="AG2298" s="24" t="n">
        <f aca="false">SUM(X2298:AF2298)</f>
        <v>2703.46754446</v>
      </c>
      <c r="AH2298" s="20" t="n">
        <f aca="false">FIXED_BOM</f>
        <v>3461</v>
      </c>
      <c r="AI2298" s="24" t="n">
        <f aca="false">(AG2298+AH2298)*(1+CONT)</f>
        <v>7089.137676129</v>
      </c>
      <c r="AJ2298" s="24" t="n">
        <f aca="false">IF(L2298&gt;0,AI2298/L2298,1000000000000)</f>
        <v>655.354828701765</v>
      </c>
      <c r="AK2298" s="8" t="n">
        <f aca="false">IF(AND(G2298&gt;=V_NEED,L2298&gt;=P_MIN,K2298&gt;=Z_MIN,F2298&lt;=N_CAP,D2298&lt;=R_MAX,OR(CORONA_REQ=0,O2298&gt;=G2298)),1,0)</f>
        <v>0</v>
      </c>
      <c r="AL2298" s="28" t="n">
        <f aca="false">IF(AK2298=1,IF(OBJECTIVE=1,AI2298,AJ2298),1000000000000)+ROW()*0.000000001</f>
        <v>1000000000000</v>
      </c>
    </row>
    <row r="2299" customFormat="false" ht="15" hidden="false" customHeight="false" outlineLevel="0" collapsed="false">
      <c r="A2299" s="8" t="n">
        <v>2295</v>
      </c>
      <c r="B2299" s="23" t="n">
        <v>4</v>
      </c>
      <c r="C2299" s="23" t="n">
        <v>2.5</v>
      </c>
      <c r="D2299" s="8" t="n">
        <v>300</v>
      </c>
      <c r="E2299" s="8" t="n">
        <v>22</v>
      </c>
      <c r="F2299" s="8" t="n">
        <v>8</v>
      </c>
      <c r="G2299" s="28" t="n">
        <v>9.259956</v>
      </c>
      <c r="H2299" s="8" t="n">
        <v>105.795297</v>
      </c>
      <c r="I2299" s="8" t="n">
        <v>3471.1771</v>
      </c>
      <c r="J2299" s="28" t="n">
        <v>32.810316</v>
      </c>
      <c r="K2299" s="39" t="n">
        <v>1.642205</v>
      </c>
      <c r="L2299" s="28" t="n">
        <v>14.874607</v>
      </c>
      <c r="M2299" s="8" t="n">
        <v>152</v>
      </c>
      <c r="N2299" s="8" t="n">
        <v>900</v>
      </c>
      <c r="O2299" s="28" t="n">
        <v>10.797318</v>
      </c>
      <c r="P2299" s="28" t="n">
        <v>24.96864</v>
      </c>
      <c r="Q2299" s="28" t="n">
        <v>29.688051</v>
      </c>
      <c r="R2299" s="8" t="n">
        <v>32</v>
      </c>
      <c r="S2299" s="8" t="n">
        <v>16</v>
      </c>
      <c r="T2299" s="23" t="n">
        <v>199.798221</v>
      </c>
      <c r="U2299" s="23" t="n">
        <v>166.371675</v>
      </c>
      <c r="V2299" s="28" t="n">
        <v>5.898242</v>
      </c>
      <c r="W2299" s="39" t="n">
        <v>0.619879</v>
      </c>
      <c r="X2299" s="24" t="n">
        <f aca="false">P2299*RHO_VANE/2700*(1+SCRAP)*PRICE_VANE</f>
        <v>298.8746208</v>
      </c>
      <c r="Y2299" s="24" t="n">
        <f aca="false">Q2299*RHO_PLATE/2700*(1+SCRAP)*PRICE_PLATE</f>
        <v>355.36597047</v>
      </c>
      <c r="Z2299" s="24" t="n">
        <f aca="false">T2299*CUT_M+(R2299+S2299)*CUT_SET</f>
        <v>347.6973315</v>
      </c>
      <c r="AA2299" s="24" t="n">
        <f aca="false">U2299*ROUND_M</f>
        <v>831.858375</v>
      </c>
      <c r="AB2299" s="24" t="n">
        <f aca="false">(R2299+S2299)*FINISH_PART</f>
        <v>384</v>
      </c>
      <c r="AC2299" s="24" t="n">
        <f aca="false">R2299*SPACER_VANE+(R2299+S2299)*ASM_H*LABOUR</f>
        <v>636</v>
      </c>
      <c r="AD2299" s="24" t="n">
        <f aca="false">V2299*G10_CAGE+W2299*G10_SLEEVE</f>
        <v>391.08726</v>
      </c>
      <c r="AE2299" s="24" t="n">
        <f aca="false">N2299/1000*SHAFT_M+SHAFT_SET</f>
        <v>188</v>
      </c>
      <c r="AF2299" s="24" t="n">
        <f aca="false">2*ROUNDUP(G2299*1000/V_ZENER,0)*PRICE_Z+5*ROUNDUP(G2299*DIODE_SAFETY/V_STICK,0)*PRICE_STICK</f>
        <v>68.9</v>
      </c>
      <c r="AG2299" s="24" t="n">
        <f aca="false">SUM(X2299:AF2299)</f>
        <v>3501.78355777</v>
      </c>
      <c r="AH2299" s="20" t="n">
        <f aca="false">FIXED_BOM</f>
        <v>3461</v>
      </c>
      <c r="AI2299" s="24" t="n">
        <f aca="false">(AG2299+AH2299)*(1+CONT)</f>
        <v>8007.2010914355</v>
      </c>
      <c r="AJ2299" s="24" t="n">
        <f aca="false">IF(L2299&gt;0,AI2299/L2299,1000000000000)</f>
        <v>538.313455369644</v>
      </c>
      <c r="AK2299" s="8" t="n">
        <f aca="false">IF(AND(G2299&gt;=V_NEED,L2299&gt;=P_MIN,K2299&gt;=Z_MIN,F2299&lt;=N_CAP,D2299&lt;=R_MAX,OR(CORONA_REQ=0,O2299&gt;=G2299)),1,0)</f>
        <v>0</v>
      </c>
      <c r="AL2299" s="28" t="n">
        <f aca="false">IF(AK2299=1,IF(OBJECTIVE=1,AI2299,AJ2299),1000000000000)+ROW()*0.000000001</f>
        <v>1000000000000</v>
      </c>
    </row>
    <row r="2300" customFormat="false" ht="15" hidden="false" customHeight="false" outlineLevel="0" collapsed="false">
      <c r="A2300" s="8" t="n">
        <v>2296</v>
      </c>
      <c r="B2300" s="23" t="n">
        <v>4</v>
      </c>
      <c r="C2300" s="23" t="n">
        <v>2.5</v>
      </c>
      <c r="D2300" s="8" t="n">
        <v>300</v>
      </c>
      <c r="E2300" s="8" t="n">
        <v>22</v>
      </c>
      <c r="F2300" s="8" t="n">
        <v>10</v>
      </c>
      <c r="G2300" s="28" t="n">
        <v>9.259956</v>
      </c>
      <c r="H2300" s="8" t="n">
        <v>133.474042</v>
      </c>
      <c r="I2300" s="8" t="n">
        <v>4396.824327</v>
      </c>
      <c r="J2300" s="28" t="n">
        <v>32.941419</v>
      </c>
      <c r="K2300" s="39" t="n">
        <v>1.646993</v>
      </c>
      <c r="L2300" s="28" t="n">
        <v>18.933739</v>
      </c>
      <c r="M2300" s="8" t="n">
        <v>184.5</v>
      </c>
      <c r="N2300" s="8" t="n">
        <v>965</v>
      </c>
      <c r="O2300" s="28" t="n">
        <v>10.797318</v>
      </c>
      <c r="P2300" s="28" t="n">
        <v>31.2108</v>
      </c>
      <c r="Q2300" s="28" t="n">
        <v>33.399057</v>
      </c>
      <c r="R2300" s="8" t="n">
        <v>40</v>
      </c>
      <c r="S2300" s="8" t="n">
        <v>18</v>
      </c>
      <c r="T2300" s="23" t="n">
        <v>245.349547</v>
      </c>
      <c r="U2300" s="23" t="n">
        <v>203.566365</v>
      </c>
      <c r="V2300" s="28" t="n">
        <v>6.847217</v>
      </c>
      <c r="W2300" s="39" t="n">
        <v>0.719612</v>
      </c>
      <c r="X2300" s="24" t="n">
        <f aca="false">P2300*RHO_VANE/2700*(1+SCRAP)*PRICE_VANE</f>
        <v>373.593276</v>
      </c>
      <c r="Y2300" s="24" t="n">
        <f aca="false">Q2300*RHO_PLATE/2700*(1+SCRAP)*PRICE_PLATE</f>
        <v>399.78671229</v>
      </c>
      <c r="Z2300" s="24" t="n">
        <f aca="false">T2300*CUT_M+(R2300+S2300)*CUT_SET</f>
        <v>426.0243205</v>
      </c>
      <c r="AA2300" s="24" t="n">
        <f aca="false">U2300*ROUND_M</f>
        <v>1017.831825</v>
      </c>
      <c r="AB2300" s="24" t="n">
        <f aca="false">(R2300+S2300)*FINISH_PART</f>
        <v>464</v>
      </c>
      <c r="AC2300" s="24" t="n">
        <f aca="false">R2300*SPACER_VANE+(R2300+S2300)*ASM_H*LABOUR</f>
        <v>772.5</v>
      </c>
      <c r="AD2300" s="24" t="n">
        <f aca="false">V2300*G10_CAGE+W2300*G10_SLEEVE</f>
        <v>454.00974</v>
      </c>
      <c r="AE2300" s="24" t="n">
        <f aca="false">N2300/1000*SHAFT_M+SHAFT_SET</f>
        <v>195.8</v>
      </c>
      <c r="AF2300" s="24" t="n">
        <f aca="false">2*ROUNDUP(G2300*1000/V_ZENER,0)*PRICE_Z+5*ROUNDUP(G2300*DIODE_SAFETY/V_STICK,0)*PRICE_STICK</f>
        <v>68.9</v>
      </c>
      <c r="AG2300" s="24" t="n">
        <f aca="false">SUM(X2300:AF2300)</f>
        <v>4172.44587379</v>
      </c>
      <c r="AH2300" s="20" t="n">
        <f aca="false">FIXED_BOM</f>
        <v>3461</v>
      </c>
      <c r="AI2300" s="24" t="n">
        <f aca="false">(AG2300+AH2300)*(1+CONT)</f>
        <v>8778.4627548585</v>
      </c>
      <c r="AJ2300" s="24" t="n">
        <f aca="false">IF(L2300&gt;0,AI2300/L2300,1000000000000)</f>
        <v>463.641267837193</v>
      </c>
      <c r="AK2300" s="8" t="n">
        <f aca="false">IF(AND(G2300&gt;=V_NEED,L2300&gt;=P_MIN,K2300&gt;=Z_MIN,F2300&lt;=N_CAP,D2300&lt;=R_MAX,OR(CORONA_REQ=0,O2300&gt;=G2300)),1,0)</f>
        <v>0</v>
      </c>
      <c r="AL2300" s="28" t="n">
        <f aca="false">IF(AK2300=1,IF(OBJECTIVE=1,AI2300,AJ2300),1000000000000)+ROW()*0.000000001</f>
        <v>1000000000000</v>
      </c>
    </row>
    <row r="2301" customFormat="false" ht="15" hidden="false" customHeight="false" outlineLevel="0" collapsed="false">
      <c r="A2301" s="8" t="n">
        <v>2297</v>
      </c>
      <c r="B2301" s="23" t="n">
        <v>4</v>
      </c>
      <c r="C2301" s="23" t="n">
        <v>2.5</v>
      </c>
      <c r="D2301" s="8" t="n">
        <v>300</v>
      </c>
      <c r="E2301" s="8" t="n">
        <v>22</v>
      </c>
      <c r="F2301" s="8" t="n">
        <v>12</v>
      </c>
      <c r="G2301" s="28" t="n">
        <v>9.259956</v>
      </c>
      <c r="H2301" s="8" t="n">
        <v>161.152788</v>
      </c>
      <c r="I2301" s="8" t="n">
        <v>5322.471553</v>
      </c>
      <c r="J2301" s="28" t="n">
        <v>33.027487</v>
      </c>
      <c r="K2301" s="39" t="n">
        <v>1.649518</v>
      </c>
      <c r="L2301" s="28" t="n">
        <v>22.978074</v>
      </c>
      <c r="M2301" s="8" t="n">
        <v>223.5</v>
      </c>
      <c r="N2301" s="8" t="n">
        <v>1043</v>
      </c>
      <c r="O2301" s="28" t="n">
        <v>10.797318</v>
      </c>
      <c r="P2301" s="28" t="n">
        <v>37.45296</v>
      </c>
      <c r="Q2301" s="28" t="n">
        <v>40.82107</v>
      </c>
      <c r="R2301" s="8" t="n">
        <v>48</v>
      </c>
      <c r="S2301" s="8" t="n">
        <v>22</v>
      </c>
      <c r="T2301" s="23" t="n">
        <v>295.299102</v>
      </c>
      <c r="U2301" s="23" t="n">
        <v>245.159283</v>
      </c>
      <c r="V2301" s="28" t="n">
        <v>7.985986</v>
      </c>
      <c r="W2301" s="39" t="n">
        <v>0.839292</v>
      </c>
      <c r="X2301" s="24" t="n">
        <f aca="false">P2301*RHO_VANE/2700*(1+SCRAP)*PRICE_VANE</f>
        <v>448.3119312</v>
      </c>
      <c r="Y2301" s="24" t="n">
        <f aca="false">Q2301*RHO_PLATE/2700*(1+SCRAP)*PRICE_PLATE</f>
        <v>488.6282079</v>
      </c>
      <c r="Z2301" s="24" t="n">
        <f aca="false">T2301*CUT_M+(R2301+S2301)*CUT_SET</f>
        <v>512.948653</v>
      </c>
      <c r="AA2301" s="24" t="n">
        <f aca="false">U2301*ROUND_M</f>
        <v>1225.796415</v>
      </c>
      <c r="AB2301" s="24" t="n">
        <f aca="false">(R2301+S2301)*FINISH_PART</f>
        <v>560</v>
      </c>
      <c r="AC2301" s="24" t="n">
        <f aca="false">R2301*SPACER_VANE+(R2301+S2301)*ASM_H*LABOUR</f>
        <v>931.5</v>
      </c>
      <c r="AD2301" s="24" t="n">
        <f aca="false">V2301*G10_CAGE+W2301*G10_SLEEVE</f>
        <v>529.51668</v>
      </c>
      <c r="AE2301" s="24" t="n">
        <f aca="false">N2301/1000*SHAFT_M+SHAFT_SET</f>
        <v>205.16</v>
      </c>
      <c r="AF2301" s="24" t="n">
        <f aca="false">2*ROUNDUP(G2301*1000/V_ZENER,0)*PRICE_Z+5*ROUNDUP(G2301*DIODE_SAFETY/V_STICK,0)*PRICE_STICK</f>
        <v>68.9</v>
      </c>
      <c r="AG2301" s="24" t="n">
        <f aca="false">SUM(X2301:AF2301)</f>
        <v>4970.7618871</v>
      </c>
      <c r="AH2301" s="20" t="n">
        <f aca="false">FIXED_BOM</f>
        <v>3461</v>
      </c>
      <c r="AI2301" s="24" t="n">
        <f aca="false">(AG2301+AH2301)*(1+CONT)</f>
        <v>9696.526170165</v>
      </c>
      <c r="AJ2301" s="24" t="n">
        <f aca="false">IF(L2301&gt;0,AI2301/L2301,1000000000000)</f>
        <v>421.990379618631</v>
      </c>
      <c r="AK2301" s="8" t="n">
        <f aca="false">IF(AND(G2301&gt;=V_NEED,L2301&gt;=P_MIN,K2301&gt;=Z_MIN,F2301&lt;=N_CAP,D2301&lt;=R_MAX,OR(CORONA_REQ=0,O2301&gt;=G2301)),1,0)</f>
        <v>0</v>
      </c>
      <c r="AL2301" s="28" t="n">
        <f aca="false">IF(AK2301=1,IF(OBJECTIVE=1,AI2301,AJ2301),1000000000000)+ROW()*0.000000001</f>
        <v>1000000000000</v>
      </c>
    </row>
    <row r="2302" customFormat="false" ht="15" hidden="false" customHeight="false" outlineLevel="0" collapsed="false">
      <c r="A2302" s="8" t="n">
        <v>2298</v>
      </c>
      <c r="B2302" s="23" t="n">
        <v>4</v>
      </c>
      <c r="C2302" s="23" t="n">
        <v>2.5</v>
      </c>
      <c r="D2302" s="8" t="n">
        <v>300</v>
      </c>
      <c r="E2302" s="8" t="n">
        <v>22</v>
      </c>
      <c r="F2302" s="8" t="n">
        <v>16</v>
      </c>
      <c r="G2302" s="28" t="n">
        <v>9.259956</v>
      </c>
      <c r="H2302" s="8" t="n">
        <v>216.51028</v>
      </c>
      <c r="I2302" s="8" t="n">
        <v>7173.766007</v>
      </c>
      <c r="J2302" s="28" t="n">
        <v>33.133605</v>
      </c>
      <c r="K2302" s="39" t="n">
        <v>1.653941</v>
      </c>
      <c r="L2302" s="28" t="n">
        <v>31.126408</v>
      </c>
      <c r="M2302" s="8" t="n">
        <v>295</v>
      </c>
      <c r="N2302" s="8" t="n">
        <v>1186</v>
      </c>
      <c r="O2302" s="28" t="n">
        <v>10.797318</v>
      </c>
      <c r="P2302" s="28" t="n">
        <v>49.93728</v>
      </c>
      <c r="Q2302" s="28" t="n">
        <v>51.954089</v>
      </c>
      <c r="R2302" s="8" t="n">
        <v>64</v>
      </c>
      <c r="S2302" s="8" t="n">
        <v>28</v>
      </c>
      <c r="T2302" s="23" t="n">
        <v>390.799983</v>
      </c>
      <c r="U2302" s="23" t="n">
        <v>323.946891</v>
      </c>
      <c r="V2302" s="28" t="n">
        <v>10.07373</v>
      </c>
      <c r="W2302" s="39" t="n">
        <v>1.058704</v>
      </c>
      <c r="X2302" s="24" t="n">
        <f aca="false">P2302*RHO_VANE/2700*(1+SCRAP)*PRICE_VANE</f>
        <v>597.7492416</v>
      </c>
      <c r="Y2302" s="24" t="n">
        <f aca="false">Q2302*RHO_PLATE/2700*(1+SCRAP)*PRICE_PLATE</f>
        <v>621.89044533</v>
      </c>
      <c r="Z2302" s="24" t="n">
        <f aca="false">T2302*CUT_M+(R2302+S2302)*CUT_SET</f>
        <v>678.1999745</v>
      </c>
      <c r="AA2302" s="24" t="n">
        <f aca="false">U2302*ROUND_M</f>
        <v>1619.734455</v>
      </c>
      <c r="AB2302" s="24" t="n">
        <f aca="false">(R2302+S2302)*FINISH_PART</f>
        <v>736</v>
      </c>
      <c r="AC2302" s="24" t="n">
        <f aca="false">R2302*SPACER_VANE+(R2302+S2302)*ASM_H*LABOUR</f>
        <v>1227</v>
      </c>
      <c r="AD2302" s="24" t="n">
        <f aca="false">V2302*G10_CAGE+W2302*G10_SLEEVE</f>
        <v>667.94604</v>
      </c>
      <c r="AE2302" s="24" t="n">
        <f aca="false">N2302/1000*SHAFT_M+SHAFT_SET</f>
        <v>222.32</v>
      </c>
      <c r="AF2302" s="24" t="n">
        <f aca="false">2*ROUNDUP(G2302*1000/V_ZENER,0)*PRICE_Z+5*ROUNDUP(G2302*DIODE_SAFETY/V_STICK,0)*PRICE_STICK</f>
        <v>68.9</v>
      </c>
      <c r="AG2302" s="24" t="n">
        <f aca="false">SUM(X2302:AF2302)</f>
        <v>6439.74015643</v>
      </c>
      <c r="AH2302" s="20" t="n">
        <f aca="false">FIXED_BOM</f>
        <v>3461</v>
      </c>
      <c r="AI2302" s="24" t="n">
        <f aca="false">(AG2302+AH2302)*(1+CONT)</f>
        <v>11385.8511798945</v>
      </c>
      <c r="AJ2302" s="24" t="n">
        <f aca="false">IF(L2302&gt;0,AI2302/L2302,1000000000000)</f>
        <v>365.793932274309</v>
      </c>
      <c r="AK2302" s="8" t="n">
        <f aca="false">IF(AND(G2302&gt;=V_NEED,L2302&gt;=P_MIN,K2302&gt;=Z_MIN,F2302&lt;=N_CAP,D2302&lt;=R_MAX,OR(CORONA_REQ=0,O2302&gt;=G2302)),1,0)</f>
        <v>0</v>
      </c>
      <c r="AL2302" s="28" t="n">
        <f aca="false">IF(AK2302=1,IF(OBJECTIVE=1,AI2302,AJ2302),1000000000000)+ROW()*0.000000001</f>
        <v>1000000000000</v>
      </c>
    </row>
    <row r="2303" customFormat="false" ht="15" hidden="false" customHeight="false" outlineLevel="0" collapsed="false">
      <c r="A2303" s="8" t="n">
        <v>2299</v>
      </c>
      <c r="B2303" s="23" t="n">
        <v>4</v>
      </c>
      <c r="C2303" s="23" t="n">
        <v>2.5</v>
      </c>
      <c r="D2303" s="8" t="n">
        <v>300</v>
      </c>
      <c r="E2303" s="8" t="n">
        <v>26</v>
      </c>
      <c r="F2303" s="8" t="n">
        <v>4</v>
      </c>
      <c r="G2303" s="28" t="n">
        <v>9.259956</v>
      </c>
      <c r="H2303" s="8" t="n">
        <v>82.487736</v>
      </c>
      <c r="I2303" s="8" t="n">
        <v>1904.369693</v>
      </c>
      <c r="J2303" s="28" t="n">
        <v>23.086701</v>
      </c>
      <c r="K2303" s="39" t="n">
        <v>1.589433</v>
      </c>
      <c r="L2303" s="28" t="n">
        <v>7.718265</v>
      </c>
      <c r="M2303" s="8" t="n">
        <v>80.5</v>
      </c>
      <c r="N2303" s="8" t="n">
        <v>757</v>
      </c>
      <c r="O2303" s="28" t="n">
        <v>10.797318</v>
      </c>
      <c r="P2303" s="28" t="n">
        <v>14.463523</v>
      </c>
      <c r="Q2303" s="28" t="n">
        <v>18.555032</v>
      </c>
      <c r="R2303" s="8" t="n">
        <v>16</v>
      </c>
      <c r="S2303" s="8" t="n">
        <v>10</v>
      </c>
      <c r="T2303" s="23" t="n">
        <v>104.29734</v>
      </c>
      <c r="U2303" s="23" t="n">
        <v>87.584067</v>
      </c>
      <c r="V2303" s="28" t="n">
        <v>3.810498</v>
      </c>
      <c r="W2303" s="39" t="n">
        <v>0.400466</v>
      </c>
      <c r="X2303" s="24" t="n">
        <f aca="false">P2303*RHO_VANE/2700*(1+SCRAP)*PRICE_VANE</f>
        <v>173.12837031</v>
      </c>
      <c r="Y2303" s="24" t="n">
        <f aca="false">Q2303*RHO_PLATE/2700*(1+SCRAP)*PRICE_PLATE</f>
        <v>222.10373304</v>
      </c>
      <c r="Z2303" s="24" t="n">
        <f aca="false">T2303*CUT_M+(R2303+S2303)*CUT_SET</f>
        <v>182.44601</v>
      </c>
      <c r="AA2303" s="24" t="n">
        <f aca="false">U2303*ROUND_M</f>
        <v>437.920335</v>
      </c>
      <c r="AB2303" s="24" t="n">
        <f aca="false">(R2303+S2303)*FINISH_PART</f>
        <v>208</v>
      </c>
      <c r="AC2303" s="24" t="n">
        <f aca="false">R2303*SPACER_VANE+(R2303+S2303)*ASM_H*LABOUR</f>
        <v>340.5</v>
      </c>
      <c r="AD2303" s="24" t="n">
        <f aca="false">V2303*G10_CAGE+W2303*G10_SLEEVE</f>
        <v>252.65784</v>
      </c>
      <c r="AE2303" s="24" t="n">
        <f aca="false">N2303/1000*SHAFT_M+SHAFT_SET</f>
        <v>170.84</v>
      </c>
      <c r="AF2303" s="24" t="n">
        <f aca="false">2*ROUNDUP(G2303*1000/V_ZENER,0)*PRICE_Z+5*ROUNDUP(G2303*DIODE_SAFETY/V_STICK,0)*PRICE_STICK</f>
        <v>68.9</v>
      </c>
      <c r="AG2303" s="24" t="n">
        <f aca="false">SUM(X2303:AF2303)</f>
        <v>2056.49628835</v>
      </c>
      <c r="AH2303" s="20" t="n">
        <f aca="false">FIXED_BOM</f>
        <v>3461</v>
      </c>
      <c r="AI2303" s="24" t="n">
        <f aca="false">(AG2303+AH2303)*(1+CONT)</f>
        <v>6345.1207316025</v>
      </c>
      <c r="AJ2303" s="24" t="n">
        <f aca="false">IF(L2303&gt;0,AI2303/L2303,1000000000000)</f>
        <v>822.091588148697</v>
      </c>
      <c r="AK2303" s="8" t="n">
        <f aca="false">IF(AND(G2303&gt;=V_NEED,L2303&gt;=P_MIN,K2303&gt;=Z_MIN,F2303&lt;=N_CAP,D2303&lt;=R_MAX,OR(CORONA_REQ=0,O2303&gt;=G2303)),1,0)</f>
        <v>0</v>
      </c>
      <c r="AL2303" s="28" t="n">
        <f aca="false">IF(AK2303=1,IF(OBJECTIVE=1,AI2303,AJ2303),1000000000000)+ROW()*0.000000001</f>
        <v>1000000000000</v>
      </c>
    </row>
    <row r="2304" customFormat="false" ht="15" hidden="false" customHeight="false" outlineLevel="0" collapsed="false">
      <c r="A2304" s="8" t="n">
        <v>2300</v>
      </c>
      <c r="B2304" s="23" t="n">
        <v>4</v>
      </c>
      <c r="C2304" s="23" t="n">
        <v>2.5</v>
      </c>
      <c r="D2304" s="8" t="n">
        <v>300</v>
      </c>
      <c r="E2304" s="8" t="n">
        <v>26</v>
      </c>
      <c r="F2304" s="8" t="n">
        <v>6</v>
      </c>
      <c r="G2304" s="28" t="n">
        <v>9.259956</v>
      </c>
      <c r="H2304" s="8" t="n">
        <v>128.480729</v>
      </c>
      <c r="I2304" s="8" t="n">
        <v>2992.580945</v>
      </c>
      <c r="J2304" s="28" t="n">
        <v>23.292061</v>
      </c>
      <c r="K2304" s="39" t="n">
        <v>1.603461</v>
      </c>
      <c r="L2304" s="28" t="n">
        <v>12.321687</v>
      </c>
      <c r="M2304" s="8" t="n">
        <v>119.5</v>
      </c>
      <c r="N2304" s="8" t="n">
        <v>835</v>
      </c>
      <c r="O2304" s="28" t="n">
        <v>10.797318</v>
      </c>
      <c r="P2304" s="28" t="n">
        <v>21.695285</v>
      </c>
      <c r="Q2304" s="28" t="n">
        <v>25.977044</v>
      </c>
      <c r="R2304" s="8" t="n">
        <v>24</v>
      </c>
      <c r="S2304" s="8" t="n">
        <v>14</v>
      </c>
      <c r="T2304" s="23" t="n">
        <v>154.246896</v>
      </c>
      <c r="U2304" s="23" t="n">
        <v>129.176986</v>
      </c>
      <c r="V2304" s="28" t="n">
        <v>4.949268</v>
      </c>
      <c r="W2304" s="39" t="n">
        <v>0.520146</v>
      </c>
      <c r="X2304" s="24" t="n">
        <f aca="false">P2304*RHO_VANE/2700*(1+SCRAP)*PRICE_VANE</f>
        <v>259.69256145</v>
      </c>
      <c r="Y2304" s="24" t="n">
        <f aca="false">Q2304*RHO_PLATE/2700*(1+SCRAP)*PRICE_PLATE</f>
        <v>310.94521668</v>
      </c>
      <c r="Z2304" s="24" t="n">
        <f aca="false">T2304*CUT_M+(R2304+S2304)*CUT_SET</f>
        <v>269.370344</v>
      </c>
      <c r="AA2304" s="24" t="n">
        <f aca="false">U2304*ROUND_M</f>
        <v>645.88493</v>
      </c>
      <c r="AB2304" s="24" t="n">
        <f aca="false">(R2304+S2304)*FINISH_PART</f>
        <v>304</v>
      </c>
      <c r="AC2304" s="24" t="n">
        <f aca="false">R2304*SPACER_VANE+(R2304+S2304)*ASM_H*LABOUR</f>
        <v>499.5</v>
      </c>
      <c r="AD2304" s="24" t="n">
        <f aca="false">V2304*G10_CAGE+W2304*G10_SLEEVE</f>
        <v>328.16484</v>
      </c>
      <c r="AE2304" s="24" t="n">
        <f aca="false">N2304/1000*SHAFT_M+SHAFT_SET</f>
        <v>180.2</v>
      </c>
      <c r="AF2304" s="24" t="n">
        <f aca="false">2*ROUNDUP(G2304*1000/V_ZENER,0)*PRICE_Z+5*ROUNDUP(G2304*DIODE_SAFETY/V_STICK,0)*PRICE_STICK</f>
        <v>68.9</v>
      </c>
      <c r="AG2304" s="24" t="n">
        <f aca="false">SUM(X2304:AF2304)</f>
        <v>2866.65789213</v>
      </c>
      <c r="AH2304" s="20" t="n">
        <f aca="false">FIXED_BOM</f>
        <v>3461</v>
      </c>
      <c r="AI2304" s="24" t="n">
        <f aca="false">(AG2304+AH2304)*(1+CONT)</f>
        <v>7276.8065759495</v>
      </c>
      <c r="AJ2304" s="24" t="n">
        <f aca="false">IF(L2304&gt;0,AI2304/L2304,1000000000000)</f>
        <v>590.569016722264</v>
      </c>
      <c r="AK2304" s="8" t="n">
        <f aca="false">IF(AND(G2304&gt;=V_NEED,L2304&gt;=P_MIN,K2304&gt;=Z_MIN,F2304&lt;=N_CAP,D2304&lt;=R_MAX,OR(CORONA_REQ=0,O2304&gt;=G2304)),1,0)</f>
        <v>0</v>
      </c>
      <c r="AL2304" s="28" t="n">
        <f aca="false">IF(AK2304=1,IF(OBJECTIVE=1,AI2304,AJ2304),1000000000000)+ROW()*0.000000001</f>
        <v>1000000000000</v>
      </c>
    </row>
    <row r="2305" customFormat="false" ht="15" hidden="false" customHeight="false" outlineLevel="0" collapsed="false">
      <c r="A2305" s="8" t="n">
        <v>2301</v>
      </c>
      <c r="B2305" s="23" t="n">
        <v>4</v>
      </c>
      <c r="C2305" s="23" t="n">
        <v>2.5</v>
      </c>
      <c r="D2305" s="8" t="n">
        <v>300</v>
      </c>
      <c r="E2305" s="8" t="n">
        <v>26</v>
      </c>
      <c r="F2305" s="8" t="n">
        <v>8</v>
      </c>
      <c r="G2305" s="28" t="n">
        <v>9.259956</v>
      </c>
      <c r="H2305" s="8" t="n">
        <v>174.473721</v>
      </c>
      <c r="I2305" s="8" t="n">
        <v>4080.792198</v>
      </c>
      <c r="J2305" s="28" t="n">
        <v>23.389151</v>
      </c>
      <c r="K2305" s="39" t="n">
        <v>1.610827</v>
      </c>
      <c r="L2305" s="28" t="n">
        <v>16.939551</v>
      </c>
      <c r="M2305" s="8" t="n">
        <v>158.5</v>
      </c>
      <c r="N2305" s="8" t="n">
        <v>913</v>
      </c>
      <c r="O2305" s="28" t="n">
        <v>10.797318</v>
      </c>
      <c r="P2305" s="28" t="n">
        <v>28.927047</v>
      </c>
      <c r="Q2305" s="28" t="n">
        <v>33.399057</v>
      </c>
      <c r="R2305" s="8" t="n">
        <v>32</v>
      </c>
      <c r="S2305" s="8" t="n">
        <v>18</v>
      </c>
      <c r="T2305" s="23" t="n">
        <v>204.196451</v>
      </c>
      <c r="U2305" s="23" t="n">
        <v>170.769905</v>
      </c>
      <c r="V2305" s="28" t="n">
        <v>6.088037</v>
      </c>
      <c r="W2305" s="39" t="n">
        <v>0.639826</v>
      </c>
      <c r="X2305" s="24" t="n">
        <f aca="false">P2305*RHO_VANE/2700*(1+SCRAP)*PRICE_VANE</f>
        <v>346.25675259</v>
      </c>
      <c r="Y2305" s="24" t="n">
        <f aca="false">Q2305*RHO_PLATE/2700*(1+SCRAP)*PRICE_PLATE</f>
        <v>399.78671229</v>
      </c>
      <c r="Z2305" s="24" t="n">
        <f aca="false">T2305*CUT_M+(R2305+S2305)*CUT_SET</f>
        <v>356.2946765</v>
      </c>
      <c r="AA2305" s="24" t="n">
        <f aca="false">U2305*ROUND_M</f>
        <v>853.849525</v>
      </c>
      <c r="AB2305" s="24" t="n">
        <f aca="false">(R2305+S2305)*FINISH_PART</f>
        <v>400</v>
      </c>
      <c r="AC2305" s="24" t="n">
        <f aca="false">R2305*SPACER_VANE+(R2305+S2305)*ASM_H*LABOUR</f>
        <v>658.5</v>
      </c>
      <c r="AD2305" s="24" t="n">
        <f aca="false">V2305*G10_CAGE+W2305*G10_SLEEVE</f>
        <v>403.67178</v>
      </c>
      <c r="AE2305" s="24" t="n">
        <f aca="false">N2305/1000*SHAFT_M+SHAFT_SET</f>
        <v>189.56</v>
      </c>
      <c r="AF2305" s="24" t="n">
        <f aca="false">2*ROUNDUP(G2305*1000/V_ZENER,0)*PRICE_Z+5*ROUNDUP(G2305*DIODE_SAFETY/V_STICK,0)*PRICE_STICK</f>
        <v>68.9</v>
      </c>
      <c r="AG2305" s="24" t="n">
        <f aca="false">SUM(X2305:AF2305)</f>
        <v>3676.81944638</v>
      </c>
      <c r="AH2305" s="20" t="n">
        <f aca="false">FIXED_BOM</f>
        <v>3461</v>
      </c>
      <c r="AI2305" s="24" t="n">
        <f aca="false">(AG2305+AH2305)*(1+CONT)</f>
        <v>8208.492363337</v>
      </c>
      <c r="AJ2305" s="24" t="n">
        <f aca="false">IF(L2305&gt;0,AI2305/L2305,1000000000000)</f>
        <v>484.575557128816</v>
      </c>
      <c r="AK2305" s="8" t="n">
        <f aca="false">IF(AND(G2305&gt;=V_NEED,L2305&gt;=P_MIN,K2305&gt;=Z_MIN,F2305&lt;=N_CAP,D2305&lt;=R_MAX,OR(CORONA_REQ=0,O2305&gt;=G2305)),1,0)</f>
        <v>0</v>
      </c>
      <c r="AL2305" s="28" t="n">
        <f aca="false">IF(AK2305=1,IF(OBJECTIVE=1,AI2305,AJ2305),1000000000000)+ROW()*0.000000001</f>
        <v>1000000000000</v>
      </c>
    </row>
    <row r="2306" customFormat="false" ht="15" hidden="false" customHeight="false" outlineLevel="0" collapsed="false">
      <c r="A2306" s="8" t="n">
        <v>2302</v>
      </c>
      <c r="B2306" s="23" t="n">
        <v>4</v>
      </c>
      <c r="C2306" s="23" t="n">
        <v>2.5</v>
      </c>
      <c r="D2306" s="8" t="n">
        <v>300</v>
      </c>
      <c r="E2306" s="8" t="n">
        <v>26</v>
      </c>
      <c r="F2306" s="8" t="n">
        <v>10</v>
      </c>
      <c r="G2306" s="28" t="n">
        <v>9.259956</v>
      </c>
      <c r="H2306" s="8" t="n">
        <v>220.466713</v>
      </c>
      <c r="I2306" s="8" t="n">
        <v>5169.003451</v>
      </c>
      <c r="J2306" s="28" t="n">
        <v>23.445732</v>
      </c>
      <c r="K2306" s="39" t="n">
        <v>1.614429</v>
      </c>
      <c r="L2306" s="28" t="n">
        <v>21.540705</v>
      </c>
      <c r="M2306" s="8" t="n">
        <v>197.5</v>
      </c>
      <c r="N2306" s="8" t="n">
        <v>991</v>
      </c>
      <c r="O2306" s="28" t="n">
        <v>10.797318</v>
      </c>
      <c r="P2306" s="28" t="n">
        <v>36.158809</v>
      </c>
      <c r="Q2306" s="28" t="n">
        <v>40.82107</v>
      </c>
      <c r="R2306" s="8" t="n">
        <v>40</v>
      </c>
      <c r="S2306" s="8" t="n">
        <v>22</v>
      </c>
      <c r="T2306" s="23" t="n">
        <v>254.146006</v>
      </c>
      <c r="U2306" s="23" t="n">
        <v>212.362824</v>
      </c>
      <c r="V2306" s="28" t="n">
        <v>7.226807</v>
      </c>
      <c r="W2306" s="39" t="n">
        <v>0.759505</v>
      </c>
      <c r="X2306" s="24" t="n">
        <f aca="false">P2306*RHO_VANE/2700*(1+SCRAP)*PRICE_VANE</f>
        <v>432.82094373</v>
      </c>
      <c r="Y2306" s="24" t="n">
        <f aca="false">Q2306*RHO_PLATE/2700*(1+SCRAP)*PRICE_PLATE</f>
        <v>488.6282079</v>
      </c>
      <c r="Z2306" s="24" t="n">
        <f aca="false">T2306*CUT_M+(R2306+S2306)*CUT_SET</f>
        <v>443.219009</v>
      </c>
      <c r="AA2306" s="24" t="n">
        <f aca="false">U2306*ROUND_M</f>
        <v>1061.81412</v>
      </c>
      <c r="AB2306" s="24" t="n">
        <f aca="false">(R2306+S2306)*FINISH_PART</f>
        <v>496</v>
      </c>
      <c r="AC2306" s="24" t="n">
        <f aca="false">R2306*SPACER_VANE+(R2306+S2306)*ASM_H*LABOUR</f>
        <v>817.5</v>
      </c>
      <c r="AD2306" s="24" t="n">
        <f aca="false">V2306*G10_CAGE+W2306*G10_SLEEVE</f>
        <v>479.17872</v>
      </c>
      <c r="AE2306" s="24" t="n">
        <f aca="false">N2306/1000*SHAFT_M+SHAFT_SET</f>
        <v>198.92</v>
      </c>
      <c r="AF2306" s="24" t="n">
        <f aca="false">2*ROUNDUP(G2306*1000/V_ZENER,0)*PRICE_Z+5*ROUNDUP(G2306*DIODE_SAFETY/V_STICK,0)*PRICE_STICK</f>
        <v>68.9</v>
      </c>
      <c r="AG2306" s="24" t="n">
        <f aca="false">SUM(X2306:AF2306)</f>
        <v>4486.98100063</v>
      </c>
      <c r="AH2306" s="20" t="n">
        <f aca="false">FIXED_BOM</f>
        <v>3461</v>
      </c>
      <c r="AI2306" s="24" t="n">
        <f aca="false">(AG2306+AH2306)*(1+CONT)</f>
        <v>9140.1781507245</v>
      </c>
      <c r="AJ2306" s="24" t="n">
        <f aca="false">IF(L2306&gt;0,AI2306/L2306,1000000000000)</f>
        <v>424.321216539779</v>
      </c>
      <c r="AK2306" s="8" t="n">
        <f aca="false">IF(AND(G2306&gt;=V_NEED,L2306&gt;=P_MIN,K2306&gt;=Z_MIN,F2306&lt;=N_CAP,D2306&lt;=R_MAX,OR(CORONA_REQ=0,O2306&gt;=G2306)),1,0)</f>
        <v>0</v>
      </c>
      <c r="AL2306" s="28" t="n">
        <f aca="false">IF(AK2306=1,IF(OBJECTIVE=1,AI2306,AJ2306),1000000000000)+ROW()*0.000000001</f>
        <v>1000000000000</v>
      </c>
    </row>
    <row r="2307" customFormat="false" ht="15" hidden="false" customHeight="false" outlineLevel="0" collapsed="false">
      <c r="A2307" s="8" t="n">
        <v>2303</v>
      </c>
      <c r="B2307" s="23" t="n">
        <v>4</v>
      </c>
      <c r="C2307" s="23" t="n">
        <v>2.5</v>
      </c>
      <c r="D2307" s="8" t="n">
        <v>300</v>
      </c>
      <c r="E2307" s="8" t="n">
        <v>26</v>
      </c>
      <c r="F2307" s="8" t="n">
        <v>12</v>
      </c>
      <c r="G2307" s="28" t="n">
        <v>9.259956</v>
      </c>
      <c r="H2307" s="8" t="n">
        <v>266.459706</v>
      </c>
      <c r="I2307" s="8" t="n">
        <v>6257.214704</v>
      </c>
      <c r="J2307" s="28" t="n">
        <v>23.48278</v>
      </c>
      <c r="K2307" s="39" t="n">
        <v>1.617052</v>
      </c>
      <c r="L2307" s="28" t="n">
        <v>26.163035</v>
      </c>
      <c r="M2307" s="8" t="n">
        <v>236.5</v>
      </c>
      <c r="N2307" s="8" t="n">
        <v>1069</v>
      </c>
      <c r="O2307" s="28" t="n">
        <v>10.797318</v>
      </c>
      <c r="P2307" s="28" t="n">
        <v>43.39057</v>
      </c>
      <c r="Q2307" s="28" t="n">
        <v>48.243082</v>
      </c>
      <c r="R2307" s="8" t="n">
        <v>48</v>
      </c>
      <c r="S2307" s="8" t="n">
        <v>26</v>
      </c>
      <c r="T2307" s="23" t="n">
        <v>304.095562</v>
      </c>
      <c r="U2307" s="23" t="n">
        <v>253.955743</v>
      </c>
      <c r="V2307" s="28" t="n">
        <v>8.365576</v>
      </c>
      <c r="W2307" s="39" t="n">
        <v>0.879185</v>
      </c>
      <c r="X2307" s="24" t="n">
        <f aca="false">P2307*RHO_VANE/2700*(1+SCRAP)*PRICE_VANE</f>
        <v>519.3851229</v>
      </c>
      <c r="Y2307" s="24" t="n">
        <f aca="false">Q2307*RHO_PLATE/2700*(1+SCRAP)*PRICE_PLATE</f>
        <v>577.46969154</v>
      </c>
      <c r="Z2307" s="24" t="n">
        <f aca="false">T2307*CUT_M+(R2307+S2307)*CUT_SET</f>
        <v>530.143343</v>
      </c>
      <c r="AA2307" s="24" t="n">
        <f aca="false">U2307*ROUND_M</f>
        <v>1269.778715</v>
      </c>
      <c r="AB2307" s="24" t="n">
        <f aca="false">(R2307+S2307)*FINISH_PART</f>
        <v>592</v>
      </c>
      <c r="AC2307" s="24" t="n">
        <f aca="false">R2307*SPACER_VANE+(R2307+S2307)*ASM_H*LABOUR</f>
        <v>976.5</v>
      </c>
      <c r="AD2307" s="24" t="n">
        <f aca="false">V2307*G10_CAGE+W2307*G10_SLEEVE</f>
        <v>554.68566</v>
      </c>
      <c r="AE2307" s="24" t="n">
        <f aca="false">N2307/1000*SHAFT_M+SHAFT_SET</f>
        <v>208.28</v>
      </c>
      <c r="AF2307" s="24" t="n">
        <f aca="false">2*ROUNDUP(G2307*1000/V_ZENER,0)*PRICE_Z+5*ROUNDUP(G2307*DIODE_SAFETY/V_STICK,0)*PRICE_STICK</f>
        <v>68.9</v>
      </c>
      <c r="AG2307" s="24" t="n">
        <f aca="false">SUM(X2307:AF2307)</f>
        <v>5297.14253244</v>
      </c>
      <c r="AH2307" s="20" t="n">
        <f aca="false">FIXED_BOM</f>
        <v>3461</v>
      </c>
      <c r="AI2307" s="24" t="n">
        <f aca="false">(AG2307+AH2307)*(1+CONT)</f>
        <v>10071.863912306</v>
      </c>
      <c r="AJ2307" s="24" t="n">
        <f aca="false">IF(L2307&gt;0,AI2307/L2307,1000000000000)</f>
        <v>384.965425926541</v>
      </c>
      <c r="AK2307" s="8" t="n">
        <f aca="false">IF(AND(G2307&gt;=V_NEED,L2307&gt;=P_MIN,K2307&gt;=Z_MIN,F2307&lt;=N_CAP,D2307&lt;=R_MAX,OR(CORONA_REQ=0,O2307&gt;=G2307)),1,0)</f>
        <v>0</v>
      </c>
      <c r="AL2307" s="28" t="n">
        <f aca="false">IF(AK2307=1,IF(OBJECTIVE=1,AI2307,AJ2307),1000000000000)+ROW()*0.000000001</f>
        <v>1000000000000</v>
      </c>
    </row>
    <row r="2308" customFormat="false" ht="15" hidden="false" customHeight="false" outlineLevel="0" collapsed="false">
      <c r="A2308" s="8" t="n">
        <v>2304</v>
      </c>
      <c r="B2308" s="23" t="n">
        <v>4</v>
      </c>
      <c r="C2308" s="23" t="n">
        <v>2.5</v>
      </c>
      <c r="D2308" s="8" t="n">
        <v>300</v>
      </c>
      <c r="E2308" s="8" t="n">
        <v>26</v>
      </c>
      <c r="F2308" s="8" t="n">
        <v>16</v>
      </c>
      <c r="G2308" s="28" t="n">
        <v>9.259956</v>
      </c>
      <c r="H2308" s="8" t="n">
        <v>358.44569</v>
      </c>
      <c r="I2308" s="8" t="n">
        <v>8433.63721</v>
      </c>
      <c r="J2308" s="28" t="n">
        <v>23.528354</v>
      </c>
      <c r="K2308" s="39" t="n">
        <v>1.620483</v>
      </c>
      <c r="L2308" s="28" t="n">
        <v>35.375717</v>
      </c>
      <c r="M2308" s="8" t="n">
        <v>314.5</v>
      </c>
      <c r="N2308" s="8" t="n">
        <v>1225</v>
      </c>
      <c r="O2308" s="28" t="n">
        <v>10.797318</v>
      </c>
      <c r="P2308" s="28" t="n">
        <v>57.854094</v>
      </c>
      <c r="Q2308" s="28" t="n">
        <v>63.087107</v>
      </c>
      <c r="R2308" s="8" t="n">
        <v>64</v>
      </c>
      <c r="S2308" s="8" t="n">
        <v>34</v>
      </c>
      <c r="T2308" s="23" t="n">
        <v>403.994672</v>
      </c>
      <c r="U2308" s="23" t="n">
        <v>337.141581</v>
      </c>
      <c r="V2308" s="28" t="n">
        <v>10.643115</v>
      </c>
      <c r="W2308" s="39" t="n">
        <v>1.118544</v>
      </c>
      <c r="X2308" s="24" t="n">
        <f aca="false">P2308*RHO_VANE/2700*(1+SCRAP)*PRICE_VANE</f>
        <v>692.51350518</v>
      </c>
      <c r="Y2308" s="24" t="n">
        <f aca="false">Q2308*RHO_PLATE/2700*(1+SCRAP)*PRICE_PLATE</f>
        <v>755.15267079</v>
      </c>
      <c r="Z2308" s="24" t="n">
        <f aca="false">T2308*CUT_M+(R2308+S2308)*CUT_SET</f>
        <v>703.992008</v>
      </c>
      <c r="AA2308" s="24" t="n">
        <f aca="false">U2308*ROUND_M</f>
        <v>1685.707905</v>
      </c>
      <c r="AB2308" s="24" t="n">
        <f aca="false">(R2308+S2308)*FINISH_PART</f>
        <v>784</v>
      </c>
      <c r="AC2308" s="24" t="n">
        <f aca="false">R2308*SPACER_VANE+(R2308+S2308)*ASM_H*LABOUR</f>
        <v>1294.5</v>
      </c>
      <c r="AD2308" s="24" t="n">
        <f aca="false">V2308*G10_CAGE+W2308*G10_SLEEVE</f>
        <v>705.69954</v>
      </c>
      <c r="AE2308" s="24" t="n">
        <f aca="false">N2308/1000*SHAFT_M+SHAFT_SET</f>
        <v>227</v>
      </c>
      <c r="AF2308" s="24" t="n">
        <f aca="false">2*ROUNDUP(G2308*1000/V_ZENER,0)*PRICE_Z+5*ROUNDUP(G2308*DIODE_SAFETY/V_STICK,0)*PRICE_STICK</f>
        <v>68.9</v>
      </c>
      <c r="AG2308" s="24" t="n">
        <f aca="false">SUM(X2308:AF2308)</f>
        <v>6917.46562897</v>
      </c>
      <c r="AH2308" s="20" t="n">
        <f aca="false">FIXED_BOM</f>
        <v>3461</v>
      </c>
      <c r="AI2308" s="24" t="n">
        <f aca="false">(AG2308+AH2308)*(1+CONT)</f>
        <v>11935.2354733155</v>
      </c>
      <c r="AJ2308" s="24" t="n">
        <f aca="false">IF(L2308&gt;0,AI2308/L2308,1000000000000)</f>
        <v>337.384977195388</v>
      </c>
      <c r="AK2308" s="8" t="n">
        <f aca="false">IF(AND(G2308&gt;=V_NEED,L2308&gt;=P_MIN,K2308&gt;=Z_MIN,F2308&lt;=N_CAP,D2308&lt;=R_MAX,OR(CORONA_REQ=0,O2308&gt;=G2308)),1,0)</f>
        <v>0</v>
      </c>
      <c r="AL2308" s="28" t="n">
        <f aca="false">IF(AK2308=1,IF(OBJECTIVE=1,AI2308,AJ2308),1000000000000)+ROW()*0.000000001</f>
        <v>1000000000000</v>
      </c>
    </row>
    <row r="2309" customFormat="false" ht="15" hidden="false" customHeight="false" outlineLevel="0" collapsed="false">
      <c r="A2309" s="8" t="n">
        <v>2305</v>
      </c>
      <c r="B2309" s="23" t="n">
        <v>4</v>
      </c>
      <c r="C2309" s="23" t="n">
        <v>3</v>
      </c>
      <c r="D2309" s="8" t="n">
        <v>300</v>
      </c>
      <c r="E2309" s="8" t="n">
        <v>18</v>
      </c>
      <c r="F2309" s="8" t="n">
        <v>4</v>
      </c>
      <c r="G2309" s="28" t="n">
        <v>9.259956</v>
      </c>
      <c r="H2309" s="8" t="n">
        <v>39.172623</v>
      </c>
      <c r="I2309" s="8" t="n">
        <v>1336.742679</v>
      </c>
      <c r="J2309" s="28" t="n">
        <v>34.124411</v>
      </c>
      <c r="K2309" s="39" t="n">
        <v>1.611751</v>
      </c>
      <c r="L2309" s="28" t="n">
        <v>5.544323</v>
      </c>
      <c r="M2309" s="8" t="n">
        <v>80</v>
      </c>
      <c r="N2309" s="8" t="n">
        <v>756</v>
      </c>
      <c r="O2309" s="28" t="n">
        <v>11.260741</v>
      </c>
      <c r="P2309" s="28" t="n">
        <v>12.60614</v>
      </c>
      <c r="Q2309" s="28" t="n">
        <v>17.81283</v>
      </c>
      <c r="R2309" s="8" t="n">
        <v>16</v>
      </c>
      <c r="S2309" s="8" t="n">
        <v>8</v>
      </c>
      <c r="T2309" s="23" t="n">
        <v>99.899111</v>
      </c>
      <c r="U2309" s="23" t="n">
        <v>83.185838</v>
      </c>
      <c r="V2309" s="28" t="n">
        <v>3.795898</v>
      </c>
      <c r="W2309" s="39" t="n">
        <v>0.398932</v>
      </c>
      <c r="X2309" s="24" t="n">
        <f aca="false">P2309*RHO_VANE/2700*(1+SCRAP)*PRICE_VANE</f>
        <v>150.8954958</v>
      </c>
      <c r="Y2309" s="24" t="n">
        <f aca="false">Q2309*RHO_PLATE/2700*(1+SCRAP)*PRICE_PLATE</f>
        <v>213.2195751</v>
      </c>
      <c r="Z2309" s="24" t="n">
        <f aca="false">T2309*CUT_M+(R2309+S2309)*CUT_SET</f>
        <v>173.8486665</v>
      </c>
      <c r="AA2309" s="24" t="n">
        <f aca="false">U2309*ROUND_M</f>
        <v>415.92919</v>
      </c>
      <c r="AB2309" s="24" t="n">
        <f aca="false">(R2309+S2309)*FINISH_PART</f>
        <v>192</v>
      </c>
      <c r="AC2309" s="24" t="n">
        <f aca="false">R2309*SPACER_VANE+(R2309+S2309)*ASM_H*LABOUR</f>
        <v>318</v>
      </c>
      <c r="AD2309" s="24" t="n">
        <f aca="false">V2309*G10_CAGE+W2309*G10_SLEEVE</f>
        <v>251.6898</v>
      </c>
      <c r="AE2309" s="24" t="n">
        <f aca="false">N2309/1000*SHAFT_M+SHAFT_SET</f>
        <v>170.72</v>
      </c>
      <c r="AF2309" s="24" t="n">
        <f aca="false">2*ROUNDUP(G2309*1000/V_ZENER,0)*PRICE_Z+5*ROUNDUP(G2309*DIODE_SAFETY/V_STICK,0)*PRICE_STICK</f>
        <v>68.9</v>
      </c>
      <c r="AG2309" s="24" t="n">
        <f aca="false">SUM(X2309:AF2309)</f>
        <v>1955.2027274</v>
      </c>
      <c r="AH2309" s="20" t="n">
        <f aca="false">FIXED_BOM</f>
        <v>3461</v>
      </c>
      <c r="AI2309" s="24" t="n">
        <f aca="false">(AG2309+AH2309)*(1+CONT)</f>
        <v>6228.63313651</v>
      </c>
      <c r="AJ2309" s="24" t="n">
        <f aca="false">IF(L2309&gt;0,AI2309/L2309,1000000000000)</f>
        <v>1123.42537339726</v>
      </c>
      <c r="AK2309" s="8" t="n">
        <f aca="false">IF(AND(G2309&gt;=V_NEED,L2309&gt;=P_MIN,K2309&gt;=Z_MIN,F2309&lt;=N_CAP,D2309&lt;=R_MAX,OR(CORONA_REQ=0,O2309&gt;=G2309)),1,0)</f>
        <v>0</v>
      </c>
      <c r="AL2309" s="28" t="n">
        <f aca="false">IF(AK2309=1,IF(OBJECTIVE=1,AI2309,AJ2309),1000000000000)+ROW()*0.000000001</f>
        <v>1000000000000</v>
      </c>
    </row>
    <row r="2310" customFormat="false" ht="15" hidden="false" customHeight="false" outlineLevel="0" collapsed="false">
      <c r="A2310" s="8" t="n">
        <v>2306</v>
      </c>
      <c r="B2310" s="23" t="n">
        <v>4</v>
      </c>
      <c r="C2310" s="23" t="n">
        <v>3</v>
      </c>
      <c r="D2310" s="8" t="n">
        <v>300</v>
      </c>
      <c r="E2310" s="8" t="n">
        <v>18</v>
      </c>
      <c r="F2310" s="8" t="n">
        <v>6</v>
      </c>
      <c r="G2310" s="28" t="n">
        <v>9.259956</v>
      </c>
      <c r="H2310" s="8" t="n">
        <v>60.414122</v>
      </c>
      <c r="I2310" s="8" t="n">
        <v>2100.595638</v>
      </c>
      <c r="J2310" s="28" t="n">
        <v>34.769944</v>
      </c>
      <c r="K2310" s="39" t="n">
        <v>1.633037</v>
      </c>
      <c r="L2310" s="28" t="n">
        <v>8.913756</v>
      </c>
      <c r="M2310" s="8" t="n">
        <v>115</v>
      </c>
      <c r="N2310" s="8" t="n">
        <v>826</v>
      </c>
      <c r="O2310" s="28" t="n">
        <v>11.260741</v>
      </c>
      <c r="P2310" s="28" t="n">
        <v>18.90921</v>
      </c>
      <c r="Q2310" s="28" t="n">
        <v>22.266038</v>
      </c>
      <c r="R2310" s="8" t="n">
        <v>24</v>
      </c>
      <c r="S2310" s="8" t="n">
        <v>10</v>
      </c>
      <c r="T2310" s="23" t="n">
        <v>145.450436</v>
      </c>
      <c r="U2310" s="23" t="n">
        <v>120.380527</v>
      </c>
      <c r="V2310" s="28" t="n">
        <v>4.817871</v>
      </c>
      <c r="W2310" s="39" t="n">
        <v>0.506337</v>
      </c>
      <c r="X2310" s="24" t="n">
        <f aca="false">P2310*RHO_VANE/2700*(1+SCRAP)*PRICE_VANE</f>
        <v>226.3432437</v>
      </c>
      <c r="Y2310" s="24" t="n">
        <f aca="false">Q2310*RHO_PLATE/2700*(1+SCRAP)*PRICE_PLATE</f>
        <v>266.52447486</v>
      </c>
      <c r="Z2310" s="24" t="n">
        <f aca="false">T2310*CUT_M+(R2310+S2310)*CUT_SET</f>
        <v>252.175654</v>
      </c>
      <c r="AA2310" s="24" t="n">
        <f aca="false">U2310*ROUND_M</f>
        <v>601.902635</v>
      </c>
      <c r="AB2310" s="24" t="n">
        <f aca="false">(R2310+S2310)*FINISH_PART</f>
        <v>272</v>
      </c>
      <c r="AC2310" s="24" t="n">
        <f aca="false">R2310*SPACER_VANE+(R2310+S2310)*ASM_H*LABOUR</f>
        <v>454.5</v>
      </c>
      <c r="AD2310" s="24" t="n">
        <f aca="false">V2310*G10_CAGE+W2310*G10_SLEEVE</f>
        <v>319.45248</v>
      </c>
      <c r="AE2310" s="24" t="n">
        <f aca="false">N2310/1000*SHAFT_M+SHAFT_SET</f>
        <v>179.12</v>
      </c>
      <c r="AF2310" s="24" t="n">
        <f aca="false">2*ROUNDUP(G2310*1000/V_ZENER,0)*PRICE_Z+5*ROUNDUP(G2310*DIODE_SAFETY/V_STICK,0)*PRICE_STICK</f>
        <v>68.9</v>
      </c>
      <c r="AG2310" s="24" t="n">
        <f aca="false">SUM(X2310:AF2310)</f>
        <v>2640.91848756</v>
      </c>
      <c r="AH2310" s="20" t="n">
        <f aca="false">FIXED_BOM</f>
        <v>3461</v>
      </c>
      <c r="AI2310" s="24" t="n">
        <f aca="false">(AG2310+AH2310)*(1+CONT)</f>
        <v>7017.206260694</v>
      </c>
      <c r="AJ2310" s="24" t="n">
        <f aca="false">IF(L2310&gt;0,AI2310/L2310,1000000000000)</f>
        <v>787.233379587011</v>
      </c>
      <c r="AK2310" s="8" t="n">
        <f aca="false">IF(AND(G2310&gt;=V_NEED,L2310&gt;=P_MIN,K2310&gt;=Z_MIN,F2310&lt;=N_CAP,D2310&lt;=R_MAX,OR(CORONA_REQ=0,O2310&gt;=G2310)),1,0)</f>
        <v>0</v>
      </c>
      <c r="AL2310" s="28" t="n">
        <f aca="false">IF(AK2310=1,IF(OBJECTIVE=1,AI2310,AJ2310),1000000000000)+ROW()*0.000000001</f>
        <v>1000000000000</v>
      </c>
    </row>
    <row r="2311" customFormat="false" ht="15" hidden="false" customHeight="false" outlineLevel="0" collapsed="false">
      <c r="A2311" s="8" t="n">
        <v>2307</v>
      </c>
      <c r="B2311" s="23" t="n">
        <v>4</v>
      </c>
      <c r="C2311" s="23" t="n">
        <v>3</v>
      </c>
      <c r="D2311" s="8" t="n">
        <v>300</v>
      </c>
      <c r="E2311" s="8" t="n">
        <v>18</v>
      </c>
      <c r="F2311" s="8" t="n">
        <v>8</v>
      </c>
      <c r="G2311" s="28" t="n">
        <v>9.259956</v>
      </c>
      <c r="H2311" s="8" t="n">
        <v>81.655621</v>
      </c>
      <c r="I2311" s="8" t="n">
        <v>2864.448597</v>
      </c>
      <c r="J2311" s="28" t="n">
        <v>35.079625</v>
      </c>
      <c r="K2311" s="39" t="n">
        <v>1.643066</v>
      </c>
      <c r="L2311" s="28" t="n">
        <v>12.28238</v>
      </c>
      <c r="M2311" s="8" t="n">
        <v>157</v>
      </c>
      <c r="N2311" s="8" t="n">
        <v>910</v>
      </c>
      <c r="O2311" s="28" t="n">
        <v>11.260741</v>
      </c>
      <c r="P2311" s="28" t="n">
        <v>25.21228</v>
      </c>
      <c r="Q2311" s="28" t="n">
        <v>31.172453</v>
      </c>
      <c r="R2311" s="8" t="n">
        <v>32</v>
      </c>
      <c r="S2311" s="8" t="n">
        <v>14</v>
      </c>
      <c r="T2311" s="23" t="n">
        <v>195.399992</v>
      </c>
      <c r="U2311" s="23" t="n">
        <v>161.973446</v>
      </c>
      <c r="V2311" s="28" t="n">
        <v>6.044238</v>
      </c>
      <c r="W2311" s="39" t="n">
        <v>0.635222</v>
      </c>
      <c r="X2311" s="24" t="n">
        <f aca="false">P2311*RHO_VANE/2700*(1+SCRAP)*PRICE_VANE</f>
        <v>301.7909916</v>
      </c>
      <c r="Y2311" s="24" t="n">
        <f aca="false">Q2311*RHO_PLATE/2700*(1+SCRAP)*PRICE_PLATE</f>
        <v>373.13426241</v>
      </c>
      <c r="Z2311" s="24" t="n">
        <f aca="false">T2311*CUT_M+(R2311+S2311)*CUT_SET</f>
        <v>339.099988</v>
      </c>
      <c r="AA2311" s="24" t="n">
        <f aca="false">U2311*ROUND_M</f>
        <v>809.86723</v>
      </c>
      <c r="AB2311" s="24" t="n">
        <f aca="false">(R2311+S2311)*FINISH_PART</f>
        <v>368</v>
      </c>
      <c r="AC2311" s="24" t="n">
        <f aca="false">R2311*SPACER_VANE+(R2311+S2311)*ASM_H*LABOUR</f>
        <v>613.5</v>
      </c>
      <c r="AD2311" s="24" t="n">
        <f aca="false">V2311*G10_CAGE+W2311*G10_SLEEVE</f>
        <v>400.7676</v>
      </c>
      <c r="AE2311" s="24" t="n">
        <f aca="false">N2311/1000*SHAFT_M+SHAFT_SET</f>
        <v>189.2</v>
      </c>
      <c r="AF2311" s="24" t="n">
        <f aca="false">2*ROUNDUP(G2311*1000/V_ZENER,0)*PRICE_Z+5*ROUNDUP(G2311*DIODE_SAFETY/V_STICK,0)*PRICE_STICK</f>
        <v>68.9</v>
      </c>
      <c r="AG2311" s="24" t="n">
        <f aca="false">SUM(X2311:AF2311)</f>
        <v>3464.26007201</v>
      </c>
      <c r="AH2311" s="20" t="n">
        <f aca="false">FIXED_BOM</f>
        <v>3461</v>
      </c>
      <c r="AI2311" s="24" t="n">
        <f aca="false">(AG2311+AH2311)*(1+CONT)</f>
        <v>7964.0490828115</v>
      </c>
      <c r="AJ2311" s="24" t="n">
        <f aca="false">IF(L2311&gt;0,AI2311/L2311,1000000000000)</f>
        <v>648.412529396705</v>
      </c>
      <c r="AK2311" s="8" t="n">
        <f aca="false">IF(AND(G2311&gt;=V_NEED,L2311&gt;=P_MIN,K2311&gt;=Z_MIN,F2311&lt;=N_CAP,D2311&lt;=R_MAX,OR(CORONA_REQ=0,O2311&gt;=G2311)),1,0)</f>
        <v>0</v>
      </c>
      <c r="AL2311" s="28" t="n">
        <f aca="false">IF(AK2311=1,IF(OBJECTIVE=1,AI2311,AJ2311),1000000000000)+ROW()*0.000000001</f>
        <v>1000000000000</v>
      </c>
    </row>
    <row r="2312" customFormat="false" ht="15" hidden="false" customHeight="false" outlineLevel="0" collapsed="false">
      <c r="A2312" s="8" t="n">
        <v>2308</v>
      </c>
      <c r="B2312" s="23" t="n">
        <v>4</v>
      </c>
      <c r="C2312" s="23" t="n">
        <v>3</v>
      </c>
      <c r="D2312" s="8" t="n">
        <v>300</v>
      </c>
      <c r="E2312" s="8" t="n">
        <v>18</v>
      </c>
      <c r="F2312" s="8" t="n">
        <v>10</v>
      </c>
      <c r="G2312" s="28" t="n">
        <v>9.259956</v>
      </c>
      <c r="H2312" s="8" t="n">
        <v>102.89712</v>
      </c>
      <c r="I2312" s="8" t="n">
        <v>3628.301556</v>
      </c>
      <c r="J2312" s="28" t="n">
        <v>35.261449</v>
      </c>
      <c r="K2312" s="39" t="n">
        <v>1.649251</v>
      </c>
      <c r="L2312" s="28" t="n">
        <v>15.656535</v>
      </c>
      <c r="M2312" s="8" t="n">
        <v>192</v>
      </c>
      <c r="N2312" s="8" t="n">
        <v>980</v>
      </c>
      <c r="O2312" s="28" t="n">
        <v>11.260741</v>
      </c>
      <c r="P2312" s="28" t="n">
        <v>31.51535</v>
      </c>
      <c r="Q2312" s="28" t="n">
        <v>35.625661</v>
      </c>
      <c r="R2312" s="8" t="n">
        <v>40</v>
      </c>
      <c r="S2312" s="8" t="n">
        <v>16</v>
      </c>
      <c r="T2312" s="23" t="n">
        <v>240.951317</v>
      </c>
      <c r="U2312" s="23" t="n">
        <v>199.168135</v>
      </c>
      <c r="V2312" s="28" t="n">
        <v>7.066211</v>
      </c>
      <c r="W2312" s="39" t="n">
        <v>0.742627</v>
      </c>
      <c r="X2312" s="24" t="n">
        <f aca="false">P2312*RHO_VANE/2700*(1+SCRAP)*PRICE_VANE</f>
        <v>377.2387395</v>
      </c>
      <c r="Y2312" s="24" t="n">
        <f aca="false">Q2312*RHO_PLATE/2700*(1+SCRAP)*PRICE_PLATE</f>
        <v>426.43916217</v>
      </c>
      <c r="Z2312" s="24" t="n">
        <f aca="false">T2312*CUT_M+(R2312+S2312)*CUT_SET</f>
        <v>417.4269755</v>
      </c>
      <c r="AA2312" s="24" t="n">
        <f aca="false">U2312*ROUND_M</f>
        <v>995.840675</v>
      </c>
      <c r="AB2312" s="24" t="n">
        <f aca="false">(R2312+S2312)*FINISH_PART</f>
        <v>448</v>
      </c>
      <c r="AC2312" s="24" t="n">
        <f aca="false">R2312*SPACER_VANE+(R2312+S2312)*ASM_H*LABOUR</f>
        <v>750</v>
      </c>
      <c r="AD2312" s="24" t="n">
        <f aca="false">V2312*G10_CAGE+W2312*G10_SLEEVE</f>
        <v>468.53028</v>
      </c>
      <c r="AE2312" s="24" t="n">
        <f aca="false">N2312/1000*SHAFT_M+SHAFT_SET</f>
        <v>197.6</v>
      </c>
      <c r="AF2312" s="24" t="n">
        <f aca="false">2*ROUNDUP(G2312*1000/V_ZENER,0)*PRICE_Z+5*ROUNDUP(G2312*DIODE_SAFETY/V_STICK,0)*PRICE_STICK</f>
        <v>68.9</v>
      </c>
      <c r="AG2312" s="24" t="n">
        <f aca="false">SUM(X2312:AF2312)</f>
        <v>4149.97583217</v>
      </c>
      <c r="AH2312" s="20" t="n">
        <f aca="false">FIXED_BOM</f>
        <v>3461</v>
      </c>
      <c r="AI2312" s="24" t="n">
        <f aca="false">(AG2312+AH2312)*(1+CONT)</f>
        <v>8752.6222069955</v>
      </c>
      <c r="AJ2312" s="24" t="n">
        <f aca="false">IF(L2312&gt;0,AI2312/L2312,1000000000000)</f>
        <v>559.039545275855</v>
      </c>
      <c r="AK2312" s="8" t="n">
        <f aca="false">IF(AND(G2312&gt;=V_NEED,L2312&gt;=P_MIN,K2312&gt;=Z_MIN,F2312&lt;=N_CAP,D2312&lt;=R_MAX,OR(CORONA_REQ=0,O2312&gt;=G2312)),1,0)</f>
        <v>0</v>
      </c>
      <c r="AL2312" s="28" t="n">
        <f aca="false">IF(AK2312=1,IF(OBJECTIVE=1,AI2312,AJ2312),1000000000000)+ROW()*0.000000001</f>
        <v>1000000000000</v>
      </c>
    </row>
    <row r="2313" customFormat="false" ht="15" hidden="false" customHeight="false" outlineLevel="0" collapsed="false">
      <c r="A2313" s="8" t="n">
        <v>2309</v>
      </c>
      <c r="B2313" s="23" t="n">
        <v>4</v>
      </c>
      <c r="C2313" s="23" t="n">
        <v>3</v>
      </c>
      <c r="D2313" s="8" t="n">
        <v>300</v>
      </c>
      <c r="E2313" s="8" t="n">
        <v>18</v>
      </c>
      <c r="F2313" s="8" t="n">
        <v>12</v>
      </c>
      <c r="G2313" s="28" t="n">
        <v>9.259956</v>
      </c>
      <c r="H2313" s="8" t="n">
        <v>124.138619</v>
      </c>
      <c r="I2313" s="8" t="n">
        <v>4392.154515</v>
      </c>
      <c r="J2313" s="28" t="n">
        <v>35.381049</v>
      </c>
      <c r="K2313" s="39" t="n">
        <v>1.652702</v>
      </c>
      <c r="L2313" s="28" t="n">
        <v>19.01862</v>
      </c>
      <c r="M2313" s="8" t="n">
        <v>227</v>
      </c>
      <c r="N2313" s="8" t="n">
        <v>1050</v>
      </c>
      <c r="O2313" s="28" t="n">
        <v>11.260741</v>
      </c>
      <c r="P2313" s="28" t="n">
        <v>37.81842</v>
      </c>
      <c r="Q2313" s="28" t="n">
        <v>40.078868</v>
      </c>
      <c r="R2313" s="8" t="n">
        <v>48</v>
      </c>
      <c r="S2313" s="8" t="n">
        <v>18</v>
      </c>
      <c r="T2313" s="23" t="n">
        <v>286.502643</v>
      </c>
      <c r="U2313" s="23" t="n">
        <v>236.362824</v>
      </c>
      <c r="V2313" s="28" t="n">
        <v>8.088184</v>
      </c>
      <c r="W2313" s="39" t="n">
        <v>0.850032</v>
      </c>
      <c r="X2313" s="24" t="n">
        <f aca="false">P2313*RHO_VANE/2700*(1+SCRAP)*PRICE_VANE</f>
        <v>452.6864874</v>
      </c>
      <c r="Y2313" s="24" t="n">
        <f aca="false">Q2313*RHO_PLATE/2700*(1+SCRAP)*PRICE_PLATE</f>
        <v>479.74404996</v>
      </c>
      <c r="Z2313" s="24" t="n">
        <f aca="false">T2313*CUT_M+(R2313+S2313)*CUT_SET</f>
        <v>495.7539645</v>
      </c>
      <c r="AA2313" s="24" t="n">
        <f aca="false">U2313*ROUND_M</f>
        <v>1181.81412</v>
      </c>
      <c r="AB2313" s="24" t="n">
        <f aca="false">(R2313+S2313)*FINISH_PART</f>
        <v>528</v>
      </c>
      <c r="AC2313" s="24" t="n">
        <f aca="false">R2313*SPACER_VANE+(R2313+S2313)*ASM_H*LABOUR</f>
        <v>886.5</v>
      </c>
      <c r="AD2313" s="24" t="n">
        <f aca="false">V2313*G10_CAGE+W2313*G10_SLEEVE</f>
        <v>536.29296</v>
      </c>
      <c r="AE2313" s="24" t="n">
        <f aca="false">N2313/1000*SHAFT_M+SHAFT_SET</f>
        <v>206</v>
      </c>
      <c r="AF2313" s="24" t="n">
        <f aca="false">2*ROUNDUP(G2313*1000/V_ZENER,0)*PRICE_Z+5*ROUNDUP(G2313*DIODE_SAFETY/V_STICK,0)*PRICE_STICK</f>
        <v>68.9</v>
      </c>
      <c r="AG2313" s="24" t="n">
        <f aca="false">SUM(X2313:AF2313)</f>
        <v>4835.69158186</v>
      </c>
      <c r="AH2313" s="20" t="n">
        <f aca="false">FIXED_BOM</f>
        <v>3461</v>
      </c>
      <c r="AI2313" s="24" t="n">
        <f aca="false">(AG2313+AH2313)*(1+CONT)</f>
        <v>9541.195319139</v>
      </c>
      <c r="AJ2313" s="24" t="n">
        <f aca="false">IF(L2313&gt;0,AI2313/L2313,1000000000000)</f>
        <v>501.67653169047</v>
      </c>
      <c r="AK2313" s="8" t="n">
        <f aca="false">IF(AND(G2313&gt;=V_NEED,L2313&gt;=P_MIN,K2313&gt;=Z_MIN,F2313&lt;=N_CAP,D2313&lt;=R_MAX,OR(CORONA_REQ=0,O2313&gt;=G2313)),1,0)</f>
        <v>0</v>
      </c>
      <c r="AL2313" s="28" t="n">
        <f aca="false">IF(AK2313=1,IF(OBJECTIVE=1,AI2313,AJ2313),1000000000000)+ROW()*0.000000001</f>
        <v>1000000000000</v>
      </c>
    </row>
    <row r="2314" customFormat="false" ht="15" hidden="false" customHeight="false" outlineLevel="0" collapsed="false">
      <c r="A2314" s="8" t="n">
        <v>2310</v>
      </c>
      <c r="B2314" s="23" t="n">
        <v>4</v>
      </c>
      <c r="C2314" s="23" t="n">
        <v>3</v>
      </c>
      <c r="D2314" s="8" t="n">
        <v>300</v>
      </c>
      <c r="E2314" s="8" t="n">
        <v>18</v>
      </c>
      <c r="F2314" s="8" t="n">
        <v>16</v>
      </c>
      <c r="G2314" s="28" t="n">
        <v>9.259956</v>
      </c>
      <c r="H2314" s="8" t="n">
        <v>166.621616</v>
      </c>
      <c r="I2314" s="8" t="n">
        <v>5919.860434</v>
      </c>
      <c r="J2314" s="28" t="n">
        <v>35.528766</v>
      </c>
      <c r="K2314" s="39" t="n">
        <v>1.657375</v>
      </c>
      <c r="L2314" s="28" t="n">
        <v>25.754299</v>
      </c>
      <c r="M2314" s="8" t="n">
        <v>304</v>
      </c>
      <c r="N2314" s="8" t="n">
        <v>1204</v>
      </c>
      <c r="O2314" s="28" t="n">
        <v>11.260741</v>
      </c>
      <c r="P2314" s="28" t="n">
        <v>50.42456</v>
      </c>
      <c r="Q2314" s="28" t="n">
        <v>53.438491</v>
      </c>
      <c r="R2314" s="8" t="n">
        <v>64</v>
      </c>
      <c r="S2314" s="8" t="n">
        <v>24</v>
      </c>
      <c r="T2314" s="23" t="n">
        <v>382.003524</v>
      </c>
      <c r="U2314" s="23" t="n">
        <v>315.150432</v>
      </c>
      <c r="V2314" s="28" t="n">
        <v>10.336523</v>
      </c>
      <c r="W2314" s="39" t="n">
        <v>1.086323</v>
      </c>
      <c r="X2314" s="24" t="n">
        <f aca="false">P2314*RHO_VANE/2700*(1+SCRAP)*PRICE_VANE</f>
        <v>603.5819832</v>
      </c>
      <c r="Y2314" s="24" t="n">
        <f aca="false">Q2314*RHO_PLATE/2700*(1+SCRAP)*PRICE_PLATE</f>
        <v>639.65873727</v>
      </c>
      <c r="Z2314" s="24" t="n">
        <f aca="false">T2314*CUT_M+(R2314+S2314)*CUT_SET</f>
        <v>661.005286</v>
      </c>
      <c r="AA2314" s="24" t="n">
        <f aca="false">U2314*ROUND_M</f>
        <v>1575.75216</v>
      </c>
      <c r="AB2314" s="24" t="n">
        <f aca="false">(R2314+S2314)*FINISH_PART</f>
        <v>704</v>
      </c>
      <c r="AC2314" s="24" t="n">
        <f aca="false">R2314*SPACER_VANE+(R2314+S2314)*ASM_H*LABOUR</f>
        <v>1182</v>
      </c>
      <c r="AD2314" s="24" t="n">
        <f aca="false">V2314*G10_CAGE+W2314*G10_SLEEVE</f>
        <v>685.37076</v>
      </c>
      <c r="AE2314" s="24" t="n">
        <f aca="false">N2314/1000*SHAFT_M+SHAFT_SET</f>
        <v>224.48</v>
      </c>
      <c r="AF2314" s="24" t="n">
        <f aca="false">2*ROUNDUP(G2314*1000/V_ZENER,0)*PRICE_Z+5*ROUNDUP(G2314*DIODE_SAFETY/V_STICK,0)*PRICE_STICK</f>
        <v>68.9</v>
      </c>
      <c r="AG2314" s="24" t="n">
        <f aca="false">SUM(X2314:AF2314)</f>
        <v>6344.74892647</v>
      </c>
      <c r="AH2314" s="20" t="n">
        <f aca="false">FIXED_BOM</f>
        <v>3461</v>
      </c>
      <c r="AI2314" s="24" t="n">
        <f aca="false">(AG2314+AH2314)*(1+CONT)</f>
        <v>11276.6112654405</v>
      </c>
      <c r="AJ2314" s="24" t="n">
        <f aca="false">IF(L2314&gt;0,AI2314/L2314,1000000000000)</f>
        <v>437.853550797112</v>
      </c>
      <c r="AK2314" s="8" t="n">
        <f aca="false">IF(AND(G2314&gt;=V_NEED,L2314&gt;=P_MIN,K2314&gt;=Z_MIN,F2314&lt;=N_CAP,D2314&lt;=R_MAX,OR(CORONA_REQ=0,O2314&gt;=G2314)),1,0)</f>
        <v>0</v>
      </c>
      <c r="AL2314" s="28" t="n">
        <f aca="false">IF(AK2314=1,IF(OBJECTIVE=1,AI2314,AJ2314),1000000000000)+ROW()*0.000000001</f>
        <v>1000000000000</v>
      </c>
    </row>
    <row r="2315" customFormat="false" ht="15" hidden="false" customHeight="false" outlineLevel="0" collapsed="false">
      <c r="A2315" s="8" t="n">
        <v>2311</v>
      </c>
      <c r="B2315" s="23" t="n">
        <v>4</v>
      </c>
      <c r="C2315" s="23" t="n">
        <v>3</v>
      </c>
      <c r="D2315" s="8" t="n">
        <v>300</v>
      </c>
      <c r="E2315" s="8" t="n">
        <v>22</v>
      </c>
      <c r="F2315" s="8" t="n">
        <v>4</v>
      </c>
      <c r="G2315" s="28" t="n">
        <v>9.259956</v>
      </c>
      <c r="H2315" s="8" t="n">
        <v>53.77714</v>
      </c>
      <c r="I2315" s="8" t="n">
        <v>1622.240149</v>
      </c>
      <c r="J2315" s="28" t="n">
        <v>30.16598</v>
      </c>
      <c r="K2315" s="39" t="n">
        <v>1.61126</v>
      </c>
      <c r="L2315" s="28" t="n">
        <v>6.728684</v>
      </c>
      <c r="M2315" s="8" t="n">
        <v>80</v>
      </c>
      <c r="N2315" s="8" t="n">
        <v>756</v>
      </c>
      <c r="O2315" s="28" t="n">
        <v>11.260741</v>
      </c>
      <c r="P2315" s="28" t="n">
        <v>14.981184</v>
      </c>
      <c r="Q2315" s="28" t="n">
        <v>17.81283</v>
      </c>
      <c r="R2315" s="8" t="n">
        <v>16</v>
      </c>
      <c r="S2315" s="8" t="n">
        <v>8</v>
      </c>
      <c r="T2315" s="23" t="n">
        <v>99.899111</v>
      </c>
      <c r="U2315" s="23" t="n">
        <v>83.185838</v>
      </c>
      <c r="V2315" s="28" t="n">
        <v>3.795898</v>
      </c>
      <c r="W2315" s="39" t="n">
        <v>0.398932</v>
      </c>
      <c r="X2315" s="24" t="n">
        <f aca="false">P2315*RHO_VANE/2700*(1+SCRAP)*PRICE_VANE</f>
        <v>179.32477248</v>
      </c>
      <c r="Y2315" s="24" t="n">
        <f aca="false">Q2315*RHO_PLATE/2700*(1+SCRAP)*PRICE_PLATE</f>
        <v>213.2195751</v>
      </c>
      <c r="Z2315" s="24" t="n">
        <f aca="false">T2315*CUT_M+(R2315+S2315)*CUT_SET</f>
        <v>173.8486665</v>
      </c>
      <c r="AA2315" s="24" t="n">
        <f aca="false">U2315*ROUND_M</f>
        <v>415.92919</v>
      </c>
      <c r="AB2315" s="24" t="n">
        <f aca="false">(R2315+S2315)*FINISH_PART</f>
        <v>192</v>
      </c>
      <c r="AC2315" s="24" t="n">
        <f aca="false">R2315*SPACER_VANE+(R2315+S2315)*ASM_H*LABOUR</f>
        <v>318</v>
      </c>
      <c r="AD2315" s="24" t="n">
        <f aca="false">V2315*G10_CAGE+W2315*G10_SLEEVE</f>
        <v>251.6898</v>
      </c>
      <c r="AE2315" s="24" t="n">
        <f aca="false">N2315/1000*SHAFT_M+SHAFT_SET</f>
        <v>170.72</v>
      </c>
      <c r="AF2315" s="24" t="n">
        <f aca="false">2*ROUNDUP(G2315*1000/V_ZENER,0)*PRICE_Z+5*ROUNDUP(G2315*DIODE_SAFETY/V_STICK,0)*PRICE_STICK</f>
        <v>68.9</v>
      </c>
      <c r="AG2315" s="24" t="n">
        <f aca="false">SUM(X2315:AF2315)</f>
        <v>1983.63200408</v>
      </c>
      <c r="AH2315" s="20" t="n">
        <f aca="false">FIXED_BOM</f>
        <v>3461</v>
      </c>
      <c r="AI2315" s="24" t="n">
        <f aca="false">(AG2315+AH2315)*(1+CONT)</f>
        <v>6261.326804692</v>
      </c>
      <c r="AJ2315" s="24" t="n">
        <f aca="false">IF(L2315&gt;0,AI2315/L2315,1000000000000)</f>
        <v>930.542555526757</v>
      </c>
      <c r="AK2315" s="8" t="n">
        <f aca="false">IF(AND(G2315&gt;=V_NEED,L2315&gt;=P_MIN,K2315&gt;=Z_MIN,F2315&lt;=N_CAP,D2315&lt;=R_MAX,OR(CORONA_REQ=0,O2315&gt;=G2315)),1,0)</f>
        <v>0</v>
      </c>
      <c r="AL2315" s="28" t="n">
        <f aca="false">IF(AK2315=1,IF(OBJECTIVE=1,AI2315,AJ2315),1000000000000)+ROW()*0.000000001</f>
        <v>1000000000000</v>
      </c>
    </row>
    <row r="2316" customFormat="false" ht="15" hidden="false" customHeight="false" outlineLevel="0" collapsed="false">
      <c r="A2316" s="8" t="n">
        <v>2312</v>
      </c>
      <c r="B2316" s="23" t="n">
        <v>4</v>
      </c>
      <c r="C2316" s="23" t="n">
        <v>3</v>
      </c>
      <c r="D2316" s="8" t="n">
        <v>300</v>
      </c>
      <c r="E2316" s="8" t="n">
        <v>22</v>
      </c>
      <c r="F2316" s="8" t="n">
        <v>6</v>
      </c>
      <c r="G2316" s="28" t="n">
        <v>9.259956</v>
      </c>
      <c r="H2316" s="8" t="n">
        <v>83.364078</v>
      </c>
      <c r="I2316" s="8" t="n">
        <v>2549.23452</v>
      </c>
      <c r="J2316" s="28" t="n">
        <v>30.579532</v>
      </c>
      <c r="K2316" s="39" t="n">
        <v>1.627568</v>
      </c>
      <c r="L2316" s="28" t="n">
        <v>10.760466</v>
      </c>
      <c r="M2316" s="8" t="n">
        <v>122</v>
      </c>
      <c r="N2316" s="8" t="n">
        <v>840</v>
      </c>
      <c r="O2316" s="28" t="n">
        <v>11.260741</v>
      </c>
      <c r="P2316" s="28" t="n">
        <v>22.471776</v>
      </c>
      <c r="Q2316" s="28" t="n">
        <v>26.719246</v>
      </c>
      <c r="R2316" s="8" t="n">
        <v>24</v>
      </c>
      <c r="S2316" s="8" t="n">
        <v>12</v>
      </c>
      <c r="T2316" s="23" t="n">
        <v>149.848666</v>
      </c>
      <c r="U2316" s="23" t="n">
        <v>124.778757</v>
      </c>
      <c r="V2316" s="28" t="n">
        <v>5.022266</v>
      </c>
      <c r="W2316" s="39" t="n">
        <v>0.527818</v>
      </c>
      <c r="X2316" s="24" t="n">
        <f aca="false">P2316*RHO_VANE/2700*(1+SCRAP)*PRICE_VANE</f>
        <v>268.98715872</v>
      </c>
      <c r="Y2316" s="24" t="n">
        <f aca="false">Q2316*RHO_PLATE/2700*(1+SCRAP)*PRICE_PLATE</f>
        <v>319.82937462</v>
      </c>
      <c r="Z2316" s="24" t="n">
        <f aca="false">T2316*CUT_M+(R2316+S2316)*CUT_SET</f>
        <v>260.772999</v>
      </c>
      <c r="AA2316" s="24" t="n">
        <f aca="false">U2316*ROUND_M</f>
        <v>623.893785</v>
      </c>
      <c r="AB2316" s="24" t="n">
        <f aca="false">(R2316+S2316)*FINISH_PART</f>
        <v>288</v>
      </c>
      <c r="AC2316" s="24" t="n">
        <f aca="false">R2316*SPACER_VANE+(R2316+S2316)*ASM_H*LABOUR</f>
        <v>477</v>
      </c>
      <c r="AD2316" s="24" t="n">
        <f aca="false">V2316*G10_CAGE+W2316*G10_SLEEVE</f>
        <v>333.00504</v>
      </c>
      <c r="AE2316" s="24" t="n">
        <f aca="false">N2316/1000*SHAFT_M+SHAFT_SET</f>
        <v>180.8</v>
      </c>
      <c r="AF2316" s="24" t="n">
        <f aca="false">2*ROUNDUP(G2316*1000/V_ZENER,0)*PRICE_Z+5*ROUNDUP(G2316*DIODE_SAFETY/V_STICK,0)*PRICE_STICK</f>
        <v>68.9</v>
      </c>
      <c r="AG2316" s="24" t="n">
        <f aca="false">SUM(X2316:AF2316)</f>
        <v>2821.18835734</v>
      </c>
      <c r="AH2316" s="20" t="n">
        <f aca="false">FIXED_BOM</f>
        <v>3461</v>
      </c>
      <c r="AI2316" s="24" t="n">
        <f aca="false">(AG2316+AH2316)*(1+CONT)</f>
        <v>7224.516610941</v>
      </c>
      <c r="AJ2316" s="24" t="n">
        <f aca="false">IF(L2316&gt;0,AI2316/L2316,1000000000000)</f>
        <v>671.394399735197</v>
      </c>
      <c r="AK2316" s="8" t="n">
        <f aca="false">IF(AND(G2316&gt;=V_NEED,L2316&gt;=P_MIN,K2316&gt;=Z_MIN,F2316&lt;=N_CAP,D2316&lt;=R_MAX,OR(CORONA_REQ=0,O2316&gt;=G2316)),1,0)</f>
        <v>0</v>
      </c>
      <c r="AL2316" s="28" t="n">
        <f aca="false">IF(AK2316=1,IF(OBJECTIVE=1,AI2316,AJ2316),1000000000000)+ROW()*0.000000001</f>
        <v>1000000000000</v>
      </c>
    </row>
    <row r="2317" customFormat="false" ht="15" hidden="false" customHeight="false" outlineLevel="0" collapsed="false">
      <c r="A2317" s="8" t="n">
        <v>2313</v>
      </c>
      <c r="B2317" s="23" t="n">
        <v>4</v>
      </c>
      <c r="C2317" s="23" t="n">
        <v>3</v>
      </c>
      <c r="D2317" s="8" t="n">
        <v>300</v>
      </c>
      <c r="E2317" s="8" t="n">
        <v>22</v>
      </c>
      <c r="F2317" s="8" t="n">
        <v>8</v>
      </c>
      <c r="G2317" s="28" t="n">
        <v>9.259956</v>
      </c>
      <c r="H2317" s="8" t="n">
        <v>112.951015</v>
      </c>
      <c r="I2317" s="8" t="n">
        <v>3476.22889</v>
      </c>
      <c r="J2317" s="28" t="n">
        <v>30.776429</v>
      </c>
      <c r="K2317" s="39" t="n">
        <v>1.636889</v>
      </c>
      <c r="L2317" s="28" t="n">
        <v>14.819806</v>
      </c>
      <c r="M2317" s="8" t="n">
        <v>164</v>
      </c>
      <c r="N2317" s="8" t="n">
        <v>924</v>
      </c>
      <c r="O2317" s="28" t="n">
        <v>11.260741</v>
      </c>
      <c r="P2317" s="28" t="n">
        <v>29.962368</v>
      </c>
      <c r="Q2317" s="28" t="n">
        <v>35.625661</v>
      </c>
      <c r="R2317" s="8" t="n">
        <v>32</v>
      </c>
      <c r="S2317" s="8" t="n">
        <v>16</v>
      </c>
      <c r="T2317" s="23" t="n">
        <v>199.798221</v>
      </c>
      <c r="U2317" s="23" t="n">
        <v>166.371675</v>
      </c>
      <c r="V2317" s="28" t="n">
        <v>6.248633</v>
      </c>
      <c r="W2317" s="39" t="n">
        <v>0.656703</v>
      </c>
      <c r="X2317" s="24" t="n">
        <f aca="false">P2317*RHO_VANE/2700*(1+SCRAP)*PRICE_VANE</f>
        <v>358.64954496</v>
      </c>
      <c r="Y2317" s="24" t="n">
        <f aca="false">Q2317*RHO_PLATE/2700*(1+SCRAP)*PRICE_PLATE</f>
        <v>426.43916217</v>
      </c>
      <c r="Z2317" s="24" t="n">
        <f aca="false">T2317*CUT_M+(R2317+S2317)*CUT_SET</f>
        <v>347.6973315</v>
      </c>
      <c r="AA2317" s="24" t="n">
        <f aca="false">U2317*ROUND_M</f>
        <v>831.858375</v>
      </c>
      <c r="AB2317" s="24" t="n">
        <f aca="false">(R2317+S2317)*FINISH_PART</f>
        <v>384</v>
      </c>
      <c r="AC2317" s="24" t="n">
        <f aca="false">R2317*SPACER_VANE+(R2317+S2317)*ASM_H*LABOUR</f>
        <v>636</v>
      </c>
      <c r="AD2317" s="24" t="n">
        <f aca="false">V2317*G10_CAGE+W2317*G10_SLEEVE</f>
        <v>414.32016</v>
      </c>
      <c r="AE2317" s="24" t="n">
        <f aca="false">N2317/1000*SHAFT_M+SHAFT_SET</f>
        <v>190.88</v>
      </c>
      <c r="AF2317" s="24" t="n">
        <f aca="false">2*ROUNDUP(G2317*1000/V_ZENER,0)*PRICE_Z+5*ROUNDUP(G2317*DIODE_SAFETY/V_STICK,0)*PRICE_STICK</f>
        <v>68.9</v>
      </c>
      <c r="AG2317" s="24" t="n">
        <f aca="false">SUM(X2317:AF2317)</f>
        <v>3658.74457363</v>
      </c>
      <c r="AH2317" s="20" t="n">
        <f aca="false">FIXED_BOM</f>
        <v>3461</v>
      </c>
      <c r="AI2317" s="24" t="n">
        <f aca="false">(AG2317+AH2317)*(1+CONT)</f>
        <v>8187.7062596745</v>
      </c>
      <c r="AJ2317" s="24" t="n">
        <f aca="false">IF(L2317&gt;0,AI2317/L2317,1000000000000)</f>
        <v>552.484037893242</v>
      </c>
      <c r="AK2317" s="8" t="n">
        <f aca="false">IF(AND(G2317&gt;=V_NEED,L2317&gt;=P_MIN,K2317&gt;=Z_MIN,F2317&lt;=N_CAP,D2317&lt;=R_MAX,OR(CORONA_REQ=0,O2317&gt;=G2317)),1,0)</f>
        <v>0</v>
      </c>
      <c r="AL2317" s="28" t="n">
        <f aca="false">IF(AK2317=1,IF(OBJECTIVE=1,AI2317,AJ2317),1000000000000)+ROW()*0.000000001</f>
        <v>1000000000000</v>
      </c>
    </row>
    <row r="2318" customFormat="false" ht="15" hidden="false" customHeight="false" outlineLevel="0" collapsed="false">
      <c r="A2318" s="8" t="n">
        <v>2314</v>
      </c>
      <c r="B2318" s="23" t="n">
        <v>4</v>
      </c>
      <c r="C2318" s="23" t="n">
        <v>3</v>
      </c>
      <c r="D2318" s="8" t="n">
        <v>300</v>
      </c>
      <c r="E2318" s="8" t="n">
        <v>22</v>
      </c>
      <c r="F2318" s="8" t="n">
        <v>10</v>
      </c>
      <c r="G2318" s="28" t="n">
        <v>9.259956</v>
      </c>
      <c r="H2318" s="8" t="n">
        <v>142.537953</v>
      </c>
      <c r="I2318" s="8" t="n">
        <v>4403.223261</v>
      </c>
      <c r="J2318" s="28" t="n">
        <v>30.891585</v>
      </c>
      <c r="K2318" s="39" t="n">
        <v>1.641623</v>
      </c>
      <c r="L2318" s="28" t="n">
        <v>18.863935</v>
      </c>
      <c r="M2318" s="8" t="n">
        <v>199</v>
      </c>
      <c r="N2318" s="8" t="n">
        <v>994</v>
      </c>
      <c r="O2318" s="28" t="n">
        <v>11.260741</v>
      </c>
      <c r="P2318" s="28" t="n">
        <v>37.45296</v>
      </c>
      <c r="Q2318" s="28" t="n">
        <v>40.078868</v>
      </c>
      <c r="R2318" s="8" t="n">
        <v>40</v>
      </c>
      <c r="S2318" s="8" t="n">
        <v>18</v>
      </c>
      <c r="T2318" s="23" t="n">
        <v>245.349547</v>
      </c>
      <c r="U2318" s="23" t="n">
        <v>203.566365</v>
      </c>
      <c r="V2318" s="28" t="n">
        <v>7.270605</v>
      </c>
      <c r="W2318" s="39" t="n">
        <v>0.764108</v>
      </c>
      <c r="X2318" s="24" t="n">
        <f aca="false">P2318*RHO_VANE/2700*(1+SCRAP)*PRICE_VANE</f>
        <v>448.3119312</v>
      </c>
      <c r="Y2318" s="24" t="n">
        <f aca="false">Q2318*RHO_PLATE/2700*(1+SCRAP)*PRICE_PLATE</f>
        <v>479.74404996</v>
      </c>
      <c r="Z2318" s="24" t="n">
        <f aca="false">T2318*CUT_M+(R2318+S2318)*CUT_SET</f>
        <v>426.0243205</v>
      </c>
      <c r="AA2318" s="24" t="n">
        <f aca="false">U2318*ROUND_M</f>
        <v>1017.831825</v>
      </c>
      <c r="AB2318" s="24" t="n">
        <f aca="false">(R2318+S2318)*FINISH_PART</f>
        <v>464</v>
      </c>
      <c r="AC2318" s="24" t="n">
        <f aca="false">R2318*SPACER_VANE+(R2318+S2318)*ASM_H*LABOUR</f>
        <v>772.5</v>
      </c>
      <c r="AD2318" s="24" t="n">
        <f aca="false">V2318*G10_CAGE+W2318*G10_SLEEVE</f>
        <v>482.08278</v>
      </c>
      <c r="AE2318" s="24" t="n">
        <f aca="false">N2318/1000*SHAFT_M+SHAFT_SET</f>
        <v>199.28</v>
      </c>
      <c r="AF2318" s="24" t="n">
        <f aca="false">2*ROUNDUP(G2318*1000/V_ZENER,0)*PRICE_Z+5*ROUNDUP(G2318*DIODE_SAFETY/V_STICK,0)*PRICE_STICK</f>
        <v>68.9</v>
      </c>
      <c r="AG2318" s="24" t="n">
        <f aca="false">SUM(X2318:AF2318)</f>
        <v>4358.67490666</v>
      </c>
      <c r="AH2318" s="20" t="n">
        <f aca="false">FIXED_BOM</f>
        <v>3461</v>
      </c>
      <c r="AI2318" s="24" t="n">
        <f aca="false">(AG2318+AH2318)*(1+CONT)</f>
        <v>8992.626142659</v>
      </c>
      <c r="AJ2318" s="24" t="n">
        <f aca="false">IF(L2318&gt;0,AI2318/L2318,1000000000000)</f>
        <v>476.709983503389</v>
      </c>
      <c r="AK2318" s="8" t="n">
        <f aca="false">IF(AND(G2318&gt;=V_NEED,L2318&gt;=P_MIN,K2318&gt;=Z_MIN,F2318&lt;=N_CAP,D2318&lt;=R_MAX,OR(CORONA_REQ=0,O2318&gt;=G2318)),1,0)</f>
        <v>0</v>
      </c>
      <c r="AL2318" s="28" t="n">
        <f aca="false">IF(AK2318=1,IF(OBJECTIVE=1,AI2318,AJ2318),1000000000000)+ROW()*0.000000001</f>
        <v>1000000000000</v>
      </c>
    </row>
    <row r="2319" customFormat="false" ht="15" hidden="false" customHeight="false" outlineLevel="0" collapsed="false">
      <c r="A2319" s="8" t="n">
        <v>2315</v>
      </c>
      <c r="B2319" s="23" t="n">
        <v>4</v>
      </c>
      <c r="C2319" s="23" t="n">
        <v>3</v>
      </c>
      <c r="D2319" s="8" t="n">
        <v>300</v>
      </c>
      <c r="E2319" s="8" t="n">
        <v>22</v>
      </c>
      <c r="F2319" s="8" t="n">
        <v>12</v>
      </c>
      <c r="G2319" s="28" t="n">
        <v>9.259956</v>
      </c>
      <c r="H2319" s="8" t="n">
        <v>172.12489</v>
      </c>
      <c r="I2319" s="8" t="n">
        <v>5330.217632</v>
      </c>
      <c r="J2319" s="28" t="n">
        <v>30.967152</v>
      </c>
      <c r="K2319" s="39" t="n">
        <v>1.64412</v>
      </c>
      <c r="L2319" s="28" t="n">
        <v>22.890857</v>
      </c>
      <c r="M2319" s="8" t="n">
        <v>241</v>
      </c>
      <c r="N2319" s="8" t="n">
        <v>1078</v>
      </c>
      <c r="O2319" s="28" t="n">
        <v>11.260741</v>
      </c>
      <c r="P2319" s="28" t="n">
        <v>44.943552</v>
      </c>
      <c r="Q2319" s="28" t="n">
        <v>48.985283</v>
      </c>
      <c r="R2319" s="8" t="n">
        <v>48</v>
      </c>
      <c r="S2319" s="8" t="n">
        <v>22</v>
      </c>
      <c r="T2319" s="23" t="n">
        <v>295.299102</v>
      </c>
      <c r="U2319" s="23" t="n">
        <v>245.159283</v>
      </c>
      <c r="V2319" s="28" t="n">
        <v>8.496973</v>
      </c>
      <c r="W2319" s="39" t="n">
        <v>0.892994</v>
      </c>
      <c r="X2319" s="24" t="n">
        <f aca="false">P2319*RHO_VANE/2700*(1+SCRAP)*PRICE_VANE</f>
        <v>537.97431744</v>
      </c>
      <c r="Y2319" s="24" t="n">
        <f aca="false">Q2319*RHO_PLATE/2700*(1+SCRAP)*PRICE_PLATE</f>
        <v>586.35383751</v>
      </c>
      <c r="Z2319" s="24" t="n">
        <f aca="false">T2319*CUT_M+(R2319+S2319)*CUT_SET</f>
        <v>512.948653</v>
      </c>
      <c r="AA2319" s="24" t="n">
        <f aca="false">U2319*ROUND_M</f>
        <v>1225.796415</v>
      </c>
      <c r="AB2319" s="24" t="n">
        <f aca="false">(R2319+S2319)*FINISH_PART</f>
        <v>560</v>
      </c>
      <c r="AC2319" s="24" t="n">
        <f aca="false">R2319*SPACER_VANE+(R2319+S2319)*ASM_H*LABOUR</f>
        <v>931.5</v>
      </c>
      <c r="AD2319" s="24" t="n">
        <f aca="false">V2319*G10_CAGE+W2319*G10_SLEEVE</f>
        <v>563.39802</v>
      </c>
      <c r="AE2319" s="24" t="n">
        <f aca="false">N2319/1000*SHAFT_M+SHAFT_SET</f>
        <v>209.36</v>
      </c>
      <c r="AF2319" s="24" t="n">
        <f aca="false">2*ROUNDUP(G2319*1000/V_ZENER,0)*PRICE_Z+5*ROUNDUP(G2319*DIODE_SAFETY/V_STICK,0)*PRICE_STICK</f>
        <v>68.9</v>
      </c>
      <c r="AG2319" s="24" t="n">
        <f aca="false">SUM(X2319:AF2319)</f>
        <v>5196.23124295</v>
      </c>
      <c r="AH2319" s="20" t="n">
        <f aca="false">FIXED_BOM</f>
        <v>3461</v>
      </c>
      <c r="AI2319" s="24" t="n">
        <f aca="false">(AG2319+AH2319)*(1+CONT)</f>
        <v>9955.8159293925</v>
      </c>
      <c r="AJ2319" s="24" t="n">
        <f aca="false">IF(L2319&gt;0,AI2319/L2319,1000000000000)</f>
        <v>434.925434613151</v>
      </c>
      <c r="AK2319" s="8" t="n">
        <f aca="false">IF(AND(G2319&gt;=V_NEED,L2319&gt;=P_MIN,K2319&gt;=Z_MIN,F2319&lt;=N_CAP,D2319&lt;=R_MAX,OR(CORONA_REQ=0,O2319&gt;=G2319)),1,0)</f>
        <v>0</v>
      </c>
      <c r="AL2319" s="28" t="n">
        <f aca="false">IF(AK2319=1,IF(OBJECTIVE=1,AI2319,AJ2319),1000000000000)+ROW()*0.000000001</f>
        <v>1000000000000</v>
      </c>
    </row>
    <row r="2320" customFormat="false" ht="15" hidden="false" customHeight="false" outlineLevel="0" collapsed="false">
      <c r="A2320" s="8" t="n">
        <v>2316</v>
      </c>
      <c r="B2320" s="23" t="n">
        <v>4</v>
      </c>
      <c r="C2320" s="23" t="n">
        <v>3</v>
      </c>
      <c r="D2320" s="8" t="n">
        <v>300</v>
      </c>
      <c r="E2320" s="8" t="n">
        <v>22</v>
      </c>
      <c r="F2320" s="8" t="n">
        <v>16</v>
      </c>
      <c r="G2320" s="28" t="n">
        <v>9.259956</v>
      </c>
      <c r="H2320" s="8" t="n">
        <v>231.298765</v>
      </c>
      <c r="I2320" s="8" t="n">
        <v>7184.206373</v>
      </c>
      <c r="J2320" s="28" t="n">
        <v>31.060289</v>
      </c>
      <c r="K2320" s="39" t="n">
        <v>1.6476</v>
      </c>
      <c r="L2320" s="28" t="n">
        <v>30.962211</v>
      </c>
      <c r="M2320" s="8" t="n">
        <v>318</v>
      </c>
      <c r="N2320" s="8" t="n">
        <v>1232</v>
      </c>
      <c r="O2320" s="28" t="n">
        <v>11.260741</v>
      </c>
      <c r="P2320" s="28" t="n">
        <v>59.924736</v>
      </c>
      <c r="Q2320" s="28" t="n">
        <v>62.344906</v>
      </c>
      <c r="R2320" s="8" t="n">
        <v>64</v>
      </c>
      <c r="S2320" s="8" t="n">
        <v>28</v>
      </c>
      <c r="T2320" s="23" t="n">
        <v>390.799983</v>
      </c>
      <c r="U2320" s="23" t="n">
        <v>323.946891</v>
      </c>
      <c r="V2320" s="28" t="n">
        <v>10.745313</v>
      </c>
      <c r="W2320" s="39" t="n">
        <v>1.129284</v>
      </c>
      <c r="X2320" s="24" t="n">
        <f aca="false">P2320*RHO_VANE/2700*(1+SCRAP)*PRICE_VANE</f>
        <v>717.29908992</v>
      </c>
      <c r="Y2320" s="24" t="n">
        <f aca="false">Q2320*RHO_PLATE/2700*(1+SCRAP)*PRICE_PLATE</f>
        <v>746.26852482</v>
      </c>
      <c r="Z2320" s="24" t="n">
        <f aca="false">T2320*CUT_M+(R2320+S2320)*CUT_SET</f>
        <v>678.1999745</v>
      </c>
      <c r="AA2320" s="24" t="n">
        <f aca="false">U2320*ROUND_M</f>
        <v>1619.734455</v>
      </c>
      <c r="AB2320" s="24" t="n">
        <f aca="false">(R2320+S2320)*FINISH_PART</f>
        <v>736</v>
      </c>
      <c r="AC2320" s="24" t="n">
        <f aca="false">R2320*SPACER_VANE+(R2320+S2320)*ASM_H*LABOUR</f>
        <v>1227</v>
      </c>
      <c r="AD2320" s="24" t="n">
        <f aca="false">V2320*G10_CAGE+W2320*G10_SLEEVE</f>
        <v>712.47582</v>
      </c>
      <c r="AE2320" s="24" t="n">
        <f aca="false">N2320/1000*SHAFT_M+SHAFT_SET</f>
        <v>227.84</v>
      </c>
      <c r="AF2320" s="24" t="n">
        <f aca="false">2*ROUNDUP(G2320*1000/V_ZENER,0)*PRICE_Z+5*ROUNDUP(G2320*DIODE_SAFETY/V_STICK,0)*PRICE_STICK</f>
        <v>68.9</v>
      </c>
      <c r="AG2320" s="24" t="n">
        <f aca="false">SUM(X2320:AF2320)</f>
        <v>6733.71786424</v>
      </c>
      <c r="AH2320" s="20" t="n">
        <f aca="false">FIXED_BOM</f>
        <v>3461</v>
      </c>
      <c r="AI2320" s="24" t="n">
        <f aca="false">(AG2320+AH2320)*(1+CONT)</f>
        <v>11723.925543876</v>
      </c>
      <c r="AJ2320" s="24" t="n">
        <f aca="false">IF(L2320&gt;0,AI2320/L2320,1000000000000)</f>
        <v>378.652724247503</v>
      </c>
      <c r="AK2320" s="8" t="n">
        <f aca="false">IF(AND(G2320&gt;=V_NEED,L2320&gt;=P_MIN,K2320&gt;=Z_MIN,F2320&lt;=N_CAP,D2320&lt;=R_MAX,OR(CORONA_REQ=0,O2320&gt;=G2320)),1,0)</f>
        <v>0</v>
      </c>
      <c r="AL2320" s="28" t="n">
        <f aca="false">IF(AK2320=1,IF(OBJECTIVE=1,AI2320,AJ2320),1000000000000)+ROW()*0.000000001</f>
        <v>1000000000000</v>
      </c>
    </row>
    <row r="2321" customFormat="false" ht="15" hidden="false" customHeight="false" outlineLevel="0" collapsed="false">
      <c r="A2321" s="8" t="n">
        <v>2317</v>
      </c>
      <c r="B2321" s="23" t="n">
        <v>4</v>
      </c>
      <c r="C2321" s="23" t="n">
        <v>3</v>
      </c>
      <c r="D2321" s="8" t="n">
        <v>300</v>
      </c>
      <c r="E2321" s="8" t="n">
        <v>26</v>
      </c>
      <c r="F2321" s="8" t="n">
        <v>4</v>
      </c>
      <c r="G2321" s="28" t="n">
        <v>9.259956</v>
      </c>
      <c r="H2321" s="8" t="n">
        <v>87.604237</v>
      </c>
      <c r="I2321" s="8" t="n">
        <v>1904.70866</v>
      </c>
      <c r="J2321" s="28" t="n">
        <v>21.742198</v>
      </c>
      <c r="K2321" s="39" t="n">
        <v>1.582396</v>
      </c>
      <c r="L2321" s="28" t="n">
        <v>7.660024</v>
      </c>
      <c r="M2321" s="8" t="n">
        <v>87</v>
      </c>
      <c r="N2321" s="8" t="n">
        <v>770</v>
      </c>
      <c r="O2321" s="28" t="n">
        <v>11.260741</v>
      </c>
      <c r="P2321" s="28" t="n">
        <v>17.356228</v>
      </c>
      <c r="Q2321" s="28" t="n">
        <v>22.266038</v>
      </c>
      <c r="R2321" s="8" t="n">
        <v>16</v>
      </c>
      <c r="S2321" s="8" t="n">
        <v>10</v>
      </c>
      <c r="T2321" s="23" t="n">
        <v>104.29734</v>
      </c>
      <c r="U2321" s="23" t="n">
        <v>87.584067</v>
      </c>
      <c r="V2321" s="28" t="n">
        <v>4.000293</v>
      </c>
      <c r="W2321" s="39" t="n">
        <v>0.420413</v>
      </c>
      <c r="X2321" s="24" t="n">
        <f aca="false">P2321*RHO_VANE/2700*(1+SCRAP)*PRICE_VANE</f>
        <v>207.75404916</v>
      </c>
      <c r="Y2321" s="24" t="n">
        <f aca="false">Q2321*RHO_PLATE/2700*(1+SCRAP)*PRICE_PLATE</f>
        <v>266.52447486</v>
      </c>
      <c r="Z2321" s="24" t="n">
        <f aca="false">T2321*CUT_M+(R2321+S2321)*CUT_SET</f>
        <v>182.44601</v>
      </c>
      <c r="AA2321" s="24" t="n">
        <f aca="false">U2321*ROUND_M</f>
        <v>437.920335</v>
      </c>
      <c r="AB2321" s="24" t="n">
        <f aca="false">(R2321+S2321)*FINISH_PART</f>
        <v>208</v>
      </c>
      <c r="AC2321" s="24" t="n">
        <f aca="false">R2321*SPACER_VANE+(R2321+S2321)*ASM_H*LABOUR</f>
        <v>340.5</v>
      </c>
      <c r="AD2321" s="24" t="n">
        <f aca="false">V2321*G10_CAGE+W2321*G10_SLEEVE</f>
        <v>265.24236</v>
      </c>
      <c r="AE2321" s="24" t="n">
        <f aca="false">N2321/1000*SHAFT_M+SHAFT_SET</f>
        <v>172.4</v>
      </c>
      <c r="AF2321" s="24" t="n">
        <f aca="false">2*ROUNDUP(G2321*1000/V_ZENER,0)*PRICE_Z+5*ROUNDUP(G2321*DIODE_SAFETY/V_STICK,0)*PRICE_STICK</f>
        <v>68.9</v>
      </c>
      <c r="AG2321" s="24" t="n">
        <f aca="false">SUM(X2321:AF2321)</f>
        <v>2149.68722902</v>
      </c>
      <c r="AH2321" s="20" t="n">
        <f aca="false">FIXED_BOM</f>
        <v>3461</v>
      </c>
      <c r="AI2321" s="24" t="n">
        <f aca="false">(AG2321+AH2321)*(1+CONT)</f>
        <v>6452.290313373</v>
      </c>
      <c r="AJ2321" s="24" t="n">
        <f aca="false">IF(L2321&gt;0,AI2321/L2321,1000000000000)</f>
        <v>842.332910885527</v>
      </c>
      <c r="AK2321" s="8" t="n">
        <f aca="false">IF(AND(G2321&gt;=V_NEED,L2321&gt;=P_MIN,K2321&gt;=Z_MIN,F2321&lt;=N_CAP,D2321&lt;=R_MAX,OR(CORONA_REQ=0,O2321&gt;=G2321)),1,0)</f>
        <v>0</v>
      </c>
      <c r="AL2321" s="28" t="n">
        <f aca="false">IF(AK2321=1,IF(OBJECTIVE=1,AI2321,AJ2321),1000000000000)+ROW()*0.000000001</f>
        <v>1000000000000</v>
      </c>
    </row>
    <row r="2322" customFormat="false" ht="15" hidden="false" customHeight="false" outlineLevel="0" collapsed="false">
      <c r="A2322" s="8" t="n">
        <v>2318</v>
      </c>
      <c r="B2322" s="23" t="n">
        <v>4</v>
      </c>
      <c r="C2322" s="23" t="n">
        <v>3</v>
      </c>
      <c r="D2322" s="8" t="n">
        <v>300</v>
      </c>
      <c r="E2322" s="8" t="n">
        <v>26</v>
      </c>
      <c r="F2322" s="8" t="n">
        <v>6</v>
      </c>
      <c r="G2322" s="28" t="n">
        <v>9.259956</v>
      </c>
      <c r="H2322" s="8" t="n">
        <v>136.520944</v>
      </c>
      <c r="I2322" s="8" t="n">
        <v>2993.113608</v>
      </c>
      <c r="J2322" s="28" t="n">
        <v>21.924208</v>
      </c>
      <c r="K2322" s="39" t="n">
        <v>1.596243</v>
      </c>
      <c r="L2322" s="28" t="n">
        <v>12.228966</v>
      </c>
      <c r="M2322" s="8" t="n">
        <v>129</v>
      </c>
      <c r="N2322" s="8" t="n">
        <v>854</v>
      </c>
      <c r="O2322" s="28" t="n">
        <v>11.260741</v>
      </c>
      <c r="P2322" s="28" t="n">
        <v>26.034342</v>
      </c>
      <c r="Q2322" s="28" t="n">
        <v>31.172453</v>
      </c>
      <c r="R2322" s="8" t="n">
        <v>24</v>
      </c>
      <c r="S2322" s="8" t="n">
        <v>14</v>
      </c>
      <c r="T2322" s="23" t="n">
        <v>154.246896</v>
      </c>
      <c r="U2322" s="23" t="n">
        <v>129.176986</v>
      </c>
      <c r="V2322" s="28" t="n">
        <v>5.22666</v>
      </c>
      <c r="W2322" s="39" t="n">
        <v>0.549299</v>
      </c>
      <c r="X2322" s="24" t="n">
        <f aca="false">P2322*RHO_VANE/2700*(1+SCRAP)*PRICE_VANE</f>
        <v>311.63107374</v>
      </c>
      <c r="Y2322" s="24" t="n">
        <f aca="false">Q2322*RHO_PLATE/2700*(1+SCRAP)*PRICE_PLATE</f>
        <v>373.13426241</v>
      </c>
      <c r="Z2322" s="24" t="n">
        <f aca="false">T2322*CUT_M+(R2322+S2322)*CUT_SET</f>
        <v>269.370344</v>
      </c>
      <c r="AA2322" s="24" t="n">
        <f aca="false">U2322*ROUND_M</f>
        <v>645.88493</v>
      </c>
      <c r="AB2322" s="24" t="n">
        <f aca="false">(R2322+S2322)*FINISH_PART</f>
        <v>304</v>
      </c>
      <c r="AC2322" s="24" t="n">
        <f aca="false">R2322*SPACER_VANE+(R2322+S2322)*ASM_H*LABOUR</f>
        <v>499.5</v>
      </c>
      <c r="AD2322" s="24" t="n">
        <f aca="false">V2322*G10_CAGE+W2322*G10_SLEEVE</f>
        <v>346.55754</v>
      </c>
      <c r="AE2322" s="24" t="n">
        <f aca="false">N2322/1000*SHAFT_M+SHAFT_SET</f>
        <v>182.48</v>
      </c>
      <c r="AF2322" s="24" t="n">
        <f aca="false">2*ROUNDUP(G2322*1000/V_ZENER,0)*PRICE_Z+5*ROUNDUP(G2322*DIODE_SAFETY/V_STICK,0)*PRICE_STICK</f>
        <v>68.9</v>
      </c>
      <c r="AG2322" s="24" t="n">
        <f aca="false">SUM(X2322:AF2322)</f>
        <v>3001.45815015</v>
      </c>
      <c r="AH2322" s="20" t="n">
        <f aca="false">FIXED_BOM</f>
        <v>3461</v>
      </c>
      <c r="AI2322" s="24" t="n">
        <f aca="false">(AG2322+AH2322)*(1+CONT)</f>
        <v>7431.8268726725</v>
      </c>
      <c r="AJ2322" s="24" t="n">
        <f aca="false">IF(L2322&gt;0,AI2322/L2322,1000000000000)</f>
        <v>607.723242723261</v>
      </c>
      <c r="AK2322" s="8" t="n">
        <f aca="false">IF(AND(G2322&gt;=V_NEED,L2322&gt;=P_MIN,K2322&gt;=Z_MIN,F2322&lt;=N_CAP,D2322&lt;=R_MAX,OR(CORONA_REQ=0,O2322&gt;=G2322)),1,0)</f>
        <v>0</v>
      </c>
      <c r="AL2322" s="28" t="n">
        <f aca="false">IF(AK2322=1,IF(OBJECTIVE=1,AI2322,AJ2322),1000000000000)+ROW()*0.000000001</f>
        <v>1000000000000</v>
      </c>
    </row>
    <row r="2323" customFormat="false" ht="15" hidden="false" customHeight="false" outlineLevel="0" collapsed="false">
      <c r="A2323" s="8" t="n">
        <v>2319</v>
      </c>
      <c r="B2323" s="23" t="n">
        <v>4</v>
      </c>
      <c r="C2323" s="23" t="n">
        <v>3</v>
      </c>
      <c r="D2323" s="8" t="n">
        <v>300</v>
      </c>
      <c r="E2323" s="8" t="n">
        <v>26</v>
      </c>
      <c r="F2323" s="8" t="n">
        <v>8</v>
      </c>
      <c r="G2323" s="28" t="n">
        <v>9.259956</v>
      </c>
      <c r="H2323" s="8" t="n">
        <v>185.437651</v>
      </c>
      <c r="I2323" s="8" t="n">
        <v>4081.518556</v>
      </c>
      <c r="J2323" s="28" t="n">
        <v>22.010193</v>
      </c>
      <c r="K2323" s="39" t="n">
        <v>1.603514</v>
      </c>
      <c r="L2323" s="28" t="n">
        <v>16.812255</v>
      </c>
      <c r="M2323" s="8" t="n">
        <v>171</v>
      </c>
      <c r="N2323" s="8" t="n">
        <v>938</v>
      </c>
      <c r="O2323" s="28" t="n">
        <v>11.260741</v>
      </c>
      <c r="P2323" s="28" t="n">
        <v>34.712456</v>
      </c>
      <c r="Q2323" s="28" t="n">
        <v>40.078868</v>
      </c>
      <c r="R2323" s="8" t="n">
        <v>32</v>
      </c>
      <c r="S2323" s="8" t="n">
        <v>18</v>
      </c>
      <c r="T2323" s="23" t="n">
        <v>204.196451</v>
      </c>
      <c r="U2323" s="23" t="n">
        <v>170.769905</v>
      </c>
      <c r="V2323" s="28" t="n">
        <v>6.453027</v>
      </c>
      <c r="W2323" s="39" t="n">
        <v>0.678184</v>
      </c>
      <c r="X2323" s="24" t="n">
        <f aca="false">P2323*RHO_VANE/2700*(1+SCRAP)*PRICE_VANE</f>
        <v>415.50809832</v>
      </c>
      <c r="Y2323" s="24" t="n">
        <f aca="false">Q2323*RHO_PLATE/2700*(1+SCRAP)*PRICE_PLATE</f>
        <v>479.74404996</v>
      </c>
      <c r="Z2323" s="24" t="n">
        <f aca="false">T2323*CUT_M+(R2323+S2323)*CUT_SET</f>
        <v>356.2946765</v>
      </c>
      <c r="AA2323" s="24" t="n">
        <f aca="false">U2323*ROUND_M</f>
        <v>853.849525</v>
      </c>
      <c r="AB2323" s="24" t="n">
        <f aca="false">(R2323+S2323)*FINISH_PART</f>
        <v>400</v>
      </c>
      <c r="AC2323" s="24" t="n">
        <f aca="false">R2323*SPACER_VANE+(R2323+S2323)*ASM_H*LABOUR</f>
        <v>658.5</v>
      </c>
      <c r="AD2323" s="24" t="n">
        <f aca="false">V2323*G10_CAGE+W2323*G10_SLEEVE</f>
        <v>427.87266</v>
      </c>
      <c r="AE2323" s="24" t="n">
        <f aca="false">N2323/1000*SHAFT_M+SHAFT_SET</f>
        <v>192.56</v>
      </c>
      <c r="AF2323" s="24" t="n">
        <f aca="false">2*ROUNDUP(G2323*1000/V_ZENER,0)*PRICE_Z+5*ROUNDUP(G2323*DIODE_SAFETY/V_STICK,0)*PRICE_STICK</f>
        <v>68.9</v>
      </c>
      <c r="AG2323" s="24" t="n">
        <f aca="false">SUM(X2323:AF2323)</f>
        <v>3853.22900978</v>
      </c>
      <c r="AH2323" s="20" t="n">
        <f aca="false">FIXED_BOM</f>
        <v>3461</v>
      </c>
      <c r="AI2323" s="24" t="n">
        <f aca="false">(AG2323+AH2323)*(1+CONT)</f>
        <v>8411.363361247</v>
      </c>
      <c r="AJ2323" s="24" t="n">
        <f aca="false">IF(L2323&gt;0,AI2323/L2323,1000000000000)</f>
        <v>500.3114312296</v>
      </c>
      <c r="AK2323" s="8" t="n">
        <f aca="false">IF(AND(G2323&gt;=V_NEED,L2323&gt;=P_MIN,K2323&gt;=Z_MIN,F2323&lt;=N_CAP,D2323&lt;=R_MAX,OR(CORONA_REQ=0,O2323&gt;=G2323)),1,0)</f>
        <v>0</v>
      </c>
      <c r="AL2323" s="28" t="n">
        <f aca="false">IF(AK2323=1,IF(OBJECTIVE=1,AI2323,AJ2323),1000000000000)+ROW()*0.000000001</f>
        <v>1000000000000</v>
      </c>
    </row>
    <row r="2324" customFormat="false" ht="15" hidden="false" customHeight="false" outlineLevel="0" collapsed="false">
      <c r="A2324" s="8" t="n">
        <v>2320</v>
      </c>
      <c r="B2324" s="23" t="n">
        <v>4</v>
      </c>
      <c r="C2324" s="23" t="n">
        <v>3</v>
      </c>
      <c r="D2324" s="8" t="n">
        <v>300</v>
      </c>
      <c r="E2324" s="8" t="n">
        <v>26</v>
      </c>
      <c r="F2324" s="8" t="n">
        <v>10</v>
      </c>
      <c r="G2324" s="28" t="n">
        <v>9.259956</v>
      </c>
      <c r="H2324" s="8" t="n">
        <v>234.354358</v>
      </c>
      <c r="I2324" s="8" t="n">
        <v>5169.923505</v>
      </c>
      <c r="J2324" s="28" t="n">
        <v>22.060283</v>
      </c>
      <c r="K2324" s="39" t="n">
        <v>1.607068</v>
      </c>
      <c r="L2324" s="28" t="n">
        <v>21.378914</v>
      </c>
      <c r="M2324" s="8" t="n">
        <v>213</v>
      </c>
      <c r="N2324" s="8" t="n">
        <v>1022</v>
      </c>
      <c r="O2324" s="28" t="n">
        <v>11.260741</v>
      </c>
      <c r="P2324" s="28" t="n">
        <v>43.39057</v>
      </c>
      <c r="Q2324" s="28" t="n">
        <v>48.985283</v>
      </c>
      <c r="R2324" s="8" t="n">
        <v>40</v>
      </c>
      <c r="S2324" s="8" t="n">
        <v>22</v>
      </c>
      <c r="T2324" s="23" t="n">
        <v>254.146006</v>
      </c>
      <c r="U2324" s="23" t="n">
        <v>212.362824</v>
      </c>
      <c r="V2324" s="28" t="n">
        <v>7.679395</v>
      </c>
      <c r="W2324" s="39" t="n">
        <v>0.80707</v>
      </c>
      <c r="X2324" s="24" t="n">
        <f aca="false">P2324*RHO_VANE/2700*(1+SCRAP)*PRICE_VANE</f>
        <v>519.3851229</v>
      </c>
      <c r="Y2324" s="24" t="n">
        <f aca="false">Q2324*RHO_PLATE/2700*(1+SCRAP)*PRICE_PLATE</f>
        <v>586.35383751</v>
      </c>
      <c r="Z2324" s="24" t="n">
        <f aca="false">T2324*CUT_M+(R2324+S2324)*CUT_SET</f>
        <v>443.219009</v>
      </c>
      <c r="AA2324" s="24" t="n">
        <f aca="false">U2324*ROUND_M</f>
        <v>1061.81412</v>
      </c>
      <c r="AB2324" s="24" t="n">
        <f aca="false">(R2324+S2324)*FINISH_PART</f>
        <v>496</v>
      </c>
      <c r="AC2324" s="24" t="n">
        <f aca="false">R2324*SPACER_VANE+(R2324+S2324)*ASM_H*LABOUR</f>
        <v>817.5</v>
      </c>
      <c r="AD2324" s="24" t="n">
        <f aca="false">V2324*G10_CAGE+W2324*G10_SLEEVE</f>
        <v>509.1879</v>
      </c>
      <c r="AE2324" s="24" t="n">
        <f aca="false">N2324/1000*SHAFT_M+SHAFT_SET</f>
        <v>202.64</v>
      </c>
      <c r="AF2324" s="24" t="n">
        <f aca="false">2*ROUNDUP(G2324*1000/V_ZENER,0)*PRICE_Z+5*ROUNDUP(G2324*DIODE_SAFETY/V_STICK,0)*PRICE_STICK</f>
        <v>68.9</v>
      </c>
      <c r="AG2324" s="24" t="n">
        <f aca="false">SUM(X2324:AF2324)</f>
        <v>4704.99998941</v>
      </c>
      <c r="AH2324" s="20" t="n">
        <f aca="false">FIXED_BOM</f>
        <v>3461</v>
      </c>
      <c r="AI2324" s="24" t="n">
        <f aca="false">(AG2324+AH2324)*(1+CONT)</f>
        <v>9390.8999878215</v>
      </c>
      <c r="AJ2324" s="24" t="n">
        <f aca="false">IF(L2324&gt;0,AI2324/L2324,1000000000000)</f>
        <v>439.259916935982</v>
      </c>
      <c r="AK2324" s="8" t="n">
        <f aca="false">IF(AND(G2324&gt;=V_NEED,L2324&gt;=P_MIN,K2324&gt;=Z_MIN,F2324&lt;=N_CAP,D2324&lt;=R_MAX,OR(CORONA_REQ=0,O2324&gt;=G2324)),1,0)</f>
        <v>0</v>
      </c>
      <c r="AL2324" s="28" t="n">
        <f aca="false">IF(AK2324=1,IF(OBJECTIVE=1,AI2324,AJ2324),1000000000000)+ROW()*0.000000001</f>
        <v>1000000000000</v>
      </c>
    </row>
    <row r="2325" customFormat="false" ht="15" hidden="false" customHeight="false" outlineLevel="0" collapsed="false">
      <c r="A2325" s="8" t="n">
        <v>2321</v>
      </c>
      <c r="B2325" s="23" t="n">
        <v>4</v>
      </c>
      <c r="C2325" s="23" t="n">
        <v>3</v>
      </c>
      <c r="D2325" s="8" t="n">
        <v>300</v>
      </c>
      <c r="E2325" s="8" t="n">
        <v>26</v>
      </c>
      <c r="F2325" s="8" t="n">
        <v>12</v>
      </c>
      <c r="G2325" s="28" t="n">
        <v>9.259956</v>
      </c>
      <c r="H2325" s="8" t="n">
        <v>283.271064</v>
      </c>
      <c r="I2325" s="8" t="n">
        <v>6258.328453</v>
      </c>
      <c r="J2325" s="28" t="n">
        <v>22.093074</v>
      </c>
      <c r="K2325" s="39" t="n">
        <v>1.609656</v>
      </c>
      <c r="L2325" s="28" t="n">
        <v>25.966651</v>
      </c>
      <c r="M2325" s="8" t="n">
        <v>255</v>
      </c>
      <c r="N2325" s="8" t="n">
        <v>1106</v>
      </c>
      <c r="O2325" s="28" t="n">
        <v>11.260741</v>
      </c>
      <c r="P2325" s="28" t="n">
        <v>52.068684</v>
      </c>
      <c r="Q2325" s="28" t="n">
        <v>57.891699</v>
      </c>
      <c r="R2325" s="8" t="n">
        <v>48</v>
      </c>
      <c r="S2325" s="8" t="n">
        <v>26</v>
      </c>
      <c r="T2325" s="23" t="n">
        <v>304.095562</v>
      </c>
      <c r="U2325" s="23" t="n">
        <v>253.955743</v>
      </c>
      <c r="V2325" s="28" t="n">
        <v>8.905762</v>
      </c>
      <c r="W2325" s="39" t="n">
        <v>0.935956</v>
      </c>
      <c r="X2325" s="24" t="n">
        <f aca="false">P2325*RHO_VANE/2700*(1+SCRAP)*PRICE_VANE</f>
        <v>623.26214748</v>
      </c>
      <c r="Y2325" s="24" t="n">
        <f aca="false">Q2325*RHO_PLATE/2700*(1+SCRAP)*PRICE_PLATE</f>
        <v>692.96363703</v>
      </c>
      <c r="Z2325" s="24" t="n">
        <f aca="false">T2325*CUT_M+(R2325+S2325)*CUT_SET</f>
        <v>530.143343</v>
      </c>
      <c r="AA2325" s="24" t="n">
        <f aca="false">U2325*ROUND_M</f>
        <v>1269.778715</v>
      </c>
      <c r="AB2325" s="24" t="n">
        <f aca="false">(R2325+S2325)*FINISH_PART</f>
        <v>592</v>
      </c>
      <c r="AC2325" s="24" t="n">
        <f aca="false">R2325*SPACER_VANE+(R2325+S2325)*ASM_H*LABOUR</f>
        <v>976.5</v>
      </c>
      <c r="AD2325" s="24" t="n">
        <f aca="false">V2325*G10_CAGE+W2325*G10_SLEEVE</f>
        <v>590.50308</v>
      </c>
      <c r="AE2325" s="24" t="n">
        <f aca="false">N2325/1000*SHAFT_M+SHAFT_SET</f>
        <v>212.72</v>
      </c>
      <c r="AF2325" s="24" t="n">
        <f aca="false">2*ROUNDUP(G2325*1000/V_ZENER,0)*PRICE_Z+5*ROUNDUP(G2325*DIODE_SAFETY/V_STICK,0)*PRICE_STICK</f>
        <v>68.9</v>
      </c>
      <c r="AG2325" s="24" t="n">
        <f aca="false">SUM(X2325:AF2325)</f>
        <v>5556.77092251</v>
      </c>
      <c r="AH2325" s="20" t="n">
        <f aca="false">FIXED_BOM</f>
        <v>3461</v>
      </c>
      <c r="AI2325" s="24" t="n">
        <f aca="false">(AG2325+AH2325)*(1+CONT)</f>
        <v>10370.4365608865</v>
      </c>
      <c r="AJ2325" s="24" t="n">
        <f aca="false">IF(L2325&gt;0,AI2325/L2325,1000000000000)</f>
        <v>399.375204791966</v>
      </c>
      <c r="AK2325" s="8" t="n">
        <f aca="false">IF(AND(G2325&gt;=V_NEED,L2325&gt;=P_MIN,K2325&gt;=Z_MIN,F2325&lt;=N_CAP,D2325&lt;=R_MAX,OR(CORONA_REQ=0,O2325&gt;=G2325)),1,0)</f>
        <v>0</v>
      </c>
      <c r="AL2325" s="28" t="n">
        <f aca="false">IF(AK2325=1,IF(OBJECTIVE=1,AI2325,AJ2325),1000000000000)+ROW()*0.000000001</f>
        <v>1000000000000</v>
      </c>
    </row>
    <row r="2326" customFormat="false" ht="15" hidden="false" customHeight="false" outlineLevel="0" collapsed="false">
      <c r="A2326" s="8" t="n">
        <v>2322</v>
      </c>
      <c r="B2326" s="23" t="n">
        <v>4</v>
      </c>
      <c r="C2326" s="23" t="n">
        <v>3</v>
      </c>
      <c r="D2326" s="8" t="n">
        <v>300</v>
      </c>
      <c r="E2326" s="8" t="n">
        <v>26</v>
      </c>
      <c r="F2326" s="8" t="n">
        <v>16</v>
      </c>
      <c r="G2326" s="28" t="n">
        <v>9.259956</v>
      </c>
      <c r="H2326" s="8" t="n">
        <v>381.104478</v>
      </c>
      <c r="I2326" s="8" t="n">
        <v>8435.13835</v>
      </c>
      <c r="J2326" s="28" t="n">
        <v>22.133401</v>
      </c>
      <c r="K2326" s="39" t="n">
        <v>1.613042</v>
      </c>
      <c r="L2326" s="28" t="n">
        <v>35.11026</v>
      </c>
      <c r="M2326" s="8" t="n">
        <v>339</v>
      </c>
      <c r="N2326" s="8" t="n">
        <v>1274</v>
      </c>
      <c r="O2326" s="28" t="n">
        <v>11.260741</v>
      </c>
      <c r="P2326" s="28" t="n">
        <v>69.424913</v>
      </c>
      <c r="Q2326" s="28" t="n">
        <v>75.704529</v>
      </c>
      <c r="R2326" s="8" t="n">
        <v>64</v>
      </c>
      <c r="S2326" s="8" t="n">
        <v>34</v>
      </c>
      <c r="T2326" s="23" t="n">
        <v>403.994672</v>
      </c>
      <c r="U2326" s="23" t="n">
        <v>337.141581</v>
      </c>
      <c r="V2326" s="28" t="n">
        <v>11.358496</v>
      </c>
      <c r="W2326" s="39" t="n">
        <v>1.193727</v>
      </c>
      <c r="X2326" s="24" t="n">
        <f aca="false">P2326*RHO_VANE/2700*(1+SCRAP)*PRICE_VANE</f>
        <v>831.01620861</v>
      </c>
      <c r="Y2326" s="24" t="n">
        <f aca="false">Q2326*RHO_PLATE/2700*(1+SCRAP)*PRICE_PLATE</f>
        <v>906.18321213</v>
      </c>
      <c r="Z2326" s="24" t="n">
        <f aca="false">T2326*CUT_M+(R2326+S2326)*CUT_SET</f>
        <v>703.992008</v>
      </c>
      <c r="AA2326" s="24" t="n">
        <f aca="false">U2326*ROUND_M</f>
        <v>1685.707905</v>
      </c>
      <c r="AB2326" s="24" t="n">
        <f aca="false">(R2326+S2326)*FINISH_PART</f>
        <v>784</v>
      </c>
      <c r="AC2326" s="24" t="n">
        <f aca="false">R2326*SPACER_VANE+(R2326+S2326)*ASM_H*LABOUR</f>
        <v>1294.5</v>
      </c>
      <c r="AD2326" s="24" t="n">
        <f aca="false">V2326*G10_CAGE+W2326*G10_SLEEVE</f>
        <v>753.13338</v>
      </c>
      <c r="AE2326" s="24" t="n">
        <f aca="false">N2326/1000*SHAFT_M+SHAFT_SET</f>
        <v>232.88</v>
      </c>
      <c r="AF2326" s="24" t="n">
        <f aca="false">2*ROUNDUP(G2326*1000/V_ZENER,0)*PRICE_Z+5*ROUNDUP(G2326*DIODE_SAFETY/V_STICK,0)*PRICE_STICK</f>
        <v>68.9</v>
      </c>
      <c r="AG2326" s="24" t="n">
        <f aca="false">SUM(X2326:AF2326)</f>
        <v>7260.31271374</v>
      </c>
      <c r="AH2326" s="20" t="n">
        <f aca="false">FIXED_BOM</f>
        <v>3461</v>
      </c>
      <c r="AI2326" s="24" t="n">
        <f aca="false">(AG2326+AH2326)*(1+CONT)</f>
        <v>12329.509620801</v>
      </c>
      <c r="AJ2326" s="24" t="n">
        <f aca="false">IF(L2326&gt;0,AI2326/L2326,1000000000000)</f>
        <v>351.165432007653</v>
      </c>
      <c r="AK2326" s="8" t="n">
        <f aca="false">IF(AND(G2326&gt;=V_NEED,L2326&gt;=P_MIN,K2326&gt;=Z_MIN,F2326&lt;=N_CAP,D2326&lt;=R_MAX,OR(CORONA_REQ=0,O2326&gt;=G2326)),1,0)</f>
        <v>0</v>
      </c>
      <c r="AL2326" s="28" t="n">
        <f aca="false">IF(AK2326=1,IF(OBJECTIVE=1,AI2326,AJ2326),1000000000000)+ROW()*0.000000001</f>
        <v>1000000000000</v>
      </c>
    </row>
    <row r="2327" customFormat="false" ht="15" hidden="false" customHeight="false" outlineLevel="0" collapsed="false">
      <c r="A2327" s="8" t="n">
        <v>2323</v>
      </c>
      <c r="B2327" s="23" t="n">
        <v>4</v>
      </c>
      <c r="C2327" s="23" t="n">
        <v>4</v>
      </c>
      <c r="D2327" s="8" t="n">
        <v>300</v>
      </c>
      <c r="E2327" s="8" t="n">
        <v>18</v>
      </c>
      <c r="F2327" s="8" t="n">
        <v>4</v>
      </c>
      <c r="G2327" s="28" t="n">
        <v>9.259956</v>
      </c>
      <c r="H2327" s="8" t="n">
        <v>44.02042</v>
      </c>
      <c r="I2327" s="8" t="n">
        <v>1335.866224</v>
      </c>
      <c r="J2327" s="28" t="n">
        <v>30.346513</v>
      </c>
      <c r="K2327" s="39" t="n">
        <v>1.602024</v>
      </c>
      <c r="L2327" s="28" t="n">
        <v>5.486502</v>
      </c>
      <c r="M2327" s="8" t="n">
        <v>92</v>
      </c>
      <c r="N2327" s="8" t="n">
        <v>780</v>
      </c>
      <c r="O2327" s="28" t="n">
        <v>11.828551</v>
      </c>
      <c r="P2327" s="28" t="n">
        <v>16.808187</v>
      </c>
      <c r="Q2327" s="28" t="n">
        <v>23.75044</v>
      </c>
      <c r="R2327" s="8" t="n">
        <v>16</v>
      </c>
      <c r="S2327" s="8" t="n">
        <v>8</v>
      </c>
      <c r="T2327" s="23" t="n">
        <v>99.899111</v>
      </c>
      <c r="U2327" s="23" t="n">
        <v>83.185838</v>
      </c>
      <c r="V2327" s="28" t="n">
        <v>4.146289</v>
      </c>
      <c r="W2327" s="39" t="n">
        <v>0.435756</v>
      </c>
      <c r="X2327" s="24" t="n">
        <f aca="false">P2327*RHO_VANE/2700*(1+SCRAP)*PRICE_VANE</f>
        <v>201.19399839</v>
      </c>
      <c r="Y2327" s="24" t="n">
        <f aca="false">Q2327*RHO_PLATE/2700*(1+SCRAP)*PRICE_PLATE</f>
        <v>284.2927668</v>
      </c>
      <c r="Z2327" s="24" t="n">
        <f aca="false">T2327*CUT_M+(R2327+S2327)*CUT_SET</f>
        <v>173.8486665</v>
      </c>
      <c r="AA2327" s="24" t="n">
        <f aca="false">U2327*ROUND_M</f>
        <v>415.92919</v>
      </c>
      <c r="AB2327" s="24" t="n">
        <f aca="false">(R2327+S2327)*FINISH_PART</f>
        <v>192</v>
      </c>
      <c r="AC2327" s="24" t="n">
        <f aca="false">R2327*SPACER_VANE+(R2327+S2327)*ASM_H*LABOUR</f>
        <v>318</v>
      </c>
      <c r="AD2327" s="24" t="n">
        <f aca="false">V2327*G10_CAGE+W2327*G10_SLEEVE</f>
        <v>274.9227</v>
      </c>
      <c r="AE2327" s="24" t="n">
        <f aca="false">N2327/1000*SHAFT_M+SHAFT_SET</f>
        <v>173.6</v>
      </c>
      <c r="AF2327" s="24" t="n">
        <f aca="false">2*ROUNDUP(G2327*1000/V_ZENER,0)*PRICE_Z+5*ROUNDUP(G2327*DIODE_SAFETY/V_STICK,0)*PRICE_STICK</f>
        <v>68.9</v>
      </c>
      <c r="AG2327" s="24" t="n">
        <f aca="false">SUM(X2327:AF2327)</f>
        <v>2102.68732169</v>
      </c>
      <c r="AH2327" s="20" t="n">
        <f aca="false">FIXED_BOM</f>
        <v>3461</v>
      </c>
      <c r="AI2327" s="24" t="n">
        <f aca="false">(AG2327+AH2327)*(1+CONT)</f>
        <v>6398.2404199435</v>
      </c>
      <c r="AJ2327" s="24" t="n">
        <f aca="false">IF(L2327&gt;0,AI2327/L2327,1000000000000)</f>
        <v>1166.17845394816</v>
      </c>
      <c r="AK2327" s="8" t="n">
        <f aca="false">IF(AND(G2327&gt;=V_NEED,L2327&gt;=P_MIN,K2327&gt;=Z_MIN,F2327&lt;=N_CAP,D2327&lt;=R_MAX,OR(CORONA_REQ=0,O2327&gt;=G2327)),1,0)</f>
        <v>0</v>
      </c>
      <c r="AL2327" s="28" t="n">
        <f aca="false">IF(AK2327=1,IF(OBJECTIVE=1,AI2327,AJ2327),1000000000000)+ROW()*0.000000001</f>
        <v>1000000000000</v>
      </c>
    </row>
    <row r="2328" customFormat="false" ht="15" hidden="false" customHeight="false" outlineLevel="0" collapsed="false">
      <c r="A2328" s="8" t="n">
        <v>2324</v>
      </c>
      <c r="B2328" s="23" t="n">
        <v>4</v>
      </c>
      <c r="C2328" s="23" t="n">
        <v>4</v>
      </c>
      <c r="D2328" s="8" t="n">
        <v>300</v>
      </c>
      <c r="E2328" s="8" t="n">
        <v>18</v>
      </c>
      <c r="F2328" s="8" t="n">
        <v>6</v>
      </c>
      <c r="G2328" s="28" t="n">
        <v>9.259956</v>
      </c>
      <c r="H2328" s="8" t="n">
        <v>68.032088</v>
      </c>
      <c r="I2328" s="8" t="n">
        <v>2099.218351</v>
      </c>
      <c r="J2328" s="28" t="n">
        <v>30.856298</v>
      </c>
      <c r="K2328" s="39" t="n">
        <v>1.622113</v>
      </c>
      <c r="L2328" s="28" t="n">
        <v>8.808231</v>
      </c>
      <c r="M2328" s="8" t="n">
        <v>132</v>
      </c>
      <c r="N2328" s="8" t="n">
        <v>860</v>
      </c>
      <c r="O2328" s="28" t="n">
        <v>11.828551</v>
      </c>
      <c r="P2328" s="28" t="n">
        <v>25.21228</v>
      </c>
      <c r="Q2328" s="28" t="n">
        <v>29.688051</v>
      </c>
      <c r="R2328" s="8" t="n">
        <v>24</v>
      </c>
      <c r="S2328" s="8" t="n">
        <v>10</v>
      </c>
      <c r="T2328" s="23" t="n">
        <v>145.450436</v>
      </c>
      <c r="U2328" s="23" t="n">
        <v>120.380527</v>
      </c>
      <c r="V2328" s="28" t="n">
        <v>5.314258</v>
      </c>
      <c r="W2328" s="39" t="n">
        <v>0.558505</v>
      </c>
      <c r="X2328" s="24" t="n">
        <f aca="false">P2328*RHO_VANE/2700*(1+SCRAP)*PRICE_VANE</f>
        <v>301.7909916</v>
      </c>
      <c r="Y2328" s="24" t="n">
        <f aca="false">Q2328*RHO_PLATE/2700*(1+SCRAP)*PRICE_PLATE</f>
        <v>355.36597047</v>
      </c>
      <c r="Z2328" s="24" t="n">
        <f aca="false">T2328*CUT_M+(R2328+S2328)*CUT_SET</f>
        <v>252.175654</v>
      </c>
      <c r="AA2328" s="24" t="n">
        <f aca="false">U2328*ROUND_M</f>
        <v>601.902635</v>
      </c>
      <c r="AB2328" s="24" t="n">
        <f aca="false">(R2328+S2328)*FINISH_PART</f>
        <v>272</v>
      </c>
      <c r="AC2328" s="24" t="n">
        <f aca="false">R2328*SPACER_VANE+(R2328+S2328)*ASM_H*LABOUR</f>
        <v>454.5</v>
      </c>
      <c r="AD2328" s="24" t="n">
        <f aca="false">V2328*G10_CAGE+W2328*G10_SLEEVE</f>
        <v>352.36578</v>
      </c>
      <c r="AE2328" s="24" t="n">
        <f aca="false">N2328/1000*SHAFT_M+SHAFT_SET</f>
        <v>183.2</v>
      </c>
      <c r="AF2328" s="24" t="n">
        <f aca="false">2*ROUNDUP(G2328*1000/V_ZENER,0)*PRICE_Z+5*ROUNDUP(G2328*DIODE_SAFETY/V_STICK,0)*PRICE_STICK</f>
        <v>68.9</v>
      </c>
      <c r="AG2328" s="24" t="n">
        <f aca="false">SUM(X2328:AF2328)</f>
        <v>2842.20103107</v>
      </c>
      <c r="AH2328" s="20" t="n">
        <f aca="false">FIXED_BOM</f>
        <v>3461</v>
      </c>
      <c r="AI2328" s="24" t="n">
        <f aca="false">(AG2328+AH2328)*(1+CONT)</f>
        <v>7248.6811857305</v>
      </c>
      <c r="AJ2328" s="24" t="n">
        <f aca="false">IF(L2328&gt;0,AI2328/L2328,1000000000000)</f>
        <v>822.944037881216</v>
      </c>
      <c r="AK2328" s="8" t="n">
        <f aca="false">IF(AND(G2328&gt;=V_NEED,L2328&gt;=P_MIN,K2328&gt;=Z_MIN,F2328&lt;=N_CAP,D2328&lt;=R_MAX,OR(CORONA_REQ=0,O2328&gt;=G2328)),1,0)</f>
        <v>0</v>
      </c>
      <c r="AL2328" s="28" t="n">
        <f aca="false">IF(AK2328=1,IF(OBJECTIVE=1,AI2328,AJ2328),1000000000000)+ROW()*0.000000001</f>
        <v>1000000000000</v>
      </c>
    </row>
    <row r="2329" customFormat="false" ht="15" hidden="false" customHeight="false" outlineLevel="0" collapsed="false">
      <c r="A2329" s="8" t="n">
        <v>2325</v>
      </c>
      <c r="B2329" s="23" t="n">
        <v>4</v>
      </c>
      <c r="C2329" s="23" t="n">
        <v>4</v>
      </c>
      <c r="D2329" s="8" t="n">
        <v>300</v>
      </c>
      <c r="E2329" s="8" t="n">
        <v>18</v>
      </c>
      <c r="F2329" s="8" t="n">
        <v>8</v>
      </c>
      <c r="G2329" s="28" t="n">
        <v>9.259956</v>
      </c>
      <c r="H2329" s="8" t="n">
        <v>92.043757</v>
      </c>
      <c r="I2329" s="8" t="n">
        <v>2862.570479</v>
      </c>
      <c r="J2329" s="28" t="n">
        <v>31.100105</v>
      </c>
      <c r="K2329" s="39" t="n">
        <v>1.632826</v>
      </c>
      <c r="L2329" s="28" t="n">
        <v>12.144919</v>
      </c>
      <c r="M2329" s="8" t="n">
        <v>180</v>
      </c>
      <c r="N2329" s="8" t="n">
        <v>956</v>
      </c>
      <c r="O2329" s="28" t="n">
        <v>11.828551</v>
      </c>
      <c r="P2329" s="28" t="n">
        <v>33.616373</v>
      </c>
      <c r="Q2329" s="28" t="n">
        <v>41.563271</v>
      </c>
      <c r="R2329" s="8" t="n">
        <v>32</v>
      </c>
      <c r="S2329" s="8" t="n">
        <v>14</v>
      </c>
      <c r="T2329" s="23" t="n">
        <v>195.399992</v>
      </c>
      <c r="U2329" s="23" t="n">
        <v>161.973446</v>
      </c>
      <c r="V2329" s="28" t="n">
        <v>6.71582</v>
      </c>
      <c r="W2329" s="39" t="n">
        <v>0.705803</v>
      </c>
      <c r="X2329" s="24" t="n">
        <f aca="false">P2329*RHO_VANE/2700*(1+SCRAP)*PRICE_VANE</f>
        <v>402.38798481</v>
      </c>
      <c r="Y2329" s="24" t="n">
        <f aca="false">Q2329*RHO_PLATE/2700*(1+SCRAP)*PRICE_PLATE</f>
        <v>497.51235387</v>
      </c>
      <c r="Z2329" s="24" t="n">
        <f aca="false">T2329*CUT_M+(R2329+S2329)*CUT_SET</f>
        <v>339.099988</v>
      </c>
      <c r="AA2329" s="24" t="n">
        <f aca="false">U2329*ROUND_M</f>
        <v>809.86723</v>
      </c>
      <c r="AB2329" s="24" t="n">
        <f aca="false">(R2329+S2329)*FINISH_PART</f>
        <v>368</v>
      </c>
      <c r="AC2329" s="24" t="n">
        <f aca="false">R2329*SPACER_VANE+(R2329+S2329)*ASM_H*LABOUR</f>
        <v>613.5</v>
      </c>
      <c r="AD2329" s="24" t="n">
        <f aca="false">V2329*G10_CAGE+W2329*G10_SLEEVE</f>
        <v>445.29738</v>
      </c>
      <c r="AE2329" s="24" t="n">
        <f aca="false">N2329/1000*SHAFT_M+SHAFT_SET</f>
        <v>194.72</v>
      </c>
      <c r="AF2329" s="24" t="n">
        <f aca="false">2*ROUNDUP(G2329*1000/V_ZENER,0)*PRICE_Z+5*ROUNDUP(G2329*DIODE_SAFETY/V_STICK,0)*PRICE_STICK</f>
        <v>68.9</v>
      </c>
      <c r="AG2329" s="24" t="n">
        <f aca="false">SUM(X2329:AF2329)</f>
        <v>3739.28493668</v>
      </c>
      <c r="AH2329" s="20" t="n">
        <f aca="false">FIXED_BOM</f>
        <v>3461</v>
      </c>
      <c r="AI2329" s="24" t="n">
        <f aca="false">(AG2329+AH2329)*(1+CONT)</f>
        <v>8280.327677182</v>
      </c>
      <c r="AJ2329" s="24" t="n">
        <f aca="false">IF(L2329&gt;0,AI2329/L2329,1000000000000)</f>
        <v>681.793569572757</v>
      </c>
      <c r="AK2329" s="8" t="n">
        <f aca="false">IF(AND(G2329&gt;=V_NEED,L2329&gt;=P_MIN,K2329&gt;=Z_MIN,F2329&lt;=N_CAP,D2329&lt;=R_MAX,OR(CORONA_REQ=0,O2329&gt;=G2329)),1,0)</f>
        <v>0</v>
      </c>
      <c r="AL2329" s="28" t="n">
        <f aca="false">IF(AK2329=1,IF(OBJECTIVE=1,AI2329,AJ2329),1000000000000)+ROW()*0.000000001</f>
        <v>1000000000000</v>
      </c>
    </row>
    <row r="2330" customFormat="false" ht="15" hidden="false" customHeight="false" outlineLevel="0" collapsed="false">
      <c r="A2330" s="8" t="n">
        <v>2326</v>
      </c>
      <c r="B2330" s="23" t="n">
        <v>4</v>
      </c>
      <c r="C2330" s="23" t="n">
        <v>4</v>
      </c>
      <c r="D2330" s="8" t="n">
        <v>300</v>
      </c>
      <c r="E2330" s="8" t="n">
        <v>18</v>
      </c>
      <c r="F2330" s="8" t="n">
        <v>10</v>
      </c>
      <c r="G2330" s="28" t="n">
        <v>9.259956</v>
      </c>
      <c r="H2330" s="8" t="n">
        <v>116.055425</v>
      </c>
      <c r="I2330" s="8" t="n">
        <v>3625.922607</v>
      </c>
      <c r="J2330" s="28" t="n">
        <v>31.243026</v>
      </c>
      <c r="K2330" s="39" t="n">
        <v>1.63803</v>
      </c>
      <c r="L2330" s="28" t="n">
        <v>15.473156</v>
      </c>
      <c r="M2330" s="8" t="n">
        <v>220</v>
      </c>
      <c r="N2330" s="8" t="n">
        <v>1036</v>
      </c>
      <c r="O2330" s="28" t="n">
        <v>11.828551</v>
      </c>
      <c r="P2330" s="28" t="n">
        <v>42.020467</v>
      </c>
      <c r="Q2330" s="28" t="n">
        <v>47.500881</v>
      </c>
      <c r="R2330" s="8" t="n">
        <v>40</v>
      </c>
      <c r="S2330" s="8" t="n">
        <v>16</v>
      </c>
      <c r="T2330" s="23" t="n">
        <v>240.951317</v>
      </c>
      <c r="U2330" s="23" t="n">
        <v>199.168135</v>
      </c>
      <c r="V2330" s="28" t="n">
        <v>7.883789</v>
      </c>
      <c r="W2330" s="39" t="n">
        <v>0.828551</v>
      </c>
      <c r="X2330" s="24" t="n">
        <f aca="false">P2330*RHO_VANE/2700*(1+SCRAP)*PRICE_VANE</f>
        <v>502.98498999</v>
      </c>
      <c r="Y2330" s="24" t="n">
        <f aca="false">Q2330*RHO_PLATE/2700*(1+SCRAP)*PRICE_PLATE</f>
        <v>568.58554557</v>
      </c>
      <c r="Z2330" s="24" t="n">
        <f aca="false">T2330*CUT_M+(R2330+S2330)*CUT_SET</f>
        <v>417.4269755</v>
      </c>
      <c r="AA2330" s="24" t="n">
        <f aca="false">U2330*ROUND_M</f>
        <v>995.840675</v>
      </c>
      <c r="AB2330" s="24" t="n">
        <f aca="false">(R2330+S2330)*FINISH_PART</f>
        <v>448</v>
      </c>
      <c r="AC2330" s="24" t="n">
        <f aca="false">R2330*SPACER_VANE+(R2330+S2330)*ASM_H*LABOUR</f>
        <v>750</v>
      </c>
      <c r="AD2330" s="24" t="n">
        <f aca="false">V2330*G10_CAGE+W2330*G10_SLEEVE</f>
        <v>522.7404</v>
      </c>
      <c r="AE2330" s="24" t="n">
        <f aca="false">N2330/1000*SHAFT_M+SHAFT_SET</f>
        <v>204.32</v>
      </c>
      <c r="AF2330" s="24" t="n">
        <f aca="false">2*ROUNDUP(G2330*1000/V_ZENER,0)*PRICE_Z+5*ROUNDUP(G2330*DIODE_SAFETY/V_STICK,0)*PRICE_STICK</f>
        <v>68.9</v>
      </c>
      <c r="AG2330" s="24" t="n">
        <f aca="false">SUM(X2330:AF2330)</f>
        <v>4478.79858606</v>
      </c>
      <c r="AH2330" s="20" t="n">
        <f aca="false">FIXED_BOM</f>
        <v>3461</v>
      </c>
      <c r="AI2330" s="24" t="n">
        <f aca="false">(AG2330+AH2330)*(1+CONT)</f>
        <v>9130.768373969</v>
      </c>
      <c r="AJ2330" s="24" t="n">
        <f aca="false">IF(L2330&gt;0,AI2330/L2330,1000000000000)</f>
        <v>590.103814242486</v>
      </c>
      <c r="AK2330" s="8" t="n">
        <f aca="false">IF(AND(G2330&gt;=V_NEED,L2330&gt;=P_MIN,K2330&gt;=Z_MIN,F2330&lt;=N_CAP,D2330&lt;=R_MAX,OR(CORONA_REQ=0,O2330&gt;=G2330)),1,0)</f>
        <v>0</v>
      </c>
      <c r="AL2330" s="28" t="n">
        <f aca="false">IF(AK2330=1,IF(OBJECTIVE=1,AI2330,AJ2330),1000000000000)+ROW()*0.000000001</f>
        <v>1000000000000</v>
      </c>
    </row>
    <row r="2331" customFormat="false" ht="15" hidden="false" customHeight="false" outlineLevel="0" collapsed="false">
      <c r="A2331" s="8" t="n">
        <v>2327</v>
      </c>
      <c r="B2331" s="23" t="n">
        <v>4</v>
      </c>
      <c r="C2331" s="23" t="n">
        <v>4</v>
      </c>
      <c r="D2331" s="8" t="n">
        <v>300</v>
      </c>
      <c r="E2331" s="8" t="n">
        <v>18</v>
      </c>
      <c r="F2331" s="8" t="n">
        <v>12</v>
      </c>
      <c r="G2331" s="28" t="n">
        <v>9.259956</v>
      </c>
      <c r="H2331" s="8" t="n">
        <v>140.067093</v>
      </c>
      <c r="I2331" s="8" t="n">
        <v>4389.274735</v>
      </c>
      <c r="J2331" s="28" t="n">
        <v>31.336945</v>
      </c>
      <c r="K2331" s="39" t="n">
        <v>1.6423</v>
      </c>
      <c r="L2331" s="28" t="n">
        <v>18.823887</v>
      </c>
      <c r="M2331" s="8" t="n">
        <v>260</v>
      </c>
      <c r="N2331" s="8" t="n">
        <v>1116</v>
      </c>
      <c r="O2331" s="28" t="n">
        <v>11.828551</v>
      </c>
      <c r="P2331" s="28" t="n">
        <v>50.42456</v>
      </c>
      <c r="Q2331" s="28" t="n">
        <v>53.438491</v>
      </c>
      <c r="R2331" s="8" t="n">
        <v>48</v>
      </c>
      <c r="S2331" s="8" t="n">
        <v>18</v>
      </c>
      <c r="T2331" s="23" t="n">
        <v>286.502643</v>
      </c>
      <c r="U2331" s="23" t="n">
        <v>236.362824</v>
      </c>
      <c r="V2331" s="28" t="n">
        <v>9.051758</v>
      </c>
      <c r="W2331" s="39" t="n">
        <v>0.951299</v>
      </c>
      <c r="X2331" s="24" t="n">
        <f aca="false">P2331*RHO_VANE/2700*(1+SCRAP)*PRICE_VANE</f>
        <v>603.5819832</v>
      </c>
      <c r="Y2331" s="24" t="n">
        <f aca="false">Q2331*RHO_PLATE/2700*(1+SCRAP)*PRICE_PLATE</f>
        <v>639.65873727</v>
      </c>
      <c r="Z2331" s="24" t="n">
        <f aca="false">T2331*CUT_M+(R2331+S2331)*CUT_SET</f>
        <v>495.7539645</v>
      </c>
      <c r="AA2331" s="24" t="n">
        <f aca="false">U2331*ROUND_M</f>
        <v>1181.81412</v>
      </c>
      <c r="AB2331" s="24" t="n">
        <f aca="false">(R2331+S2331)*FINISH_PART</f>
        <v>528</v>
      </c>
      <c r="AC2331" s="24" t="n">
        <f aca="false">R2331*SPACER_VANE+(R2331+S2331)*ASM_H*LABOUR</f>
        <v>886.5</v>
      </c>
      <c r="AD2331" s="24" t="n">
        <f aca="false">V2331*G10_CAGE+W2331*G10_SLEEVE</f>
        <v>600.18342</v>
      </c>
      <c r="AE2331" s="24" t="n">
        <f aca="false">N2331/1000*SHAFT_M+SHAFT_SET</f>
        <v>213.92</v>
      </c>
      <c r="AF2331" s="24" t="n">
        <f aca="false">2*ROUNDUP(G2331*1000/V_ZENER,0)*PRICE_Z+5*ROUNDUP(G2331*DIODE_SAFETY/V_STICK,0)*PRICE_STICK</f>
        <v>68.9</v>
      </c>
      <c r="AG2331" s="24" t="n">
        <f aca="false">SUM(X2331:AF2331)</f>
        <v>5218.31222497</v>
      </c>
      <c r="AH2331" s="20" t="n">
        <f aca="false">FIXED_BOM</f>
        <v>3461</v>
      </c>
      <c r="AI2331" s="24" t="n">
        <f aca="false">(AG2331+AH2331)*(1+CONT)</f>
        <v>9981.2090587155</v>
      </c>
      <c r="AJ2331" s="24" t="n">
        <f aca="false">IF(L2331&gt;0,AI2331/L2331,1000000000000)</f>
        <v>530.241658309758</v>
      </c>
      <c r="AK2331" s="8" t="n">
        <f aca="false">IF(AND(G2331&gt;=V_NEED,L2331&gt;=P_MIN,K2331&gt;=Z_MIN,F2331&lt;=N_CAP,D2331&lt;=R_MAX,OR(CORONA_REQ=0,O2331&gt;=G2331)),1,0)</f>
        <v>0</v>
      </c>
      <c r="AL2331" s="28" t="n">
        <f aca="false">IF(AK2331=1,IF(OBJECTIVE=1,AI2331,AJ2331),1000000000000)+ROW()*0.000000001</f>
        <v>1000000000000</v>
      </c>
    </row>
    <row r="2332" customFormat="false" ht="15" hidden="false" customHeight="false" outlineLevel="0" collapsed="false">
      <c r="A2332" s="8" t="n">
        <v>2328</v>
      </c>
      <c r="B2332" s="23" t="n">
        <v>4</v>
      </c>
      <c r="C2332" s="23" t="n">
        <v>4</v>
      </c>
      <c r="D2332" s="8" t="n">
        <v>300</v>
      </c>
      <c r="E2332" s="8" t="n">
        <v>18</v>
      </c>
      <c r="F2332" s="8" t="n">
        <v>16</v>
      </c>
      <c r="G2332" s="28" t="n">
        <v>9.259956</v>
      </c>
      <c r="H2332" s="8" t="n">
        <v>188.09043</v>
      </c>
      <c r="I2332" s="8" t="n">
        <v>5915.97899</v>
      </c>
      <c r="J2332" s="28" t="n">
        <v>31.452844</v>
      </c>
      <c r="K2332" s="39" t="n">
        <v>1.646894</v>
      </c>
      <c r="L2332" s="28" t="n">
        <v>25.490829</v>
      </c>
      <c r="M2332" s="8" t="n">
        <v>348</v>
      </c>
      <c r="N2332" s="8" t="n">
        <v>1292</v>
      </c>
      <c r="O2332" s="28" t="n">
        <v>11.828551</v>
      </c>
      <c r="P2332" s="28" t="n">
        <v>67.232747</v>
      </c>
      <c r="Q2332" s="28" t="n">
        <v>71.251321</v>
      </c>
      <c r="R2332" s="8" t="n">
        <v>64</v>
      </c>
      <c r="S2332" s="8" t="n">
        <v>24</v>
      </c>
      <c r="T2332" s="23" t="n">
        <v>382.003524</v>
      </c>
      <c r="U2332" s="23" t="n">
        <v>315.150432</v>
      </c>
      <c r="V2332" s="28" t="n">
        <v>11.621289</v>
      </c>
      <c r="W2332" s="39" t="n">
        <v>1.221346</v>
      </c>
      <c r="X2332" s="24" t="n">
        <f aca="false">P2332*RHO_VANE/2700*(1+SCRAP)*PRICE_VANE</f>
        <v>804.77598159</v>
      </c>
      <c r="Y2332" s="24" t="n">
        <f aca="false">Q2332*RHO_PLATE/2700*(1+SCRAP)*PRICE_PLATE</f>
        <v>852.87831237</v>
      </c>
      <c r="Z2332" s="24" t="n">
        <f aca="false">T2332*CUT_M+(R2332+S2332)*CUT_SET</f>
        <v>661.005286</v>
      </c>
      <c r="AA2332" s="24" t="n">
        <f aca="false">U2332*ROUND_M</f>
        <v>1575.75216</v>
      </c>
      <c r="AB2332" s="24" t="n">
        <f aca="false">(R2332+S2332)*FINISH_PART</f>
        <v>704</v>
      </c>
      <c r="AC2332" s="24" t="n">
        <f aca="false">R2332*SPACER_VANE+(R2332+S2332)*ASM_H*LABOUR</f>
        <v>1182</v>
      </c>
      <c r="AD2332" s="24" t="n">
        <f aca="false">V2332*G10_CAGE+W2332*G10_SLEEVE</f>
        <v>770.5581</v>
      </c>
      <c r="AE2332" s="24" t="n">
        <f aca="false">N2332/1000*SHAFT_M+SHAFT_SET</f>
        <v>235.04</v>
      </c>
      <c r="AF2332" s="24" t="n">
        <f aca="false">2*ROUNDUP(G2332*1000/V_ZENER,0)*PRICE_Z+5*ROUNDUP(G2332*DIODE_SAFETY/V_STICK,0)*PRICE_STICK</f>
        <v>68.9</v>
      </c>
      <c r="AG2332" s="24" t="n">
        <f aca="false">SUM(X2332:AF2332)</f>
        <v>6854.90983996</v>
      </c>
      <c r="AH2332" s="20" t="n">
        <f aca="false">FIXED_BOM</f>
        <v>3461</v>
      </c>
      <c r="AI2332" s="24" t="n">
        <f aca="false">(AG2332+AH2332)*(1+CONT)</f>
        <v>11863.296315954</v>
      </c>
      <c r="AJ2332" s="24" t="n">
        <f aca="false">IF(L2332&gt;0,AI2332/L2332,1000000000000)</f>
        <v>465.394684337414</v>
      </c>
      <c r="AK2332" s="8" t="n">
        <f aca="false">IF(AND(G2332&gt;=V_NEED,L2332&gt;=P_MIN,K2332&gt;=Z_MIN,F2332&lt;=N_CAP,D2332&lt;=R_MAX,OR(CORONA_REQ=0,O2332&gt;=G2332)),1,0)</f>
        <v>0</v>
      </c>
      <c r="AL2332" s="28" t="n">
        <f aca="false">IF(AK2332=1,IF(OBJECTIVE=1,AI2332,AJ2332),1000000000000)+ROW()*0.000000001</f>
        <v>1000000000000</v>
      </c>
    </row>
    <row r="2333" customFormat="false" ht="15" hidden="false" customHeight="false" outlineLevel="0" collapsed="false">
      <c r="A2333" s="8" t="n">
        <v>2329</v>
      </c>
      <c r="B2333" s="23" t="n">
        <v>4</v>
      </c>
      <c r="C2333" s="23" t="n">
        <v>4</v>
      </c>
      <c r="D2333" s="8" t="n">
        <v>300</v>
      </c>
      <c r="E2333" s="8" t="n">
        <v>22</v>
      </c>
      <c r="F2333" s="8" t="n">
        <v>4</v>
      </c>
      <c r="G2333" s="28" t="n">
        <v>9.259956</v>
      </c>
      <c r="H2333" s="8" t="n">
        <v>60.264508</v>
      </c>
      <c r="I2333" s="8" t="n">
        <v>1620.663965</v>
      </c>
      <c r="J2333" s="28" t="n">
        <v>26.892512</v>
      </c>
      <c r="K2333" s="39" t="n">
        <v>1.599422</v>
      </c>
      <c r="L2333" s="28" t="n">
        <v>6.637666</v>
      </c>
      <c r="M2333" s="8" t="n">
        <v>92</v>
      </c>
      <c r="N2333" s="8" t="n">
        <v>780</v>
      </c>
      <c r="O2333" s="28" t="n">
        <v>11.828551</v>
      </c>
      <c r="P2333" s="28" t="n">
        <v>19.974912</v>
      </c>
      <c r="Q2333" s="28" t="n">
        <v>23.75044</v>
      </c>
      <c r="R2333" s="8" t="n">
        <v>16</v>
      </c>
      <c r="S2333" s="8" t="n">
        <v>8</v>
      </c>
      <c r="T2333" s="23" t="n">
        <v>99.899111</v>
      </c>
      <c r="U2333" s="23" t="n">
        <v>83.185838</v>
      </c>
      <c r="V2333" s="28" t="n">
        <v>4.146289</v>
      </c>
      <c r="W2333" s="39" t="n">
        <v>0.435756</v>
      </c>
      <c r="X2333" s="24" t="n">
        <f aca="false">P2333*RHO_VANE/2700*(1+SCRAP)*PRICE_VANE</f>
        <v>239.09969664</v>
      </c>
      <c r="Y2333" s="24" t="n">
        <f aca="false">Q2333*RHO_PLATE/2700*(1+SCRAP)*PRICE_PLATE</f>
        <v>284.2927668</v>
      </c>
      <c r="Z2333" s="24" t="n">
        <f aca="false">T2333*CUT_M+(R2333+S2333)*CUT_SET</f>
        <v>173.8486665</v>
      </c>
      <c r="AA2333" s="24" t="n">
        <f aca="false">U2333*ROUND_M</f>
        <v>415.92919</v>
      </c>
      <c r="AB2333" s="24" t="n">
        <f aca="false">(R2333+S2333)*FINISH_PART</f>
        <v>192</v>
      </c>
      <c r="AC2333" s="24" t="n">
        <f aca="false">R2333*SPACER_VANE+(R2333+S2333)*ASM_H*LABOUR</f>
        <v>318</v>
      </c>
      <c r="AD2333" s="24" t="n">
        <f aca="false">V2333*G10_CAGE+W2333*G10_SLEEVE</f>
        <v>274.9227</v>
      </c>
      <c r="AE2333" s="24" t="n">
        <f aca="false">N2333/1000*SHAFT_M+SHAFT_SET</f>
        <v>173.6</v>
      </c>
      <c r="AF2333" s="24" t="n">
        <f aca="false">2*ROUNDUP(G2333*1000/V_ZENER,0)*PRICE_Z+5*ROUNDUP(G2333*DIODE_SAFETY/V_STICK,0)*PRICE_STICK</f>
        <v>68.9</v>
      </c>
      <c r="AG2333" s="24" t="n">
        <f aca="false">SUM(X2333:AF2333)</f>
        <v>2140.59301994</v>
      </c>
      <c r="AH2333" s="20" t="n">
        <f aca="false">FIXED_BOM</f>
        <v>3461</v>
      </c>
      <c r="AI2333" s="24" t="n">
        <f aca="false">(AG2333+AH2333)*(1+CONT)</f>
        <v>6441.831972931</v>
      </c>
      <c r="AJ2333" s="24" t="n">
        <f aca="false">IF(L2333&gt;0,AI2333/L2333,1000000000000)</f>
        <v>970.496552994833</v>
      </c>
      <c r="AK2333" s="8" t="n">
        <f aca="false">IF(AND(G2333&gt;=V_NEED,L2333&gt;=P_MIN,K2333&gt;=Z_MIN,F2333&lt;=N_CAP,D2333&lt;=R_MAX,OR(CORONA_REQ=0,O2333&gt;=G2333)),1,0)</f>
        <v>0</v>
      </c>
      <c r="AL2333" s="28" t="n">
        <f aca="false">IF(AK2333=1,IF(OBJECTIVE=1,AI2333,AJ2333),1000000000000)+ROW()*0.000000001</f>
        <v>1000000000000</v>
      </c>
    </row>
    <row r="2334" customFormat="false" ht="15" hidden="false" customHeight="false" outlineLevel="0" collapsed="false">
      <c r="A2334" s="8" t="n">
        <v>2330</v>
      </c>
      <c r="B2334" s="23" t="n">
        <v>4</v>
      </c>
      <c r="C2334" s="23" t="n">
        <v>4</v>
      </c>
      <c r="D2334" s="8" t="n">
        <v>300</v>
      </c>
      <c r="E2334" s="8" t="n">
        <v>22</v>
      </c>
      <c r="F2334" s="8" t="n">
        <v>6</v>
      </c>
      <c r="G2334" s="28" t="n">
        <v>9.259956</v>
      </c>
      <c r="H2334" s="8" t="n">
        <v>93.558512</v>
      </c>
      <c r="I2334" s="8" t="n">
        <v>2546.75766</v>
      </c>
      <c r="J2334" s="28" t="n">
        <v>27.221015</v>
      </c>
      <c r="K2334" s="39" t="n">
        <v>1.617096</v>
      </c>
      <c r="L2334" s="28" t="n">
        <v>10.635889</v>
      </c>
      <c r="M2334" s="8" t="n">
        <v>140</v>
      </c>
      <c r="N2334" s="8" t="n">
        <v>876</v>
      </c>
      <c r="O2334" s="28" t="n">
        <v>11.828551</v>
      </c>
      <c r="P2334" s="28" t="n">
        <v>29.962368</v>
      </c>
      <c r="Q2334" s="28" t="n">
        <v>35.625661</v>
      </c>
      <c r="R2334" s="8" t="n">
        <v>24</v>
      </c>
      <c r="S2334" s="8" t="n">
        <v>12</v>
      </c>
      <c r="T2334" s="23" t="n">
        <v>149.848666</v>
      </c>
      <c r="U2334" s="23" t="n">
        <v>124.778757</v>
      </c>
      <c r="V2334" s="28" t="n">
        <v>5.547852</v>
      </c>
      <c r="W2334" s="39" t="n">
        <v>0.583054</v>
      </c>
      <c r="X2334" s="24" t="n">
        <f aca="false">P2334*RHO_VANE/2700*(1+SCRAP)*PRICE_VANE</f>
        <v>358.64954496</v>
      </c>
      <c r="Y2334" s="24" t="n">
        <f aca="false">Q2334*RHO_PLATE/2700*(1+SCRAP)*PRICE_PLATE</f>
        <v>426.43916217</v>
      </c>
      <c r="Z2334" s="24" t="n">
        <f aca="false">T2334*CUT_M+(R2334+S2334)*CUT_SET</f>
        <v>260.772999</v>
      </c>
      <c r="AA2334" s="24" t="n">
        <f aca="false">U2334*ROUND_M</f>
        <v>623.893785</v>
      </c>
      <c r="AB2334" s="24" t="n">
        <f aca="false">(R2334+S2334)*FINISH_PART</f>
        <v>288</v>
      </c>
      <c r="AC2334" s="24" t="n">
        <f aca="false">R2334*SPACER_VANE+(R2334+S2334)*ASM_H*LABOUR</f>
        <v>477</v>
      </c>
      <c r="AD2334" s="24" t="n">
        <f aca="false">V2334*G10_CAGE+W2334*G10_SLEEVE</f>
        <v>367.85436</v>
      </c>
      <c r="AE2334" s="24" t="n">
        <f aca="false">N2334/1000*SHAFT_M+SHAFT_SET</f>
        <v>185.12</v>
      </c>
      <c r="AF2334" s="24" t="n">
        <f aca="false">2*ROUNDUP(G2334*1000/V_ZENER,0)*PRICE_Z+5*ROUNDUP(G2334*DIODE_SAFETY/V_STICK,0)*PRICE_STICK</f>
        <v>68.9</v>
      </c>
      <c r="AG2334" s="24" t="n">
        <f aca="false">SUM(X2334:AF2334)</f>
        <v>3056.62985113</v>
      </c>
      <c r="AH2334" s="20" t="n">
        <f aca="false">FIXED_BOM</f>
        <v>3461</v>
      </c>
      <c r="AI2334" s="24" t="n">
        <f aca="false">(AG2334+AH2334)*(1+CONT)</f>
        <v>7495.2743287995</v>
      </c>
      <c r="AJ2334" s="24" t="n">
        <f aca="false">IF(L2334&gt;0,AI2334/L2334,1000000000000)</f>
        <v>704.715358424622</v>
      </c>
      <c r="AK2334" s="8" t="n">
        <f aca="false">IF(AND(G2334&gt;=V_NEED,L2334&gt;=P_MIN,K2334&gt;=Z_MIN,F2334&lt;=N_CAP,D2334&lt;=R_MAX,OR(CORONA_REQ=0,O2334&gt;=G2334)),1,0)</f>
        <v>0</v>
      </c>
      <c r="AL2334" s="28" t="n">
        <f aca="false">IF(AK2334=1,IF(OBJECTIVE=1,AI2334,AJ2334),1000000000000)+ROW()*0.000000001</f>
        <v>1000000000000</v>
      </c>
    </row>
    <row r="2335" customFormat="false" ht="15" hidden="false" customHeight="false" outlineLevel="0" collapsed="false">
      <c r="A2335" s="8" t="n">
        <v>2331</v>
      </c>
      <c r="B2335" s="23" t="n">
        <v>4</v>
      </c>
      <c r="C2335" s="23" t="n">
        <v>4</v>
      </c>
      <c r="D2335" s="8" t="n">
        <v>300</v>
      </c>
      <c r="E2335" s="8" t="n">
        <v>22</v>
      </c>
      <c r="F2335" s="8" t="n">
        <v>8</v>
      </c>
      <c r="G2335" s="28" t="n">
        <v>9.259956</v>
      </c>
      <c r="H2335" s="8" t="n">
        <v>126.852516</v>
      </c>
      <c r="I2335" s="8" t="n">
        <v>3472.851354</v>
      </c>
      <c r="J2335" s="28" t="n">
        <v>27.377079</v>
      </c>
      <c r="K2335" s="39" t="n">
        <v>1.624541</v>
      </c>
      <c r="L2335" s="28" t="n">
        <v>14.61929</v>
      </c>
      <c r="M2335" s="8" t="n">
        <v>188</v>
      </c>
      <c r="N2335" s="8" t="n">
        <v>972</v>
      </c>
      <c r="O2335" s="28" t="n">
        <v>11.828551</v>
      </c>
      <c r="P2335" s="28" t="n">
        <v>39.949824</v>
      </c>
      <c r="Q2335" s="28" t="n">
        <v>47.500881</v>
      </c>
      <c r="R2335" s="8" t="n">
        <v>32</v>
      </c>
      <c r="S2335" s="8" t="n">
        <v>16</v>
      </c>
      <c r="T2335" s="23" t="n">
        <v>199.798221</v>
      </c>
      <c r="U2335" s="23" t="n">
        <v>166.371675</v>
      </c>
      <c r="V2335" s="28" t="n">
        <v>6.949414</v>
      </c>
      <c r="W2335" s="39" t="n">
        <v>0.730352</v>
      </c>
      <c r="X2335" s="24" t="n">
        <f aca="false">P2335*RHO_VANE/2700*(1+SCRAP)*PRICE_VANE</f>
        <v>478.19939328</v>
      </c>
      <c r="Y2335" s="24" t="n">
        <f aca="false">Q2335*RHO_PLATE/2700*(1+SCRAP)*PRICE_PLATE</f>
        <v>568.58554557</v>
      </c>
      <c r="Z2335" s="24" t="n">
        <f aca="false">T2335*CUT_M+(R2335+S2335)*CUT_SET</f>
        <v>347.6973315</v>
      </c>
      <c r="AA2335" s="24" t="n">
        <f aca="false">U2335*ROUND_M</f>
        <v>831.858375</v>
      </c>
      <c r="AB2335" s="24" t="n">
        <f aca="false">(R2335+S2335)*FINISH_PART</f>
        <v>384</v>
      </c>
      <c r="AC2335" s="24" t="n">
        <f aca="false">R2335*SPACER_VANE+(R2335+S2335)*ASM_H*LABOUR</f>
        <v>636</v>
      </c>
      <c r="AD2335" s="24" t="n">
        <f aca="false">V2335*G10_CAGE+W2335*G10_SLEEVE</f>
        <v>460.78596</v>
      </c>
      <c r="AE2335" s="24" t="n">
        <f aca="false">N2335/1000*SHAFT_M+SHAFT_SET</f>
        <v>196.64</v>
      </c>
      <c r="AF2335" s="24" t="n">
        <f aca="false">2*ROUNDUP(G2335*1000/V_ZENER,0)*PRICE_Z+5*ROUNDUP(G2335*DIODE_SAFETY/V_STICK,0)*PRICE_STICK</f>
        <v>68.9</v>
      </c>
      <c r="AG2335" s="24" t="n">
        <f aca="false">SUM(X2335:AF2335)</f>
        <v>3972.66660535</v>
      </c>
      <c r="AH2335" s="20" t="n">
        <f aca="false">FIXED_BOM</f>
        <v>3461</v>
      </c>
      <c r="AI2335" s="24" t="n">
        <f aca="false">(AG2335+AH2335)*(1+CONT)</f>
        <v>8548.7165961525</v>
      </c>
      <c r="AJ2335" s="24" t="n">
        <f aca="false">IF(L2335&gt;0,AI2335/L2335,1000000000000)</f>
        <v>584.755935216587</v>
      </c>
      <c r="AK2335" s="8" t="n">
        <f aca="false">IF(AND(G2335&gt;=V_NEED,L2335&gt;=P_MIN,K2335&gt;=Z_MIN,F2335&lt;=N_CAP,D2335&lt;=R_MAX,OR(CORONA_REQ=0,O2335&gt;=G2335)),1,0)</f>
        <v>0</v>
      </c>
      <c r="AL2335" s="28" t="n">
        <f aca="false">IF(AK2335=1,IF(OBJECTIVE=1,AI2335,AJ2335),1000000000000)+ROW()*0.000000001</f>
        <v>1000000000000</v>
      </c>
    </row>
    <row r="2336" customFormat="false" ht="15" hidden="false" customHeight="false" outlineLevel="0" collapsed="false">
      <c r="A2336" s="8" t="n">
        <v>2332</v>
      </c>
      <c r="B2336" s="23" t="n">
        <v>4</v>
      </c>
      <c r="C2336" s="23" t="n">
        <v>4</v>
      </c>
      <c r="D2336" s="8" t="n">
        <v>300</v>
      </c>
      <c r="E2336" s="8" t="n">
        <v>22</v>
      </c>
      <c r="F2336" s="8" t="n">
        <v>10</v>
      </c>
      <c r="G2336" s="28" t="n">
        <v>9.259956</v>
      </c>
      <c r="H2336" s="8" t="n">
        <v>160.146521</v>
      </c>
      <c r="I2336" s="8" t="n">
        <v>4398.945049</v>
      </c>
      <c r="J2336" s="28" t="n">
        <v>27.468252</v>
      </c>
      <c r="K2336" s="39" t="n">
        <v>1.62918</v>
      </c>
      <c r="L2336" s="28" t="n">
        <v>18.608894</v>
      </c>
      <c r="M2336" s="8" t="n">
        <v>228</v>
      </c>
      <c r="N2336" s="8" t="n">
        <v>1052</v>
      </c>
      <c r="O2336" s="28" t="n">
        <v>11.828551</v>
      </c>
      <c r="P2336" s="28" t="n">
        <v>49.93728</v>
      </c>
      <c r="Q2336" s="28" t="n">
        <v>53.438491</v>
      </c>
      <c r="R2336" s="8" t="n">
        <v>40</v>
      </c>
      <c r="S2336" s="8" t="n">
        <v>18</v>
      </c>
      <c r="T2336" s="23" t="n">
        <v>245.349547</v>
      </c>
      <c r="U2336" s="23" t="n">
        <v>203.566365</v>
      </c>
      <c r="V2336" s="28" t="n">
        <v>8.117383</v>
      </c>
      <c r="W2336" s="39" t="n">
        <v>0.853101</v>
      </c>
      <c r="X2336" s="24" t="n">
        <f aca="false">P2336*RHO_VANE/2700*(1+SCRAP)*PRICE_VANE</f>
        <v>597.7492416</v>
      </c>
      <c r="Y2336" s="24" t="n">
        <f aca="false">Q2336*RHO_PLATE/2700*(1+SCRAP)*PRICE_PLATE</f>
        <v>639.65873727</v>
      </c>
      <c r="Z2336" s="24" t="n">
        <f aca="false">T2336*CUT_M+(R2336+S2336)*CUT_SET</f>
        <v>426.0243205</v>
      </c>
      <c r="AA2336" s="24" t="n">
        <f aca="false">U2336*ROUND_M</f>
        <v>1017.831825</v>
      </c>
      <c r="AB2336" s="24" t="n">
        <f aca="false">(R2336+S2336)*FINISH_PART</f>
        <v>464</v>
      </c>
      <c r="AC2336" s="24" t="n">
        <f aca="false">R2336*SPACER_VANE+(R2336+S2336)*ASM_H*LABOUR</f>
        <v>772.5</v>
      </c>
      <c r="AD2336" s="24" t="n">
        <f aca="false">V2336*G10_CAGE+W2336*G10_SLEEVE</f>
        <v>538.22904</v>
      </c>
      <c r="AE2336" s="24" t="n">
        <f aca="false">N2336/1000*SHAFT_M+SHAFT_SET</f>
        <v>206.24</v>
      </c>
      <c r="AF2336" s="24" t="n">
        <f aca="false">2*ROUNDUP(G2336*1000/V_ZENER,0)*PRICE_Z+5*ROUNDUP(G2336*DIODE_SAFETY/V_STICK,0)*PRICE_STICK</f>
        <v>68.9</v>
      </c>
      <c r="AG2336" s="24" t="n">
        <f aca="false">SUM(X2336:AF2336)</f>
        <v>4731.13316437</v>
      </c>
      <c r="AH2336" s="20" t="n">
        <f aca="false">FIXED_BOM</f>
        <v>3461</v>
      </c>
      <c r="AI2336" s="24" t="n">
        <f aca="false">(AG2336+AH2336)*(1+CONT)</f>
        <v>9420.9531390255</v>
      </c>
      <c r="AJ2336" s="24" t="n">
        <f aca="false">IF(L2336&gt;0,AI2336/L2336,1000000000000)</f>
        <v>506.260777186731</v>
      </c>
      <c r="AK2336" s="8" t="n">
        <f aca="false">IF(AND(G2336&gt;=V_NEED,L2336&gt;=P_MIN,K2336&gt;=Z_MIN,F2336&lt;=N_CAP,D2336&lt;=R_MAX,OR(CORONA_REQ=0,O2336&gt;=G2336)),1,0)</f>
        <v>0</v>
      </c>
      <c r="AL2336" s="28" t="n">
        <f aca="false">IF(AK2336=1,IF(OBJECTIVE=1,AI2336,AJ2336),1000000000000)+ROW()*0.000000001</f>
        <v>1000000000000</v>
      </c>
    </row>
    <row r="2337" customFormat="false" ht="15" hidden="false" customHeight="false" outlineLevel="0" collapsed="false">
      <c r="A2337" s="8" t="n">
        <v>2333</v>
      </c>
      <c r="B2337" s="23" t="n">
        <v>4</v>
      </c>
      <c r="C2337" s="23" t="n">
        <v>4</v>
      </c>
      <c r="D2337" s="8" t="n">
        <v>300</v>
      </c>
      <c r="E2337" s="8" t="n">
        <v>22</v>
      </c>
      <c r="F2337" s="8" t="n">
        <v>12</v>
      </c>
      <c r="G2337" s="28" t="n">
        <v>9.259956</v>
      </c>
      <c r="H2337" s="8" t="n">
        <v>193.440525</v>
      </c>
      <c r="I2337" s="8" t="n">
        <v>5325.038743</v>
      </c>
      <c r="J2337" s="28" t="n">
        <v>27.528041</v>
      </c>
      <c r="K2337" s="39" t="n">
        <v>1.632495</v>
      </c>
      <c r="L2337" s="28" t="n">
        <v>22.617483</v>
      </c>
      <c r="M2337" s="8" t="n">
        <v>276</v>
      </c>
      <c r="N2337" s="8" t="n">
        <v>1148</v>
      </c>
      <c r="O2337" s="28" t="n">
        <v>11.828551</v>
      </c>
      <c r="P2337" s="28" t="n">
        <v>59.924736</v>
      </c>
      <c r="Q2337" s="28" t="n">
        <v>65.313711</v>
      </c>
      <c r="R2337" s="8" t="n">
        <v>48</v>
      </c>
      <c r="S2337" s="8" t="n">
        <v>22</v>
      </c>
      <c r="T2337" s="23" t="n">
        <v>295.299102</v>
      </c>
      <c r="U2337" s="23" t="n">
        <v>245.159283</v>
      </c>
      <c r="V2337" s="28" t="n">
        <v>9.518945</v>
      </c>
      <c r="W2337" s="39" t="n">
        <v>1.000399</v>
      </c>
      <c r="X2337" s="24" t="n">
        <f aca="false">P2337*RHO_VANE/2700*(1+SCRAP)*PRICE_VANE</f>
        <v>717.29908992</v>
      </c>
      <c r="Y2337" s="24" t="n">
        <f aca="false">Q2337*RHO_PLATE/2700*(1+SCRAP)*PRICE_PLATE</f>
        <v>781.80512067</v>
      </c>
      <c r="Z2337" s="24" t="n">
        <f aca="false">T2337*CUT_M+(R2337+S2337)*CUT_SET</f>
        <v>512.948653</v>
      </c>
      <c r="AA2337" s="24" t="n">
        <f aca="false">U2337*ROUND_M</f>
        <v>1225.796415</v>
      </c>
      <c r="AB2337" s="24" t="n">
        <f aca="false">(R2337+S2337)*FINISH_PART</f>
        <v>560</v>
      </c>
      <c r="AC2337" s="24" t="n">
        <f aca="false">R2337*SPACER_VANE+(R2337+S2337)*ASM_H*LABOUR</f>
        <v>931.5</v>
      </c>
      <c r="AD2337" s="24" t="n">
        <f aca="false">V2337*G10_CAGE+W2337*G10_SLEEVE</f>
        <v>631.16064</v>
      </c>
      <c r="AE2337" s="24" t="n">
        <f aca="false">N2337/1000*SHAFT_M+SHAFT_SET</f>
        <v>217.76</v>
      </c>
      <c r="AF2337" s="24" t="n">
        <f aca="false">2*ROUNDUP(G2337*1000/V_ZENER,0)*PRICE_Z+5*ROUNDUP(G2337*DIODE_SAFETY/V_STICK,0)*PRICE_STICK</f>
        <v>68.9</v>
      </c>
      <c r="AG2337" s="24" t="n">
        <f aca="false">SUM(X2337:AF2337)</f>
        <v>5647.16991859</v>
      </c>
      <c r="AH2337" s="20" t="n">
        <f aca="false">FIXED_BOM</f>
        <v>3461</v>
      </c>
      <c r="AI2337" s="24" t="n">
        <f aca="false">(AG2337+AH2337)*(1+CONT)</f>
        <v>10474.3954063785</v>
      </c>
      <c r="AJ2337" s="24" t="n">
        <f aca="false">IF(L2337&gt;0,AI2337/L2337,1000000000000)</f>
        <v>463.110568332405</v>
      </c>
      <c r="AK2337" s="8" t="n">
        <f aca="false">IF(AND(G2337&gt;=V_NEED,L2337&gt;=P_MIN,K2337&gt;=Z_MIN,F2337&lt;=N_CAP,D2337&lt;=R_MAX,OR(CORONA_REQ=0,O2337&gt;=G2337)),1,0)</f>
        <v>0</v>
      </c>
      <c r="AL2337" s="28" t="n">
        <f aca="false">IF(AK2337=1,IF(OBJECTIVE=1,AI2337,AJ2337),1000000000000)+ROW()*0.000000001</f>
        <v>1000000000000</v>
      </c>
    </row>
    <row r="2338" customFormat="false" ht="15" hidden="false" customHeight="false" outlineLevel="0" collapsed="false">
      <c r="A2338" s="8" t="n">
        <v>2334</v>
      </c>
      <c r="B2338" s="23" t="n">
        <v>4</v>
      </c>
      <c r="C2338" s="23" t="n">
        <v>4</v>
      </c>
      <c r="D2338" s="8" t="n">
        <v>300</v>
      </c>
      <c r="E2338" s="8" t="n">
        <v>22</v>
      </c>
      <c r="F2338" s="8" t="n">
        <v>16</v>
      </c>
      <c r="G2338" s="28" t="n">
        <v>9.259956</v>
      </c>
      <c r="H2338" s="8" t="n">
        <v>260.028534</v>
      </c>
      <c r="I2338" s="8" t="n">
        <v>7177.226132</v>
      </c>
      <c r="J2338" s="28" t="n">
        <v>27.601687</v>
      </c>
      <c r="K2338" s="39" t="n">
        <v>1.636789</v>
      </c>
      <c r="L2338" s="28" t="n">
        <v>30.60538</v>
      </c>
      <c r="M2338" s="8" t="n">
        <v>364</v>
      </c>
      <c r="N2338" s="8" t="n">
        <v>1324</v>
      </c>
      <c r="O2338" s="28" t="n">
        <v>11.828551</v>
      </c>
      <c r="P2338" s="28" t="n">
        <v>79.899648</v>
      </c>
      <c r="Q2338" s="28" t="n">
        <v>83.126542</v>
      </c>
      <c r="R2338" s="8" t="n">
        <v>64</v>
      </c>
      <c r="S2338" s="8" t="n">
        <v>28</v>
      </c>
      <c r="T2338" s="23" t="n">
        <v>390.799983</v>
      </c>
      <c r="U2338" s="23" t="n">
        <v>323.946891</v>
      </c>
      <c r="V2338" s="28" t="n">
        <v>12.088477</v>
      </c>
      <c r="W2338" s="39" t="n">
        <v>1.270445</v>
      </c>
      <c r="X2338" s="24" t="n">
        <f aca="false">P2338*RHO_VANE/2700*(1+SCRAP)*PRICE_VANE</f>
        <v>956.39878656</v>
      </c>
      <c r="Y2338" s="24" t="n">
        <f aca="false">Q2338*RHO_PLATE/2700*(1+SCRAP)*PRICE_PLATE</f>
        <v>995.02470774</v>
      </c>
      <c r="Z2338" s="24" t="n">
        <f aca="false">T2338*CUT_M+(R2338+S2338)*CUT_SET</f>
        <v>678.1999745</v>
      </c>
      <c r="AA2338" s="24" t="n">
        <f aca="false">U2338*ROUND_M</f>
        <v>1619.734455</v>
      </c>
      <c r="AB2338" s="24" t="n">
        <f aca="false">(R2338+S2338)*FINISH_PART</f>
        <v>736</v>
      </c>
      <c r="AC2338" s="24" t="n">
        <f aca="false">R2338*SPACER_VANE+(R2338+S2338)*ASM_H*LABOUR</f>
        <v>1227</v>
      </c>
      <c r="AD2338" s="24" t="n">
        <f aca="false">V2338*G10_CAGE+W2338*G10_SLEEVE</f>
        <v>801.53532</v>
      </c>
      <c r="AE2338" s="24" t="n">
        <f aca="false">N2338/1000*SHAFT_M+SHAFT_SET</f>
        <v>238.88</v>
      </c>
      <c r="AF2338" s="24" t="n">
        <f aca="false">2*ROUNDUP(G2338*1000/V_ZENER,0)*PRICE_Z+5*ROUNDUP(G2338*DIODE_SAFETY/V_STICK,0)*PRICE_STICK</f>
        <v>68.9</v>
      </c>
      <c r="AG2338" s="24" t="n">
        <f aca="false">SUM(X2338:AF2338)</f>
        <v>7321.6732438</v>
      </c>
      <c r="AH2338" s="20" t="n">
        <f aca="false">FIXED_BOM</f>
        <v>3461</v>
      </c>
      <c r="AI2338" s="24" t="n">
        <f aca="false">(AG2338+AH2338)*(1+CONT)</f>
        <v>12400.07423037</v>
      </c>
      <c r="AJ2338" s="24" t="n">
        <f aca="false">IF(L2338&gt;0,AI2338/L2338,1000000000000)</f>
        <v>405.159949994739</v>
      </c>
      <c r="AK2338" s="8" t="n">
        <f aca="false">IF(AND(G2338&gt;=V_NEED,L2338&gt;=P_MIN,K2338&gt;=Z_MIN,F2338&lt;=N_CAP,D2338&lt;=R_MAX,OR(CORONA_REQ=0,O2338&gt;=G2338)),1,0)</f>
        <v>0</v>
      </c>
      <c r="AL2338" s="28" t="n">
        <f aca="false">IF(AK2338=1,IF(OBJECTIVE=1,AI2338,AJ2338),1000000000000)+ROW()*0.000000001</f>
        <v>1000000000000</v>
      </c>
    </row>
    <row r="2339" customFormat="false" ht="15" hidden="false" customHeight="false" outlineLevel="0" collapsed="false">
      <c r="A2339" s="8" t="n">
        <v>2335</v>
      </c>
      <c r="B2339" s="23" t="n">
        <v>4</v>
      </c>
      <c r="C2339" s="23" t="n">
        <v>4</v>
      </c>
      <c r="D2339" s="8" t="n">
        <v>300</v>
      </c>
      <c r="E2339" s="8" t="n">
        <v>26</v>
      </c>
      <c r="F2339" s="8" t="n">
        <v>4</v>
      </c>
      <c r="G2339" s="28" t="n">
        <v>9.259956</v>
      </c>
      <c r="H2339" s="8" t="n">
        <v>97.430878</v>
      </c>
      <c r="I2339" s="8" t="n">
        <v>1904.530887</v>
      </c>
      <c r="J2339" s="28" t="n">
        <v>19.547508</v>
      </c>
      <c r="K2339" s="39" t="n">
        <v>1.569149</v>
      </c>
      <c r="L2339" s="28" t="n">
        <v>7.546138</v>
      </c>
      <c r="M2339" s="8" t="n">
        <v>100</v>
      </c>
      <c r="N2339" s="8" t="n">
        <v>796</v>
      </c>
      <c r="O2339" s="28" t="n">
        <v>11.828551</v>
      </c>
      <c r="P2339" s="28" t="n">
        <v>23.141638</v>
      </c>
      <c r="Q2339" s="28" t="n">
        <v>29.688051</v>
      </c>
      <c r="R2339" s="8" t="n">
        <v>16</v>
      </c>
      <c r="S2339" s="8" t="n">
        <v>10</v>
      </c>
      <c r="T2339" s="23" t="n">
        <v>104.29734</v>
      </c>
      <c r="U2339" s="23" t="n">
        <v>87.584067</v>
      </c>
      <c r="V2339" s="28" t="n">
        <v>4.379883</v>
      </c>
      <c r="W2339" s="39" t="n">
        <v>0.460306</v>
      </c>
      <c r="X2339" s="24" t="n">
        <f aca="false">P2339*RHO_VANE/2700*(1+SCRAP)*PRICE_VANE</f>
        <v>277.00540686</v>
      </c>
      <c r="Y2339" s="24" t="n">
        <f aca="false">Q2339*RHO_PLATE/2700*(1+SCRAP)*PRICE_PLATE</f>
        <v>355.36597047</v>
      </c>
      <c r="Z2339" s="24" t="n">
        <f aca="false">T2339*CUT_M+(R2339+S2339)*CUT_SET</f>
        <v>182.44601</v>
      </c>
      <c r="AA2339" s="24" t="n">
        <f aca="false">U2339*ROUND_M</f>
        <v>437.920335</v>
      </c>
      <c r="AB2339" s="24" t="n">
        <f aca="false">(R2339+S2339)*FINISH_PART</f>
        <v>208</v>
      </c>
      <c r="AC2339" s="24" t="n">
        <f aca="false">R2339*SPACER_VANE+(R2339+S2339)*ASM_H*LABOUR</f>
        <v>340.5</v>
      </c>
      <c r="AD2339" s="24" t="n">
        <f aca="false">V2339*G10_CAGE+W2339*G10_SLEEVE</f>
        <v>290.41134</v>
      </c>
      <c r="AE2339" s="24" t="n">
        <f aca="false">N2339/1000*SHAFT_M+SHAFT_SET</f>
        <v>175.52</v>
      </c>
      <c r="AF2339" s="24" t="n">
        <f aca="false">2*ROUNDUP(G2339*1000/V_ZENER,0)*PRICE_Z+5*ROUNDUP(G2339*DIODE_SAFETY/V_STICK,0)*PRICE_STICK</f>
        <v>68.9</v>
      </c>
      <c r="AG2339" s="24" t="n">
        <f aca="false">SUM(X2339:AF2339)</f>
        <v>2336.06906233</v>
      </c>
      <c r="AH2339" s="20" t="n">
        <f aca="false">FIXED_BOM</f>
        <v>3461</v>
      </c>
      <c r="AI2339" s="24" t="n">
        <f aca="false">(AG2339+AH2339)*(1+CONT)</f>
        <v>6666.6294216795</v>
      </c>
      <c r="AJ2339" s="24" t="n">
        <f aca="false">IF(L2339&gt;0,AI2339/L2339,1000000000000)</f>
        <v>883.449179127058</v>
      </c>
      <c r="AK2339" s="8" t="n">
        <f aca="false">IF(AND(G2339&gt;=V_NEED,L2339&gt;=P_MIN,K2339&gt;=Z_MIN,F2339&lt;=N_CAP,D2339&lt;=R_MAX,OR(CORONA_REQ=0,O2339&gt;=G2339)),1,0)</f>
        <v>0</v>
      </c>
      <c r="AL2339" s="28" t="n">
        <f aca="false">IF(AK2339=1,IF(OBJECTIVE=1,AI2339,AJ2339),1000000000000)+ROW()*0.000000001</f>
        <v>1000000000000</v>
      </c>
    </row>
    <row r="2340" customFormat="false" ht="15" hidden="false" customHeight="false" outlineLevel="0" collapsed="false">
      <c r="A2340" s="8" t="n">
        <v>2336</v>
      </c>
      <c r="B2340" s="23" t="n">
        <v>4</v>
      </c>
      <c r="C2340" s="23" t="n">
        <v>4</v>
      </c>
      <c r="D2340" s="8" t="n">
        <v>300</v>
      </c>
      <c r="E2340" s="8" t="n">
        <v>26</v>
      </c>
      <c r="F2340" s="8" t="n">
        <v>6</v>
      </c>
      <c r="G2340" s="28" t="n">
        <v>9.259956</v>
      </c>
      <c r="H2340" s="8" t="n">
        <v>151.962808</v>
      </c>
      <c r="I2340" s="8" t="n">
        <v>2992.834252</v>
      </c>
      <c r="J2340" s="28" t="n">
        <v>19.694518</v>
      </c>
      <c r="K2340" s="39" t="n">
        <v>1.582667</v>
      </c>
      <c r="L2340" s="28" t="n">
        <v>12.047798</v>
      </c>
      <c r="M2340" s="8" t="n">
        <v>148</v>
      </c>
      <c r="N2340" s="8" t="n">
        <v>892</v>
      </c>
      <c r="O2340" s="28" t="n">
        <v>11.828551</v>
      </c>
      <c r="P2340" s="28" t="n">
        <v>34.712456</v>
      </c>
      <c r="Q2340" s="28" t="n">
        <v>41.563271</v>
      </c>
      <c r="R2340" s="8" t="n">
        <v>24</v>
      </c>
      <c r="S2340" s="8" t="n">
        <v>14</v>
      </c>
      <c r="T2340" s="23" t="n">
        <v>154.246896</v>
      </c>
      <c r="U2340" s="23" t="n">
        <v>129.176986</v>
      </c>
      <c r="V2340" s="28" t="n">
        <v>5.781445</v>
      </c>
      <c r="W2340" s="39" t="n">
        <v>0.607604</v>
      </c>
      <c r="X2340" s="24" t="n">
        <f aca="false">P2340*RHO_VANE/2700*(1+SCRAP)*PRICE_VANE</f>
        <v>415.50809832</v>
      </c>
      <c r="Y2340" s="24" t="n">
        <f aca="false">Q2340*RHO_PLATE/2700*(1+SCRAP)*PRICE_PLATE</f>
        <v>497.51235387</v>
      </c>
      <c r="Z2340" s="24" t="n">
        <f aca="false">T2340*CUT_M+(R2340+S2340)*CUT_SET</f>
        <v>269.370344</v>
      </c>
      <c r="AA2340" s="24" t="n">
        <f aca="false">U2340*ROUND_M</f>
        <v>645.88493</v>
      </c>
      <c r="AB2340" s="24" t="n">
        <f aca="false">(R2340+S2340)*FINISH_PART</f>
        <v>304</v>
      </c>
      <c r="AC2340" s="24" t="n">
        <f aca="false">R2340*SPACER_VANE+(R2340+S2340)*ASM_H*LABOUR</f>
        <v>499.5</v>
      </c>
      <c r="AD2340" s="24" t="n">
        <f aca="false">V2340*G10_CAGE+W2340*G10_SLEEVE</f>
        <v>383.34294</v>
      </c>
      <c r="AE2340" s="24" t="n">
        <f aca="false">N2340/1000*SHAFT_M+SHAFT_SET</f>
        <v>187.04</v>
      </c>
      <c r="AF2340" s="24" t="n">
        <f aca="false">2*ROUNDUP(G2340*1000/V_ZENER,0)*PRICE_Z+5*ROUNDUP(G2340*DIODE_SAFETY/V_STICK,0)*PRICE_STICK</f>
        <v>68.9</v>
      </c>
      <c r="AG2340" s="24" t="n">
        <f aca="false">SUM(X2340:AF2340)</f>
        <v>3271.05866619</v>
      </c>
      <c r="AH2340" s="20" t="n">
        <f aca="false">FIXED_BOM</f>
        <v>3461</v>
      </c>
      <c r="AI2340" s="24" t="n">
        <f aca="false">(AG2340+AH2340)*(1+CONT)</f>
        <v>7741.8674661185</v>
      </c>
      <c r="AJ2340" s="24" t="n">
        <f aca="false">IF(L2340&gt;0,AI2340/L2340,1000000000000)</f>
        <v>642.596054990173</v>
      </c>
      <c r="AK2340" s="8" t="n">
        <f aca="false">IF(AND(G2340&gt;=V_NEED,L2340&gt;=P_MIN,K2340&gt;=Z_MIN,F2340&lt;=N_CAP,D2340&lt;=R_MAX,OR(CORONA_REQ=0,O2340&gt;=G2340)),1,0)</f>
        <v>0</v>
      </c>
      <c r="AL2340" s="28" t="n">
        <f aca="false">IF(AK2340=1,IF(OBJECTIVE=1,AI2340,AJ2340),1000000000000)+ROW()*0.000000001</f>
        <v>1000000000000</v>
      </c>
    </row>
    <row r="2341" customFormat="false" ht="15" hidden="false" customHeight="false" outlineLevel="0" collapsed="false">
      <c r="A2341" s="8" t="n">
        <v>2337</v>
      </c>
      <c r="B2341" s="23" t="n">
        <v>4</v>
      </c>
      <c r="C2341" s="23" t="n">
        <v>4</v>
      </c>
      <c r="D2341" s="8" t="n">
        <v>300</v>
      </c>
      <c r="E2341" s="8" t="n">
        <v>26</v>
      </c>
      <c r="F2341" s="8" t="n">
        <v>8</v>
      </c>
      <c r="G2341" s="28" t="n">
        <v>9.259956</v>
      </c>
      <c r="H2341" s="8" t="n">
        <v>206.494738</v>
      </c>
      <c r="I2341" s="8" t="n">
        <v>4081.137616</v>
      </c>
      <c r="J2341" s="28" t="n">
        <v>19.763882</v>
      </c>
      <c r="K2341" s="39" t="n">
        <v>1.588949</v>
      </c>
      <c r="L2341" s="28" t="n">
        <v>16.55537</v>
      </c>
      <c r="M2341" s="8" t="n">
        <v>196</v>
      </c>
      <c r="N2341" s="8" t="n">
        <v>988</v>
      </c>
      <c r="O2341" s="28" t="n">
        <v>11.828551</v>
      </c>
      <c r="P2341" s="28" t="n">
        <v>46.283275</v>
      </c>
      <c r="Q2341" s="28" t="n">
        <v>53.438491</v>
      </c>
      <c r="R2341" s="8" t="n">
        <v>32</v>
      </c>
      <c r="S2341" s="8" t="n">
        <v>18</v>
      </c>
      <c r="T2341" s="23" t="n">
        <v>204.196451</v>
      </c>
      <c r="U2341" s="23" t="n">
        <v>170.769905</v>
      </c>
      <c r="V2341" s="28" t="n">
        <v>7.183008</v>
      </c>
      <c r="W2341" s="39" t="n">
        <v>0.754902</v>
      </c>
      <c r="X2341" s="24" t="n">
        <f aca="false">P2341*RHO_VANE/2700*(1+SCRAP)*PRICE_VANE</f>
        <v>554.01080175</v>
      </c>
      <c r="Y2341" s="24" t="n">
        <f aca="false">Q2341*RHO_PLATE/2700*(1+SCRAP)*PRICE_PLATE</f>
        <v>639.65873727</v>
      </c>
      <c r="Z2341" s="24" t="n">
        <f aca="false">T2341*CUT_M+(R2341+S2341)*CUT_SET</f>
        <v>356.2946765</v>
      </c>
      <c r="AA2341" s="24" t="n">
        <f aca="false">U2341*ROUND_M</f>
        <v>853.849525</v>
      </c>
      <c r="AB2341" s="24" t="n">
        <f aca="false">(R2341+S2341)*FINISH_PART</f>
        <v>400</v>
      </c>
      <c r="AC2341" s="24" t="n">
        <f aca="false">R2341*SPACER_VANE+(R2341+S2341)*ASM_H*LABOUR</f>
        <v>658.5</v>
      </c>
      <c r="AD2341" s="24" t="n">
        <f aca="false">V2341*G10_CAGE+W2341*G10_SLEEVE</f>
        <v>476.2746</v>
      </c>
      <c r="AE2341" s="24" t="n">
        <f aca="false">N2341/1000*SHAFT_M+SHAFT_SET</f>
        <v>198.56</v>
      </c>
      <c r="AF2341" s="24" t="n">
        <f aca="false">2*ROUNDUP(G2341*1000/V_ZENER,0)*PRICE_Z+5*ROUNDUP(G2341*DIODE_SAFETY/V_STICK,0)*PRICE_STICK</f>
        <v>68.9</v>
      </c>
      <c r="AG2341" s="24" t="n">
        <f aca="false">SUM(X2341:AF2341)</f>
        <v>4206.04834052</v>
      </c>
      <c r="AH2341" s="20" t="n">
        <f aca="false">FIXED_BOM</f>
        <v>3461</v>
      </c>
      <c r="AI2341" s="24" t="n">
        <f aca="false">(AG2341+AH2341)*(1+CONT)</f>
        <v>8817.105591598</v>
      </c>
      <c r="AJ2341" s="24" t="n">
        <f aca="false">IF(L2341&gt;0,AI2341/L2341,1000000000000)</f>
        <v>532.582817031453</v>
      </c>
      <c r="AK2341" s="8" t="n">
        <f aca="false">IF(AND(G2341&gt;=V_NEED,L2341&gt;=P_MIN,K2341&gt;=Z_MIN,F2341&lt;=N_CAP,D2341&lt;=R_MAX,OR(CORONA_REQ=0,O2341&gt;=G2341)),1,0)</f>
        <v>0</v>
      </c>
      <c r="AL2341" s="28" t="n">
        <f aca="false">IF(AK2341=1,IF(OBJECTIVE=1,AI2341,AJ2341),1000000000000)+ROW()*0.000000001</f>
        <v>1000000000000</v>
      </c>
    </row>
    <row r="2342" customFormat="false" ht="15" hidden="false" customHeight="false" outlineLevel="0" collapsed="false">
      <c r="A2342" s="8" t="n">
        <v>2338</v>
      </c>
      <c r="B2342" s="23" t="n">
        <v>4</v>
      </c>
      <c r="C2342" s="23" t="n">
        <v>4</v>
      </c>
      <c r="D2342" s="8" t="n">
        <v>300</v>
      </c>
      <c r="E2342" s="8" t="n">
        <v>26</v>
      </c>
      <c r="F2342" s="8" t="n">
        <v>10</v>
      </c>
      <c r="G2342" s="28" t="n">
        <v>9.259956</v>
      </c>
      <c r="H2342" s="8" t="n">
        <v>261.026669</v>
      </c>
      <c r="I2342" s="8" t="n">
        <v>5169.44098</v>
      </c>
      <c r="J2342" s="28" t="n">
        <v>19.804264</v>
      </c>
      <c r="K2342" s="39" t="n">
        <v>1.593232</v>
      </c>
      <c r="L2342" s="28" t="n">
        <v>21.062976</v>
      </c>
      <c r="M2342" s="8" t="n">
        <v>244</v>
      </c>
      <c r="N2342" s="8" t="n">
        <v>1084</v>
      </c>
      <c r="O2342" s="28" t="n">
        <v>11.828551</v>
      </c>
      <c r="P2342" s="28" t="n">
        <v>57.854094</v>
      </c>
      <c r="Q2342" s="28" t="n">
        <v>65.313711</v>
      </c>
      <c r="R2342" s="8" t="n">
        <v>40</v>
      </c>
      <c r="S2342" s="8" t="n">
        <v>22</v>
      </c>
      <c r="T2342" s="23" t="n">
        <v>254.146006</v>
      </c>
      <c r="U2342" s="23" t="n">
        <v>212.362824</v>
      </c>
      <c r="V2342" s="28" t="n">
        <v>8.58457</v>
      </c>
      <c r="W2342" s="39" t="n">
        <v>0.9022</v>
      </c>
      <c r="X2342" s="24" t="n">
        <f aca="false">P2342*RHO_VANE/2700*(1+SCRAP)*PRICE_VANE</f>
        <v>692.51350518</v>
      </c>
      <c r="Y2342" s="24" t="n">
        <f aca="false">Q2342*RHO_PLATE/2700*(1+SCRAP)*PRICE_PLATE</f>
        <v>781.80512067</v>
      </c>
      <c r="Z2342" s="24" t="n">
        <f aca="false">T2342*CUT_M+(R2342+S2342)*CUT_SET</f>
        <v>443.219009</v>
      </c>
      <c r="AA2342" s="24" t="n">
        <f aca="false">U2342*ROUND_M</f>
        <v>1061.81412</v>
      </c>
      <c r="AB2342" s="24" t="n">
        <f aca="false">(R2342+S2342)*FINISH_PART</f>
        <v>496</v>
      </c>
      <c r="AC2342" s="24" t="n">
        <f aca="false">R2342*SPACER_VANE+(R2342+S2342)*ASM_H*LABOUR</f>
        <v>817.5</v>
      </c>
      <c r="AD2342" s="24" t="n">
        <f aca="false">V2342*G10_CAGE+W2342*G10_SLEEVE</f>
        <v>569.2062</v>
      </c>
      <c r="AE2342" s="24" t="n">
        <f aca="false">N2342/1000*SHAFT_M+SHAFT_SET</f>
        <v>210.08</v>
      </c>
      <c r="AF2342" s="24" t="n">
        <f aca="false">2*ROUNDUP(G2342*1000/V_ZENER,0)*PRICE_Z+5*ROUNDUP(G2342*DIODE_SAFETY/V_STICK,0)*PRICE_STICK</f>
        <v>68.9</v>
      </c>
      <c r="AG2342" s="24" t="n">
        <f aca="false">SUM(X2342:AF2342)</f>
        <v>5141.03795485</v>
      </c>
      <c r="AH2342" s="20" t="n">
        <f aca="false">FIXED_BOM</f>
        <v>3461</v>
      </c>
      <c r="AI2342" s="24" t="n">
        <f aca="false">(AG2342+AH2342)*(1+CONT)</f>
        <v>9892.3436480775</v>
      </c>
      <c r="AJ2342" s="24" t="n">
        <f aca="false">IF(L2342&gt;0,AI2342/L2342,1000000000000)</f>
        <v>469.655553330996</v>
      </c>
      <c r="AK2342" s="8" t="n">
        <f aca="false">IF(AND(G2342&gt;=V_NEED,L2342&gt;=P_MIN,K2342&gt;=Z_MIN,F2342&lt;=N_CAP,D2342&lt;=R_MAX,OR(CORONA_REQ=0,O2342&gt;=G2342)),1,0)</f>
        <v>0</v>
      </c>
      <c r="AL2342" s="28" t="n">
        <f aca="false">IF(AK2342=1,IF(OBJECTIVE=1,AI2342,AJ2342),1000000000000)+ROW()*0.000000001</f>
        <v>1000000000000</v>
      </c>
    </row>
    <row r="2343" customFormat="false" ht="15" hidden="false" customHeight="false" outlineLevel="0" collapsed="false">
      <c r="A2343" s="8" t="n">
        <v>2339</v>
      </c>
      <c r="B2343" s="23" t="n">
        <v>4</v>
      </c>
      <c r="C2343" s="23" t="n">
        <v>4</v>
      </c>
      <c r="D2343" s="8" t="n">
        <v>300</v>
      </c>
      <c r="E2343" s="8" t="n">
        <v>26</v>
      </c>
      <c r="F2343" s="8" t="n">
        <v>12</v>
      </c>
      <c r="G2343" s="28" t="n">
        <v>9.259956</v>
      </c>
      <c r="H2343" s="8" t="n">
        <v>315.558599</v>
      </c>
      <c r="I2343" s="8" t="n">
        <v>6257.744344</v>
      </c>
      <c r="J2343" s="28" t="n">
        <v>19.830689</v>
      </c>
      <c r="K2343" s="39" t="n">
        <v>1.594933</v>
      </c>
      <c r="L2343" s="28" t="n">
        <v>25.543345</v>
      </c>
      <c r="M2343" s="8" t="n">
        <v>292</v>
      </c>
      <c r="N2343" s="8" t="n">
        <v>1180</v>
      </c>
      <c r="O2343" s="28" t="n">
        <v>11.828551</v>
      </c>
      <c r="P2343" s="28" t="n">
        <v>69.424913</v>
      </c>
      <c r="Q2343" s="28" t="n">
        <v>77.188931</v>
      </c>
      <c r="R2343" s="8" t="n">
        <v>48</v>
      </c>
      <c r="S2343" s="8" t="n">
        <v>26</v>
      </c>
      <c r="T2343" s="23" t="n">
        <v>304.095562</v>
      </c>
      <c r="U2343" s="23" t="n">
        <v>253.955743</v>
      </c>
      <c r="V2343" s="28" t="n">
        <v>9.986133</v>
      </c>
      <c r="W2343" s="39" t="n">
        <v>1.049498</v>
      </c>
      <c r="X2343" s="24" t="n">
        <f aca="false">P2343*RHO_VANE/2700*(1+SCRAP)*PRICE_VANE</f>
        <v>831.01620861</v>
      </c>
      <c r="Y2343" s="24" t="n">
        <f aca="false">Q2343*RHO_PLATE/2700*(1+SCRAP)*PRICE_PLATE</f>
        <v>923.95150407</v>
      </c>
      <c r="Z2343" s="24" t="n">
        <f aca="false">T2343*CUT_M+(R2343+S2343)*CUT_SET</f>
        <v>530.143343</v>
      </c>
      <c r="AA2343" s="24" t="n">
        <f aca="false">U2343*ROUND_M</f>
        <v>1269.778715</v>
      </c>
      <c r="AB2343" s="24" t="n">
        <f aca="false">(R2343+S2343)*FINISH_PART</f>
        <v>592</v>
      </c>
      <c r="AC2343" s="24" t="n">
        <f aca="false">R2343*SPACER_VANE+(R2343+S2343)*ASM_H*LABOUR</f>
        <v>976.5</v>
      </c>
      <c r="AD2343" s="24" t="n">
        <f aca="false">V2343*G10_CAGE+W2343*G10_SLEEVE</f>
        <v>662.13786</v>
      </c>
      <c r="AE2343" s="24" t="n">
        <f aca="false">N2343/1000*SHAFT_M+SHAFT_SET</f>
        <v>221.6</v>
      </c>
      <c r="AF2343" s="24" t="n">
        <f aca="false">2*ROUNDUP(G2343*1000/V_ZENER,0)*PRICE_Z+5*ROUNDUP(G2343*DIODE_SAFETY/V_STICK,0)*PRICE_STICK</f>
        <v>68.9</v>
      </c>
      <c r="AG2343" s="24" t="n">
        <f aca="false">SUM(X2343:AF2343)</f>
        <v>6076.02763068</v>
      </c>
      <c r="AH2343" s="20" t="n">
        <f aca="false">FIXED_BOM</f>
        <v>3461</v>
      </c>
      <c r="AI2343" s="24" t="n">
        <f aca="false">(AG2343+AH2343)*(1+CONT)</f>
        <v>10967.581775282</v>
      </c>
      <c r="AJ2343" s="24" t="n">
        <f aca="false">IF(L2343&gt;0,AI2343/L2343,1000000000000)</f>
        <v>429.371398901828</v>
      </c>
      <c r="AK2343" s="8" t="n">
        <f aca="false">IF(AND(G2343&gt;=V_NEED,L2343&gt;=P_MIN,K2343&gt;=Z_MIN,F2343&lt;=N_CAP,D2343&lt;=R_MAX,OR(CORONA_REQ=0,O2343&gt;=G2343)),1,0)</f>
        <v>0</v>
      </c>
      <c r="AL2343" s="28" t="n">
        <f aca="false">IF(AK2343=1,IF(OBJECTIVE=1,AI2343,AJ2343),1000000000000)+ROW()*0.000000001</f>
        <v>1000000000000</v>
      </c>
    </row>
    <row r="2344" customFormat="false" ht="15" hidden="false" customHeight="false" outlineLevel="0" collapsed="false">
      <c r="A2344" s="8" t="n">
        <v>2340</v>
      </c>
      <c r="B2344" s="23" t="n">
        <v>4</v>
      </c>
      <c r="C2344" s="23" t="n">
        <v>4</v>
      </c>
      <c r="D2344" s="8" t="n">
        <v>300</v>
      </c>
      <c r="E2344" s="8" t="n">
        <v>26</v>
      </c>
      <c r="F2344" s="8" t="n">
        <v>16</v>
      </c>
      <c r="G2344" s="28" t="n">
        <v>9.259956</v>
      </c>
      <c r="H2344" s="8" t="n">
        <v>424.622459</v>
      </c>
      <c r="I2344" s="8" t="n">
        <v>8434.351073</v>
      </c>
      <c r="J2344" s="28" t="n">
        <v>19.863177</v>
      </c>
      <c r="K2344" s="39" t="n">
        <v>1.598231</v>
      </c>
      <c r="L2344" s="28" t="n">
        <v>34.540967</v>
      </c>
      <c r="M2344" s="8" t="n">
        <v>388</v>
      </c>
      <c r="N2344" s="8" t="n">
        <v>1372</v>
      </c>
      <c r="O2344" s="28" t="n">
        <v>11.828551</v>
      </c>
      <c r="P2344" s="28" t="n">
        <v>92.56655</v>
      </c>
      <c r="Q2344" s="28" t="n">
        <v>100.939372</v>
      </c>
      <c r="R2344" s="8" t="n">
        <v>64</v>
      </c>
      <c r="S2344" s="8" t="n">
        <v>34</v>
      </c>
      <c r="T2344" s="23" t="n">
        <v>403.994672</v>
      </c>
      <c r="U2344" s="23" t="n">
        <v>337.141581</v>
      </c>
      <c r="V2344" s="28" t="n">
        <v>12.789258</v>
      </c>
      <c r="W2344" s="39" t="n">
        <v>1.344094</v>
      </c>
      <c r="X2344" s="24" t="n">
        <f aca="false">P2344*RHO_VANE/2700*(1+SCRAP)*PRICE_VANE</f>
        <v>1108.0216035</v>
      </c>
      <c r="Y2344" s="24" t="n">
        <f aca="false">Q2344*RHO_PLATE/2700*(1+SCRAP)*PRICE_PLATE</f>
        <v>1208.24428284</v>
      </c>
      <c r="Z2344" s="24" t="n">
        <f aca="false">T2344*CUT_M+(R2344+S2344)*CUT_SET</f>
        <v>703.992008</v>
      </c>
      <c r="AA2344" s="24" t="n">
        <f aca="false">U2344*ROUND_M</f>
        <v>1685.707905</v>
      </c>
      <c r="AB2344" s="24" t="n">
        <f aca="false">(R2344+S2344)*FINISH_PART</f>
        <v>784</v>
      </c>
      <c r="AC2344" s="24" t="n">
        <f aca="false">R2344*SPACER_VANE+(R2344+S2344)*ASM_H*LABOUR</f>
        <v>1294.5</v>
      </c>
      <c r="AD2344" s="24" t="n">
        <f aca="false">V2344*G10_CAGE+W2344*G10_SLEEVE</f>
        <v>848.00112</v>
      </c>
      <c r="AE2344" s="24" t="n">
        <f aca="false">N2344/1000*SHAFT_M+SHAFT_SET</f>
        <v>244.64</v>
      </c>
      <c r="AF2344" s="24" t="n">
        <f aca="false">2*ROUNDUP(G2344*1000/V_ZENER,0)*PRICE_Z+5*ROUNDUP(G2344*DIODE_SAFETY/V_STICK,0)*PRICE_STICK</f>
        <v>68.9</v>
      </c>
      <c r="AG2344" s="24" t="n">
        <f aca="false">SUM(X2344:AF2344)</f>
        <v>7946.00691934</v>
      </c>
      <c r="AH2344" s="20" t="n">
        <f aca="false">FIXED_BOM</f>
        <v>3461</v>
      </c>
      <c r="AI2344" s="24" t="n">
        <f aca="false">(AG2344+AH2344)*(1+CONT)</f>
        <v>13118.057957241</v>
      </c>
      <c r="AJ2344" s="24" t="n">
        <f aca="false">IF(L2344&gt;0,AI2344/L2344,1000000000000)</f>
        <v>379.782591415029</v>
      </c>
      <c r="AK2344" s="8" t="n">
        <f aca="false">IF(AND(G2344&gt;=V_NEED,L2344&gt;=P_MIN,K2344&gt;=Z_MIN,F2344&lt;=N_CAP,D2344&lt;=R_MAX,OR(CORONA_REQ=0,O2344&gt;=G2344)),1,0)</f>
        <v>0</v>
      </c>
      <c r="AL2344" s="28" t="n">
        <f aca="false">IF(AK2344=1,IF(OBJECTIVE=1,AI2344,AJ2344),1000000000000)+ROW()*0.000000001</f>
        <v>1000000000000</v>
      </c>
    </row>
    <row r="2345" customFormat="false" ht="15" hidden="false" customHeight="false" outlineLevel="0" collapsed="false">
      <c r="A2345" s="8" t="n">
        <v>2341</v>
      </c>
      <c r="B2345" s="23" t="n">
        <v>5</v>
      </c>
      <c r="C2345" s="23" t="n">
        <v>1.5</v>
      </c>
      <c r="D2345" s="8" t="n">
        <v>300</v>
      </c>
      <c r="E2345" s="8" t="n">
        <v>18</v>
      </c>
      <c r="F2345" s="8" t="n">
        <v>4</v>
      </c>
      <c r="G2345" s="28" t="n">
        <v>11.211605</v>
      </c>
      <c r="H2345" s="8" t="n">
        <v>34.948779</v>
      </c>
      <c r="I2345" s="8" t="n">
        <v>1072.457934</v>
      </c>
      <c r="J2345" s="28" t="n">
        <v>30.686564</v>
      </c>
      <c r="K2345" s="39" t="n">
        <v>1.590431</v>
      </c>
      <c r="L2345" s="28" t="n">
        <v>6.369479</v>
      </c>
      <c r="M2345" s="8" t="n">
        <v>73</v>
      </c>
      <c r="N2345" s="8" t="n">
        <v>746</v>
      </c>
      <c r="O2345" s="28" t="n">
        <v>10.561845</v>
      </c>
      <c r="P2345" s="28" t="n">
        <v>6.30307</v>
      </c>
      <c r="Q2345" s="28" t="n">
        <v>8.906415</v>
      </c>
      <c r="R2345" s="8" t="n">
        <v>16</v>
      </c>
      <c r="S2345" s="8" t="n">
        <v>8</v>
      </c>
      <c r="T2345" s="23" t="n">
        <v>99.899111</v>
      </c>
      <c r="U2345" s="23" t="n">
        <v>83.185838</v>
      </c>
      <c r="V2345" s="28" t="n">
        <v>3.591504</v>
      </c>
      <c r="W2345" s="39" t="n">
        <v>0.377451</v>
      </c>
      <c r="X2345" s="24" t="n">
        <f aca="false">P2345*RHO_VANE/2700*(1+SCRAP)*PRICE_VANE</f>
        <v>75.4477479</v>
      </c>
      <c r="Y2345" s="24" t="n">
        <f aca="false">Q2345*RHO_PLATE/2700*(1+SCRAP)*PRICE_PLATE</f>
        <v>106.60978755</v>
      </c>
      <c r="Z2345" s="24" t="n">
        <f aca="false">T2345*CUT_M+(R2345+S2345)*CUT_SET</f>
        <v>173.8486665</v>
      </c>
      <c r="AA2345" s="24" t="n">
        <f aca="false">U2345*ROUND_M</f>
        <v>415.92919</v>
      </c>
      <c r="AB2345" s="24" t="n">
        <f aca="false">(R2345+S2345)*FINISH_PART</f>
        <v>192</v>
      </c>
      <c r="AC2345" s="24" t="n">
        <f aca="false">R2345*SPACER_VANE+(R2345+S2345)*ASM_H*LABOUR</f>
        <v>318</v>
      </c>
      <c r="AD2345" s="24" t="n">
        <f aca="false">V2345*G10_CAGE+W2345*G10_SLEEVE</f>
        <v>238.1373</v>
      </c>
      <c r="AE2345" s="24" t="n">
        <f aca="false">N2345/1000*SHAFT_M+SHAFT_SET</f>
        <v>169.52</v>
      </c>
      <c r="AF2345" s="24" t="n">
        <f aca="false">2*ROUNDUP(G2345*1000/V_ZENER,0)*PRICE_Z+5*ROUNDUP(G2345*DIODE_SAFETY/V_STICK,0)*PRICE_STICK</f>
        <v>80.9</v>
      </c>
      <c r="AG2345" s="24" t="n">
        <f aca="false">SUM(X2345:AF2345)</f>
        <v>1770.39269195</v>
      </c>
      <c r="AH2345" s="20" t="n">
        <f aca="false">FIXED_BOM</f>
        <v>3461</v>
      </c>
      <c r="AI2345" s="24" t="n">
        <f aca="false">(AG2345+AH2345)*(1+CONT)</f>
        <v>6016.1015957425</v>
      </c>
      <c r="AJ2345" s="24" t="n">
        <f aca="false">IF(L2345&gt;0,AI2345/L2345,1000000000000)</f>
        <v>944.52020263235</v>
      </c>
      <c r="AK2345" s="8" t="n">
        <f aca="false">IF(AND(G2345&gt;=V_NEED,L2345&gt;=P_MIN,K2345&gt;=Z_MIN,F2345&lt;=N_CAP,D2345&lt;=R_MAX,OR(CORONA_REQ=0,O2345&gt;=G2345)),1,0)</f>
        <v>0</v>
      </c>
      <c r="AL2345" s="28" t="n">
        <f aca="false">IF(AK2345=1,IF(OBJECTIVE=1,AI2345,AJ2345),1000000000000)+ROW()*0.000000001</f>
        <v>1000000000000</v>
      </c>
    </row>
    <row r="2346" customFormat="false" ht="15" hidden="false" customHeight="false" outlineLevel="0" collapsed="false">
      <c r="A2346" s="8" t="n">
        <v>2342</v>
      </c>
      <c r="B2346" s="23" t="n">
        <v>5</v>
      </c>
      <c r="C2346" s="23" t="n">
        <v>1.5</v>
      </c>
      <c r="D2346" s="8" t="n">
        <v>300</v>
      </c>
      <c r="E2346" s="8" t="n">
        <v>18</v>
      </c>
      <c r="F2346" s="8" t="n">
        <v>6</v>
      </c>
      <c r="G2346" s="28" t="n">
        <v>11.211605</v>
      </c>
      <c r="H2346" s="8" t="n">
        <v>53.776653</v>
      </c>
      <c r="I2346" s="8" t="n">
        <v>1685.291038</v>
      </c>
      <c r="J2346" s="28" t="n">
        <v>31.338712</v>
      </c>
      <c r="K2346" s="39" t="n">
        <v>1.615962</v>
      </c>
      <c r="L2346" s="28" t="n">
        <v>10.29817</v>
      </c>
      <c r="M2346" s="8" t="n">
        <v>105.5</v>
      </c>
      <c r="N2346" s="8" t="n">
        <v>811</v>
      </c>
      <c r="O2346" s="28" t="n">
        <v>10.561845</v>
      </c>
      <c r="P2346" s="28" t="n">
        <v>9.454605</v>
      </c>
      <c r="Q2346" s="28" t="n">
        <v>11.133019</v>
      </c>
      <c r="R2346" s="8" t="n">
        <v>24</v>
      </c>
      <c r="S2346" s="8" t="n">
        <v>10</v>
      </c>
      <c r="T2346" s="23" t="n">
        <v>145.450436</v>
      </c>
      <c r="U2346" s="23" t="n">
        <v>120.380527</v>
      </c>
      <c r="V2346" s="28" t="n">
        <v>4.540479</v>
      </c>
      <c r="W2346" s="39" t="n">
        <v>0.477184</v>
      </c>
      <c r="X2346" s="24" t="n">
        <f aca="false">P2346*RHO_VANE/2700*(1+SCRAP)*PRICE_VANE</f>
        <v>113.17162185</v>
      </c>
      <c r="Y2346" s="24" t="n">
        <f aca="false">Q2346*RHO_PLATE/2700*(1+SCRAP)*PRICE_PLATE</f>
        <v>133.26223743</v>
      </c>
      <c r="Z2346" s="24" t="n">
        <f aca="false">T2346*CUT_M+(R2346+S2346)*CUT_SET</f>
        <v>252.175654</v>
      </c>
      <c r="AA2346" s="24" t="n">
        <f aca="false">U2346*ROUND_M</f>
        <v>601.902635</v>
      </c>
      <c r="AB2346" s="24" t="n">
        <f aca="false">(R2346+S2346)*FINISH_PART</f>
        <v>272</v>
      </c>
      <c r="AC2346" s="24" t="n">
        <f aca="false">R2346*SPACER_VANE+(R2346+S2346)*ASM_H*LABOUR</f>
        <v>454.5</v>
      </c>
      <c r="AD2346" s="24" t="n">
        <f aca="false">V2346*G10_CAGE+W2346*G10_SLEEVE</f>
        <v>301.05978</v>
      </c>
      <c r="AE2346" s="24" t="n">
        <f aca="false">N2346/1000*SHAFT_M+SHAFT_SET</f>
        <v>177.32</v>
      </c>
      <c r="AF2346" s="24" t="n">
        <f aca="false">2*ROUNDUP(G2346*1000/V_ZENER,0)*PRICE_Z+5*ROUNDUP(G2346*DIODE_SAFETY/V_STICK,0)*PRICE_STICK</f>
        <v>80.9</v>
      </c>
      <c r="AG2346" s="24" t="n">
        <f aca="false">SUM(X2346:AF2346)</f>
        <v>2386.29192828</v>
      </c>
      <c r="AH2346" s="20" t="n">
        <f aca="false">FIXED_BOM</f>
        <v>3461</v>
      </c>
      <c r="AI2346" s="24" t="n">
        <f aca="false">(AG2346+AH2346)*(1+CONT)</f>
        <v>6724.385717522</v>
      </c>
      <c r="AJ2346" s="24" t="n">
        <f aca="false">IF(L2346&gt;0,AI2346/L2346,1000000000000)</f>
        <v>652.968995221675</v>
      </c>
      <c r="AK2346" s="8" t="n">
        <f aca="false">IF(AND(G2346&gt;=V_NEED,L2346&gt;=P_MIN,K2346&gt;=Z_MIN,F2346&lt;=N_CAP,D2346&lt;=R_MAX,OR(CORONA_REQ=0,O2346&gt;=G2346)),1,0)</f>
        <v>0</v>
      </c>
      <c r="AL2346" s="28" t="n">
        <f aca="false">IF(AK2346=1,IF(OBJECTIVE=1,AI2346,AJ2346),1000000000000)+ROW()*0.000000001</f>
        <v>1000000000000</v>
      </c>
    </row>
    <row r="2347" customFormat="false" ht="15" hidden="false" customHeight="false" outlineLevel="0" collapsed="false">
      <c r="A2347" s="8" t="n">
        <v>2343</v>
      </c>
      <c r="B2347" s="23" t="n">
        <v>5</v>
      </c>
      <c r="C2347" s="23" t="n">
        <v>1.5</v>
      </c>
      <c r="D2347" s="8" t="n">
        <v>300</v>
      </c>
      <c r="E2347" s="8" t="n">
        <v>18</v>
      </c>
      <c r="F2347" s="8" t="n">
        <v>8</v>
      </c>
      <c r="G2347" s="28" t="n">
        <v>11.211605</v>
      </c>
      <c r="H2347" s="8" t="n">
        <v>72.604527</v>
      </c>
      <c r="I2347" s="8" t="n">
        <v>2298.124143</v>
      </c>
      <c r="J2347" s="28" t="n">
        <v>31.652629</v>
      </c>
      <c r="K2347" s="39" t="n">
        <v>1.628073</v>
      </c>
      <c r="L2347" s="28" t="n">
        <v>14.233911</v>
      </c>
      <c r="M2347" s="8" t="n">
        <v>144.5</v>
      </c>
      <c r="N2347" s="8" t="n">
        <v>889</v>
      </c>
      <c r="O2347" s="28" t="n">
        <v>10.561845</v>
      </c>
      <c r="P2347" s="28" t="n">
        <v>12.60614</v>
      </c>
      <c r="Q2347" s="28" t="n">
        <v>15.586227</v>
      </c>
      <c r="R2347" s="8" t="n">
        <v>32</v>
      </c>
      <c r="S2347" s="8" t="n">
        <v>14</v>
      </c>
      <c r="T2347" s="23" t="n">
        <v>195.399992</v>
      </c>
      <c r="U2347" s="23" t="n">
        <v>161.973446</v>
      </c>
      <c r="V2347" s="28" t="n">
        <v>5.679248</v>
      </c>
      <c r="W2347" s="39" t="n">
        <v>0.596864</v>
      </c>
      <c r="X2347" s="24" t="n">
        <f aca="false">P2347*RHO_VANE/2700*(1+SCRAP)*PRICE_VANE</f>
        <v>150.8954958</v>
      </c>
      <c r="Y2347" s="24" t="n">
        <f aca="false">Q2347*RHO_PLATE/2700*(1+SCRAP)*PRICE_PLATE</f>
        <v>186.56713719</v>
      </c>
      <c r="Z2347" s="24" t="n">
        <f aca="false">T2347*CUT_M+(R2347+S2347)*CUT_SET</f>
        <v>339.099988</v>
      </c>
      <c r="AA2347" s="24" t="n">
        <f aca="false">U2347*ROUND_M</f>
        <v>809.86723</v>
      </c>
      <c r="AB2347" s="24" t="n">
        <f aca="false">(R2347+S2347)*FINISH_PART</f>
        <v>368</v>
      </c>
      <c r="AC2347" s="24" t="n">
        <f aca="false">R2347*SPACER_VANE+(R2347+S2347)*ASM_H*LABOUR</f>
        <v>613.5</v>
      </c>
      <c r="AD2347" s="24" t="n">
        <f aca="false">V2347*G10_CAGE+W2347*G10_SLEEVE</f>
        <v>376.56672</v>
      </c>
      <c r="AE2347" s="24" t="n">
        <f aca="false">N2347/1000*SHAFT_M+SHAFT_SET</f>
        <v>186.68</v>
      </c>
      <c r="AF2347" s="24" t="n">
        <f aca="false">2*ROUNDUP(G2347*1000/V_ZENER,0)*PRICE_Z+5*ROUNDUP(G2347*DIODE_SAFETY/V_STICK,0)*PRICE_STICK</f>
        <v>80.9</v>
      </c>
      <c r="AG2347" s="24" t="n">
        <f aca="false">SUM(X2347:AF2347)</f>
        <v>3112.07657099</v>
      </c>
      <c r="AH2347" s="20" t="n">
        <f aca="false">FIXED_BOM</f>
        <v>3461</v>
      </c>
      <c r="AI2347" s="24" t="n">
        <f aca="false">(AG2347+AH2347)*(1+CONT)</f>
        <v>7559.0380566385</v>
      </c>
      <c r="AJ2347" s="24" t="n">
        <f aca="false">IF(L2347&gt;0,AI2347/L2347,1000000000000)</f>
        <v>531.058403880599</v>
      </c>
      <c r="AK2347" s="8" t="n">
        <f aca="false">IF(AND(G2347&gt;=V_NEED,L2347&gt;=P_MIN,K2347&gt;=Z_MIN,F2347&lt;=N_CAP,D2347&lt;=R_MAX,OR(CORONA_REQ=0,O2347&gt;=G2347)),1,0)</f>
        <v>0</v>
      </c>
      <c r="AL2347" s="28" t="n">
        <f aca="false">IF(AK2347=1,IF(OBJECTIVE=1,AI2347,AJ2347),1000000000000)+ROW()*0.000000001</f>
        <v>1000000000000</v>
      </c>
    </row>
    <row r="2348" customFormat="false" ht="15" hidden="false" customHeight="false" outlineLevel="0" collapsed="false">
      <c r="A2348" s="8" t="n">
        <v>2344</v>
      </c>
      <c r="B2348" s="23" t="n">
        <v>5</v>
      </c>
      <c r="C2348" s="23" t="n">
        <v>1.5</v>
      </c>
      <c r="D2348" s="8" t="n">
        <v>300</v>
      </c>
      <c r="E2348" s="8" t="n">
        <v>18</v>
      </c>
      <c r="F2348" s="8" t="n">
        <v>10</v>
      </c>
      <c r="G2348" s="28" t="n">
        <v>11.211605</v>
      </c>
      <c r="H2348" s="8" t="n">
        <v>91.432401</v>
      </c>
      <c r="I2348" s="8" t="n">
        <v>2910.957248</v>
      </c>
      <c r="J2348" s="28" t="n">
        <v>31.837262</v>
      </c>
      <c r="K2348" s="39" t="n">
        <v>1.635137</v>
      </c>
      <c r="L2348" s="28" t="n">
        <v>18.154168</v>
      </c>
      <c r="M2348" s="8" t="n">
        <v>177</v>
      </c>
      <c r="N2348" s="8" t="n">
        <v>954</v>
      </c>
      <c r="O2348" s="28" t="n">
        <v>10.561845</v>
      </c>
      <c r="P2348" s="28" t="n">
        <v>15.757675</v>
      </c>
      <c r="Q2348" s="28" t="n">
        <v>17.81283</v>
      </c>
      <c r="R2348" s="8" t="n">
        <v>40</v>
      </c>
      <c r="S2348" s="8" t="n">
        <v>16</v>
      </c>
      <c r="T2348" s="23" t="n">
        <v>240.951317</v>
      </c>
      <c r="U2348" s="23" t="n">
        <v>199.168135</v>
      </c>
      <c r="V2348" s="28" t="n">
        <v>6.628223</v>
      </c>
      <c r="W2348" s="39" t="n">
        <v>0.696597</v>
      </c>
      <c r="X2348" s="24" t="n">
        <f aca="false">P2348*RHO_VANE/2700*(1+SCRAP)*PRICE_VANE</f>
        <v>188.61936975</v>
      </c>
      <c r="Y2348" s="24" t="n">
        <f aca="false">Q2348*RHO_PLATE/2700*(1+SCRAP)*PRICE_PLATE</f>
        <v>213.2195751</v>
      </c>
      <c r="Z2348" s="24" t="n">
        <f aca="false">T2348*CUT_M+(R2348+S2348)*CUT_SET</f>
        <v>417.4269755</v>
      </c>
      <c r="AA2348" s="24" t="n">
        <f aca="false">U2348*ROUND_M</f>
        <v>995.840675</v>
      </c>
      <c r="AB2348" s="24" t="n">
        <f aca="false">(R2348+S2348)*FINISH_PART</f>
        <v>448</v>
      </c>
      <c r="AC2348" s="24" t="n">
        <f aca="false">R2348*SPACER_VANE+(R2348+S2348)*ASM_H*LABOUR</f>
        <v>750</v>
      </c>
      <c r="AD2348" s="24" t="n">
        <f aca="false">V2348*G10_CAGE+W2348*G10_SLEEVE</f>
        <v>439.4892</v>
      </c>
      <c r="AE2348" s="24" t="n">
        <f aca="false">N2348/1000*SHAFT_M+SHAFT_SET</f>
        <v>194.48</v>
      </c>
      <c r="AF2348" s="24" t="n">
        <f aca="false">2*ROUNDUP(G2348*1000/V_ZENER,0)*PRICE_Z+5*ROUNDUP(G2348*DIODE_SAFETY/V_STICK,0)*PRICE_STICK</f>
        <v>80.9</v>
      </c>
      <c r="AG2348" s="24" t="n">
        <f aca="false">SUM(X2348:AF2348)</f>
        <v>3727.97579535</v>
      </c>
      <c r="AH2348" s="20" t="n">
        <f aca="false">FIXED_BOM</f>
        <v>3461</v>
      </c>
      <c r="AI2348" s="24" t="n">
        <f aca="false">(AG2348+AH2348)*(1+CONT)</f>
        <v>8267.3221646525</v>
      </c>
      <c r="AJ2348" s="24" t="n">
        <f aca="false">IF(L2348&gt;0,AI2348/L2348,1000000000000)</f>
        <v>455.39526596055</v>
      </c>
      <c r="AK2348" s="8" t="n">
        <f aca="false">IF(AND(G2348&gt;=V_NEED,L2348&gt;=P_MIN,K2348&gt;=Z_MIN,F2348&lt;=N_CAP,D2348&lt;=R_MAX,OR(CORONA_REQ=0,O2348&gt;=G2348)),1,0)</f>
        <v>0</v>
      </c>
      <c r="AL2348" s="28" t="n">
        <f aca="false">IF(AK2348=1,IF(OBJECTIVE=1,AI2348,AJ2348),1000000000000)+ROW()*0.000000001</f>
        <v>1000000000000</v>
      </c>
    </row>
    <row r="2349" customFormat="false" ht="15" hidden="false" customHeight="false" outlineLevel="0" collapsed="false">
      <c r="A2349" s="8" t="n">
        <v>2345</v>
      </c>
      <c r="B2349" s="23" t="n">
        <v>5</v>
      </c>
      <c r="C2349" s="23" t="n">
        <v>1.5</v>
      </c>
      <c r="D2349" s="8" t="n">
        <v>300</v>
      </c>
      <c r="E2349" s="8" t="n">
        <v>18</v>
      </c>
      <c r="F2349" s="8" t="n">
        <v>12</v>
      </c>
      <c r="G2349" s="28" t="n">
        <v>11.211605</v>
      </c>
      <c r="H2349" s="8" t="n">
        <v>110.260274</v>
      </c>
      <c r="I2349" s="8" t="n">
        <v>3523.790353</v>
      </c>
      <c r="J2349" s="28" t="n">
        <v>31.958839</v>
      </c>
      <c r="K2349" s="39" t="n">
        <v>1.639761</v>
      </c>
      <c r="L2349" s="28" t="n">
        <v>22.081812</v>
      </c>
      <c r="M2349" s="8" t="n">
        <v>209.5</v>
      </c>
      <c r="N2349" s="8" t="n">
        <v>1019</v>
      </c>
      <c r="O2349" s="28" t="n">
        <v>10.561845</v>
      </c>
      <c r="P2349" s="28" t="n">
        <v>18.90921</v>
      </c>
      <c r="Q2349" s="28" t="n">
        <v>20.039434</v>
      </c>
      <c r="R2349" s="8" t="n">
        <v>48</v>
      </c>
      <c r="S2349" s="8" t="n">
        <v>18</v>
      </c>
      <c r="T2349" s="23" t="n">
        <v>286.502643</v>
      </c>
      <c r="U2349" s="23" t="n">
        <v>236.362824</v>
      </c>
      <c r="V2349" s="28" t="n">
        <v>7.577197</v>
      </c>
      <c r="W2349" s="39" t="n">
        <v>0.79633</v>
      </c>
      <c r="X2349" s="24" t="n">
        <f aca="false">P2349*RHO_VANE/2700*(1+SCRAP)*PRICE_VANE</f>
        <v>226.3432437</v>
      </c>
      <c r="Y2349" s="24" t="n">
        <f aca="false">Q2349*RHO_PLATE/2700*(1+SCRAP)*PRICE_PLATE</f>
        <v>239.87202498</v>
      </c>
      <c r="Z2349" s="24" t="n">
        <f aca="false">T2349*CUT_M+(R2349+S2349)*CUT_SET</f>
        <v>495.7539645</v>
      </c>
      <c r="AA2349" s="24" t="n">
        <f aca="false">U2349*ROUND_M</f>
        <v>1181.81412</v>
      </c>
      <c r="AB2349" s="24" t="n">
        <f aca="false">(R2349+S2349)*FINISH_PART</f>
        <v>528</v>
      </c>
      <c r="AC2349" s="24" t="n">
        <f aca="false">R2349*SPACER_VANE+(R2349+S2349)*ASM_H*LABOUR</f>
        <v>886.5</v>
      </c>
      <c r="AD2349" s="24" t="n">
        <f aca="false">V2349*G10_CAGE+W2349*G10_SLEEVE</f>
        <v>502.41162</v>
      </c>
      <c r="AE2349" s="24" t="n">
        <f aca="false">N2349/1000*SHAFT_M+SHAFT_SET</f>
        <v>202.28</v>
      </c>
      <c r="AF2349" s="24" t="n">
        <f aca="false">2*ROUNDUP(G2349*1000/V_ZENER,0)*PRICE_Z+5*ROUNDUP(G2349*DIODE_SAFETY/V_STICK,0)*PRICE_STICK</f>
        <v>80.9</v>
      </c>
      <c r="AG2349" s="24" t="n">
        <f aca="false">SUM(X2349:AF2349)</f>
        <v>4343.87497318</v>
      </c>
      <c r="AH2349" s="20" t="n">
        <f aca="false">FIXED_BOM</f>
        <v>3461</v>
      </c>
      <c r="AI2349" s="24" t="n">
        <f aca="false">(AG2349+AH2349)*(1+CONT)</f>
        <v>8975.606219157</v>
      </c>
      <c r="AJ2349" s="24" t="n">
        <f aca="false">IF(L2349&gt;0,AI2349/L2349,1000000000000)</f>
        <v>406.47054775926</v>
      </c>
      <c r="AK2349" s="8" t="n">
        <f aca="false">IF(AND(G2349&gt;=V_NEED,L2349&gt;=P_MIN,K2349&gt;=Z_MIN,F2349&lt;=N_CAP,D2349&lt;=R_MAX,OR(CORONA_REQ=0,O2349&gt;=G2349)),1,0)</f>
        <v>0</v>
      </c>
      <c r="AL2349" s="28" t="n">
        <f aca="false">IF(AK2349=1,IF(OBJECTIVE=1,AI2349,AJ2349),1000000000000)+ROW()*0.000000001</f>
        <v>1000000000000</v>
      </c>
    </row>
    <row r="2350" customFormat="false" ht="15" hidden="false" customHeight="false" outlineLevel="0" collapsed="false">
      <c r="A2350" s="8" t="n">
        <v>2346</v>
      </c>
      <c r="B2350" s="23" t="n">
        <v>5</v>
      </c>
      <c r="C2350" s="23" t="n">
        <v>1.5</v>
      </c>
      <c r="D2350" s="8" t="n">
        <v>300</v>
      </c>
      <c r="E2350" s="8" t="n">
        <v>18</v>
      </c>
      <c r="F2350" s="8" t="n">
        <v>16</v>
      </c>
      <c r="G2350" s="28" t="n">
        <v>11.211605</v>
      </c>
      <c r="H2350" s="8" t="n">
        <v>147.916022</v>
      </c>
      <c r="I2350" s="8" t="n">
        <v>4749.456563</v>
      </c>
      <c r="J2350" s="28" t="n">
        <v>32.109142</v>
      </c>
      <c r="K2350" s="39" t="n">
        <v>1.645894</v>
      </c>
      <c r="L2350" s="28" t="n">
        <v>29.950964</v>
      </c>
      <c r="M2350" s="8" t="n">
        <v>281</v>
      </c>
      <c r="N2350" s="8" t="n">
        <v>1162</v>
      </c>
      <c r="O2350" s="28" t="n">
        <v>10.561845</v>
      </c>
      <c r="P2350" s="28" t="n">
        <v>25.21228</v>
      </c>
      <c r="Q2350" s="28" t="n">
        <v>26.719246</v>
      </c>
      <c r="R2350" s="8" t="n">
        <v>64</v>
      </c>
      <c r="S2350" s="8" t="n">
        <v>24</v>
      </c>
      <c r="T2350" s="23" t="n">
        <v>382.003524</v>
      </c>
      <c r="U2350" s="23" t="n">
        <v>315.150432</v>
      </c>
      <c r="V2350" s="28" t="n">
        <v>9.664941</v>
      </c>
      <c r="W2350" s="39" t="n">
        <v>1.015742</v>
      </c>
      <c r="X2350" s="24" t="n">
        <f aca="false">P2350*RHO_VANE/2700*(1+SCRAP)*PRICE_VANE</f>
        <v>301.7909916</v>
      </c>
      <c r="Y2350" s="24" t="n">
        <f aca="false">Q2350*RHO_PLATE/2700*(1+SCRAP)*PRICE_PLATE</f>
        <v>319.82937462</v>
      </c>
      <c r="Z2350" s="24" t="n">
        <f aca="false">T2350*CUT_M+(R2350+S2350)*CUT_SET</f>
        <v>661.005286</v>
      </c>
      <c r="AA2350" s="24" t="n">
        <f aca="false">U2350*ROUND_M</f>
        <v>1575.75216</v>
      </c>
      <c r="AB2350" s="24" t="n">
        <f aca="false">(R2350+S2350)*FINISH_PART</f>
        <v>704</v>
      </c>
      <c r="AC2350" s="24" t="n">
        <f aca="false">R2350*SPACER_VANE+(R2350+S2350)*ASM_H*LABOUR</f>
        <v>1182</v>
      </c>
      <c r="AD2350" s="24" t="n">
        <f aca="false">V2350*G10_CAGE+W2350*G10_SLEEVE</f>
        <v>640.84098</v>
      </c>
      <c r="AE2350" s="24" t="n">
        <f aca="false">N2350/1000*SHAFT_M+SHAFT_SET</f>
        <v>219.44</v>
      </c>
      <c r="AF2350" s="24" t="n">
        <f aca="false">2*ROUNDUP(G2350*1000/V_ZENER,0)*PRICE_Z+5*ROUNDUP(G2350*DIODE_SAFETY/V_STICK,0)*PRICE_STICK</f>
        <v>80.9</v>
      </c>
      <c r="AG2350" s="24" t="n">
        <f aca="false">SUM(X2350:AF2350)</f>
        <v>5685.55879222</v>
      </c>
      <c r="AH2350" s="20" t="n">
        <f aca="false">FIXED_BOM</f>
        <v>3461</v>
      </c>
      <c r="AI2350" s="24" t="n">
        <f aca="false">(AG2350+AH2350)*(1+CONT)</f>
        <v>10518.542611053</v>
      </c>
      <c r="AJ2350" s="24" t="n">
        <f aca="false">IF(L2350&gt;0,AI2350/L2350,1000000000000)</f>
        <v>351.192122265347</v>
      </c>
      <c r="AK2350" s="8" t="n">
        <f aca="false">IF(AND(G2350&gt;=V_NEED,L2350&gt;=P_MIN,K2350&gt;=Z_MIN,F2350&lt;=N_CAP,D2350&lt;=R_MAX,OR(CORONA_REQ=0,O2350&gt;=G2350)),1,0)</f>
        <v>0</v>
      </c>
      <c r="AL2350" s="28" t="n">
        <f aca="false">IF(AK2350=1,IF(OBJECTIVE=1,AI2350,AJ2350),1000000000000)+ROW()*0.000000001</f>
        <v>1000000000000</v>
      </c>
    </row>
    <row r="2351" customFormat="false" ht="15" hidden="false" customHeight="false" outlineLevel="0" collapsed="false">
      <c r="A2351" s="8" t="n">
        <v>2347</v>
      </c>
      <c r="B2351" s="23" t="n">
        <v>5</v>
      </c>
      <c r="C2351" s="23" t="n">
        <v>1.5</v>
      </c>
      <c r="D2351" s="8" t="n">
        <v>300</v>
      </c>
      <c r="E2351" s="8" t="n">
        <v>22</v>
      </c>
      <c r="F2351" s="8" t="n">
        <v>4</v>
      </c>
      <c r="G2351" s="28" t="n">
        <v>11.211605</v>
      </c>
      <c r="H2351" s="8" t="n">
        <v>47.61629</v>
      </c>
      <c r="I2351" s="8" t="n">
        <v>1301.870104</v>
      </c>
      <c r="J2351" s="28" t="n">
        <v>27.340855</v>
      </c>
      <c r="K2351" s="39" t="n">
        <v>1.590799</v>
      </c>
      <c r="L2351" s="28" t="n">
        <v>7.739634</v>
      </c>
      <c r="M2351" s="8" t="n">
        <v>73</v>
      </c>
      <c r="N2351" s="8" t="n">
        <v>746</v>
      </c>
      <c r="O2351" s="28" t="n">
        <v>10.561845</v>
      </c>
      <c r="P2351" s="28" t="n">
        <v>7.490592</v>
      </c>
      <c r="Q2351" s="28" t="n">
        <v>8.906415</v>
      </c>
      <c r="R2351" s="8" t="n">
        <v>16</v>
      </c>
      <c r="S2351" s="8" t="n">
        <v>8</v>
      </c>
      <c r="T2351" s="23" t="n">
        <v>99.899111</v>
      </c>
      <c r="U2351" s="23" t="n">
        <v>83.185838</v>
      </c>
      <c r="V2351" s="28" t="n">
        <v>3.591504</v>
      </c>
      <c r="W2351" s="39" t="n">
        <v>0.377451</v>
      </c>
      <c r="X2351" s="24" t="n">
        <f aca="false">P2351*RHO_VANE/2700*(1+SCRAP)*PRICE_VANE</f>
        <v>89.66238624</v>
      </c>
      <c r="Y2351" s="24" t="n">
        <f aca="false">Q2351*RHO_PLATE/2700*(1+SCRAP)*PRICE_PLATE</f>
        <v>106.60978755</v>
      </c>
      <c r="Z2351" s="24" t="n">
        <f aca="false">T2351*CUT_M+(R2351+S2351)*CUT_SET</f>
        <v>173.8486665</v>
      </c>
      <c r="AA2351" s="24" t="n">
        <f aca="false">U2351*ROUND_M</f>
        <v>415.92919</v>
      </c>
      <c r="AB2351" s="24" t="n">
        <f aca="false">(R2351+S2351)*FINISH_PART</f>
        <v>192</v>
      </c>
      <c r="AC2351" s="24" t="n">
        <f aca="false">R2351*SPACER_VANE+(R2351+S2351)*ASM_H*LABOUR</f>
        <v>318</v>
      </c>
      <c r="AD2351" s="24" t="n">
        <f aca="false">V2351*G10_CAGE+W2351*G10_SLEEVE</f>
        <v>238.1373</v>
      </c>
      <c r="AE2351" s="24" t="n">
        <f aca="false">N2351/1000*SHAFT_M+SHAFT_SET</f>
        <v>169.52</v>
      </c>
      <c r="AF2351" s="24" t="n">
        <f aca="false">2*ROUNDUP(G2351*1000/V_ZENER,0)*PRICE_Z+5*ROUNDUP(G2351*DIODE_SAFETY/V_STICK,0)*PRICE_STICK</f>
        <v>80.9</v>
      </c>
      <c r="AG2351" s="24" t="n">
        <f aca="false">SUM(X2351:AF2351)</f>
        <v>1784.60733029</v>
      </c>
      <c r="AH2351" s="20" t="n">
        <f aca="false">FIXED_BOM</f>
        <v>3461</v>
      </c>
      <c r="AI2351" s="24" t="n">
        <f aca="false">(AG2351+AH2351)*(1+CONT)</f>
        <v>6032.4484298335</v>
      </c>
      <c r="AJ2351" s="24" t="n">
        <f aca="false">IF(L2351&gt;0,AI2351/L2351,1000000000000)</f>
        <v>779.422958480143</v>
      </c>
      <c r="AK2351" s="8" t="n">
        <f aca="false">IF(AND(G2351&gt;=V_NEED,L2351&gt;=P_MIN,K2351&gt;=Z_MIN,F2351&lt;=N_CAP,D2351&lt;=R_MAX,OR(CORONA_REQ=0,O2351&gt;=G2351)),1,0)</f>
        <v>0</v>
      </c>
      <c r="AL2351" s="28" t="n">
        <f aca="false">IF(AK2351=1,IF(OBJECTIVE=1,AI2351,AJ2351),1000000000000)+ROW()*0.000000001</f>
        <v>1000000000000</v>
      </c>
    </row>
    <row r="2352" customFormat="false" ht="15" hidden="false" customHeight="false" outlineLevel="0" collapsed="false">
      <c r="A2352" s="8" t="n">
        <v>2348</v>
      </c>
      <c r="B2352" s="23" t="n">
        <v>5</v>
      </c>
      <c r="C2352" s="23" t="n">
        <v>1.5</v>
      </c>
      <c r="D2352" s="8" t="n">
        <v>300</v>
      </c>
      <c r="E2352" s="8" t="n">
        <v>22</v>
      </c>
      <c r="F2352" s="8" t="n">
        <v>6</v>
      </c>
      <c r="G2352" s="28" t="n">
        <v>11.211605</v>
      </c>
      <c r="H2352" s="8" t="n">
        <v>73.682742</v>
      </c>
      <c r="I2352" s="8" t="n">
        <v>2045.795878</v>
      </c>
      <c r="J2352" s="28" t="n">
        <v>27.764926</v>
      </c>
      <c r="K2352" s="39" t="n">
        <v>1.612033</v>
      </c>
      <c r="L2352" s="28" t="n">
        <v>12.454428</v>
      </c>
      <c r="M2352" s="8" t="n">
        <v>112</v>
      </c>
      <c r="N2352" s="8" t="n">
        <v>824</v>
      </c>
      <c r="O2352" s="28" t="n">
        <v>10.561845</v>
      </c>
      <c r="P2352" s="28" t="n">
        <v>11.235888</v>
      </c>
      <c r="Q2352" s="28" t="n">
        <v>13.359623</v>
      </c>
      <c r="R2352" s="8" t="n">
        <v>24</v>
      </c>
      <c r="S2352" s="8" t="n">
        <v>12</v>
      </c>
      <c r="T2352" s="23" t="n">
        <v>149.848666</v>
      </c>
      <c r="U2352" s="23" t="n">
        <v>124.778757</v>
      </c>
      <c r="V2352" s="28" t="n">
        <v>4.730273</v>
      </c>
      <c r="W2352" s="39" t="n">
        <v>0.497131</v>
      </c>
      <c r="X2352" s="24" t="n">
        <f aca="false">P2352*RHO_VANE/2700*(1+SCRAP)*PRICE_VANE</f>
        <v>134.49357936</v>
      </c>
      <c r="Y2352" s="24" t="n">
        <f aca="false">Q2352*RHO_PLATE/2700*(1+SCRAP)*PRICE_PLATE</f>
        <v>159.91468731</v>
      </c>
      <c r="Z2352" s="24" t="n">
        <f aca="false">T2352*CUT_M+(R2352+S2352)*CUT_SET</f>
        <v>260.772999</v>
      </c>
      <c r="AA2352" s="24" t="n">
        <f aca="false">U2352*ROUND_M</f>
        <v>623.893785</v>
      </c>
      <c r="AB2352" s="24" t="n">
        <f aca="false">(R2352+S2352)*FINISH_PART</f>
        <v>288</v>
      </c>
      <c r="AC2352" s="24" t="n">
        <f aca="false">R2352*SPACER_VANE+(R2352+S2352)*ASM_H*LABOUR</f>
        <v>477</v>
      </c>
      <c r="AD2352" s="24" t="n">
        <f aca="false">V2352*G10_CAGE+W2352*G10_SLEEVE</f>
        <v>313.64424</v>
      </c>
      <c r="AE2352" s="24" t="n">
        <f aca="false">N2352/1000*SHAFT_M+SHAFT_SET</f>
        <v>178.88</v>
      </c>
      <c r="AF2352" s="24" t="n">
        <f aca="false">2*ROUNDUP(G2352*1000/V_ZENER,0)*PRICE_Z+5*ROUNDUP(G2352*DIODE_SAFETY/V_STICK,0)*PRICE_STICK</f>
        <v>80.9</v>
      </c>
      <c r="AG2352" s="24" t="n">
        <f aca="false">SUM(X2352:AF2352)</f>
        <v>2517.49929067</v>
      </c>
      <c r="AH2352" s="20" t="n">
        <f aca="false">FIXED_BOM</f>
        <v>3461</v>
      </c>
      <c r="AI2352" s="24" t="n">
        <f aca="false">(AG2352+AH2352)*(1+CONT)</f>
        <v>6875.2741842705</v>
      </c>
      <c r="AJ2352" s="24" t="n">
        <f aca="false">IF(L2352&gt;0,AI2352/L2352,1000000000000)</f>
        <v>552.03452011369</v>
      </c>
      <c r="AK2352" s="8" t="n">
        <f aca="false">IF(AND(G2352&gt;=V_NEED,L2352&gt;=P_MIN,K2352&gt;=Z_MIN,F2352&lt;=N_CAP,D2352&lt;=R_MAX,OR(CORONA_REQ=0,O2352&gt;=G2352)),1,0)</f>
        <v>0</v>
      </c>
      <c r="AL2352" s="28" t="n">
        <f aca="false">IF(AK2352=1,IF(OBJECTIVE=1,AI2352,AJ2352),1000000000000)+ROW()*0.000000001</f>
        <v>1000000000000</v>
      </c>
    </row>
    <row r="2353" customFormat="false" ht="15" hidden="false" customHeight="false" outlineLevel="0" collapsed="false">
      <c r="A2353" s="8" t="n">
        <v>2349</v>
      </c>
      <c r="B2353" s="23" t="n">
        <v>5</v>
      </c>
      <c r="C2353" s="23" t="n">
        <v>1.5</v>
      </c>
      <c r="D2353" s="8" t="n">
        <v>300</v>
      </c>
      <c r="E2353" s="8" t="n">
        <v>22</v>
      </c>
      <c r="F2353" s="8" t="n">
        <v>8</v>
      </c>
      <c r="G2353" s="28" t="n">
        <v>11.211605</v>
      </c>
      <c r="H2353" s="8" t="n">
        <v>99.749193</v>
      </c>
      <c r="I2353" s="8" t="n">
        <v>2789.721652</v>
      </c>
      <c r="J2353" s="28" t="n">
        <v>27.967361</v>
      </c>
      <c r="K2353" s="39" t="n">
        <v>1.622048</v>
      </c>
      <c r="L2353" s="28" t="n">
        <v>17.168174</v>
      </c>
      <c r="M2353" s="8" t="n">
        <v>151</v>
      </c>
      <c r="N2353" s="8" t="n">
        <v>902</v>
      </c>
      <c r="O2353" s="28" t="n">
        <v>10.561845</v>
      </c>
      <c r="P2353" s="28" t="n">
        <v>14.981184</v>
      </c>
      <c r="Q2353" s="28" t="n">
        <v>17.81283</v>
      </c>
      <c r="R2353" s="8" t="n">
        <v>32</v>
      </c>
      <c r="S2353" s="8" t="n">
        <v>16</v>
      </c>
      <c r="T2353" s="23" t="n">
        <v>199.798221</v>
      </c>
      <c r="U2353" s="23" t="n">
        <v>166.371675</v>
      </c>
      <c r="V2353" s="28" t="n">
        <v>5.869043</v>
      </c>
      <c r="W2353" s="39" t="n">
        <v>0.61681</v>
      </c>
      <c r="X2353" s="24" t="n">
        <f aca="false">P2353*RHO_VANE/2700*(1+SCRAP)*PRICE_VANE</f>
        <v>179.32477248</v>
      </c>
      <c r="Y2353" s="24" t="n">
        <f aca="false">Q2353*RHO_PLATE/2700*(1+SCRAP)*PRICE_PLATE</f>
        <v>213.2195751</v>
      </c>
      <c r="Z2353" s="24" t="n">
        <f aca="false">T2353*CUT_M+(R2353+S2353)*CUT_SET</f>
        <v>347.6973315</v>
      </c>
      <c r="AA2353" s="24" t="n">
        <f aca="false">U2353*ROUND_M</f>
        <v>831.858375</v>
      </c>
      <c r="AB2353" s="24" t="n">
        <f aca="false">(R2353+S2353)*FINISH_PART</f>
        <v>384</v>
      </c>
      <c r="AC2353" s="24" t="n">
        <f aca="false">R2353*SPACER_VANE+(R2353+S2353)*ASM_H*LABOUR</f>
        <v>636</v>
      </c>
      <c r="AD2353" s="24" t="n">
        <f aca="false">V2353*G10_CAGE+W2353*G10_SLEEVE</f>
        <v>389.15118</v>
      </c>
      <c r="AE2353" s="24" t="n">
        <f aca="false">N2353/1000*SHAFT_M+SHAFT_SET</f>
        <v>188.24</v>
      </c>
      <c r="AF2353" s="24" t="n">
        <f aca="false">2*ROUNDUP(G2353*1000/V_ZENER,0)*PRICE_Z+5*ROUNDUP(G2353*DIODE_SAFETY/V_STICK,0)*PRICE_STICK</f>
        <v>80.9</v>
      </c>
      <c r="AG2353" s="24" t="n">
        <f aca="false">SUM(X2353:AF2353)</f>
        <v>3250.39123408</v>
      </c>
      <c r="AH2353" s="20" t="n">
        <f aca="false">FIXED_BOM</f>
        <v>3461</v>
      </c>
      <c r="AI2353" s="24" t="n">
        <f aca="false">(AG2353+AH2353)*(1+CONT)</f>
        <v>7718.099919192</v>
      </c>
      <c r="AJ2353" s="24" t="n">
        <f aca="false">IF(L2353&gt;0,AI2353/L2353,1000000000000)</f>
        <v>449.558579683081</v>
      </c>
      <c r="AK2353" s="8" t="n">
        <f aca="false">IF(AND(G2353&gt;=V_NEED,L2353&gt;=P_MIN,K2353&gt;=Z_MIN,F2353&lt;=N_CAP,D2353&lt;=R_MAX,OR(CORONA_REQ=0,O2353&gt;=G2353)),1,0)</f>
        <v>0</v>
      </c>
      <c r="AL2353" s="28" t="n">
        <f aca="false">IF(AK2353=1,IF(OBJECTIVE=1,AI2353,AJ2353),1000000000000)+ROW()*0.000000001</f>
        <v>1000000000000</v>
      </c>
    </row>
    <row r="2354" customFormat="false" ht="15" hidden="false" customHeight="false" outlineLevel="0" collapsed="false">
      <c r="A2354" s="8" t="n">
        <v>2350</v>
      </c>
      <c r="B2354" s="23" t="n">
        <v>5</v>
      </c>
      <c r="C2354" s="23" t="n">
        <v>1.5</v>
      </c>
      <c r="D2354" s="8" t="n">
        <v>300</v>
      </c>
      <c r="E2354" s="8" t="n">
        <v>22</v>
      </c>
      <c r="F2354" s="8" t="n">
        <v>10</v>
      </c>
      <c r="G2354" s="28" t="n">
        <v>11.211605</v>
      </c>
      <c r="H2354" s="8" t="n">
        <v>125.815645</v>
      </c>
      <c r="I2354" s="8" t="n">
        <v>3533.647426</v>
      </c>
      <c r="J2354" s="28" t="n">
        <v>28.085914</v>
      </c>
      <c r="K2354" s="39" t="n">
        <v>1.627352</v>
      </c>
      <c r="L2354" s="28" t="n">
        <v>21.878523</v>
      </c>
      <c r="M2354" s="8" t="n">
        <v>183.5</v>
      </c>
      <c r="N2354" s="8" t="n">
        <v>967</v>
      </c>
      <c r="O2354" s="28" t="n">
        <v>10.561845</v>
      </c>
      <c r="P2354" s="28" t="n">
        <v>18.72648</v>
      </c>
      <c r="Q2354" s="28" t="n">
        <v>20.039434</v>
      </c>
      <c r="R2354" s="8" t="n">
        <v>40</v>
      </c>
      <c r="S2354" s="8" t="n">
        <v>18</v>
      </c>
      <c r="T2354" s="23" t="n">
        <v>245.349547</v>
      </c>
      <c r="U2354" s="23" t="n">
        <v>203.566365</v>
      </c>
      <c r="V2354" s="28" t="n">
        <v>6.818018</v>
      </c>
      <c r="W2354" s="39" t="n">
        <v>0.716543</v>
      </c>
      <c r="X2354" s="24" t="n">
        <f aca="false">P2354*RHO_VANE/2700*(1+SCRAP)*PRICE_VANE</f>
        <v>224.1559656</v>
      </c>
      <c r="Y2354" s="24" t="n">
        <f aca="false">Q2354*RHO_PLATE/2700*(1+SCRAP)*PRICE_PLATE</f>
        <v>239.87202498</v>
      </c>
      <c r="Z2354" s="24" t="n">
        <f aca="false">T2354*CUT_M+(R2354+S2354)*CUT_SET</f>
        <v>426.0243205</v>
      </c>
      <c r="AA2354" s="24" t="n">
        <f aca="false">U2354*ROUND_M</f>
        <v>1017.831825</v>
      </c>
      <c r="AB2354" s="24" t="n">
        <f aca="false">(R2354+S2354)*FINISH_PART</f>
        <v>464</v>
      </c>
      <c r="AC2354" s="24" t="n">
        <f aca="false">R2354*SPACER_VANE+(R2354+S2354)*ASM_H*LABOUR</f>
        <v>772.5</v>
      </c>
      <c r="AD2354" s="24" t="n">
        <f aca="false">V2354*G10_CAGE+W2354*G10_SLEEVE</f>
        <v>452.07366</v>
      </c>
      <c r="AE2354" s="24" t="n">
        <f aca="false">N2354/1000*SHAFT_M+SHAFT_SET</f>
        <v>196.04</v>
      </c>
      <c r="AF2354" s="24" t="n">
        <f aca="false">2*ROUNDUP(G2354*1000/V_ZENER,0)*PRICE_Z+5*ROUNDUP(G2354*DIODE_SAFETY/V_STICK,0)*PRICE_STICK</f>
        <v>80.9</v>
      </c>
      <c r="AG2354" s="24" t="n">
        <f aca="false">SUM(X2354:AF2354)</f>
        <v>3873.39779608</v>
      </c>
      <c r="AH2354" s="20" t="n">
        <f aca="false">FIXED_BOM</f>
        <v>3461</v>
      </c>
      <c r="AI2354" s="24" t="n">
        <f aca="false">(AG2354+AH2354)*(1+CONT)</f>
        <v>8434.557465492</v>
      </c>
      <c r="AJ2354" s="24" t="n">
        <f aca="false">IF(L2354&gt;0,AI2354/L2354,1000000000000)</f>
        <v>385.517681677689</v>
      </c>
      <c r="AK2354" s="8" t="n">
        <f aca="false">IF(AND(G2354&gt;=V_NEED,L2354&gt;=P_MIN,K2354&gt;=Z_MIN,F2354&lt;=N_CAP,D2354&lt;=R_MAX,OR(CORONA_REQ=0,O2354&gt;=G2354)),1,0)</f>
        <v>0</v>
      </c>
      <c r="AL2354" s="28" t="n">
        <f aca="false">IF(AK2354=1,IF(OBJECTIVE=1,AI2354,AJ2354),1000000000000)+ROW()*0.000000001</f>
        <v>1000000000000</v>
      </c>
    </row>
    <row r="2355" customFormat="false" ht="15" hidden="false" customHeight="false" outlineLevel="0" collapsed="false">
      <c r="A2355" s="8" t="n">
        <v>2351</v>
      </c>
      <c r="B2355" s="23" t="n">
        <v>5</v>
      </c>
      <c r="C2355" s="23" t="n">
        <v>1.5</v>
      </c>
      <c r="D2355" s="8" t="n">
        <v>300</v>
      </c>
      <c r="E2355" s="8" t="n">
        <v>22</v>
      </c>
      <c r="F2355" s="8" t="n">
        <v>12</v>
      </c>
      <c r="G2355" s="28" t="n">
        <v>11.211605</v>
      </c>
      <c r="H2355" s="8" t="n">
        <v>151.882096</v>
      </c>
      <c r="I2355" s="8" t="n">
        <v>4277.5732</v>
      </c>
      <c r="J2355" s="28" t="n">
        <v>28.163775</v>
      </c>
      <c r="K2355" s="39" t="n">
        <v>1.631677</v>
      </c>
      <c r="L2355" s="28" t="n">
        <v>26.594334</v>
      </c>
      <c r="M2355" s="8" t="n">
        <v>222.5</v>
      </c>
      <c r="N2355" s="8" t="n">
        <v>1045</v>
      </c>
      <c r="O2355" s="28" t="n">
        <v>10.561845</v>
      </c>
      <c r="P2355" s="28" t="n">
        <v>22.471776</v>
      </c>
      <c r="Q2355" s="28" t="n">
        <v>24.492642</v>
      </c>
      <c r="R2355" s="8" t="n">
        <v>48</v>
      </c>
      <c r="S2355" s="8" t="n">
        <v>22</v>
      </c>
      <c r="T2355" s="23" t="n">
        <v>295.299102</v>
      </c>
      <c r="U2355" s="23" t="n">
        <v>245.159283</v>
      </c>
      <c r="V2355" s="28" t="n">
        <v>7.956787</v>
      </c>
      <c r="W2355" s="39" t="n">
        <v>0.836223</v>
      </c>
      <c r="X2355" s="24" t="n">
        <f aca="false">P2355*RHO_VANE/2700*(1+SCRAP)*PRICE_VANE</f>
        <v>268.98715872</v>
      </c>
      <c r="Y2355" s="24" t="n">
        <f aca="false">Q2355*RHO_PLATE/2700*(1+SCRAP)*PRICE_PLATE</f>
        <v>293.17692474</v>
      </c>
      <c r="Z2355" s="24" t="n">
        <f aca="false">T2355*CUT_M+(R2355+S2355)*CUT_SET</f>
        <v>512.948653</v>
      </c>
      <c r="AA2355" s="24" t="n">
        <f aca="false">U2355*ROUND_M</f>
        <v>1225.796415</v>
      </c>
      <c r="AB2355" s="24" t="n">
        <f aca="false">(R2355+S2355)*FINISH_PART</f>
        <v>560</v>
      </c>
      <c r="AC2355" s="24" t="n">
        <f aca="false">R2355*SPACER_VANE+(R2355+S2355)*ASM_H*LABOUR</f>
        <v>931.5</v>
      </c>
      <c r="AD2355" s="24" t="n">
        <f aca="false">V2355*G10_CAGE+W2355*G10_SLEEVE</f>
        <v>527.5806</v>
      </c>
      <c r="AE2355" s="24" t="n">
        <f aca="false">N2355/1000*SHAFT_M+SHAFT_SET</f>
        <v>205.4</v>
      </c>
      <c r="AF2355" s="24" t="n">
        <f aca="false">2*ROUNDUP(G2355*1000/V_ZENER,0)*PRICE_Z+5*ROUNDUP(G2355*DIODE_SAFETY/V_STICK,0)*PRICE_STICK</f>
        <v>80.9</v>
      </c>
      <c r="AG2355" s="24" t="n">
        <f aca="false">SUM(X2355:AF2355)</f>
        <v>4606.28975146</v>
      </c>
      <c r="AH2355" s="20" t="n">
        <f aca="false">FIXED_BOM</f>
        <v>3461</v>
      </c>
      <c r="AI2355" s="24" t="n">
        <f aca="false">(AG2355+AH2355)*(1+CONT)</f>
        <v>9277.383214179</v>
      </c>
      <c r="AJ2355" s="24" t="n">
        <f aca="false">IF(L2355&gt;0,AI2355/L2355,1000000000000)</f>
        <v>348.848112315165</v>
      </c>
      <c r="AK2355" s="8" t="n">
        <f aca="false">IF(AND(G2355&gt;=V_NEED,L2355&gt;=P_MIN,K2355&gt;=Z_MIN,F2355&lt;=N_CAP,D2355&lt;=R_MAX,OR(CORONA_REQ=0,O2355&gt;=G2355)),1,0)</f>
        <v>0</v>
      </c>
      <c r="AL2355" s="28" t="n">
        <f aca="false">IF(AK2355=1,IF(OBJECTIVE=1,AI2355,AJ2355),1000000000000)+ROW()*0.000000001</f>
        <v>1000000000000</v>
      </c>
    </row>
    <row r="2356" customFormat="false" ht="15" hidden="false" customHeight="false" outlineLevel="0" collapsed="false">
      <c r="A2356" s="8" t="n">
        <v>2352</v>
      </c>
      <c r="B2356" s="23" t="n">
        <v>5</v>
      </c>
      <c r="C2356" s="23" t="n">
        <v>1.5</v>
      </c>
      <c r="D2356" s="8" t="n">
        <v>300</v>
      </c>
      <c r="E2356" s="8" t="n">
        <v>22</v>
      </c>
      <c r="F2356" s="8" t="n">
        <v>16</v>
      </c>
      <c r="G2356" s="28" t="n">
        <v>11.211605</v>
      </c>
      <c r="H2356" s="8" t="n">
        <v>204.014999</v>
      </c>
      <c r="I2356" s="8" t="n">
        <v>5765.424748</v>
      </c>
      <c r="J2356" s="28" t="n">
        <v>28.259808</v>
      </c>
      <c r="K2356" s="39" t="n">
        <v>1.63635</v>
      </c>
      <c r="L2356" s="28" t="n">
        <v>36.019747</v>
      </c>
      <c r="M2356" s="8" t="n">
        <v>300.5</v>
      </c>
      <c r="N2356" s="8" t="n">
        <v>1201</v>
      </c>
      <c r="O2356" s="28" t="n">
        <v>10.561845</v>
      </c>
      <c r="P2356" s="28" t="n">
        <v>29.962368</v>
      </c>
      <c r="Q2356" s="28" t="n">
        <v>33.399057</v>
      </c>
      <c r="R2356" s="8" t="n">
        <v>64</v>
      </c>
      <c r="S2356" s="8" t="n">
        <v>30</v>
      </c>
      <c r="T2356" s="23" t="n">
        <v>395.198213</v>
      </c>
      <c r="U2356" s="23" t="n">
        <v>328.345121</v>
      </c>
      <c r="V2356" s="28" t="n">
        <v>10.234326</v>
      </c>
      <c r="W2356" s="39" t="n">
        <v>1.075582</v>
      </c>
      <c r="X2356" s="24" t="n">
        <f aca="false">P2356*RHO_VANE/2700*(1+SCRAP)*PRICE_VANE</f>
        <v>358.64954496</v>
      </c>
      <c r="Y2356" s="24" t="n">
        <f aca="false">Q2356*RHO_PLATE/2700*(1+SCRAP)*PRICE_PLATE</f>
        <v>399.78671229</v>
      </c>
      <c r="Z2356" s="24" t="n">
        <f aca="false">T2356*CUT_M+(R2356+S2356)*CUT_SET</f>
        <v>686.7973195</v>
      </c>
      <c r="AA2356" s="24" t="n">
        <f aca="false">U2356*ROUND_M</f>
        <v>1641.725605</v>
      </c>
      <c r="AB2356" s="24" t="n">
        <f aca="false">(R2356+S2356)*FINISH_PART</f>
        <v>752</v>
      </c>
      <c r="AC2356" s="24" t="n">
        <f aca="false">R2356*SPACER_VANE+(R2356+S2356)*ASM_H*LABOUR</f>
        <v>1249.5</v>
      </c>
      <c r="AD2356" s="24" t="n">
        <f aca="false">V2356*G10_CAGE+W2356*G10_SLEEVE</f>
        <v>678.59448</v>
      </c>
      <c r="AE2356" s="24" t="n">
        <f aca="false">N2356/1000*SHAFT_M+SHAFT_SET</f>
        <v>224.12</v>
      </c>
      <c r="AF2356" s="24" t="n">
        <f aca="false">2*ROUNDUP(G2356*1000/V_ZENER,0)*PRICE_Z+5*ROUNDUP(G2356*DIODE_SAFETY/V_STICK,0)*PRICE_STICK</f>
        <v>80.9</v>
      </c>
      <c r="AG2356" s="24" t="n">
        <f aca="false">SUM(X2356:AF2356)</f>
        <v>6072.07366175</v>
      </c>
      <c r="AH2356" s="20" t="n">
        <f aca="false">FIXED_BOM</f>
        <v>3461</v>
      </c>
      <c r="AI2356" s="24" t="n">
        <f aca="false">(AG2356+AH2356)*(1+CONT)</f>
        <v>10963.0347110125</v>
      </c>
      <c r="AJ2356" s="24" t="n">
        <f aca="false">IF(L2356&gt;0,AI2356/L2356,1000000000000)</f>
        <v>304.36179107567</v>
      </c>
      <c r="AK2356" s="8" t="n">
        <f aca="false">IF(AND(G2356&gt;=V_NEED,L2356&gt;=P_MIN,K2356&gt;=Z_MIN,F2356&lt;=N_CAP,D2356&lt;=R_MAX,OR(CORONA_REQ=0,O2356&gt;=G2356)),1,0)</f>
        <v>0</v>
      </c>
      <c r="AL2356" s="28" t="n">
        <f aca="false">IF(AK2356=1,IF(OBJECTIVE=1,AI2356,AJ2356),1000000000000)+ROW()*0.000000001</f>
        <v>1000000000000</v>
      </c>
    </row>
    <row r="2357" customFormat="false" ht="15" hidden="false" customHeight="false" outlineLevel="0" collapsed="false">
      <c r="A2357" s="8" t="n">
        <v>2353</v>
      </c>
      <c r="B2357" s="23" t="n">
        <v>5</v>
      </c>
      <c r="C2357" s="23" t="n">
        <v>1.5</v>
      </c>
      <c r="D2357" s="8" t="n">
        <v>300</v>
      </c>
      <c r="E2357" s="8" t="n">
        <v>26</v>
      </c>
      <c r="F2357" s="8" t="n">
        <v>4</v>
      </c>
      <c r="G2357" s="28" t="n">
        <v>11.211605</v>
      </c>
      <c r="H2357" s="8" t="n">
        <v>76.665733</v>
      </c>
      <c r="I2357" s="8" t="n">
        <v>1527.74221</v>
      </c>
      <c r="J2357" s="28" t="n">
        <v>19.927315</v>
      </c>
      <c r="K2357" s="39" t="n">
        <v>1.5632</v>
      </c>
      <c r="L2357" s="28" t="n">
        <v>8.813313</v>
      </c>
      <c r="M2357" s="8" t="n">
        <v>79.5</v>
      </c>
      <c r="N2357" s="8" t="n">
        <v>759</v>
      </c>
      <c r="O2357" s="28" t="n">
        <v>10.561845</v>
      </c>
      <c r="P2357" s="28" t="n">
        <v>8.678114</v>
      </c>
      <c r="Q2357" s="28" t="n">
        <v>11.133019</v>
      </c>
      <c r="R2357" s="8" t="n">
        <v>16</v>
      </c>
      <c r="S2357" s="8" t="n">
        <v>10</v>
      </c>
      <c r="T2357" s="23" t="n">
        <v>104.29734</v>
      </c>
      <c r="U2357" s="23" t="n">
        <v>87.584067</v>
      </c>
      <c r="V2357" s="28" t="n">
        <v>3.781299</v>
      </c>
      <c r="W2357" s="39" t="n">
        <v>0.397398</v>
      </c>
      <c r="X2357" s="24" t="n">
        <f aca="false">P2357*RHO_VANE/2700*(1+SCRAP)*PRICE_VANE</f>
        <v>103.87702458</v>
      </c>
      <c r="Y2357" s="24" t="n">
        <f aca="false">Q2357*RHO_PLATE/2700*(1+SCRAP)*PRICE_PLATE</f>
        <v>133.26223743</v>
      </c>
      <c r="Z2357" s="24" t="n">
        <f aca="false">T2357*CUT_M+(R2357+S2357)*CUT_SET</f>
        <v>182.44601</v>
      </c>
      <c r="AA2357" s="24" t="n">
        <f aca="false">U2357*ROUND_M</f>
        <v>437.920335</v>
      </c>
      <c r="AB2357" s="24" t="n">
        <f aca="false">(R2357+S2357)*FINISH_PART</f>
        <v>208</v>
      </c>
      <c r="AC2357" s="24" t="n">
        <f aca="false">R2357*SPACER_VANE+(R2357+S2357)*ASM_H*LABOUR</f>
        <v>340.5</v>
      </c>
      <c r="AD2357" s="24" t="n">
        <f aca="false">V2357*G10_CAGE+W2357*G10_SLEEVE</f>
        <v>250.72182</v>
      </c>
      <c r="AE2357" s="24" t="n">
        <f aca="false">N2357/1000*SHAFT_M+SHAFT_SET</f>
        <v>171.08</v>
      </c>
      <c r="AF2357" s="24" t="n">
        <f aca="false">2*ROUNDUP(G2357*1000/V_ZENER,0)*PRICE_Z+5*ROUNDUP(G2357*DIODE_SAFETY/V_STICK,0)*PRICE_STICK</f>
        <v>80.9</v>
      </c>
      <c r="AG2357" s="24" t="n">
        <f aca="false">SUM(X2357:AF2357)</f>
        <v>1908.70742701</v>
      </c>
      <c r="AH2357" s="20" t="n">
        <f aca="false">FIXED_BOM</f>
        <v>3461</v>
      </c>
      <c r="AI2357" s="24" t="n">
        <f aca="false">(AG2357+AH2357)*(1+CONT)</f>
        <v>6175.1635410615</v>
      </c>
      <c r="AJ2357" s="24" t="n">
        <f aca="false">IF(L2357&gt;0,AI2357/L2357,1000000000000)</f>
        <v>700.663137807712</v>
      </c>
      <c r="AK2357" s="8" t="n">
        <f aca="false">IF(AND(G2357&gt;=V_NEED,L2357&gt;=P_MIN,K2357&gt;=Z_MIN,F2357&lt;=N_CAP,D2357&lt;=R_MAX,OR(CORONA_REQ=0,O2357&gt;=G2357)),1,0)</f>
        <v>0</v>
      </c>
      <c r="AL2357" s="28" t="n">
        <f aca="false">IF(AK2357=1,IF(OBJECTIVE=1,AI2357,AJ2357),1000000000000)+ROW()*0.000000001</f>
        <v>1000000000000</v>
      </c>
    </row>
    <row r="2358" customFormat="false" ht="15" hidden="false" customHeight="false" outlineLevel="0" collapsed="false">
      <c r="A2358" s="8" t="n">
        <v>2354</v>
      </c>
      <c r="B2358" s="23" t="n">
        <v>5</v>
      </c>
      <c r="C2358" s="23" t="n">
        <v>1.5</v>
      </c>
      <c r="D2358" s="8" t="n">
        <v>300</v>
      </c>
      <c r="E2358" s="8" t="n">
        <v>26</v>
      </c>
      <c r="F2358" s="8" t="n">
        <v>6</v>
      </c>
      <c r="G2358" s="28" t="n">
        <v>11.211605</v>
      </c>
      <c r="H2358" s="8" t="n">
        <v>119.331867</v>
      </c>
      <c r="I2358" s="8" t="n">
        <v>2400.737758</v>
      </c>
      <c r="J2358" s="28" t="n">
        <v>20.118161</v>
      </c>
      <c r="K2358" s="39" t="n">
        <v>1.580258</v>
      </c>
      <c r="L2358" s="28" t="n">
        <v>14.125787</v>
      </c>
      <c r="M2358" s="8" t="n">
        <v>118.5</v>
      </c>
      <c r="N2358" s="8" t="n">
        <v>837</v>
      </c>
      <c r="O2358" s="28" t="n">
        <v>10.561845</v>
      </c>
      <c r="P2358" s="28" t="n">
        <v>13.017171</v>
      </c>
      <c r="Q2358" s="28" t="n">
        <v>15.586227</v>
      </c>
      <c r="R2358" s="8" t="n">
        <v>24</v>
      </c>
      <c r="S2358" s="8" t="n">
        <v>14</v>
      </c>
      <c r="T2358" s="23" t="n">
        <v>154.246896</v>
      </c>
      <c r="U2358" s="23" t="n">
        <v>129.176986</v>
      </c>
      <c r="V2358" s="28" t="n">
        <v>4.920068</v>
      </c>
      <c r="W2358" s="39" t="n">
        <v>0.517077</v>
      </c>
      <c r="X2358" s="24" t="n">
        <f aca="false">P2358*RHO_VANE/2700*(1+SCRAP)*PRICE_VANE</f>
        <v>155.81553687</v>
      </c>
      <c r="Y2358" s="24" t="n">
        <f aca="false">Q2358*RHO_PLATE/2700*(1+SCRAP)*PRICE_PLATE</f>
        <v>186.56713719</v>
      </c>
      <c r="Z2358" s="24" t="n">
        <f aca="false">T2358*CUT_M+(R2358+S2358)*CUT_SET</f>
        <v>269.370344</v>
      </c>
      <c r="AA2358" s="24" t="n">
        <f aca="false">U2358*ROUND_M</f>
        <v>645.88493</v>
      </c>
      <c r="AB2358" s="24" t="n">
        <f aca="false">(R2358+S2358)*FINISH_PART</f>
        <v>304</v>
      </c>
      <c r="AC2358" s="24" t="n">
        <f aca="false">R2358*SPACER_VANE+(R2358+S2358)*ASM_H*LABOUR</f>
        <v>499.5</v>
      </c>
      <c r="AD2358" s="24" t="n">
        <f aca="false">V2358*G10_CAGE+W2358*G10_SLEEVE</f>
        <v>326.2287</v>
      </c>
      <c r="AE2358" s="24" t="n">
        <f aca="false">N2358/1000*SHAFT_M+SHAFT_SET</f>
        <v>180.44</v>
      </c>
      <c r="AF2358" s="24" t="n">
        <f aca="false">2*ROUNDUP(G2358*1000/V_ZENER,0)*PRICE_Z+5*ROUNDUP(G2358*DIODE_SAFETY/V_STICK,0)*PRICE_STICK</f>
        <v>80.9</v>
      </c>
      <c r="AG2358" s="24" t="n">
        <f aca="false">SUM(X2358:AF2358)</f>
        <v>2648.70664806</v>
      </c>
      <c r="AH2358" s="20" t="n">
        <f aca="false">FIXED_BOM</f>
        <v>3461</v>
      </c>
      <c r="AI2358" s="24" t="n">
        <f aca="false">(AG2358+AH2358)*(1+CONT)</f>
        <v>7026.162645269</v>
      </c>
      <c r="AJ2358" s="24" t="n">
        <f aca="false">IF(L2358&gt;0,AI2358/L2358,1000000000000)</f>
        <v>497.399730384509</v>
      </c>
      <c r="AK2358" s="8" t="n">
        <f aca="false">IF(AND(G2358&gt;=V_NEED,L2358&gt;=P_MIN,K2358&gt;=Z_MIN,F2358&lt;=N_CAP,D2358&lt;=R_MAX,OR(CORONA_REQ=0,O2358&gt;=G2358)),1,0)</f>
        <v>0</v>
      </c>
      <c r="AL2358" s="28" t="n">
        <f aca="false">IF(AK2358=1,IF(OBJECTIVE=1,AI2358,AJ2358),1000000000000)+ROW()*0.000000001</f>
        <v>1000000000000</v>
      </c>
    </row>
    <row r="2359" customFormat="false" ht="15" hidden="false" customHeight="false" outlineLevel="0" collapsed="false">
      <c r="A2359" s="8" t="n">
        <v>2355</v>
      </c>
      <c r="B2359" s="23" t="n">
        <v>5</v>
      </c>
      <c r="C2359" s="23" t="n">
        <v>1.5</v>
      </c>
      <c r="D2359" s="8" t="n">
        <v>300</v>
      </c>
      <c r="E2359" s="8" t="n">
        <v>26</v>
      </c>
      <c r="F2359" s="8" t="n">
        <v>8</v>
      </c>
      <c r="G2359" s="28" t="n">
        <v>11.211605</v>
      </c>
      <c r="H2359" s="8" t="n">
        <v>161.998</v>
      </c>
      <c r="I2359" s="8" t="n">
        <v>3273.733307</v>
      </c>
      <c r="J2359" s="28" t="n">
        <v>20.20848</v>
      </c>
      <c r="K2359" s="39" t="n">
        <v>1.587843</v>
      </c>
      <c r="L2359" s="28" t="n">
        <v>19.431267</v>
      </c>
      <c r="M2359" s="8" t="n">
        <v>157.5</v>
      </c>
      <c r="N2359" s="8" t="n">
        <v>915</v>
      </c>
      <c r="O2359" s="28" t="n">
        <v>10.561845</v>
      </c>
      <c r="P2359" s="28" t="n">
        <v>17.356228</v>
      </c>
      <c r="Q2359" s="28" t="n">
        <v>20.039434</v>
      </c>
      <c r="R2359" s="8" t="n">
        <v>32</v>
      </c>
      <c r="S2359" s="8" t="n">
        <v>18</v>
      </c>
      <c r="T2359" s="23" t="n">
        <v>204.196451</v>
      </c>
      <c r="U2359" s="23" t="n">
        <v>170.769905</v>
      </c>
      <c r="V2359" s="28" t="n">
        <v>6.058838</v>
      </c>
      <c r="W2359" s="39" t="n">
        <v>0.636757</v>
      </c>
      <c r="X2359" s="24" t="n">
        <f aca="false">P2359*RHO_VANE/2700*(1+SCRAP)*PRICE_VANE</f>
        <v>207.75404916</v>
      </c>
      <c r="Y2359" s="24" t="n">
        <f aca="false">Q2359*RHO_PLATE/2700*(1+SCRAP)*PRICE_PLATE</f>
        <v>239.87202498</v>
      </c>
      <c r="Z2359" s="24" t="n">
        <f aca="false">T2359*CUT_M+(R2359+S2359)*CUT_SET</f>
        <v>356.2946765</v>
      </c>
      <c r="AA2359" s="24" t="n">
        <f aca="false">U2359*ROUND_M</f>
        <v>853.849525</v>
      </c>
      <c r="AB2359" s="24" t="n">
        <f aca="false">(R2359+S2359)*FINISH_PART</f>
        <v>400</v>
      </c>
      <c r="AC2359" s="24" t="n">
        <f aca="false">R2359*SPACER_VANE+(R2359+S2359)*ASM_H*LABOUR</f>
        <v>658.5</v>
      </c>
      <c r="AD2359" s="24" t="n">
        <f aca="false">V2359*G10_CAGE+W2359*G10_SLEEVE</f>
        <v>401.7357</v>
      </c>
      <c r="AE2359" s="24" t="n">
        <f aca="false">N2359/1000*SHAFT_M+SHAFT_SET</f>
        <v>189.8</v>
      </c>
      <c r="AF2359" s="24" t="n">
        <f aca="false">2*ROUNDUP(G2359*1000/V_ZENER,0)*PRICE_Z+5*ROUNDUP(G2359*DIODE_SAFETY/V_STICK,0)*PRICE_STICK</f>
        <v>80.9</v>
      </c>
      <c r="AG2359" s="24" t="n">
        <f aca="false">SUM(X2359:AF2359)</f>
        <v>3388.70597564</v>
      </c>
      <c r="AH2359" s="20" t="n">
        <f aca="false">FIXED_BOM</f>
        <v>3461</v>
      </c>
      <c r="AI2359" s="24" t="n">
        <f aca="false">(AG2359+AH2359)*(1+CONT)</f>
        <v>7877.161871986</v>
      </c>
      <c r="AJ2359" s="24" t="n">
        <f aca="false">IF(L2359&gt;0,AI2359/L2359,1000000000000)</f>
        <v>405.385910861397</v>
      </c>
      <c r="AK2359" s="8" t="n">
        <f aca="false">IF(AND(G2359&gt;=V_NEED,L2359&gt;=P_MIN,K2359&gt;=Z_MIN,F2359&lt;=N_CAP,D2359&lt;=R_MAX,OR(CORONA_REQ=0,O2359&gt;=G2359)),1,0)</f>
        <v>0</v>
      </c>
      <c r="AL2359" s="28" t="n">
        <f aca="false">IF(AK2359=1,IF(OBJECTIVE=1,AI2359,AJ2359),1000000000000)+ROW()*0.000000001</f>
        <v>1000000000000</v>
      </c>
    </row>
    <row r="2360" customFormat="false" ht="15" hidden="false" customHeight="false" outlineLevel="0" collapsed="false">
      <c r="A2360" s="8" t="n">
        <v>2356</v>
      </c>
      <c r="B2360" s="23" t="n">
        <v>5</v>
      </c>
      <c r="C2360" s="23" t="n">
        <v>1.5</v>
      </c>
      <c r="D2360" s="8" t="n">
        <v>300</v>
      </c>
      <c r="E2360" s="8" t="n">
        <v>26</v>
      </c>
      <c r="F2360" s="8" t="n">
        <v>10</v>
      </c>
      <c r="G2360" s="28" t="n">
        <v>11.211605</v>
      </c>
      <c r="H2360" s="8" t="n">
        <v>204.664134</v>
      </c>
      <c r="I2360" s="8" t="n">
        <v>4146.728855</v>
      </c>
      <c r="J2360" s="28" t="n">
        <v>20.261141</v>
      </c>
      <c r="K2360" s="39" t="n">
        <v>1.592551</v>
      </c>
      <c r="L2360" s="28" t="n">
        <v>24.745167</v>
      </c>
      <c r="M2360" s="8" t="n">
        <v>196.5</v>
      </c>
      <c r="N2360" s="8" t="n">
        <v>993</v>
      </c>
      <c r="O2360" s="28" t="n">
        <v>10.561845</v>
      </c>
      <c r="P2360" s="28" t="n">
        <v>21.695285</v>
      </c>
      <c r="Q2360" s="28" t="n">
        <v>24.492642</v>
      </c>
      <c r="R2360" s="8" t="n">
        <v>40</v>
      </c>
      <c r="S2360" s="8" t="n">
        <v>22</v>
      </c>
      <c r="T2360" s="23" t="n">
        <v>254.146006</v>
      </c>
      <c r="U2360" s="23" t="n">
        <v>212.362824</v>
      </c>
      <c r="V2360" s="28" t="n">
        <v>7.197607</v>
      </c>
      <c r="W2360" s="39" t="n">
        <v>0.756436</v>
      </c>
      <c r="X2360" s="24" t="n">
        <f aca="false">P2360*RHO_VANE/2700*(1+SCRAP)*PRICE_VANE</f>
        <v>259.69256145</v>
      </c>
      <c r="Y2360" s="24" t="n">
        <f aca="false">Q2360*RHO_PLATE/2700*(1+SCRAP)*PRICE_PLATE</f>
        <v>293.17692474</v>
      </c>
      <c r="Z2360" s="24" t="n">
        <f aca="false">T2360*CUT_M+(R2360+S2360)*CUT_SET</f>
        <v>443.219009</v>
      </c>
      <c r="AA2360" s="24" t="n">
        <f aca="false">U2360*ROUND_M</f>
        <v>1061.81412</v>
      </c>
      <c r="AB2360" s="24" t="n">
        <f aca="false">(R2360+S2360)*FINISH_PART</f>
        <v>496</v>
      </c>
      <c r="AC2360" s="24" t="n">
        <f aca="false">R2360*SPACER_VANE+(R2360+S2360)*ASM_H*LABOUR</f>
        <v>817.5</v>
      </c>
      <c r="AD2360" s="24" t="n">
        <f aca="false">V2360*G10_CAGE+W2360*G10_SLEEVE</f>
        <v>477.24258</v>
      </c>
      <c r="AE2360" s="24" t="n">
        <f aca="false">N2360/1000*SHAFT_M+SHAFT_SET</f>
        <v>199.16</v>
      </c>
      <c r="AF2360" s="24" t="n">
        <f aca="false">2*ROUNDUP(G2360*1000/V_ZENER,0)*PRICE_Z+5*ROUNDUP(G2360*DIODE_SAFETY/V_STICK,0)*PRICE_STICK</f>
        <v>80.9</v>
      </c>
      <c r="AG2360" s="24" t="n">
        <f aca="false">SUM(X2360:AF2360)</f>
        <v>4128.70519519</v>
      </c>
      <c r="AH2360" s="20" t="n">
        <f aca="false">FIXED_BOM</f>
        <v>3461</v>
      </c>
      <c r="AI2360" s="24" t="n">
        <f aca="false">(AG2360+AH2360)*(1+CONT)</f>
        <v>8728.1609744685</v>
      </c>
      <c r="AJ2360" s="24" t="n">
        <f aca="false">IF(L2360&gt;0,AI2360/L2360,1000000000000)</f>
        <v>352.721845622157</v>
      </c>
      <c r="AK2360" s="8" t="n">
        <f aca="false">IF(AND(G2360&gt;=V_NEED,L2360&gt;=P_MIN,K2360&gt;=Z_MIN,F2360&lt;=N_CAP,D2360&lt;=R_MAX,OR(CORONA_REQ=0,O2360&gt;=G2360)),1,0)</f>
        <v>0</v>
      </c>
      <c r="AL2360" s="28" t="n">
        <f aca="false">IF(AK2360=1,IF(OBJECTIVE=1,AI2360,AJ2360),1000000000000)+ROW()*0.000000001</f>
        <v>1000000000000</v>
      </c>
    </row>
    <row r="2361" customFormat="false" ht="15" hidden="false" customHeight="false" outlineLevel="0" collapsed="false">
      <c r="A2361" s="8" t="n">
        <v>2357</v>
      </c>
      <c r="B2361" s="23" t="n">
        <v>5</v>
      </c>
      <c r="C2361" s="23" t="n">
        <v>1.5</v>
      </c>
      <c r="D2361" s="8" t="n">
        <v>300</v>
      </c>
      <c r="E2361" s="8" t="n">
        <v>26</v>
      </c>
      <c r="F2361" s="8" t="n">
        <v>12</v>
      </c>
      <c r="G2361" s="28" t="n">
        <v>11.211605</v>
      </c>
      <c r="H2361" s="8" t="n">
        <v>247.330267</v>
      </c>
      <c r="I2361" s="8" t="n">
        <v>5019.724404</v>
      </c>
      <c r="J2361" s="28" t="n">
        <v>20.295633</v>
      </c>
      <c r="K2361" s="39" t="n">
        <v>1.595897</v>
      </c>
      <c r="L2361" s="28" t="n">
        <v>30.084599</v>
      </c>
      <c r="M2361" s="8" t="n">
        <v>235.5</v>
      </c>
      <c r="N2361" s="8" t="n">
        <v>1071</v>
      </c>
      <c r="O2361" s="28" t="n">
        <v>10.561845</v>
      </c>
      <c r="P2361" s="28" t="n">
        <v>26.034342</v>
      </c>
      <c r="Q2361" s="28" t="n">
        <v>28.945849</v>
      </c>
      <c r="R2361" s="8" t="n">
        <v>48</v>
      </c>
      <c r="S2361" s="8" t="n">
        <v>26</v>
      </c>
      <c r="T2361" s="23" t="n">
        <v>304.095562</v>
      </c>
      <c r="U2361" s="23" t="n">
        <v>253.955743</v>
      </c>
      <c r="V2361" s="28" t="n">
        <v>8.336377</v>
      </c>
      <c r="W2361" s="39" t="n">
        <v>0.876116</v>
      </c>
      <c r="X2361" s="24" t="n">
        <f aca="false">P2361*RHO_VANE/2700*(1+SCRAP)*PRICE_VANE</f>
        <v>311.63107374</v>
      </c>
      <c r="Y2361" s="24" t="n">
        <f aca="false">Q2361*RHO_PLATE/2700*(1+SCRAP)*PRICE_PLATE</f>
        <v>346.48181253</v>
      </c>
      <c r="Z2361" s="24" t="n">
        <f aca="false">T2361*CUT_M+(R2361+S2361)*CUT_SET</f>
        <v>530.143343</v>
      </c>
      <c r="AA2361" s="24" t="n">
        <f aca="false">U2361*ROUND_M</f>
        <v>1269.778715</v>
      </c>
      <c r="AB2361" s="24" t="n">
        <f aca="false">(R2361+S2361)*FINISH_PART</f>
        <v>592</v>
      </c>
      <c r="AC2361" s="24" t="n">
        <f aca="false">R2361*SPACER_VANE+(R2361+S2361)*ASM_H*LABOUR</f>
        <v>976.5</v>
      </c>
      <c r="AD2361" s="24" t="n">
        <f aca="false">V2361*G10_CAGE+W2361*G10_SLEEVE</f>
        <v>552.74958</v>
      </c>
      <c r="AE2361" s="24" t="n">
        <f aca="false">N2361/1000*SHAFT_M+SHAFT_SET</f>
        <v>208.52</v>
      </c>
      <c r="AF2361" s="24" t="n">
        <f aca="false">2*ROUNDUP(G2361*1000/V_ZENER,0)*PRICE_Z+5*ROUNDUP(G2361*DIODE_SAFETY/V_STICK,0)*PRICE_STICK</f>
        <v>80.9</v>
      </c>
      <c r="AG2361" s="24" t="n">
        <f aca="false">SUM(X2361:AF2361)</f>
        <v>4868.70452427</v>
      </c>
      <c r="AH2361" s="20" t="n">
        <f aca="false">FIXED_BOM</f>
        <v>3461</v>
      </c>
      <c r="AI2361" s="24" t="n">
        <f aca="false">(AG2361+AH2361)*(1+CONT)</f>
        <v>9579.1602029105</v>
      </c>
      <c r="AJ2361" s="24" t="n">
        <f aca="false">IF(L2361&gt;0,AI2361/L2361,1000000000000)</f>
        <v>318.407441724934</v>
      </c>
      <c r="AK2361" s="8" t="n">
        <f aca="false">IF(AND(G2361&gt;=V_NEED,L2361&gt;=P_MIN,K2361&gt;=Z_MIN,F2361&lt;=N_CAP,D2361&lt;=R_MAX,OR(CORONA_REQ=0,O2361&gt;=G2361)),1,0)</f>
        <v>0</v>
      </c>
      <c r="AL2361" s="28" t="n">
        <f aca="false">IF(AK2361=1,IF(OBJECTIVE=1,AI2361,AJ2361),1000000000000)+ROW()*0.000000001</f>
        <v>1000000000000</v>
      </c>
    </row>
    <row r="2362" customFormat="false" ht="15" hidden="false" customHeight="false" outlineLevel="0" collapsed="false">
      <c r="A2362" s="8" t="n">
        <v>2358</v>
      </c>
      <c r="B2362" s="23" t="n">
        <v>5</v>
      </c>
      <c r="C2362" s="23" t="n">
        <v>1.5</v>
      </c>
      <c r="D2362" s="8" t="n">
        <v>300</v>
      </c>
      <c r="E2362" s="8" t="n">
        <v>26</v>
      </c>
      <c r="F2362" s="8" t="n">
        <v>16</v>
      </c>
      <c r="G2362" s="28" t="n">
        <v>11.211605</v>
      </c>
      <c r="H2362" s="8" t="n">
        <v>332.662534</v>
      </c>
      <c r="I2362" s="8" t="n">
        <v>6765.715501</v>
      </c>
      <c r="J2362" s="28" t="n">
        <v>20.338075</v>
      </c>
      <c r="K2362" s="39" t="n">
        <v>1.60022</v>
      </c>
      <c r="L2362" s="28" t="n">
        <v>40.724269</v>
      </c>
      <c r="M2362" s="8" t="n">
        <v>313.5</v>
      </c>
      <c r="N2362" s="8" t="n">
        <v>1227</v>
      </c>
      <c r="O2362" s="28" t="n">
        <v>10.561845</v>
      </c>
      <c r="P2362" s="28" t="n">
        <v>34.712456</v>
      </c>
      <c r="Q2362" s="28" t="n">
        <v>37.852264</v>
      </c>
      <c r="R2362" s="8" t="n">
        <v>64</v>
      </c>
      <c r="S2362" s="8" t="n">
        <v>34</v>
      </c>
      <c r="T2362" s="23" t="n">
        <v>403.994672</v>
      </c>
      <c r="U2362" s="23" t="n">
        <v>337.141581</v>
      </c>
      <c r="V2362" s="28" t="n">
        <v>10.613916</v>
      </c>
      <c r="W2362" s="39" t="n">
        <v>1.115475</v>
      </c>
      <c r="X2362" s="24" t="n">
        <f aca="false">P2362*RHO_VANE/2700*(1+SCRAP)*PRICE_VANE</f>
        <v>415.50809832</v>
      </c>
      <c r="Y2362" s="24" t="n">
        <f aca="false">Q2362*RHO_PLATE/2700*(1+SCRAP)*PRICE_PLATE</f>
        <v>453.09160008</v>
      </c>
      <c r="Z2362" s="24" t="n">
        <f aca="false">T2362*CUT_M+(R2362+S2362)*CUT_SET</f>
        <v>703.992008</v>
      </c>
      <c r="AA2362" s="24" t="n">
        <f aca="false">U2362*ROUND_M</f>
        <v>1685.707905</v>
      </c>
      <c r="AB2362" s="24" t="n">
        <f aca="false">(R2362+S2362)*FINISH_PART</f>
        <v>784</v>
      </c>
      <c r="AC2362" s="24" t="n">
        <f aca="false">R2362*SPACER_VANE+(R2362+S2362)*ASM_H*LABOUR</f>
        <v>1294.5</v>
      </c>
      <c r="AD2362" s="24" t="n">
        <f aca="false">V2362*G10_CAGE+W2362*G10_SLEEVE</f>
        <v>703.76346</v>
      </c>
      <c r="AE2362" s="24" t="n">
        <f aca="false">N2362/1000*SHAFT_M+SHAFT_SET</f>
        <v>227.24</v>
      </c>
      <c r="AF2362" s="24" t="n">
        <f aca="false">2*ROUNDUP(G2362*1000/V_ZENER,0)*PRICE_Z+5*ROUNDUP(G2362*DIODE_SAFETY/V_STICK,0)*PRICE_STICK</f>
        <v>80.9</v>
      </c>
      <c r="AG2362" s="24" t="n">
        <f aca="false">SUM(X2362:AF2362)</f>
        <v>6348.7030714</v>
      </c>
      <c r="AH2362" s="20" t="n">
        <f aca="false">FIXED_BOM</f>
        <v>3461</v>
      </c>
      <c r="AI2362" s="24" t="n">
        <f aca="false">(AG2362+AH2362)*(1+CONT)</f>
        <v>11281.15853211</v>
      </c>
      <c r="AJ2362" s="24" t="n">
        <f aca="false">IF(L2362&gt;0,AI2362/L2362,1000000000000)</f>
        <v>277.013162154243</v>
      </c>
      <c r="AK2362" s="8" t="n">
        <f aca="false">IF(AND(G2362&gt;=V_NEED,L2362&gt;=P_MIN,K2362&gt;=Z_MIN,F2362&lt;=N_CAP,D2362&lt;=R_MAX,OR(CORONA_REQ=0,O2362&gt;=G2362)),1,0)</f>
        <v>0</v>
      </c>
      <c r="AL2362" s="28" t="n">
        <f aca="false">IF(AK2362=1,IF(OBJECTIVE=1,AI2362,AJ2362),1000000000000)+ROW()*0.000000001</f>
        <v>1000000000000</v>
      </c>
    </row>
    <row r="2363" customFormat="false" ht="15" hidden="false" customHeight="false" outlineLevel="0" collapsed="false">
      <c r="A2363" s="8" t="n">
        <v>2359</v>
      </c>
      <c r="B2363" s="23" t="n">
        <v>5</v>
      </c>
      <c r="C2363" s="23" t="n">
        <v>2</v>
      </c>
      <c r="D2363" s="8" t="n">
        <v>300</v>
      </c>
      <c r="E2363" s="8" t="n">
        <v>18</v>
      </c>
      <c r="F2363" s="8" t="n">
        <v>4</v>
      </c>
      <c r="G2363" s="28" t="n">
        <v>11.211605</v>
      </c>
      <c r="H2363" s="8" t="n">
        <v>37.506571</v>
      </c>
      <c r="I2363" s="8" t="n">
        <v>1075.940699</v>
      </c>
      <c r="J2363" s="28" t="n">
        <v>28.686725</v>
      </c>
      <c r="K2363" s="39" t="n">
        <v>1.584975</v>
      </c>
      <c r="L2363" s="28" t="n">
        <v>6.352264</v>
      </c>
      <c r="M2363" s="8" t="n">
        <v>79</v>
      </c>
      <c r="N2363" s="8" t="n">
        <v>758</v>
      </c>
      <c r="O2363" s="28" t="n">
        <v>11.4365</v>
      </c>
      <c r="P2363" s="28" t="n">
        <v>8.404093</v>
      </c>
      <c r="Q2363" s="28" t="n">
        <v>11.87522</v>
      </c>
      <c r="R2363" s="8" t="n">
        <v>16</v>
      </c>
      <c r="S2363" s="8" t="n">
        <v>8</v>
      </c>
      <c r="T2363" s="23" t="n">
        <v>99.899111</v>
      </c>
      <c r="U2363" s="23" t="n">
        <v>83.185838</v>
      </c>
      <c r="V2363" s="28" t="n">
        <v>3.766699</v>
      </c>
      <c r="W2363" s="39" t="n">
        <v>0.395863</v>
      </c>
      <c r="X2363" s="24" t="n">
        <f aca="false">P2363*RHO_VANE/2700*(1+SCRAP)*PRICE_VANE</f>
        <v>100.59699321</v>
      </c>
      <c r="Y2363" s="24" t="n">
        <f aca="false">Q2363*RHO_PLATE/2700*(1+SCRAP)*PRICE_PLATE</f>
        <v>142.1463834</v>
      </c>
      <c r="Z2363" s="24" t="n">
        <f aca="false">T2363*CUT_M+(R2363+S2363)*CUT_SET</f>
        <v>173.8486665</v>
      </c>
      <c r="AA2363" s="24" t="n">
        <f aca="false">U2363*ROUND_M</f>
        <v>415.92919</v>
      </c>
      <c r="AB2363" s="24" t="n">
        <f aca="false">(R2363+S2363)*FINISH_PART</f>
        <v>192</v>
      </c>
      <c r="AC2363" s="24" t="n">
        <f aca="false">R2363*SPACER_VANE+(R2363+S2363)*ASM_H*LABOUR</f>
        <v>318</v>
      </c>
      <c r="AD2363" s="24" t="n">
        <f aca="false">V2363*G10_CAGE+W2363*G10_SLEEVE</f>
        <v>249.75372</v>
      </c>
      <c r="AE2363" s="24" t="n">
        <f aca="false">N2363/1000*SHAFT_M+SHAFT_SET</f>
        <v>170.96</v>
      </c>
      <c r="AF2363" s="24" t="n">
        <f aca="false">2*ROUNDUP(G2363*1000/V_ZENER,0)*PRICE_Z+5*ROUNDUP(G2363*DIODE_SAFETY/V_STICK,0)*PRICE_STICK</f>
        <v>80.9</v>
      </c>
      <c r="AG2363" s="24" t="n">
        <f aca="false">SUM(X2363:AF2363)</f>
        <v>1844.13495311</v>
      </c>
      <c r="AH2363" s="20" t="n">
        <f aca="false">FIXED_BOM</f>
        <v>3461</v>
      </c>
      <c r="AI2363" s="24" t="n">
        <f aca="false">(AG2363+AH2363)*(1+CONT)</f>
        <v>6100.9051960765</v>
      </c>
      <c r="AJ2363" s="24" t="n">
        <f aca="false">IF(L2363&gt;0,AI2363/L2363,1000000000000)</f>
        <v>960.430044481228</v>
      </c>
      <c r="AK2363" s="8" t="n">
        <f aca="false">IF(AND(G2363&gt;=V_NEED,L2363&gt;=P_MIN,K2363&gt;=Z_MIN,F2363&lt;=N_CAP,D2363&lt;=R_MAX,OR(CORONA_REQ=0,O2363&gt;=G2363)),1,0)</f>
        <v>1</v>
      </c>
      <c r="AL2363" s="28" t="n">
        <f aca="false">IF(AK2363=1,IF(OBJECTIVE=1,AI2363,AJ2363),1000000000000)+ROW()*0.000000001</f>
        <v>6100.9051984395</v>
      </c>
    </row>
    <row r="2364" customFormat="false" ht="15" hidden="false" customHeight="false" outlineLevel="0" collapsed="false">
      <c r="A2364" s="8" t="n">
        <v>2360</v>
      </c>
      <c r="B2364" s="23" t="n">
        <v>5</v>
      </c>
      <c r="C2364" s="23" t="n">
        <v>2</v>
      </c>
      <c r="D2364" s="8" t="n">
        <v>300</v>
      </c>
      <c r="E2364" s="8" t="n">
        <v>18</v>
      </c>
      <c r="F2364" s="8" t="n">
        <v>6</v>
      </c>
      <c r="G2364" s="28" t="n">
        <v>11.211605</v>
      </c>
      <c r="H2364" s="8" t="n">
        <v>57.79604</v>
      </c>
      <c r="I2364" s="8" t="n">
        <v>1690.763955</v>
      </c>
      <c r="J2364" s="28" t="n">
        <v>29.253976</v>
      </c>
      <c r="K2364" s="39" t="n">
        <v>1.610149</v>
      </c>
      <c r="L2364" s="28" t="n">
        <v>10.269409</v>
      </c>
      <c r="M2364" s="8" t="n">
        <v>114</v>
      </c>
      <c r="N2364" s="8" t="n">
        <v>828</v>
      </c>
      <c r="O2364" s="28" t="n">
        <v>11.4365</v>
      </c>
      <c r="P2364" s="28" t="n">
        <v>12.60614</v>
      </c>
      <c r="Q2364" s="28" t="n">
        <v>14.844025</v>
      </c>
      <c r="R2364" s="8" t="n">
        <v>24</v>
      </c>
      <c r="S2364" s="8" t="n">
        <v>10</v>
      </c>
      <c r="T2364" s="23" t="n">
        <v>145.450436</v>
      </c>
      <c r="U2364" s="23" t="n">
        <v>120.380527</v>
      </c>
      <c r="V2364" s="28" t="n">
        <v>4.788672</v>
      </c>
      <c r="W2364" s="39" t="n">
        <v>0.503268</v>
      </c>
      <c r="X2364" s="24" t="n">
        <f aca="false">P2364*RHO_VANE/2700*(1+SCRAP)*PRICE_VANE</f>
        <v>150.8954958</v>
      </c>
      <c r="Y2364" s="24" t="n">
        <f aca="false">Q2364*RHO_PLATE/2700*(1+SCRAP)*PRICE_PLATE</f>
        <v>177.68297925</v>
      </c>
      <c r="Z2364" s="24" t="n">
        <f aca="false">T2364*CUT_M+(R2364+S2364)*CUT_SET</f>
        <v>252.175654</v>
      </c>
      <c r="AA2364" s="24" t="n">
        <f aca="false">U2364*ROUND_M</f>
        <v>601.902635</v>
      </c>
      <c r="AB2364" s="24" t="n">
        <f aca="false">(R2364+S2364)*FINISH_PART</f>
        <v>272</v>
      </c>
      <c r="AC2364" s="24" t="n">
        <f aca="false">R2364*SPACER_VANE+(R2364+S2364)*ASM_H*LABOUR</f>
        <v>454.5</v>
      </c>
      <c r="AD2364" s="24" t="n">
        <f aca="false">V2364*G10_CAGE+W2364*G10_SLEEVE</f>
        <v>317.5164</v>
      </c>
      <c r="AE2364" s="24" t="n">
        <f aca="false">N2364/1000*SHAFT_M+SHAFT_SET</f>
        <v>179.36</v>
      </c>
      <c r="AF2364" s="24" t="n">
        <f aca="false">2*ROUNDUP(G2364*1000/V_ZENER,0)*PRICE_Z+5*ROUNDUP(G2364*DIODE_SAFETY/V_STICK,0)*PRICE_STICK</f>
        <v>80.9</v>
      </c>
      <c r="AG2364" s="24" t="n">
        <f aca="false">SUM(X2364:AF2364)</f>
        <v>2486.93316405</v>
      </c>
      <c r="AH2364" s="20" t="n">
        <f aca="false">FIXED_BOM</f>
        <v>3461</v>
      </c>
      <c r="AI2364" s="24" t="n">
        <f aca="false">(AG2364+AH2364)*(1+CONT)</f>
        <v>6840.1231386575</v>
      </c>
      <c r="AJ2364" s="24" t="n">
        <f aca="false">IF(L2364&gt;0,AI2364/L2364,1000000000000)</f>
        <v>666.067846616831</v>
      </c>
      <c r="AK2364" s="8" t="n">
        <f aca="false">IF(AND(G2364&gt;=V_NEED,L2364&gt;=P_MIN,K2364&gt;=Z_MIN,F2364&lt;=N_CAP,D2364&lt;=R_MAX,OR(CORONA_REQ=0,O2364&gt;=G2364)),1,0)</f>
        <v>1</v>
      </c>
      <c r="AL2364" s="28" t="n">
        <f aca="false">IF(AK2364=1,IF(OBJECTIVE=1,AI2364,AJ2364),1000000000000)+ROW()*0.000000001</f>
        <v>6840.1231410215</v>
      </c>
    </row>
    <row r="2365" customFormat="false" ht="15" hidden="false" customHeight="false" outlineLevel="0" collapsed="false">
      <c r="A2365" s="8" t="n">
        <v>2361</v>
      </c>
      <c r="B2365" s="23" t="n">
        <v>5</v>
      </c>
      <c r="C2365" s="23" t="n">
        <v>2</v>
      </c>
      <c r="D2365" s="8" t="n">
        <v>300</v>
      </c>
      <c r="E2365" s="8" t="n">
        <v>18</v>
      </c>
      <c r="F2365" s="8" t="n">
        <v>8</v>
      </c>
      <c r="G2365" s="28" t="n">
        <v>11.211605</v>
      </c>
      <c r="H2365" s="8" t="n">
        <v>78.085509</v>
      </c>
      <c r="I2365" s="8" t="n">
        <v>2305.587211</v>
      </c>
      <c r="J2365" s="28" t="n">
        <v>29.526441</v>
      </c>
      <c r="K2365" s="39" t="n">
        <v>1.621233</v>
      </c>
      <c r="L2365" s="28" t="n">
        <v>14.172419</v>
      </c>
      <c r="M2365" s="8" t="n">
        <v>156</v>
      </c>
      <c r="N2365" s="8" t="n">
        <v>912</v>
      </c>
      <c r="O2365" s="28" t="n">
        <v>11.4365</v>
      </c>
      <c r="P2365" s="28" t="n">
        <v>16.808187</v>
      </c>
      <c r="Q2365" s="28" t="n">
        <v>20.781635</v>
      </c>
      <c r="R2365" s="8" t="n">
        <v>32</v>
      </c>
      <c r="S2365" s="8" t="n">
        <v>14</v>
      </c>
      <c r="T2365" s="23" t="n">
        <v>195.399992</v>
      </c>
      <c r="U2365" s="23" t="n">
        <v>161.973446</v>
      </c>
      <c r="V2365" s="28" t="n">
        <v>6.015039</v>
      </c>
      <c r="W2365" s="39" t="n">
        <v>0.632154</v>
      </c>
      <c r="X2365" s="24" t="n">
        <f aca="false">P2365*RHO_VANE/2700*(1+SCRAP)*PRICE_VANE</f>
        <v>201.19399839</v>
      </c>
      <c r="Y2365" s="24" t="n">
        <f aca="false">Q2365*RHO_PLATE/2700*(1+SCRAP)*PRICE_PLATE</f>
        <v>248.75617095</v>
      </c>
      <c r="Z2365" s="24" t="n">
        <f aca="false">T2365*CUT_M+(R2365+S2365)*CUT_SET</f>
        <v>339.099988</v>
      </c>
      <c r="AA2365" s="24" t="n">
        <f aca="false">U2365*ROUND_M</f>
        <v>809.86723</v>
      </c>
      <c r="AB2365" s="24" t="n">
        <f aca="false">(R2365+S2365)*FINISH_PART</f>
        <v>368</v>
      </c>
      <c r="AC2365" s="24" t="n">
        <f aca="false">R2365*SPACER_VANE+(R2365+S2365)*ASM_H*LABOUR</f>
        <v>613.5</v>
      </c>
      <c r="AD2365" s="24" t="n">
        <f aca="false">V2365*G10_CAGE+W2365*G10_SLEEVE</f>
        <v>398.83158</v>
      </c>
      <c r="AE2365" s="24" t="n">
        <f aca="false">N2365/1000*SHAFT_M+SHAFT_SET</f>
        <v>189.44</v>
      </c>
      <c r="AF2365" s="24" t="n">
        <f aca="false">2*ROUNDUP(G2365*1000/V_ZENER,0)*PRICE_Z+5*ROUNDUP(G2365*DIODE_SAFETY/V_STICK,0)*PRICE_STICK</f>
        <v>80.9</v>
      </c>
      <c r="AG2365" s="24" t="n">
        <f aca="false">SUM(X2365:AF2365)</f>
        <v>3249.58896734</v>
      </c>
      <c r="AH2365" s="20" t="n">
        <f aca="false">FIXED_BOM</f>
        <v>3461</v>
      </c>
      <c r="AI2365" s="24" t="n">
        <f aca="false">(AG2365+AH2365)*(1+CONT)</f>
        <v>7717.177312441</v>
      </c>
      <c r="AJ2365" s="24" t="n">
        <f aca="false">IF(L2365&gt;0,AI2365/L2365,1000000000000)</f>
        <v>544.520826856798</v>
      </c>
      <c r="AK2365" s="8" t="n">
        <f aca="false">IF(AND(G2365&gt;=V_NEED,L2365&gt;=P_MIN,K2365&gt;=Z_MIN,F2365&lt;=N_CAP,D2365&lt;=R_MAX,OR(CORONA_REQ=0,O2365&gt;=G2365)),1,0)</f>
        <v>0</v>
      </c>
      <c r="AL2365" s="28" t="n">
        <f aca="false">IF(AK2365=1,IF(OBJECTIVE=1,AI2365,AJ2365),1000000000000)+ROW()*0.000000001</f>
        <v>1000000000000</v>
      </c>
    </row>
    <row r="2366" customFormat="false" ht="15" hidden="false" customHeight="false" outlineLevel="0" collapsed="false">
      <c r="A2366" s="8" t="n">
        <v>2362</v>
      </c>
      <c r="B2366" s="23" t="n">
        <v>5</v>
      </c>
      <c r="C2366" s="23" t="n">
        <v>2</v>
      </c>
      <c r="D2366" s="8" t="n">
        <v>300</v>
      </c>
      <c r="E2366" s="8" t="n">
        <v>18</v>
      </c>
      <c r="F2366" s="8" t="n">
        <v>10</v>
      </c>
      <c r="G2366" s="28" t="n">
        <v>11.211605</v>
      </c>
      <c r="H2366" s="8" t="n">
        <v>98.374979</v>
      </c>
      <c r="I2366" s="8" t="n">
        <v>2920.410468</v>
      </c>
      <c r="J2366" s="28" t="n">
        <v>29.686517</v>
      </c>
      <c r="K2366" s="39" t="n">
        <v>1.629043</v>
      </c>
      <c r="L2366" s="28" t="n">
        <v>18.102149</v>
      </c>
      <c r="M2366" s="8" t="n">
        <v>191</v>
      </c>
      <c r="N2366" s="8" t="n">
        <v>982</v>
      </c>
      <c r="O2366" s="28" t="n">
        <v>11.4365</v>
      </c>
      <c r="P2366" s="28" t="n">
        <v>21.010233</v>
      </c>
      <c r="Q2366" s="28" t="n">
        <v>23.75044</v>
      </c>
      <c r="R2366" s="8" t="n">
        <v>40</v>
      </c>
      <c r="S2366" s="8" t="n">
        <v>16</v>
      </c>
      <c r="T2366" s="23" t="n">
        <v>240.951317</v>
      </c>
      <c r="U2366" s="23" t="n">
        <v>199.168135</v>
      </c>
      <c r="V2366" s="28" t="n">
        <v>7.037012</v>
      </c>
      <c r="W2366" s="39" t="n">
        <v>0.739559</v>
      </c>
      <c r="X2366" s="24" t="n">
        <f aca="false">P2366*RHO_VANE/2700*(1+SCRAP)*PRICE_VANE</f>
        <v>251.49248901</v>
      </c>
      <c r="Y2366" s="24" t="n">
        <f aca="false">Q2366*RHO_PLATE/2700*(1+SCRAP)*PRICE_PLATE</f>
        <v>284.2927668</v>
      </c>
      <c r="Z2366" s="24" t="n">
        <f aca="false">T2366*CUT_M+(R2366+S2366)*CUT_SET</f>
        <v>417.4269755</v>
      </c>
      <c r="AA2366" s="24" t="n">
        <f aca="false">U2366*ROUND_M</f>
        <v>995.840675</v>
      </c>
      <c r="AB2366" s="24" t="n">
        <f aca="false">(R2366+S2366)*FINISH_PART</f>
        <v>448</v>
      </c>
      <c r="AC2366" s="24" t="n">
        <f aca="false">R2366*SPACER_VANE+(R2366+S2366)*ASM_H*LABOUR</f>
        <v>750</v>
      </c>
      <c r="AD2366" s="24" t="n">
        <f aca="false">V2366*G10_CAGE+W2366*G10_SLEEVE</f>
        <v>466.59426</v>
      </c>
      <c r="AE2366" s="24" t="n">
        <f aca="false">N2366/1000*SHAFT_M+SHAFT_SET</f>
        <v>197.84</v>
      </c>
      <c r="AF2366" s="24" t="n">
        <f aca="false">2*ROUNDUP(G2366*1000/V_ZENER,0)*PRICE_Z+5*ROUNDUP(G2366*DIODE_SAFETY/V_STICK,0)*PRICE_STICK</f>
        <v>80.9</v>
      </c>
      <c r="AG2366" s="24" t="n">
        <f aca="false">SUM(X2366:AF2366)</f>
        <v>3892.38716631</v>
      </c>
      <c r="AH2366" s="20" t="n">
        <f aca="false">FIXED_BOM</f>
        <v>3461</v>
      </c>
      <c r="AI2366" s="24" t="n">
        <f aca="false">(AG2366+AH2366)*(1+CONT)</f>
        <v>8456.3952412565</v>
      </c>
      <c r="AJ2366" s="24" t="n">
        <f aca="false">IF(L2366&gt;0,AI2366/L2366,1000000000000)</f>
        <v>467.148692746729</v>
      </c>
      <c r="AK2366" s="8" t="n">
        <f aca="false">IF(AND(G2366&gt;=V_NEED,L2366&gt;=P_MIN,K2366&gt;=Z_MIN,F2366&lt;=N_CAP,D2366&lt;=R_MAX,OR(CORONA_REQ=0,O2366&gt;=G2366)),1,0)</f>
        <v>0</v>
      </c>
      <c r="AL2366" s="28" t="n">
        <f aca="false">IF(AK2366=1,IF(OBJECTIVE=1,AI2366,AJ2366),1000000000000)+ROW()*0.000000001</f>
        <v>1000000000000</v>
      </c>
    </row>
    <row r="2367" customFormat="false" ht="15" hidden="false" customHeight="false" outlineLevel="0" collapsed="false">
      <c r="A2367" s="8" t="n">
        <v>2363</v>
      </c>
      <c r="B2367" s="23" t="n">
        <v>5</v>
      </c>
      <c r="C2367" s="23" t="n">
        <v>2</v>
      </c>
      <c r="D2367" s="8" t="n">
        <v>300</v>
      </c>
      <c r="E2367" s="8" t="n">
        <v>18</v>
      </c>
      <c r="F2367" s="8" t="n">
        <v>12</v>
      </c>
      <c r="G2367" s="28" t="n">
        <v>11.211605</v>
      </c>
      <c r="H2367" s="8" t="n">
        <v>118.664448</v>
      </c>
      <c r="I2367" s="8" t="n">
        <v>3535.233724</v>
      </c>
      <c r="J2367" s="28" t="n">
        <v>29.791853</v>
      </c>
      <c r="K2367" s="39" t="n">
        <v>1.633599</v>
      </c>
      <c r="L2367" s="28" t="n">
        <v>22.018138</v>
      </c>
      <c r="M2367" s="8" t="n">
        <v>226</v>
      </c>
      <c r="N2367" s="8" t="n">
        <v>1052</v>
      </c>
      <c r="O2367" s="28" t="n">
        <v>11.4365</v>
      </c>
      <c r="P2367" s="28" t="n">
        <v>25.21228</v>
      </c>
      <c r="Q2367" s="28" t="n">
        <v>26.719246</v>
      </c>
      <c r="R2367" s="8" t="n">
        <v>48</v>
      </c>
      <c r="S2367" s="8" t="n">
        <v>18</v>
      </c>
      <c r="T2367" s="23" t="n">
        <v>286.502643</v>
      </c>
      <c r="U2367" s="23" t="n">
        <v>236.362824</v>
      </c>
      <c r="V2367" s="28" t="n">
        <v>8.058984</v>
      </c>
      <c r="W2367" s="39" t="n">
        <v>0.846963</v>
      </c>
      <c r="X2367" s="24" t="n">
        <f aca="false">P2367*RHO_VANE/2700*(1+SCRAP)*PRICE_VANE</f>
        <v>301.7909916</v>
      </c>
      <c r="Y2367" s="24" t="n">
        <f aca="false">Q2367*RHO_PLATE/2700*(1+SCRAP)*PRICE_PLATE</f>
        <v>319.82937462</v>
      </c>
      <c r="Z2367" s="24" t="n">
        <f aca="false">T2367*CUT_M+(R2367+S2367)*CUT_SET</f>
        <v>495.7539645</v>
      </c>
      <c r="AA2367" s="24" t="n">
        <f aca="false">U2367*ROUND_M</f>
        <v>1181.81412</v>
      </c>
      <c r="AB2367" s="24" t="n">
        <f aca="false">(R2367+S2367)*FINISH_PART</f>
        <v>528</v>
      </c>
      <c r="AC2367" s="24" t="n">
        <f aca="false">R2367*SPACER_VANE+(R2367+S2367)*ASM_H*LABOUR</f>
        <v>886.5</v>
      </c>
      <c r="AD2367" s="24" t="n">
        <f aca="false">V2367*G10_CAGE+W2367*G10_SLEEVE</f>
        <v>534.35682</v>
      </c>
      <c r="AE2367" s="24" t="n">
        <f aca="false">N2367/1000*SHAFT_M+SHAFT_SET</f>
        <v>206.24</v>
      </c>
      <c r="AF2367" s="24" t="n">
        <f aca="false">2*ROUNDUP(G2367*1000/V_ZENER,0)*PRICE_Z+5*ROUNDUP(G2367*DIODE_SAFETY/V_STICK,0)*PRICE_STICK</f>
        <v>80.9</v>
      </c>
      <c r="AG2367" s="24" t="n">
        <f aca="false">SUM(X2367:AF2367)</f>
        <v>4535.18527072</v>
      </c>
      <c r="AH2367" s="20" t="n">
        <f aca="false">FIXED_BOM</f>
        <v>3461</v>
      </c>
      <c r="AI2367" s="24" t="n">
        <f aca="false">(AG2367+AH2367)*(1+CONT)</f>
        <v>9195.613061328</v>
      </c>
      <c r="AJ2367" s="24" t="n">
        <f aca="false">IF(L2367&gt;0,AI2367/L2367,1000000000000)</f>
        <v>417.638088258326</v>
      </c>
      <c r="AK2367" s="8" t="n">
        <f aca="false">IF(AND(G2367&gt;=V_NEED,L2367&gt;=P_MIN,K2367&gt;=Z_MIN,F2367&lt;=N_CAP,D2367&lt;=R_MAX,OR(CORONA_REQ=0,O2367&gt;=G2367)),1,0)</f>
        <v>0</v>
      </c>
      <c r="AL2367" s="28" t="n">
        <f aca="false">IF(AK2367=1,IF(OBJECTIVE=1,AI2367,AJ2367),1000000000000)+ROW()*0.000000001</f>
        <v>1000000000000</v>
      </c>
    </row>
    <row r="2368" customFormat="false" ht="15" hidden="false" customHeight="false" outlineLevel="0" collapsed="false">
      <c r="A2368" s="8" t="n">
        <v>2364</v>
      </c>
      <c r="B2368" s="23" t="n">
        <v>5</v>
      </c>
      <c r="C2368" s="23" t="n">
        <v>2</v>
      </c>
      <c r="D2368" s="8" t="n">
        <v>300</v>
      </c>
      <c r="E2368" s="8" t="n">
        <v>18</v>
      </c>
      <c r="F2368" s="8" t="n">
        <v>16</v>
      </c>
      <c r="G2368" s="28" t="n">
        <v>11.211605</v>
      </c>
      <c r="H2368" s="8" t="n">
        <v>159.243386</v>
      </c>
      <c r="I2368" s="8" t="n">
        <v>4764.880237</v>
      </c>
      <c r="J2368" s="28" t="n">
        <v>29.921998</v>
      </c>
      <c r="K2368" s="39" t="n">
        <v>1.639641</v>
      </c>
      <c r="L2368" s="28" t="n">
        <v>29.863941</v>
      </c>
      <c r="M2368" s="8" t="n">
        <v>303</v>
      </c>
      <c r="N2368" s="8" t="n">
        <v>1206</v>
      </c>
      <c r="O2368" s="28" t="n">
        <v>11.4365</v>
      </c>
      <c r="P2368" s="28" t="n">
        <v>33.616373</v>
      </c>
      <c r="Q2368" s="28" t="n">
        <v>35.625661</v>
      </c>
      <c r="R2368" s="8" t="n">
        <v>64</v>
      </c>
      <c r="S2368" s="8" t="n">
        <v>24</v>
      </c>
      <c r="T2368" s="23" t="n">
        <v>382.003524</v>
      </c>
      <c r="U2368" s="23" t="n">
        <v>315.150432</v>
      </c>
      <c r="V2368" s="28" t="n">
        <v>10.307324</v>
      </c>
      <c r="W2368" s="39" t="n">
        <v>1.083254</v>
      </c>
      <c r="X2368" s="24" t="n">
        <f aca="false">P2368*RHO_VANE/2700*(1+SCRAP)*PRICE_VANE</f>
        <v>402.38798481</v>
      </c>
      <c r="Y2368" s="24" t="n">
        <f aca="false">Q2368*RHO_PLATE/2700*(1+SCRAP)*PRICE_PLATE</f>
        <v>426.43916217</v>
      </c>
      <c r="Z2368" s="24" t="n">
        <f aca="false">T2368*CUT_M+(R2368+S2368)*CUT_SET</f>
        <v>661.005286</v>
      </c>
      <c r="AA2368" s="24" t="n">
        <f aca="false">U2368*ROUND_M</f>
        <v>1575.75216</v>
      </c>
      <c r="AB2368" s="24" t="n">
        <f aca="false">(R2368+S2368)*FINISH_PART</f>
        <v>704</v>
      </c>
      <c r="AC2368" s="24" t="n">
        <f aca="false">R2368*SPACER_VANE+(R2368+S2368)*ASM_H*LABOUR</f>
        <v>1182</v>
      </c>
      <c r="AD2368" s="24" t="n">
        <f aca="false">V2368*G10_CAGE+W2368*G10_SLEEVE</f>
        <v>683.43468</v>
      </c>
      <c r="AE2368" s="24" t="n">
        <f aca="false">N2368/1000*SHAFT_M+SHAFT_SET</f>
        <v>224.72</v>
      </c>
      <c r="AF2368" s="24" t="n">
        <f aca="false">2*ROUNDUP(G2368*1000/V_ZENER,0)*PRICE_Z+5*ROUNDUP(G2368*DIODE_SAFETY/V_STICK,0)*PRICE_STICK</f>
        <v>80.9</v>
      </c>
      <c r="AG2368" s="24" t="n">
        <f aca="false">SUM(X2368:AF2368)</f>
        <v>5940.63927298</v>
      </c>
      <c r="AH2368" s="20" t="n">
        <f aca="false">FIXED_BOM</f>
        <v>3461</v>
      </c>
      <c r="AI2368" s="24" t="n">
        <f aca="false">(AG2368+AH2368)*(1+CONT)</f>
        <v>10811.885163927</v>
      </c>
      <c r="AJ2368" s="24" t="n">
        <f aca="false">IF(L2368&gt;0,AI2368/L2368,1000000000000)</f>
        <v>362.038123633013</v>
      </c>
      <c r="AK2368" s="8" t="n">
        <f aca="false">IF(AND(G2368&gt;=V_NEED,L2368&gt;=P_MIN,K2368&gt;=Z_MIN,F2368&lt;=N_CAP,D2368&lt;=R_MAX,OR(CORONA_REQ=0,O2368&gt;=G2368)),1,0)</f>
        <v>0</v>
      </c>
      <c r="AL2368" s="28" t="n">
        <f aca="false">IF(AK2368=1,IF(OBJECTIVE=1,AI2368,AJ2368),1000000000000)+ROW()*0.000000001</f>
        <v>1000000000000</v>
      </c>
    </row>
    <row r="2369" customFormat="false" ht="15" hidden="false" customHeight="false" outlineLevel="0" collapsed="false">
      <c r="A2369" s="8" t="n">
        <v>2365</v>
      </c>
      <c r="B2369" s="23" t="n">
        <v>5</v>
      </c>
      <c r="C2369" s="23" t="n">
        <v>2</v>
      </c>
      <c r="D2369" s="8" t="n">
        <v>300</v>
      </c>
      <c r="E2369" s="8" t="n">
        <v>22</v>
      </c>
      <c r="F2369" s="8" t="n">
        <v>4</v>
      </c>
      <c r="G2369" s="28" t="n">
        <v>11.211605</v>
      </c>
      <c r="H2369" s="8" t="n">
        <v>51.151595</v>
      </c>
      <c r="I2369" s="8" t="n">
        <v>1303.834914</v>
      </c>
      <c r="J2369" s="28" t="n">
        <v>25.489624</v>
      </c>
      <c r="K2369" s="39" t="n">
        <v>1.58393</v>
      </c>
      <c r="L2369" s="28" t="n">
        <v>7.693072</v>
      </c>
      <c r="M2369" s="8" t="n">
        <v>79</v>
      </c>
      <c r="N2369" s="8" t="n">
        <v>758</v>
      </c>
      <c r="O2369" s="28" t="n">
        <v>11.4365</v>
      </c>
      <c r="P2369" s="28" t="n">
        <v>9.987456</v>
      </c>
      <c r="Q2369" s="28" t="n">
        <v>11.87522</v>
      </c>
      <c r="R2369" s="8" t="n">
        <v>16</v>
      </c>
      <c r="S2369" s="8" t="n">
        <v>8</v>
      </c>
      <c r="T2369" s="23" t="n">
        <v>99.899111</v>
      </c>
      <c r="U2369" s="23" t="n">
        <v>83.185838</v>
      </c>
      <c r="V2369" s="28" t="n">
        <v>3.766699</v>
      </c>
      <c r="W2369" s="39" t="n">
        <v>0.395863</v>
      </c>
      <c r="X2369" s="24" t="n">
        <f aca="false">P2369*RHO_VANE/2700*(1+SCRAP)*PRICE_VANE</f>
        <v>119.54984832</v>
      </c>
      <c r="Y2369" s="24" t="n">
        <f aca="false">Q2369*RHO_PLATE/2700*(1+SCRAP)*PRICE_PLATE</f>
        <v>142.1463834</v>
      </c>
      <c r="Z2369" s="24" t="n">
        <f aca="false">T2369*CUT_M+(R2369+S2369)*CUT_SET</f>
        <v>173.8486665</v>
      </c>
      <c r="AA2369" s="24" t="n">
        <f aca="false">U2369*ROUND_M</f>
        <v>415.92919</v>
      </c>
      <c r="AB2369" s="24" t="n">
        <f aca="false">(R2369+S2369)*FINISH_PART</f>
        <v>192</v>
      </c>
      <c r="AC2369" s="24" t="n">
        <f aca="false">R2369*SPACER_VANE+(R2369+S2369)*ASM_H*LABOUR</f>
        <v>318</v>
      </c>
      <c r="AD2369" s="24" t="n">
        <f aca="false">V2369*G10_CAGE+W2369*G10_SLEEVE</f>
        <v>249.75372</v>
      </c>
      <c r="AE2369" s="24" t="n">
        <f aca="false">N2369/1000*SHAFT_M+SHAFT_SET</f>
        <v>170.96</v>
      </c>
      <c r="AF2369" s="24" t="n">
        <f aca="false">2*ROUNDUP(G2369*1000/V_ZENER,0)*PRICE_Z+5*ROUNDUP(G2369*DIODE_SAFETY/V_STICK,0)*PRICE_STICK</f>
        <v>80.9</v>
      </c>
      <c r="AG2369" s="24" t="n">
        <f aca="false">SUM(X2369:AF2369)</f>
        <v>1863.08780822</v>
      </c>
      <c r="AH2369" s="20" t="n">
        <f aca="false">FIXED_BOM</f>
        <v>3461</v>
      </c>
      <c r="AI2369" s="24" t="n">
        <f aca="false">(AG2369+AH2369)*(1+CONT)</f>
        <v>6122.700979453</v>
      </c>
      <c r="AJ2369" s="24" t="n">
        <f aca="false">IF(L2369&gt;0,AI2369/L2369,1000000000000)</f>
        <v>795.872049482053</v>
      </c>
      <c r="AK2369" s="8" t="n">
        <f aca="false">IF(AND(G2369&gt;=V_NEED,L2369&gt;=P_MIN,K2369&gt;=Z_MIN,F2369&lt;=N_CAP,D2369&lt;=R_MAX,OR(CORONA_REQ=0,O2369&gt;=G2369)),1,0)</f>
        <v>1</v>
      </c>
      <c r="AL2369" s="28" t="n">
        <f aca="false">IF(AK2369=1,IF(OBJECTIVE=1,AI2369,AJ2369),1000000000000)+ROW()*0.000000001</f>
        <v>6122.700981822</v>
      </c>
    </row>
    <row r="2370" customFormat="false" ht="15" hidden="false" customHeight="false" outlineLevel="0" collapsed="false">
      <c r="A2370" s="8" t="n">
        <v>2366</v>
      </c>
      <c r="B2370" s="23" t="n">
        <v>5</v>
      </c>
      <c r="C2370" s="23" t="n">
        <v>2</v>
      </c>
      <c r="D2370" s="8" t="n">
        <v>300</v>
      </c>
      <c r="E2370" s="8" t="n">
        <v>22</v>
      </c>
      <c r="F2370" s="8" t="n">
        <v>6</v>
      </c>
      <c r="G2370" s="28" t="n">
        <v>11.211605</v>
      </c>
      <c r="H2370" s="8" t="n">
        <v>79.238221</v>
      </c>
      <c r="I2370" s="8" t="n">
        <v>2048.883436</v>
      </c>
      <c r="J2370" s="28" t="n">
        <v>25.857262</v>
      </c>
      <c r="K2370" s="39" t="n">
        <v>1.604861</v>
      </c>
      <c r="L2370" s="28" t="n">
        <v>12.379359</v>
      </c>
      <c r="M2370" s="8" t="n">
        <v>121</v>
      </c>
      <c r="N2370" s="8" t="n">
        <v>842</v>
      </c>
      <c r="O2370" s="28" t="n">
        <v>11.4365</v>
      </c>
      <c r="P2370" s="28" t="n">
        <v>14.981184</v>
      </c>
      <c r="Q2370" s="28" t="n">
        <v>17.81283</v>
      </c>
      <c r="R2370" s="8" t="n">
        <v>24</v>
      </c>
      <c r="S2370" s="8" t="n">
        <v>12</v>
      </c>
      <c r="T2370" s="23" t="n">
        <v>149.848666</v>
      </c>
      <c r="U2370" s="23" t="n">
        <v>124.778757</v>
      </c>
      <c r="V2370" s="28" t="n">
        <v>4.993066</v>
      </c>
      <c r="W2370" s="39" t="n">
        <v>0.524749</v>
      </c>
      <c r="X2370" s="24" t="n">
        <f aca="false">P2370*RHO_VANE/2700*(1+SCRAP)*PRICE_VANE</f>
        <v>179.32477248</v>
      </c>
      <c r="Y2370" s="24" t="n">
        <f aca="false">Q2370*RHO_PLATE/2700*(1+SCRAP)*PRICE_PLATE</f>
        <v>213.2195751</v>
      </c>
      <c r="Z2370" s="24" t="n">
        <f aca="false">T2370*CUT_M+(R2370+S2370)*CUT_SET</f>
        <v>260.772999</v>
      </c>
      <c r="AA2370" s="24" t="n">
        <f aca="false">U2370*ROUND_M</f>
        <v>623.893785</v>
      </c>
      <c r="AB2370" s="24" t="n">
        <f aca="false">(R2370+S2370)*FINISH_PART</f>
        <v>288</v>
      </c>
      <c r="AC2370" s="24" t="n">
        <f aca="false">R2370*SPACER_VANE+(R2370+S2370)*ASM_H*LABOUR</f>
        <v>477</v>
      </c>
      <c r="AD2370" s="24" t="n">
        <f aca="false">V2370*G10_CAGE+W2370*G10_SLEEVE</f>
        <v>331.0689</v>
      </c>
      <c r="AE2370" s="24" t="n">
        <f aca="false">N2370/1000*SHAFT_M+SHAFT_SET</f>
        <v>181.04</v>
      </c>
      <c r="AF2370" s="24" t="n">
        <f aca="false">2*ROUNDUP(G2370*1000/V_ZENER,0)*PRICE_Z+5*ROUNDUP(G2370*DIODE_SAFETY/V_STICK,0)*PRICE_STICK</f>
        <v>80.9</v>
      </c>
      <c r="AG2370" s="24" t="n">
        <f aca="false">SUM(X2370:AF2370)</f>
        <v>2635.22003158</v>
      </c>
      <c r="AH2370" s="20" t="n">
        <f aca="false">FIXED_BOM</f>
        <v>3461</v>
      </c>
      <c r="AI2370" s="24" t="n">
        <f aca="false">(AG2370+AH2370)*(1+CONT)</f>
        <v>7010.653036317</v>
      </c>
      <c r="AJ2370" s="24" t="n">
        <f aca="false">IF(L2370&gt;0,AI2370/L2370,1000000000000)</f>
        <v>566.317935873497</v>
      </c>
      <c r="AK2370" s="8" t="n">
        <f aca="false">IF(AND(G2370&gt;=V_NEED,L2370&gt;=P_MIN,K2370&gt;=Z_MIN,F2370&lt;=N_CAP,D2370&lt;=R_MAX,OR(CORONA_REQ=0,O2370&gt;=G2370)),1,0)</f>
        <v>1</v>
      </c>
      <c r="AL2370" s="28" t="n">
        <f aca="false">IF(AK2370=1,IF(OBJECTIVE=1,AI2370,AJ2370),1000000000000)+ROW()*0.000000001</f>
        <v>7010.653038687</v>
      </c>
    </row>
    <row r="2371" customFormat="false" ht="15" hidden="false" customHeight="false" outlineLevel="0" collapsed="false">
      <c r="A2371" s="8" t="n">
        <v>2367</v>
      </c>
      <c r="B2371" s="23" t="n">
        <v>5</v>
      </c>
      <c r="C2371" s="23" t="n">
        <v>2</v>
      </c>
      <c r="D2371" s="8" t="n">
        <v>300</v>
      </c>
      <c r="E2371" s="8" t="n">
        <v>22</v>
      </c>
      <c r="F2371" s="8" t="n">
        <v>8</v>
      </c>
      <c r="G2371" s="28" t="n">
        <v>11.211605</v>
      </c>
      <c r="H2371" s="8" t="n">
        <v>107.324846</v>
      </c>
      <c r="I2371" s="8" t="n">
        <v>2793.931958</v>
      </c>
      <c r="J2371" s="28" t="n">
        <v>26.03248</v>
      </c>
      <c r="K2371" s="39" t="n">
        <v>1.614729</v>
      </c>
      <c r="L2371" s="28" t="n">
        <v>17.06455</v>
      </c>
      <c r="M2371" s="8" t="n">
        <v>163</v>
      </c>
      <c r="N2371" s="8" t="n">
        <v>926</v>
      </c>
      <c r="O2371" s="28" t="n">
        <v>11.4365</v>
      </c>
      <c r="P2371" s="28" t="n">
        <v>19.974912</v>
      </c>
      <c r="Q2371" s="28" t="n">
        <v>23.75044</v>
      </c>
      <c r="R2371" s="8" t="n">
        <v>32</v>
      </c>
      <c r="S2371" s="8" t="n">
        <v>16</v>
      </c>
      <c r="T2371" s="23" t="n">
        <v>199.798221</v>
      </c>
      <c r="U2371" s="23" t="n">
        <v>166.371675</v>
      </c>
      <c r="V2371" s="28" t="n">
        <v>6.219434</v>
      </c>
      <c r="W2371" s="39" t="n">
        <v>0.653635</v>
      </c>
      <c r="X2371" s="24" t="n">
        <f aca="false">P2371*RHO_VANE/2700*(1+SCRAP)*PRICE_VANE</f>
        <v>239.09969664</v>
      </c>
      <c r="Y2371" s="24" t="n">
        <f aca="false">Q2371*RHO_PLATE/2700*(1+SCRAP)*PRICE_PLATE</f>
        <v>284.2927668</v>
      </c>
      <c r="Z2371" s="24" t="n">
        <f aca="false">T2371*CUT_M+(R2371+S2371)*CUT_SET</f>
        <v>347.6973315</v>
      </c>
      <c r="AA2371" s="24" t="n">
        <f aca="false">U2371*ROUND_M</f>
        <v>831.858375</v>
      </c>
      <c r="AB2371" s="24" t="n">
        <f aca="false">(R2371+S2371)*FINISH_PART</f>
        <v>384</v>
      </c>
      <c r="AC2371" s="24" t="n">
        <f aca="false">R2371*SPACER_VANE+(R2371+S2371)*ASM_H*LABOUR</f>
        <v>636</v>
      </c>
      <c r="AD2371" s="24" t="n">
        <f aca="false">V2371*G10_CAGE+W2371*G10_SLEEVE</f>
        <v>412.38414</v>
      </c>
      <c r="AE2371" s="24" t="n">
        <f aca="false">N2371/1000*SHAFT_M+SHAFT_SET</f>
        <v>191.12</v>
      </c>
      <c r="AF2371" s="24" t="n">
        <f aca="false">2*ROUNDUP(G2371*1000/V_ZENER,0)*PRICE_Z+5*ROUNDUP(G2371*DIODE_SAFETY/V_STICK,0)*PRICE_STICK</f>
        <v>80.9</v>
      </c>
      <c r="AG2371" s="24" t="n">
        <f aca="false">SUM(X2371:AF2371)</f>
        <v>3407.35230994</v>
      </c>
      <c r="AH2371" s="20" t="n">
        <f aca="false">FIXED_BOM</f>
        <v>3461</v>
      </c>
      <c r="AI2371" s="24" t="n">
        <f aca="false">(AG2371+AH2371)*(1+CONT)</f>
        <v>7898.605156431</v>
      </c>
      <c r="AJ2371" s="24" t="n">
        <f aca="false">IF(L2371&gt;0,AI2371/L2371,1000000000000)</f>
        <v>462.866302154525</v>
      </c>
      <c r="AK2371" s="8" t="n">
        <f aca="false">IF(AND(G2371&gt;=V_NEED,L2371&gt;=P_MIN,K2371&gt;=Z_MIN,F2371&lt;=N_CAP,D2371&lt;=R_MAX,OR(CORONA_REQ=0,O2371&gt;=G2371)),1,0)</f>
        <v>0</v>
      </c>
      <c r="AL2371" s="28" t="n">
        <f aca="false">IF(AK2371=1,IF(OBJECTIVE=1,AI2371,AJ2371),1000000000000)+ROW()*0.000000001</f>
        <v>1000000000000</v>
      </c>
    </row>
    <row r="2372" customFormat="false" ht="15" hidden="false" customHeight="false" outlineLevel="0" collapsed="false">
      <c r="A2372" s="8" t="n">
        <v>2368</v>
      </c>
      <c r="B2372" s="23" t="n">
        <v>5</v>
      </c>
      <c r="C2372" s="23" t="n">
        <v>2</v>
      </c>
      <c r="D2372" s="8" t="n">
        <v>300</v>
      </c>
      <c r="E2372" s="8" t="n">
        <v>22</v>
      </c>
      <c r="F2372" s="8" t="n">
        <v>10</v>
      </c>
      <c r="G2372" s="28" t="n">
        <v>11.211605</v>
      </c>
      <c r="H2372" s="8" t="n">
        <v>135.411472</v>
      </c>
      <c r="I2372" s="8" t="n">
        <v>3538.98048</v>
      </c>
      <c r="J2372" s="28" t="n">
        <v>26.135012</v>
      </c>
      <c r="K2372" s="39" t="n">
        <v>1.620807</v>
      </c>
      <c r="L2372" s="28" t="n">
        <v>21.759479</v>
      </c>
      <c r="M2372" s="8" t="n">
        <v>198</v>
      </c>
      <c r="N2372" s="8" t="n">
        <v>996</v>
      </c>
      <c r="O2372" s="28" t="n">
        <v>11.4365</v>
      </c>
      <c r="P2372" s="28" t="n">
        <v>24.96864</v>
      </c>
      <c r="Q2372" s="28" t="n">
        <v>26.719246</v>
      </c>
      <c r="R2372" s="8" t="n">
        <v>40</v>
      </c>
      <c r="S2372" s="8" t="n">
        <v>18</v>
      </c>
      <c r="T2372" s="23" t="n">
        <v>245.349547</v>
      </c>
      <c r="U2372" s="23" t="n">
        <v>203.566365</v>
      </c>
      <c r="V2372" s="28" t="n">
        <v>7.241406</v>
      </c>
      <c r="W2372" s="39" t="n">
        <v>0.76104</v>
      </c>
      <c r="X2372" s="24" t="n">
        <f aca="false">P2372*RHO_VANE/2700*(1+SCRAP)*PRICE_VANE</f>
        <v>298.8746208</v>
      </c>
      <c r="Y2372" s="24" t="n">
        <f aca="false">Q2372*RHO_PLATE/2700*(1+SCRAP)*PRICE_PLATE</f>
        <v>319.82937462</v>
      </c>
      <c r="Z2372" s="24" t="n">
        <f aca="false">T2372*CUT_M+(R2372+S2372)*CUT_SET</f>
        <v>426.0243205</v>
      </c>
      <c r="AA2372" s="24" t="n">
        <f aca="false">U2372*ROUND_M</f>
        <v>1017.831825</v>
      </c>
      <c r="AB2372" s="24" t="n">
        <f aca="false">(R2372+S2372)*FINISH_PART</f>
        <v>464</v>
      </c>
      <c r="AC2372" s="24" t="n">
        <f aca="false">R2372*SPACER_VANE+(R2372+S2372)*ASM_H*LABOUR</f>
        <v>772.5</v>
      </c>
      <c r="AD2372" s="24" t="n">
        <f aca="false">V2372*G10_CAGE+W2372*G10_SLEEVE</f>
        <v>480.14676</v>
      </c>
      <c r="AE2372" s="24" t="n">
        <f aca="false">N2372/1000*SHAFT_M+SHAFT_SET</f>
        <v>199.52</v>
      </c>
      <c r="AF2372" s="24" t="n">
        <f aca="false">2*ROUNDUP(G2372*1000/V_ZENER,0)*PRICE_Z+5*ROUNDUP(G2372*DIODE_SAFETY/V_STICK,0)*PRICE_STICK</f>
        <v>80.9</v>
      </c>
      <c r="AG2372" s="24" t="n">
        <f aca="false">SUM(X2372:AF2372)</f>
        <v>4059.62690092</v>
      </c>
      <c r="AH2372" s="20" t="n">
        <f aca="false">FIXED_BOM</f>
        <v>3461</v>
      </c>
      <c r="AI2372" s="24" t="n">
        <f aca="false">(AG2372+AH2372)*(1+CONT)</f>
        <v>8648.720936058</v>
      </c>
      <c r="AJ2372" s="24" t="n">
        <f aca="false">IF(L2372&gt;0,AI2372/L2372,1000000000000)</f>
        <v>397.469118449849</v>
      </c>
      <c r="AK2372" s="8" t="n">
        <f aca="false">IF(AND(G2372&gt;=V_NEED,L2372&gt;=P_MIN,K2372&gt;=Z_MIN,F2372&lt;=N_CAP,D2372&lt;=R_MAX,OR(CORONA_REQ=0,O2372&gt;=G2372)),1,0)</f>
        <v>0</v>
      </c>
      <c r="AL2372" s="28" t="n">
        <f aca="false">IF(AK2372=1,IF(OBJECTIVE=1,AI2372,AJ2372),1000000000000)+ROW()*0.000000001</f>
        <v>1000000000000</v>
      </c>
    </row>
    <row r="2373" customFormat="false" ht="15" hidden="false" customHeight="false" outlineLevel="0" collapsed="false">
      <c r="A2373" s="8" t="n">
        <v>2369</v>
      </c>
      <c r="B2373" s="23" t="n">
        <v>5</v>
      </c>
      <c r="C2373" s="23" t="n">
        <v>2</v>
      </c>
      <c r="D2373" s="8" t="n">
        <v>300</v>
      </c>
      <c r="E2373" s="8" t="n">
        <v>22</v>
      </c>
      <c r="F2373" s="8" t="n">
        <v>12</v>
      </c>
      <c r="G2373" s="28" t="n">
        <v>11.211605</v>
      </c>
      <c r="H2373" s="8" t="n">
        <v>163.498098</v>
      </c>
      <c r="I2373" s="8" t="n">
        <v>4284.029002</v>
      </c>
      <c r="J2373" s="28" t="n">
        <v>26.202317</v>
      </c>
      <c r="K2373" s="39" t="n">
        <v>1.624215</v>
      </c>
      <c r="L2373" s="28" t="n">
        <v>26.433558</v>
      </c>
      <c r="M2373" s="8" t="n">
        <v>240</v>
      </c>
      <c r="N2373" s="8" t="n">
        <v>1080</v>
      </c>
      <c r="O2373" s="28" t="n">
        <v>11.4365</v>
      </c>
      <c r="P2373" s="28" t="n">
        <v>29.962368</v>
      </c>
      <c r="Q2373" s="28" t="n">
        <v>32.656856</v>
      </c>
      <c r="R2373" s="8" t="n">
        <v>48</v>
      </c>
      <c r="S2373" s="8" t="n">
        <v>22</v>
      </c>
      <c r="T2373" s="23" t="n">
        <v>295.299102</v>
      </c>
      <c r="U2373" s="23" t="n">
        <v>245.159283</v>
      </c>
      <c r="V2373" s="28" t="n">
        <v>8.467773</v>
      </c>
      <c r="W2373" s="39" t="n">
        <v>0.889925</v>
      </c>
      <c r="X2373" s="24" t="n">
        <f aca="false">P2373*RHO_VANE/2700*(1+SCRAP)*PRICE_VANE</f>
        <v>358.64954496</v>
      </c>
      <c r="Y2373" s="24" t="n">
        <f aca="false">Q2373*RHO_PLATE/2700*(1+SCRAP)*PRICE_PLATE</f>
        <v>390.90256632</v>
      </c>
      <c r="Z2373" s="24" t="n">
        <f aca="false">T2373*CUT_M+(R2373+S2373)*CUT_SET</f>
        <v>512.948653</v>
      </c>
      <c r="AA2373" s="24" t="n">
        <f aca="false">U2373*ROUND_M</f>
        <v>1225.796415</v>
      </c>
      <c r="AB2373" s="24" t="n">
        <f aca="false">(R2373+S2373)*FINISH_PART</f>
        <v>560</v>
      </c>
      <c r="AC2373" s="24" t="n">
        <f aca="false">R2373*SPACER_VANE+(R2373+S2373)*ASM_H*LABOUR</f>
        <v>931.5</v>
      </c>
      <c r="AD2373" s="24" t="n">
        <f aca="false">V2373*G10_CAGE+W2373*G10_SLEEVE</f>
        <v>561.46188</v>
      </c>
      <c r="AE2373" s="24" t="n">
        <f aca="false">N2373/1000*SHAFT_M+SHAFT_SET</f>
        <v>209.6</v>
      </c>
      <c r="AF2373" s="24" t="n">
        <f aca="false">2*ROUNDUP(G2373*1000/V_ZENER,0)*PRICE_Z+5*ROUNDUP(G2373*DIODE_SAFETY/V_STICK,0)*PRICE_STICK</f>
        <v>80.9</v>
      </c>
      <c r="AG2373" s="24" t="n">
        <f aca="false">SUM(X2373:AF2373)</f>
        <v>4831.75905928</v>
      </c>
      <c r="AH2373" s="20" t="n">
        <f aca="false">FIXED_BOM</f>
        <v>3461</v>
      </c>
      <c r="AI2373" s="24" t="n">
        <f aca="false">(AG2373+AH2373)*(1+CONT)</f>
        <v>9536.672918172</v>
      </c>
      <c r="AJ2373" s="24" t="n">
        <f aca="false">IF(L2373&gt;0,AI2373/L2373,1000000000000)</f>
        <v>360.779011216424</v>
      </c>
      <c r="AK2373" s="8" t="n">
        <f aca="false">IF(AND(G2373&gt;=V_NEED,L2373&gt;=P_MIN,K2373&gt;=Z_MIN,F2373&lt;=N_CAP,D2373&lt;=R_MAX,OR(CORONA_REQ=0,O2373&gt;=G2373)),1,0)</f>
        <v>0</v>
      </c>
      <c r="AL2373" s="28" t="n">
        <f aca="false">IF(AK2373=1,IF(OBJECTIVE=1,AI2373,AJ2373),1000000000000)+ROW()*0.000000001</f>
        <v>1000000000000</v>
      </c>
    </row>
    <row r="2374" customFormat="false" ht="15" hidden="false" customHeight="false" outlineLevel="0" collapsed="false">
      <c r="A2374" s="8" t="n">
        <v>2370</v>
      </c>
      <c r="B2374" s="23" t="n">
        <v>5</v>
      </c>
      <c r="C2374" s="23" t="n">
        <v>2</v>
      </c>
      <c r="D2374" s="8" t="n">
        <v>300</v>
      </c>
      <c r="E2374" s="8" t="n">
        <v>22</v>
      </c>
      <c r="F2374" s="8" t="n">
        <v>16</v>
      </c>
      <c r="G2374" s="28" t="n">
        <v>11.211605</v>
      </c>
      <c r="H2374" s="8" t="n">
        <v>219.671349</v>
      </c>
      <c r="I2374" s="8" t="n">
        <v>5774.126046</v>
      </c>
      <c r="J2374" s="28" t="n">
        <v>26.285294</v>
      </c>
      <c r="K2374" s="39" t="n">
        <v>1.628818</v>
      </c>
      <c r="L2374" s="28" t="n">
        <v>35.801797</v>
      </c>
      <c r="M2374" s="8" t="n">
        <v>324</v>
      </c>
      <c r="N2374" s="8" t="n">
        <v>1248</v>
      </c>
      <c r="O2374" s="28" t="n">
        <v>11.4365</v>
      </c>
      <c r="P2374" s="28" t="n">
        <v>39.949824</v>
      </c>
      <c r="Q2374" s="28" t="n">
        <v>44.532076</v>
      </c>
      <c r="R2374" s="8" t="n">
        <v>64</v>
      </c>
      <c r="S2374" s="8" t="n">
        <v>30</v>
      </c>
      <c r="T2374" s="23" t="n">
        <v>395.198213</v>
      </c>
      <c r="U2374" s="23" t="n">
        <v>328.345121</v>
      </c>
      <c r="V2374" s="28" t="n">
        <v>10.920508</v>
      </c>
      <c r="W2374" s="39" t="n">
        <v>1.147697</v>
      </c>
      <c r="X2374" s="24" t="n">
        <f aca="false">P2374*RHO_VANE/2700*(1+SCRAP)*PRICE_VANE</f>
        <v>478.19939328</v>
      </c>
      <c r="Y2374" s="24" t="n">
        <f aca="false">Q2374*RHO_PLATE/2700*(1+SCRAP)*PRICE_PLATE</f>
        <v>533.04894972</v>
      </c>
      <c r="Z2374" s="24" t="n">
        <f aca="false">T2374*CUT_M+(R2374+S2374)*CUT_SET</f>
        <v>686.7973195</v>
      </c>
      <c r="AA2374" s="24" t="n">
        <f aca="false">U2374*ROUND_M</f>
        <v>1641.725605</v>
      </c>
      <c r="AB2374" s="24" t="n">
        <f aca="false">(R2374+S2374)*FINISH_PART</f>
        <v>752</v>
      </c>
      <c r="AC2374" s="24" t="n">
        <f aca="false">R2374*SPACER_VANE+(R2374+S2374)*ASM_H*LABOUR</f>
        <v>1249.5</v>
      </c>
      <c r="AD2374" s="24" t="n">
        <f aca="false">V2374*G10_CAGE+W2374*G10_SLEEVE</f>
        <v>724.0923</v>
      </c>
      <c r="AE2374" s="24" t="n">
        <f aca="false">N2374/1000*SHAFT_M+SHAFT_SET</f>
        <v>229.76</v>
      </c>
      <c r="AF2374" s="24" t="n">
        <f aca="false">2*ROUNDUP(G2374*1000/V_ZENER,0)*PRICE_Z+5*ROUNDUP(G2374*DIODE_SAFETY/V_STICK,0)*PRICE_STICK</f>
        <v>80.9</v>
      </c>
      <c r="AG2374" s="24" t="n">
        <f aca="false">SUM(X2374:AF2374)</f>
        <v>6376.0235675</v>
      </c>
      <c r="AH2374" s="20" t="n">
        <f aca="false">FIXED_BOM</f>
        <v>3461</v>
      </c>
      <c r="AI2374" s="24" t="n">
        <f aca="false">(AG2374+AH2374)*(1+CONT)</f>
        <v>11312.577102625</v>
      </c>
      <c r="AJ2374" s="24" t="n">
        <f aca="false">IF(L2374&gt;0,AI2374/L2374,1000000000000)</f>
        <v>315.977913137293</v>
      </c>
      <c r="AK2374" s="8" t="n">
        <f aca="false">IF(AND(G2374&gt;=V_NEED,L2374&gt;=P_MIN,K2374&gt;=Z_MIN,F2374&lt;=N_CAP,D2374&lt;=R_MAX,OR(CORONA_REQ=0,O2374&gt;=G2374)),1,0)</f>
        <v>0</v>
      </c>
      <c r="AL2374" s="28" t="n">
        <f aca="false">IF(AK2374=1,IF(OBJECTIVE=1,AI2374,AJ2374),1000000000000)+ROW()*0.000000001</f>
        <v>1000000000000</v>
      </c>
    </row>
    <row r="2375" customFormat="false" ht="15" hidden="false" customHeight="false" outlineLevel="0" collapsed="false">
      <c r="A2375" s="8" t="n">
        <v>2371</v>
      </c>
      <c r="B2375" s="23" t="n">
        <v>5</v>
      </c>
      <c r="C2375" s="23" t="n">
        <v>2</v>
      </c>
      <c r="D2375" s="8" t="n">
        <v>300</v>
      </c>
      <c r="E2375" s="8" t="n">
        <v>26</v>
      </c>
      <c r="F2375" s="8" t="n">
        <v>4</v>
      </c>
      <c r="G2375" s="28" t="n">
        <v>11.211605</v>
      </c>
      <c r="H2375" s="8" t="n">
        <v>82.140656</v>
      </c>
      <c r="I2375" s="8" t="n">
        <v>1530.855829</v>
      </c>
      <c r="J2375" s="28" t="n">
        <v>18.637005</v>
      </c>
      <c r="K2375" s="39" t="n">
        <v>1.554898</v>
      </c>
      <c r="L2375" s="28" t="n">
        <v>8.742541</v>
      </c>
      <c r="M2375" s="8" t="n">
        <v>86</v>
      </c>
      <c r="N2375" s="8" t="n">
        <v>772</v>
      </c>
      <c r="O2375" s="28" t="n">
        <v>11.4365</v>
      </c>
      <c r="P2375" s="28" t="n">
        <v>11.570819</v>
      </c>
      <c r="Q2375" s="28" t="n">
        <v>14.844025</v>
      </c>
      <c r="R2375" s="8" t="n">
        <v>16</v>
      </c>
      <c r="S2375" s="8" t="n">
        <v>10</v>
      </c>
      <c r="T2375" s="23" t="n">
        <v>104.29734</v>
      </c>
      <c r="U2375" s="23" t="n">
        <v>87.584067</v>
      </c>
      <c r="V2375" s="28" t="n">
        <v>3.971094</v>
      </c>
      <c r="W2375" s="39" t="n">
        <v>0.417344</v>
      </c>
      <c r="X2375" s="24" t="n">
        <f aca="false">P2375*RHO_VANE/2700*(1+SCRAP)*PRICE_VANE</f>
        <v>138.50270343</v>
      </c>
      <c r="Y2375" s="24" t="n">
        <f aca="false">Q2375*RHO_PLATE/2700*(1+SCRAP)*PRICE_PLATE</f>
        <v>177.68297925</v>
      </c>
      <c r="Z2375" s="24" t="n">
        <f aca="false">T2375*CUT_M+(R2375+S2375)*CUT_SET</f>
        <v>182.44601</v>
      </c>
      <c r="AA2375" s="24" t="n">
        <f aca="false">U2375*ROUND_M</f>
        <v>437.920335</v>
      </c>
      <c r="AB2375" s="24" t="n">
        <f aca="false">(R2375+S2375)*FINISH_PART</f>
        <v>208</v>
      </c>
      <c r="AC2375" s="24" t="n">
        <f aca="false">R2375*SPACER_VANE+(R2375+S2375)*ASM_H*LABOUR</f>
        <v>340.5</v>
      </c>
      <c r="AD2375" s="24" t="n">
        <f aca="false">V2375*G10_CAGE+W2375*G10_SLEEVE</f>
        <v>263.30628</v>
      </c>
      <c r="AE2375" s="24" t="n">
        <f aca="false">N2375/1000*SHAFT_M+SHAFT_SET</f>
        <v>172.64</v>
      </c>
      <c r="AF2375" s="24" t="n">
        <f aca="false">2*ROUNDUP(G2375*1000/V_ZENER,0)*PRICE_Z+5*ROUNDUP(G2375*DIODE_SAFETY/V_STICK,0)*PRICE_STICK</f>
        <v>80.9</v>
      </c>
      <c r="AG2375" s="24" t="n">
        <f aca="false">SUM(X2375:AF2375)</f>
        <v>2001.89830768</v>
      </c>
      <c r="AH2375" s="20" t="n">
        <f aca="false">FIXED_BOM</f>
        <v>3461</v>
      </c>
      <c r="AI2375" s="24" t="n">
        <f aca="false">(AG2375+AH2375)*(1+CONT)</f>
        <v>6282.333053832</v>
      </c>
      <c r="AJ2375" s="24" t="n">
        <f aca="false">IF(L2375&gt;0,AI2375/L2375,1000000000000)</f>
        <v>718.593490591809</v>
      </c>
      <c r="AK2375" s="8" t="n">
        <f aca="false">IF(AND(G2375&gt;=V_NEED,L2375&gt;=P_MIN,K2375&gt;=Z_MIN,F2375&lt;=N_CAP,D2375&lt;=R_MAX,OR(CORONA_REQ=0,O2375&gt;=G2375)),1,0)</f>
        <v>1</v>
      </c>
      <c r="AL2375" s="28" t="n">
        <f aca="false">IF(AK2375=1,IF(OBJECTIVE=1,AI2375,AJ2375),1000000000000)+ROW()*0.000000001</f>
        <v>6282.333056207</v>
      </c>
    </row>
    <row r="2376" customFormat="false" ht="15" hidden="false" customHeight="false" outlineLevel="0" collapsed="false">
      <c r="A2376" s="8" t="n">
        <v>2372</v>
      </c>
      <c r="B2376" s="23" t="n">
        <v>5</v>
      </c>
      <c r="C2376" s="23" t="n">
        <v>2</v>
      </c>
      <c r="D2376" s="8" t="n">
        <v>300</v>
      </c>
      <c r="E2376" s="8" t="n">
        <v>26</v>
      </c>
      <c r="F2376" s="8" t="n">
        <v>6</v>
      </c>
      <c r="G2376" s="28" t="n">
        <v>11.211605</v>
      </c>
      <c r="H2376" s="8" t="n">
        <v>127.935317</v>
      </c>
      <c r="I2376" s="8" t="n">
        <v>2405.630589</v>
      </c>
      <c r="J2376" s="28" t="n">
        <v>18.803491</v>
      </c>
      <c r="K2376" s="39" t="n">
        <v>1.570866</v>
      </c>
      <c r="L2376" s="28" t="n">
        <v>14.005272</v>
      </c>
      <c r="M2376" s="8" t="n">
        <v>128</v>
      </c>
      <c r="N2376" s="8" t="n">
        <v>856</v>
      </c>
      <c r="O2376" s="28" t="n">
        <v>11.4365</v>
      </c>
      <c r="P2376" s="28" t="n">
        <v>17.356228</v>
      </c>
      <c r="Q2376" s="28" t="n">
        <v>20.781635</v>
      </c>
      <c r="R2376" s="8" t="n">
        <v>24</v>
      </c>
      <c r="S2376" s="8" t="n">
        <v>14</v>
      </c>
      <c r="T2376" s="23" t="n">
        <v>154.246896</v>
      </c>
      <c r="U2376" s="23" t="n">
        <v>129.176986</v>
      </c>
      <c r="V2376" s="28" t="n">
        <v>5.197461</v>
      </c>
      <c r="W2376" s="39" t="n">
        <v>0.54623</v>
      </c>
      <c r="X2376" s="24" t="n">
        <f aca="false">P2376*RHO_VANE/2700*(1+SCRAP)*PRICE_VANE</f>
        <v>207.75404916</v>
      </c>
      <c r="Y2376" s="24" t="n">
        <f aca="false">Q2376*RHO_PLATE/2700*(1+SCRAP)*PRICE_PLATE</f>
        <v>248.75617095</v>
      </c>
      <c r="Z2376" s="24" t="n">
        <f aca="false">T2376*CUT_M+(R2376+S2376)*CUT_SET</f>
        <v>269.370344</v>
      </c>
      <c r="AA2376" s="24" t="n">
        <f aca="false">U2376*ROUND_M</f>
        <v>645.88493</v>
      </c>
      <c r="AB2376" s="24" t="n">
        <f aca="false">(R2376+S2376)*FINISH_PART</f>
        <v>304</v>
      </c>
      <c r="AC2376" s="24" t="n">
        <f aca="false">R2376*SPACER_VANE+(R2376+S2376)*ASM_H*LABOUR</f>
        <v>499.5</v>
      </c>
      <c r="AD2376" s="24" t="n">
        <f aca="false">V2376*G10_CAGE+W2376*G10_SLEEVE</f>
        <v>344.62146</v>
      </c>
      <c r="AE2376" s="24" t="n">
        <f aca="false">N2376/1000*SHAFT_M+SHAFT_SET</f>
        <v>182.72</v>
      </c>
      <c r="AF2376" s="24" t="n">
        <f aca="false">2*ROUNDUP(G2376*1000/V_ZENER,0)*PRICE_Z+5*ROUNDUP(G2376*DIODE_SAFETY/V_STICK,0)*PRICE_STICK</f>
        <v>80.9</v>
      </c>
      <c r="AG2376" s="24" t="n">
        <f aca="false">SUM(X2376:AF2376)</f>
        <v>2783.50695411</v>
      </c>
      <c r="AH2376" s="20" t="n">
        <f aca="false">FIXED_BOM</f>
        <v>3461</v>
      </c>
      <c r="AI2376" s="24" t="n">
        <f aca="false">(AG2376+AH2376)*(1+CONT)</f>
        <v>7181.1829972265</v>
      </c>
      <c r="AJ2376" s="24" t="n">
        <f aca="false">IF(L2376&gt;0,AI2376/L2376,1000000000000)</f>
        <v>512.748556202729</v>
      </c>
      <c r="AK2376" s="8" t="n">
        <f aca="false">IF(AND(G2376&gt;=V_NEED,L2376&gt;=P_MIN,K2376&gt;=Z_MIN,F2376&lt;=N_CAP,D2376&lt;=R_MAX,OR(CORONA_REQ=0,O2376&gt;=G2376)),1,0)</f>
        <v>1</v>
      </c>
      <c r="AL2376" s="28" t="n">
        <f aca="false">IF(AK2376=1,IF(OBJECTIVE=1,AI2376,AJ2376),1000000000000)+ROW()*0.000000001</f>
        <v>7181.1829996025</v>
      </c>
    </row>
    <row r="2377" customFormat="false" ht="15" hidden="false" customHeight="false" outlineLevel="0" collapsed="false">
      <c r="A2377" s="8" t="n">
        <v>2373</v>
      </c>
      <c r="B2377" s="23" t="n">
        <v>5</v>
      </c>
      <c r="C2377" s="23" t="n">
        <v>2</v>
      </c>
      <c r="D2377" s="8" t="n">
        <v>300</v>
      </c>
      <c r="E2377" s="8" t="n">
        <v>26</v>
      </c>
      <c r="F2377" s="8" t="n">
        <v>8</v>
      </c>
      <c r="G2377" s="28" t="n">
        <v>11.211605</v>
      </c>
      <c r="H2377" s="8" t="n">
        <v>173.729978</v>
      </c>
      <c r="I2377" s="8" t="n">
        <v>3280.405349</v>
      </c>
      <c r="J2377" s="28" t="n">
        <v>18.882207</v>
      </c>
      <c r="K2377" s="39" t="n">
        <v>1.579098</v>
      </c>
      <c r="L2377" s="28" t="n">
        <v>19.294497</v>
      </c>
      <c r="M2377" s="8" t="n">
        <v>170</v>
      </c>
      <c r="N2377" s="8" t="n">
        <v>940</v>
      </c>
      <c r="O2377" s="28" t="n">
        <v>11.4365</v>
      </c>
      <c r="P2377" s="28" t="n">
        <v>23.141638</v>
      </c>
      <c r="Q2377" s="28" t="n">
        <v>26.719246</v>
      </c>
      <c r="R2377" s="8" t="n">
        <v>32</v>
      </c>
      <c r="S2377" s="8" t="n">
        <v>18</v>
      </c>
      <c r="T2377" s="23" t="n">
        <v>204.196451</v>
      </c>
      <c r="U2377" s="23" t="n">
        <v>170.769905</v>
      </c>
      <c r="V2377" s="28" t="n">
        <v>6.423828</v>
      </c>
      <c r="W2377" s="39" t="n">
        <v>0.675116</v>
      </c>
      <c r="X2377" s="24" t="n">
        <f aca="false">P2377*RHO_VANE/2700*(1+SCRAP)*PRICE_VANE</f>
        <v>277.00540686</v>
      </c>
      <c r="Y2377" s="24" t="n">
        <f aca="false">Q2377*RHO_PLATE/2700*(1+SCRAP)*PRICE_PLATE</f>
        <v>319.82937462</v>
      </c>
      <c r="Z2377" s="24" t="n">
        <f aca="false">T2377*CUT_M+(R2377+S2377)*CUT_SET</f>
        <v>356.2946765</v>
      </c>
      <c r="AA2377" s="24" t="n">
        <f aca="false">U2377*ROUND_M</f>
        <v>853.849525</v>
      </c>
      <c r="AB2377" s="24" t="n">
        <f aca="false">(R2377+S2377)*FINISH_PART</f>
        <v>400</v>
      </c>
      <c r="AC2377" s="24" t="n">
        <f aca="false">R2377*SPACER_VANE+(R2377+S2377)*ASM_H*LABOUR</f>
        <v>658.5</v>
      </c>
      <c r="AD2377" s="24" t="n">
        <f aca="false">V2377*G10_CAGE+W2377*G10_SLEEVE</f>
        <v>425.93664</v>
      </c>
      <c r="AE2377" s="24" t="n">
        <f aca="false">N2377/1000*SHAFT_M+SHAFT_SET</f>
        <v>192.8</v>
      </c>
      <c r="AF2377" s="24" t="n">
        <f aca="false">2*ROUNDUP(G2377*1000/V_ZENER,0)*PRICE_Z+5*ROUNDUP(G2377*DIODE_SAFETY/V_STICK,0)*PRICE_STICK</f>
        <v>80.9</v>
      </c>
      <c r="AG2377" s="24" t="n">
        <f aca="false">SUM(X2377:AF2377)</f>
        <v>3565.11562298</v>
      </c>
      <c r="AH2377" s="20" t="n">
        <f aca="false">FIXED_BOM</f>
        <v>3461</v>
      </c>
      <c r="AI2377" s="24" t="n">
        <f aca="false">(AG2377+AH2377)*(1+CONT)</f>
        <v>8080.032966427</v>
      </c>
      <c r="AJ2377" s="24" t="n">
        <f aca="false">IF(L2377&gt;0,AI2377/L2377,1000000000000)</f>
        <v>418.773962670652</v>
      </c>
      <c r="AK2377" s="8" t="n">
        <f aca="false">IF(AND(G2377&gt;=V_NEED,L2377&gt;=P_MIN,K2377&gt;=Z_MIN,F2377&lt;=N_CAP,D2377&lt;=R_MAX,OR(CORONA_REQ=0,O2377&gt;=G2377)),1,0)</f>
        <v>0</v>
      </c>
      <c r="AL2377" s="28" t="n">
        <f aca="false">IF(AK2377=1,IF(OBJECTIVE=1,AI2377,AJ2377),1000000000000)+ROW()*0.000000001</f>
        <v>1000000000000</v>
      </c>
    </row>
    <row r="2378" customFormat="false" ht="15" hidden="false" customHeight="false" outlineLevel="0" collapsed="false">
      <c r="A2378" s="8" t="n">
        <v>2374</v>
      </c>
      <c r="B2378" s="23" t="n">
        <v>5</v>
      </c>
      <c r="C2378" s="23" t="n">
        <v>2</v>
      </c>
      <c r="D2378" s="8" t="n">
        <v>300</v>
      </c>
      <c r="E2378" s="8" t="n">
        <v>26</v>
      </c>
      <c r="F2378" s="8" t="n">
        <v>10</v>
      </c>
      <c r="G2378" s="28" t="n">
        <v>11.211605</v>
      </c>
      <c r="H2378" s="8" t="n">
        <v>219.524639</v>
      </c>
      <c r="I2378" s="8" t="n">
        <v>4155.180108</v>
      </c>
      <c r="J2378" s="28" t="n">
        <v>18.928081</v>
      </c>
      <c r="K2378" s="39" t="n">
        <v>1.583719</v>
      </c>
      <c r="L2378" s="28" t="n">
        <v>24.570905</v>
      </c>
      <c r="M2378" s="8" t="n">
        <v>212</v>
      </c>
      <c r="N2378" s="8" t="n">
        <v>1024</v>
      </c>
      <c r="O2378" s="28" t="n">
        <v>11.4365</v>
      </c>
      <c r="P2378" s="28" t="n">
        <v>28.927047</v>
      </c>
      <c r="Q2378" s="28" t="n">
        <v>32.656856</v>
      </c>
      <c r="R2378" s="8" t="n">
        <v>40</v>
      </c>
      <c r="S2378" s="8" t="n">
        <v>22</v>
      </c>
      <c r="T2378" s="23" t="n">
        <v>254.146006</v>
      </c>
      <c r="U2378" s="23" t="n">
        <v>212.362824</v>
      </c>
      <c r="V2378" s="28" t="n">
        <v>7.650195</v>
      </c>
      <c r="W2378" s="39" t="n">
        <v>0.804001</v>
      </c>
      <c r="X2378" s="24" t="n">
        <f aca="false">P2378*RHO_VANE/2700*(1+SCRAP)*PRICE_VANE</f>
        <v>346.25675259</v>
      </c>
      <c r="Y2378" s="24" t="n">
        <f aca="false">Q2378*RHO_PLATE/2700*(1+SCRAP)*PRICE_PLATE</f>
        <v>390.90256632</v>
      </c>
      <c r="Z2378" s="24" t="n">
        <f aca="false">T2378*CUT_M+(R2378+S2378)*CUT_SET</f>
        <v>443.219009</v>
      </c>
      <c r="AA2378" s="24" t="n">
        <f aca="false">U2378*ROUND_M</f>
        <v>1061.81412</v>
      </c>
      <c r="AB2378" s="24" t="n">
        <f aca="false">(R2378+S2378)*FINISH_PART</f>
        <v>496</v>
      </c>
      <c r="AC2378" s="24" t="n">
        <f aca="false">R2378*SPACER_VANE+(R2378+S2378)*ASM_H*LABOUR</f>
        <v>817.5</v>
      </c>
      <c r="AD2378" s="24" t="n">
        <f aca="false">V2378*G10_CAGE+W2378*G10_SLEEVE</f>
        <v>507.25176</v>
      </c>
      <c r="AE2378" s="24" t="n">
        <f aca="false">N2378/1000*SHAFT_M+SHAFT_SET</f>
        <v>202.88</v>
      </c>
      <c r="AF2378" s="24" t="n">
        <f aca="false">2*ROUNDUP(G2378*1000/V_ZENER,0)*PRICE_Z+5*ROUNDUP(G2378*DIODE_SAFETY/V_STICK,0)*PRICE_STICK</f>
        <v>80.9</v>
      </c>
      <c r="AG2378" s="24" t="n">
        <f aca="false">SUM(X2378:AF2378)</f>
        <v>4346.72420791</v>
      </c>
      <c r="AH2378" s="20" t="n">
        <f aca="false">FIXED_BOM</f>
        <v>3461</v>
      </c>
      <c r="AI2378" s="24" t="n">
        <f aca="false">(AG2378+AH2378)*(1+CONT)</f>
        <v>8978.8828390965</v>
      </c>
      <c r="AJ2378" s="24" t="n">
        <f aca="false">IF(L2378&gt;0,AI2378/L2378,1000000000000)</f>
        <v>365.427437007164</v>
      </c>
      <c r="AK2378" s="8" t="n">
        <f aca="false">IF(AND(G2378&gt;=V_NEED,L2378&gt;=P_MIN,K2378&gt;=Z_MIN,F2378&lt;=N_CAP,D2378&lt;=R_MAX,OR(CORONA_REQ=0,O2378&gt;=G2378)),1,0)</f>
        <v>0</v>
      </c>
      <c r="AL2378" s="28" t="n">
        <f aca="false">IF(AK2378=1,IF(OBJECTIVE=1,AI2378,AJ2378),1000000000000)+ROW()*0.000000001</f>
        <v>1000000000000</v>
      </c>
    </row>
    <row r="2379" customFormat="false" ht="15" hidden="false" customHeight="false" outlineLevel="0" collapsed="false">
      <c r="A2379" s="8" t="n">
        <v>2375</v>
      </c>
      <c r="B2379" s="23" t="n">
        <v>5</v>
      </c>
      <c r="C2379" s="23" t="n">
        <v>2</v>
      </c>
      <c r="D2379" s="8" t="n">
        <v>300</v>
      </c>
      <c r="E2379" s="8" t="n">
        <v>26</v>
      </c>
      <c r="F2379" s="8" t="n">
        <v>12</v>
      </c>
      <c r="G2379" s="28" t="n">
        <v>11.211605</v>
      </c>
      <c r="H2379" s="8" t="n">
        <v>265.319299</v>
      </c>
      <c r="I2379" s="8" t="n">
        <v>5029.954868</v>
      </c>
      <c r="J2379" s="28" t="n">
        <v>18.958119</v>
      </c>
      <c r="K2379" s="39" t="n">
        <v>1.587006</v>
      </c>
      <c r="L2379" s="28" t="n">
        <v>29.840364</v>
      </c>
      <c r="M2379" s="8" t="n">
        <v>254</v>
      </c>
      <c r="N2379" s="8" t="n">
        <v>1108</v>
      </c>
      <c r="O2379" s="28" t="n">
        <v>11.4365</v>
      </c>
      <c r="P2379" s="28" t="n">
        <v>34.712456</v>
      </c>
      <c r="Q2379" s="28" t="n">
        <v>38.594466</v>
      </c>
      <c r="R2379" s="8" t="n">
        <v>48</v>
      </c>
      <c r="S2379" s="8" t="n">
        <v>26</v>
      </c>
      <c r="T2379" s="23" t="n">
        <v>304.095562</v>
      </c>
      <c r="U2379" s="23" t="n">
        <v>253.955743</v>
      </c>
      <c r="V2379" s="28" t="n">
        <v>8.876563</v>
      </c>
      <c r="W2379" s="39" t="n">
        <v>0.932887</v>
      </c>
      <c r="X2379" s="24" t="n">
        <f aca="false">P2379*RHO_VANE/2700*(1+SCRAP)*PRICE_VANE</f>
        <v>415.50809832</v>
      </c>
      <c r="Y2379" s="24" t="n">
        <f aca="false">Q2379*RHO_PLATE/2700*(1+SCRAP)*PRICE_PLATE</f>
        <v>461.97575802</v>
      </c>
      <c r="Z2379" s="24" t="n">
        <f aca="false">T2379*CUT_M+(R2379+S2379)*CUT_SET</f>
        <v>530.143343</v>
      </c>
      <c r="AA2379" s="24" t="n">
        <f aca="false">U2379*ROUND_M</f>
        <v>1269.778715</v>
      </c>
      <c r="AB2379" s="24" t="n">
        <f aca="false">(R2379+S2379)*FINISH_PART</f>
        <v>592</v>
      </c>
      <c r="AC2379" s="24" t="n">
        <f aca="false">R2379*SPACER_VANE+(R2379+S2379)*ASM_H*LABOUR</f>
        <v>976.5</v>
      </c>
      <c r="AD2379" s="24" t="n">
        <f aca="false">V2379*G10_CAGE+W2379*G10_SLEEVE</f>
        <v>588.567</v>
      </c>
      <c r="AE2379" s="24" t="n">
        <f aca="false">N2379/1000*SHAFT_M+SHAFT_SET</f>
        <v>212.96</v>
      </c>
      <c r="AF2379" s="24" t="n">
        <f aca="false">2*ROUNDUP(G2379*1000/V_ZENER,0)*PRICE_Z+5*ROUNDUP(G2379*DIODE_SAFETY/V_STICK,0)*PRICE_STICK</f>
        <v>80.9</v>
      </c>
      <c r="AG2379" s="24" t="n">
        <f aca="false">SUM(X2379:AF2379)</f>
        <v>5128.33291434</v>
      </c>
      <c r="AH2379" s="20" t="n">
        <f aca="false">FIXED_BOM</f>
        <v>3461</v>
      </c>
      <c r="AI2379" s="24" t="n">
        <f aca="false">(AG2379+AH2379)*(1+CONT)</f>
        <v>9877.732851491</v>
      </c>
      <c r="AJ2379" s="24" t="n">
        <f aca="false">IF(L2379&gt;0,AI2379/L2379,1000000000000)</f>
        <v>331.019180982209</v>
      </c>
      <c r="AK2379" s="8" t="n">
        <f aca="false">IF(AND(G2379&gt;=V_NEED,L2379&gt;=P_MIN,K2379&gt;=Z_MIN,F2379&lt;=N_CAP,D2379&lt;=R_MAX,OR(CORONA_REQ=0,O2379&gt;=G2379)),1,0)</f>
        <v>0</v>
      </c>
      <c r="AL2379" s="28" t="n">
        <f aca="false">IF(AK2379=1,IF(OBJECTIVE=1,AI2379,AJ2379),1000000000000)+ROW()*0.000000001</f>
        <v>1000000000000</v>
      </c>
    </row>
    <row r="2380" customFormat="false" ht="15" hidden="false" customHeight="false" outlineLevel="0" collapsed="false">
      <c r="A2380" s="8" t="n">
        <v>2376</v>
      </c>
      <c r="B2380" s="23" t="n">
        <v>5</v>
      </c>
      <c r="C2380" s="23" t="n">
        <v>2</v>
      </c>
      <c r="D2380" s="8" t="n">
        <v>300</v>
      </c>
      <c r="E2380" s="8" t="n">
        <v>26</v>
      </c>
      <c r="F2380" s="8" t="n">
        <v>16</v>
      </c>
      <c r="G2380" s="28" t="n">
        <v>11.211605</v>
      </c>
      <c r="H2380" s="8" t="n">
        <v>356.908621</v>
      </c>
      <c r="I2380" s="8" t="n">
        <v>6779.504387</v>
      </c>
      <c r="J2380" s="28" t="n">
        <v>18.99507</v>
      </c>
      <c r="K2380" s="39" t="n">
        <v>1.590433</v>
      </c>
      <c r="L2380" s="28" t="n">
        <v>40.376514</v>
      </c>
      <c r="M2380" s="8" t="n">
        <v>338</v>
      </c>
      <c r="N2380" s="8" t="n">
        <v>1276</v>
      </c>
      <c r="O2380" s="28" t="n">
        <v>11.4365</v>
      </c>
      <c r="P2380" s="28" t="n">
        <v>46.283275</v>
      </c>
      <c r="Q2380" s="28" t="n">
        <v>50.469686</v>
      </c>
      <c r="R2380" s="8" t="n">
        <v>64</v>
      </c>
      <c r="S2380" s="8" t="n">
        <v>34</v>
      </c>
      <c r="T2380" s="23" t="n">
        <v>403.994672</v>
      </c>
      <c r="U2380" s="23" t="n">
        <v>337.141581</v>
      </c>
      <c r="V2380" s="28" t="n">
        <v>11.329297</v>
      </c>
      <c r="W2380" s="39" t="n">
        <v>1.190659</v>
      </c>
      <c r="X2380" s="24" t="n">
        <f aca="false">P2380*RHO_VANE/2700*(1+SCRAP)*PRICE_VANE</f>
        <v>554.01080175</v>
      </c>
      <c r="Y2380" s="24" t="n">
        <f aca="false">Q2380*RHO_PLATE/2700*(1+SCRAP)*PRICE_PLATE</f>
        <v>604.12214142</v>
      </c>
      <c r="Z2380" s="24" t="n">
        <f aca="false">T2380*CUT_M+(R2380+S2380)*CUT_SET</f>
        <v>703.992008</v>
      </c>
      <c r="AA2380" s="24" t="n">
        <f aca="false">U2380*ROUND_M</f>
        <v>1685.707905</v>
      </c>
      <c r="AB2380" s="24" t="n">
        <f aca="false">(R2380+S2380)*FINISH_PART</f>
        <v>784</v>
      </c>
      <c r="AC2380" s="24" t="n">
        <f aca="false">R2380*SPACER_VANE+(R2380+S2380)*ASM_H*LABOUR</f>
        <v>1294.5</v>
      </c>
      <c r="AD2380" s="24" t="n">
        <f aca="false">V2380*G10_CAGE+W2380*G10_SLEEVE</f>
        <v>751.19736</v>
      </c>
      <c r="AE2380" s="24" t="n">
        <f aca="false">N2380/1000*SHAFT_M+SHAFT_SET</f>
        <v>233.12</v>
      </c>
      <c r="AF2380" s="24" t="n">
        <f aca="false">2*ROUNDUP(G2380*1000/V_ZENER,0)*PRICE_Z+5*ROUNDUP(G2380*DIODE_SAFETY/V_STICK,0)*PRICE_STICK</f>
        <v>80.9</v>
      </c>
      <c r="AG2380" s="24" t="n">
        <f aca="false">SUM(X2380:AF2380)</f>
        <v>6691.55021617</v>
      </c>
      <c r="AH2380" s="20" t="n">
        <f aca="false">FIXED_BOM</f>
        <v>3461</v>
      </c>
      <c r="AI2380" s="24" t="n">
        <f aca="false">(AG2380+AH2380)*(1+CONT)</f>
        <v>11675.4327485955</v>
      </c>
      <c r="AJ2380" s="24" t="n">
        <f aca="false">IF(L2380&gt;0,AI2380/L2380,1000000000000)</f>
        <v>289.163961717832</v>
      </c>
      <c r="AK2380" s="8" t="n">
        <f aca="false">IF(AND(G2380&gt;=V_NEED,L2380&gt;=P_MIN,K2380&gt;=Z_MIN,F2380&lt;=N_CAP,D2380&lt;=R_MAX,OR(CORONA_REQ=0,O2380&gt;=G2380)),1,0)</f>
        <v>0</v>
      </c>
      <c r="AL2380" s="28" t="n">
        <f aca="false">IF(AK2380=1,IF(OBJECTIVE=1,AI2380,AJ2380),1000000000000)+ROW()*0.000000001</f>
        <v>1000000000000</v>
      </c>
    </row>
    <row r="2381" customFormat="false" ht="15" hidden="false" customHeight="false" outlineLevel="0" collapsed="false">
      <c r="A2381" s="8" t="n">
        <v>2377</v>
      </c>
      <c r="B2381" s="23" t="n">
        <v>5</v>
      </c>
      <c r="C2381" s="23" t="n">
        <v>2.5</v>
      </c>
      <c r="D2381" s="8" t="n">
        <v>300</v>
      </c>
      <c r="E2381" s="8" t="n">
        <v>18</v>
      </c>
      <c r="F2381" s="8" t="n">
        <v>4</v>
      </c>
      <c r="G2381" s="28" t="n">
        <v>11.211605</v>
      </c>
      <c r="H2381" s="8" t="n">
        <v>40.030166</v>
      </c>
      <c r="I2381" s="8" t="n">
        <v>1078.534664</v>
      </c>
      <c r="J2381" s="28" t="n">
        <v>26.943048</v>
      </c>
      <c r="K2381" s="39" t="n">
        <v>1.579547</v>
      </c>
      <c r="L2381" s="28" t="n">
        <v>6.329576</v>
      </c>
      <c r="M2381" s="8" t="n">
        <v>85</v>
      </c>
      <c r="N2381" s="8" t="n">
        <v>770</v>
      </c>
      <c r="O2381" s="28" t="n">
        <v>12.140005</v>
      </c>
      <c r="P2381" s="28" t="n">
        <v>10.505117</v>
      </c>
      <c r="Q2381" s="28" t="n">
        <v>14.844025</v>
      </c>
      <c r="R2381" s="8" t="n">
        <v>16</v>
      </c>
      <c r="S2381" s="8" t="n">
        <v>8</v>
      </c>
      <c r="T2381" s="23" t="n">
        <v>99.899111</v>
      </c>
      <c r="U2381" s="23" t="n">
        <v>83.185838</v>
      </c>
      <c r="V2381" s="28" t="n">
        <v>3.941895</v>
      </c>
      <c r="W2381" s="39" t="n">
        <v>0.414276</v>
      </c>
      <c r="X2381" s="24" t="n">
        <f aca="false">P2381*RHO_VANE/2700*(1+SCRAP)*PRICE_VANE</f>
        <v>125.74625049</v>
      </c>
      <c r="Y2381" s="24" t="n">
        <f aca="false">Q2381*RHO_PLATE/2700*(1+SCRAP)*PRICE_PLATE</f>
        <v>177.68297925</v>
      </c>
      <c r="Z2381" s="24" t="n">
        <f aca="false">T2381*CUT_M+(R2381+S2381)*CUT_SET</f>
        <v>173.8486665</v>
      </c>
      <c r="AA2381" s="24" t="n">
        <f aca="false">U2381*ROUND_M</f>
        <v>415.92919</v>
      </c>
      <c r="AB2381" s="24" t="n">
        <f aca="false">(R2381+S2381)*FINISH_PART</f>
        <v>192</v>
      </c>
      <c r="AC2381" s="24" t="n">
        <f aca="false">R2381*SPACER_VANE+(R2381+S2381)*ASM_H*LABOUR</f>
        <v>318</v>
      </c>
      <c r="AD2381" s="24" t="n">
        <f aca="false">V2381*G10_CAGE+W2381*G10_SLEEVE</f>
        <v>261.37026</v>
      </c>
      <c r="AE2381" s="24" t="n">
        <f aca="false">N2381/1000*SHAFT_M+SHAFT_SET</f>
        <v>172.4</v>
      </c>
      <c r="AF2381" s="24" t="n">
        <f aca="false">2*ROUNDUP(G2381*1000/V_ZENER,0)*PRICE_Z+5*ROUNDUP(G2381*DIODE_SAFETY/V_STICK,0)*PRICE_STICK</f>
        <v>80.9</v>
      </c>
      <c r="AG2381" s="24" t="n">
        <f aca="false">SUM(X2381:AF2381)</f>
        <v>1917.87734624</v>
      </c>
      <c r="AH2381" s="20" t="n">
        <f aca="false">FIXED_BOM</f>
        <v>3461</v>
      </c>
      <c r="AI2381" s="24" t="n">
        <f aca="false">(AG2381+AH2381)*(1+CONT)</f>
        <v>6185.708948176</v>
      </c>
      <c r="AJ2381" s="24" t="n">
        <f aca="false">IF(L2381&gt;0,AI2381/L2381,1000000000000)</f>
        <v>977.270665235081</v>
      </c>
      <c r="AK2381" s="8" t="n">
        <f aca="false">IF(AND(G2381&gt;=V_NEED,L2381&gt;=P_MIN,K2381&gt;=Z_MIN,F2381&lt;=N_CAP,D2381&lt;=R_MAX,OR(CORONA_REQ=0,O2381&gt;=G2381)),1,0)</f>
        <v>1</v>
      </c>
      <c r="AL2381" s="28" t="n">
        <f aca="false">IF(AK2381=1,IF(OBJECTIVE=1,AI2381,AJ2381),1000000000000)+ROW()*0.000000001</f>
        <v>6185.708950557</v>
      </c>
    </row>
    <row r="2382" customFormat="false" ht="15" hidden="false" customHeight="false" outlineLevel="0" collapsed="false">
      <c r="A2382" s="8" t="n">
        <v>2378</v>
      </c>
      <c r="B2382" s="23" t="n">
        <v>5</v>
      </c>
      <c r="C2382" s="23" t="n">
        <v>2.5</v>
      </c>
      <c r="D2382" s="8" t="n">
        <v>300</v>
      </c>
      <c r="E2382" s="8" t="n">
        <v>18</v>
      </c>
      <c r="F2382" s="8" t="n">
        <v>6</v>
      </c>
      <c r="G2382" s="28" t="n">
        <v>11.211605</v>
      </c>
      <c r="H2382" s="8" t="n">
        <v>61.761689</v>
      </c>
      <c r="I2382" s="8" t="n">
        <v>1694.840186</v>
      </c>
      <c r="J2382" s="28" t="n">
        <v>27.44161</v>
      </c>
      <c r="K2382" s="39" t="n">
        <v>1.603573</v>
      </c>
      <c r="L2382" s="28" t="n">
        <v>10.226794</v>
      </c>
      <c r="M2382" s="8" t="n">
        <v>122.5</v>
      </c>
      <c r="N2382" s="8" t="n">
        <v>845</v>
      </c>
      <c r="O2382" s="28" t="n">
        <v>12.140005</v>
      </c>
      <c r="P2382" s="28" t="n">
        <v>15.757675</v>
      </c>
      <c r="Q2382" s="28" t="n">
        <v>18.555032</v>
      </c>
      <c r="R2382" s="8" t="n">
        <v>24</v>
      </c>
      <c r="S2382" s="8" t="n">
        <v>10</v>
      </c>
      <c r="T2382" s="23" t="n">
        <v>145.450436</v>
      </c>
      <c r="U2382" s="23" t="n">
        <v>120.380527</v>
      </c>
      <c r="V2382" s="28" t="n">
        <v>5.036865</v>
      </c>
      <c r="W2382" s="39" t="n">
        <v>0.529352</v>
      </c>
      <c r="X2382" s="24" t="n">
        <f aca="false">P2382*RHO_VANE/2700*(1+SCRAP)*PRICE_VANE</f>
        <v>188.61936975</v>
      </c>
      <c r="Y2382" s="24" t="n">
        <f aca="false">Q2382*RHO_PLATE/2700*(1+SCRAP)*PRICE_PLATE</f>
        <v>222.10373304</v>
      </c>
      <c r="Z2382" s="24" t="n">
        <f aca="false">T2382*CUT_M+(R2382+S2382)*CUT_SET</f>
        <v>252.175654</v>
      </c>
      <c r="AA2382" s="24" t="n">
        <f aca="false">U2382*ROUND_M</f>
        <v>601.902635</v>
      </c>
      <c r="AB2382" s="24" t="n">
        <f aca="false">(R2382+S2382)*FINISH_PART</f>
        <v>272</v>
      </c>
      <c r="AC2382" s="24" t="n">
        <f aca="false">R2382*SPACER_VANE+(R2382+S2382)*ASM_H*LABOUR</f>
        <v>454.5</v>
      </c>
      <c r="AD2382" s="24" t="n">
        <f aca="false">V2382*G10_CAGE+W2382*G10_SLEEVE</f>
        <v>333.97302</v>
      </c>
      <c r="AE2382" s="24" t="n">
        <f aca="false">N2382/1000*SHAFT_M+SHAFT_SET</f>
        <v>181.4</v>
      </c>
      <c r="AF2382" s="24" t="n">
        <f aca="false">2*ROUNDUP(G2382*1000/V_ZENER,0)*PRICE_Z+5*ROUNDUP(G2382*DIODE_SAFETY/V_STICK,0)*PRICE_STICK</f>
        <v>80.9</v>
      </c>
      <c r="AG2382" s="24" t="n">
        <f aca="false">SUM(X2382:AF2382)</f>
        <v>2587.57441179</v>
      </c>
      <c r="AH2382" s="20" t="n">
        <f aca="false">FIXED_BOM</f>
        <v>3461</v>
      </c>
      <c r="AI2382" s="24" t="n">
        <f aca="false">(AG2382+AH2382)*(1+CONT)</f>
        <v>6955.8605735585</v>
      </c>
      <c r="AJ2382" s="24" t="n">
        <f aca="false">IF(L2382&gt;0,AI2382/L2382,1000000000000)</f>
        <v>680.160426968462</v>
      </c>
      <c r="AK2382" s="8" t="n">
        <f aca="false">IF(AND(G2382&gt;=V_NEED,L2382&gt;=P_MIN,K2382&gt;=Z_MIN,F2382&lt;=N_CAP,D2382&lt;=R_MAX,OR(CORONA_REQ=0,O2382&gt;=G2382)),1,0)</f>
        <v>1</v>
      </c>
      <c r="AL2382" s="28" t="n">
        <f aca="false">IF(AK2382=1,IF(OBJECTIVE=1,AI2382,AJ2382),1000000000000)+ROW()*0.000000001</f>
        <v>6955.8605759405</v>
      </c>
    </row>
    <row r="2383" customFormat="false" ht="15" hidden="false" customHeight="false" outlineLevel="0" collapsed="false">
      <c r="A2383" s="8" t="n">
        <v>2379</v>
      </c>
      <c r="B2383" s="23" t="n">
        <v>5</v>
      </c>
      <c r="C2383" s="23" t="n">
        <v>2.5</v>
      </c>
      <c r="D2383" s="8" t="n">
        <v>300</v>
      </c>
      <c r="E2383" s="8" t="n">
        <v>18</v>
      </c>
      <c r="F2383" s="8" t="n">
        <v>8</v>
      </c>
      <c r="G2383" s="28" t="n">
        <v>11.211605</v>
      </c>
      <c r="H2383" s="8" t="n">
        <v>83.493212</v>
      </c>
      <c r="I2383" s="8" t="n">
        <v>2311.145708</v>
      </c>
      <c r="J2383" s="28" t="n">
        <v>27.680642</v>
      </c>
      <c r="K2383" s="39" t="n">
        <v>1.615331</v>
      </c>
      <c r="L2383" s="28" t="n">
        <v>14.120555</v>
      </c>
      <c r="M2383" s="8" t="n">
        <v>167.5</v>
      </c>
      <c r="N2383" s="8" t="n">
        <v>935</v>
      </c>
      <c r="O2383" s="28" t="n">
        <v>12.140005</v>
      </c>
      <c r="P2383" s="28" t="n">
        <v>21.010233</v>
      </c>
      <c r="Q2383" s="28" t="n">
        <v>25.977044</v>
      </c>
      <c r="R2383" s="8" t="n">
        <v>32</v>
      </c>
      <c r="S2383" s="8" t="n">
        <v>14</v>
      </c>
      <c r="T2383" s="23" t="n">
        <v>195.399992</v>
      </c>
      <c r="U2383" s="23" t="n">
        <v>161.973446</v>
      </c>
      <c r="V2383" s="28" t="n">
        <v>6.35083</v>
      </c>
      <c r="W2383" s="39" t="n">
        <v>0.667444</v>
      </c>
      <c r="X2383" s="24" t="n">
        <f aca="false">P2383*RHO_VANE/2700*(1+SCRAP)*PRICE_VANE</f>
        <v>251.49248901</v>
      </c>
      <c r="Y2383" s="24" t="n">
        <f aca="false">Q2383*RHO_PLATE/2700*(1+SCRAP)*PRICE_PLATE</f>
        <v>310.94521668</v>
      </c>
      <c r="Z2383" s="24" t="n">
        <f aca="false">T2383*CUT_M+(R2383+S2383)*CUT_SET</f>
        <v>339.099988</v>
      </c>
      <c r="AA2383" s="24" t="n">
        <f aca="false">U2383*ROUND_M</f>
        <v>809.86723</v>
      </c>
      <c r="AB2383" s="24" t="n">
        <f aca="false">(R2383+S2383)*FINISH_PART</f>
        <v>368</v>
      </c>
      <c r="AC2383" s="24" t="n">
        <f aca="false">R2383*SPACER_VANE+(R2383+S2383)*ASM_H*LABOUR</f>
        <v>613.5</v>
      </c>
      <c r="AD2383" s="24" t="n">
        <f aca="false">V2383*G10_CAGE+W2383*G10_SLEEVE</f>
        <v>421.09644</v>
      </c>
      <c r="AE2383" s="24" t="n">
        <f aca="false">N2383/1000*SHAFT_M+SHAFT_SET</f>
        <v>192.2</v>
      </c>
      <c r="AF2383" s="24" t="n">
        <f aca="false">2*ROUNDUP(G2383*1000/V_ZENER,0)*PRICE_Z+5*ROUNDUP(G2383*DIODE_SAFETY/V_STICK,0)*PRICE_STICK</f>
        <v>80.9</v>
      </c>
      <c r="AG2383" s="24" t="n">
        <f aca="false">SUM(X2383:AF2383)</f>
        <v>3387.10136369</v>
      </c>
      <c r="AH2383" s="20" t="n">
        <f aca="false">FIXED_BOM</f>
        <v>3461</v>
      </c>
      <c r="AI2383" s="24" t="n">
        <f aca="false">(AG2383+AH2383)*(1+CONT)</f>
        <v>7875.3165682435</v>
      </c>
      <c r="AJ2383" s="24" t="n">
        <f aca="false">IF(L2383&gt;0,AI2383/L2383,1000000000000)</f>
        <v>557.720044873838</v>
      </c>
      <c r="AK2383" s="8" t="n">
        <f aca="false">IF(AND(G2383&gt;=V_NEED,L2383&gt;=P_MIN,K2383&gt;=Z_MIN,F2383&lt;=N_CAP,D2383&lt;=R_MAX,OR(CORONA_REQ=0,O2383&gt;=G2383)),1,0)</f>
        <v>0</v>
      </c>
      <c r="AL2383" s="28" t="n">
        <f aca="false">IF(AK2383=1,IF(OBJECTIVE=1,AI2383,AJ2383),1000000000000)+ROW()*0.000000001</f>
        <v>1000000000000</v>
      </c>
    </row>
    <row r="2384" customFormat="false" ht="15" hidden="false" customHeight="false" outlineLevel="0" collapsed="false">
      <c r="A2384" s="8" t="n">
        <v>2380</v>
      </c>
      <c r="B2384" s="23" t="n">
        <v>5</v>
      </c>
      <c r="C2384" s="23" t="n">
        <v>2.5</v>
      </c>
      <c r="D2384" s="8" t="n">
        <v>300</v>
      </c>
      <c r="E2384" s="8" t="n">
        <v>18</v>
      </c>
      <c r="F2384" s="8" t="n">
        <v>10</v>
      </c>
      <c r="G2384" s="28" t="n">
        <v>11.211605</v>
      </c>
      <c r="H2384" s="8" t="n">
        <v>105.224735</v>
      </c>
      <c r="I2384" s="8" t="n">
        <v>2927.451231</v>
      </c>
      <c r="J2384" s="28" t="n">
        <v>27.820942</v>
      </c>
      <c r="K2384" s="39" t="n">
        <v>1.622182</v>
      </c>
      <c r="L2384" s="28" t="n">
        <v>18.026419</v>
      </c>
      <c r="M2384" s="8" t="n">
        <v>205</v>
      </c>
      <c r="N2384" s="8" t="n">
        <v>1010</v>
      </c>
      <c r="O2384" s="28" t="n">
        <v>12.140005</v>
      </c>
      <c r="P2384" s="28" t="n">
        <v>26.262792</v>
      </c>
      <c r="Q2384" s="28" t="n">
        <v>29.688051</v>
      </c>
      <c r="R2384" s="8" t="n">
        <v>40</v>
      </c>
      <c r="S2384" s="8" t="n">
        <v>16</v>
      </c>
      <c r="T2384" s="23" t="n">
        <v>240.951317</v>
      </c>
      <c r="U2384" s="23" t="n">
        <v>199.168135</v>
      </c>
      <c r="V2384" s="28" t="n">
        <v>7.445801</v>
      </c>
      <c r="W2384" s="39" t="n">
        <v>0.78252</v>
      </c>
      <c r="X2384" s="24" t="n">
        <f aca="false">P2384*RHO_VANE/2700*(1+SCRAP)*PRICE_VANE</f>
        <v>314.36562024</v>
      </c>
      <c r="Y2384" s="24" t="n">
        <f aca="false">Q2384*RHO_PLATE/2700*(1+SCRAP)*PRICE_PLATE</f>
        <v>355.36597047</v>
      </c>
      <c r="Z2384" s="24" t="n">
        <f aca="false">T2384*CUT_M+(R2384+S2384)*CUT_SET</f>
        <v>417.4269755</v>
      </c>
      <c r="AA2384" s="24" t="n">
        <f aca="false">U2384*ROUND_M</f>
        <v>995.840675</v>
      </c>
      <c r="AB2384" s="24" t="n">
        <f aca="false">(R2384+S2384)*FINISH_PART</f>
        <v>448</v>
      </c>
      <c r="AC2384" s="24" t="n">
        <f aca="false">R2384*SPACER_VANE+(R2384+S2384)*ASM_H*LABOUR</f>
        <v>750</v>
      </c>
      <c r="AD2384" s="24" t="n">
        <f aca="false">V2384*G10_CAGE+W2384*G10_SLEEVE</f>
        <v>493.69926</v>
      </c>
      <c r="AE2384" s="24" t="n">
        <f aca="false">N2384/1000*SHAFT_M+SHAFT_SET</f>
        <v>201.2</v>
      </c>
      <c r="AF2384" s="24" t="n">
        <f aca="false">2*ROUNDUP(G2384*1000/V_ZENER,0)*PRICE_Z+5*ROUNDUP(G2384*DIODE_SAFETY/V_STICK,0)*PRICE_STICK</f>
        <v>80.9</v>
      </c>
      <c r="AG2384" s="24" t="n">
        <f aca="false">SUM(X2384:AF2384)</f>
        <v>4056.79850121</v>
      </c>
      <c r="AH2384" s="20" t="n">
        <f aca="false">FIXED_BOM</f>
        <v>3461</v>
      </c>
      <c r="AI2384" s="24" t="n">
        <f aca="false">(AG2384+AH2384)*(1+CONT)</f>
        <v>8645.4682763915</v>
      </c>
      <c r="AJ2384" s="24" t="n">
        <f aca="false">IF(L2384&gt;0,AI2384/L2384,1000000000000)</f>
        <v>479.599873740397</v>
      </c>
      <c r="AK2384" s="8" t="n">
        <f aca="false">IF(AND(G2384&gt;=V_NEED,L2384&gt;=P_MIN,K2384&gt;=Z_MIN,F2384&lt;=N_CAP,D2384&lt;=R_MAX,OR(CORONA_REQ=0,O2384&gt;=G2384)),1,0)</f>
        <v>0</v>
      </c>
      <c r="AL2384" s="28" t="n">
        <f aca="false">IF(AK2384=1,IF(OBJECTIVE=1,AI2384,AJ2384),1000000000000)+ROW()*0.000000001</f>
        <v>1000000000000</v>
      </c>
    </row>
    <row r="2385" customFormat="false" ht="15" hidden="false" customHeight="false" outlineLevel="0" collapsed="false">
      <c r="A2385" s="8" t="n">
        <v>2381</v>
      </c>
      <c r="B2385" s="23" t="n">
        <v>5</v>
      </c>
      <c r="C2385" s="23" t="n">
        <v>2.5</v>
      </c>
      <c r="D2385" s="8" t="n">
        <v>300</v>
      </c>
      <c r="E2385" s="8" t="n">
        <v>18</v>
      </c>
      <c r="F2385" s="8" t="n">
        <v>12</v>
      </c>
      <c r="G2385" s="28" t="n">
        <v>11.211605</v>
      </c>
      <c r="H2385" s="8" t="n">
        <v>126.956258</v>
      </c>
      <c r="I2385" s="8" t="n">
        <v>3543.756753</v>
      </c>
      <c r="J2385" s="28" t="n">
        <v>27.91321</v>
      </c>
      <c r="K2385" s="39" t="n">
        <v>1.627531</v>
      </c>
      <c r="L2385" s="28" t="n">
        <v>21.936922</v>
      </c>
      <c r="M2385" s="8" t="n">
        <v>250</v>
      </c>
      <c r="N2385" s="8" t="n">
        <v>1100</v>
      </c>
      <c r="O2385" s="28" t="n">
        <v>12.140005</v>
      </c>
      <c r="P2385" s="28" t="n">
        <v>31.51535</v>
      </c>
      <c r="Q2385" s="28" t="n">
        <v>37.110063</v>
      </c>
      <c r="R2385" s="8" t="n">
        <v>48</v>
      </c>
      <c r="S2385" s="8" t="n">
        <v>20</v>
      </c>
      <c r="T2385" s="23" t="n">
        <v>290.900872</v>
      </c>
      <c r="U2385" s="23" t="n">
        <v>240.761054</v>
      </c>
      <c r="V2385" s="28" t="n">
        <v>8.759766</v>
      </c>
      <c r="W2385" s="39" t="n">
        <v>0.920612</v>
      </c>
      <c r="X2385" s="24" t="n">
        <f aca="false">P2385*RHO_VANE/2700*(1+SCRAP)*PRICE_VANE</f>
        <v>377.2387395</v>
      </c>
      <c r="Y2385" s="24" t="n">
        <f aca="false">Q2385*RHO_PLATE/2700*(1+SCRAP)*PRICE_PLATE</f>
        <v>444.20745411</v>
      </c>
      <c r="Z2385" s="24" t="n">
        <f aca="false">T2385*CUT_M+(R2385+S2385)*CUT_SET</f>
        <v>504.351308</v>
      </c>
      <c r="AA2385" s="24" t="n">
        <f aca="false">U2385*ROUND_M</f>
        <v>1203.80527</v>
      </c>
      <c r="AB2385" s="24" t="n">
        <f aca="false">(R2385+S2385)*FINISH_PART</f>
        <v>544</v>
      </c>
      <c r="AC2385" s="24" t="n">
        <f aca="false">R2385*SPACER_VANE+(R2385+S2385)*ASM_H*LABOUR</f>
        <v>909</v>
      </c>
      <c r="AD2385" s="24" t="n">
        <f aca="false">V2385*G10_CAGE+W2385*G10_SLEEVE</f>
        <v>580.82268</v>
      </c>
      <c r="AE2385" s="24" t="n">
        <f aca="false">N2385/1000*SHAFT_M+SHAFT_SET</f>
        <v>212</v>
      </c>
      <c r="AF2385" s="24" t="n">
        <f aca="false">2*ROUNDUP(G2385*1000/V_ZENER,0)*PRICE_Z+5*ROUNDUP(G2385*DIODE_SAFETY/V_STICK,0)*PRICE_STICK</f>
        <v>80.9</v>
      </c>
      <c r="AG2385" s="24" t="n">
        <f aca="false">SUM(X2385:AF2385)</f>
        <v>4856.32545161</v>
      </c>
      <c r="AH2385" s="20" t="n">
        <f aca="false">FIXED_BOM</f>
        <v>3461</v>
      </c>
      <c r="AI2385" s="24" t="n">
        <f aca="false">(AG2385+AH2385)*(1+CONT)</f>
        <v>9564.9242693515</v>
      </c>
      <c r="AJ2385" s="24" t="n">
        <f aca="false">IF(L2385&gt;0,AI2385/L2385,1000000000000)</f>
        <v>436.019431958207</v>
      </c>
      <c r="AK2385" s="8" t="n">
        <f aca="false">IF(AND(G2385&gt;=V_NEED,L2385&gt;=P_MIN,K2385&gt;=Z_MIN,F2385&lt;=N_CAP,D2385&lt;=R_MAX,OR(CORONA_REQ=0,O2385&gt;=G2385)),1,0)</f>
        <v>0</v>
      </c>
      <c r="AL2385" s="28" t="n">
        <f aca="false">IF(AK2385=1,IF(OBJECTIVE=1,AI2385,AJ2385),1000000000000)+ROW()*0.000000001</f>
        <v>1000000000000</v>
      </c>
    </row>
    <row r="2386" customFormat="false" ht="15" hidden="false" customHeight="false" outlineLevel="0" collapsed="false">
      <c r="A2386" s="8" t="n">
        <v>2382</v>
      </c>
      <c r="B2386" s="23" t="n">
        <v>5</v>
      </c>
      <c r="C2386" s="23" t="n">
        <v>2.5</v>
      </c>
      <c r="D2386" s="8" t="n">
        <v>300</v>
      </c>
      <c r="E2386" s="8" t="n">
        <v>18</v>
      </c>
      <c r="F2386" s="8" t="n">
        <v>16</v>
      </c>
      <c r="G2386" s="28" t="n">
        <v>11.211605</v>
      </c>
      <c r="H2386" s="8" t="n">
        <v>170.419304</v>
      </c>
      <c r="I2386" s="8" t="n">
        <v>4776.367797</v>
      </c>
      <c r="J2386" s="28" t="n">
        <v>28.027152</v>
      </c>
      <c r="K2386" s="39" t="n">
        <v>1.632618</v>
      </c>
      <c r="L2386" s="28" t="n">
        <v>29.737104</v>
      </c>
      <c r="M2386" s="8" t="n">
        <v>325</v>
      </c>
      <c r="N2386" s="8" t="n">
        <v>1250</v>
      </c>
      <c r="O2386" s="28" t="n">
        <v>12.140005</v>
      </c>
      <c r="P2386" s="28" t="n">
        <v>42.020467</v>
      </c>
      <c r="Q2386" s="28" t="n">
        <v>44.532076</v>
      </c>
      <c r="R2386" s="8" t="n">
        <v>64</v>
      </c>
      <c r="S2386" s="8" t="n">
        <v>24</v>
      </c>
      <c r="T2386" s="23" t="n">
        <v>382.003524</v>
      </c>
      <c r="U2386" s="23" t="n">
        <v>315.150432</v>
      </c>
      <c r="V2386" s="28" t="n">
        <v>10.949707</v>
      </c>
      <c r="W2386" s="39" t="n">
        <v>1.150765</v>
      </c>
      <c r="X2386" s="24" t="n">
        <f aca="false">P2386*RHO_VANE/2700*(1+SCRAP)*PRICE_VANE</f>
        <v>502.98498999</v>
      </c>
      <c r="Y2386" s="24" t="n">
        <f aca="false">Q2386*RHO_PLATE/2700*(1+SCRAP)*PRICE_PLATE</f>
        <v>533.04894972</v>
      </c>
      <c r="Z2386" s="24" t="n">
        <f aca="false">T2386*CUT_M+(R2386+S2386)*CUT_SET</f>
        <v>661.005286</v>
      </c>
      <c r="AA2386" s="24" t="n">
        <f aca="false">U2386*ROUND_M</f>
        <v>1575.75216</v>
      </c>
      <c r="AB2386" s="24" t="n">
        <f aca="false">(R2386+S2386)*FINISH_PART</f>
        <v>704</v>
      </c>
      <c r="AC2386" s="24" t="n">
        <f aca="false">R2386*SPACER_VANE+(R2386+S2386)*ASM_H*LABOUR</f>
        <v>1182</v>
      </c>
      <c r="AD2386" s="24" t="n">
        <f aca="false">V2386*G10_CAGE+W2386*G10_SLEEVE</f>
        <v>726.02832</v>
      </c>
      <c r="AE2386" s="24" t="n">
        <f aca="false">N2386/1000*SHAFT_M+SHAFT_SET</f>
        <v>230</v>
      </c>
      <c r="AF2386" s="24" t="n">
        <f aca="false">2*ROUNDUP(G2386*1000/V_ZENER,0)*PRICE_Z+5*ROUNDUP(G2386*DIODE_SAFETY/V_STICK,0)*PRICE_STICK</f>
        <v>80.9</v>
      </c>
      <c r="AG2386" s="24" t="n">
        <f aca="false">SUM(X2386:AF2386)</f>
        <v>6195.71970571</v>
      </c>
      <c r="AH2386" s="20" t="n">
        <f aca="false">FIXED_BOM</f>
        <v>3461</v>
      </c>
      <c r="AI2386" s="24" t="n">
        <f aca="false">(AG2386+AH2386)*(1+CONT)</f>
        <v>11105.2276615665</v>
      </c>
      <c r="AJ2386" s="24" t="n">
        <f aca="false">IF(L2386&gt;0,AI2386/L2386,1000000000000)</f>
        <v>373.446844775688</v>
      </c>
      <c r="AK2386" s="8" t="n">
        <f aca="false">IF(AND(G2386&gt;=V_NEED,L2386&gt;=P_MIN,K2386&gt;=Z_MIN,F2386&lt;=N_CAP,D2386&lt;=R_MAX,OR(CORONA_REQ=0,O2386&gt;=G2386)),1,0)</f>
        <v>0</v>
      </c>
      <c r="AL2386" s="28" t="n">
        <f aca="false">IF(AK2386=1,IF(OBJECTIVE=1,AI2386,AJ2386),1000000000000)+ROW()*0.000000001</f>
        <v>1000000000000</v>
      </c>
    </row>
    <row r="2387" customFormat="false" ht="15" hidden="false" customHeight="false" outlineLevel="0" collapsed="false">
      <c r="A2387" s="8" t="n">
        <v>2383</v>
      </c>
      <c r="B2387" s="23" t="n">
        <v>5</v>
      </c>
      <c r="C2387" s="23" t="n">
        <v>2.5</v>
      </c>
      <c r="D2387" s="8" t="n">
        <v>300</v>
      </c>
      <c r="E2387" s="8" t="n">
        <v>22</v>
      </c>
      <c r="F2387" s="8" t="n">
        <v>4</v>
      </c>
      <c r="G2387" s="28" t="n">
        <v>11.211605</v>
      </c>
      <c r="H2387" s="8" t="n">
        <v>54.539074</v>
      </c>
      <c r="I2387" s="8" t="n">
        <v>1306.686024</v>
      </c>
      <c r="J2387" s="28" t="n">
        <v>23.958713</v>
      </c>
      <c r="K2387" s="39" t="n">
        <v>1.577658</v>
      </c>
      <c r="L2387" s="28" t="n">
        <v>7.656388</v>
      </c>
      <c r="M2387" s="8" t="n">
        <v>85</v>
      </c>
      <c r="N2387" s="8" t="n">
        <v>770</v>
      </c>
      <c r="O2387" s="28" t="n">
        <v>12.140005</v>
      </c>
      <c r="P2387" s="28" t="n">
        <v>12.48432</v>
      </c>
      <c r="Q2387" s="28" t="n">
        <v>14.844025</v>
      </c>
      <c r="R2387" s="8" t="n">
        <v>16</v>
      </c>
      <c r="S2387" s="8" t="n">
        <v>8</v>
      </c>
      <c r="T2387" s="23" t="n">
        <v>99.899111</v>
      </c>
      <c r="U2387" s="23" t="n">
        <v>83.185838</v>
      </c>
      <c r="V2387" s="28" t="n">
        <v>3.941895</v>
      </c>
      <c r="W2387" s="39" t="n">
        <v>0.414276</v>
      </c>
      <c r="X2387" s="24" t="n">
        <f aca="false">P2387*RHO_VANE/2700*(1+SCRAP)*PRICE_VANE</f>
        <v>149.4373104</v>
      </c>
      <c r="Y2387" s="24" t="n">
        <f aca="false">Q2387*RHO_PLATE/2700*(1+SCRAP)*PRICE_PLATE</f>
        <v>177.68297925</v>
      </c>
      <c r="Z2387" s="24" t="n">
        <f aca="false">T2387*CUT_M+(R2387+S2387)*CUT_SET</f>
        <v>173.8486665</v>
      </c>
      <c r="AA2387" s="24" t="n">
        <f aca="false">U2387*ROUND_M</f>
        <v>415.92919</v>
      </c>
      <c r="AB2387" s="24" t="n">
        <f aca="false">(R2387+S2387)*FINISH_PART</f>
        <v>192</v>
      </c>
      <c r="AC2387" s="24" t="n">
        <f aca="false">R2387*SPACER_VANE+(R2387+S2387)*ASM_H*LABOUR</f>
        <v>318</v>
      </c>
      <c r="AD2387" s="24" t="n">
        <f aca="false">V2387*G10_CAGE+W2387*G10_SLEEVE</f>
        <v>261.37026</v>
      </c>
      <c r="AE2387" s="24" t="n">
        <f aca="false">N2387/1000*SHAFT_M+SHAFT_SET</f>
        <v>172.4</v>
      </c>
      <c r="AF2387" s="24" t="n">
        <f aca="false">2*ROUNDUP(G2387*1000/V_ZENER,0)*PRICE_Z+5*ROUNDUP(G2387*DIODE_SAFETY/V_STICK,0)*PRICE_STICK</f>
        <v>80.9</v>
      </c>
      <c r="AG2387" s="24" t="n">
        <f aca="false">SUM(X2387:AF2387)</f>
        <v>1941.56840615</v>
      </c>
      <c r="AH2387" s="20" t="n">
        <f aca="false">FIXED_BOM</f>
        <v>3461</v>
      </c>
      <c r="AI2387" s="24" t="n">
        <f aca="false">(AG2387+AH2387)*(1+CONT)</f>
        <v>6212.9536670725</v>
      </c>
      <c r="AJ2387" s="24" t="n">
        <f aca="false">IF(L2387&gt;0,AI2387/L2387,1000000000000)</f>
        <v>811.473199512943</v>
      </c>
      <c r="AK2387" s="8" t="n">
        <f aca="false">IF(AND(G2387&gt;=V_NEED,L2387&gt;=P_MIN,K2387&gt;=Z_MIN,F2387&lt;=N_CAP,D2387&lt;=R_MAX,OR(CORONA_REQ=0,O2387&gt;=G2387)),1,0)</f>
        <v>1</v>
      </c>
      <c r="AL2387" s="28" t="n">
        <f aca="false">IF(AK2387=1,IF(OBJECTIVE=1,AI2387,AJ2387),1000000000000)+ROW()*0.000000001</f>
        <v>6212.9536694595</v>
      </c>
    </row>
    <row r="2388" customFormat="false" ht="15" hidden="false" customHeight="false" outlineLevel="0" collapsed="false">
      <c r="A2388" s="8" t="n">
        <v>2384</v>
      </c>
      <c r="B2388" s="23" t="n">
        <v>5</v>
      </c>
      <c r="C2388" s="23" t="n">
        <v>2.5</v>
      </c>
      <c r="D2388" s="8" t="n">
        <v>300</v>
      </c>
      <c r="E2388" s="8" t="n">
        <v>22</v>
      </c>
      <c r="F2388" s="8" t="n">
        <v>6</v>
      </c>
      <c r="G2388" s="28" t="n">
        <v>11.211605</v>
      </c>
      <c r="H2388" s="8" t="n">
        <v>84.561402</v>
      </c>
      <c r="I2388" s="8" t="n">
        <v>2053.363751</v>
      </c>
      <c r="J2388" s="28" t="n">
        <v>24.282518</v>
      </c>
      <c r="K2388" s="39" t="n">
        <v>1.598293</v>
      </c>
      <c r="L2388" s="28" t="n">
        <v>12.319913</v>
      </c>
      <c r="M2388" s="8" t="n">
        <v>130</v>
      </c>
      <c r="N2388" s="8" t="n">
        <v>860</v>
      </c>
      <c r="O2388" s="28" t="n">
        <v>12.140005</v>
      </c>
      <c r="P2388" s="28" t="n">
        <v>18.72648</v>
      </c>
      <c r="Q2388" s="28" t="n">
        <v>22.266038</v>
      </c>
      <c r="R2388" s="8" t="n">
        <v>24</v>
      </c>
      <c r="S2388" s="8" t="n">
        <v>12</v>
      </c>
      <c r="T2388" s="23" t="n">
        <v>149.848666</v>
      </c>
      <c r="U2388" s="23" t="n">
        <v>124.778757</v>
      </c>
      <c r="V2388" s="28" t="n">
        <v>5.255859</v>
      </c>
      <c r="W2388" s="39" t="n">
        <v>0.552367</v>
      </c>
      <c r="X2388" s="24" t="n">
        <f aca="false">P2388*RHO_VANE/2700*(1+SCRAP)*PRICE_VANE</f>
        <v>224.1559656</v>
      </c>
      <c r="Y2388" s="24" t="n">
        <f aca="false">Q2388*RHO_PLATE/2700*(1+SCRAP)*PRICE_PLATE</f>
        <v>266.52447486</v>
      </c>
      <c r="Z2388" s="24" t="n">
        <f aca="false">T2388*CUT_M+(R2388+S2388)*CUT_SET</f>
        <v>260.772999</v>
      </c>
      <c r="AA2388" s="24" t="n">
        <f aca="false">U2388*ROUND_M</f>
        <v>623.893785</v>
      </c>
      <c r="AB2388" s="24" t="n">
        <f aca="false">(R2388+S2388)*FINISH_PART</f>
        <v>288</v>
      </c>
      <c r="AC2388" s="24" t="n">
        <f aca="false">R2388*SPACER_VANE+(R2388+S2388)*ASM_H*LABOUR</f>
        <v>477</v>
      </c>
      <c r="AD2388" s="24" t="n">
        <f aca="false">V2388*G10_CAGE+W2388*G10_SLEEVE</f>
        <v>348.49356</v>
      </c>
      <c r="AE2388" s="24" t="n">
        <f aca="false">N2388/1000*SHAFT_M+SHAFT_SET</f>
        <v>183.2</v>
      </c>
      <c r="AF2388" s="24" t="n">
        <f aca="false">2*ROUNDUP(G2388*1000/V_ZENER,0)*PRICE_Z+5*ROUNDUP(G2388*DIODE_SAFETY/V_STICK,0)*PRICE_STICK</f>
        <v>80.9</v>
      </c>
      <c r="AG2388" s="24" t="n">
        <f aca="false">SUM(X2388:AF2388)</f>
        <v>2752.94078446</v>
      </c>
      <c r="AH2388" s="20" t="n">
        <f aca="false">FIXED_BOM</f>
        <v>3461</v>
      </c>
      <c r="AI2388" s="24" t="n">
        <f aca="false">(AG2388+AH2388)*(1+CONT)</f>
        <v>7146.031902129</v>
      </c>
      <c r="AJ2388" s="24" t="n">
        <f aca="false">IF(L2388&gt;0,AI2388/L2388,1000000000000)</f>
        <v>580.039153046698</v>
      </c>
      <c r="AK2388" s="8" t="n">
        <f aca="false">IF(AND(G2388&gt;=V_NEED,L2388&gt;=P_MIN,K2388&gt;=Z_MIN,F2388&lt;=N_CAP,D2388&lt;=R_MAX,OR(CORONA_REQ=0,O2388&gt;=G2388)),1,0)</f>
        <v>1</v>
      </c>
      <c r="AL2388" s="28" t="n">
        <f aca="false">IF(AK2388=1,IF(OBJECTIVE=1,AI2388,AJ2388),1000000000000)+ROW()*0.000000001</f>
        <v>7146.031904517</v>
      </c>
    </row>
    <row r="2389" customFormat="false" ht="15" hidden="false" customHeight="false" outlineLevel="0" collapsed="false">
      <c r="A2389" s="8" t="n">
        <v>2385</v>
      </c>
      <c r="B2389" s="23" t="n">
        <v>5</v>
      </c>
      <c r="C2389" s="23" t="n">
        <v>2.5</v>
      </c>
      <c r="D2389" s="8" t="n">
        <v>300</v>
      </c>
      <c r="E2389" s="8" t="n">
        <v>22</v>
      </c>
      <c r="F2389" s="8" t="n">
        <v>8</v>
      </c>
      <c r="G2389" s="28" t="n">
        <v>11.211605</v>
      </c>
      <c r="H2389" s="8" t="n">
        <v>114.58373</v>
      </c>
      <c r="I2389" s="8" t="n">
        <v>2800.041479</v>
      </c>
      <c r="J2389" s="28" t="n">
        <v>24.436641</v>
      </c>
      <c r="K2389" s="39" t="n">
        <v>1.608018</v>
      </c>
      <c r="L2389" s="28" t="n">
        <v>16.982293</v>
      </c>
      <c r="M2389" s="8" t="n">
        <v>175</v>
      </c>
      <c r="N2389" s="8" t="n">
        <v>950</v>
      </c>
      <c r="O2389" s="28" t="n">
        <v>12.140005</v>
      </c>
      <c r="P2389" s="28" t="n">
        <v>24.96864</v>
      </c>
      <c r="Q2389" s="28" t="n">
        <v>29.688051</v>
      </c>
      <c r="R2389" s="8" t="n">
        <v>32</v>
      </c>
      <c r="S2389" s="8" t="n">
        <v>16</v>
      </c>
      <c r="T2389" s="23" t="n">
        <v>199.798221</v>
      </c>
      <c r="U2389" s="23" t="n">
        <v>166.371675</v>
      </c>
      <c r="V2389" s="28" t="n">
        <v>6.569824</v>
      </c>
      <c r="W2389" s="39" t="n">
        <v>0.690459</v>
      </c>
      <c r="X2389" s="24" t="n">
        <f aca="false">P2389*RHO_VANE/2700*(1+SCRAP)*PRICE_VANE</f>
        <v>298.8746208</v>
      </c>
      <c r="Y2389" s="24" t="n">
        <f aca="false">Q2389*RHO_PLATE/2700*(1+SCRAP)*PRICE_PLATE</f>
        <v>355.36597047</v>
      </c>
      <c r="Z2389" s="24" t="n">
        <f aca="false">T2389*CUT_M+(R2389+S2389)*CUT_SET</f>
        <v>347.6973315</v>
      </c>
      <c r="AA2389" s="24" t="n">
        <f aca="false">U2389*ROUND_M</f>
        <v>831.858375</v>
      </c>
      <c r="AB2389" s="24" t="n">
        <f aca="false">(R2389+S2389)*FINISH_PART</f>
        <v>384</v>
      </c>
      <c r="AC2389" s="24" t="n">
        <f aca="false">R2389*SPACER_VANE+(R2389+S2389)*ASM_H*LABOUR</f>
        <v>636</v>
      </c>
      <c r="AD2389" s="24" t="n">
        <f aca="false">V2389*G10_CAGE+W2389*G10_SLEEVE</f>
        <v>435.61698</v>
      </c>
      <c r="AE2389" s="24" t="n">
        <f aca="false">N2389/1000*SHAFT_M+SHAFT_SET</f>
        <v>194</v>
      </c>
      <c r="AF2389" s="24" t="n">
        <f aca="false">2*ROUNDUP(G2389*1000/V_ZENER,0)*PRICE_Z+5*ROUNDUP(G2389*DIODE_SAFETY/V_STICK,0)*PRICE_STICK</f>
        <v>80.9</v>
      </c>
      <c r="AG2389" s="24" t="n">
        <f aca="false">SUM(X2389:AF2389)</f>
        <v>3564.31327777</v>
      </c>
      <c r="AH2389" s="20" t="n">
        <f aca="false">FIXED_BOM</f>
        <v>3461</v>
      </c>
      <c r="AI2389" s="24" t="n">
        <f aca="false">(AG2389+AH2389)*(1+CONT)</f>
        <v>8079.1102694355</v>
      </c>
      <c r="AJ2389" s="24" t="n">
        <f aca="false">IF(L2389&gt;0,AI2389/L2389,1000000000000)</f>
        <v>475.737302932855</v>
      </c>
      <c r="AK2389" s="8" t="n">
        <f aca="false">IF(AND(G2389&gt;=V_NEED,L2389&gt;=P_MIN,K2389&gt;=Z_MIN,F2389&lt;=N_CAP,D2389&lt;=R_MAX,OR(CORONA_REQ=0,O2389&gt;=G2389)),1,0)</f>
        <v>0</v>
      </c>
      <c r="AL2389" s="28" t="n">
        <f aca="false">IF(AK2389=1,IF(OBJECTIVE=1,AI2389,AJ2389),1000000000000)+ROW()*0.000000001</f>
        <v>1000000000000</v>
      </c>
    </row>
    <row r="2390" customFormat="false" ht="15" hidden="false" customHeight="false" outlineLevel="0" collapsed="false">
      <c r="A2390" s="8" t="n">
        <v>2386</v>
      </c>
      <c r="B2390" s="23" t="n">
        <v>5</v>
      </c>
      <c r="C2390" s="23" t="n">
        <v>2.5</v>
      </c>
      <c r="D2390" s="8" t="n">
        <v>300</v>
      </c>
      <c r="E2390" s="8" t="n">
        <v>22</v>
      </c>
      <c r="F2390" s="8" t="n">
        <v>10</v>
      </c>
      <c r="G2390" s="28" t="n">
        <v>11.211605</v>
      </c>
      <c r="H2390" s="8" t="n">
        <v>144.606058</v>
      </c>
      <c r="I2390" s="8" t="n">
        <v>3546.719207</v>
      </c>
      <c r="J2390" s="28" t="n">
        <v>24.526768</v>
      </c>
      <c r="K2390" s="39" t="n">
        <v>1.614008</v>
      </c>
      <c r="L2390" s="28" t="n">
        <v>21.654271</v>
      </c>
      <c r="M2390" s="8" t="n">
        <v>220</v>
      </c>
      <c r="N2390" s="8" t="n">
        <v>1040</v>
      </c>
      <c r="O2390" s="28" t="n">
        <v>12.140005</v>
      </c>
      <c r="P2390" s="28" t="n">
        <v>31.2108</v>
      </c>
      <c r="Q2390" s="28" t="n">
        <v>37.110063</v>
      </c>
      <c r="R2390" s="8" t="n">
        <v>40</v>
      </c>
      <c r="S2390" s="8" t="n">
        <v>20</v>
      </c>
      <c r="T2390" s="23" t="n">
        <v>249.747777</v>
      </c>
      <c r="U2390" s="23" t="n">
        <v>207.964594</v>
      </c>
      <c r="V2390" s="28" t="n">
        <v>7.883789</v>
      </c>
      <c r="W2390" s="39" t="n">
        <v>0.828551</v>
      </c>
      <c r="X2390" s="24" t="n">
        <f aca="false">P2390*RHO_VANE/2700*(1+SCRAP)*PRICE_VANE</f>
        <v>373.593276</v>
      </c>
      <c r="Y2390" s="24" t="n">
        <f aca="false">Q2390*RHO_PLATE/2700*(1+SCRAP)*PRICE_PLATE</f>
        <v>444.20745411</v>
      </c>
      <c r="Z2390" s="24" t="n">
        <f aca="false">T2390*CUT_M+(R2390+S2390)*CUT_SET</f>
        <v>434.6216655</v>
      </c>
      <c r="AA2390" s="24" t="n">
        <f aca="false">U2390*ROUND_M</f>
        <v>1039.82297</v>
      </c>
      <c r="AB2390" s="24" t="n">
        <f aca="false">(R2390+S2390)*FINISH_PART</f>
        <v>480</v>
      </c>
      <c r="AC2390" s="24" t="n">
        <f aca="false">R2390*SPACER_VANE+(R2390+S2390)*ASM_H*LABOUR</f>
        <v>795</v>
      </c>
      <c r="AD2390" s="24" t="n">
        <f aca="false">V2390*G10_CAGE+W2390*G10_SLEEVE</f>
        <v>522.7404</v>
      </c>
      <c r="AE2390" s="24" t="n">
        <f aca="false">N2390/1000*SHAFT_M+SHAFT_SET</f>
        <v>204.8</v>
      </c>
      <c r="AF2390" s="24" t="n">
        <f aca="false">2*ROUNDUP(G2390*1000/V_ZENER,0)*PRICE_Z+5*ROUNDUP(G2390*DIODE_SAFETY/V_STICK,0)*PRICE_STICK</f>
        <v>80.9</v>
      </c>
      <c r="AG2390" s="24" t="n">
        <f aca="false">SUM(X2390:AF2390)</f>
        <v>4375.68576561</v>
      </c>
      <c r="AH2390" s="20" t="n">
        <f aca="false">FIXED_BOM</f>
        <v>3461</v>
      </c>
      <c r="AI2390" s="24" t="n">
        <f aca="false">(AG2390+AH2390)*(1+CONT)</f>
        <v>9012.1886304515</v>
      </c>
      <c r="AJ2390" s="24" t="n">
        <f aca="false">IF(L2390&gt;0,AI2390/L2390,1000000000000)</f>
        <v>416.185270353895</v>
      </c>
      <c r="AK2390" s="8" t="n">
        <f aca="false">IF(AND(G2390&gt;=V_NEED,L2390&gt;=P_MIN,K2390&gt;=Z_MIN,F2390&lt;=N_CAP,D2390&lt;=R_MAX,OR(CORONA_REQ=0,O2390&gt;=G2390)),1,0)</f>
        <v>0</v>
      </c>
      <c r="AL2390" s="28" t="n">
        <f aca="false">IF(AK2390=1,IF(OBJECTIVE=1,AI2390,AJ2390),1000000000000)+ROW()*0.000000001</f>
        <v>1000000000000</v>
      </c>
    </row>
    <row r="2391" customFormat="false" ht="15" hidden="false" customHeight="false" outlineLevel="0" collapsed="false">
      <c r="A2391" s="8" t="n">
        <v>2387</v>
      </c>
      <c r="B2391" s="23" t="n">
        <v>5</v>
      </c>
      <c r="C2391" s="23" t="n">
        <v>2.5</v>
      </c>
      <c r="D2391" s="8" t="n">
        <v>300</v>
      </c>
      <c r="E2391" s="8" t="n">
        <v>22</v>
      </c>
      <c r="F2391" s="8" t="n">
        <v>12</v>
      </c>
      <c r="G2391" s="28" t="n">
        <v>11.211605</v>
      </c>
      <c r="H2391" s="8" t="n">
        <v>174.628386</v>
      </c>
      <c r="I2391" s="8" t="n">
        <v>4293.396935</v>
      </c>
      <c r="J2391" s="28" t="n">
        <v>24.585905</v>
      </c>
      <c r="K2391" s="39" t="n">
        <v>1.617364</v>
      </c>
      <c r="L2391" s="28" t="n">
        <v>26.305631</v>
      </c>
      <c r="M2391" s="8" t="n">
        <v>257.5</v>
      </c>
      <c r="N2391" s="8" t="n">
        <v>1115</v>
      </c>
      <c r="O2391" s="28" t="n">
        <v>12.140005</v>
      </c>
      <c r="P2391" s="28" t="n">
        <v>37.45296</v>
      </c>
      <c r="Q2391" s="28" t="n">
        <v>40.82107</v>
      </c>
      <c r="R2391" s="8" t="n">
        <v>48</v>
      </c>
      <c r="S2391" s="8" t="n">
        <v>22</v>
      </c>
      <c r="T2391" s="23" t="n">
        <v>295.299102</v>
      </c>
      <c r="U2391" s="23" t="n">
        <v>245.159283</v>
      </c>
      <c r="V2391" s="28" t="n">
        <v>8.97876</v>
      </c>
      <c r="W2391" s="39" t="n">
        <v>0.943628</v>
      </c>
      <c r="X2391" s="24" t="n">
        <f aca="false">P2391*RHO_VANE/2700*(1+SCRAP)*PRICE_VANE</f>
        <v>448.3119312</v>
      </c>
      <c r="Y2391" s="24" t="n">
        <f aca="false">Q2391*RHO_PLATE/2700*(1+SCRAP)*PRICE_PLATE</f>
        <v>488.6282079</v>
      </c>
      <c r="Z2391" s="24" t="n">
        <f aca="false">T2391*CUT_M+(R2391+S2391)*CUT_SET</f>
        <v>512.948653</v>
      </c>
      <c r="AA2391" s="24" t="n">
        <f aca="false">U2391*ROUND_M</f>
        <v>1225.796415</v>
      </c>
      <c r="AB2391" s="24" t="n">
        <f aca="false">(R2391+S2391)*FINISH_PART</f>
        <v>560</v>
      </c>
      <c r="AC2391" s="24" t="n">
        <f aca="false">R2391*SPACER_VANE+(R2391+S2391)*ASM_H*LABOUR</f>
        <v>931.5</v>
      </c>
      <c r="AD2391" s="24" t="n">
        <f aca="false">V2391*G10_CAGE+W2391*G10_SLEEVE</f>
        <v>595.34328</v>
      </c>
      <c r="AE2391" s="24" t="n">
        <f aca="false">N2391/1000*SHAFT_M+SHAFT_SET</f>
        <v>213.8</v>
      </c>
      <c r="AF2391" s="24" t="n">
        <f aca="false">2*ROUNDUP(G2391*1000/V_ZENER,0)*PRICE_Z+5*ROUNDUP(G2391*DIODE_SAFETY/V_STICK,0)*PRICE_STICK</f>
        <v>80.9</v>
      </c>
      <c r="AG2391" s="24" t="n">
        <f aca="false">SUM(X2391:AF2391)</f>
        <v>5057.2284871</v>
      </c>
      <c r="AH2391" s="20" t="n">
        <f aca="false">FIXED_BOM</f>
        <v>3461</v>
      </c>
      <c r="AI2391" s="24" t="n">
        <f aca="false">(AG2391+AH2391)*(1+CONT)</f>
        <v>9795.962760165</v>
      </c>
      <c r="AJ2391" s="24" t="n">
        <f aca="false">IF(L2391&gt;0,AI2391/L2391,1000000000000)</f>
        <v>372.390335748456</v>
      </c>
      <c r="AK2391" s="8" t="n">
        <f aca="false">IF(AND(G2391&gt;=V_NEED,L2391&gt;=P_MIN,K2391&gt;=Z_MIN,F2391&lt;=N_CAP,D2391&lt;=R_MAX,OR(CORONA_REQ=0,O2391&gt;=G2391)),1,0)</f>
        <v>0</v>
      </c>
      <c r="AL2391" s="28" t="n">
        <f aca="false">IF(AK2391=1,IF(OBJECTIVE=1,AI2391,AJ2391),1000000000000)+ROW()*0.000000001</f>
        <v>1000000000000</v>
      </c>
    </row>
    <row r="2392" customFormat="false" ht="15" hidden="false" customHeight="false" outlineLevel="0" collapsed="false">
      <c r="A2392" s="8" t="n">
        <v>2388</v>
      </c>
      <c r="B2392" s="23" t="n">
        <v>5</v>
      </c>
      <c r="C2392" s="23" t="n">
        <v>2.5</v>
      </c>
      <c r="D2392" s="8" t="n">
        <v>300</v>
      </c>
      <c r="E2392" s="8" t="n">
        <v>22</v>
      </c>
      <c r="F2392" s="8" t="n">
        <v>16</v>
      </c>
      <c r="G2392" s="28" t="n">
        <v>11.211605</v>
      </c>
      <c r="H2392" s="8" t="n">
        <v>234.673042</v>
      </c>
      <c r="I2392" s="8" t="n">
        <v>5786.75239</v>
      </c>
      <c r="J2392" s="28" t="n">
        <v>24.658786</v>
      </c>
      <c r="K2392" s="39" t="n">
        <v>1.621898</v>
      </c>
      <c r="L2392" s="28" t="n">
        <v>35.628178</v>
      </c>
      <c r="M2392" s="8" t="n">
        <v>347.5</v>
      </c>
      <c r="N2392" s="8" t="n">
        <v>1295</v>
      </c>
      <c r="O2392" s="28" t="n">
        <v>12.140005</v>
      </c>
      <c r="P2392" s="28" t="n">
        <v>49.93728</v>
      </c>
      <c r="Q2392" s="28" t="n">
        <v>55.665095</v>
      </c>
      <c r="R2392" s="8" t="n">
        <v>64</v>
      </c>
      <c r="S2392" s="8" t="n">
        <v>30</v>
      </c>
      <c r="T2392" s="23" t="n">
        <v>395.198213</v>
      </c>
      <c r="U2392" s="23" t="n">
        <v>328.345121</v>
      </c>
      <c r="V2392" s="28" t="n">
        <v>11.606689</v>
      </c>
      <c r="W2392" s="39" t="n">
        <v>1.219811</v>
      </c>
      <c r="X2392" s="24" t="n">
        <f aca="false">P2392*RHO_VANE/2700*(1+SCRAP)*PRICE_VANE</f>
        <v>597.7492416</v>
      </c>
      <c r="Y2392" s="24" t="n">
        <f aca="false">Q2392*RHO_PLATE/2700*(1+SCRAP)*PRICE_PLATE</f>
        <v>666.31118715</v>
      </c>
      <c r="Z2392" s="24" t="n">
        <f aca="false">T2392*CUT_M+(R2392+S2392)*CUT_SET</f>
        <v>686.7973195</v>
      </c>
      <c r="AA2392" s="24" t="n">
        <f aca="false">U2392*ROUND_M</f>
        <v>1641.725605</v>
      </c>
      <c r="AB2392" s="24" t="n">
        <f aca="false">(R2392+S2392)*FINISH_PART</f>
        <v>752</v>
      </c>
      <c r="AC2392" s="24" t="n">
        <f aca="false">R2392*SPACER_VANE+(R2392+S2392)*ASM_H*LABOUR</f>
        <v>1249.5</v>
      </c>
      <c r="AD2392" s="24" t="n">
        <f aca="false">V2392*G10_CAGE+W2392*G10_SLEEVE</f>
        <v>769.59</v>
      </c>
      <c r="AE2392" s="24" t="n">
        <f aca="false">N2392/1000*SHAFT_M+SHAFT_SET</f>
        <v>235.4</v>
      </c>
      <c r="AF2392" s="24" t="n">
        <f aca="false">2*ROUNDUP(G2392*1000/V_ZENER,0)*PRICE_Z+5*ROUNDUP(G2392*DIODE_SAFETY/V_STICK,0)*PRICE_STICK</f>
        <v>80.9</v>
      </c>
      <c r="AG2392" s="24" t="n">
        <f aca="false">SUM(X2392:AF2392)</f>
        <v>6679.97335325</v>
      </c>
      <c r="AH2392" s="20" t="n">
        <f aca="false">FIXED_BOM</f>
        <v>3461</v>
      </c>
      <c r="AI2392" s="24" t="n">
        <f aca="false">(AG2392+AH2392)*(1+CONT)</f>
        <v>11662.1193562375</v>
      </c>
      <c r="AJ2392" s="24" t="n">
        <f aca="false">IF(L2392&gt;0,AI2392/L2392,1000000000000)</f>
        <v>327.328536312957</v>
      </c>
      <c r="AK2392" s="8" t="n">
        <f aca="false">IF(AND(G2392&gt;=V_NEED,L2392&gt;=P_MIN,K2392&gt;=Z_MIN,F2392&lt;=N_CAP,D2392&lt;=R_MAX,OR(CORONA_REQ=0,O2392&gt;=G2392)),1,0)</f>
        <v>0</v>
      </c>
      <c r="AL2392" s="28" t="n">
        <f aca="false">IF(AK2392=1,IF(OBJECTIVE=1,AI2392,AJ2392),1000000000000)+ROW()*0.000000001</f>
        <v>1000000000000</v>
      </c>
    </row>
    <row r="2393" customFormat="false" ht="15" hidden="false" customHeight="false" outlineLevel="0" collapsed="false">
      <c r="A2393" s="8" t="n">
        <v>2389</v>
      </c>
      <c r="B2393" s="23" t="n">
        <v>5</v>
      </c>
      <c r="C2393" s="23" t="n">
        <v>2.5</v>
      </c>
      <c r="D2393" s="8" t="n">
        <v>300</v>
      </c>
      <c r="E2393" s="8" t="n">
        <v>26</v>
      </c>
      <c r="F2393" s="8" t="n">
        <v>4</v>
      </c>
      <c r="G2393" s="28" t="n">
        <v>11.211605</v>
      </c>
      <c r="H2393" s="8" t="n">
        <v>87.334304</v>
      </c>
      <c r="I2393" s="8" t="n">
        <v>1533.41216</v>
      </c>
      <c r="J2393" s="28" t="n">
        <v>17.557959</v>
      </c>
      <c r="K2393" s="39" t="n">
        <v>1.546473</v>
      </c>
      <c r="L2393" s="28" t="n">
        <v>8.669839</v>
      </c>
      <c r="M2393" s="8" t="n">
        <v>92.5</v>
      </c>
      <c r="N2393" s="8" t="n">
        <v>785</v>
      </c>
      <c r="O2393" s="28" t="n">
        <v>12.140005</v>
      </c>
      <c r="P2393" s="28" t="n">
        <v>14.463523</v>
      </c>
      <c r="Q2393" s="28" t="n">
        <v>18.555032</v>
      </c>
      <c r="R2393" s="8" t="n">
        <v>16</v>
      </c>
      <c r="S2393" s="8" t="n">
        <v>10</v>
      </c>
      <c r="T2393" s="23" t="n">
        <v>104.29734</v>
      </c>
      <c r="U2393" s="23" t="n">
        <v>87.584067</v>
      </c>
      <c r="V2393" s="28" t="n">
        <v>4.160889</v>
      </c>
      <c r="W2393" s="39" t="n">
        <v>0.437291</v>
      </c>
      <c r="X2393" s="24" t="n">
        <f aca="false">P2393*RHO_VANE/2700*(1+SCRAP)*PRICE_VANE</f>
        <v>173.12837031</v>
      </c>
      <c r="Y2393" s="24" t="n">
        <f aca="false">Q2393*RHO_PLATE/2700*(1+SCRAP)*PRICE_PLATE</f>
        <v>222.10373304</v>
      </c>
      <c r="Z2393" s="24" t="n">
        <f aca="false">T2393*CUT_M+(R2393+S2393)*CUT_SET</f>
        <v>182.44601</v>
      </c>
      <c r="AA2393" s="24" t="n">
        <f aca="false">U2393*ROUND_M</f>
        <v>437.920335</v>
      </c>
      <c r="AB2393" s="24" t="n">
        <f aca="false">(R2393+S2393)*FINISH_PART</f>
        <v>208</v>
      </c>
      <c r="AC2393" s="24" t="n">
        <f aca="false">R2393*SPACER_VANE+(R2393+S2393)*ASM_H*LABOUR</f>
        <v>340.5</v>
      </c>
      <c r="AD2393" s="24" t="n">
        <f aca="false">V2393*G10_CAGE+W2393*G10_SLEEVE</f>
        <v>275.8908</v>
      </c>
      <c r="AE2393" s="24" t="n">
        <f aca="false">N2393/1000*SHAFT_M+SHAFT_SET</f>
        <v>174.2</v>
      </c>
      <c r="AF2393" s="24" t="n">
        <f aca="false">2*ROUNDUP(G2393*1000/V_ZENER,0)*PRICE_Z+5*ROUNDUP(G2393*DIODE_SAFETY/V_STICK,0)*PRICE_STICK</f>
        <v>80.9</v>
      </c>
      <c r="AG2393" s="24" t="n">
        <f aca="false">SUM(X2393:AF2393)</f>
        <v>2095.08924835</v>
      </c>
      <c r="AH2393" s="20" t="n">
        <f aca="false">FIXED_BOM</f>
        <v>3461</v>
      </c>
      <c r="AI2393" s="24" t="n">
        <f aca="false">(AG2393+AH2393)*(1+CONT)</f>
        <v>6389.5026356025</v>
      </c>
      <c r="AJ2393" s="24" t="n">
        <f aca="false">IF(L2393&gt;0,AI2393/L2393,1000000000000)</f>
        <v>736.980540884612</v>
      </c>
      <c r="AK2393" s="8" t="n">
        <f aca="false">IF(AND(G2393&gt;=V_NEED,L2393&gt;=P_MIN,K2393&gt;=Z_MIN,F2393&lt;=N_CAP,D2393&lt;=R_MAX,OR(CORONA_REQ=0,O2393&gt;=G2393)),1,0)</f>
        <v>1</v>
      </c>
      <c r="AL2393" s="28" t="n">
        <f aca="false">IF(AK2393=1,IF(OBJECTIVE=1,AI2393,AJ2393),1000000000000)+ROW()*0.000000001</f>
        <v>6389.5026379955</v>
      </c>
    </row>
    <row r="2394" customFormat="false" ht="15" hidden="false" customHeight="false" outlineLevel="0" collapsed="false">
      <c r="A2394" s="8" t="n">
        <v>2390</v>
      </c>
      <c r="B2394" s="23" t="n">
        <v>5</v>
      </c>
      <c r="C2394" s="23" t="n">
        <v>2.5</v>
      </c>
      <c r="D2394" s="8" t="n">
        <v>300</v>
      </c>
      <c r="E2394" s="8" t="n">
        <v>26</v>
      </c>
      <c r="F2394" s="8" t="n">
        <v>6</v>
      </c>
      <c r="G2394" s="28" t="n">
        <v>11.211605</v>
      </c>
      <c r="H2394" s="8" t="n">
        <v>136.096763</v>
      </c>
      <c r="I2394" s="8" t="n">
        <v>2409.647681</v>
      </c>
      <c r="J2394" s="28" t="n">
        <v>17.7054</v>
      </c>
      <c r="K2394" s="39" t="n">
        <v>1.56293</v>
      </c>
      <c r="L2394" s="28" t="n">
        <v>13.895924</v>
      </c>
      <c r="M2394" s="8" t="n">
        <v>137.5</v>
      </c>
      <c r="N2394" s="8" t="n">
        <v>875</v>
      </c>
      <c r="O2394" s="28" t="n">
        <v>12.140005</v>
      </c>
      <c r="P2394" s="28" t="n">
        <v>21.695285</v>
      </c>
      <c r="Q2394" s="28" t="n">
        <v>25.977044</v>
      </c>
      <c r="R2394" s="8" t="n">
        <v>24</v>
      </c>
      <c r="S2394" s="8" t="n">
        <v>14</v>
      </c>
      <c r="T2394" s="23" t="n">
        <v>154.246896</v>
      </c>
      <c r="U2394" s="23" t="n">
        <v>129.176986</v>
      </c>
      <c r="V2394" s="28" t="n">
        <v>5.474854</v>
      </c>
      <c r="W2394" s="39" t="n">
        <v>0.575383</v>
      </c>
      <c r="X2394" s="24" t="n">
        <f aca="false">P2394*RHO_VANE/2700*(1+SCRAP)*PRICE_VANE</f>
        <v>259.69256145</v>
      </c>
      <c r="Y2394" s="24" t="n">
        <f aca="false">Q2394*RHO_PLATE/2700*(1+SCRAP)*PRICE_PLATE</f>
        <v>310.94521668</v>
      </c>
      <c r="Z2394" s="24" t="n">
        <f aca="false">T2394*CUT_M+(R2394+S2394)*CUT_SET</f>
        <v>269.370344</v>
      </c>
      <c r="AA2394" s="24" t="n">
        <f aca="false">U2394*ROUND_M</f>
        <v>645.88493</v>
      </c>
      <c r="AB2394" s="24" t="n">
        <f aca="false">(R2394+S2394)*FINISH_PART</f>
        <v>304</v>
      </c>
      <c r="AC2394" s="24" t="n">
        <f aca="false">R2394*SPACER_VANE+(R2394+S2394)*ASM_H*LABOUR</f>
        <v>499.5</v>
      </c>
      <c r="AD2394" s="24" t="n">
        <f aca="false">V2394*G10_CAGE+W2394*G10_SLEEVE</f>
        <v>363.01422</v>
      </c>
      <c r="AE2394" s="24" t="n">
        <f aca="false">N2394/1000*SHAFT_M+SHAFT_SET</f>
        <v>185</v>
      </c>
      <c r="AF2394" s="24" t="n">
        <f aca="false">2*ROUNDUP(G2394*1000/V_ZENER,0)*PRICE_Z+5*ROUNDUP(G2394*DIODE_SAFETY/V_STICK,0)*PRICE_STICK</f>
        <v>80.9</v>
      </c>
      <c r="AG2394" s="24" t="n">
        <f aca="false">SUM(X2394:AF2394)</f>
        <v>2918.30727213</v>
      </c>
      <c r="AH2394" s="20" t="n">
        <f aca="false">FIXED_BOM</f>
        <v>3461</v>
      </c>
      <c r="AI2394" s="24" t="n">
        <f aca="false">(AG2394+AH2394)*(1+CONT)</f>
        <v>7336.2033629495</v>
      </c>
      <c r="AJ2394" s="24" t="n">
        <f aca="false">IF(L2394&gt;0,AI2394/L2394,1000000000000)</f>
        <v>527.93922613203</v>
      </c>
      <c r="AK2394" s="8" t="n">
        <f aca="false">IF(AND(G2394&gt;=V_NEED,L2394&gt;=P_MIN,K2394&gt;=Z_MIN,F2394&lt;=N_CAP,D2394&lt;=R_MAX,OR(CORONA_REQ=0,O2394&gt;=G2394)),1,0)</f>
        <v>1</v>
      </c>
      <c r="AL2394" s="28" t="n">
        <f aca="false">IF(AK2394=1,IF(OBJECTIVE=1,AI2394,AJ2394),1000000000000)+ROW()*0.000000001</f>
        <v>7336.2033653435</v>
      </c>
    </row>
    <row r="2395" customFormat="false" ht="15" hidden="false" customHeight="false" outlineLevel="0" collapsed="false">
      <c r="A2395" s="8" t="n">
        <v>2391</v>
      </c>
      <c r="B2395" s="23" t="n">
        <v>5</v>
      </c>
      <c r="C2395" s="23" t="n">
        <v>2.5</v>
      </c>
      <c r="D2395" s="8" t="n">
        <v>300</v>
      </c>
      <c r="E2395" s="8" t="n">
        <v>26</v>
      </c>
      <c r="F2395" s="8" t="n">
        <v>8</v>
      </c>
      <c r="G2395" s="28" t="n">
        <v>11.211605</v>
      </c>
      <c r="H2395" s="8" t="n">
        <v>184.859222</v>
      </c>
      <c r="I2395" s="8" t="n">
        <v>3285.883201</v>
      </c>
      <c r="J2395" s="28" t="n">
        <v>17.775057</v>
      </c>
      <c r="K2395" s="39" t="n">
        <v>1.570239</v>
      </c>
      <c r="L2395" s="28" t="n">
        <v>19.133076</v>
      </c>
      <c r="M2395" s="8" t="n">
        <v>182.5</v>
      </c>
      <c r="N2395" s="8" t="n">
        <v>965</v>
      </c>
      <c r="O2395" s="28" t="n">
        <v>12.140005</v>
      </c>
      <c r="P2395" s="28" t="n">
        <v>28.927047</v>
      </c>
      <c r="Q2395" s="28" t="n">
        <v>33.399057</v>
      </c>
      <c r="R2395" s="8" t="n">
        <v>32</v>
      </c>
      <c r="S2395" s="8" t="n">
        <v>18</v>
      </c>
      <c r="T2395" s="23" t="n">
        <v>204.196451</v>
      </c>
      <c r="U2395" s="23" t="n">
        <v>170.769905</v>
      </c>
      <c r="V2395" s="28" t="n">
        <v>6.788818</v>
      </c>
      <c r="W2395" s="39" t="n">
        <v>0.713475</v>
      </c>
      <c r="X2395" s="24" t="n">
        <f aca="false">P2395*RHO_VANE/2700*(1+SCRAP)*PRICE_VANE</f>
        <v>346.25675259</v>
      </c>
      <c r="Y2395" s="24" t="n">
        <f aca="false">Q2395*RHO_PLATE/2700*(1+SCRAP)*PRICE_PLATE</f>
        <v>399.78671229</v>
      </c>
      <c r="Z2395" s="24" t="n">
        <f aca="false">T2395*CUT_M+(R2395+S2395)*CUT_SET</f>
        <v>356.2946765</v>
      </c>
      <c r="AA2395" s="24" t="n">
        <f aca="false">U2395*ROUND_M</f>
        <v>853.849525</v>
      </c>
      <c r="AB2395" s="24" t="n">
        <f aca="false">(R2395+S2395)*FINISH_PART</f>
        <v>400</v>
      </c>
      <c r="AC2395" s="24" t="n">
        <f aca="false">R2395*SPACER_VANE+(R2395+S2395)*ASM_H*LABOUR</f>
        <v>658.5</v>
      </c>
      <c r="AD2395" s="24" t="n">
        <f aca="false">V2395*G10_CAGE+W2395*G10_SLEEVE</f>
        <v>450.13758</v>
      </c>
      <c r="AE2395" s="24" t="n">
        <f aca="false">N2395/1000*SHAFT_M+SHAFT_SET</f>
        <v>195.8</v>
      </c>
      <c r="AF2395" s="24" t="n">
        <f aca="false">2*ROUNDUP(G2395*1000/V_ZENER,0)*PRICE_Z+5*ROUNDUP(G2395*DIODE_SAFETY/V_STICK,0)*PRICE_STICK</f>
        <v>80.9</v>
      </c>
      <c r="AG2395" s="24" t="n">
        <f aca="false">SUM(X2395:AF2395)</f>
        <v>3741.52524638</v>
      </c>
      <c r="AH2395" s="20" t="n">
        <f aca="false">FIXED_BOM</f>
        <v>3461</v>
      </c>
      <c r="AI2395" s="24" t="n">
        <f aca="false">(AG2395+AH2395)*(1+CONT)</f>
        <v>8282.904033337</v>
      </c>
      <c r="AJ2395" s="24" t="n">
        <f aca="false">IF(L2395&gt;0,AI2395/L2395,1000000000000)</f>
        <v>432.910214402378</v>
      </c>
      <c r="AK2395" s="8" t="n">
        <f aca="false">IF(AND(G2395&gt;=V_NEED,L2395&gt;=P_MIN,K2395&gt;=Z_MIN,F2395&lt;=N_CAP,D2395&lt;=R_MAX,OR(CORONA_REQ=0,O2395&gt;=G2395)),1,0)</f>
        <v>0</v>
      </c>
      <c r="AL2395" s="28" t="n">
        <f aca="false">IF(AK2395=1,IF(OBJECTIVE=1,AI2395,AJ2395),1000000000000)+ROW()*0.000000001</f>
        <v>1000000000000</v>
      </c>
    </row>
    <row r="2396" customFormat="false" ht="15" hidden="false" customHeight="false" outlineLevel="0" collapsed="false">
      <c r="A2396" s="8" t="n">
        <v>2392</v>
      </c>
      <c r="B2396" s="23" t="n">
        <v>5</v>
      </c>
      <c r="C2396" s="23" t="n">
        <v>2.5</v>
      </c>
      <c r="D2396" s="8" t="n">
        <v>300</v>
      </c>
      <c r="E2396" s="8" t="n">
        <v>26</v>
      </c>
      <c r="F2396" s="8" t="n">
        <v>10</v>
      </c>
      <c r="G2396" s="28" t="n">
        <v>11.211605</v>
      </c>
      <c r="H2396" s="8" t="n">
        <v>233.621681</v>
      </c>
      <c r="I2396" s="8" t="n">
        <v>4162.118721</v>
      </c>
      <c r="J2396" s="28" t="n">
        <v>17.815636</v>
      </c>
      <c r="K2396" s="39" t="n">
        <v>1.574776</v>
      </c>
      <c r="L2396" s="28" t="n">
        <v>24.36523</v>
      </c>
      <c r="M2396" s="8" t="n">
        <v>227.5</v>
      </c>
      <c r="N2396" s="8" t="n">
        <v>1055</v>
      </c>
      <c r="O2396" s="28" t="n">
        <v>12.140005</v>
      </c>
      <c r="P2396" s="28" t="n">
        <v>36.158809</v>
      </c>
      <c r="Q2396" s="28" t="n">
        <v>40.82107</v>
      </c>
      <c r="R2396" s="8" t="n">
        <v>40</v>
      </c>
      <c r="S2396" s="8" t="n">
        <v>22</v>
      </c>
      <c r="T2396" s="23" t="n">
        <v>254.146006</v>
      </c>
      <c r="U2396" s="23" t="n">
        <v>212.362824</v>
      </c>
      <c r="V2396" s="28" t="n">
        <v>8.102783</v>
      </c>
      <c r="W2396" s="39" t="n">
        <v>0.851566</v>
      </c>
      <c r="X2396" s="24" t="n">
        <f aca="false">P2396*RHO_VANE/2700*(1+SCRAP)*PRICE_VANE</f>
        <v>432.82094373</v>
      </c>
      <c r="Y2396" s="24" t="n">
        <f aca="false">Q2396*RHO_PLATE/2700*(1+SCRAP)*PRICE_PLATE</f>
        <v>488.6282079</v>
      </c>
      <c r="Z2396" s="24" t="n">
        <f aca="false">T2396*CUT_M+(R2396+S2396)*CUT_SET</f>
        <v>443.219009</v>
      </c>
      <c r="AA2396" s="24" t="n">
        <f aca="false">U2396*ROUND_M</f>
        <v>1061.81412</v>
      </c>
      <c r="AB2396" s="24" t="n">
        <f aca="false">(R2396+S2396)*FINISH_PART</f>
        <v>496</v>
      </c>
      <c r="AC2396" s="24" t="n">
        <f aca="false">R2396*SPACER_VANE+(R2396+S2396)*ASM_H*LABOUR</f>
        <v>817.5</v>
      </c>
      <c r="AD2396" s="24" t="n">
        <f aca="false">V2396*G10_CAGE+W2396*G10_SLEEVE</f>
        <v>537.26094</v>
      </c>
      <c r="AE2396" s="24" t="n">
        <f aca="false">N2396/1000*SHAFT_M+SHAFT_SET</f>
        <v>206.6</v>
      </c>
      <c r="AF2396" s="24" t="n">
        <f aca="false">2*ROUNDUP(G2396*1000/V_ZENER,0)*PRICE_Z+5*ROUNDUP(G2396*DIODE_SAFETY/V_STICK,0)*PRICE_STICK</f>
        <v>80.9</v>
      </c>
      <c r="AG2396" s="24" t="n">
        <f aca="false">SUM(X2396:AF2396)</f>
        <v>4564.74322063</v>
      </c>
      <c r="AH2396" s="20" t="n">
        <f aca="false">FIXED_BOM</f>
        <v>3461</v>
      </c>
      <c r="AI2396" s="24" t="n">
        <f aca="false">(AG2396+AH2396)*(1+CONT)</f>
        <v>9229.6047037245</v>
      </c>
      <c r="AJ2396" s="24" t="n">
        <f aca="false">IF(L2396&gt;0,AI2396/L2396,1000000000000)</f>
        <v>378.802281108141</v>
      </c>
      <c r="AK2396" s="8" t="n">
        <f aca="false">IF(AND(G2396&gt;=V_NEED,L2396&gt;=P_MIN,K2396&gt;=Z_MIN,F2396&lt;=N_CAP,D2396&lt;=R_MAX,OR(CORONA_REQ=0,O2396&gt;=G2396)),1,0)</f>
        <v>0</v>
      </c>
      <c r="AL2396" s="28" t="n">
        <f aca="false">IF(AK2396=1,IF(OBJECTIVE=1,AI2396,AJ2396),1000000000000)+ROW()*0.000000001</f>
        <v>1000000000000</v>
      </c>
    </row>
    <row r="2397" customFormat="false" ht="15" hidden="false" customHeight="false" outlineLevel="0" collapsed="false">
      <c r="A2397" s="8" t="n">
        <v>2393</v>
      </c>
      <c r="B2397" s="23" t="n">
        <v>5</v>
      </c>
      <c r="C2397" s="23" t="n">
        <v>2.5</v>
      </c>
      <c r="D2397" s="8" t="n">
        <v>300</v>
      </c>
      <c r="E2397" s="8" t="n">
        <v>26</v>
      </c>
      <c r="F2397" s="8" t="n">
        <v>12</v>
      </c>
      <c r="G2397" s="28" t="n">
        <v>11.211605</v>
      </c>
      <c r="H2397" s="8" t="n">
        <v>282.38414</v>
      </c>
      <c r="I2397" s="8" t="n">
        <v>5038.354241</v>
      </c>
      <c r="J2397" s="28" t="n">
        <v>17.8422</v>
      </c>
      <c r="K2397" s="39" t="n">
        <v>1.578004</v>
      </c>
      <c r="L2397" s="28" t="n">
        <v>29.592553</v>
      </c>
      <c r="M2397" s="8" t="n">
        <v>272.5</v>
      </c>
      <c r="N2397" s="8" t="n">
        <v>1145</v>
      </c>
      <c r="O2397" s="28" t="n">
        <v>12.140005</v>
      </c>
      <c r="P2397" s="28" t="n">
        <v>43.39057</v>
      </c>
      <c r="Q2397" s="28" t="n">
        <v>48.243082</v>
      </c>
      <c r="R2397" s="8" t="n">
        <v>48</v>
      </c>
      <c r="S2397" s="8" t="n">
        <v>26</v>
      </c>
      <c r="T2397" s="23" t="n">
        <v>304.095562</v>
      </c>
      <c r="U2397" s="23" t="n">
        <v>253.955743</v>
      </c>
      <c r="V2397" s="28" t="n">
        <v>9.416748</v>
      </c>
      <c r="W2397" s="39" t="n">
        <v>0.989658</v>
      </c>
      <c r="X2397" s="24" t="n">
        <f aca="false">P2397*RHO_VANE/2700*(1+SCRAP)*PRICE_VANE</f>
        <v>519.3851229</v>
      </c>
      <c r="Y2397" s="24" t="n">
        <f aca="false">Q2397*RHO_PLATE/2700*(1+SCRAP)*PRICE_PLATE</f>
        <v>577.46969154</v>
      </c>
      <c r="Z2397" s="24" t="n">
        <f aca="false">T2397*CUT_M+(R2397+S2397)*CUT_SET</f>
        <v>530.143343</v>
      </c>
      <c r="AA2397" s="24" t="n">
        <f aca="false">U2397*ROUND_M</f>
        <v>1269.778715</v>
      </c>
      <c r="AB2397" s="24" t="n">
        <f aca="false">(R2397+S2397)*FINISH_PART</f>
        <v>592</v>
      </c>
      <c r="AC2397" s="24" t="n">
        <f aca="false">R2397*SPACER_VANE+(R2397+S2397)*ASM_H*LABOUR</f>
        <v>976.5</v>
      </c>
      <c r="AD2397" s="24" t="n">
        <f aca="false">V2397*G10_CAGE+W2397*G10_SLEEVE</f>
        <v>624.38436</v>
      </c>
      <c r="AE2397" s="24" t="n">
        <f aca="false">N2397/1000*SHAFT_M+SHAFT_SET</f>
        <v>217.4</v>
      </c>
      <c r="AF2397" s="24" t="n">
        <f aca="false">2*ROUNDUP(G2397*1000/V_ZENER,0)*PRICE_Z+5*ROUNDUP(G2397*DIODE_SAFETY/V_STICK,0)*PRICE_STICK</f>
        <v>80.9</v>
      </c>
      <c r="AG2397" s="24" t="n">
        <f aca="false">SUM(X2397:AF2397)</f>
        <v>5387.96123244</v>
      </c>
      <c r="AH2397" s="20" t="n">
        <f aca="false">FIXED_BOM</f>
        <v>3461</v>
      </c>
      <c r="AI2397" s="24" t="n">
        <f aca="false">(AG2397+AH2397)*(1+CONT)</f>
        <v>10176.305417306</v>
      </c>
      <c r="AJ2397" s="24" t="n">
        <f aca="false">IF(L2397&gt;0,AI2397/L2397,1000000000000)</f>
        <v>343.8806181172</v>
      </c>
      <c r="AK2397" s="8" t="n">
        <f aca="false">IF(AND(G2397&gt;=V_NEED,L2397&gt;=P_MIN,K2397&gt;=Z_MIN,F2397&lt;=N_CAP,D2397&lt;=R_MAX,OR(CORONA_REQ=0,O2397&gt;=G2397)),1,0)</f>
        <v>0</v>
      </c>
      <c r="AL2397" s="28" t="n">
        <f aca="false">IF(AK2397=1,IF(OBJECTIVE=1,AI2397,AJ2397),1000000000000)+ROW()*0.000000001</f>
        <v>1000000000000</v>
      </c>
    </row>
    <row r="2398" customFormat="false" ht="15" hidden="false" customHeight="false" outlineLevel="0" collapsed="false">
      <c r="A2398" s="8" t="n">
        <v>2394</v>
      </c>
      <c r="B2398" s="23" t="n">
        <v>5</v>
      </c>
      <c r="C2398" s="23" t="n">
        <v>2.5</v>
      </c>
      <c r="D2398" s="8" t="n">
        <v>300</v>
      </c>
      <c r="E2398" s="8" t="n">
        <v>26</v>
      </c>
      <c r="F2398" s="8" t="n">
        <v>16</v>
      </c>
      <c r="G2398" s="28" t="n">
        <v>11.211605</v>
      </c>
      <c r="H2398" s="8" t="n">
        <v>379.909059</v>
      </c>
      <c r="I2398" s="8" t="n">
        <v>6790.825282</v>
      </c>
      <c r="J2398" s="28" t="n">
        <v>17.874871</v>
      </c>
      <c r="K2398" s="39" t="n">
        <v>1.581365</v>
      </c>
      <c r="L2398" s="28" t="n">
        <v>40.041137</v>
      </c>
      <c r="M2398" s="8" t="n">
        <v>362.5</v>
      </c>
      <c r="N2398" s="8" t="n">
        <v>1325</v>
      </c>
      <c r="O2398" s="28" t="n">
        <v>12.140005</v>
      </c>
      <c r="P2398" s="28" t="n">
        <v>57.854094</v>
      </c>
      <c r="Q2398" s="28" t="n">
        <v>63.087107</v>
      </c>
      <c r="R2398" s="8" t="n">
        <v>64</v>
      </c>
      <c r="S2398" s="8" t="n">
        <v>34</v>
      </c>
      <c r="T2398" s="23" t="n">
        <v>403.994672</v>
      </c>
      <c r="U2398" s="23" t="n">
        <v>337.141581</v>
      </c>
      <c r="V2398" s="28" t="n">
        <v>12.044678</v>
      </c>
      <c r="W2398" s="39" t="n">
        <v>1.265842</v>
      </c>
      <c r="X2398" s="24" t="n">
        <f aca="false">P2398*RHO_VANE/2700*(1+SCRAP)*PRICE_VANE</f>
        <v>692.51350518</v>
      </c>
      <c r="Y2398" s="24" t="n">
        <f aca="false">Q2398*RHO_PLATE/2700*(1+SCRAP)*PRICE_PLATE</f>
        <v>755.15267079</v>
      </c>
      <c r="Z2398" s="24" t="n">
        <f aca="false">T2398*CUT_M+(R2398+S2398)*CUT_SET</f>
        <v>703.992008</v>
      </c>
      <c r="AA2398" s="24" t="n">
        <f aca="false">U2398*ROUND_M</f>
        <v>1685.707905</v>
      </c>
      <c r="AB2398" s="24" t="n">
        <f aca="false">(R2398+S2398)*FINISH_PART</f>
        <v>784</v>
      </c>
      <c r="AC2398" s="24" t="n">
        <f aca="false">R2398*SPACER_VANE+(R2398+S2398)*ASM_H*LABOUR</f>
        <v>1294.5</v>
      </c>
      <c r="AD2398" s="24" t="n">
        <f aca="false">V2398*G10_CAGE+W2398*G10_SLEEVE</f>
        <v>798.6312</v>
      </c>
      <c r="AE2398" s="24" t="n">
        <f aca="false">N2398/1000*SHAFT_M+SHAFT_SET</f>
        <v>239</v>
      </c>
      <c r="AF2398" s="24" t="n">
        <f aca="false">2*ROUNDUP(G2398*1000/V_ZENER,0)*PRICE_Z+5*ROUNDUP(G2398*DIODE_SAFETY/V_STICK,0)*PRICE_STICK</f>
        <v>80.9</v>
      </c>
      <c r="AG2398" s="24" t="n">
        <f aca="false">SUM(X2398:AF2398)</f>
        <v>7034.39728897</v>
      </c>
      <c r="AH2398" s="20" t="n">
        <f aca="false">FIXED_BOM</f>
        <v>3461</v>
      </c>
      <c r="AI2398" s="24" t="n">
        <f aca="false">(AG2398+AH2398)*(1+CONT)</f>
        <v>12069.7068823155</v>
      </c>
      <c r="AJ2398" s="24" t="n">
        <f aca="false">IF(L2398&gt;0,AI2398/L2398,1000000000000)</f>
        <v>301.432671163047</v>
      </c>
      <c r="AK2398" s="8" t="n">
        <f aca="false">IF(AND(G2398&gt;=V_NEED,L2398&gt;=P_MIN,K2398&gt;=Z_MIN,F2398&lt;=N_CAP,D2398&lt;=R_MAX,OR(CORONA_REQ=0,O2398&gt;=G2398)),1,0)</f>
        <v>0</v>
      </c>
      <c r="AL2398" s="28" t="n">
        <f aca="false">IF(AK2398=1,IF(OBJECTIVE=1,AI2398,AJ2398),1000000000000)+ROW()*0.000000001</f>
        <v>1000000000000</v>
      </c>
    </row>
    <row r="2399" customFormat="false" ht="15" hidden="false" customHeight="false" outlineLevel="0" collapsed="false">
      <c r="A2399" s="8" t="n">
        <v>2395</v>
      </c>
      <c r="B2399" s="23" t="n">
        <v>5</v>
      </c>
      <c r="C2399" s="23" t="n">
        <v>3</v>
      </c>
      <c r="D2399" s="8" t="n">
        <v>300</v>
      </c>
      <c r="E2399" s="8" t="n">
        <v>18</v>
      </c>
      <c r="F2399" s="8" t="n">
        <v>4</v>
      </c>
      <c r="G2399" s="28" t="n">
        <v>11.211605</v>
      </c>
      <c r="H2399" s="8" t="n">
        <v>43.667934</v>
      </c>
      <c r="I2399" s="8" t="n">
        <v>1081.456479</v>
      </c>
      <c r="J2399" s="28" t="n">
        <v>24.76546</v>
      </c>
      <c r="K2399" s="39" t="n">
        <v>1.571027</v>
      </c>
      <c r="L2399" s="28" t="n">
        <v>6.285923</v>
      </c>
      <c r="M2399" s="8" t="n">
        <v>91</v>
      </c>
      <c r="N2399" s="8" t="n">
        <v>782</v>
      </c>
      <c r="O2399" s="28" t="n">
        <v>12.737934</v>
      </c>
      <c r="P2399" s="28" t="n">
        <v>12.60614</v>
      </c>
      <c r="Q2399" s="28" t="n">
        <v>17.81283</v>
      </c>
      <c r="R2399" s="8" t="n">
        <v>16</v>
      </c>
      <c r="S2399" s="8" t="n">
        <v>8</v>
      </c>
      <c r="T2399" s="23" t="n">
        <v>99.899111</v>
      </c>
      <c r="U2399" s="23" t="n">
        <v>83.185838</v>
      </c>
      <c r="V2399" s="28" t="n">
        <v>4.11709</v>
      </c>
      <c r="W2399" s="39" t="n">
        <v>0.432688</v>
      </c>
      <c r="X2399" s="24" t="n">
        <f aca="false">P2399*RHO_VANE/2700*(1+SCRAP)*PRICE_VANE</f>
        <v>150.8954958</v>
      </c>
      <c r="Y2399" s="24" t="n">
        <f aca="false">Q2399*RHO_PLATE/2700*(1+SCRAP)*PRICE_PLATE</f>
        <v>213.2195751</v>
      </c>
      <c r="Z2399" s="24" t="n">
        <f aca="false">T2399*CUT_M+(R2399+S2399)*CUT_SET</f>
        <v>173.8486665</v>
      </c>
      <c r="AA2399" s="24" t="n">
        <f aca="false">U2399*ROUND_M</f>
        <v>415.92919</v>
      </c>
      <c r="AB2399" s="24" t="n">
        <f aca="false">(R2399+S2399)*FINISH_PART</f>
        <v>192</v>
      </c>
      <c r="AC2399" s="24" t="n">
        <f aca="false">R2399*SPACER_VANE+(R2399+S2399)*ASM_H*LABOUR</f>
        <v>318</v>
      </c>
      <c r="AD2399" s="24" t="n">
        <f aca="false">V2399*G10_CAGE+W2399*G10_SLEEVE</f>
        <v>272.98668</v>
      </c>
      <c r="AE2399" s="24" t="n">
        <f aca="false">N2399/1000*SHAFT_M+SHAFT_SET</f>
        <v>173.84</v>
      </c>
      <c r="AF2399" s="24" t="n">
        <f aca="false">2*ROUNDUP(G2399*1000/V_ZENER,0)*PRICE_Z+5*ROUNDUP(G2399*DIODE_SAFETY/V_STICK,0)*PRICE_STICK</f>
        <v>80.9</v>
      </c>
      <c r="AG2399" s="24" t="n">
        <f aca="false">SUM(X2399:AF2399)</f>
        <v>1991.6196074</v>
      </c>
      <c r="AH2399" s="20" t="n">
        <f aca="false">FIXED_BOM</f>
        <v>3461</v>
      </c>
      <c r="AI2399" s="24" t="n">
        <f aca="false">(AG2399+AH2399)*(1+CONT)</f>
        <v>6270.51254851</v>
      </c>
      <c r="AJ2399" s="24" t="n">
        <f aca="false">IF(L2399&gt;0,AI2399/L2399,1000000000000)</f>
        <v>997.548418666598</v>
      </c>
      <c r="AK2399" s="8" t="n">
        <f aca="false">IF(AND(G2399&gt;=V_NEED,L2399&gt;=P_MIN,K2399&gt;=Z_MIN,F2399&lt;=N_CAP,D2399&lt;=R_MAX,OR(CORONA_REQ=0,O2399&gt;=G2399)),1,0)</f>
        <v>1</v>
      </c>
      <c r="AL2399" s="28" t="n">
        <f aca="false">IF(AK2399=1,IF(OBJECTIVE=1,AI2399,AJ2399),1000000000000)+ROW()*0.000000001</f>
        <v>6270.512550909</v>
      </c>
    </row>
    <row r="2400" customFormat="false" ht="15" hidden="false" customHeight="false" outlineLevel="0" collapsed="false">
      <c r="A2400" s="8" t="n">
        <v>2396</v>
      </c>
      <c r="B2400" s="23" t="n">
        <v>5</v>
      </c>
      <c r="C2400" s="23" t="n">
        <v>3</v>
      </c>
      <c r="D2400" s="8" t="n">
        <v>300</v>
      </c>
      <c r="E2400" s="8" t="n">
        <v>18</v>
      </c>
      <c r="F2400" s="8" t="n">
        <v>6</v>
      </c>
      <c r="G2400" s="28" t="n">
        <v>11.211605</v>
      </c>
      <c r="H2400" s="8" t="n">
        <v>67.478182</v>
      </c>
      <c r="I2400" s="8" t="n">
        <v>1699.43161</v>
      </c>
      <c r="J2400" s="28" t="n">
        <v>25.184905</v>
      </c>
      <c r="K2400" s="39" t="n">
        <v>1.595404</v>
      </c>
      <c r="L2400" s="28" t="n">
        <v>10.161163</v>
      </c>
      <c r="M2400" s="8" t="n">
        <v>131</v>
      </c>
      <c r="N2400" s="8" t="n">
        <v>862</v>
      </c>
      <c r="O2400" s="28" t="n">
        <v>12.737934</v>
      </c>
      <c r="P2400" s="28" t="n">
        <v>18.90921</v>
      </c>
      <c r="Q2400" s="28" t="n">
        <v>22.266038</v>
      </c>
      <c r="R2400" s="8" t="n">
        <v>24</v>
      </c>
      <c r="S2400" s="8" t="n">
        <v>10</v>
      </c>
      <c r="T2400" s="23" t="n">
        <v>145.450436</v>
      </c>
      <c r="U2400" s="23" t="n">
        <v>120.380527</v>
      </c>
      <c r="V2400" s="28" t="n">
        <v>5.285059</v>
      </c>
      <c r="W2400" s="39" t="n">
        <v>0.555436</v>
      </c>
      <c r="X2400" s="24" t="n">
        <f aca="false">P2400*RHO_VANE/2700*(1+SCRAP)*PRICE_VANE</f>
        <v>226.3432437</v>
      </c>
      <c r="Y2400" s="24" t="n">
        <f aca="false">Q2400*RHO_PLATE/2700*(1+SCRAP)*PRICE_PLATE</f>
        <v>266.52447486</v>
      </c>
      <c r="Z2400" s="24" t="n">
        <f aca="false">T2400*CUT_M+(R2400+S2400)*CUT_SET</f>
        <v>252.175654</v>
      </c>
      <c r="AA2400" s="24" t="n">
        <f aca="false">U2400*ROUND_M</f>
        <v>601.902635</v>
      </c>
      <c r="AB2400" s="24" t="n">
        <f aca="false">(R2400+S2400)*FINISH_PART</f>
        <v>272</v>
      </c>
      <c r="AC2400" s="24" t="n">
        <f aca="false">R2400*SPACER_VANE+(R2400+S2400)*ASM_H*LABOUR</f>
        <v>454.5</v>
      </c>
      <c r="AD2400" s="24" t="n">
        <f aca="false">V2400*G10_CAGE+W2400*G10_SLEEVE</f>
        <v>350.4297</v>
      </c>
      <c r="AE2400" s="24" t="n">
        <f aca="false">N2400/1000*SHAFT_M+SHAFT_SET</f>
        <v>183.44</v>
      </c>
      <c r="AF2400" s="24" t="n">
        <f aca="false">2*ROUNDUP(G2400*1000/V_ZENER,0)*PRICE_Z+5*ROUNDUP(G2400*DIODE_SAFETY/V_STICK,0)*PRICE_STICK</f>
        <v>80.9</v>
      </c>
      <c r="AG2400" s="24" t="n">
        <f aca="false">SUM(X2400:AF2400)</f>
        <v>2688.21570756</v>
      </c>
      <c r="AH2400" s="20" t="n">
        <f aca="false">FIXED_BOM</f>
        <v>3461</v>
      </c>
      <c r="AI2400" s="24" t="n">
        <f aca="false">(AG2400+AH2400)*(1+CONT)</f>
        <v>7071.598063694</v>
      </c>
      <c r="AJ2400" s="24" t="n">
        <f aca="false">IF(L2400&gt;0,AI2400/L2400,1000000000000)</f>
        <v>695.943767824018</v>
      </c>
      <c r="AK2400" s="8" t="n">
        <f aca="false">IF(AND(G2400&gt;=V_NEED,L2400&gt;=P_MIN,K2400&gt;=Z_MIN,F2400&lt;=N_CAP,D2400&lt;=R_MAX,OR(CORONA_REQ=0,O2400&gt;=G2400)),1,0)</f>
        <v>1</v>
      </c>
      <c r="AL2400" s="28" t="n">
        <f aca="false">IF(AK2400=1,IF(OBJECTIVE=1,AI2400,AJ2400),1000000000000)+ROW()*0.000000001</f>
        <v>7071.598066094</v>
      </c>
    </row>
    <row r="2401" customFormat="false" ht="15" hidden="false" customHeight="false" outlineLevel="0" collapsed="false">
      <c r="A2401" s="8" t="n">
        <v>2397</v>
      </c>
      <c r="B2401" s="23" t="n">
        <v>5</v>
      </c>
      <c r="C2401" s="23" t="n">
        <v>3</v>
      </c>
      <c r="D2401" s="8" t="n">
        <v>300</v>
      </c>
      <c r="E2401" s="8" t="n">
        <v>18</v>
      </c>
      <c r="F2401" s="8" t="n">
        <v>8</v>
      </c>
      <c r="G2401" s="28" t="n">
        <v>11.211605</v>
      </c>
      <c r="H2401" s="8" t="n">
        <v>91.288429</v>
      </c>
      <c r="I2401" s="8" t="n">
        <v>2317.406741</v>
      </c>
      <c r="J2401" s="28" t="n">
        <v>25.385547</v>
      </c>
      <c r="K2401" s="39" t="n">
        <v>1.606949</v>
      </c>
      <c r="L2401" s="28" t="n">
        <v>14.029243</v>
      </c>
      <c r="M2401" s="8" t="n">
        <v>179</v>
      </c>
      <c r="N2401" s="8" t="n">
        <v>958</v>
      </c>
      <c r="O2401" s="28" t="n">
        <v>12.737934</v>
      </c>
      <c r="P2401" s="28" t="n">
        <v>25.21228</v>
      </c>
      <c r="Q2401" s="28" t="n">
        <v>31.172453</v>
      </c>
      <c r="R2401" s="8" t="n">
        <v>32</v>
      </c>
      <c r="S2401" s="8" t="n">
        <v>14</v>
      </c>
      <c r="T2401" s="23" t="n">
        <v>195.399992</v>
      </c>
      <c r="U2401" s="23" t="n">
        <v>161.973446</v>
      </c>
      <c r="V2401" s="28" t="n">
        <v>6.686621</v>
      </c>
      <c r="W2401" s="39" t="n">
        <v>0.702734</v>
      </c>
      <c r="X2401" s="24" t="n">
        <f aca="false">P2401*RHO_VANE/2700*(1+SCRAP)*PRICE_VANE</f>
        <v>301.7909916</v>
      </c>
      <c r="Y2401" s="24" t="n">
        <f aca="false">Q2401*RHO_PLATE/2700*(1+SCRAP)*PRICE_PLATE</f>
        <v>373.13426241</v>
      </c>
      <c r="Z2401" s="24" t="n">
        <f aca="false">T2401*CUT_M+(R2401+S2401)*CUT_SET</f>
        <v>339.099988</v>
      </c>
      <c r="AA2401" s="24" t="n">
        <f aca="false">U2401*ROUND_M</f>
        <v>809.86723</v>
      </c>
      <c r="AB2401" s="24" t="n">
        <f aca="false">(R2401+S2401)*FINISH_PART</f>
        <v>368</v>
      </c>
      <c r="AC2401" s="24" t="n">
        <f aca="false">R2401*SPACER_VANE+(R2401+S2401)*ASM_H*LABOUR</f>
        <v>613.5</v>
      </c>
      <c r="AD2401" s="24" t="n">
        <f aca="false">V2401*G10_CAGE+W2401*G10_SLEEVE</f>
        <v>443.3613</v>
      </c>
      <c r="AE2401" s="24" t="n">
        <f aca="false">N2401/1000*SHAFT_M+SHAFT_SET</f>
        <v>194.96</v>
      </c>
      <c r="AF2401" s="24" t="n">
        <f aca="false">2*ROUNDUP(G2401*1000/V_ZENER,0)*PRICE_Z+5*ROUNDUP(G2401*DIODE_SAFETY/V_STICK,0)*PRICE_STICK</f>
        <v>80.9</v>
      </c>
      <c r="AG2401" s="24" t="n">
        <f aca="false">SUM(X2401:AF2401)</f>
        <v>3524.61377201</v>
      </c>
      <c r="AH2401" s="20" t="n">
        <f aca="false">FIXED_BOM</f>
        <v>3461</v>
      </c>
      <c r="AI2401" s="24" t="n">
        <f aca="false">(AG2401+AH2401)*(1+CONT)</f>
        <v>8033.4558378115</v>
      </c>
      <c r="AJ2401" s="24" t="n">
        <f aca="false">IF(L2401&gt;0,AI2401/L2401,1000000000000)</f>
        <v>572.622189081157</v>
      </c>
      <c r="AK2401" s="8" t="n">
        <f aca="false">IF(AND(G2401&gt;=V_NEED,L2401&gt;=P_MIN,K2401&gt;=Z_MIN,F2401&lt;=N_CAP,D2401&lt;=R_MAX,OR(CORONA_REQ=0,O2401&gt;=G2401)),1,0)</f>
        <v>0</v>
      </c>
      <c r="AL2401" s="28" t="n">
        <f aca="false">IF(AK2401=1,IF(OBJECTIVE=1,AI2401,AJ2401),1000000000000)+ROW()*0.000000001</f>
        <v>1000000000000</v>
      </c>
    </row>
    <row r="2402" customFormat="false" ht="15" hidden="false" customHeight="false" outlineLevel="0" collapsed="false">
      <c r="A2402" s="8" t="n">
        <v>2398</v>
      </c>
      <c r="B2402" s="23" t="n">
        <v>5</v>
      </c>
      <c r="C2402" s="23" t="n">
        <v>3</v>
      </c>
      <c r="D2402" s="8" t="n">
        <v>300</v>
      </c>
      <c r="E2402" s="8" t="n">
        <v>18</v>
      </c>
      <c r="F2402" s="8" t="n">
        <v>10</v>
      </c>
      <c r="G2402" s="28" t="n">
        <v>11.211605</v>
      </c>
      <c r="H2402" s="8" t="n">
        <v>115.098677</v>
      </c>
      <c r="I2402" s="8" t="n">
        <v>2935.381872</v>
      </c>
      <c r="J2402" s="28" t="n">
        <v>25.503176</v>
      </c>
      <c r="K2402" s="39" t="n">
        <v>1.613677</v>
      </c>
      <c r="L2402" s="28" t="n">
        <v>17.909763</v>
      </c>
      <c r="M2402" s="8" t="n">
        <v>219</v>
      </c>
      <c r="N2402" s="8" t="n">
        <v>1038</v>
      </c>
      <c r="O2402" s="28" t="n">
        <v>12.737934</v>
      </c>
      <c r="P2402" s="28" t="n">
        <v>31.51535</v>
      </c>
      <c r="Q2402" s="28" t="n">
        <v>35.625661</v>
      </c>
      <c r="R2402" s="8" t="n">
        <v>40</v>
      </c>
      <c r="S2402" s="8" t="n">
        <v>16</v>
      </c>
      <c r="T2402" s="23" t="n">
        <v>240.951317</v>
      </c>
      <c r="U2402" s="23" t="n">
        <v>199.168135</v>
      </c>
      <c r="V2402" s="28" t="n">
        <v>7.85459</v>
      </c>
      <c r="W2402" s="39" t="n">
        <v>0.825482</v>
      </c>
      <c r="X2402" s="24" t="n">
        <f aca="false">P2402*RHO_VANE/2700*(1+SCRAP)*PRICE_VANE</f>
        <v>377.2387395</v>
      </c>
      <c r="Y2402" s="24" t="n">
        <f aca="false">Q2402*RHO_PLATE/2700*(1+SCRAP)*PRICE_PLATE</f>
        <v>426.43916217</v>
      </c>
      <c r="Z2402" s="24" t="n">
        <f aca="false">T2402*CUT_M+(R2402+S2402)*CUT_SET</f>
        <v>417.4269755</v>
      </c>
      <c r="AA2402" s="24" t="n">
        <f aca="false">U2402*ROUND_M</f>
        <v>995.840675</v>
      </c>
      <c r="AB2402" s="24" t="n">
        <f aca="false">(R2402+S2402)*FINISH_PART</f>
        <v>448</v>
      </c>
      <c r="AC2402" s="24" t="n">
        <f aca="false">R2402*SPACER_VANE+(R2402+S2402)*ASM_H*LABOUR</f>
        <v>750</v>
      </c>
      <c r="AD2402" s="24" t="n">
        <f aca="false">V2402*G10_CAGE+W2402*G10_SLEEVE</f>
        <v>520.80432</v>
      </c>
      <c r="AE2402" s="24" t="n">
        <f aca="false">N2402/1000*SHAFT_M+SHAFT_SET</f>
        <v>204.56</v>
      </c>
      <c r="AF2402" s="24" t="n">
        <f aca="false">2*ROUNDUP(G2402*1000/V_ZENER,0)*PRICE_Z+5*ROUNDUP(G2402*DIODE_SAFETY/V_STICK,0)*PRICE_STICK</f>
        <v>80.9</v>
      </c>
      <c r="AG2402" s="24" t="n">
        <f aca="false">SUM(X2402:AF2402)</f>
        <v>4221.20987217</v>
      </c>
      <c r="AH2402" s="20" t="n">
        <f aca="false">FIXED_BOM</f>
        <v>3461</v>
      </c>
      <c r="AI2402" s="24" t="n">
        <f aca="false">(AG2402+AH2402)*(1+CONT)</f>
        <v>8834.5413529955</v>
      </c>
      <c r="AJ2402" s="24" t="n">
        <f aca="false">IF(L2402&gt;0,AI2402/L2402,1000000000000)</f>
        <v>493.28075156525</v>
      </c>
      <c r="AK2402" s="8" t="n">
        <f aca="false">IF(AND(G2402&gt;=V_NEED,L2402&gt;=P_MIN,K2402&gt;=Z_MIN,F2402&lt;=N_CAP,D2402&lt;=R_MAX,OR(CORONA_REQ=0,O2402&gt;=G2402)),1,0)</f>
        <v>0</v>
      </c>
      <c r="AL2402" s="28" t="n">
        <f aca="false">IF(AK2402=1,IF(OBJECTIVE=1,AI2402,AJ2402),1000000000000)+ROW()*0.000000001</f>
        <v>1000000000000</v>
      </c>
    </row>
    <row r="2403" customFormat="false" ht="15" hidden="false" customHeight="false" outlineLevel="0" collapsed="false">
      <c r="A2403" s="8" t="n">
        <v>2399</v>
      </c>
      <c r="B2403" s="23" t="n">
        <v>5</v>
      </c>
      <c r="C2403" s="23" t="n">
        <v>3</v>
      </c>
      <c r="D2403" s="8" t="n">
        <v>300</v>
      </c>
      <c r="E2403" s="8" t="n">
        <v>18</v>
      </c>
      <c r="F2403" s="8" t="n">
        <v>12</v>
      </c>
      <c r="G2403" s="28" t="n">
        <v>11.211605</v>
      </c>
      <c r="H2403" s="8" t="n">
        <v>138.908925</v>
      </c>
      <c r="I2403" s="8" t="n">
        <v>3553.357003</v>
      </c>
      <c r="J2403" s="28" t="n">
        <v>25.58048</v>
      </c>
      <c r="K2403" s="39" t="n">
        <v>1.61808</v>
      </c>
      <c r="L2403" s="28" t="n">
        <v>21.78363</v>
      </c>
      <c r="M2403" s="8" t="n">
        <v>267</v>
      </c>
      <c r="N2403" s="8" t="n">
        <v>1134</v>
      </c>
      <c r="O2403" s="28" t="n">
        <v>12.737934</v>
      </c>
      <c r="P2403" s="28" t="n">
        <v>37.81842</v>
      </c>
      <c r="Q2403" s="28" t="n">
        <v>44.532076</v>
      </c>
      <c r="R2403" s="8" t="n">
        <v>48</v>
      </c>
      <c r="S2403" s="8" t="n">
        <v>20</v>
      </c>
      <c r="T2403" s="23" t="n">
        <v>290.900872</v>
      </c>
      <c r="U2403" s="23" t="n">
        <v>240.761054</v>
      </c>
      <c r="V2403" s="28" t="n">
        <v>9.256152</v>
      </c>
      <c r="W2403" s="39" t="n">
        <v>0.97278</v>
      </c>
      <c r="X2403" s="24" t="n">
        <f aca="false">P2403*RHO_VANE/2700*(1+SCRAP)*PRICE_VANE</f>
        <v>452.6864874</v>
      </c>
      <c r="Y2403" s="24" t="n">
        <f aca="false">Q2403*RHO_PLATE/2700*(1+SCRAP)*PRICE_PLATE</f>
        <v>533.04894972</v>
      </c>
      <c r="Z2403" s="24" t="n">
        <f aca="false">T2403*CUT_M+(R2403+S2403)*CUT_SET</f>
        <v>504.351308</v>
      </c>
      <c r="AA2403" s="24" t="n">
        <f aca="false">U2403*ROUND_M</f>
        <v>1203.80527</v>
      </c>
      <c r="AB2403" s="24" t="n">
        <f aca="false">(R2403+S2403)*FINISH_PART</f>
        <v>544</v>
      </c>
      <c r="AC2403" s="24" t="n">
        <f aca="false">R2403*SPACER_VANE+(R2403+S2403)*ASM_H*LABOUR</f>
        <v>909</v>
      </c>
      <c r="AD2403" s="24" t="n">
        <f aca="false">V2403*G10_CAGE+W2403*G10_SLEEVE</f>
        <v>613.73592</v>
      </c>
      <c r="AE2403" s="24" t="n">
        <f aca="false">N2403/1000*SHAFT_M+SHAFT_SET</f>
        <v>216.08</v>
      </c>
      <c r="AF2403" s="24" t="n">
        <f aca="false">2*ROUNDUP(G2403*1000/V_ZENER,0)*PRICE_Z+5*ROUNDUP(G2403*DIODE_SAFETY/V_STICK,0)*PRICE_STICK</f>
        <v>80.9</v>
      </c>
      <c r="AG2403" s="24" t="n">
        <f aca="false">SUM(X2403:AF2403)</f>
        <v>5057.60793512</v>
      </c>
      <c r="AH2403" s="20" t="n">
        <f aca="false">FIXED_BOM</f>
        <v>3461</v>
      </c>
      <c r="AI2403" s="24" t="n">
        <f aca="false">(AG2403+AH2403)*(1+CONT)</f>
        <v>9796.399125388</v>
      </c>
      <c r="AJ2403" s="24" t="n">
        <f aca="false">IF(L2403&gt;0,AI2403/L2403,1000000000000)</f>
        <v>449.713804604099</v>
      </c>
      <c r="AK2403" s="8" t="n">
        <f aca="false">IF(AND(G2403&gt;=V_NEED,L2403&gt;=P_MIN,K2403&gt;=Z_MIN,F2403&lt;=N_CAP,D2403&lt;=R_MAX,OR(CORONA_REQ=0,O2403&gt;=G2403)),1,0)</f>
        <v>0</v>
      </c>
      <c r="AL2403" s="28" t="n">
        <f aca="false">IF(AK2403=1,IF(OBJECTIVE=1,AI2403,AJ2403),1000000000000)+ROW()*0.000000001</f>
        <v>1000000000000</v>
      </c>
    </row>
    <row r="2404" customFormat="false" ht="15" hidden="false" customHeight="false" outlineLevel="0" collapsed="false">
      <c r="A2404" s="8" t="n">
        <v>2400</v>
      </c>
      <c r="B2404" s="23" t="n">
        <v>5</v>
      </c>
      <c r="C2404" s="23" t="n">
        <v>3</v>
      </c>
      <c r="D2404" s="8" t="n">
        <v>300</v>
      </c>
      <c r="E2404" s="8" t="n">
        <v>18</v>
      </c>
      <c r="F2404" s="8" t="n">
        <v>16</v>
      </c>
      <c r="G2404" s="28" t="n">
        <v>11.211605</v>
      </c>
      <c r="H2404" s="8" t="n">
        <v>186.529421</v>
      </c>
      <c r="I2404" s="8" t="n">
        <v>4789.307265</v>
      </c>
      <c r="J2404" s="28" t="n">
        <v>25.675881</v>
      </c>
      <c r="K2404" s="39" t="n">
        <v>1.623921</v>
      </c>
      <c r="L2404" s="28" t="n">
        <v>29.545063</v>
      </c>
      <c r="M2404" s="8" t="n">
        <v>347</v>
      </c>
      <c r="N2404" s="8" t="n">
        <v>1294</v>
      </c>
      <c r="O2404" s="28" t="n">
        <v>12.737934</v>
      </c>
      <c r="P2404" s="28" t="n">
        <v>50.42456</v>
      </c>
      <c r="Q2404" s="28" t="n">
        <v>53.438491</v>
      </c>
      <c r="R2404" s="8" t="n">
        <v>64</v>
      </c>
      <c r="S2404" s="8" t="n">
        <v>24</v>
      </c>
      <c r="T2404" s="23" t="n">
        <v>382.003524</v>
      </c>
      <c r="U2404" s="23" t="n">
        <v>315.150432</v>
      </c>
      <c r="V2404" s="28" t="n">
        <v>11.59209</v>
      </c>
      <c r="W2404" s="39" t="n">
        <v>1.218277</v>
      </c>
      <c r="X2404" s="24" t="n">
        <f aca="false">P2404*RHO_VANE/2700*(1+SCRAP)*PRICE_VANE</f>
        <v>603.5819832</v>
      </c>
      <c r="Y2404" s="24" t="n">
        <f aca="false">Q2404*RHO_PLATE/2700*(1+SCRAP)*PRICE_PLATE</f>
        <v>639.65873727</v>
      </c>
      <c r="Z2404" s="24" t="n">
        <f aca="false">T2404*CUT_M+(R2404+S2404)*CUT_SET</f>
        <v>661.005286</v>
      </c>
      <c r="AA2404" s="24" t="n">
        <f aca="false">U2404*ROUND_M</f>
        <v>1575.75216</v>
      </c>
      <c r="AB2404" s="24" t="n">
        <f aca="false">(R2404+S2404)*FINISH_PART</f>
        <v>704</v>
      </c>
      <c r="AC2404" s="24" t="n">
        <f aca="false">R2404*SPACER_VANE+(R2404+S2404)*ASM_H*LABOUR</f>
        <v>1182</v>
      </c>
      <c r="AD2404" s="24" t="n">
        <f aca="false">V2404*G10_CAGE+W2404*G10_SLEEVE</f>
        <v>768.62202</v>
      </c>
      <c r="AE2404" s="24" t="n">
        <f aca="false">N2404/1000*SHAFT_M+SHAFT_SET</f>
        <v>235.28</v>
      </c>
      <c r="AF2404" s="24" t="n">
        <f aca="false">2*ROUNDUP(G2404*1000/V_ZENER,0)*PRICE_Z+5*ROUNDUP(G2404*DIODE_SAFETY/V_STICK,0)*PRICE_STICK</f>
        <v>80.9</v>
      </c>
      <c r="AG2404" s="24" t="n">
        <f aca="false">SUM(X2404:AF2404)</f>
        <v>6450.80018647</v>
      </c>
      <c r="AH2404" s="20" t="n">
        <f aca="false">FIXED_BOM</f>
        <v>3461</v>
      </c>
      <c r="AI2404" s="24" t="n">
        <f aca="false">(AG2404+AH2404)*(1+CONT)</f>
        <v>11398.5702144405</v>
      </c>
      <c r="AJ2404" s="24" t="n">
        <f aca="false">IF(L2404&gt;0,AI2404/L2404,1000000000000)</f>
        <v>385.802873882533</v>
      </c>
      <c r="AK2404" s="8" t="n">
        <f aca="false">IF(AND(G2404&gt;=V_NEED,L2404&gt;=P_MIN,K2404&gt;=Z_MIN,F2404&lt;=N_CAP,D2404&lt;=R_MAX,OR(CORONA_REQ=0,O2404&gt;=G2404)),1,0)</f>
        <v>0</v>
      </c>
      <c r="AL2404" s="28" t="n">
        <f aca="false">IF(AK2404=1,IF(OBJECTIVE=1,AI2404,AJ2404),1000000000000)+ROW()*0.000000001</f>
        <v>1000000000000</v>
      </c>
    </row>
    <row r="2405" customFormat="false" ht="15" hidden="false" customHeight="false" outlineLevel="0" collapsed="false">
      <c r="A2405" s="8" t="n">
        <v>2401</v>
      </c>
      <c r="B2405" s="23" t="n">
        <v>5</v>
      </c>
      <c r="C2405" s="23" t="n">
        <v>3</v>
      </c>
      <c r="D2405" s="8" t="n">
        <v>300</v>
      </c>
      <c r="E2405" s="8" t="n">
        <v>22</v>
      </c>
      <c r="F2405" s="8" t="n">
        <v>4</v>
      </c>
      <c r="G2405" s="28" t="n">
        <v>11.211605</v>
      </c>
      <c r="H2405" s="8" t="n">
        <v>59.465367</v>
      </c>
      <c r="I2405" s="8" t="n">
        <v>1309.83645</v>
      </c>
      <c r="J2405" s="28" t="n">
        <v>22.026879</v>
      </c>
      <c r="K2405" s="39" t="n">
        <v>1.568623</v>
      </c>
      <c r="L2405" s="28" t="n">
        <v>7.60098</v>
      </c>
      <c r="M2405" s="8" t="n">
        <v>91</v>
      </c>
      <c r="N2405" s="8" t="n">
        <v>782</v>
      </c>
      <c r="O2405" s="28" t="n">
        <v>12.737934</v>
      </c>
      <c r="P2405" s="28" t="n">
        <v>14.981184</v>
      </c>
      <c r="Q2405" s="28" t="n">
        <v>17.81283</v>
      </c>
      <c r="R2405" s="8" t="n">
        <v>16</v>
      </c>
      <c r="S2405" s="8" t="n">
        <v>8</v>
      </c>
      <c r="T2405" s="23" t="n">
        <v>99.899111</v>
      </c>
      <c r="U2405" s="23" t="n">
        <v>83.185838</v>
      </c>
      <c r="V2405" s="28" t="n">
        <v>4.11709</v>
      </c>
      <c r="W2405" s="39" t="n">
        <v>0.432688</v>
      </c>
      <c r="X2405" s="24" t="n">
        <f aca="false">P2405*RHO_VANE/2700*(1+SCRAP)*PRICE_VANE</f>
        <v>179.32477248</v>
      </c>
      <c r="Y2405" s="24" t="n">
        <f aca="false">Q2405*RHO_PLATE/2700*(1+SCRAP)*PRICE_PLATE</f>
        <v>213.2195751</v>
      </c>
      <c r="Z2405" s="24" t="n">
        <f aca="false">T2405*CUT_M+(R2405+S2405)*CUT_SET</f>
        <v>173.8486665</v>
      </c>
      <c r="AA2405" s="24" t="n">
        <f aca="false">U2405*ROUND_M</f>
        <v>415.92919</v>
      </c>
      <c r="AB2405" s="24" t="n">
        <f aca="false">(R2405+S2405)*FINISH_PART</f>
        <v>192</v>
      </c>
      <c r="AC2405" s="24" t="n">
        <f aca="false">R2405*SPACER_VANE+(R2405+S2405)*ASM_H*LABOUR</f>
        <v>318</v>
      </c>
      <c r="AD2405" s="24" t="n">
        <f aca="false">V2405*G10_CAGE+W2405*G10_SLEEVE</f>
        <v>272.98668</v>
      </c>
      <c r="AE2405" s="24" t="n">
        <f aca="false">N2405/1000*SHAFT_M+SHAFT_SET</f>
        <v>173.84</v>
      </c>
      <c r="AF2405" s="24" t="n">
        <f aca="false">2*ROUNDUP(G2405*1000/V_ZENER,0)*PRICE_Z+5*ROUNDUP(G2405*DIODE_SAFETY/V_STICK,0)*PRICE_STICK</f>
        <v>80.9</v>
      </c>
      <c r="AG2405" s="24" t="n">
        <f aca="false">SUM(X2405:AF2405)</f>
        <v>2020.04888408</v>
      </c>
      <c r="AH2405" s="20" t="n">
        <f aca="false">FIXED_BOM</f>
        <v>3461</v>
      </c>
      <c r="AI2405" s="24" t="n">
        <f aca="false">(AG2405+AH2405)*(1+CONT)</f>
        <v>6303.206216692</v>
      </c>
      <c r="AJ2405" s="24" t="n">
        <f aca="false">IF(L2405&gt;0,AI2405/L2405,1000000000000)</f>
        <v>829.262307846094</v>
      </c>
      <c r="AK2405" s="8" t="n">
        <f aca="false">IF(AND(G2405&gt;=V_NEED,L2405&gt;=P_MIN,K2405&gt;=Z_MIN,F2405&lt;=N_CAP,D2405&lt;=R_MAX,OR(CORONA_REQ=0,O2405&gt;=G2405)),1,0)</f>
        <v>1</v>
      </c>
      <c r="AL2405" s="28" t="n">
        <f aca="false">IF(AK2405=1,IF(OBJECTIVE=1,AI2405,AJ2405),1000000000000)+ROW()*0.000000001</f>
        <v>6303.206219097</v>
      </c>
    </row>
    <row r="2406" customFormat="false" ht="15" hidden="false" customHeight="false" outlineLevel="0" collapsed="false">
      <c r="A2406" s="8" t="n">
        <v>2402</v>
      </c>
      <c r="B2406" s="23" t="n">
        <v>5</v>
      </c>
      <c r="C2406" s="23" t="n">
        <v>3</v>
      </c>
      <c r="D2406" s="8" t="n">
        <v>300</v>
      </c>
      <c r="E2406" s="8" t="n">
        <v>22</v>
      </c>
      <c r="F2406" s="8" t="n">
        <v>6</v>
      </c>
      <c r="G2406" s="28" t="n">
        <v>11.211605</v>
      </c>
      <c r="H2406" s="8" t="n">
        <v>92.302719</v>
      </c>
      <c r="I2406" s="8" t="n">
        <v>2058.314421</v>
      </c>
      <c r="J2406" s="28" t="n">
        <v>22.299608</v>
      </c>
      <c r="K2406" s="39" t="n">
        <v>1.588052</v>
      </c>
      <c r="L2406" s="28" t="n">
        <v>12.212408</v>
      </c>
      <c r="M2406" s="8" t="n">
        <v>139</v>
      </c>
      <c r="N2406" s="8" t="n">
        <v>878</v>
      </c>
      <c r="O2406" s="28" t="n">
        <v>12.737934</v>
      </c>
      <c r="P2406" s="28" t="n">
        <v>22.471776</v>
      </c>
      <c r="Q2406" s="28" t="n">
        <v>26.719246</v>
      </c>
      <c r="R2406" s="8" t="n">
        <v>24</v>
      </c>
      <c r="S2406" s="8" t="n">
        <v>12</v>
      </c>
      <c r="T2406" s="23" t="n">
        <v>149.848666</v>
      </c>
      <c r="U2406" s="23" t="n">
        <v>124.778757</v>
      </c>
      <c r="V2406" s="28" t="n">
        <v>5.518652</v>
      </c>
      <c r="W2406" s="39" t="n">
        <v>0.579986</v>
      </c>
      <c r="X2406" s="24" t="n">
        <f aca="false">P2406*RHO_VANE/2700*(1+SCRAP)*PRICE_VANE</f>
        <v>268.98715872</v>
      </c>
      <c r="Y2406" s="24" t="n">
        <f aca="false">Q2406*RHO_PLATE/2700*(1+SCRAP)*PRICE_PLATE</f>
        <v>319.82937462</v>
      </c>
      <c r="Z2406" s="24" t="n">
        <f aca="false">T2406*CUT_M+(R2406+S2406)*CUT_SET</f>
        <v>260.772999</v>
      </c>
      <c r="AA2406" s="24" t="n">
        <f aca="false">U2406*ROUND_M</f>
        <v>623.893785</v>
      </c>
      <c r="AB2406" s="24" t="n">
        <f aca="false">(R2406+S2406)*FINISH_PART</f>
        <v>288</v>
      </c>
      <c r="AC2406" s="24" t="n">
        <f aca="false">R2406*SPACER_VANE+(R2406+S2406)*ASM_H*LABOUR</f>
        <v>477</v>
      </c>
      <c r="AD2406" s="24" t="n">
        <f aca="false">V2406*G10_CAGE+W2406*G10_SLEEVE</f>
        <v>365.91828</v>
      </c>
      <c r="AE2406" s="24" t="n">
        <f aca="false">N2406/1000*SHAFT_M+SHAFT_SET</f>
        <v>185.36</v>
      </c>
      <c r="AF2406" s="24" t="n">
        <f aca="false">2*ROUNDUP(G2406*1000/V_ZENER,0)*PRICE_Z+5*ROUNDUP(G2406*DIODE_SAFETY/V_STICK,0)*PRICE_STICK</f>
        <v>80.9</v>
      </c>
      <c r="AG2406" s="24" t="n">
        <f aca="false">SUM(X2406:AF2406)</f>
        <v>2870.66159734</v>
      </c>
      <c r="AH2406" s="20" t="n">
        <f aca="false">FIXED_BOM</f>
        <v>3461</v>
      </c>
      <c r="AI2406" s="24" t="n">
        <f aca="false">(AG2406+AH2406)*(1+CONT)</f>
        <v>7281.410836941</v>
      </c>
      <c r="AJ2406" s="24" t="n">
        <f aca="false">IF(L2406&gt;0,AI2406/L2406,1000000000000)</f>
        <v>596.230558047275</v>
      </c>
      <c r="AK2406" s="8" t="n">
        <f aca="false">IF(AND(G2406&gt;=V_NEED,L2406&gt;=P_MIN,K2406&gt;=Z_MIN,F2406&lt;=N_CAP,D2406&lt;=R_MAX,OR(CORONA_REQ=0,O2406&gt;=G2406)),1,0)</f>
        <v>1</v>
      </c>
      <c r="AL2406" s="28" t="n">
        <f aca="false">IF(AK2406=1,IF(OBJECTIVE=1,AI2406,AJ2406),1000000000000)+ROW()*0.000000001</f>
        <v>7281.410839347</v>
      </c>
    </row>
    <row r="2407" customFormat="false" ht="15" hidden="false" customHeight="false" outlineLevel="0" collapsed="false">
      <c r="A2407" s="8" t="n">
        <v>2403</v>
      </c>
      <c r="B2407" s="23" t="n">
        <v>5</v>
      </c>
      <c r="C2407" s="23" t="n">
        <v>3</v>
      </c>
      <c r="D2407" s="8" t="n">
        <v>300</v>
      </c>
      <c r="E2407" s="8" t="n">
        <v>22</v>
      </c>
      <c r="F2407" s="8" t="n">
        <v>8</v>
      </c>
      <c r="G2407" s="28" t="n">
        <v>11.211605</v>
      </c>
      <c r="H2407" s="8" t="n">
        <v>125.140072</v>
      </c>
      <c r="I2407" s="8" t="n">
        <v>2806.792392</v>
      </c>
      <c r="J2407" s="28" t="n">
        <v>22.429206</v>
      </c>
      <c r="K2407" s="39" t="n">
        <v>1.597568</v>
      </c>
      <c r="L2407" s="28" t="n">
        <v>16.833924</v>
      </c>
      <c r="M2407" s="8" t="n">
        <v>187</v>
      </c>
      <c r="N2407" s="8" t="n">
        <v>974</v>
      </c>
      <c r="O2407" s="28" t="n">
        <v>12.737934</v>
      </c>
      <c r="P2407" s="28" t="n">
        <v>29.962368</v>
      </c>
      <c r="Q2407" s="28" t="n">
        <v>35.625661</v>
      </c>
      <c r="R2407" s="8" t="n">
        <v>32</v>
      </c>
      <c r="S2407" s="8" t="n">
        <v>16</v>
      </c>
      <c r="T2407" s="23" t="n">
        <v>199.798221</v>
      </c>
      <c r="U2407" s="23" t="n">
        <v>166.371675</v>
      </c>
      <c r="V2407" s="28" t="n">
        <v>6.920215</v>
      </c>
      <c r="W2407" s="39" t="n">
        <v>0.727284</v>
      </c>
      <c r="X2407" s="24" t="n">
        <f aca="false">P2407*RHO_VANE/2700*(1+SCRAP)*PRICE_VANE</f>
        <v>358.64954496</v>
      </c>
      <c r="Y2407" s="24" t="n">
        <f aca="false">Q2407*RHO_PLATE/2700*(1+SCRAP)*PRICE_PLATE</f>
        <v>426.43916217</v>
      </c>
      <c r="Z2407" s="24" t="n">
        <f aca="false">T2407*CUT_M+(R2407+S2407)*CUT_SET</f>
        <v>347.6973315</v>
      </c>
      <c r="AA2407" s="24" t="n">
        <f aca="false">U2407*ROUND_M</f>
        <v>831.858375</v>
      </c>
      <c r="AB2407" s="24" t="n">
        <f aca="false">(R2407+S2407)*FINISH_PART</f>
        <v>384</v>
      </c>
      <c r="AC2407" s="24" t="n">
        <f aca="false">R2407*SPACER_VANE+(R2407+S2407)*ASM_H*LABOUR</f>
        <v>636</v>
      </c>
      <c r="AD2407" s="24" t="n">
        <f aca="false">V2407*G10_CAGE+W2407*G10_SLEEVE</f>
        <v>458.84994</v>
      </c>
      <c r="AE2407" s="24" t="n">
        <f aca="false">N2407/1000*SHAFT_M+SHAFT_SET</f>
        <v>196.88</v>
      </c>
      <c r="AF2407" s="24" t="n">
        <f aca="false">2*ROUNDUP(G2407*1000/V_ZENER,0)*PRICE_Z+5*ROUNDUP(G2407*DIODE_SAFETY/V_STICK,0)*PRICE_STICK</f>
        <v>80.9</v>
      </c>
      <c r="AG2407" s="24" t="n">
        <f aca="false">SUM(X2407:AF2407)</f>
        <v>3721.27435363</v>
      </c>
      <c r="AH2407" s="20" t="n">
        <f aca="false">FIXED_BOM</f>
        <v>3461</v>
      </c>
      <c r="AI2407" s="24" t="n">
        <f aca="false">(AG2407+AH2407)*(1+CONT)</f>
        <v>8259.6155066745</v>
      </c>
      <c r="AJ2407" s="24" t="n">
        <f aca="false">IF(L2407&gt;0,AI2407/L2407,1000000000000)</f>
        <v>490.653011542318</v>
      </c>
      <c r="AK2407" s="8" t="n">
        <f aca="false">IF(AND(G2407&gt;=V_NEED,L2407&gt;=P_MIN,K2407&gt;=Z_MIN,F2407&lt;=N_CAP,D2407&lt;=R_MAX,OR(CORONA_REQ=0,O2407&gt;=G2407)),1,0)</f>
        <v>0</v>
      </c>
      <c r="AL2407" s="28" t="n">
        <f aca="false">IF(AK2407=1,IF(OBJECTIVE=1,AI2407,AJ2407),1000000000000)+ROW()*0.000000001</f>
        <v>1000000000000</v>
      </c>
    </row>
    <row r="2408" customFormat="false" ht="15" hidden="false" customHeight="false" outlineLevel="0" collapsed="false">
      <c r="A2408" s="8" t="n">
        <v>2404</v>
      </c>
      <c r="B2408" s="23" t="n">
        <v>5</v>
      </c>
      <c r="C2408" s="23" t="n">
        <v>3</v>
      </c>
      <c r="D2408" s="8" t="n">
        <v>300</v>
      </c>
      <c r="E2408" s="8" t="n">
        <v>22</v>
      </c>
      <c r="F2408" s="8" t="n">
        <v>10</v>
      </c>
      <c r="G2408" s="28" t="n">
        <v>11.211605</v>
      </c>
      <c r="H2408" s="8" t="n">
        <v>157.977424</v>
      </c>
      <c r="I2408" s="8" t="n">
        <v>3555.270363</v>
      </c>
      <c r="J2408" s="28" t="n">
        <v>22.504927</v>
      </c>
      <c r="K2408" s="39" t="n">
        <v>1.60343</v>
      </c>
      <c r="L2408" s="28" t="n">
        <v>21.463096</v>
      </c>
      <c r="M2408" s="8" t="n">
        <v>235</v>
      </c>
      <c r="N2408" s="8" t="n">
        <v>1070</v>
      </c>
      <c r="O2408" s="28" t="n">
        <v>12.737934</v>
      </c>
      <c r="P2408" s="28" t="n">
        <v>37.45296</v>
      </c>
      <c r="Q2408" s="28" t="n">
        <v>44.532076</v>
      </c>
      <c r="R2408" s="8" t="n">
        <v>40</v>
      </c>
      <c r="S2408" s="8" t="n">
        <v>20</v>
      </c>
      <c r="T2408" s="23" t="n">
        <v>249.747777</v>
      </c>
      <c r="U2408" s="23" t="n">
        <v>207.964594</v>
      </c>
      <c r="V2408" s="28" t="n">
        <v>8.321777</v>
      </c>
      <c r="W2408" s="39" t="n">
        <v>0.874582</v>
      </c>
      <c r="X2408" s="24" t="n">
        <f aca="false">P2408*RHO_VANE/2700*(1+SCRAP)*PRICE_VANE</f>
        <v>448.3119312</v>
      </c>
      <c r="Y2408" s="24" t="n">
        <f aca="false">Q2408*RHO_PLATE/2700*(1+SCRAP)*PRICE_PLATE</f>
        <v>533.04894972</v>
      </c>
      <c r="Z2408" s="24" t="n">
        <f aca="false">T2408*CUT_M+(R2408+S2408)*CUT_SET</f>
        <v>434.6216655</v>
      </c>
      <c r="AA2408" s="24" t="n">
        <f aca="false">U2408*ROUND_M</f>
        <v>1039.82297</v>
      </c>
      <c r="AB2408" s="24" t="n">
        <f aca="false">(R2408+S2408)*FINISH_PART</f>
        <v>480</v>
      </c>
      <c r="AC2408" s="24" t="n">
        <f aca="false">R2408*SPACER_VANE+(R2408+S2408)*ASM_H*LABOUR</f>
        <v>795</v>
      </c>
      <c r="AD2408" s="24" t="n">
        <f aca="false">V2408*G10_CAGE+W2408*G10_SLEEVE</f>
        <v>551.78154</v>
      </c>
      <c r="AE2408" s="24" t="n">
        <f aca="false">N2408/1000*SHAFT_M+SHAFT_SET</f>
        <v>208.4</v>
      </c>
      <c r="AF2408" s="24" t="n">
        <f aca="false">2*ROUNDUP(G2408*1000/V_ZENER,0)*PRICE_Z+5*ROUNDUP(G2408*DIODE_SAFETY/V_STICK,0)*PRICE_STICK</f>
        <v>80.9</v>
      </c>
      <c r="AG2408" s="24" t="n">
        <f aca="false">SUM(X2408:AF2408)</f>
        <v>4571.88705642</v>
      </c>
      <c r="AH2408" s="20" t="n">
        <f aca="false">FIXED_BOM</f>
        <v>3461</v>
      </c>
      <c r="AI2408" s="24" t="n">
        <f aca="false">(AG2408+AH2408)*(1+CONT)</f>
        <v>9237.820114883</v>
      </c>
      <c r="AJ2408" s="24" t="n">
        <f aca="false">IF(L2408&gt;0,AI2408/L2408,1000000000000)</f>
        <v>430.404826725977</v>
      </c>
      <c r="AK2408" s="8" t="n">
        <f aca="false">IF(AND(G2408&gt;=V_NEED,L2408&gt;=P_MIN,K2408&gt;=Z_MIN,F2408&lt;=N_CAP,D2408&lt;=R_MAX,OR(CORONA_REQ=0,O2408&gt;=G2408)),1,0)</f>
        <v>0</v>
      </c>
      <c r="AL2408" s="28" t="n">
        <f aca="false">IF(AK2408=1,IF(OBJECTIVE=1,AI2408,AJ2408),1000000000000)+ROW()*0.000000001</f>
        <v>1000000000000</v>
      </c>
    </row>
    <row r="2409" customFormat="false" ht="15" hidden="false" customHeight="false" outlineLevel="0" collapsed="false">
      <c r="A2409" s="8" t="n">
        <v>2405</v>
      </c>
      <c r="B2409" s="23" t="n">
        <v>5</v>
      </c>
      <c r="C2409" s="23" t="n">
        <v>3</v>
      </c>
      <c r="D2409" s="8" t="n">
        <v>300</v>
      </c>
      <c r="E2409" s="8" t="n">
        <v>22</v>
      </c>
      <c r="F2409" s="8" t="n">
        <v>12</v>
      </c>
      <c r="G2409" s="28" t="n">
        <v>11.211605</v>
      </c>
      <c r="H2409" s="8" t="n">
        <v>190.814777</v>
      </c>
      <c r="I2409" s="8" t="n">
        <v>4303.748335</v>
      </c>
      <c r="J2409" s="28" t="n">
        <v>22.554586</v>
      </c>
      <c r="K2409" s="39" t="n">
        <v>1.606709</v>
      </c>
      <c r="L2409" s="28" t="n">
        <v>26.075473</v>
      </c>
      <c r="M2409" s="8" t="n">
        <v>275</v>
      </c>
      <c r="N2409" s="8" t="n">
        <v>1150</v>
      </c>
      <c r="O2409" s="28" t="n">
        <v>12.737934</v>
      </c>
      <c r="P2409" s="28" t="n">
        <v>44.943552</v>
      </c>
      <c r="Q2409" s="28" t="n">
        <v>48.985283</v>
      </c>
      <c r="R2409" s="8" t="n">
        <v>48</v>
      </c>
      <c r="S2409" s="8" t="n">
        <v>22</v>
      </c>
      <c r="T2409" s="23" t="n">
        <v>295.299102</v>
      </c>
      <c r="U2409" s="23" t="n">
        <v>245.159283</v>
      </c>
      <c r="V2409" s="28" t="n">
        <v>9.489746</v>
      </c>
      <c r="W2409" s="39" t="n">
        <v>0.99733</v>
      </c>
      <c r="X2409" s="24" t="n">
        <f aca="false">P2409*RHO_VANE/2700*(1+SCRAP)*PRICE_VANE</f>
        <v>537.97431744</v>
      </c>
      <c r="Y2409" s="24" t="n">
        <f aca="false">Q2409*RHO_PLATE/2700*(1+SCRAP)*PRICE_PLATE</f>
        <v>586.35383751</v>
      </c>
      <c r="Z2409" s="24" t="n">
        <f aca="false">T2409*CUT_M+(R2409+S2409)*CUT_SET</f>
        <v>512.948653</v>
      </c>
      <c r="AA2409" s="24" t="n">
        <f aca="false">U2409*ROUND_M</f>
        <v>1225.796415</v>
      </c>
      <c r="AB2409" s="24" t="n">
        <f aca="false">(R2409+S2409)*FINISH_PART</f>
        <v>560</v>
      </c>
      <c r="AC2409" s="24" t="n">
        <f aca="false">R2409*SPACER_VANE+(R2409+S2409)*ASM_H*LABOUR</f>
        <v>931.5</v>
      </c>
      <c r="AD2409" s="24" t="n">
        <f aca="false">V2409*G10_CAGE+W2409*G10_SLEEVE</f>
        <v>629.22456</v>
      </c>
      <c r="AE2409" s="24" t="n">
        <f aca="false">N2409/1000*SHAFT_M+SHAFT_SET</f>
        <v>218</v>
      </c>
      <c r="AF2409" s="24" t="n">
        <f aca="false">2*ROUNDUP(G2409*1000/V_ZENER,0)*PRICE_Z+5*ROUNDUP(G2409*DIODE_SAFETY/V_STICK,0)*PRICE_STICK</f>
        <v>80.9</v>
      </c>
      <c r="AG2409" s="24" t="n">
        <f aca="false">SUM(X2409:AF2409)</f>
        <v>5282.69778295</v>
      </c>
      <c r="AH2409" s="20" t="n">
        <f aca="false">FIXED_BOM</f>
        <v>3461</v>
      </c>
      <c r="AI2409" s="24" t="n">
        <f aca="false">(AG2409+AH2409)*(1+CONT)</f>
        <v>10055.2524503925</v>
      </c>
      <c r="AJ2409" s="24" t="n">
        <f aca="false">IF(L2409&gt;0,AI2409/L2409,1000000000000)</f>
        <v>385.621094980425</v>
      </c>
      <c r="AK2409" s="8" t="n">
        <f aca="false">IF(AND(G2409&gt;=V_NEED,L2409&gt;=P_MIN,K2409&gt;=Z_MIN,F2409&lt;=N_CAP,D2409&lt;=R_MAX,OR(CORONA_REQ=0,O2409&gt;=G2409)),1,0)</f>
        <v>0</v>
      </c>
      <c r="AL2409" s="28" t="n">
        <f aca="false">IF(AK2409=1,IF(OBJECTIVE=1,AI2409,AJ2409),1000000000000)+ROW()*0.000000001</f>
        <v>1000000000000</v>
      </c>
    </row>
    <row r="2410" customFormat="false" ht="15" hidden="false" customHeight="false" outlineLevel="0" collapsed="false">
      <c r="A2410" s="8" t="n">
        <v>2406</v>
      </c>
      <c r="B2410" s="23" t="n">
        <v>5</v>
      </c>
      <c r="C2410" s="23" t="n">
        <v>3</v>
      </c>
      <c r="D2410" s="8" t="n">
        <v>300</v>
      </c>
      <c r="E2410" s="8" t="n">
        <v>22</v>
      </c>
      <c r="F2410" s="8" t="n">
        <v>16</v>
      </c>
      <c r="G2410" s="28" t="n">
        <v>11.211605</v>
      </c>
      <c r="H2410" s="8" t="n">
        <v>256.489481</v>
      </c>
      <c r="I2410" s="8" t="n">
        <v>5800.704277</v>
      </c>
      <c r="J2410" s="28" t="n">
        <v>22.615759</v>
      </c>
      <c r="K2410" s="39" t="n">
        <v>1.611142</v>
      </c>
      <c r="L2410" s="28" t="n">
        <v>35.316201</v>
      </c>
      <c r="M2410" s="8" t="n">
        <v>371</v>
      </c>
      <c r="N2410" s="8" t="n">
        <v>1342</v>
      </c>
      <c r="O2410" s="28" t="n">
        <v>12.737934</v>
      </c>
      <c r="P2410" s="28" t="n">
        <v>59.924736</v>
      </c>
      <c r="Q2410" s="28" t="n">
        <v>66.798114</v>
      </c>
      <c r="R2410" s="8" t="n">
        <v>64</v>
      </c>
      <c r="S2410" s="8" t="n">
        <v>30</v>
      </c>
      <c r="T2410" s="23" t="n">
        <v>395.198213</v>
      </c>
      <c r="U2410" s="23" t="n">
        <v>328.345121</v>
      </c>
      <c r="V2410" s="28" t="n">
        <v>12.292871</v>
      </c>
      <c r="W2410" s="39" t="n">
        <v>1.291926</v>
      </c>
      <c r="X2410" s="24" t="n">
        <f aca="false">P2410*RHO_VANE/2700*(1+SCRAP)*PRICE_VANE</f>
        <v>717.29908992</v>
      </c>
      <c r="Y2410" s="24" t="n">
        <f aca="false">Q2410*RHO_PLATE/2700*(1+SCRAP)*PRICE_PLATE</f>
        <v>799.57342458</v>
      </c>
      <c r="Z2410" s="24" t="n">
        <f aca="false">T2410*CUT_M+(R2410+S2410)*CUT_SET</f>
        <v>686.7973195</v>
      </c>
      <c r="AA2410" s="24" t="n">
        <f aca="false">U2410*ROUND_M</f>
        <v>1641.725605</v>
      </c>
      <c r="AB2410" s="24" t="n">
        <f aca="false">(R2410+S2410)*FINISH_PART</f>
        <v>752</v>
      </c>
      <c r="AC2410" s="24" t="n">
        <f aca="false">R2410*SPACER_VANE+(R2410+S2410)*ASM_H*LABOUR</f>
        <v>1249.5</v>
      </c>
      <c r="AD2410" s="24" t="n">
        <f aca="false">V2410*G10_CAGE+W2410*G10_SLEEVE</f>
        <v>815.08782</v>
      </c>
      <c r="AE2410" s="24" t="n">
        <f aca="false">N2410/1000*SHAFT_M+SHAFT_SET</f>
        <v>241.04</v>
      </c>
      <c r="AF2410" s="24" t="n">
        <f aca="false">2*ROUNDUP(G2410*1000/V_ZENER,0)*PRICE_Z+5*ROUNDUP(G2410*DIODE_SAFETY/V_STICK,0)*PRICE_STICK</f>
        <v>80.9</v>
      </c>
      <c r="AG2410" s="24" t="n">
        <f aca="false">SUM(X2410:AF2410)</f>
        <v>6983.923259</v>
      </c>
      <c r="AH2410" s="20" t="n">
        <f aca="false">FIXED_BOM</f>
        <v>3461</v>
      </c>
      <c r="AI2410" s="24" t="n">
        <f aca="false">(AG2410+AH2410)*(1+CONT)</f>
        <v>12011.66174785</v>
      </c>
      <c r="AJ2410" s="24" t="n">
        <f aca="false">IF(L2410&gt;0,AI2410/L2410,1000000000000)</f>
        <v>340.117606303407</v>
      </c>
      <c r="AK2410" s="8" t="n">
        <f aca="false">IF(AND(G2410&gt;=V_NEED,L2410&gt;=P_MIN,K2410&gt;=Z_MIN,F2410&lt;=N_CAP,D2410&lt;=R_MAX,OR(CORONA_REQ=0,O2410&gt;=G2410)),1,0)</f>
        <v>0</v>
      </c>
      <c r="AL2410" s="28" t="n">
        <f aca="false">IF(AK2410=1,IF(OBJECTIVE=1,AI2410,AJ2410),1000000000000)+ROW()*0.000000001</f>
        <v>1000000000000</v>
      </c>
    </row>
    <row r="2411" customFormat="false" ht="15" hidden="false" customHeight="false" outlineLevel="0" collapsed="false">
      <c r="A2411" s="8" t="n">
        <v>2407</v>
      </c>
      <c r="B2411" s="23" t="n">
        <v>5</v>
      </c>
      <c r="C2411" s="23" t="n">
        <v>3</v>
      </c>
      <c r="D2411" s="8" t="n">
        <v>300</v>
      </c>
      <c r="E2411" s="8" t="n">
        <v>26</v>
      </c>
      <c r="F2411" s="8" t="n">
        <v>4</v>
      </c>
      <c r="G2411" s="28" t="n">
        <v>11.211605</v>
      </c>
      <c r="H2411" s="8" t="n">
        <v>94.884949</v>
      </c>
      <c r="I2411" s="8" t="n">
        <v>1535.859846</v>
      </c>
      <c r="J2411" s="28" t="n">
        <v>16.186549</v>
      </c>
      <c r="K2411" s="39" t="n">
        <v>1.535101</v>
      </c>
      <c r="L2411" s="28" t="n">
        <v>8.565234</v>
      </c>
      <c r="M2411" s="8" t="n">
        <v>99</v>
      </c>
      <c r="N2411" s="8" t="n">
        <v>798</v>
      </c>
      <c r="O2411" s="28" t="n">
        <v>12.737934</v>
      </c>
      <c r="P2411" s="28" t="n">
        <v>17.356228</v>
      </c>
      <c r="Q2411" s="28" t="n">
        <v>22.266038</v>
      </c>
      <c r="R2411" s="8" t="n">
        <v>16</v>
      </c>
      <c r="S2411" s="8" t="n">
        <v>10</v>
      </c>
      <c r="T2411" s="23" t="n">
        <v>104.29734</v>
      </c>
      <c r="U2411" s="23" t="n">
        <v>87.584067</v>
      </c>
      <c r="V2411" s="28" t="n">
        <v>4.350684</v>
      </c>
      <c r="W2411" s="39" t="n">
        <v>0.457237</v>
      </c>
      <c r="X2411" s="24" t="n">
        <f aca="false">P2411*RHO_VANE/2700*(1+SCRAP)*PRICE_VANE</f>
        <v>207.75404916</v>
      </c>
      <c r="Y2411" s="24" t="n">
        <f aca="false">Q2411*RHO_PLATE/2700*(1+SCRAP)*PRICE_PLATE</f>
        <v>266.52447486</v>
      </c>
      <c r="Z2411" s="24" t="n">
        <f aca="false">T2411*CUT_M+(R2411+S2411)*CUT_SET</f>
        <v>182.44601</v>
      </c>
      <c r="AA2411" s="24" t="n">
        <f aca="false">U2411*ROUND_M</f>
        <v>437.920335</v>
      </c>
      <c r="AB2411" s="24" t="n">
        <f aca="false">(R2411+S2411)*FINISH_PART</f>
        <v>208</v>
      </c>
      <c r="AC2411" s="24" t="n">
        <f aca="false">R2411*SPACER_VANE+(R2411+S2411)*ASM_H*LABOUR</f>
        <v>340.5</v>
      </c>
      <c r="AD2411" s="24" t="n">
        <f aca="false">V2411*G10_CAGE+W2411*G10_SLEEVE</f>
        <v>288.47526</v>
      </c>
      <c r="AE2411" s="24" t="n">
        <f aca="false">N2411/1000*SHAFT_M+SHAFT_SET</f>
        <v>175.76</v>
      </c>
      <c r="AF2411" s="24" t="n">
        <f aca="false">2*ROUNDUP(G2411*1000/V_ZENER,0)*PRICE_Z+5*ROUNDUP(G2411*DIODE_SAFETY/V_STICK,0)*PRICE_STICK</f>
        <v>80.9</v>
      </c>
      <c r="AG2411" s="24" t="n">
        <f aca="false">SUM(X2411:AF2411)</f>
        <v>2188.28012902</v>
      </c>
      <c r="AH2411" s="20" t="n">
        <f aca="false">FIXED_BOM</f>
        <v>3461</v>
      </c>
      <c r="AI2411" s="24" t="n">
        <f aca="false">(AG2411+AH2411)*(1+CONT)</f>
        <v>6496.672148373</v>
      </c>
      <c r="AJ2411" s="24" t="n">
        <f aca="false">IF(L2411&gt;0,AI2411/L2411,1000000000000)</f>
        <v>758.49324704649</v>
      </c>
      <c r="AK2411" s="8" t="n">
        <f aca="false">IF(AND(G2411&gt;=V_NEED,L2411&gt;=P_MIN,K2411&gt;=Z_MIN,F2411&lt;=N_CAP,D2411&lt;=R_MAX,OR(CORONA_REQ=0,O2411&gt;=G2411)),1,0)</f>
        <v>1</v>
      </c>
      <c r="AL2411" s="28" t="n">
        <f aca="false">IF(AK2411=1,IF(OBJECTIVE=1,AI2411,AJ2411),1000000000000)+ROW()*0.000000001</f>
        <v>6496.672150784</v>
      </c>
    </row>
    <row r="2412" customFormat="false" ht="15" hidden="false" customHeight="false" outlineLevel="0" collapsed="false">
      <c r="A2412" s="8" t="n">
        <v>2408</v>
      </c>
      <c r="B2412" s="23" t="n">
        <v>5</v>
      </c>
      <c r="C2412" s="23" t="n">
        <v>3</v>
      </c>
      <c r="D2412" s="8" t="n">
        <v>300</v>
      </c>
      <c r="E2412" s="8" t="n">
        <v>26</v>
      </c>
      <c r="F2412" s="8" t="n">
        <v>6</v>
      </c>
      <c r="G2412" s="28" t="n">
        <v>11.211605</v>
      </c>
      <c r="H2412" s="8" t="n">
        <v>147.962063</v>
      </c>
      <c r="I2412" s="8" t="n">
        <v>2413.494044</v>
      </c>
      <c r="J2412" s="28" t="n">
        <v>16.311573</v>
      </c>
      <c r="K2412" s="39" t="n">
        <v>1.55042</v>
      </c>
      <c r="L2412" s="28" t="n">
        <v>13.721744</v>
      </c>
      <c r="M2412" s="8" t="n">
        <v>147</v>
      </c>
      <c r="N2412" s="8" t="n">
        <v>894</v>
      </c>
      <c r="O2412" s="28" t="n">
        <v>12.737934</v>
      </c>
      <c r="P2412" s="28" t="n">
        <v>26.034342</v>
      </c>
      <c r="Q2412" s="28" t="n">
        <v>31.172453</v>
      </c>
      <c r="R2412" s="8" t="n">
        <v>24</v>
      </c>
      <c r="S2412" s="8" t="n">
        <v>14</v>
      </c>
      <c r="T2412" s="23" t="n">
        <v>154.246896</v>
      </c>
      <c r="U2412" s="23" t="n">
        <v>129.176986</v>
      </c>
      <c r="V2412" s="28" t="n">
        <v>5.752246</v>
      </c>
      <c r="W2412" s="39" t="n">
        <v>0.604535</v>
      </c>
      <c r="X2412" s="24" t="n">
        <f aca="false">P2412*RHO_VANE/2700*(1+SCRAP)*PRICE_VANE</f>
        <v>311.63107374</v>
      </c>
      <c r="Y2412" s="24" t="n">
        <f aca="false">Q2412*RHO_PLATE/2700*(1+SCRAP)*PRICE_PLATE</f>
        <v>373.13426241</v>
      </c>
      <c r="Z2412" s="24" t="n">
        <f aca="false">T2412*CUT_M+(R2412+S2412)*CUT_SET</f>
        <v>269.370344</v>
      </c>
      <c r="AA2412" s="24" t="n">
        <f aca="false">U2412*ROUND_M</f>
        <v>645.88493</v>
      </c>
      <c r="AB2412" s="24" t="n">
        <f aca="false">(R2412+S2412)*FINISH_PART</f>
        <v>304</v>
      </c>
      <c r="AC2412" s="24" t="n">
        <f aca="false">R2412*SPACER_VANE+(R2412+S2412)*ASM_H*LABOUR</f>
        <v>499.5</v>
      </c>
      <c r="AD2412" s="24" t="n">
        <f aca="false">V2412*G10_CAGE+W2412*G10_SLEEVE</f>
        <v>381.40686</v>
      </c>
      <c r="AE2412" s="24" t="n">
        <f aca="false">N2412/1000*SHAFT_M+SHAFT_SET</f>
        <v>187.28</v>
      </c>
      <c r="AF2412" s="24" t="n">
        <f aca="false">2*ROUNDUP(G2412*1000/V_ZENER,0)*PRICE_Z+5*ROUNDUP(G2412*DIODE_SAFETY/V_STICK,0)*PRICE_STICK</f>
        <v>80.9</v>
      </c>
      <c r="AG2412" s="24" t="n">
        <f aca="false">SUM(X2412:AF2412)</f>
        <v>3053.10747015</v>
      </c>
      <c r="AH2412" s="20" t="n">
        <f aca="false">FIXED_BOM</f>
        <v>3461</v>
      </c>
      <c r="AI2412" s="24" t="n">
        <f aca="false">(AG2412+AH2412)*(1+CONT)</f>
        <v>7491.2235906725</v>
      </c>
      <c r="AJ2412" s="24" t="n">
        <f aca="false">IF(L2412&gt;0,AI2412/L2412,1000000000000)</f>
        <v>545.938154120387</v>
      </c>
      <c r="AK2412" s="8" t="n">
        <f aca="false">IF(AND(G2412&gt;=V_NEED,L2412&gt;=P_MIN,K2412&gt;=Z_MIN,F2412&lt;=N_CAP,D2412&lt;=R_MAX,OR(CORONA_REQ=0,O2412&gt;=G2412)),1,0)</f>
        <v>1</v>
      </c>
      <c r="AL2412" s="28" t="n">
        <f aca="false">IF(AK2412=1,IF(OBJECTIVE=1,AI2412,AJ2412),1000000000000)+ROW()*0.000000001</f>
        <v>7491.2235930845</v>
      </c>
    </row>
    <row r="2413" customFormat="false" ht="15" hidden="false" customHeight="false" outlineLevel="0" collapsed="false">
      <c r="A2413" s="8" t="n">
        <v>2409</v>
      </c>
      <c r="B2413" s="23" t="n">
        <v>5</v>
      </c>
      <c r="C2413" s="23" t="n">
        <v>3</v>
      </c>
      <c r="D2413" s="8" t="n">
        <v>300</v>
      </c>
      <c r="E2413" s="8" t="n">
        <v>26</v>
      </c>
      <c r="F2413" s="8" t="n">
        <v>8</v>
      </c>
      <c r="G2413" s="28" t="n">
        <v>11.211605</v>
      </c>
      <c r="H2413" s="8" t="n">
        <v>201.039177</v>
      </c>
      <c r="I2413" s="8" t="n">
        <v>3291.128242</v>
      </c>
      <c r="J2413" s="28" t="n">
        <v>16.370582</v>
      </c>
      <c r="K2413" s="39" t="n">
        <v>1.558316</v>
      </c>
      <c r="L2413" s="28" t="n">
        <v>18.904283</v>
      </c>
      <c r="M2413" s="8" t="n">
        <v>195</v>
      </c>
      <c r="N2413" s="8" t="n">
        <v>990</v>
      </c>
      <c r="O2413" s="28" t="n">
        <v>12.737934</v>
      </c>
      <c r="P2413" s="28" t="n">
        <v>34.712456</v>
      </c>
      <c r="Q2413" s="28" t="n">
        <v>40.078868</v>
      </c>
      <c r="R2413" s="8" t="n">
        <v>32</v>
      </c>
      <c r="S2413" s="8" t="n">
        <v>18</v>
      </c>
      <c r="T2413" s="23" t="n">
        <v>204.196451</v>
      </c>
      <c r="U2413" s="23" t="n">
        <v>170.769905</v>
      </c>
      <c r="V2413" s="28" t="n">
        <v>7.153809</v>
      </c>
      <c r="W2413" s="39" t="n">
        <v>0.751833</v>
      </c>
      <c r="X2413" s="24" t="n">
        <f aca="false">P2413*RHO_VANE/2700*(1+SCRAP)*PRICE_VANE</f>
        <v>415.50809832</v>
      </c>
      <c r="Y2413" s="24" t="n">
        <f aca="false">Q2413*RHO_PLATE/2700*(1+SCRAP)*PRICE_PLATE</f>
        <v>479.74404996</v>
      </c>
      <c r="Z2413" s="24" t="n">
        <f aca="false">T2413*CUT_M+(R2413+S2413)*CUT_SET</f>
        <v>356.2946765</v>
      </c>
      <c r="AA2413" s="24" t="n">
        <f aca="false">U2413*ROUND_M</f>
        <v>853.849525</v>
      </c>
      <c r="AB2413" s="24" t="n">
        <f aca="false">(R2413+S2413)*FINISH_PART</f>
        <v>400</v>
      </c>
      <c r="AC2413" s="24" t="n">
        <f aca="false">R2413*SPACER_VANE+(R2413+S2413)*ASM_H*LABOUR</f>
        <v>658.5</v>
      </c>
      <c r="AD2413" s="24" t="n">
        <f aca="false">V2413*G10_CAGE+W2413*G10_SLEEVE</f>
        <v>474.33852</v>
      </c>
      <c r="AE2413" s="24" t="n">
        <f aca="false">N2413/1000*SHAFT_M+SHAFT_SET</f>
        <v>198.8</v>
      </c>
      <c r="AF2413" s="24" t="n">
        <f aca="false">2*ROUNDUP(G2413*1000/V_ZENER,0)*PRICE_Z+5*ROUNDUP(G2413*DIODE_SAFETY/V_STICK,0)*PRICE_STICK</f>
        <v>80.9</v>
      </c>
      <c r="AG2413" s="24" t="n">
        <f aca="false">SUM(X2413:AF2413)</f>
        <v>3917.93486978</v>
      </c>
      <c r="AH2413" s="20" t="n">
        <f aca="false">FIXED_BOM</f>
        <v>3461</v>
      </c>
      <c r="AI2413" s="24" t="n">
        <f aca="false">(AG2413+AH2413)*(1+CONT)</f>
        <v>8485.775100247</v>
      </c>
      <c r="AJ2413" s="24" t="n">
        <f aca="false">IF(L2413&gt;0,AI2413/L2413,1000000000000)</f>
        <v>448.881086907501</v>
      </c>
      <c r="AK2413" s="8" t="n">
        <f aca="false">IF(AND(G2413&gt;=V_NEED,L2413&gt;=P_MIN,K2413&gt;=Z_MIN,F2413&lt;=N_CAP,D2413&lt;=R_MAX,OR(CORONA_REQ=0,O2413&gt;=G2413)),1,0)</f>
        <v>0</v>
      </c>
      <c r="AL2413" s="28" t="n">
        <f aca="false">IF(AK2413=1,IF(OBJECTIVE=1,AI2413,AJ2413),1000000000000)+ROW()*0.000000001</f>
        <v>1000000000000</v>
      </c>
    </row>
    <row r="2414" customFormat="false" ht="15" hidden="false" customHeight="false" outlineLevel="0" collapsed="false">
      <c r="A2414" s="8" t="n">
        <v>2410</v>
      </c>
      <c r="B2414" s="23" t="n">
        <v>5</v>
      </c>
      <c r="C2414" s="23" t="n">
        <v>3</v>
      </c>
      <c r="D2414" s="8" t="n">
        <v>300</v>
      </c>
      <c r="E2414" s="8" t="n">
        <v>26</v>
      </c>
      <c r="F2414" s="8" t="n">
        <v>10</v>
      </c>
      <c r="G2414" s="28" t="n">
        <v>11.211605</v>
      </c>
      <c r="H2414" s="8" t="n">
        <v>254.11629</v>
      </c>
      <c r="I2414" s="8" t="n">
        <v>4168.76244</v>
      </c>
      <c r="J2414" s="28" t="n">
        <v>16.40494</v>
      </c>
      <c r="K2414" s="39" t="n">
        <v>1.562745</v>
      </c>
      <c r="L2414" s="28" t="n">
        <v>24.074147</v>
      </c>
      <c r="M2414" s="8" t="n">
        <v>243</v>
      </c>
      <c r="N2414" s="8" t="n">
        <v>1086</v>
      </c>
      <c r="O2414" s="28" t="n">
        <v>12.737934</v>
      </c>
      <c r="P2414" s="28" t="n">
        <v>43.39057</v>
      </c>
      <c r="Q2414" s="28" t="n">
        <v>48.985283</v>
      </c>
      <c r="R2414" s="8" t="n">
        <v>40</v>
      </c>
      <c r="S2414" s="8" t="n">
        <v>22</v>
      </c>
      <c r="T2414" s="23" t="n">
        <v>254.146006</v>
      </c>
      <c r="U2414" s="23" t="n">
        <v>212.362824</v>
      </c>
      <c r="V2414" s="28" t="n">
        <v>8.555371</v>
      </c>
      <c r="W2414" s="39" t="n">
        <v>0.899131</v>
      </c>
      <c r="X2414" s="24" t="n">
        <f aca="false">P2414*RHO_VANE/2700*(1+SCRAP)*PRICE_VANE</f>
        <v>519.3851229</v>
      </c>
      <c r="Y2414" s="24" t="n">
        <f aca="false">Q2414*RHO_PLATE/2700*(1+SCRAP)*PRICE_PLATE</f>
        <v>586.35383751</v>
      </c>
      <c r="Z2414" s="24" t="n">
        <f aca="false">T2414*CUT_M+(R2414+S2414)*CUT_SET</f>
        <v>443.219009</v>
      </c>
      <c r="AA2414" s="24" t="n">
        <f aca="false">U2414*ROUND_M</f>
        <v>1061.81412</v>
      </c>
      <c r="AB2414" s="24" t="n">
        <f aca="false">(R2414+S2414)*FINISH_PART</f>
        <v>496</v>
      </c>
      <c r="AC2414" s="24" t="n">
        <f aca="false">R2414*SPACER_VANE+(R2414+S2414)*ASM_H*LABOUR</f>
        <v>817.5</v>
      </c>
      <c r="AD2414" s="24" t="n">
        <f aca="false">V2414*G10_CAGE+W2414*G10_SLEEVE</f>
        <v>567.27012</v>
      </c>
      <c r="AE2414" s="24" t="n">
        <f aca="false">N2414/1000*SHAFT_M+SHAFT_SET</f>
        <v>210.32</v>
      </c>
      <c r="AF2414" s="24" t="n">
        <f aca="false">2*ROUNDUP(G2414*1000/V_ZENER,0)*PRICE_Z+5*ROUNDUP(G2414*DIODE_SAFETY/V_STICK,0)*PRICE_STICK</f>
        <v>80.9</v>
      </c>
      <c r="AG2414" s="24" t="n">
        <f aca="false">SUM(X2414:AF2414)</f>
        <v>4782.76220941</v>
      </c>
      <c r="AH2414" s="20" t="n">
        <f aca="false">FIXED_BOM</f>
        <v>3461</v>
      </c>
      <c r="AI2414" s="24" t="n">
        <f aca="false">(AG2414+AH2414)*(1+CONT)</f>
        <v>9480.3265408215</v>
      </c>
      <c r="AJ2414" s="24" t="n">
        <f aca="false">IF(L2414&gt;0,AI2414/L2414,1000000000000)</f>
        <v>393.796986486022</v>
      </c>
      <c r="AK2414" s="8" t="n">
        <f aca="false">IF(AND(G2414&gt;=V_NEED,L2414&gt;=P_MIN,K2414&gt;=Z_MIN,F2414&lt;=N_CAP,D2414&lt;=R_MAX,OR(CORONA_REQ=0,O2414&gt;=G2414)),1,0)</f>
        <v>0</v>
      </c>
      <c r="AL2414" s="28" t="n">
        <f aca="false">IF(AK2414=1,IF(OBJECTIVE=1,AI2414,AJ2414),1000000000000)+ROW()*0.000000001</f>
        <v>1000000000000</v>
      </c>
    </row>
    <row r="2415" customFormat="false" ht="15" hidden="false" customHeight="false" outlineLevel="0" collapsed="false">
      <c r="A2415" s="8" t="n">
        <v>2411</v>
      </c>
      <c r="B2415" s="23" t="n">
        <v>5</v>
      </c>
      <c r="C2415" s="23" t="n">
        <v>3</v>
      </c>
      <c r="D2415" s="8" t="n">
        <v>300</v>
      </c>
      <c r="E2415" s="8" t="n">
        <v>26</v>
      </c>
      <c r="F2415" s="8" t="n">
        <v>12</v>
      </c>
      <c r="G2415" s="28" t="n">
        <v>11.211605</v>
      </c>
      <c r="H2415" s="8" t="n">
        <v>307.193404</v>
      </c>
      <c r="I2415" s="8" t="n">
        <v>5046.396638</v>
      </c>
      <c r="J2415" s="28" t="n">
        <v>16.427425</v>
      </c>
      <c r="K2415" s="39" t="n">
        <v>1.565897</v>
      </c>
      <c r="L2415" s="28" t="n">
        <v>29.237172</v>
      </c>
      <c r="M2415" s="8" t="n">
        <v>291</v>
      </c>
      <c r="N2415" s="8" t="n">
        <v>1182</v>
      </c>
      <c r="O2415" s="28" t="n">
        <v>12.737934</v>
      </c>
      <c r="P2415" s="28" t="n">
        <v>52.068684</v>
      </c>
      <c r="Q2415" s="28" t="n">
        <v>57.891699</v>
      </c>
      <c r="R2415" s="8" t="n">
        <v>48</v>
      </c>
      <c r="S2415" s="8" t="n">
        <v>26</v>
      </c>
      <c r="T2415" s="23" t="n">
        <v>304.095562</v>
      </c>
      <c r="U2415" s="23" t="n">
        <v>253.955743</v>
      </c>
      <c r="V2415" s="28" t="n">
        <v>9.956934</v>
      </c>
      <c r="W2415" s="39" t="n">
        <v>1.046429</v>
      </c>
      <c r="X2415" s="24" t="n">
        <f aca="false">P2415*RHO_VANE/2700*(1+SCRAP)*PRICE_VANE</f>
        <v>623.26214748</v>
      </c>
      <c r="Y2415" s="24" t="n">
        <f aca="false">Q2415*RHO_PLATE/2700*(1+SCRAP)*PRICE_PLATE</f>
        <v>692.96363703</v>
      </c>
      <c r="Z2415" s="24" t="n">
        <f aca="false">T2415*CUT_M+(R2415+S2415)*CUT_SET</f>
        <v>530.143343</v>
      </c>
      <c r="AA2415" s="24" t="n">
        <f aca="false">U2415*ROUND_M</f>
        <v>1269.778715</v>
      </c>
      <c r="AB2415" s="24" t="n">
        <f aca="false">(R2415+S2415)*FINISH_PART</f>
        <v>592</v>
      </c>
      <c r="AC2415" s="24" t="n">
        <f aca="false">R2415*SPACER_VANE+(R2415+S2415)*ASM_H*LABOUR</f>
        <v>976.5</v>
      </c>
      <c r="AD2415" s="24" t="n">
        <f aca="false">V2415*G10_CAGE+W2415*G10_SLEEVE</f>
        <v>660.20178</v>
      </c>
      <c r="AE2415" s="24" t="n">
        <f aca="false">N2415/1000*SHAFT_M+SHAFT_SET</f>
        <v>221.84</v>
      </c>
      <c r="AF2415" s="24" t="n">
        <f aca="false">2*ROUNDUP(G2415*1000/V_ZENER,0)*PRICE_Z+5*ROUNDUP(G2415*DIODE_SAFETY/V_STICK,0)*PRICE_STICK</f>
        <v>80.9</v>
      </c>
      <c r="AG2415" s="24" t="n">
        <f aca="false">SUM(X2415:AF2415)</f>
        <v>5647.58962251</v>
      </c>
      <c r="AH2415" s="20" t="n">
        <f aca="false">FIXED_BOM</f>
        <v>3461</v>
      </c>
      <c r="AI2415" s="24" t="n">
        <f aca="false">(AG2415+AH2415)*(1+CONT)</f>
        <v>10474.8780658865</v>
      </c>
      <c r="AJ2415" s="24" t="n">
        <f aca="false">IF(L2415&gt;0,AI2415/L2415,1000000000000)</f>
        <v>358.272614939861</v>
      </c>
      <c r="AK2415" s="8" t="n">
        <f aca="false">IF(AND(G2415&gt;=V_NEED,L2415&gt;=P_MIN,K2415&gt;=Z_MIN,F2415&lt;=N_CAP,D2415&lt;=R_MAX,OR(CORONA_REQ=0,O2415&gt;=G2415)),1,0)</f>
        <v>0</v>
      </c>
      <c r="AL2415" s="28" t="n">
        <f aca="false">IF(AK2415=1,IF(OBJECTIVE=1,AI2415,AJ2415),1000000000000)+ROW()*0.000000001</f>
        <v>1000000000000</v>
      </c>
    </row>
    <row r="2416" customFormat="false" ht="15" hidden="false" customHeight="false" outlineLevel="0" collapsed="false">
      <c r="A2416" s="8" t="n">
        <v>2412</v>
      </c>
      <c r="B2416" s="23" t="n">
        <v>5</v>
      </c>
      <c r="C2416" s="23" t="n">
        <v>3</v>
      </c>
      <c r="D2416" s="8" t="n">
        <v>300</v>
      </c>
      <c r="E2416" s="8" t="n">
        <v>26</v>
      </c>
      <c r="F2416" s="8" t="n">
        <v>16</v>
      </c>
      <c r="G2416" s="28" t="n">
        <v>11.211605</v>
      </c>
      <c r="H2416" s="8" t="n">
        <v>413.347632</v>
      </c>
      <c r="I2416" s="8" t="n">
        <v>6801.665034</v>
      </c>
      <c r="J2416" s="28" t="n">
        <v>16.455072</v>
      </c>
      <c r="K2416" s="39" t="n">
        <v>1.569177</v>
      </c>
      <c r="L2416" s="28" t="n">
        <v>39.560387</v>
      </c>
      <c r="M2416" s="8" t="n">
        <v>387</v>
      </c>
      <c r="N2416" s="8" t="n">
        <v>1374</v>
      </c>
      <c r="O2416" s="28" t="n">
        <v>12.737934</v>
      </c>
      <c r="P2416" s="28" t="n">
        <v>69.424913</v>
      </c>
      <c r="Q2416" s="28" t="n">
        <v>75.704529</v>
      </c>
      <c r="R2416" s="8" t="n">
        <v>64</v>
      </c>
      <c r="S2416" s="8" t="n">
        <v>34</v>
      </c>
      <c r="T2416" s="23" t="n">
        <v>403.994672</v>
      </c>
      <c r="U2416" s="23" t="n">
        <v>337.141581</v>
      </c>
      <c r="V2416" s="28" t="n">
        <v>12.760059</v>
      </c>
      <c r="W2416" s="39" t="n">
        <v>1.341025</v>
      </c>
      <c r="X2416" s="24" t="n">
        <f aca="false">P2416*RHO_VANE/2700*(1+SCRAP)*PRICE_VANE</f>
        <v>831.01620861</v>
      </c>
      <c r="Y2416" s="24" t="n">
        <f aca="false">Q2416*RHO_PLATE/2700*(1+SCRAP)*PRICE_PLATE</f>
        <v>906.18321213</v>
      </c>
      <c r="Z2416" s="24" t="n">
        <f aca="false">T2416*CUT_M+(R2416+S2416)*CUT_SET</f>
        <v>703.992008</v>
      </c>
      <c r="AA2416" s="24" t="n">
        <f aca="false">U2416*ROUND_M</f>
        <v>1685.707905</v>
      </c>
      <c r="AB2416" s="24" t="n">
        <f aca="false">(R2416+S2416)*FINISH_PART</f>
        <v>784</v>
      </c>
      <c r="AC2416" s="24" t="n">
        <f aca="false">R2416*SPACER_VANE+(R2416+S2416)*ASM_H*LABOUR</f>
        <v>1294.5</v>
      </c>
      <c r="AD2416" s="24" t="n">
        <f aca="false">V2416*G10_CAGE+W2416*G10_SLEEVE</f>
        <v>846.06504</v>
      </c>
      <c r="AE2416" s="24" t="n">
        <f aca="false">N2416/1000*SHAFT_M+SHAFT_SET</f>
        <v>244.88</v>
      </c>
      <c r="AF2416" s="24" t="n">
        <f aca="false">2*ROUNDUP(G2416*1000/V_ZENER,0)*PRICE_Z+5*ROUNDUP(G2416*DIODE_SAFETY/V_STICK,0)*PRICE_STICK</f>
        <v>80.9</v>
      </c>
      <c r="AG2416" s="24" t="n">
        <f aca="false">SUM(X2416:AF2416)</f>
        <v>7377.24437374</v>
      </c>
      <c r="AH2416" s="20" t="n">
        <f aca="false">FIXED_BOM</f>
        <v>3461</v>
      </c>
      <c r="AI2416" s="24" t="n">
        <f aca="false">(AG2416+AH2416)*(1+CONT)</f>
        <v>12463.981029801</v>
      </c>
      <c r="AJ2416" s="24" t="n">
        <f aca="false">IF(L2416&gt;0,AI2416/L2416,1000000000000)</f>
        <v>315.062161292836</v>
      </c>
      <c r="AK2416" s="8" t="n">
        <f aca="false">IF(AND(G2416&gt;=V_NEED,L2416&gt;=P_MIN,K2416&gt;=Z_MIN,F2416&lt;=N_CAP,D2416&lt;=R_MAX,OR(CORONA_REQ=0,O2416&gt;=G2416)),1,0)</f>
        <v>0</v>
      </c>
      <c r="AL2416" s="28" t="n">
        <f aca="false">IF(AK2416=1,IF(OBJECTIVE=1,AI2416,AJ2416),1000000000000)+ROW()*0.000000001</f>
        <v>1000000000000</v>
      </c>
    </row>
    <row r="2417" customFormat="false" ht="15" hidden="false" customHeight="false" outlineLevel="0" collapsed="false">
      <c r="A2417" s="8" t="n">
        <v>2413</v>
      </c>
      <c r="B2417" s="23" t="n">
        <v>5</v>
      </c>
      <c r="C2417" s="23" t="n">
        <v>4</v>
      </c>
      <c r="D2417" s="8" t="n">
        <v>300</v>
      </c>
      <c r="E2417" s="8" t="n">
        <v>18</v>
      </c>
      <c r="F2417" s="8" t="n">
        <v>4</v>
      </c>
      <c r="G2417" s="28" t="n">
        <v>11.211605</v>
      </c>
      <c r="H2417" s="8" t="n">
        <v>48.401222</v>
      </c>
      <c r="I2417" s="8" t="n">
        <v>1081.950511</v>
      </c>
      <c r="J2417" s="28" t="n">
        <v>22.353785</v>
      </c>
      <c r="K2417" s="39" t="n">
        <v>1.559837</v>
      </c>
      <c r="L2417" s="28" t="n">
        <v>6.211577</v>
      </c>
      <c r="M2417" s="8" t="n">
        <v>103</v>
      </c>
      <c r="N2417" s="8" t="n">
        <v>806</v>
      </c>
      <c r="O2417" s="28" t="n">
        <v>13.599858</v>
      </c>
      <c r="P2417" s="28" t="n">
        <v>16.808187</v>
      </c>
      <c r="Q2417" s="28" t="n">
        <v>23.75044</v>
      </c>
      <c r="R2417" s="8" t="n">
        <v>16</v>
      </c>
      <c r="S2417" s="8" t="n">
        <v>8</v>
      </c>
      <c r="T2417" s="23" t="n">
        <v>99.899111</v>
      </c>
      <c r="U2417" s="23" t="n">
        <v>83.185838</v>
      </c>
      <c r="V2417" s="28" t="n">
        <v>4.46748</v>
      </c>
      <c r="W2417" s="39" t="n">
        <v>0.469512</v>
      </c>
      <c r="X2417" s="24" t="n">
        <f aca="false">P2417*RHO_VANE/2700*(1+SCRAP)*PRICE_VANE</f>
        <v>201.19399839</v>
      </c>
      <c r="Y2417" s="24" t="n">
        <f aca="false">Q2417*RHO_PLATE/2700*(1+SCRAP)*PRICE_PLATE</f>
        <v>284.2927668</v>
      </c>
      <c r="Z2417" s="24" t="n">
        <f aca="false">T2417*CUT_M+(R2417+S2417)*CUT_SET</f>
        <v>173.8486665</v>
      </c>
      <c r="AA2417" s="24" t="n">
        <f aca="false">U2417*ROUND_M</f>
        <v>415.92919</v>
      </c>
      <c r="AB2417" s="24" t="n">
        <f aca="false">(R2417+S2417)*FINISH_PART</f>
        <v>192</v>
      </c>
      <c r="AC2417" s="24" t="n">
        <f aca="false">R2417*SPACER_VANE+(R2417+S2417)*ASM_H*LABOUR</f>
        <v>318</v>
      </c>
      <c r="AD2417" s="24" t="n">
        <f aca="false">V2417*G10_CAGE+W2417*G10_SLEEVE</f>
        <v>296.21952</v>
      </c>
      <c r="AE2417" s="24" t="n">
        <f aca="false">N2417/1000*SHAFT_M+SHAFT_SET</f>
        <v>176.72</v>
      </c>
      <c r="AF2417" s="24" t="n">
        <f aca="false">2*ROUNDUP(G2417*1000/V_ZENER,0)*PRICE_Z+5*ROUNDUP(G2417*DIODE_SAFETY/V_STICK,0)*PRICE_STICK</f>
        <v>80.9</v>
      </c>
      <c r="AG2417" s="24" t="n">
        <f aca="false">SUM(X2417:AF2417)</f>
        <v>2139.10414169</v>
      </c>
      <c r="AH2417" s="20" t="n">
        <f aca="false">FIXED_BOM</f>
        <v>3461</v>
      </c>
      <c r="AI2417" s="24" t="n">
        <f aca="false">(AG2417+AH2417)*(1+CONT)</f>
        <v>6440.1197629435</v>
      </c>
      <c r="AJ2417" s="24" t="n">
        <f aca="false">IF(L2417&gt;0,AI2417/L2417,1000000000000)</f>
        <v>1036.79303386942</v>
      </c>
      <c r="AK2417" s="8" t="n">
        <f aca="false">IF(AND(G2417&gt;=V_NEED,L2417&gt;=P_MIN,K2417&gt;=Z_MIN,F2417&lt;=N_CAP,D2417&lt;=R_MAX,OR(CORONA_REQ=0,O2417&gt;=G2417)),1,0)</f>
        <v>1</v>
      </c>
      <c r="AL2417" s="28" t="n">
        <f aca="false">IF(AK2417=1,IF(OBJECTIVE=1,AI2417,AJ2417),1000000000000)+ROW()*0.000000001</f>
        <v>6440.1197653605</v>
      </c>
    </row>
    <row r="2418" customFormat="false" ht="15" hidden="false" customHeight="false" outlineLevel="0" collapsed="false">
      <c r="A2418" s="8" t="n">
        <v>2414</v>
      </c>
      <c r="B2418" s="23" t="n">
        <v>5</v>
      </c>
      <c r="C2418" s="23" t="n">
        <v>4</v>
      </c>
      <c r="D2418" s="8" t="n">
        <v>300</v>
      </c>
      <c r="E2418" s="8" t="n">
        <v>18</v>
      </c>
      <c r="F2418" s="8" t="n">
        <v>6</v>
      </c>
      <c r="G2418" s="28" t="n">
        <v>11.211605</v>
      </c>
      <c r="H2418" s="8" t="n">
        <v>74.916205</v>
      </c>
      <c r="I2418" s="8" t="n">
        <v>1700.207945</v>
      </c>
      <c r="J2418" s="28" t="n">
        <v>22.694795</v>
      </c>
      <c r="K2418" s="39" t="n">
        <v>1.582906</v>
      </c>
      <c r="L2418" s="28" t="n">
        <v>10.026013</v>
      </c>
      <c r="M2418" s="8" t="n">
        <v>148</v>
      </c>
      <c r="N2418" s="8" t="n">
        <v>896</v>
      </c>
      <c r="O2418" s="28" t="n">
        <v>13.599858</v>
      </c>
      <c r="P2418" s="28" t="n">
        <v>25.21228</v>
      </c>
      <c r="Q2418" s="28" t="n">
        <v>29.688051</v>
      </c>
      <c r="R2418" s="8" t="n">
        <v>24</v>
      </c>
      <c r="S2418" s="8" t="n">
        <v>10</v>
      </c>
      <c r="T2418" s="23" t="n">
        <v>145.450436</v>
      </c>
      <c r="U2418" s="23" t="n">
        <v>120.380527</v>
      </c>
      <c r="V2418" s="28" t="n">
        <v>5.781445</v>
      </c>
      <c r="W2418" s="39" t="n">
        <v>0.607604</v>
      </c>
      <c r="X2418" s="24" t="n">
        <f aca="false">P2418*RHO_VANE/2700*(1+SCRAP)*PRICE_VANE</f>
        <v>301.7909916</v>
      </c>
      <c r="Y2418" s="24" t="n">
        <f aca="false">Q2418*RHO_PLATE/2700*(1+SCRAP)*PRICE_PLATE</f>
        <v>355.36597047</v>
      </c>
      <c r="Z2418" s="24" t="n">
        <f aca="false">T2418*CUT_M+(R2418+S2418)*CUT_SET</f>
        <v>252.175654</v>
      </c>
      <c r="AA2418" s="24" t="n">
        <f aca="false">U2418*ROUND_M</f>
        <v>601.902635</v>
      </c>
      <c r="AB2418" s="24" t="n">
        <f aca="false">(R2418+S2418)*FINISH_PART</f>
        <v>272</v>
      </c>
      <c r="AC2418" s="24" t="n">
        <f aca="false">R2418*SPACER_VANE+(R2418+S2418)*ASM_H*LABOUR</f>
        <v>454.5</v>
      </c>
      <c r="AD2418" s="24" t="n">
        <f aca="false">V2418*G10_CAGE+W2418*G10_SLEEVE</f>
        <v>383.34294</v>
      </c>
      <c r="AE2418" s="24" t="n">
        <f aca="false">N2418/1000*SHAFT_M+SHAFT_SET</f>
        <v>187.52</v>
      </c>
      <c r="AF2418" s="24" t="n">
        <f aca="false">2*ROUNDUP(G2418*1000/V_ZENER,0)*PRICE_Z+5*ROUNDUP(G2418*DIODE_SAFETY/V_STICK,0)*PRICE_STICK</f>
        <v>80.9</v>
      </c>
      <c r="AG2418" s="24" t="n">
        <f aca="false">SUM(X2418:AF2418)</f>
        <v>2889.49819107</v>
      </c>
      <c r="AH2418" s="20" t="n">
        <f aca="false">FIXED_BOM</f>
        <v>3461</v>
      </c>
      <c r="AI2418" s="24" t="n">
        <f aca="false">(AG2418+AH2418)*(1+CONT)</f>
        <v>7303.0729197305</v>
      </c>
      <c r="AJ2418" s="24" t="n">
        <f aca="false">IF(L2418&gt;0,AI2418/L2418,1000000000000)</f>
        <v>728.412472608055</v>
      </c>
      <c r="AK2418" s="8" t="n">
        <f aca="false">IF(AND(G2418&gt;=V_NEED,L2418&gt;=P_MIN,K2418&gt;=Z_MIN,F2418&lt;=N_CAP,D2418&lt;=R_MAX,OR(CORONA_REQ=0,O2418&gt;=G2418)),1,0)</f>
        <v>1</v>
      </c>
      <c r="AL2418" s="28" t="n">
        <f aca="false">IF(AK2418=1,IF(OBJECTIVE=1,AI2418,AJ2418),1000000000000)+ROW()*0.000000001</f>
        <v>7303.0729221485</v>
      </c>
    </row>
    <row r="2419" customFormat="false" ht="15" hidden="false" customHeight="false" outlineLevel="0" collapsed="false">
      <c r="A2419" s="8" t="n">
        <v>2415</v>
      </c>
      <c r="B2419" s="23" t="n">
        <v>5</v>
      </c>
      <c r="C2419" s="23" t="n">
        <v>4</v>
      </c>
      <c r="D2419" s="8" t="n">
        <v>300</v>
      </c>
      <c r="E2419" s="8" t="n">
        <v>18</v>
      </c>
      <c r="F2419" s="8" t="n">
        <v>8</v>
      </c>
      <c r="G2419" s="28" t="n">
        <v>11.211605</v>
      </c>
      <c r="H2419" s="8" t="n">
        <v>101.431189</v>
      </c>
      <c r="I2419" s="8" t="n">
        <v>2318.46538</v>
      </c>
      <c r="J2419" s="28" t="n">
        <v>22.857519</v>
      </c>
      <c r="K2419" s="39" t="n">
        <v>1.595002</v>
      </c>
      <c r="L2419" s="28" t="n">
        <v>13.863567</v>
      </c>
      <c r="M2419" s="8" t="n">
        <v>202</v>
      </c>
      <c r="N2419" s="8" t="n">
        <v>1004</v>
      </c>
      <c r="O2419" s="28" t="n">
        <v>13.599858</v>
      </c>
      <c r="P2419" s="28" t="n">
        <v>33.616373</v>
      </c>
      <c r="Q2419" s="28" t="n">
        <v>41.563271</v>
      </c>
      <c r="R2419" s="8" t="n">
        <v>32</v>
      </c>
      <c r="S2419" s="8" t="n">
        <v>14</v>
      </c>
      <c r="T2419" s="23" t="n">
        <v>195.399992</v>
      </c>
      <c r="U2419" s="23" t="n">
        <v>161.973446</v>
      </c>
      <c r="V2419" s="28" t="n">
        <v>7.358203</v>
      </c>
      <c r="W2419" s="39" t="n">
        <v>0.773314</v>
      </c>
      <c r="X2419" s="24" t="n">
        <f aca="false">P2419*RHO_VANE/2700*(1+SCRAP)*PRICE_VANE</f>
        <v>402.38798481</v>
      </c>
      <c r="Y2419" s="24" t="n">
        <f aca="false">Q2419*RHO_PLATE/2700*(1+SCRAP)*PRICE_PLATE</f>
        <v>497.51235387</v>
      </c>
      <c r="Z2419" s="24" t="n">
        <f aca="false">T2419*CUT_M+(R2419+S2419)*CUT_SET</f>
        <v>339.099988</v>
      </c>
      <c r="AA2419" s="24" t="n">
        <f aca="false">U2419*ROUND_M</f>
        <v>809.86723</v>
      </c>
      <c r="AB2419" s="24" t="n">
        <f aca="false">(R2419+S2419)*FINISH_PART</f>
        <v>368</v>
      </c>
      <c r="AC2419" s="24" t="n">
        <f aca="false">R2419*SPACER_VANE+(R2419+S2419)*ASM_H*LABOUR</f>
        <v>613.5</v>
      </c>
      <c r="AD2419" s="24" t="n">
        <f aca="false">V2419*G10_CAGE+W2419*G10_SLEEVE</f>
        <v>487.89102</v>
      </c>
      <c r="AE2419" s="24" t="n">
        <f aca="false">N2419/1000*SHAFT_M+SHAFT_SET</f>
        <v>200.48</v>
      </c>
      <c r="AF2419" s="24" t="n">
        <f aca="false">2*ROUNDUP(G2419*1000/V_ZENER,0)*PRICE_Z+5*ROUNDUP(G2419*DIODE_SAFETY/V_STICK,0)*PRICE_STICK</f>
        <v>80.9</v>
      </c>
      <c r="AG2419" s="24" t="n">
        <f aca="false">SUM(X2419:AF2419)</f>
        <v>3799.63857668</v>
      </c>
      <c r="AH2419" s="20" t="n">
        <f aca="false">FIXED_BOM</f>
        <v>3461</v>
      </c>
      <c r="AI2419" s="24" t="n">
        <f aca="false">(AG2419+AH2419)*(1+CONT)</f>
        <v>8349.734363182</v>
      </c>
      <c r="AJ2419" s="24" t="n">
        <f aca="false">IF(L2419&gt;0,AI2419/L2419,1000000000000)</f>
        <v>602.27893464806</v>
      </c>
      <c r="AK2419" s="8" t="n">
        <f aca="false">IF(AND(G2419&gt;=V_NEED,L2419&gt;=P_MIN,K2419&gt;=Z_MIN,F2419&lt;=N_CAP,D2419&lt;=R_MAX,OR(CORONA_REQ=0,O2419&gt;=G2419)),1,0)</f>
        <v>0</v>
      </c>
      <c r="AL2419" s="28" t="n">
        <f aca="false">IF(AK2419=1,IF(OBJECTIVE=1,AI2419,AJ2419),1000000000000)+ROW()*0.000000001</f>
        <v>1000000000000</v>
      </c>
    </row>
    <row r="2420" customFormat="false" ht="15" hidden="false" customHeight="false" outlineLevel="0" collapsed="false">
      <c r="A2420" s="8" t="n">
        <v>2416</v>
      </c>
      <c r="B2420" s="23" t="n">
        <v>5</v>
      </c>
      <c r="C2420" s="23" t="n">
        <v>4</v>
      </c>
      <c r="D2420" s="8" t="n">
        <v>300</v>
      </c>
      <c r="E2420" s="8" t="n">
        <v>18</v>
      </c>
      <c r="F2420" s="8" t="n">
        <v>10</v>
      </c>
      <c r="G2420" s="28" t="n">
        <v>11.211605</v>
      </c>
      <c r="H2420" s="8" t="n">
        <v>127.946173</v>
      </c>
      <c r="I2420" s="8" t="n">
        <v>2936.722814</v>
      </c>
      <c r="J2420" s="28" t="n">
        <v>22.952799</v>
      </c>
      <c r="K2420" s="39" t="n">
        <v>1.601581</v>
      </c>
      <c r="L2420" s="28" t="n">
        <v>17.699897</v>
      </c>
      <c r="M2420" s="8" t="n">
        <v>247</v>
      </c>
      <c r="N2420" s="8" t="n">
        <v>1094</v>
      </c>
      <c r="O2420" s="28" t="n">
        <v>13.599858</v>
      </c>
      <c r="P2420" s="28" t="n">
        <v>42.020467</v>
      </c>
      <c r="Q2420" s="28" t="n">
        <v>47.500881</v>
      </c>
      <c r="R2420" s="8" t="n">
        <v>40</v>
      </c>
      <c r="S2420" s="8" t="n">
        <v>16</v>
      </c>
      <c r="T2420" s="23" t="n">
        <v>240.951317</v>
      </c>
      <c r="U2420" s="23" t="n">
        <v>199.168135</v>
      </c>
      <c r="V2420" s="28" t="n">
        <v>8.672168</v>
      </c>
      <c r="W2420" s="39" t="n">
        <v>0.911406</v>
      </c>
      <c r="X2420" s="24" t="n">
        <f aca="false">P2420*RHO_VANE/2700*(1+SCRAP)*PRICE_VANE</f>
        <v>502.98498999</v>
      </c>
      <c r="Y2420" s="24" t="n">
        <f aca="false">Q2420*RHO_PLATE/2700*(1+SCRAP)*PRICE_PLATE</f>
        <v>568.58554557</v>
      </c>
      <c r="Z2420" s="24" t="n">
        <f aca="false">T2420*CUT_M+(R2420+S2420)*CUT_SET</f>
        <v>417.4269755</v>
      </c>
      <c r="AA2420" s="24" t="n">
        <f aca="false">U2420*ROUND_M</f>
        <v>995.840675</v>
      </c>
      <c r="AB2420" s="24" t="n">
        <f aca="false">(R2420+S2420)*FINISH_PART</f>
        <v>448</v>
      </c>
      <c r="AC2420" s="24" t="n">
        <f aca="false">R2420*SPACER_VANE+(R2420+S2420)*ASM_H*LABOUR</f>
        <v>750</v>
      </c>
      <c r="AD2420" s="24" t="n">
        <f aca="false">V2420*G10_CAGE+W2420*G10_SLEEVE</f>
        <v>575.01444</v>
      </c>
      <c r="AE2420" s="24" t="n">
        <f aca="false">N2420/1000*SHAFT_M+SHAFT_SET</f>
        <v>211.28</v>
      </c>
      <c r="AF2420" s="24" t="n">
        <f aca="false">2*ROUNDUP(G2420*1000/V_ZENER,0)*PRICE_Z+5*ROUNDUP(G2420*DIODE_SAFETY/V_STICK,0)*PRICE_STICK</f>
        <v>80.9</v>
      </c>
      <c r="AG2420" s="24" t="n">
        <f aca="false">SUM(X2420:AF2420)</f>
        <v>4550.03262606</v>
      </c>
      <c r="AH2420" s="20" t="n">
        <f aca="false">FIXED_BOM</f>
        <v>3461</v>
      </c>
      <c r="AI2420" s="24" t="n">
        <f aca="false">(AG2420+AH2420)*(1+CONT)</f>
        <v>9212.687519969</v>
      </c>
      <c r="AJ2420" s="24" t="n">
        <f aca="false">IF(L2420&gt;0,AI2420/L2420,1000000000000)</f>
        <v>520.493849199744</v>
      </c>
      <c r="AK2420" s="8" t="n">
        <f aca="false">IF(AND(G2420&gt;=V_NEED,L2420&gt;=P_MIN,K2420&gt;=Z_MIN,F2420&lt;=N_CAP,D2420&lt;=R_MAX,OR(CORONA_REQ=0,O2420&gt;=G2420)),1,0)</f>
        <v>0</v>
      </c>
      <c r="AL2420" s="28" t="n">
        <f aca="false">IF(AK2420=1,IF(OBJECTIVE=1,AI2420,AJ2420),1000000000000)+ROW()*0.000000001</f>
        <v>1000000000000</v>
      </c>
    </row>
    <row r="2421" customFormat="false" ht="15" hidden="false" customHeight="false" outlineLevel="0" collapsed="false">
      <c r="A2421" s="8" t="n">
        <v>2417</v>
      </c>
      <c r="B2421" s="23" t="n">
        <v>5</v>
      </c>
      <c r="C2421" s="23" t="n">
        <v>4</v>
      </c>
      <c r="D2421" s="8" t="n">
        <v>300</v>
      </c>
      <c r="E2421" s="8" t="n">
        <v>18</v>
      </c>
      <c r="F2421" s="8" t="n">
        <v>12</v>
      </c>
      <c r="G2421" s="28" t="n">
        <v>11.211605</v>
      </c>
      <c r="H2421" s="8" t="n">
        <v>154.461156</v>
      </c>
      <c r="I2421" s="8" t="n">
        <v>3554.980249</v>
      </c>
      <c r="J2421" s="28" t="n">
        <v>23.015367</v>
      </c>
      <c r="K2421" s="39" t="n">
        <v>1.606722</v>
      </c>
      <c r="L2421" s="28" t="n">
        <v>21.539369</v>
      </c>
      <c r="M2421" s="8" t="n">
        <v>301</v>
      </c>
      <c r="N2421" s="8" t="n">
        <v>1202</v>
      </c>
      <c r="O2421" s="28" t="n">
        <v>13.599858</v>
      </c>
      <c r="P2421" s="28" t="n">
        <v>50.42456</v>
      </c>
      <c r="Q2421" s="28" t="n">
        <v>59.376101</v>
      </c>
      <c r="R2421" s="8" t="n">
        <v>48</v>
      </c>
      <c r="S2421" s="8" t="n">
        <v>20</v>
      </c>
      <c r="T2421" s="23" t="n">
        <v>290.900872</v>
      </c>
      <c r="U2421" s="23" t="n">
        <v>240.761054</v>
      </c>
      <c r="V2421" s="28" t="n">
        <v>10.248926</v>
      </c>
      <c r="W2421" s="39" t="n">
        <v>1.077116</v>
      </c>
      <c r="X2421" s="24" t="n">
        <f aca="false">P2421*RHO_VANE/2700*(1+SCRAP)*PRICE_VANE</f>
        <v>603.5819832</v>
      </c>
      <c r="Y2421" s="24" t="n">
        <f aca="false">Q2421*RHO_PLATE/2700*(1+SCRAP)*PRICE_PLATE</f>
        <v>710.73192897</v>
      </c>
      <c r="Z2421" s="24" t="n">
        <f aca="false">T2421*CUT_M+(R2421+S2421)*CUT_SET</f>
        <v>504.351308</v>
      </c>
      <c r="AA2421" s="24" t="n">
        <f aca="false">U2421*ROUND_M</f>
        <v>1203.80527</v>
      </c>
      <c r="AB2421" s="24" t="n">
        <f aca="false">(R2421+S2421)*FINISH_PART</f>
        <v>544</v>
      </c>
      <c r="AC2421" s="24" t="n">
        <f aca="false">R2421*SPACER_VANE+(R2421+S2421)*ASM_H*LABOUR</f>
        <v>909</v>
      </c>
      <c r="AD2421" s="24" t="n">
        <f aca="false">V2421*G10_CAGE+W2421*G10_SLEEVE</f>
        <v>679.56252</v>
      </c>
      <c r="AE2421" s="24" t="n">
        <f aca="false">N2421/1000*SHAFT_M+SHAFT_SET</f>
        <v>224.24</v>
      </c>
      <c r="AF2421" s="24" t="n">
        <f aca="false">2*ROUNDUP(G2421*1000/V_ZENER,0)*PRICE_Z+5*ROUNDUP(G2421*DIODE_SAFETY/V_STICK,0)*PRICE_STICK</f>
        <v>80.9</v>
      </c>
      <c r="AG2421" s="24" t="n">
        <f aca="false">SUM(X2421:AF2421)</f>
        <v>5460.17301017</v>
      </c>
      <c r="AH2421" s="20" t="n">
        <f aca="false">FIXED_BOM</f>
        <v>3461</v>
      </c>
      <c r="AI2421" s="24" t="n">
        <f aca="false">(AG2421+AH2421)*(1+CONT)</f>
        <v>10259.3489616955</v>
      </c>
      <c r="AJ2421" s="24" t="n">
        <f aca="false">IF(L2421&gt;0,AI2421/L2421,1000000000000)</f>
        <v>476.306848250545</v>
      </c>
      <c r="AK2421" s="8" t="n">
        <f aca="false">IF(AND(G2421&gt;=V_NEED,L2421&gt;=P_MIN,K2421&gt;=Z_MIN,F2421&lt;=N_CAP,D2421&lt;=R_MAX,OR(CORONA_REQ=0,O2421&gt;=G2421)),1,0)</f>
        <v>0</v>
      </c>
      <c r="AL2421" s="28" t="n">
        <f aca="false">IF(AK2421=1,IF(OBJECTIVE=1,AI2421,AJ2421),1000000000000)+ROW()*0.000000001</f>
        <v>1000000000000</v>
      </c>
    </row>
    <row r="2422" customFormat="false" ht="15" hidden="false" customHeight="false" outlineLevel="0" collapsed="false">
      <c r="A2422" s="8" t="n">
        <v>2418</v>
      </c>
      <c r="B2422" s="23" t="n">
        <v>5</v>
      </c>
      <c r="C2422" s="23" t="n">
        <v>4</v>
      </c>
      <c r="D2422" s="8" t="n">
        <v>300</v>
      </c>
      <c r="E2422" s="8" t="n">
        <v>18</v>
      </c>
      <c r="F2422" s="8" t="n">
        <v>16</v>
      </c>
      <c r="G2422" s="28" t="n">
        <v>11.211605</v>
      </c>
      <c r="H2422" s="8" t="n">
        <v>207.491124</v>
      </c>
      <c r="I2422" s="8" t="n">
        <v>4791.495118</v>
      </c>
      <c r="J2422" s="28" t="n">
        <v>23.092531</v>
      </c>
      <c r="K2422" s="39" t="n">
        <v>1.6116</v>
      </c>
      <c r="L2422" s="28" t="n">
        <v>29.19938</v>
      </c>
      <c r="M2422" s="8" t="n">
        <v>391</v>
      </c>
      <c r="N2422" s="8" t="n">
        <v>1382</v>
      </c>
      <c r="O2422" s="28" t="n">
        <v>13.599858</v>
      </c>
      <c r="P2422" s="28" t="n">
        <v>67.232747</v>
      </c>
      <c r="Q2422" s="28" t="n">
        <v>71.251321</v>
      </c>
      <c r="R2422" s="8" t="n">
        <v>64</v>
      </c>
      <c r="S2422" s="8" t="n">
        <v>24</v>
      </c>
      <c r="T2422" s="23" t="n">
        <v>382.003524</v>
      </c>
      <c r="U2422" s="23" t="n">
        <v>315.150432</v>
      </c>
      <c r="V2422" s="28" t="n">
        <v>12.876855</v>
      </c>
      <c r="W2422" s="39" t="n">
        <v>1.3533</v>
      </c>
      <c r="X2422" s="24" t="n">
        <f aca="false">P2422*RHO_VANE/2700*(1+SCRAP)*PRICE_VANE</f>
        <v>804.77598159</v>
      </c>
      <c r="Y2422" s="24" t="n">
        <f aca="false">Q2422*RHO_PLATE/2700*(1+SCRAP)*PRICE_PLATE</f>
        <v>852.87831237</v>
      </c>
      <c r="Z2422" s="24" t="n">
        <f aca="false">T2422*CUT_M+(R2422+S2422)*CUT_SET</f>
        <v>661.005286</v>
      </c>
      <c r="AA2422" s="24" t="n">
        <f aca="false">U2422*ROUND_M</f>
        <v>1575.75216</v>
      </c>
      <c r="AB2422" s="24" t="n">
        <f aca="false">(R2422+S2422)*FINISH_PART</f>
        <v>704</v>
      </c>
      <c r="AC2422" s="24" t="n">
        <f aca="false">R2422*SPACER_VANE+(R2422+S2422)*ASM_H*LABOUR</f>
        <v>1182</v>
      </c>
      <c r="AD2422" s="24" t="n">
        <f aca="false">V2422*G10_CAGE+W2422*G10_SLEEVE</f>
        <v>853.8093</v>
      </c>
      <c r="AE2422" s="24" t="n">
        <f aca="false">N2422/1000*SHAFT_M+SHAFT_SET</f>
        <v>245.84</v>
      </c>
      <c r="AF2422" s="24" t="n">
        <f aca="false">2*ROUNDUP(G2422*1000/V_ZENER,0)*PRICE_Z+5*ROUNDUP(G2422*DIODE_SAFETY/V_STICK,0)*PRICE_STICK</f>
        <v>80.9</v>
      </c>
      <c r="AG2422" s="24" t="n">
        <f aca="false">SUM(X2422:AF2422)</f>
        <v>6960.96103996</v>
      </c>
      <c r="AH2422" s="20" t="n">
        <f aca="false">FIXED_BOM</f>
        <v>3461</v>
      </c>
      <c r="AI2422" s="24" t="n">
        <f aca="false">(AG2422+AH2422)*(1+CONT)</f>
        <v>11985.255195954</v>
      </c>
      <c r="AJ2422" s="24" t="n">
        <f aca="false">IF(L2422&gt;0,AI2422/L2422,1000000000000)</f>
        <v>410.46266036998</v>
      </c>
      <c r="AK2422" s="8" t="n">
        <f aca="false">IF(AND(G2422&gt;=V_NEED,L2422&gt;=P_MIN,K2422&gt;=Z_MIN,F2422&lt;=N_CAP,D2422&lt;=R_MAX,OR(CORONA_REQ=0,O2422&gt;=G2422)),1,0)</f>
        <v>0</v>
      </c>
      <c r="AL2422" s="28" t="n">
        <f aca="false">IF(AK2422=1,IF(OBJECTIVE=1,AI2422,AJ2422),1000000000000)+ROW()*0.000000001</f>
        <v>1000000000000</v>
      </c>
    </row>
    <row r="2423" customFormat="false" ht="15" hidden="false" customHeight="false" outlineLevel="0" collapsed="false">
      <c r="A2423" s="8" t="n">
        <v>2419</v>
      </c>
      <c r="B2423" s="23" t="n">
        <v>5</v>
      </c>
      <c r="C2423" s="23" t="n">
        <v>4</v>
      </c>
      <c r="D2423" s="8" t="n">
        <v>300</v>
      </c>
      <c r="E2423" s="8" t="n">
        <v>22</v>
      </c>
      <c r="F2423" s="8" t="n">
        <v>4</v>
      </c>
      <c r="G2423" s="28" t="n">
        <v>11.211605</v>
      </c>
      <c r="H2423" s="8" t="n">
        <v>65.684142</v>
      </c>
      <c r="I2423" s="8" t="n">
        <v>1309.713825</v>
      </c>
      <c r="J2423" s="28" t="n">
        <v>19.939574</v>
      </c>
      <c r="K2423" s="39" t="n">
        <v>1.556204</v>
      </c>
      <c r="L2423" s="28" t="n">
        <v>7.487634</v>
      </c>
      <c r="M2423" s="8" t="n">
        <v>103</v>
      </c>
      <c r="N2423" s="8" t="n">
        <v>806</v>
      </c>
      <c r="O2423" s="28" t="n">
        <v>13.599858</v>
      </c>
      <c r="P2423" s="28" t="n">
        <v>19.974912</v>
      </c>
      <c r="Q2423" s="28" t="n">
        <v>23.75044</v>
      </c>
      <c r="R2423" s="8" t="n">
        <v>16</v>
      </c>
      <c r="S2423" s="8" t="n">
        <v>8</v>
      </c>
      <c r="T2423" s="23" t="n">
        <v>99.899111</v>
      </c>
      <c r="U2423" s="23" t="n">
        <v>83.185838</v>
      </c>
      <c r="V2423" s="28" t="n">
        <v>4.46748</v>
      </c>
      <c r="W2423" s="39" t="n">
        <v>0.469512</v>
      </c>
      <c r="X2423" s="24" t="n">
        <f aca="false">P2423*RHO_VANE/2700*(1+SCRAP)*PRICE_VANE</f>
        <v>239.09969664</v>
      </c>
      <c r="Y2423" s="24" t="n">
        <f aca="false">Q2423*RHO_PLATE/2700*(1+SCRAP)*PRICE_PLATE</f>
        <v>284.2927668</v>
      </c>
      <c r="Z2423" s="24" t="n">
        <f aca="false">T2423*CUT_M+(R2423+S2423)*CUT_SET</f>
        <v>173.8486665</v>
      </c>
      <c r="AA2423" s="24" t="n">
        <f aca="false">U2423*ROUND_M</f>
        <v>415.92919</v>
      </c>
      <c r="AB2423" s="24" t="n">
        <f aca="false">(R2423+S2423)*FINISH_PART</f>
        <v>192</v>
      </c>
      <c r="AC2423" s="24" t="n">
        <f aca="false">R2423*SPACER_VANE+(R2423+S2423)*ASM_H*LABOUR</f>
        <v>318</v>
      </c>
      <c r="AD2423" s="24" t="n">
        <f aca="false">V2423*G10_CAGE+W2423*G10_SLEEVE</f>
        <v>296.21952</v>
      </c>
      <c r="AE2423" s="24" t="n">
        <f aca="false">N2423/1000*SHAFT_M+SHAFT_SET</f>
        <v>176.72</v>
      </c>
      <c r="AF2423" s="24" t="n">
        <f aca="false">2*ROUNDUP(G2423*1000/V_ZENER,0)*PRICE_Z+5*ROUNDUP(G2423*DIODE_SAFETY/V_STICK,0)*PRICE_STICK</f>
        <v>80.9</v>
      </c>
      <c r="AG2423" s="24" t="n">
        <f aca="false">SUM(X2423:AF2423)</f>
        <v>2177.00983994</v>
      </c>
      <c r="AH2423" s="20" t="n">
        <f aca="false">FIXED_BOM</f>
        <v>3461</v>
      </c>
      <c r="AI2423" s="24" t="n">
        <f aca="false">(AG2423+AH2423)*(1+CONT)</f>
        <v>6483.711315931</v>
      </c>
      <c r="AJ2423" s="24" t="n">
        <f aca="false">IF(L2423&gt;0,AI2423/L2423,1000000000000)</f>
        <v>865.922575266232</v>
      </c>
      <c r="AK2423" s="8" t="n">
        <f aca="false">IF(AND(G2423&gt;=V_NEED,L2423&gt;=P_MIN,K2423&gt;=Z_MIN,F2423&lt;=N_CAP,D2423&lt;=R_MAX,OR(CORONA_REQ=0,O2423&gt;=G2423)),1,0)</f>
        <v>1</v>
      </c>
      <c r="AL2423" s="28" t="n">
        <f aca="false">IF(AK2423=1,IF(OBJECTIVE=1,AI2423,AJ2423),1000000000000)+ROW()*0.000000001</f>
        <v>6483.711318354</v>
      </c>
    </row>
    <row r="2424" customFormat="false" ht="15" hidden="false" customHeight="false" outlineLevel="0" collapsed="false">
      <c r="A2424" s="8" t="n">
        <v>2420</v>
      </c>
      <c r="B2424" s="23" t="n">
        <v>5</v>
      </c>
      <c r="C2424" s="23" t="n">
        <v>4</v>
      </c>
      <c r="D2424" s="8" t="n">
        <v>300</v>
      </c>
      <c r="E2424" s="8" t="n">
        <v>22</v>
      </c>
      <c r="F2424" s="8" t="n">
        <v>6</v>
      </c>
      <c r="G2424" s="28" t="n">
        <v>11.211605</v>
      </c>
      <c r="H2424" s="8" t="n">
        <v>102.07508</v>
      </c>
      <c r="I2424" s="8" t="n">
        <v>2058.121726</v>
      </c>
      <c r="J2424" s="28" t="n">
        <v>20.162823</v>
      </c>
      <c r="K2424" s="39" t="n">
        <v>1.575983</v>
      </c>
      <c r="L2424" s="28" t="n">
        <v>12.049163</v>
      </c>
      <c r="M2424" s="8" t="n">
        <v>157</v>
      </c>
      <c r="N2424" s="8" t="n">
        <v>914</v>
      </c>
      <c r="O2424" s="28" t="n">
        <v>13.599858</v>
      </c>
      <c r="P2424" s="28" t="n">
        <v>29.962368</v>
      </c>
      <c r="Q2424" s="28" t="n">
        <v>35.625661</v>
      </c>
      <c r="R2424" s="8" t="n">
        <v>24</v>
      </c>
      <c r="S2424" s="8" t="n">
        <v>12</v>
      </c>
      <c r="T2424" s="23" t="n">
        <v>149.848666</v>
      </c>
      <c r="U2424" s="23" t="n">
        <v>124.778757</v>
      </c>
      <c r="V2424" s="28" t="n">
        <v>6.044238</v>
      </c>
      <c r="W2424" s="39" t="n">
        <v>0.635222</v>
      </c>
      <c r="X2424" s="24" t="n">
        <f aca="false">P2424*RHO_VANE/2700*(1+SCRAP)*PRICE_VANE</f>
        <v>358.64954496</v>
      </c>
      <c r="Y2424" s="24" t="n">
        <f aca="false">Q2424*RHO_PLATE/2700*(1+SCRAP)*PRICE_PLATE</f>
        <v>426.43916217</v>
      </c>
      <c r="Z2424" s="24" t="n">
        <f aca="false">T2424*CUT_M+(R2424+S2424)*CUT_SET</f>
        <v>260.772999</v>
      </c>
      <c r="AA2424" s="24" t="n">
        <f aca="false">U2424*ROUND_M</f>
        <v>623.893785</v>
      </c>
      <c r="AB2424" s="24" t="n">
        <f aca="false">(R2424+S2424)*FINISH_PART</f>
        <v>288</v>
      </c>
      <c r="AC2424" s="24" t="n">
        <f aca="false">R2424*SPACER_VANE+(R2424+S2424)*ASM_H*LABOUR</f>
        <v>477</v>
      </c>
      <c r="AD2424" s="24" t="n">
        <f aca="false">V2424*G10_CAGE+W2424*G10_SLEEVE</f>
        <v>400.7676</v>
      </c>
      <c r="AE2424" s="24" t="n">
        <f aca="false">N2424/1000*SHAFT_M+SHAFT_SET</f>
        <v>189.68</v>
      </c>
      <c r="AF2424" s="24" t="n">
        <f aca="false">2*ROUNDUP(G2424*1000/V_ZENER,0)*PRICE_Z+5*ROUNDUP(G2424*DIODE_SAFETY/V_STICK,0)*PRICE_STICK</f>
        <v>80.9</v>
      </c>
      <c r="AG2424" s="24" t="n">
        <f aca="false">SUM(X2424:AF2424)</f>
        <v>3106.10309113</v>
      </c>
      <c r="AH2424" s="20" t="n">
        <f aca="false">FIXED_BOM</f>
        <v>3461</v>
      </c>
      <c r="AI2424" s="24" t="n">
        <f aca="false">(AG2424+AH2424)*(1+CONT)</f>
        <v>7552.1685547995</v>
      </c>
      <c r="AJ2424" s="24" t="n">
        <f aca="false">IF(L2424&gt;0,AI2424/L2424,1000000000000)</f>
        <v>626.779516120705</v>
      </c>
      <c r="AK2424" s="8" t="n">
        <f aca="false">IF(AND(G2424&gt;=V_NEED,L2424&gt;=P_MIN,K2424&gt;=Z_MIN,F2424&lt;=N_CAP,D2424&lt;=R_MAX,OR(CORONA_REQ=0,O2424&gt;=G2424)),1,0)</f>
        <v>1</v>
      </c>
      <c r="AL2424" s="28" t="n">
        <f aca="false">IF(AK2424=1,IF(OBJECTIVE=1,AI2424,AJ2424),1000000000000)+ROW()*0.000000001</f>
        <v>7552.1685572235</v>
      </c>
    </row>
    <row r="2425" customFormat="false" ht="15" hidden="false" customHeight="false" outlineLevel="0" collapsed="false">
      <c r="A2425" s="8" t="n">
        <v>2421</v>
      </c>
      <c r="B2425" s="23" t="n">
        <v>5</v>
      </c>
      <c r="C2425" s="23" t="n">
        <v>4</v>
      </c>
      <c r="D2425" s="8" t="n">
        <v>300</v>
      </c>
      <c r="E2425" s="8" t="n">
        <v>22</v>
      </c>
      <c r="F2425" s="8" t="n">
        <v>8</v>
      </c>
      <c r="G2425" s="28" t="n">
        <v>11.211605</v>
      </c>
      <c r="H2425" s="8" t="n">
        <v>138.466018</v>
      </c>
      <c r="I2425" s="8" t="n">
        <v>2806.529626</v>
      </c>
      <c r="J2425" s="28" t="n">
        <v>20.268725</v>
      </c>
      <c r="K2425" s="39" t="n">
        <v>1.585295</v>
      </c>
      <c r="L2425" s="28" t="n">
        <v>16.609429</v>
      </c>
      <c r="M2425" s="8" t="n">
        <v>211</v>
      </c>
      <c r="N2425" s="8" t="n">
        <v>1022</v>
      </c>
      <c r="O2425" s="28" t="n">
        <v>13.599858</v>
      </c>
      <c r="P2425" s="28" t="n">
        <v>39.949824</v>
      </c>
      <c r="Q2425" s="28" t="n">
        <v>47.500881</v>
      </c>
      <c r="R2425" s="8" t="n">
        <v>32</v>
      </c>
      <c r="S2425" s="8" t="n">
        <v>16</v>
      </c>
      <c r="T2425" s="23" t="n">
        <v>199.798221</v>
      </c>
      <c r="U2425" s="23" t="n">
        <v>166.371675</v>
      </c>
      <c r="V2425" s="28" t="n">
        <v>7.620996</v>
      </c>
      <c r="W2425" s="39" t="n">
        <v>0.800933</v>
      </c>
      <c r="X2425" s="24" t="n">
        <f aca="false">P2425*RHO_VANE/2700*(1+SCRAP)*PRICE_VANE</f>
        <v>478.19939328</v>
      </c>
      <c r="Y2425" s="24" t="n">
        <f aca="false">Q2425*RHO_PLATE/2700*(1+SCRAP)*PRICE_PLATE</f>
        <v>568.58554557</v>
      </c>
      <c r="Z2425" s="24" t="n">
        <f aca="false">T2425*CUT_M+(R2425+S2425)*CUT_SET</f>
        <v>347.6973315</v>
      </c>
      <c r="AA2425" s="24" t="n">
        <f aca="false">U2425*ROUND_M</f>
        <v>831.858375</v>
      </c>
      <c r="AB2425" s="24" t="n">
        <f aca="false">(R2425+S2425)*FINISH_PART</f>
        <v>384</v>
      </c>
      <c r="AC2425" s="24" t="n">
        <f aca="false">R2425*SPACER_VANE+(R2425+S2425)*ASM_H*LABOUR</f>
        <v>636</v>
      </c>
      <c r="AD2425" s="24" t="n">
        <f aca="false">V2425*G10_CAGE+W2425*G10_SLEEVE</f>
        <v>505.31574</v>
      </c>
      <c r="AE2425" s="24" t="n">
        <f aca="false">N2425/1000*SHAFT_M+SHAFT_SET</f>
        <v>202.64</v>
      </c>
      <c r="AF2425" s="24" t="n">
        <f aca="false">2*ROUNDUP(G2425*1000/V_ZENER,0)*PRICE_Z+5*ROUNDUP(G2425*DIODE_SAFETY/V_STICK,0)*PRICE_STICK</f>
        <v>80.9</v>
      </c>
      <c r="AG2425" s="24" t="n">
        <f aca="false">SUM(X2425:AF2425)</f>
        <v>4035.19638535</v>
      </c>
      <c r="AH2425" s="20" t="n">
        <f aca="false">FIXED_BOM</f>
        <v>3461</v>
      </c>
      <c r="AI2425" s="24" t="n">
        <f aca="false">(AG2425+AH2425)*(1+CONT)</f>
        <v>8620.6258431525</v>
      </c>
      <c r="AJ2425" s="24" t="n">
        <f aca="false">IF(L2425&gt;0,AI2425/L2425,1000000000000)</f>
        <v>519.020000215089</v>
      </c>
      <c r="AK2425" s="8" t="n">
        <f aca="false">IF(AND(G2425&gt;=V_NEED,L2425&gt;=P_MIN,K2425&gt;=Z_MIN,F2425&lt;=N_CAP,D2425&lt;=R_MAX,OR(CORONA_REQ=0,O2425&gt;=G2425)),1,0)</f>
        <v>0</v>
      </c>
      <c r="AL2425" s="28" t="n">
        <f aca="false">IF(AK2425=1,IF(OBJECTIVE=1,AI2425,AJ2425),1000000000000)+ROW()*0.000000001</f>
        <v>1000000000000</v>
      </c>
    </row>
    <row r="2426" customFormat="false" ht="15" hidden="false" customHeight="false" outlineLevel="0" collapsed="false">
      <c r="A2426" s="8" t="n">
        <v>2422</v>
      </c>
      <c r="B2426" s="23" t="n">
        <v>5</v>
      </c>
      <c r="C2426" s="23" t="n">
        <v>4</v>
      </c>
      <c r="D2426" s="8" t="n">
        <v>300</v>
      </c>
      <c r="E2426" s="8" t="n">
        <v>22</v>
      </c>
      <c r="F2426" s="8" t="n">
        <v>10</v>
      </c>
      <c r="G2426" s="28" t="n">
        <v>11.211605</v>
      </c>
      <c r="H2426" s="8" t="n">
        <v>174.856957</v>
      </c>
      <c r="I2426" s="8" t="n">
        <v>3554.937526</v>
      </c>
      <c r="J2426" s="28" t="n">
        <v>20.330547</v>
      </c>
      <c r="K2426" s="39" t="n">
        <v>1.591031</v>
      </c>
      <c r="L2426" s="28" t="n">
        <v>21.177252</v>
      </c>
      <c r="M2426" s="8" t="n">
        <v>265</v>
      </c>
      <c r="N2426" s="8" t="n">
        <v>1130</v>
      </c>
      <c r="O2426" s="28" t="n">
        <v>13.599858</v>
      </c>
      <c r="P2426" s="28" t="n">
        <v>49.93728</v>
      </c>
      <c r="Q2426" s="28" t="n">
        <v>59.376101</v>
      </c>
      <c r="R2426" s="8" t="n">
        <v>40</v>
      </c>
      <c r="S2426" s="8" t="n">
        <v>20</v>
      </c>
      <c r="T2426" s="23" t="n">
        <v>249.747777</v>
      </c>
      <c r="U2426" s="23" t="n">
        <v>207.964594</v>
      </c>
      <c r="V2426" s="28" t="n">
        <v>9.197754</v>
      </c>
      <c r="W2426" s="39" t="n">
        <v>0.966643</v>
      </c>
      <c r="X2426" s="24" t="n">
        <f aca="false">P2426*RHO_VANE/2700*(1+SCRAP)*PRICE_VANE</f>
        <v>597.7492416</v>
      </c>
      <c r="Y2426" s="24" t="n">
        <f aca="false">Q2426*RHO_PLATE/2700*(1+SCRAP)*PRICE_PLATE</f>
        <v>710.73192897</v>
      </c>
      <c r="Z2426" s="24" t="n">
        <f aca="false">T2426*CUT_M+(R2426+S2426)*CUT_SET</f>
        <v>434.6216655</v>
      </c>
      <c r="AA2426" s="24" t="n">
        <f aca="false">U2426*ROUND_M</f>
        <v>1039.82297</v>
      </c>
      <c r="AB2426" s="24" t="n">
        <f aca="false">(R2426+S2426)*FINISH_PART</f>
        <v>480</v>
      </c>
      <c r="AC2426" s="24" t="n">
        <f aca="false">R2426*SPACER_VANE+(R2426+S2426)*ASM_H*LABOUR</f>
        <v>795</v>
      </c>
      <c r="AD2426" s="24" t="n">
        <f aca="false">V2426*G10_CAGE+W2426*G10_SLEEVE</f>
        <v>609.86382</v>
      </c>
      <c r="AE2426" s="24" t="n">
        <f aca="false">N2426/1000*SHAFT_M+SHAFT_SET</f>
        <v>215.6</v>
      </c>
      <c r="AF2426" s="24" t="n">
        <f aca="false">2*ROUNDUP(G2426*1000/V_ZENER,0)*PRICE_Z+5*ROUNDUP(G2426*DIODE_SAFETY/V_STICK,0)*PRICE_STICK</f>
        <v>80.9</v>
      </c>
      <c r="AG2426" s="24" t="n">
        <f aca="false">SUM(X2426:AF2426)</f>
        <v>4964.28962607</v>
      </c>
      <c r="AH2426" s="20" t="n">
        <f aca="false">FIXED_BOM</f>
        <v>3461</v>
      </c>
      <c r="AI2426" s="24" t="n">
        <f aca="false">(AG2426+AH2426)*(1+CONT)</f>
        <v>9689.0830699805</v>
      </c>
      <c r="AJ2426" s="24" t="n">
        <f aca="false">IF(L2426&gt;0,AI2426/L2426,1000000000000)</f>
        <v>457.523151255909</v>
      </c>
      <c r="AK2426" s="8" t="n">
        <f aca="false">IF(AND(G2426&gt;=V_NEED,L2426&gt;=P_MIN,K2426&gt;=Z_MIN,F2426&lt;=N_CAP,D2426&lt;=R_MAX,OR(CORONA_REQ=0,O2426&gt;=G2426)),1,0)</f>
        <v>0</v>
      </c>
      <c r="AL2426" s="28" t="n">
        <f aca="false">IF(AK2426=1,IF(OBJECTIVE=1,AI2426,AJ2426),1000000000000)+ROW()*0.000000001</f>
        <v>1000000000000</v>
      </c>
    </row>
    <row r="2427" customFormat="false" ht="15" hidden="false" customHeight="false" outlineLevel="0" collapsed="false">
      <c r="A2427" s="8" t="n">
        <v>2423</v>
      </c>
      <c r="B2427" s="23" t="n">
        <v>5</v>
      </c>
      <c r="C2427" s="23" t="n">
        <v>4</v>
      </c>
      <c r="D2427" s="8" t="n">
        <v>300</v>
      </c>
      <c r="E2427" s="8" t="n">
        <v>22</v>
      </c>
      <c r="F2427" s="8" t="n">
        <v>12</v>
      </c>
      <c r="G2427" s="28" t="n">
        <v>11.211605</v>
      </c>
      <c r="H2427" s="8" t="n">
        <v>211.247895</v>
      </c>
      <c r="I2427" s="8" t="n">
        <v>4303.345426</v>
      </c>
      <c r="J2427" s="28" t="n">
        <v>20.371069</v>
      </c>
      <c r="K2427" s="39" t="n">
        <v>1.594238</v>
      </c>
      <c r="L2427" s="28" t="n">
        <v>25.728432</v>
      </c>
      <c r="M2427" s="8" t="n">
        <v>310</v>
      </c>
      <c r="N2427" s="8" t="n">
        <v>1220</v>
      </c>
      <c r="O2427" s="28" t="n">
        <v>13.599858</v>
      </c>
      <c r="P2427" s="28" t="n">
        <v>59.924736</v>
      </c>
      <c r="Q2427" s="28" t="n">
        <v>65.313711</v>
      </c>
      <c r="R2427" s="8" t="n">
        <v>48</v>
      </c>
      <c r="S2427" s="8" t="n">
        <v>22</v>
      </c>
      <c r="T2427" s="23" t="n">
        <v>295.299102</v>
      </c>
      <c r="U2427" s="23" t="n">
        <v>245.159283</v>
      </c>
      <c r="V2427" s="28" t="n">
        <v>10.511719</v>
      </c>
      <c r="W2427" s="39" t="n">
        <v>1.104735</v>
      </c>
      <c r="X2427" s="24" t="n">
        <f aca="false">P2427*RHO_VANE/2700*(1+SCRAP)*PRICE_VANE</f>
        <v>717.29908992</v>
      </c>
      <c r="Y2427" s="24" t="n">
        <f aca="false">Q2427*RHO_PLATE/2700*(1+SCRAP)*PRICE_PLATE</f>
        <v>781.80512067</v>
      </c>
      <c r="Z2427" s="24" t="n">
        <f aca="false">T2427*CUT_M+(R2427+S2427)*CUT_SET</f>
        <v>512.948653</v>
      </c>
      <c r="AA2427" s="24" t="n">
        <f aca="false">U2427*ROUND_M</f>
        <v>1225.796415</v>
      </c>
      <c r="AB2427" s="24" t="n">
        <f aca="false">(R2427+S2427)*FINISH_PART</f>
        <v>560</v>
      </c>
      <c r="AC2427" s="24" t="n">
        <f aca="false">R2427*SPACER_VANE+(R2427+S2427)*ASM_H*LABOUR</f>
        <v>931.5</v>
      </c>
      <c r="AD2427" s="24" t="n">
        <f aca="false">V2427*G10_CAGE+W2427*G10_SLEEVE</f>
        <v>696.98724</v>
      </c>
      <c r="AE2427" s="24" t="n">
        <f aca="false">N2427/1000*SHAFT_M+SHAFT_SET</f>
        <v>226.4</v>
      </c>
      <c r="AF2427" s="24" t="n">
        <f aca="false">2*ROUNDUP(G2427*1000/V_ZENER,0)*PRICE_Z+5*ROUNDUP(G2427*DIODE_SAFETY/V_STICK,0)*PRICE_STICK</f>
        <v>80.9</v>
      </c>
      <c r="AG2427" s="24" t="n">
        <f aca="false">SUM(X2427:AF2427)</f>
        <v>5733.63651859</v>
      </c>
      <c r="AH2427" s="20" t="n">
        <f aca="false">FIXED_BOM</f>
        <v>3461</v>
      </c>
      <c r="AI2427" s="24" t="n">
        <f aca="false">(AG2427+AH2427)*(1+CONT)</f>
        <v>10573.8319963785</v>
      </c>
      <c r="AJ2427" s="24" t="n">
        <f aca="false">IF(L2427&gt;0,AI2427/L2427,1000000000000)</f>
        <v>410.97848467324</v>
      </c>
      <c r="AK2427" s="8" t="n">
        <f aca="false">IF(AND(G2427&gt;=V_NEED,L2427&gt;=P_MIN,K2427&gt;=Z_MIN,F2427&lt;=N_CAP,D2427&lt;=R_MAX,OR(CORONA_REQ=0,O2427&gt;=G2427)),1,0)</f>
        <v>0</v>
      </c>
      <c r="AL2427" s="28" t="n">
        <f aca="false">IF(AK2427=1,IF(OBJECTIVE=1,AI2427,AJ2427),1000000000000)+ROW()*0.000000001</f>
        <v>1000000000000</v>
      </c>
    </row>
    <row r="2428" customFormat="false" ht="15" hidden="false" customHeight="false" outlineLevel="0" collapsed="false">
      <c r="A2428" s="8" t="n">
        <v>2424</v>
      </c>
      <c r="B2428" s="23" t="n">
        <v>5</v>
      </c>
      <c r="C2428" s="23" t="n">
        <v>4</v>
      </c>
      <c r="D2428" s="8" t="n">
        <v>300</v>
      </c>
      <c r="E2428" s="8" t="n">
        <v>22</v>
      </c>
      <c r="F2428" s="8" t="n">
        <v>16</v>
      </c>
      <c r="G2428" s="28" t="n">
        <v>11.211605</v>
      </c>
      <c r="H2428" s="8" t="n">
        <v>284.029771</v>
      </c>
      <c r="I2428" s="8" t="n">
        <v>5800.161227</v>
      </c>
      <c r="J2428" s="28" t="n">
        <v>20.420962</v>
      </c>
      <c r="K2428" s="39" t="n">
        <v>1.598575</v>
      </c>
      <c r="L2428" s="28" t="n">
        <v>34.846592</v>
      </c>
      <c r="M2428" s="8" t="n">
        <v>418</v>
      </c>
      <c r="N2428" s="8" t="n">
        <v>1436</v>
      </c>
      <c r="O2428" s="28" t="n">
        <v>13.599858</v>
      </c>
      <c r="P2428" s="28" t="n">
        <v>79.899648</v>
      </c>
      <c r="Q2428" s="28" t="n">
        <v>89.064152</v>
      </c>
      <c r="R2428" s="8" t="n">
        <v>64</v>
      </c>
      <c r="S2428" s="8" t="n">
        <v>30</v>
      </c>
      <c r="T2428" s="23" t="n">
        <v>395.198213</v>
      </c>
      <c r="U2428" s="23" t="n">
        <v>328.345121</v>
      </c>
      <c r="V2428" s="28" t="n">
        <v>13.665234</v>
      </c>
      <c r="W2428" s="39" t="n">
        <v>1.436155</v>
      </c>
      <c r="X2428" s="24" t="n">
        <f aca="false">P2428*RHO_VANE/2700*(1+SCRAP)*PRICE_VANE</f>
        <v>956.39878656</v>
      </c>
      <c r="Y2428" s="24" t="n">
        <f aca="false">Q2428*RHO_PLATE/2700*(1+SCRAP)*PRICE_PLATE</f>
        <v>1066.09789944</v>
      </c>
      <c r="Z2428" s="24" t="n">
        <f aca="false">T2428*CUT_M+(R2428+S2428)*CUT_SET</f>
        <v>686.7973195</v>
      </c>
      <c r="AA2428" s="24" t="n">
        <f aca="false">U2428*ROUND_M</f>
        <v>1641.725605</v>
      </c>
      <c r="AB2428" s="24" t="n">
        <f aca="false">(R2428+S2428)*FINISH_PART</f>
        <v>752</v>
      </c>
      <c r="AC2428" s="24" t="n">
        <f aca="false">R2428*SPACER_VANE+(R2428+S2428)*ASM_H*LABOUR</f>
        <v>1249.5</v>
      </c>
      <c r="AD2428" s="24" t="n">
        <f aca="false">V2428*G10_CAGE+W2428*G10_SLEEVE</f>
        <v>906.08334</v>
      </c>
      <c r="AE2428" s="24" t="n">
        <f aca="false">N2428/1000*SHAFT_M+SHAFT_SET</f>
        <v>252.32</v>
      </c>
      <c r="AF2428" s="24" t="n">
        <f aca="false">2*ROUNDUP(G2428*1000/V_ZENER,0)*PRICE_Z+5*ROUNDUP(G2428*DIODE_SAFETY/V_STICK,0)*PRICE_STICK</f>
        <v>80.9</v>
      </c>
      <c r="AG2428" s="24" t="n">
        <f aca="false">SUM(X2428:AF2428)</f>
        <v>7591.8229505</v>
      </c>
      <c r="AH2428" s="20" t="n">
        <f aca="false">FIXED_BOM</f>
        <v>3461</v>
      </c>
      <c r="AI2428" s="24" t="n">
        <f aca="false">(AG2428+AH2428)*(1+CONT)</f>
        <v>12710.746393075</v>
      </c>
      <c r="AJ2428" s="24" t="n">
        <f aca="false">IF(L2428&gt;0,AI2428/L2428,1000000000000)</f>
        <v>364.762970022291</v>
      </c>
      <c r="AK2428" s="8" t="n">
        <f aca="false">IF(AND(G2428&gt;=V_NEED,L2428&gt;=P_MIN,K2428&gt;=Z_MIN,F2428&lt;=N_CAP,D2428&lt;=R_MAX,OR(CORONA_REQ=0,O2428&gt;=G2428)),1,0)</f>
        <v>0</v>
      </c>
      <c r="AL2428" s="28" t="n">
        <f aca="false">IF(AK2428=1,IF(OBJECTIVE=1,AI2428,AJ2428),1000000000000)+ROW()*0.000000001</f>
        <v>1000000000000</v>
      </c>
    </row>
    <row r="2429" customFormat="false" ht="15" hidden="false" customHeight="false" outlineLevel="0" collapsed="false">
      <c r="A2429" s="8" t="n">
        <v>2425</v>
      </c>
      <c r="B2429" s="23" t="n">
        <v>5</v>
      </c>
      <c r="C2429" s="23" t="n">
        <v>4</v>
      </c>
      <c r="D2429" s="8" t="n">
        <v>300</v>
      </c>
      <c r="E2429" s="8" t="n">
        <v>26</v>
      </c>
      <c r="F2429" s="8" t="n">
        <v>4</v>
      </c>
      <c r="G2429" s="28" t="n">
        <v>11.211605</v>
      </c>
      <c r="H2429" s="8" t="n">
        <v>104.111925</v>
      </c>
      <c r="I2429" s="8" t="n">
        <v>1536.788328</v>
      </c>
      <c r="J2429" s="28" t="n">
        <v>14.760925</v>
      </c>
      <c r="K2429" s="39" t="n">
        <v>1.520588</v>
      </c>
      <c r="L2429" s="28" t="n">
        <v>8.416469</v>
      </c>
      <c r="M2429" s="8" t="n">
        <v>112</v>
      </c>
      <c r="N2429" s="8" t="n">
        <v>824</v>
      </c>
      <c r="O2429" s="28" t="n">
        <v>13.599858</v>
      </c>
      <c r="P2429" s="28" t="n">
        <v>23.141638</v>
      </c>
      <c r="Q2429" s="28" t="n">
        <v>29.688051</v>
      </c>
      <c r="R2429" s="8" t="n">
        <v>16</v>
      </c>
      <c r="S2429" s="8" t="n">
        <v>10</v>
      </c>
      <c r="T2429" s="23" t="n">
        <v>104.29734</v>
      </c>
      <c r="U2429" s="23" t="n">
        <v>87.584067</v>
      </c>
      <c r="V2429" s="28" t="n">
        <v>4.730273</v>
      </c>
      <c r="W2429" s="39" t="n">
        <v>0.497131</v>
      </c>
      <c r="X2429" s="24" t="n">
        <f aca="false">P2429*RHO_VANE/2700*(1+SCRAP)*PRICE_VANE</f>
        <v>277.00540686</v>
      </c>
      <c r="Y2429" s="24" t="n">
        <f aca="false">Q2429*RHO_PLATE/2700*(1+SCRAP)*PRICE_PLATE</f>
        <v>355.36597047</v>
      </c>
      <c r="Z2429" s="24" t="n">
        <f aca="false">T2429*CUT_M+(R2429+S2429)*CUT_SET</f>
        <v>182.44601</v>
      </c>
      <c r="AA2429" s="24" t="n">
        <f aca="false">U2429*ROUND_M</f>
        <v>437.920335</v>
      </c>
      <c r="AB2429" s="24" t="n">
        <f aca="false">(R2429+S2429)*FINISH_PART</f>
        <v>208</v>
      </c>
      <c r="AC2429" s="24" t="n">
        <f aca="false">R2429*SPACER_VANE+(R2429+S2429)*ASM_H*LABOUR</f>
        <v>340.5</v>
      </c>
      <c r="AD2429" s="24" t="n">
        <f aca="false">V2429*G10_CAGE+W2429*G10_SLEEVE</f>
        <v>313.64424</v>
      </c>
      <c r="AE2429" s="24" t="n">
        <f aca="false">N2429/1000*SHAFT_M+SHAFT_SET</f>
        <v>178.88</v>
      </c>
      <c r="AF2429" s="24" t="n">
        <f aca="false">2*ROUNDUP(G2429*1000/V_ZENER,0)*PRICE_Z+5*ROUNDUP(G2429*DIODE_SAFETY/V_STICK,0)*PRICE_STICK</f>
        <v>80.9</v>
      </c>
      <c r="AG2429" s="24" t="n">
        <f aca="false">SUM(X2429:AF2429)</f>
        <v>2374.66196233</v>
      </c>
      <c r="AH2429" s="20" t="n">
        <f aca="false">FIXED_BOM</f>
        <v>3461</v>
      </c>
      <c r="AI2429" s="24" t="n">
        <f aca="false">(AG2429+AH2429)*(1+CONT)</f>
        <v>6711.0112566795</v>
      </c>
      <c r="AJ2429" s="24" t="n">
        <f aca="false">IF(L2429&gt;0,AI2429/L2429,1000000000000)</f>
        <v>797.366598353716</v>
      </c>
      <c r="AK2429" s="8" t="n">
        <f aca="false">IF(AND(G2429&gt;=V_NEED,L2429&gt;=P_MIN,K2429&gt;=Z_MIN,F2429&lt;=N_CAP,D2429&lt;=R_MAX,OR(CORONA_REQ=0,O2429&gt;=G2429)),1,0)</f>
        <v>1</v>
      </c>
      <c r="AL2429" s="28" t="n">
        <f aca="false">IF(AK2429=1,IF(OBJECTIVE=1,AI2429,AJ2429),1000000000000)+ROW()*0.000000001</f>
        <v>6711.0112591085</v>
      </c>
    </row>
    <row r="2430" customFormat="false" ht="15" hidden="false" customHeight="false" outlineLevel="0" collapsed="false">
      <c r="A2430" s="8" t="n">
        <v>2426</v>
      </c>
      <c r="B2430" s="23" t="n">
        <v>5</v>
      </c>
      <c r="C2430" s="23" t="n">
        <v>4</v>
      </c>
      <c r="D2430" s="8" t="n">
        <v>300</v>
      </c>
      <c r="E2430" s="8" t="n">
        <v>26</v>
      </c>
      <c r="F2430" s="8" t="n">
        <v>6</v>
      </c>
      <c r="G2430" s="28" t="n">
        <v>11.211605</v>
      </c>
      <c r="H2430" s="8" t="n">
        <v>162.461596</v>
      </c>
      <c r="I2430" s="8" t="n">
        <v>2414.953087</v>
      </c>
      <c r="J2430" s="28" t="n">
        <v>14.864763</v>
      </c>
      <c r="K2430" s="39" t="n">
        <v>1.535477</v>
      </c>
      <c r="L2430" s="28" t="n">
        <v>13.484148</v>
      </c>
      <c r="M2430" s="8" t="n">
        <v>166</v>
      </c>
      <c r="N2430" s="8" t="n">
        <v>932</v>
      </c>
      <c r="O2430" s="28" t="n">
        <v>13.599858</v>
      </c>
      <c r="P2430" s="28" t="n">
        <v>34.712456</v>
      </c>
      <c r="Q2430" s="28" t="n">
        <v>41.563271</v>
      </c>
      <c r="R2430" s="8" t="n">
        <v>24</v>
      </c>
      <c r="S2430" s="8" t="n">
        <v>14</v>
      </c>
      <c r="T2430" s="23" t="n">
        <v>154.246896</v>
      </c>
      <c r="U2430" s="23" t="n">
        <v>129.176986</v>
      </c>
      <c r="V2430" s="28" t="n">
        <v>6.307031</v>
      </c>
      <c r="W2430" s="39" t="n">
        <v>0.662841</v>
      </c>
      <c r="X2430" s="24" t="n">
        <f aca="false">P2430*RHO_VANE/2700*(1+SCRAP)*PRICE_VANE</f>
        <v>415.50809832</v>
      </c>
      <c r="Y2430" s="24" t="n">
        <f aca="false">Q2430*RHO_PLATE/2700*(1+SCRAP)*PRICE_PLATE</f>
        <v>497.51235387</v>
      </c>
      <c r="Z2430" s="24" t="n">
        <f aca="false">T2430*CUT_M+(R2430+S2430)*CUT_SET</f>
        <v>269.370344</v>
      </c>
      <c r="AA2430" s="24" t="n">
        <f aca="false">U2430*ROUND_M</f>
        <v>645.88493</v>
      </c>
      <c r="AB2430" s="24" t="n">
        <f aca="false">(R2430+S2430)*FINISH_PART</f>
        <v>304</v>
      </c>
      <c r="AC2430" s="24" t="n">
        <f aca="false">R2430*SPACER_VANE+(R2430+S2430)*ASM_H*LABOUR</f>
        <v>499.5</v>
      </c>
      <c r="AD2430" s="24" t="n">
        <f aca="false">V2430*G10_CAGE+W2430*G10_SLEEVE</f>
        <v>418.19232</v>
      </c>
      <c r="AE2430" s="24" t="n">
        <f aca="false">N2430/1000*SHAFT_M+SHAFT_SET</f>
        <v>191.84</v>
      </c>
      <c r="AF2430" s="24" t="n">
        <f aca="false">2*ROUNDUP(G2430*1000/V_ZENER,0)*PRICE_Z+5*ROUNDUP(G2430*DIODE_SAFETY/V_STICK,0)*PRICE_STICK</f>
        <v>80.9</v>
      </c>
      <c r="AG2430" s="24" t="n">
        <f aca="false">SUM(X2430:AF2430)</f>
        <v>3322.70804619</v>
      </c>
      <c r="AH2430" s="20" t="n">
        <f aca="false">FIXED_BOM</f>
        <v>3461</v>
      </c>
      <c r="AI2430" s="24" t="n">
        <f aca="false">(AG2430+AH2430)*(1+CONT)</f>
        <v>7801.2642531185</v>
      </c>
      <c r="AJ2430" s="24" t="n">
        <f aca="false">IF(L2430&gt;0,AI2430/L2430,1000000000000)</f>
        <v>578.550773331656</v>
      </c>
      <c r="AK2430" s="8" t="n">
        <f aca="false">IF(AND(G2430&gt;=V_NEED,L2430&gt;=P_MIN,K2430&gt;=Z_MIN,F2430&lt;=N_CAP,D2430&lt;=R_MAX,OR(CORONA_REQ=0,O2430&gt;=G2430)),1,0)</f>
        <v>1</v>
      </c>
      <c r="AL2430" s="28" t="n">
        <f aca="false">IF(AK2430=1,IF(OBJECTIVE=1,AI2430,AJ2430),1000000000000)+ROW()*0.000000001</f>
        <v>7801.2642555485</v>
      </c>
    </row>
    <row r="2431" customFormat="false" ht="15" hidden="false" customHeight="false" outlineLevel="0" collapsed="false">
      <c r="A2431" s="8" t="n">
        <v>2427</v>
      </c>
      <c r="B2431" s="23" t="n">
        <v>5</v>
      </c>
      <c r="C2431" s="23" t="n">
        <v>4</v>
      </c>
      <c r="D2431" s="8" t="n">
        <v>300</v>
      </c>
      <c r="E2431" s="8" t="n">
        <v>26</v>
      </c>
      <c r="F2431" s="8" t="n">
        <v>8</v>
      </c>
      <c r="G2431" s="28" t="n">
        <v>11.211605</v>
      </c>
      <c r="H2431" s="8" t="n">
        <v>220.811267</v>
      </c>
      <c r="I2431" s="8" t="n">
        <v>3293.117846</v>
      </c>
      <c r="J2431" s="28" t="n">
        <v>14.913722</v>
      </c>
      <c r="K2431" s="39" t="n">
        <v>1.543151</v>
      </c>
      <c r="L2431" s="28" t="n">
        <v>18.558521</v>
      </c>
      <c r="M2431" s="8" t="n">
        <v>220</v>
      </c>
      <c r="N2431" s="8" t="n">
        <v>1040</v>
      </c>
      <c r="O2431" s="28" t="n">
        <v>13.599858</v>
      </c>
      <c r="P2431" s="28" t="n">
        <v>46.283275</v>
      </c>
      <c r="Q2431" s="28" t="n">
        <v>53.438491</v>
      </c>
      <c r="R2431" s="8" t="n">
        <v>32</v>
      </c>
      <c r="S2431" s="8" t="n">
        <v>18</v>
      </c>
      <c r="T2431" s="23" t="n">
        <v>204.196451</v>
      </c>
      <c r="U2431" s="23" t="n">
        <v>170.769905</v>
      </c>
      <c r="V2431" s="28" t="n">
        <v>7.883789</v>
      </c>
      <c r="W2431" s="39" t="n">
        <v>0.828551</v>
      </c>
      <c r="X2431" s="24" t="n">
        <f aca="false">P2431*RHO_VANE/2700*(1+SCRAP)*PRICE_VANE</f>
        <v>554.01080175</v>
      </c>
      <c r="Y2431" s="24" t="n">
        <f aca="false">Q2431*RHO_PLATE/2700*(1+SCRAP)*PRICE_PLATE</f>
        <v>639.65873727</v>
      </c>
      <c r="Z2431" s="24" t="n">
        <f aca="false">T2431*CUT_M+(R2431+S2431)*CUT_SET</f>
        <v>356.2946765</v>
      </c>
      <c r="AA2431" s="24" t="n">
        <f aca="false">U2431*ROUND_M</f>
        <v>853.849525</v>
      </c>
      <c r="AB2431" s="24" t="n">
        <f aca="false">(R2431+S2431)*FINISH_PART</f>
        <v>400</v>
      </c>
      <c r="AC2431" s="24" t="n">
        <f aca="false">R2431*SPACER_VANE+(R2431+S2431)*ASM_H*LABOUR</f>
        <v>658.5</v>
      </c>
      <c r="AD2431" s="24" t="n">
        <f aca="false">V2431*G10_CAGE+W2431*G10_SLEEVE</f>
        <v>522.7404</v>
      </c>
      <c r="AE2431" s="24" t="n">
        <f aca="false">N2431/1000*SHAFT_M+SHAFT_SET</f>
        <v>204.8</v>
      </c>
      <c r="AF2431" s="24" t="n">
        <f aca="false">2*ROUNDUP(G2431*1000/V_ZENER,0)*PRICE_Z+5*ROUNDUP(G2431*DIODE_SAFETY/V_STICK,0)*PRICE_STICK</f>
        <v>80.9</v>
      </c>
      <c r="AG2431" s="24" t="n">
        <f aca="false">SUM(X2431:AF2431)</f>
        <v>4270.75414052</v>
      </c>
      <c r="AH2431" s="20" t="n">
        <f aca="false">FIXED_BOM</f>
        <v>3461</v>
      </c>
      <c r="AI2431" s="24" t="n">
        <f aca="false">(AG2431+AH2431)*(1+CONT)</f>
        <v>8891.517261598</v>
      </c>
      <c r="AJ2431" s="24" t="n">
        <f aca="false">IF(L2431&gt;0,AI2431/L2431,1000000000000)</f>
        <v>479.106996812839</v>
      </c>
      <c r="AK2431" s="8" t="n">
        <f aca="false">IF(AND(G2431&gt;=V_NEED,L2431&gt;=P_MIN,K2431&gt;=Z_MIN,F2431&lt;=N_CAP,D2431&lt;=R_MAX,OR(CORONA_REQ=0,O2431&gt;=G2431)),1,0)</f>
        <v>0</v>
      </c>
      <c r="AL2431" s="28" t="n">
        <f aca="false">IF(AK2431=1,IF(OBJECTIVE=1,AI2431,AJ2431),1000000000000)+ROW()*0.000000001</f>
        <v>1000000000000</v>
      </c>
    </row>
    <row r="2432" customFormat="false" ht="15" hidden="false" customHeight="false" outlineLevel="0" collapsed="false">
      <c r="A2432" s="8" t="n">
        <v>2428</v>
      </c>
      <c r="B2432" s="23" t="n">
        <v>5</v>
      </c>
      <c r="C2432" s="23" t="n">
        <v>4</v>
      </c>
      <c r="D2432" s="8" t="n">
        <v>300</v>
      </c>
      <c r="E2432" s="8" t="n">
        <v>26</v>
      </c>
      <c r="F2432" s="8" t="n">
        <v>10</v>
      </c>
      <c r="G2432" s="28" t="n">
        <v>11.211605</v>
      </c>
      <c r="H2432" s="8" t="n">
        <v>279.160939</v>
      </c>
      <c r="I2432" s="8" t="n">
        <v>4171.282604</v>
      </c>
      <c r="J2432" s="28" t="n">
        <v>14.942214</v>
      </c>
      <c r="K2432" s="39" t="n">
        <v>1.548215</v>
      </c>
      <c r="L2432" s="28" t="n">
        <v>23.671175</v>
      </c>
      <c r="M2432" s="8" t="n">
        <v>274</v>
      </c>
      <c r="N2432" s="8" t="n">
        <v>1148</v>
      </c>
      <c r="O2432" s="28" t="n">
        <v>13.599858</v>
      </c>
      <c r="P2432" s="28" t="n">
        <v>57.854094</v>
      </c>
      <c r="Q2432" s="28" t="n">
        <v>65.313711</v>
      </c>
      <c r="R2432" s="8" t="n">
        <v>40</v>
      </c>
      <c r="S2432" s="8" t="n">
        <v>22</v>
      </c>
      <c r="T2432" s="23" t="n">
        <v>254.146006</v>
      </c>
      <c r="U2432" s="23" t="n">
        <v>212.362824</v>
      </c>
      <c r="V2432" s="28" t="n">
        <v>9.460547</v>
      </c>
      <c r="W2432" s="39" t="n">
        <v>0.994261</v>
      </c>
      <c r="X2432" s="24" t="n">
        <f aca="false">P2432*RHO_VANE/2700*(1+SCRAP)*PRICE_VANE</f>
        <v>692.51350518</v>
      </c>
      <c r="Y2432" s="24" t="n">
        <f aca="false">Q2432*RHO_PLATE/2700*(1+SCRAP)*PRICE_PLATE</f>
        <v>781.80512067</v>
      </c>
      <c r="Z2432" s="24" t="n">
        <f aca="false">T2432*CUT_M+(R2432+S2432)*CUT_SET</f>
        <v>443.219009</v>
      </c>
      <c r="AA2432" s="24" t="n">
        <f aca="false">U2432*ROUND_M</f>
        <v>1061.81412</v>
      </c>
      <c r="AB2432" s="24" t="n">
        <f aca="false">(R2432+S2432)*FINISH_PART</f>
        <v>496</v>
      </c>
      <c r="AC2432" s="24" t="n">
        <f aca="false">R2432*SPACER_VANE+(R2432+S2432)*ASM_H*LABOUR</f>
        <v>817.5</v>
      </c>
      <c r="AD2432" s="24" t="n">
        <f aca="false">V2432*G10_CAGE+W2432*G10_SLEEVE</f>
        <v>627.28848</v>
      </c>
      <c r="AE2432" s="24" t="n">
        <f aca="false">N2432/1000*SHAFT_M+SHAFT_SET</f>
        <v>217.76</v>
      </c>
      <c r="AF2432" s="24" t="n">
        <f aca="false">2*ROUNDUP(G2432*1000/V_ZENER,0)*PRICE_Z+5*ROUNDUP(G2432*DIODE_SAFETY/V_STICK,0)*PRICE_STICK</f>
        <v>80.9</v>
      </c>
      <c r="AG2432" s="24" t="n">
        <f aca="false">SUM(X2432:AF2432)</f>
        <v>5218.80023485</v>
      </c>
      <c r="AH2432" s="20" t="n">
        <f aca="false">FIXED_BOM</f>
        <v>3461</v>
      </c>
      <c r="AI2432" s="24" t="n">
        <f aca="false">(AG2432+AH2432)*(1+CONT)</f>
        <v>9981.7702700775</v>
      </c>
      <c r="AJ2432" s="24" t="n">
        <f aca="false">IF(L2432&gt;0,AI2432/L2432,1000000000000)</f>
        <v>421.684613040016</v>
      </c>
      <c r="AK2432" s="8" t="n">
        <f aca="false">IF(AND(G2432&gt;=V_NEED,L2432&gt;=P_MIN,K2432&gt;=Z_MIN,F2432&lt;=N_CAP,D2432&lt;=R_MAX,OR(CORONA_REQ=0,O2432&gt;=G2432)),1,0)</f>
        <v>0</v>
      </c>
      <c r="AL2432" s="28" t="n">
        <f aca="false">IF(AK2432=1,IF(OBJECTIVE=1,AI2432,AJ2432),1000000000000)+ROW()*0.000000001</f>
        <v>1000000000000</v>
      </c>
    </row>
    <row r="2433" customFormat="false" ht="15" hidden="false" customHeight="false" outlineLevel="0" collapsed="false">
      <c r="A2433" s="8" t="n">
        <v>2429</v>
      </c>
      <c r="B2433" s="23" t="n">
        <v>5</v>
      </c>
      <c r="C2433" s="23" t="n">
        <v>4</v>
      </c>
      <c r="D2433" s="8" t="n">
        <v>300</v>
      </c>
      <c r="E2433" s="8" t="n">
        <v>26</v>
      </c>
      <c r="F2433" s="8" t="n">
        <v>12</v>
      </c>
      <c r="G2433" s="28" t="n">
        <v>11.211605</v>
      </c>
      <c r="H2433" s="8" t="n">
        <v>337.51061</v>
      </c>
      <c r="I2433" s="8" t="n">
        <v>5049.447363</v>
      </c>
      <c r="J2433" s="28" t="n">
        <v>14.960855</v>
      </c>
      <c r="K2433" s="39" t="n">
        <v>1.550516</v>
      </c>
      <c r="L2433" s="28" t="n">
        <v>28.734312</v>
      </c>
      <c r="M2433" s="8" t="n">
        <v>328</v>
      </c>
      <c r="N2433" s="8" t="n">
        <v>1256</v>
      </c>
      <c r="O2433" s="28" t="n">
        <v>13.599858</v>
      </c>
      <c r="P2433" s="28" t="n">
        <v>69.424913</v>
      </c>
      <c r="Q2433" s="28" t="n">
        <v>77.188931</v>
      </c>
      <c r="R2433" s="8" t="n">
        <v>48</v>
      </c>
      <c r="S2433" s="8" t="n">
        <v>26</v>
      </c>
      <c r="T2433" s="23" t="n">
        <v>304.095562</v>
      </c>
      <c r="U2433" s="23" t="n">
        <v>253.955743</v>
      </c>
      <c r="V2433" s="28" t="n">
        <v>11.037305</v>
      </c>
      <c r="W2433" s="39" t="n">
        <v>1.159972</v>
      </c>
      <c r="X2433" s="24" t="n">
        <f aca="false">P2433*RHO_VANE/2700*(1+SCRAP)*PRICE_VANE</f>
        <v>831.01620861</v>
      </c>
      <c r="Y2433" s="24" t="n">
        <f aca="false">Q2433*RHO_PLATE/2700*(1+SCRAP)*PRICE_PLATE</f>
        <v>923.95150407</v>
      </c>
      <c r="Z2433" s="24" t="n">
        <f aca="false">T2433*CUT_M+(R2433+S2433)*CUT_SET</f>
        <v>530.143343</v>
      </c>
      <c r="AA2433" s="24" t="n">
        <f aca="false">U2433*ROUND_M</f>
        <v>1269.778715</v>
      </c>
      <c r="AB2433" s="24" t="n">
        <f aca="false">(R2433+S2433)*FINISH_PART</f>
        <v>592</v>
      </c>
      <c r="AC2433" s="24" t="n">
        <f aca="false">R2433*SPACER_VANE+(R2433+S2433)*ASM_H*LABOUR</f>
        <v>976.5</v>
      </c>
      <c r="AD2433" s="24" t="n">
        <f aca="false">V2433*G10_CAGE+W2433*G10_SLEEVE</f>
        <v>731.83662</v>
      </c>
      <c r="AE2433" s="24" t="n">
        <f aca="false">N2433/1000*SHAFT_M+SHAFT_SET</f>
        <v>230.72</v>
      </c>
      <c r="AF2433" s="24" t="n">
        <f aca="false">2*ROUNDUP(G2433*1000/V_ZENER,0)*PRICE_Z+5*ROUNDUP(G2433*DIODE_SAFETY/V_STICK,0)*PRICE_STICK</f>
        <v>80.9</v>
      </c>
      <c r="AG2433" s="24" t="n">
        <f aca="false">SUM(X2433:AF2433)</f>
        <v>6166.84639068</v>
      </c>
      <c r="AH2433" s="20" t="n">
        <f aca="false">FIXED_BOM</f>
        <v>3461</v>
      </c>
      <c r="AI2433" s="24" t="n">
        <f aca="false">(AG2433+AH2433)*(1+CONT)</f>
        <v>11072.023349282</v>
      </c>
      <c r="AJ2433" s="24" t="n">
        <f aca="false">IF(L2433&gt;0,AI2433/L2433,1000000000000)</f>
        <v>385.324115269647</v>
      </c>
      <c r="AK2433" s="8" t="n">
        <f aca="false">IF(AND(G2433&gt;=V_NEED,L2433&gt;=P_MIN,K2433&gt;=Z_MIN,F2433&lt;=N_CAP,D2433&lt;=R_MAX,OR(CORONA_REQ=0,O2433&gt;=G2433)),1,0)</f>
        <v>0</v>
      </c>
      <c r="AL2433" s="28" t="n">
        <f aca="false">IF(AK2433=1,IF(OBJECTIVE=1,AI2433,AJ2433),1000000000000)+ROW()*0.000000001</f>
        <v>1000000000000</v>
      </c>
    </row>
    <row r="2434" customFormat="false" ht="15" hidden="false" customHeight="false" outlineLevel="0" collapsed="false">
      <c r="A2434" s="8" t="n">
        <v>2430</v>
      </c>
      <c r="B2434" s="23" t="n">
        <v>5</v>
      </c>
      <c r="C2434" s="23" t="n">
        <v>4</v>
      </c>
      <c r="D2434" s="8" t="n">
        <v>300</v>
      </c>
      <c r="E2434" s="8" t="n">
        <v>26</v>
      </c>
      <c r="F2434" s="8" t="n">
        <v>16</v>
      </c>
      <c r="G2434" s="28" t="n">
        <v>11.211605</v>
      </c>
      <c r="H2434" s="8" t="n">
        <v>454.209952</v>
      </c>
      <c r="I2434" s="8" t="n">
        <v>6805.776881</v>
      </c>
      <c r="J2434" s="28" t="n">
        <v>14.983769</v>
      </c>
      <c r="K2434" s="39" t="n">
        <v>1.5537</v>
      </c>
      <c r="L2434" s="28" t="n">
        <v>38.880523</v>
      </c>
      <c r="M2434" s="8" t="n">
        <v>436</v>
      </c>
      <c r="N2434" s="8" t="n">
        <v>1472</v>
      </c>
      <c r="O2434" s="28" t="n">
        <v>13.599858</v>
      </c>
      <c r="P2434" s="28" t="n">
        <v>92.56655</v>
      </c>
      <c r="Q2434" s="28" t="n">
        <v>100.939372</v>
      </c>
      <c r="R2434" s="8" t="n">
        <v>64</v>
      </c>
      <c r="S2434" s="8" t="n">
        <v>34</v>
      </c>
      <c r="T2434" s="23" t="n">
        <v>403.994672</v>
      </c>
      <c r="U2434" s="23" t="n">
        <v>337.141581</v>
      </c>
      <c r="V2434" s="28" t="n">
        <v>14.19082</v>
      </c>
      <c r="W2434" s="39" t="n">
        <v>1.491392</v>
      </c>
      <c r="X2434" s="24" t="n">
        <f aca="false">P2434*RHO_VANE/2700*(1+SCRAP)*PRICE_VANE</f>
        <v>1108.0216035</v>
      </c>
      <c r="Y2434" s="24" t="n">
        <f aca="false">Q2434*RHO_PLATE/2700*(1+SCRAP)*PRICE_PLATE</f>
        <v>1208.24428284</v>
      </c>
      <c r="Z2434" s="24" t="n">
        <f aca="false">T2434*CUT_M+(R2434+S2434)*CUT_SET</f>
        <v>703.992008</v>
      </c>
      <c r="AA2434" s="24" t="n">
        <f aca="false">U2434*ROUND_M</f>
        <v>1685.707905</v>
      </c>
      <c r="AB2434" s="24" t="n">
        <f aca="false">(R2434+S2434)*FINISH_PART</f>
        <v>784</v>
      </c>
      <c r="AC2434" s="24" t="n">
        <f aca="false">R2434*SPACER_VANE+(R2434+S2434)*ASM_H*LABOUR</f>
        <v>1294.5</v>
      </c>
      <c r="AD2434" s="24" t="n">
        <f aca="false">V2434*G10_CAGE+W2434*G10_SLEEVE</f>
        <v>940.93272</v>
      </c>
      <c r="AE2434" s="24" t="n">
        <f aca="false">N2434/1000*SHAFT_M+SHAFT_SET</f>
        <v>256.64</v>
      </c>
      <c r="AF2434" s="24" t="n">
        <f aca="false">2*ROUNDUP(G2434*1000/V_ZENER,0)*PRICE_Z+5*ROUNDUP(G2434*DIODE_SAFETY/V_STICK,0)*PRICE_STICK</f>
        <v>80.9</v>
      </c>
      <c r="AG2434" s="24" t="n">
        <f aca="false">SUM(X2434:AF2434)</f>
        <v>8062.93851934</v>
      </c>
      <c r="AH2434" s="20" t="n">
        <f aca="false">FIXED_BOM</f>
        <v>3461</v>
      </c>
      <c r="AI2434" s="24" t="n">
        <f aca="false">(AG2434+AH2434)*(1+CONT)</f>
        <v>13252.529297241</v>
      </c>
      <c r="AJ2434" s="24" t="n">
        <f aca="false">IF(L2434&gt;0,AI2434/L2434,1000000000000)</f>
        <v>340.852649982126</v>
      </c>
      <c r="AK2434" s="8" t="n">
        <f aca="false">IF(AND(G2434&gt;=V_NEED,L2434&gt;=P_MIN,K2434&gt;=Z_MIN,F2434&lt;=N_CAP,D2434&lt;=R_MAX,OR(CORONA_REQ=0,O2434&gt;=G2434)),1,0)</f>
        <v>0</v>
      </c>
      <c r="AL2434" s="28" t="n">
        <f aca="false">IF(AK2434=1,IF(OBJECTIVE=1,AI2434,AJ2434),1000000000000)+ROW()*0.000000001</f>
        <v>1000000000000</v>
      </c>
    </row>
    <row r="2435" customFormat="false" ht="15" hidden="false" customHeight="false" outlineLevel="0" collapsed="false">
      <c r="A2435" s="8" t="n">
        <v>2431</v>
      </c>
      <c r="B2435" s="23" t="n">
        <v>6</v>
      </c>
      <c r="C2435" s="23" t="n">
        <v>1.5</v>
      </c>
      <c r="D2435" s="8" t="n">
        <v>300</v>
      </c>
      <c r="E2435" s="8" t="n">
        <v>18</v>
      </c>
      <c r="F2435" s="8" t="n">
        <v>4</v>
      </c>
      <c r="G2435" s="28" t="n">
        <v>13.132078</v>
      </c>
      <c r="H2435" s="8" t="n">
        <v>39.283531</v>
      </c>
      <c r="I2435" s="8" t="n">
        <v>901.520943</v>
      </c>
      <c r="J2435" s="28" t="n">
        <v>22.949081</v>
      </c>
      <c r="K2435" s="39" t="n">
        <v>1.551447</v>
      </c>
      <c r="L2435" s="28" t="n">
        <v>7.022707</v>
      </c>
      <c r="M2435" s="8" t="n">
        <v>84</v>
      </c>
      <c r="N2435" s="8" t="n">
        <v>772</v>
      </c>
      <c r="O2435" s="28" t="n">
        <v>11.510417</v>
      </c>
      <c r="P2435" s="28" t="n">
        <v>6.30307</v>
      </c>
      <c r="Q2435" s="28" t="n">
        <v>8.906415</v>
      </c>
      <c r="R2435" s="8" t="n">
        <v>16</v>
      </c>
      <c r="S2435" s="8" t="n">
        <v>8</v>
      </c>
      <c r="T2435" s="23" t="n">
        <v>99.899111</v>
      </c>
      <c r="U2435" s="23" t="n">
        <v>83.185838</v>
      </c>
      <c r="V2435" s="28" t="n">
        <v>3.912695</v>
      </c>
      <c r="W2435" s="39" t="n">
        <v>0.411207</v>
      </c>
      <c r="X2435" s="24" t="n">
        <f aca="false">P2435*RHO_VANE/2700*(1+SCRAP)*PRICE_VANE</f>
        <v>75.4477479</v>
      </c>
      <c r="Y2435" s="24" t="n">
        <f aca="false">Q2435*RHO_PLATE/2700*(1+SCRAP)*PRICE_PLATE</f>
        <v>106.60978755</v>
      </c>
      <c r="Z2435" s="24" t="n">
        <f aca="false">T2435*CUT_M+(R2435+S2435)*CUT_SET</f>
        <v>173.8486665</v>
      </c>
      <c r="AA2435" s="24" t="n">
        <f aca="false">U2435*ROUND_M</f>
        <v>415.92919</v>
      </c>
      <c r="AB2435" s="24" t="n">
        <f aca="false">(R2435+S2435)*FINISH_PART</f>
        <v>192</v>
      </c>
      <c r="AC2435" s="24" t="n">
        <f aca="false">R2435*SPACER_VANE+(R2435+S2435)*ASM_H*LABOUR</f>
        <v>318</v>
      </c>
      <c r="AD2435" s="24" t="n">
        <f aca="false">V2435*G10_CAGE+W2435*G10_SLEEVE</f>
        <v>259.43412</v>
      </c>
      <c r="AE2435" s="24" t="n">
        <f aca="false">N2435/1000*SHAFT_M+SHAFT_SET</f>
        <v>172.64</v>
      </c>
      <c r="AF2435" s="24" t="n">
        <f aca="false">2*ROUNDUP(G2435*1000/V_ZENER,0)*PRICE_Z+5*ROUNDUP(G2435*DIODE_SAFETY/V_STICK,0)*PRICE_STICK</f>
        <v>91.7</v>
      </c>
      <c r="AG2435" s="24" t="n">
        <f aca="false">SUM(X2435:AF2435)</f>
        <v>1805.60951195</v>
      </c>
      <c r="AH2435" s="20" t="n">
        <f aca="false">FIXED_BOM</f>
        <v>3461</v>
      </c>
      <c r="AI2435" s="24" t="n">
        <f aca="false">(AG2435+AH2435)*(1+CONT)</f>
        <v>6056.6009387425</v>
      </c>
      <c r="AJ2435" s="24" t="n">
        <f aca="false">IF(L2435&gt;0,AI2435/L2435,1000000000000)</f>
        <v>862.431102243409</v>
      </c>
      <c r="AK2435" s="8" t="n">
        <f aca="false">IF(AND(G2435&gt;=V_NEED,L2435&gt;=P_MIN,K2435&gt;=Z_MIN,F2435&lt;=N_CAP,D2435&lt;=R_MAX,OR(CORONA_REQ=0,O2435&gt;=G2435)),1,0)</f>
        <v>0</v>
      </c>
      <c r="AL2435" s="28" t="n">
        <f aca="false">IF(AK2435=1,IF(OBJECTIVE=1,AI2435,AJ2435),1000000000000)+ROW()*0.000000001</f>
        <v>1000000000000</v>
      </c>
    </row>
    <row r="2436" customFormat="false" ht="15" hidden="false" customHeight="false" outlineLevel="0" collapsed="false">
      <c r="A2436" s="8" t="n">
        <v>2432</v>
      </c>
      <c r="B2436" s="23" t="n">
        <v>6</v>
      </c>
      <c r="C2436" s="23" t="n">
        <v>1.5</v>
      </c>
      <c r="D2436" s="8" t="n">
        <v>300</v>
      </c>
      <c r="E2436" s="8" t="n">
        <v>18</v>
      </c>
      <c r="F2436" s="8" t="n">
        <v>6</v>
      </c>
      <c r="G2436" s="28" t="n">
        <v>13.132078</v>
      </c>
      <c r="H2436" s="8" t="n">
        <v>60.588407</v>
      </c>
      <c r="I2436" s="8" t="n">
        <v>1416.675768</v>
      </c>
      <c r="J2436" s="28" t="n">
        <v>23.381961</v>
      </c>
      <c r="K2436" s="39" t="n">
        <v>1.578882</v>
      </c>
      <c r="L2436" s="28" t="n">
        <v>11.41149</v>
      </c>
      <c r="M2436" s="8" t="n">
        <v>121.5</v>
      </c>
      <c r="N2436" s="8" t="n">
        <v>847</v>
      </c>
      <c r="O2436" s="28" t="n">
        <v>11.510417</v>
      </c>
      <c r="P2436" s="28" t="n">
        <v>9.454605</v>
      </c>
      <c r="Q2436" s="28" t="n">
        <v>11.133019</v>
      </c>
      <c r="R2436" s="8" t="n">
        <v>24</v>
      </c>
      <c r="S2436" s="8" t="n">
        <v>10</v>
      </c>
      <c r="T2436" s="23" t="n">
        <v>145.450436</v>
      </c>
      <c r="U2436" s="23" t="n">
        <v>120.380527</v>
      </c>
      <c r="V2436" s="28" t="n">
        <v>5.007666</v>
      </c>
      <c r="W2436" s="39" t="n">
        <v>0.526283</v>
      </c>
      <c r="X2436" s="24" t="n">
        <f aca="false">P2436*RHO_VANE/2700*(1+SCRAP)*PRICE_VANE</f>
        <v>113.17162185</v>
      </c>
      <c r="Y2436" s="24" t="n">
        <f aca="false">Q2436*RHO_PLATE/2700*(1+SCRAP)*PRICE_PLATE</f>
        <v>133.26223743</v>
      </c>
      <c r="Z2436" s="24" t="n">
        <f aca="false">T2436*CUT_M+(R2436+S2436)*CUT_SET</f>
        <v>252.175654</v>
      </c>
      <c r="AA2436" s="24" t="n">
        <f aca="false">U2436*ROUND_M</f>
        <v>601.902635</v>
      </c>
      <c r="AB2436" s="24" t="n">
        <f aca="false">(R2436+S2436)*FINISH_PART</f>
        <v>272</v>
      </c>
      <c r="AC2436" s="24" t="n">
        <f aca="false">R2436*SPACER_VANE+(R2436+S2436)*ASM_H*LABOUR</f>
        <v>454.5</v>
      </c>
      <c r="AD2436" s="24" t="n">
        <f aca="false">V2436*G10_CAGE+W2436*G10_SLEEVE</f>
        <v>332.03694</v>
      </c>
      <c r="AE2436" s="24" t="n">
        <f aca="false">N2436/1000*SHAFT_M+SHAFT_SET</f>
        <v>181.64</v>
      </c>
      <c r="AF2436" s="24" t="n">
        <f aca="false">2*ROUNDUP(G2436*1000/V_ZENER,0)*PRICE_Z+5*ROUNDUP(G2436*DIODE_SAFETY/V_STICK,0)*PRICE_STICK</f>
        <v>91.7</v>
      </c>
      <c r="AG2436" s="24" t="n">
        <f aca="false">SUM(X2436:AF2436)</f>
        <v>2432.38908828</v>
      </c>
      <c r="AH2436" s="20" t="n">
        <f aca="false">FIXED_BOM</f>
        <v>3461</v>
      </c>
      <c r="AI2436" s="24" t="n">
        <f aca="false">(AG2436+AH2436)*(1+CONT)</f>
        <v>6777.397451522</v>
      </c>
      <c r="AJ2436" s="24" t="n">
        <f aca="false">IF(L2436&gt;0,AI2436/L2436,1000000000000)</f>
        <v>593.909949666695</v>
      </c>
      <c r="AK2436" s="8" t="n">
        <f aca="false">IF(AND(G2436&gt;=V_NEED,L2436&gt;=P_MIN,K2436&gt;=Z_MIN,F2436&lt;=N_CAP,D2436&lt;=R_MAX,OR(CORONA_REQ=0,O2436&gt;=G2436)),1,0)</f>
        <v>0</v>
      </c>
      <c r="AL2436" s="28" t="n">
        <f aca="false">IF(AK2436=1,IF(OBJECTIVE=1,AI2436,AJ2436),1000000000000)+ROW()*0.000000001</f>
        <v>1000000000000</v>
      </c>
    </row>
    <row r="2437" customFormat="false" ht="15" hidden="false" customHeight="false" outlineLevel="0" collapsed="false">
      <c r="A2437" s="8" t="n">
        <v>2433</v>
      </c>
      <c r="B2437" s="23" t="n">
        <v>6</v>
      </c>
      <c r="C2437" s="23" t="n">
        <v>1.5</v>
      </c>
      <c r="D2437" s="8" t="n">
        <v>300</v>
      </c>
      <c r="E2437" s="8" t="n">
        <v>18</v>
      </c>
      <c r="F2437" s="8" t="n">
        <v>8</v>
      </c>
      <c r="G2437" s="28" t="n">
        <v>13.132078</v>
      </c>
      <c r="H2437" s="8" t="n">
        <v>81.893282</v>
      </c>
      <c r="I2437" s="8" t="n">
        <v>1931.830593</v>
      </c>
      <c r="J2437" s="28" t="n">
        <v>23.58961</v>
      </c>
      <c r="K2437" s="39" t="n">
        <v>1.593125</v>
      </c>
      <c r="L2437" s="28" t="n">
        <v>15.812736</v>
      </c>
      <c r="M2437" s="8" t="n">
        <v>166.5</v>
      </c>
      <c r="N2437" s="8" t="n">
        <v>937</v>
      </c>
      <c r="O2437" s="28" t="n">
        <v>11.510417</v>
      </c>
      <c r="P2437" s="28" t="n">
        <v>12.60614</v>
      </c>
      <c r="Q2437" s="28" t="n">
        <v>15.586227</v>
      </c>
      <c r="R2437" s="8" t="n">
        <v>32</v>
      </c>
      <c r="S2437" s="8" t="n">
        <v>14</v>
      </c>
      <c r="T2437" s="23" t="n">
        <v>195.399992</v>
      </c>
      <c r="U2437" s="23" t="n">
        <v>161.973446</v>
      </c>
      <c r="V2437" s="28" t="n">
        <v>6.321631</v>
      </c>
      <c r="W2437" s="39" t="n">
        <v>0.664375</v>
      </c>
      <c r="X2437" s="24" t="n">
        <f aca="false">P2437*RHO_VANE/2700*(1+SCRAP)*PRICE_VANE</f>
        <v>150.8954958</v>
      </c>
      <c r="Y2437" s="24" t="n">
        <f aca="false">Q2437*RHO_PLATE/2700*(1+SCRAP)*PRICE_PLATE</f>
        <v>186.56713719</v>
      </c>
      <c r="Z2437" s="24" t="n">
        <f aca="false">T2437*CUT_M+(R2437+S2437)*CUT_SET</f>
        <v>339.099988</v>
      </c>
      <c r="AA2437" s="24" t="n">
        <f aca="false">U2437*ROUND_M</f>
        <v>809.86723</v>
      </c>
      <c r="AB2437" s="24" t="n">
        <f aca="false">(R2437+S2437)*FINISH_PART</f>
        <v>368</v>
      </c>
      <c r="AC2437" s="24" t="n">
        <f aca="false">R2437*SPACER_VANE+(R2437+S2437)*ASM_H*LABOUR</f>
        <v>613.5</v>
      </c>
      <c r="AD2437" s="24" t="n">
        <f aca="false">V2437*G10_CAGE+W2437*G10_SLEEVE</f>
        <v>419.16036</v>
      </c>
      <c r="AE2437" s="24" t="n">
        <f aca="false">N2437/1000*SHAFT_M+SHAFT_SET</f>
        <v>192.44</v>
      </c>
      <c r="AF2437" s="24" t="n">
        <f aca="false">2*ROUNDUP(G2437*1000/V_ZENER,0)*PRICE_Z+5*ROUNDUP(G2437*DIODE_SAFETY/V_STICK,0)*PRICE_STICK</f>
        <v>91.7</v>
      </c>
      <c r="AG2437" s="24" t="n">
        <f aca="false">SUM(X2437:AF2437)</f>
        <v>3171.23021099</v>
      </c>
      <c r="AH2437" s="20" t="n">
        <f aca="false">FIXED_BOM</f>
        <v>3461</v>
      </c>
      <c r="AI2437" s="24" t="n">
        <f aca="false">(AG2437+AH2437)*(1+CONT)</f>
        <v>7627.0647426385</v>
      </c>
      <c r="AJ2437" s="24" t="n">
        <f aca="false">IF(L2437&gt;0,AI2437/L2437,1000000000000)</f>
        <v>482.336816515402</v>
      </c>
      <c r="AK2437" s="8" t="n">
        <f aca="false">IF(AND(G2437&gt;=V_NEED,L2437&gt;=P_MIN,K2437&gt;=Z_MIN,F2437&lt;=N_CAP,D2437&lt;=R_MAX,OR(CORONA_REQ=0,O2437&gt;=G2437)),1,0)</f>
        <v>0</v>
      </c>
      <c r="AL2437" s="28" t="n">
        <f aca="false">IF(AK2437=1,IF(OBJECTIVE=1,AI2437,AJ2437),1000000000000)+ROW()*0.000000001</f>
        <v>1000000000000</v>
      </c>
    </row>
    <row r="2438" customFormat="false" ht="15" hidden="false" customHeight="false" outlineLevel="0" collapsed="false">
      <c r="A2438" s="8" t="n">
        <v>2434</v>
      </c>
      <c r="B2438" s="23" t="n">
        <v>6</v>
      </c>
      <c r="C2438" s="23" t="n">
        <v>1.5</v>
      </c>
      <c r="D2438" s="8" t="n">
        <v>300</v>
      </c>
      <c r="E2438" s="8" t="n">
        <v>18</v>
      </c>
      <c r="F2438" s="8" t="n">
        <v>10</v>
      </c>
      <c r="G2438" s="28" t="n">
        <v>13.132078</v>
      </c>
      <c r="H2438" s="8" t="n">
        <v>103.198157</v>
      </c>
      <c r="I2438" s="8" t="n">
        <v>2446.985418</v>
      </c>
      <c r="J2438" s="28" t="n">
        <v>23.711522</v>
      </c>
      <c r="K2438" s="39" t="n">
        <v>1.600661</v>
      </c>
      <c r="L2438" s="28" t="n">
        <v>20.198048</v>
      </c>
      <c r="M2438" s="8" t="n">
        <v>204</v>
      </c>
      <c r="N2438" s="8" t="n">
        <v>1012</v>
      </c>
      <c r="O2438" s="28" t="n">
        <v>11.510417</v>
      </c>
      <c r="P2438" s="28" t="n">
        <v>15.757675</v>
      </c>
      <c r="Q2438" s="28" t="n">
        <v>17.81283</v>
      </c>
      <c r="R2438" s="8" t="n">
        <v>40</v>
      </c>
      <c r="S2438" s="8" t="n">
        <v>16</v>
      </c>
      <c r="T2438" s="23" t="n">
        <v>240.951317</v>
      </c>
      <c r="U2438" s="23" t="n">
        <v>199.168135</v>
      </c>
      <c r="V2438" s="28" t="n">
        <v>7.416602</v>
      </c>
      <c r="W2438" s="39" t="n">
        <v>0.779452</v>
      </c>
      <c r="X2438" s="24" t="n">
        <f aca="false">P2438*RHO_VANE/2700*(1+SCRAP)*PRICE_VANE</f>
        <v>188.61936975</v>
      </c>
      <c r="Y2438" s="24" t="n">
        <f aca="false">Q2438*RHO_PLATE/2700*(1+SCRAP)*PRICE_PLATE</f>
        <v>213.2195751</v>
      </c>
      <c r="Z2438" s="24" t="n">
        <f aca="false">T2438*CUT_M+(R2438+S2438)*CUT_SET</f>
        <v>417.4269755</v>
      </c>
      <c r="AA2438" s="24" t="n">
        <f aca="false">U2438*ROUND_M</f>
        <v>995.840675</v>
      </c>
      <c r="AB2438" s="24" t="n">
        <f aca="false">(R2438+S2438)*FINISH_PART</f>
        <v>448</v>
      </c>
      <c r="AC2438" s="24" t="n">
        <f aca="false">R2438*SPACER_VANE+(R2438+S2438)*ASM_H*LABOUR</f>
        <v>750</v>
      </c>
      <c r="AD2438" s="24" t="n">
        <f aca="false">V2438*G10_CAGE+W2438*G10_SLEEVE</f>
        <v>491.76324</v>
      </c>
      <c r="AE2438" s="24" t="n">
        <f aca="false">N2438/1000*SHAFT_M+SHAFT_SET</f>
        <v>201.44</v>
      </c>
      <c r="AF2438" s="24" t="n">
        <f aca="false">2*ROUNDUP(G2438*1000/V_ZENER,0)*PRICE_Z+5*ROUNDUP(G2438*DIODE_SAFETY/V_STICK,0)*PRICE_STICK</f>
        <v>91.7</v>
      </c>
      <c r="AG2438" s="24" t="n">
        <f aca="false">SUM(X2438:AF2438)</f>
        <v>3798.00983535</v>
      </c>
      <c r="AH2438" s="20" t="n">
        <f aca="false">FIXED_BOM</f>
        <v>3461</v>
      </c>
      <c r="AI2438" s="24" t="n">
        <f aca="false">(AG2438+AH2438)*(1+CONT)</f>
        <v>8347.8613106525</v>
      </c>
      <c r="AJ2438" s="24" t="n">
        <f aca="false">IF(L2438&gt;0,AI2438/L2438,1000000000000)</f>
        <v>413.30039965508</v>
      </c>
      <c r="AK2438" s="8" t="n">
        <f aca="false">IF(AND(G2438&gt;=V_NEED,L2438&gt;=P_MIN,K2438&gt;=Z_MIN,F2438&lt;=N_CAP,D2438&lt;=R_MAX,OR(CORONA_REQ=0,O2438&gt;=G2438)),1,0)</f>
        <v>0</v>
      </c>
      <c r="AL2438" s="28" t="n">
        <f aca="false">IF(AK2438=1,IF(OBJECTIVE=1,AI2438,AJ2438),1000000000000)+ROW()*0.000000001</f>
        <v>1000000000000</v>
      </c>
    </row>
    <row r="2439" customFormat="false" ht="15" hidden="false" customHeight="false" outlineLevel="0" collapsed="false">
      <c r="A2439" s="8" t="n">
        <v>2435</v>
      </c>
      <c r="B2439" s="23" t="n">
        <v>6</v>
      </c>
      <c r="C2439" s="23" t="n">
        <v>1.5</v>
      </c>
      <c r="D2439" s="8" t="n">
        <v>300</v>
      </c>
      <c r="E2439" s="8" t="n">
        <v>18</v>
      </c>
      <c r="F2439" s="8" t="n">
        <v>12</v>
      </c>
      <c r="G2439" s="28" t="n">
        <v>13.132078</v>
      </c>
      <c r="H2439" s="8" t="n">
        <v>124.503032</v>
      </c>
      <c r="I2439" s="8" t="n">
        <v>2962.140243</v>
      </c>
      <c r="J2439" s="28" t="n">
        <v>23.791712</v>
      </c>
      <c r="K2439" s="39" t="n">
        <v>1.606149</v>
      </c>
      <c r="L2439" s="28" t="n">
        <v>24.599785</v>
      </c>
      <c r="M2439" s="8" t="n">
        <v>249</v>
      </c>
      <c r="N2439" s="8" t="n">
        <v>1102</v>
      </c>
      <c r="O2439" s="28" t="n">
        <v>11.510417</v>
      </c>
      <c r="P2439" s="28" t="n">
        <v>18.90921</v>
      </c>
      <c r="Q2439" s="28" t="n">
        <v>22.266038</v>
      </c>
      <c r="R2439" s="8" t="n">
        <v>48</v>
      </c>
      <c r="S2439" s="8" t="n">
        <v>20</v>
      </c>
      <c r="T2439" s="23" t="n">
        <v>290.900872</v>
      </c>
      <c r="U2439" s="23" t="n">
        <v>240.761054</v>
      </c>
      <c r="V2439" s="28" t="n">
        <v>8.730566</v>
      </c>
      <c r="W2439" s="39" t="n">
        <v>0.917544</v>
      </c>
      <c r="X2439" s="24" t="n">
        <f aca="false">P2439*RHO_VANE/2700*(1+SCRAP)*PRICE_VANE</f>
        <v>226.3432437</v>
      </c>
      <c r="Y2439" s="24" t="n">
        <f aca="false">Q2439*RHO_PLATE/2700*(1+SCRAP)*PRICE_PLATE</f>
        <v>266.52447486</v>
      </c>
      <c r="Z2439" s="24" t="n">
        <f aca="false">T2439*CUT_M+(R2439+S2439)*CUT_SET</f>
        <v>504.351308</v>
      </c>
      <c r="AA2439" s="24" t="n">
        <f aca="false">U2439*ROUND_M</f>
        <v>1203.80527</v>
      </c>
      <c r="AB2439" s="24" t="n">
        <f aca="false">(R2439+S2439)*FINISH_PART</f>
        <v>544</v>
      </c>
      <c r="AC2439" s="24" t="n">
        <f aca="false">R2439*SPACER_VANE+(R2439+S2439)*ASM_H*LABOUR</f>
        <v>909</v>
      </c>
      <c r="AD2439" s="24" t="n">
        <f aca="false">V2439*G10_CAGE+W2439*G10_SLEEVE</f>
        <v>578.8866</v>
      </c>
      <c r="AE2439" s="24" t="n">
        <f aca="false">N2439/1000*SHAFT_M+SHAFT_SET</f>
        <v>212.24</v>
      </c>
      <c r="AF2439" s="24" t="n">
        <f aca="false">2*ROUNDUP(G2439*1000/V_ZENER,0)*PRICE_Z+5*ROUNDUP(G2439*DIODE_SAFETY/V_STICK,0)*PRICE_STICK</f>
        <v>91.7</v>
      </c>
      <c r="AG2439" s="24" t="n">
        <f aca="false">SUM(X2439:AF2439)</f>
        <v>4536.85089656</v>
      </c>
      <c r="AH2439" s="20" t="n">
        <f aca="false">FIXED_BOM</f>
        <v>3461</v>
      </c>
      <c r="AI2439" s="24" t="n">
        <f aca="false">(AG2439+AH2439)*(1+CONT)</f>
        <v>9197.528531044</v>
      </c>
      <c r="AJ2439" s="24" t="n">
        <f aca="false">IF(L2439&gt;0,AI2439/L2439,1000000000000)</f>
        <v>373.886541327251</v>
      </c>
      <c r="AK2439" s="8" t="n">
        <f aca="false">IF(AND(G2439&gt;=V_NEED,L2439&gt;=P_MIN,K2439&gt;=Z_MIN,F2439&lt;=N_CAP,D2439&lt;=R_MAX,OR(CORONA_REQ=0,O2439&gt;=G2439)),1,0)</f>
        <v>0</v>
      </c>
      <c r="AL2439" s="28" t="n">
        <f aca="false">IF(AK2439=1,IF(OBJECTIVE=1,AI2439,AJ2439),1000000000000)+ROW()*0.000000001</f>
        <v>1000000000000</v>
      </c>
    </row>
    <row r="2440" customFormat="false" ht="15" hidden="false" customHeight="false" outlineLevel="0" collapsed="false">
      <c r="A2440" s="8" t="n">
        <v>2436</v>
      </c>
      <c r="B2440" s="23" t="n">
        <v>6</v>
      </c>
      <c r="C2440" s="23" t="n">
        <v>1.5</v>
      </c>
      <c r="D2440" s="8" t="n">
        <v>300</v>
      </c>
      <c r="E2440" s="8" t="n">
        <v>18</v>
      </c>
      <c r="F2440" s="8" t="n">
        <v>16</v>
      </c>
      <c r="G2440" s="28" t="n">
        <v>13.132078</v>
      </c>
      <c r="H2440" s="8" t="n">
        <v>167.112782</v>
      </c>
      <c r="I2440" s="8" t="n">
        <v>3992.449892</v>
      </c>
      <c r="J2440" s="28" t="n">
        <v>23.890751</v>
      </c>
      <c r="K2440" s="39" t="n">
        <v>1.6125</v>
      </c>
      <c r="L2440" s="28" t="n">
        <v>33.405401</v>
      </c>
      <c r="M2440" s="8" t="n">
        <v>324</v>
      </c>
      <c r="N2440" s="8" t="n">
        <v>1252</v>
      </c>
      <c r="O2440" s="28" t="n">
        <v>11.510417</v>
      </c>
      <c r="P2440" s="28" t="n">
        <v>25.21228</v>
      </c>
      <c r="Q2440" s="28" t="n">
        <v>26.719246</v>
      </c>
      <c r="R2440" s="8" t="n">
        <v>64</v>
      </c>
      <c r="S2440" s="8" t="n">
        <v>24</v>
      </c>
      <c r="T2440" s="23" t="n">
        <v>382.003524</v>
      </c>
      <c r="U2440" s="23" t="n">
        <v>315.150432</v>
      </c>
      <c r="V2440" s="28" t="n">
        <v>10.920508</v>
      </c>
      <c r="W2440" s="39" t="n">
        <v>1.147697</v>
      </c>
      <c r="X2440" s="24" t="n">
        <f aca="false">P2440*RHO_VANE/2700*(1+SCRAP)*PRICE_VANE</f>
        <v>301.7909916</v>
      </c>
      <c r="Y2440" s="24" t="n">
        <f aca="false">Q2440*RHO_PLATE/2700*(1+SCRAP)*PRICE_PLATE</f>
        <v>319.82937462</v>
      </c>
      <c r="Z2440" s="24" t="n">
        <f aca="false">T2440*CUT_M+(R2440+S2440)*CUT_SET</f>
        <v>661.005286</v>
      </c>
      <c r="AA2440" s="24" t="n">
        <f aca="false">U2440*ROUND_M</f>
        <v>1575.75216</v>
      </c>
      <c r="AB2440" s="24" t="n">
        <f aca="false">(R2440+S2440)*FINISH_PART</f>
        <v>704</v>
      </c>
      <c r="AC2440" s="24" t="n">
        <f aca="false">R2440*SPACER_VANE+(R2440+S2440)*ASM_H*LABOUR</f>
        <v>1182</v>
      </c>
      <c r="AD2440" s="24" t="n">
        <f aca="false">V2440*G10_CAGE+W2440*G10_SLEEVE</f>
        <v>724.0923</v>
      </c>
      <c r="AE2440" s="24" t="n">
        <f aca="false">N2440/1000*SHAFT_M+SHAFT_SET</f>
        <v>230.24</v>
      </c>
      <c r="AF2440" s="24" t="n">
        <f aca="false">2*ROUNDUP(G2440*1000/V_ZENER,0)*PRICE_Z+5*ROUNDUP(G2440*DIODE_SAFETY/V_STICK,0)*PRICE_STICK</f>
        <v>91.7</v>
      </c>
      <c r="AG2440" s="24" t="n">
        <f aca="false">SUM(X2440:AF2440)</f>
        <v>5790.41011222</v>
      </c>
      <c r="AH2440" s="20" t="n">
        <f aca="false">FIXED_BOM</f>
        <v>3461</v>
      </c>
      <c r="AI2440" s="24" t="n">
        <f aca="false">(AG2440+AH2440)*(1+CONT)</f>
        <v>10639.121629053</v>
      </c>
      <c r="AJ2440" s="24" t="n">
        <f aca="false">IF(L2440&gt;0,AI2440/L2440,1000000000000)</f>
        <v>318.485074585783</v>
      </c>
      <c r="AK2440" s="8" t="n">
        <f aca="false">IF(AND(G2440&gt;=V_NEED,L2440&gt;=P_MIN,K2440&gt;=Z_MIN,F2440&lt;=N_CAP,D2440&lt;=R_MAX,OR(CORONA_REQ=0,O2440&gt;=G2440)),1,0)</f>
        <v>0</v>
      </c>
      <c r="AL2440" s="28" t="n">
        <f aca="false">IF(AK2440=1,IF(OBJECTIVE=1,AI2440,AJ2440),1000000000000)+ROW()*0.000000001</f>
        <v>1000000000000</v>
      </c>
    </row>
    <row r="2441" customFormat="false" ht="15" hidden="false" customHeight="false" outlineLevel="0" collapsed="false">
      <c r="A2441" s="8" t="n">
        <v>2437</v>
      </c>
      <c r="B2441" s="23" t="n">
        <v>6</v>
      </c>
      <c r="C2441" s="23" t="n">
        <v>1.5</v>
      </c>
      <c r="D2441" s="8" t="n">
        <v>300</v>
      </c>
      <c r="E2441" s="8" t="n">
        <v>22</v>
      </c>
      <c r="F2441" s="8" t="n">
        <v>4</v>
      </c>
      <c r="G2441" s="28" t="n">
        <v>13.132078</v>
      </c>
      <c r="H2441" s="8" t="n">
        <v>53.10179</v>
      </c>
      <c r="I2441" s="8" t="n">
        <v>1092.712465</v>
      </c>
      <c r="J2441" s="28" t="n">
        <v>20.577695</v>
      </c>
      <c r="K2441" s="39" t="n">
        <v>1.551083</v>
      </c>
      <c r="L2441" s="28" t="n">
        <v>8.514622</v>
      </c>
      <c r="M2441" s="8" t="n">
        <v>84</v>
      </c>
      <c r="N2441" s="8" t="n">
        <v>772</v>
      </c>
      <c r="O2441" s="28" t="n">
        <v>11.510417</v>
      </c>
      <c r="P2441" s="28" t="n">
        <v>7.490592</v>
      </c>
      <c r="Q2441" s="28" t="n">
        <v>8.906415</v>
      </c>
      <c r="R2441" s="8" t="n">
        <v>16</v>
      </c>
      <c r="S2441" s="8" t="n">
        <v>8</v>
      </c>
      <c r="T2441" s="23" t="n">
        <v>99.899111</v>
      </c>
      <c r="U2441" s="23" t="n">
        <v>83.185838</v>
      </c>
      <c r="V2441" s="28" t="n">
        <v>3.912695</v>
      </c>
      <c r="W2441" s="39" t="n">
        <v>0.411207</v>
      </c>
      <c r="X2441" s="24" t="n">
        <f aca="false">P2441*RHO_VANE/2700*(1+SCRAP)*PRICE_VANE</f>
        <v>89.66238624</v>
      </c>
      <c r="Y2441" s="24" t="n">
        <f aca="false">Q2441*RHO_PLATE/2700*(1+SCRAP)*PRICE_PLATE</f>
        <v>106.60978755</v>
      </c>
      <c r="Z2441" s="24" t="n">
        <f aca="false">T2441*CUT_M+(R2441+S2441)*CUT_SET</f>
        <v>173.8486665</v>
      </c>
      <c r="AA2441" s="24" t="n">
        <f aca="false">U2441*ROUND_M</f>
        <v>415.92919</v>
      </c>
      <c r="AB2441" s="24" t="n">
        <f aca="false">(R2441+S2441)*FINISH_PART</f>
        <v>192</v>
      </c>
      <c r="AC2441" s="24" t="n">
        <f aca="false">R2441*SPACER_VANE+(R2441+S2441)*ASM_H*LABOUR</f>
        <v>318</v>
      </c>
      <c r="AD2441" s="24" t="n">
        <f aca="false">V2441*G10_CAGE+W2441*G10_SLEEVE</f>
        <v>259.43412</v>
      </c>
      <c r="AE2441" s="24" t="n">
        <f aca="false">N2441/1000*SHAFT_M+SHAFT_SET</f>
        <v>172.64</v>
      </c>
      <c r="AF2441" s="24" t="n">
        <f aca="false">2*ROUNDUP(G2441*1000/V_ZENER,0)*PRICE_Z+5*ROUNDUP(G2441*DIODE_SAFETY/V_STICK,0)*PRICE_STICK</f>
        <v>91.7</v>
      </c>
      <c r="AG2441" s="24" t="n">
        <f aca="false">SUM(X2441:AF2441)</f>
        <v>1819.82415029</v>
      </c>
      <c r="AH2441" s="20" t="n">
        <f aca="false">FIXED_BOM</f>
        <v>3461</v>
      </c>
      <c r="AI2441" s="24" t="n">
        <f aca="false">(AG2441+AH2441)*(1+CONT)</f>
        <v>6072.9477728335</v>
      </c>
      <c r="AJ2441" s="24" t="n">
        <f aca="false">IF(L2441&gt;0,AI2441/L2441,1000000000000)</f>
        <v>713.237507529224</v>
      </c>
      <c r="AK2441" s="8" t="n">
        <f aca="false">IF(AND(G2441&gt;=V_NEED,L2441&gt;=P_MIN,K2441&gt;=Z_MIN,F2441&lt;=N_CAP,D2441&lt;=R_MAX,OR(CORONA_REQ=0,O2441&gt;=G2441)),1,0)</f>
        <v>0</v>
      </c>
      <c r="AL2441" s="28" t="n">
        <f aca="false">IF(AK2441=1,IF(OBJECTIVE=1,AI2441,AJ2441),1000000000000)+ROW()*0.000000001</f>
        <v>1000000000000</v>
      </c>
    </row>
    <row r="2442" customFormat="false" ht="15" hidden="false" customHeight="false" outlineLevel="0" collapsed="false">
      <c r="A2442" s="8" t="n">
        <v>2438</v>
      </c>
      <c r="B2442" s="23" t="n">
        <v>6</v>
      </c>
      <c r="C2442" s="23" t="n">
        <v>1.5</v>
      </c>
      <c r="D2442" s="8" t="n">
        <v>300</v>
      </c>
      <c r="E2442" s="8" t="n">
        <v>22</v>
      </c>
      <c r="F2442" s="8" t="n">
        <v>6</v>
      </c>
      <c r="G2442" s="28" t="n">
        <v>13.132078</v>
      </c>
      <c r="H2442" s="8" t="n">
        <v>82.302813</v>
      </c>
      <c r="I2442" s="8" t="n">
        <v>1717.119588</v>
      </c>
      <c r="J2442" s="28" t="n">
        <v>20.863437</v>
      </c>
      <c r="K2442" s="39" t="n">
        <v>1.574259</v>
      </c>
      <c r="L2442" s="28" t="n">
        <v>13.760685</v>
      </c>
      <c r="M2442" s="8" t="n">
        <v>129</v>
      </c>
      <c r="N2442" s="8" t="n">
        <v>862</v>
      </c>
      <c r="O2442" s="28" t="n">
        <v>11.510417</v>
      </c>
      <c r="P2442" s="28" t="n">
        <v>11.235888</v>
      </c>
      <c r="Q2442" s="28" t="n">
        <v>13.359623</v>
      </c>
      <c r="R2442" s="8" t="n">
        <v>24</v>
      </c>
      <c r="S2442" s="8" t="n">
        <v>12</v>
      </c>
      <c r="T2442" s="23" t="n">
        <v>149.848666</v>
      </c>
      <c r="U2442" s="23" t="n">
        <v>124.778757</v>
      </c>
      <c r="V2442" s="28" t="n">
        <v>5.22666</v>
      </c>
      <c r="W2442" s="39" t="n">
        <v>0.549299</v>
      </c>
      <c r="X2442" s="24" t="n">
        <f aca="false">P2442*RHO_VANE/2700*(1+SCRAP)*PRICE_VANE</f>
        <v>134.49357936</v>
      </c>
      <c r="Y2442" s="24" t="n">
        <f aca="false">Q2442*RHO_PLATE/2700*(1+SCRAP)*PRICE_PLATE</f>
        <v>159.91468731</v>
      </c>
      <c r="Z2442" s="24" t="n">
        <f aca="false">T2442*CUT_M+(R2442+S2442)*CUT_SET</f>
        <v>260.772999</v>
      </c>
      <c r="AA2442" s="24" t="n">
        <f aca="false">U2442*ROUND_M</f>
        <v>623.893785</v>
      </c>
      <c r="AB2442" s="24" t="n">
        <f aca="false">(R2442+S2442)*FINISH_PART</f>
        <v>288</v>
      </c>
      <c r="AC2442" s="24" t="n">
        <f aca="false">R2442*SPACER_VANE+(R2442+S2442)*ASM_H*LABOUR</f>
        <v>477</v>
      </c>
      <c r="AD2442" s="24" t="n">
        <f aca="false">V2442*G10_CAGE+W2442*G10_SLEEVE</f>
        <v>346.55754</v>
      </c>
      <c r="AE2442" s="24" t="n">
        <f aca="false">N2442/1000*SHAFT_M+SHAFT_SET</f>
        <v>183.44</v>
      </c>
      <c r="AF2442" s="24" t="n">
        <f aca="false">2*ROUNDUP(G2442*1000/V_ZENER,0)*PRICE_Z+5*ROUNDUP(G2442*DIODE_SAFETY/V_STICK,0)*PRICE_STICK</f>
        <v>91.7</v>
      </c>
      <c r="AG2442" s="24" t="n">
        <f aca="false">SUM(X2442:AF2442)</f>
        <v>2565.77259067</v>
      </c>
      <c r="AH2442" s="20" t="n">
        <f aca="false">FIXED_BOM</f>
        <v>3461</v>
      </c>
      <c r="AI2442" s="24" t="n">
        <f aca="false">(AG2442+AH2442)*(1+CONT)</f>
        <v>6930.7884792705</v>
      </c>
      <c r="AJ2442" s="24" t="n">
        <f aca="false">IF(L2442&gt;0,AI2442/L2442,1000000000000)</f>
        <v>503.665949716202</v>
      </c>
      <c r="AK2442" s="8" t="n">
        <f aca="false">IF(AND(G2442&gt;=V_NEED,L2442&gt;=P_MIN,K2442&gt;=Z_MIN,F2442&lt;=N_CAP,D2442&lt;=R_MAX,OR(CORONA_REQ=0,O2442&gt;=G2442)),1,0)</f>
        <v>0</v>
      </c>
      <c r="AL2442" s="28" t="n">
        <f aca="false">IF(AK2442=1,IF(OBJECTIVE=1,AI2442,AJ2442),1000000000000)+ROW()*0.000000001</f>
        <v>1000000000000</v>
      </c>
    </row>
    <row r="2443" customFormat="false" ht="15" hidden="false" customHeight="false" outlineLevel="0" collapsed="false">
      <c r="A2443" s="8" t="n">
        <v>2439</v>
      </c>
      <c r="B2443" s="23" t="n">
        <v>6</v>
      </c>
      <c r="C2443" s="23" t="n">
        <v>1.5</v>
      </c>
      <c r="D2443" s="8" t="n">
        <v>300</v>
      </c>
      <c r="E2443" s="8" t="n">
        <v>22</v>
      </c>
      <c r="F2443" s="8" t="n">
        <v>8</v>
      </c>
      <c r="G2443" s="28" t="n">
        <v>13.132078</v>
      </c>
      <c r="H2443" s="8" t="n">
        <v>111.503836</v>
      </c>
      <c r="I2443" s="8" t="n">
        <v>2341.526711</v>
      </c>
      <c r="J2443" s="28" t="n">
        <v>20.999517</v>
      </c>
      <c r="K2443" s="39" t="n">
        <v>1.584413</v>
      </c>
      <c r="L2443" s="28" t="n">
        <v>18.985821</v>
      </c>
      <c r="M2443" s="8" t="n">
        <v>174</v>
      </c>
      <c r="N2443" s="8" t="n">
        <v>952</v>
      </c>
      <c r="O2443" s="28" t="n">
        <v>11.510417</v>
      </c>
      <c r="P2443" s="28" t="n">
        <v>14.981184</v>
      </c>
      <c r="Q2443" s="28" t="n">
        <v>17.81283</v>
      </c>
      <c r="R2443" s="8" t="n">
        <v>32</v>
      </c>
      <c r="S2443" s="8" t="n">
        <v>16</v>
      </c>
      <c r="T2443" s="23" t="n">
        <v>199.798221</v>
      </c>
      <c r="U2443" s="23" t="n">
        <v>166.371675</v>
      </c>
      <c r="V2443" s="28" t="n">
        <v>6.540625</v>
      </c>
      <c r="W2443" s="39" t="n">
        <v>0.687391</v>
      </c>
      <c r="X2443" s="24" t="n">
        <f aca="false">P2443*RHO_VANE/2700*(1+SCRAP)*PRICE_VANE</f>
        <v>179.32477248</v>
      </c>
      <c r="Y2443" s="24" t="n">
        <f aca="false">Q2443*RHO_PLATE/2700*(1+SCRAP)*PRICE_PLATE</f>
        <v>213.2195751</v>
      </c>
      <c r="Z2443" s="24" t="n">
        <f aca="false">T2443*CUT_M+(R2443+S2443)*CUT_SET</f>
        <v>347.6973315</v>
      </c>
      <c r="AA2443" s="24" t="n">
        <f aca="false">U2443*ROUND_M</f>
        <v>831.858375</v>
      </c>
      <c r="AB2443" s="24" t="n">
        <f aca="false">(R2443+S2443)*FINISH_PART</f>
        <v>384</v>
      </c>
      <c r="AC2443" s="24" t="n">
        <f aca="false">R2443*SPACER_VANE+(R2443+S2443)*ASM_H*LABOUR</f>
        <v>636</v>
      </c>
      <c r="AD2443" s="24" t="n">
        <f aca="false">V2443*G10_CAGE+W2443*G10_SLEEVE</f>
        <v>433.68096</v>
      </c>
      <c r="AE2443" s="24" t="n">
        <f aca="false">N2443/1000*SHAFT_M+SHAFT_SET</f>
        <v>194.24</v>
      </c>
      <c r="AF2443" s="24" t="n">
        <f aca="false">2*ROUNDUP(G2443*1000/V_ZENER,0)*PRICE_Z+5*ROUNDUP(G2443*DIODE_SAFETY/V_STICK,0)*PRICE_STICK</f>
        <v>91.7</v>
      </c>
      <c r="AG2443" s="24" t="n">
        <f aca="false">SUM(X2443:AF2443)</f>
        <v>3311.72101408</v>
      </c>
      <c r="AH2443" s="20" t="n">
        <f aca="false">FIXED_BOM</f>
        <v>3461</v>
      </c>
      <c r="AI2443" s="24" t="n">
        <f aca="false">(AG2443+AH2443)*(1+CONT)</f>
        <v>7788.629166192</v>
      </c>
      <c r="AJ2443" s="24" t="n">
        <f aca="false">IF(L2443&gt;0,AI2443/L2443,1000000000000)</f>
        <v>410.233993367577</v>
      </c>
      <c r="AK2443" s="8" t="n">
        <f aca="false">IF(AND(G2443&gt;=V_NEED,L2443&gt;=P_MIN,K2443&gt;=Z_MIN,F2443&lt;=N_CAP,D2443&lt;=R_MAX,OR(CORONA_REQ=0,O2443&gt;=G2443)),1,0)</f>
        <v>0</v>
      </c>
      <c r="AL2443" s="28" t="n">
        <f aca="false">IF(AK2443=1,IF(OBJECTIVE=1,AI2443,AJ2443),1000000000000)+ROW()*0.000000001</f>
        <v>1000000000000</v>
      </c>
    </row>
    <row r="2444" customFormat="false" ht="15" hidden="false" customHeight="false" outlineLevel="0" collapsed="false">
      <c r="A2444" s="8" t="n">
        <v>2440</v>
      </c>
      <c r="B2444" s="23" t="n">
        <v>6</v>
      </c>
      <c r="C2444" s="23" t="n">
        <v>1.5</v>
      </c>
      <c r="D2444" s="8" t="n">
        <v>300</v>
      </c>
      <c r="E2444" s="8" t="n">
        <v>22</v>
      </c>
      <c r="F2444" s="8" t="n">
        <v>10</v>
      </c>
      <c r="G2444" s="28" t="n">
        <v>13.132078</v>
      </c>
      <c r="H2444" s="8" t="n">
        <v>140.704859</v>
      </c>
      <c r="I2444" s="8" t="n">
        <v>2965.933834</v>
      </c>
      <c r="J2444" s="28" t="n">
        <v>21.079114</v>
      </c>
      <c r="K2444" s="39" t="n">
        <v>1.591595</v>
      </c>
      <c r="L2444" s="28" t="n">
        <v>24.249519</v>
      </c>
      <c r="M2444" s="8" t="n">
        <v>219</v>
      </c>
      <c r="N2444" s="8" t="n">
        <v>1042</v>
      </c>
      <c r="O2444" s="28" t="n">
        <v>11.510417</v>
      </c>
      <c r="P2444" s="28" t="n">
        <v>18.72648</v>
      </c>
      <c r="Q2444" s="28" t="n">
        <v>22.266038</v>
      </c>
      <c r="R2444" s="8" t="n">
        <v>40</v>
      </c>
      <c r="S2444" s="8" t="n">
        <v>20</v>
      </c>
      <c r="T2444" s="23" t="n">
        <v>249.747777</v>
      </c>
      <c r="U2444" s="23" t="n">
        <v>207.964594</v>
      </c>
      <c r="V2444" s="28" t="n">
        <v>7.85459</v>
      </c>
      <c r="W2444" s="39" t="n">
        <v>0.825482</v>
      </c>
      <c r="X2444" s="24" t="n">
        <f aca="false">P2444*RHO_VANE/2700*(1+SCRAP)*PRICE_VANE</f>
        <v>224.1559656</v>
      </c>
      <c r="Y2444" s="24" t="n">
        <f aca="false">Q2444*RHO_PLATE/2700*(1+SCRAP)*PRICE_PLATE</f>
        <v>266.52447486</v>
      </c>
      <c r="Z2444" s="24" t="n">
        <f aca="false">T2444*CUT_M+(R2444+S2444)*CUT_SET</f>
        <v>434.6216655</v>
      </c>
      <c r="AA2444" s="24" t="n">
        <f aca="false">U2444*ROUND_M</f>
        <v>1039.82297</v>
      </c>
      <c r="AB2444" s="24" t="n">
        <f aca="false">(R2444+S2444)*FINISH_PART</f>
        <v>480</v>
      </c>
      <c r="AC2444" s="24" t="n">
        <f aca="false">R2444*SPACER_VANE+(R2444+S2444)*ASM_H*LABOUR</f>
        <v>795</v>
      </c>
      <c r="AD2444" s="24" t="n">
        <f aca="false">V2444*G10_CAGE+W2444*G10_SLEEVE</f>
        <v>520.80432</v>
      </c>
      <c r="AE2444" s="24" t="n">
        <f aca="false">N2444/1000*SHAFT_M+SHAFT_SET</f>
        <v>205.04</v>
      </c>
      <c r="AF2444" s="24" t="n">
        <f aca="false">2*ROUNDUP(G2444*1000/V_ZENER,0)*PRICE_Z+5*ROUNDUP(G2444*DIODE_SAFETY/V_STICK,0)*PRICE_STICK</f>
        <v>91.7</v>
      </c>
      <c r="AG2444" s="24" t="n">
        <f aca="false">SUM(X2444:AF2444)</f>
        <v>4057.66939596</v>
      </c>
      <c r="AH2444" s="20" t="n">
        <f aca="false">FIXED_BOM</f>
        <v>3461</v>
      </c>
      <c r="AI2444" s="24" t="n">
        <f aca="false">(AG2444+AH2444)*(1+CONT)</f>
        <v>8646.469805354</v>
      </c>
      <c r="AJ2444" s="24" t="n">
        <f aca="false">IF(L2444&gt;0,AI2444/L2444,1000000000000)</f>
        <v>356.562528327015</v>
      </c>
      <c r="AK2444" s="8" t="n">
        <f aca="false">IF(AND(G2444&gt;=V_NEED,L2444&gt;=P_MIN,K2444&gt;=Z_MIN,F2444&lt;=N_CAP,D2444&lt;=R_MAX,OR(CORONA_REQ=0,O2444&gt;=G2444)),1,0)</f>
        <v>0</v>
      </c>
      <c r="AL2444" s="28" t="n">
        <f aca="false">IF(AK2444=1,IF(OBJECTIVE=1,AI2444,AJ2444),1000000000000)+ROW()*0.000000001</f>
        <v>1000000000000</v>
      </c>
    </row>
    <row r="2445" customFormat="false" ht="15" hidden="false" customHeight="false" outlineLevel="0" collapsed="false">
      <c r="A2445" s="8" t="n">
        <v>2441</v>
      </c>
      <c r="B2445" s="23" t="n">
        <v>6</v>
      </c>
      <c r="C2445" s="23" t="n">
        <v>1.5</v>
      </c>
      <c r="D2445" s="8" t="n">
        <v>300</v>
      </c>
      <c r="E2445" s="8" t="n">
        <v>22</v>
      </c>
      <c r="F2445" s="8" t="n">
        <v>12</v>
      </c>
      <c r="G2445" s="28" t="n">
        <v>13.132078</v>
      </c>
      <c r="H2445" s="8" t="n">
        <v>169.905882</v>
      </c>
      <c r="I2445" s="8" t="n">
        <v>3590.340958</v>
      </c>
      <c r="J2445" s="28" t="n">
        <v>21.131352</v>
      </c>
      <c r="K2445" s="39" t="n">
        <v>1.595767</v>
      </c>
      <c r="L2445" s="28" t="n">
        <v>29.493228</v>
      </c>
      <c r="M2445" s="8" t="n">
        <v>256.5</v>
      </c>
      <c r="N2445" s="8" t="n">
        <v>1117</v>
      </c>
      <c r="O2445" s="28" t="n">
        <v>11.510417</v>
      </c>
      <c r="P2445" s="28" t="n">
        <v>22.471776</v>
      </c>
      <c r="Q2445" s="28" t="n">
        <v>24.492642</v>
      </c>
      <c r="R2445" s="8" t="n">
        <v>48</v>
      </c>
      <c r="S2445" s="8" t="n">
        <v>22</v>
      </c>
      <c r="T2445" s="23" t="n">
        <v>295.299102</v>
      </c>
      <c r="U2445" s="23" t="n">
        <v>245.159283</v>
      </c>
      <c r="V2445" s="28" t="n">
        <v>8.949561</v>
      </c>
      <c r="W2445" s="39" t="n">
        <v>0.940559</v>
      </c>
      <c r="X2445" s="24" t="n">
        <f aca="false">P2445*RHO_VANE/2700*(1+SCRAP)*PRICE_VANE</f>
        <v>268.98715872</v>
      </c>
      <c r="Y2445" s="24" t="n">
        <f aca="false">Q2445*RHO_PLATE/2700*(1+SCRAP)*PRICE_PLATE</f>
        <v>293.17692474</v>
      </c>
      <c r="Z2445" s="24" t="n">
        <f aca="false">T2445*CUT_M+(R2445+S2445)*CUT_SET</f>
        <v>512.948653</v>
      </c>
      <c r="AA2445" s="24" t="n">
        <f aca="false">U2445*ROUND_M</f>
        <v>1225.796415</v>
      </c>
      <c r="AB2445" s="24" t="n">
        <f aca="false">(R2445+S2445)*FINISH_PART</f>
        <v>560</v>
      </c>
      <c r="AC2445" s="24" t="n">
        <f aca="false">R2445*SPACER_VANE+(R2445+S2445)*ASM_H*LABOUR</f>
        <v>931.5</v>
      </c>
      <c r="AD2445" s="24" t="n">
        <f aca="false">V2445*G10_CAGE+W2445*G10_SLEEVE</f>
        <v>593.4072</v>
      </c>
      <c r="AE2445" s="24" t="n">
        <f aca="false">N2445/1000*SHAFT_M+SHAFT_SET</f>
        <v>214.04</v>
      </c>
      <c r="AF2445" s="24" t="n">
        <f aca="false">2*ROUNDUP(G2445*1000/V_ZENER,0)*PRICE_Z+5*ROUNDUP(G2445*DIODE_SAFETY/V_STICK,0)*PRICE_STICK</f>
        <v>91.7</v>
      </c>
      <c r="AG2445" s="24" t="n">
        <f aca="false">SUM(X2445:AF2445)</f>
        <v>4691.55635146</v>
      </c>
      <c r="AH2445" s="20" t="n">
        <f aca="false">FIXED_BOM</f>
        <v>3461</v>
      </c>
      <c r="AI2445" s="24" t="n">
        <f aca="false">(AG2445+AH2445)*(1+CONT)</f>
        <v>9375.439804179</v>
      </c>
      <c r="AJ2445" s="24" t="n">
        <f aca="false">IF(L2445&gt;0,AI2445/L2445,1000000000000)</f>
        <v>317.884492134228</v>
      </c>
      <c r="AK2445" s="8" t="n">
        <f aca="false">IF(AND(G2445&gt;=V_NEED,L2445&gt;=P_MIN,K2445&gt;=Z_MIN,F2445&lt;=N_CAP,D2445&lt;=R_MAX,OR(CORONA_REQ=0,O2445&gt;=G2445)),1,0)</f>
        <v>0</v>
      </c>
      <c r="AL2445" s="28" t="n">
        <f aca="false">IF(AK2445=1,IF(OBJECTIVE=1,AI2445,AJ2445),1000000000000)+ROW()*0.000000001</f>
        <v>1000000000000</v>
      </c>
    </row>
    <row r="2446" customFormat="false" ht="15" hidden="false" customHeight="false" outlineLevel="0" collapsed="false">
      <c r="A2446" s="8" t="n">
        <v>2442</v>
      </c>
      <c r="B2446" s="23" t="n">
        <v>6</v>
      </c>
      <c r="C2446" s="23" t="n">
        <v>1.5</v>
      </c>
      <c r="D2446" s="8" t="n">
        <v>300</v>
      </c>
      <c r="E2446" s="8" t="n">
        <v>22</v>
      </c>
      <c r="F2446" s="8" t="n">
        <v>16</v>
      </c>
      <c r="G2446" s="28" t="n">
        <v>13.132078</v>
      </c>
      <c r="H2446" s="8" t="n">
        <v>228.307928</v>
      </c>
      <c r="I2446" s="8" t="n">
        <v>4839.155204</v>
      </c>
      <c r="J2446" s="28" t="n">
        <v>21.195739</v>
      </c>
      <c r="K2446" s="39" t="n">
        <v>1.601307</v>
      </c>
      <c r="L2446" s="28" t="n">
        <v>39.999241</v>
      </c>
      <c r="M2446" s="8" t="n">
        <v>346.5</v>
      </c>
      <c r="N2446" s="8" t="n">
        <v>1297</v>
      </c>
      <c r="O2446" s="28" t="n">
        <v>11.510417</v>
      </c>
      <c r="P2446" s="28" t="n">
        <v>29.962368</v>
      </c>
      <c r="Q2446" s="28" t="n">
        <v>33.399057</v>
      </c>
      <c r="R2446" s="8" t="n">
        <v>64</v>
      </c>
      <c r="S2446" s="8" t="n">
        <v>30</v>
      </c>
      <c r="T2446" s="23" t="n">
        <v>395.198213</v>
      </c>
      <c r="U2446" s="23" t="n">
        <v>328.345121</v>
      </c>
      <c r="V2446" s="28" t="n">
        <v>11.57749</v>
      </c>
      <c r="W2446" s="39" t="n">
        <v>1.216743</v>
      </c>
      <c r="X2446" s="24" t="n">
        <f aca="false">P2446*RHO_VANE/2700*(1+SCRAP)*PRICE_VANE</f>
        <v>358.64954496</v>
      </c>
      <c r="Y2446" s="24" t="n">
        <f aca="false">Q2446*RHO_PLATE/2700*(1+SCRAP)*PRICE_PLATE</f>
        <v>399.78671229</v>
      </c>
      <c r="Z2446" s="24" t="n">
        <f aca="false">T2446*CUT_M+(R2446+S2446)*CUT_SET</f>
        <v>686.7973195</v>
      </c>
      <c r="AA2446" s="24" t="n">
        <f aca="false">U2446*ROUND_M</f>
        <v>1641.725605</v>
      </c>
      <c r="AB2446" s="24" t="n">
        <f aca="false">(R2446+S2446)*FINISH_PART</f>
        <v>752</v>
      </c>
      <c r="AC2446" s="24" t="n">
        <f aca="false">R2446*SPACER_VANE+(R2446+S2446)*ASM_H*LABOUR</f>
        <v>1249.5</v>
      </c>
      <c r="AD2446" s="24" t="n">
        <f aca="false">V2446*G10_CAGE+W2446*G10_SLEEVE</f>
        <v>767.65398</v>
      </c>
      <c r="AE2446" s="24" t="n">
        <f aca="false">N2446/1000*SHAFT_M+SHAFT_SET</f>
        <v>235.64</v>
      </c>
      <c r="AF2446" s="24" t="n">
        <f aca="false">2*ROUNDUP(G2446*1000/V_ZENER,0)*PRICE_Z+5*ROUNDUP(G2446*DIODE_SAFETY/V_STICK,0)*PRICE_STICK</f>
        <v>91.7</v>
      </c>
      <c r="AG2446" s="24" t="n">
        <f aca="false">SUM(X2446:AF2446)</f>
        <v>6183.45316175</v>
      </c>
      <c r="AH2446" s="20" t="n">
        <f aca="false">FIXED_BOM</f>
        <v>3461</v>
      </c>
      <c r="AI2446" s="24" t="n">
        <f aca="false">(AG2446+AH2446)*(1+CONT)</f>
        <v>11091.1211360125</v>
      </c>
      <c r="AJ2446" s="24" t="n">
        <f aca="false">IF(L2446&gt;0,AI2446/L2446,1000000000000)</f>
        <v>277.283289850737</v>
      </c>
      <c r="AK2446" s="8" t="n">
        <f aca="false">IF(AND(G2446&gt;=V_NEED,L2446&gt;=P_MIN,K2446&gt;=Z_MIN,F2446&lt;=N_CAP,D2446&lt;=R_MAX,OR(CORONA_REQ=0,O2446&gt;=G2446)),1,0)</f>
        <v>0</v>
      </c>
      <c r="AL2446" s="28" t="n">
        <f aca="false">IF(AK2446=1,IF(OBJECTIVE=1,AI2446,AJ2446),1000000000000)+ROW()*0.000000001</f>
        <v>1000000000000</v>
      </c>
    </row>
    <row r="2447" customFormat="false" ht="15" hidden="false" customHeight="false" outlineLevel="0" collapsed="false">
      <c r="A2447" s="8" t="n">
        <v>2443</v>
      </c>
      <c r="B2447" s="23" t="n">
        <v>6</v>
      </c>
      <c r="C2447" s="23" t="n">
        <v>1.5</v>
      </c>
      <c r="D2447" s="8" t="n">
        <v>300</v>
      </c>
      <c r="E2447" s="8" t="n">
        <v>26</v>
      </c>
      <c r="F2447" s="8" t="n">
        <v>4</v>
      </c>
      <c r="G2447" s="28" t="n">
        <v>13.132078</v>
      </c>
      <c r="H2447" s="8" t="n">
        <v>83.820818</v>
      </c>
      <c r="I2447" s="8" t="n">
        <v>1280.935011</v>
      </c>
      <c r="J2447" s="28" t="n">
        <v>15.281824</v>
      </c>
      <c r="K2447" s="39" t="n">
        <v>1.518262</v>
      </c>
      <c r="L2447" s="28" t="n">
        <v>9.59117</v>
      </c>
      <c r="M2447" s="8" t="n">
        <v>91.5</v>
      </c>
      <c r="N2447" s="8" t="n">
        <v>787</v>
      </c>
      <c r="O2447" s="28" t="n">
        <v>11.510417</v>
      </c>
      <c r="P2447" s="28" t="n">
        <v>8.678114</v>
      </c>
      <c r="Q2447" s="28" t="n">
        <v>11.133019</v>
      </c>
      <c r="R2447" s="8" t="n">
        <v>16</v>
      </c>
      <c r="S2447" s="8" t="n">
        <v>10</v>
      </c>
      <c r="T2447" s="23" t="n">
        <v>104.29734</v>
      </c>
      <c r="U2447" s="23" t="n">
        <v>87.584067</v>
      </c>
      <c r="V2447" s="28" t="n">
        <v>4.131689</v>
      </c>
      <c r="W2447" s="39" t="n">
        <v>0.434222</v>
      </c>
      <c r="X2447" s="24" t="n">
        <f aca="false">P2447*RHO_VANE/2700*(1+SCRAP)*PRICE_VANE</f>
        <v>103.87702458</v>
      </c>
      <c r="Y2447" s="24" t="n">
        <f aca="false">Q2447*RHO_PLATE/2700*(1+SCRAP)*PRICE_PLATE</f>
        <v>133.26223743</v>
      </c>
      <c r="Z2447" s="24" t="n">
        <f aca="false">T2447*CUT_M+(R2447+S2447)*CUT_SET</f>
        <v>182.44601</v>
      </c>
      <c r="AA2447" s="24" t="n">
        <f aca="false">U2447*ROUND_M</f>
        <v>437.920335</v>
      </c>
      <c r="AB2447" s="24" t="n">
        <f aca="false">(R2447+S2447)*FINISH_PART</f>
        <v>208</v>
      </c>
      <c r="AC2447" s="24" t="n">
        <f aca="false">R2447*SPACER_VANE+(R2447+S2447)*ASM_H*LABOUR</f>
        <v>340.5</v>
      </c>
      <c r="AD2447" s="24" t="n">
        <f aca="false">V2447*G10_CAGE+W2447*G10_SLEEVE</f>
        <v>273.95466</v>
      </c>
      <c r="AE2447" s="24" t="n">
        <f aca="false">N2447/1000*SHAFT_M+SHAFT_SET</f>
        <v>174.44</v>
      </c>
      <c r="AF2447" s="24" t="n">
        <f aca="false">2*ROUNDUP(G2447*1000/V_ZENER,0)*PRICE_Z+5*ROUNDUP(G2447*DIODE_SAFETY/V_STICK,0)*PRICE_STICK</f>
        <v>91.7</v>
      </c>
      <c r="AG2447" s="24" t="n">
        <f aca="false">SUM(X2447:AF2447)</f>
        <v>1946.10026701</v>
      </c>
      <c r="AH2447" s="20" t="n">
        <f aca="false">FIXED_BOM</f>
        <v>3461</v>
      </c>
      <c r="AI2447" s="24" t="n">
        <f aca="false">(AG2447+AH2447)*(1+CONT)</f>
        <v>6218.1653070615</v>
      </c>
      <c r="AJ2447" s="24" t="n">
        <f aca="false">IF(L2447&gt;0,AI2447/L2447,1000000000000)</f>
        <v>648.321873875815</v>
      </c>
      <c r="AK2447" s="8" t="n">
        <f aca="false">IF(AND(G2447&gt;=V_NEED,L2447&gt;=P_MIN,K2447&gt;=Z_MIN,F2447&lt;=N_CAP,D2447&lt;=R_MAX,OR(CORONA_REQ=0,O2447&gt;=G2447)),1,0)</f>
        <v>0</v>
      </c>
      <c r="AL2447" s="28" t="n">
        <f aca="false">IF(AK2447=1,IF(OBJECTIVE=1,AI2447,AJ2447),1000000000000)+ROW()*0.000000001</f>
        <v>1000000000000</v>
      </c>
    </row>
    <row r="2448" customFormat="false" ht="15" hidden="false" customHeight="false" outlineLevel="0" collapsed="false">
      <c r="A2448" s="8" t="n">
        <v>2444</v>
      </c>
      <c r="B2448" s="23" t="n">
        <v>6</v>
      </c>
      <c r="C2448" s="23" t="n">
        <v>1.5</v>
      </c>
      <c r="D2448" s="8" t="n">
        <v>300</v>
      </c>
      <c r="E2448" s="8" t="n">
        <v>26</v>
      </c>
      <c r="F2448" s="8" t="n">
        <v>6</v>
      </c>
      <c r="G2448" s="28" t="n">
        <v>13.132078</v>
      </c>
      <c r="H2448" s="8" t="n">
        <v>130.575571</v>
      </c>
      <c r="I2448" s="8" t="n">
        <v>2012.897875</v>
      </c>
      <c r="J2448" s="28" t="n">
        <v>15.415578</v>
      </c>
      <c r="K2448" s="39" t="n">
        <v>1.537235</v>
      </c>
      <c r="L2448" s="28" t="n">
        <v>15.450093</v>
      </c>
      <c r="M2448" s="8" t="n">
        <v>136.5</v>
      </c>
      <c r="N2448" s="8" t="n">
        <v>877</v>
      </c>
      <c r="O2448" s="28" t="n">
        <v>11.510417</v>
      </c>
      <c r="P2448" s="28" t="n">
        <v>13.017171</v>
      </c>
      <c r="Q2448" s="28" t="n">
        <v>15.586227</v>
      </c>
      <c r="R2448" s="8" t="n">
        <v>24</v>
      </c>
      <c r="S2448" s="8" t="n">
        <v>14</v>
      </c>
      <c r="T2448" s="23" t="n">
        <v>154.246896</v>
      </c>
      <c r="U2448" s="23" t="n">
        <v>129.176986</v>
      </c>
      <c r="V2448" s="28" t="n">
        <v>5.445654</v>
      </c>
      <c r="W2448" s="39" t="n">
        <v>0.572314</v>
      </c>
      <c r="X2448" s="24" t="n">
        <f aca="false">P2448*RHO_VANE/2700*(1+SCRAP)*PRICE_VANE</f>
        <v>155.81553687</v>
      </c>
      <c r="Y2448" s="24" t="n">
        <f aca="false">Q2448*RHO_PLATE/2700*(1+SCRAP)*PRICE_PLATE</f>
        <v>186.56713719</v>
      </c>
      <c r="Z2448" s="24" t="n">
        <f aca="false">T2448*CUT_M+(R2448+S2448)*CUT_SET</f>
        <v>269.370344</v>
      </c>
      <c r="AA2448" s="24" t="n">
        <f aca="false">U2448*ROUND_M</f>
        <v>645.88493</v>
      </c>
      <c r="AB2448" s="24" t="n">
        <f aca="false">(R2448+S2448)*FINISH_PART</f>
        <v>304</v>
      </c>
      <c r="AC2448" s="24" t="n">
        <f aca="false">R2448*SPACER_VANE+(R2448+S2448)*ASM_H*LABOUR</f>
        <v>499.5</v>
      </c>
      <c r="AD2448" s="24" t="n">
        <f aca="false">V2448*G10_CAGE+W2448*G10_SLEEVE</f>
        <v>361.07808</v>
      </c>
      <c r="AE2448" s="24" t="n">
        <f aca="false">N2448/1000*SHAFT_M+SHAFT_SET</f>
        <v>185.24</v>
      </c>
      <c r="AF2448" s="24" t="n">
        <f aca="false">2*ROUNDUP(G2448*1000/V_ZENER,0)*PRICE_Z+5*ROUNDUP(G2448*DIODE_SAFETY/V_STICK,0)*PRICE_STICK</f>
        <v>91.7</v>
      </c>
      <c r="AG2448" s="24" t="n">
        <f aca="false">SUM(X2448:AF2448)</f>
        <v>2699.15602806</v>
      </c>
      <c r="AH2448" s="20" t="n">
        <f aca="false">FIXED_BOM</f>
        <v>3461</v>
      </c>
      <c r="AI2448" s="24" t="n">
        <f aca="false">(AG2448+AH2448)*(1+CONT)</f>
        <v>7084.179432269</v>
      </c>
      <c r="AJ2448" s="24" t="n">
        <f aca="false">IF(L2448&gt;0,AI2448/L2448,1000000000000)</f>
        <v>458.520180575547</v>
      </c>
      <c r="AK2448" s="8" t="n">
        <f aca="false">IF(AND(G2448&gt;=V_NEED,L2448&gt;=P_MIN,K2448&gt;=Z_MIN,F2448&lt;=N_CAP,D2448&lt;=R_MAX,OR(CORONA_REQ=0,O2448&gt;=G2448)),1,0)</f>
        <v>0</v>
      </c>
      <c r="AL2448" s="28" t="n">
        <f aca="false">IF(AK2448=1,IF(OBJECTIVE=1,AI2448,AJ2448),1000000000000)+ROW()*0.000000001</f>
        <v>1000000000000</v>
      </c>
    </row>
    <row r="2449" customFormat="false" ht="15" hidden="false" customHeight="false" outlineLevel="0" collapsed="false">
      <c r="A2449" s="8" t="n">
        <v>2445</v>
      </c>
      <c r="B2449" s="23" t="n">
        <v>6</v>
      </c>
      <c r="C2449" s="23" t="n">
        <v>1.5</v>
      </c>
      <c r="D2449" s="8" t="n">
        <v>300</v>
      </c>
      <c r="E2449" s="8" t="n">
        <v>26</v>
      </c>
      <c r="F2449" s="8" t="n">
        <v>8</v>
      </c>
      <c r="G2449" s="28" t="n">
        <v>13.132078</v>
      </c>
      <c r="H2449" s="8" t="n">
        <v>177.330324</v>
      </c>
      <c r="I2449" s="8" t="n">
        <v>2744.860739</v>
      </c>
      <c r="J2449" s="28" t="n">
        <v>15.478801</v>
      </c>
      <c r="K2449" s="39" t="n">
        <v>1.545413</v>
      </c>
      <c r="L2449" s="28" t="n">
        <v>21.297097</v>
      </c>
      <c r="M2449" s="8" t="n">
        <v>181.5</v>
      </c>
      <c r="N2449" s="8" t="n">
        <v>967</v>
      </c>
      <c r="O2449" s="28" t="n">
        <v>11.510417</v>
      </c>
      <c r="P2449" s="28" t="n">
        <v>17.356228</v>
      </c>
      <c r="Q2449" s="28" t="n">
        <v>20.039434</v>
      </c>
      <c r="R2449" s="8" t="n">
        <v>32</v>
      </c>
      <c r="S2449" s="8" t="n">
        <v>18</v>
      </c>
      <c r="T2449" s="23" t="n">
        <v>204.196451</v>
      </c>
      <c r="U2449" s="23" t="n">
        <v>170.769905</v>
      </c>
      <c r="V2449" s="28" t="n">
        <v>6.759619</v>
      </c>
      <c r="W2449" s="39" t="n">
        <v>0.710406</v>
      </c>
      <c r="X2449" s="24" t="n">
        <f aca="false">P2449*RHO_VANE/2700*(1+SCRAP)*PRICE_VANE</f>
        <v>207.75404916</v>
      </c>
      <c r="Y2449" s="24" t="n">
        <f aca="false">Q2449*RHO_PLATE/2700*(1+SCRAP)*PRICE_PLATE</f>
        <v>239.87202498</v>
      </c>
      <c r="Z2449" s="24" t="n">
        <f aca="false">T2449*CUT_M+(R2449+S2449)*CUT_SET</f>
        <v>356.2946765</v>
      </c>
      <c r="AA2449" s="24" t="n">
        <f aca="false">U2449*ROUND_M</f>
        <v>853.849525</v>
      </c>
      <c r="AB2449" s="24" t="n">
        <f aca="false">(R2449+S2449)*FINISH_PART</f>
        <v>400</v>
      </c>
      <c r="AC2449" s="24" t="n">
        <f aca="false">R2449*SPACER_VANE+(R2449+S2449)*ASM_H*LABOUR</f>
        <v>658.5</v>
      </c>
      <c r="AD2449" s="24" t="n">
        <f aca="false">V2449*G10_CAGE+W2449*G10_SLEEVE</f>
        <v>448.2015</v>
      </c>
      <c r="AE2449" s="24" t="n">
        <f aca="false">N2449/1000*SHAFT_M+SHAFT_SET</f>
        <v>196.04</v>
      </c>
      <c r="AF2449" s="24" t="n">
        <f aca="false">2*ROUNDUP(G2449*1000/V_ZENER,0)*PRICE_Z+5*ROUNDUP(G2449*DIODE_SAFETY/V_STICK,0)*PRICE_STICK</f>
        <v>91.7</v>
      </c>
      <c r="AG2449" s="24" t="n">
        <f aca="false">SUM(X2449:AF2449)</f>
        <v>3452.21177564</v>
      </c>
      <c r="AH2449" s="20" t="n">
        <f aca="false">FIXED_BOM</f>
        <v>3461</v>
      </c>
      <c r="AI2449" s="24" t="n">
        <f aca="false">(AG2449+AH2449)*(1+CONT)</f>
        <v>7950.193541986</v>
      </c>
      <c r="AJ2449" s="24" t="n">
        <f aca="false">IF(L2449&gt;0,AI2449/L2449,1000000000000)</f>
        <v>373.299400476318</v>
      </c>
      <c r="AK2449" s="8" t="n">
        <f aca="false">IF(AND(G2449&gt;=V_NEED,L2449&gt;=P_MIN,K2449&gt;=Z_MIN,F2449&lt;=N_CAP,D2449&lt;=R_MAX,OR(CORONA_REQ=0,O2449&gt;=G2449)),1,0)</f>
        <v>0</v>
      </c>
      <c r="AL2449" s="28" t="n">
        <f aca="false">IF(AK2449=1,IF(OBJECTIVE=1,AI2449,AJ2449),1000000000000)+ROW()*0.000000001</f>
        <v>1000000000000</v>
      </c>
    </row>
    <row r="2450" customFormat="false" ht="15" hidden="false" customHeight="false" outlineLevel="0" collapsed="false">
      <c r="A2450" s="8" t="n">
        <v>2446</v>
      </c>
      <c r="B2450" s="23" t="n">
        <v>6</v>
      </c>
      <c r="C2450" s="23" t="n">
        <v>1.5</v>
      </c>
      <c r="D2450" s="8" t="n">
        <v>300</v>
      </c>
      <c r="E2450" s="8" t="n">
        <v>26</v>
      </c>
      <c r="F2450" s="8" t="n">
        <v>10</v>
      </c>
      <c r="G2450" s="28" t="n">
        <v>13.132078</v>
      </c>
      <c r="H2450" s="8" t="n">
        <v>224.085077</v>
      </c>
      <c r="I2450" s="8" t="n">
        <v>3476.823602</v>
      </c>
      <c r="J2450" s="28" t="n">
        <v>15.515641</v>
      </c>
      <c r="K2450" s="39" t="n">
        <v>1.5509</v>
      </c>
      <c r="L2450" s="28" t="n">
        <v>27.162605</v>
      </c>
      <c r="M2450" s="8" t="n">
        <v>226.5</v>
      </c>
      <c r="N2450" s="8" t="n">
        <v>1057</v>
      </c>
      <c r="O2450" s="28" t="n">
        <v>11.510417</v>
      </c>
      <c r="P2450" s="28" t="n">
        <v>21.695285</v>
      </c>
      <c r="Q2450" s="28" t="n">
        <v>24.492642</v>
      </c>
      <c r="R2450" s="8" t="n">
        <v>40</v>
      </c>
      <c r="S2450" s="8" t="n">
        <v>22</v>
      </c>
      <c r="T2450" s="23" t="n">
        <v>254.146006</v>
      </c>
      <c r="U2450" s="23" t="n">
        <v>212.362824</v>
      </c>
      <c r="V2450" s="28" t="n">
        <v>8.073584</v>
      </c>
      <c r="W2450" s="39" t="n">
        <v>0.848498</v>
      </c>
      <c r="X2450" s="24" t="n">
        <f aca="false">P2450*RHO_VANE/2700*(1+SCRAP)*PRICE_VANE</f>
        <v>259.69256145</v>
      </c>
      <c r="Y2450" s="24" t="n">
        <f aca="false">Q2450*RHO_PLATE/2700*(1+SCRAP)*PRICE_PLATE</f>
        <v>293.17692474</v>
      </c>
      <c r="Z2450" s="24" t="n">
        <f aca="false">T2450*CUT_M+(R2450+S2450)*CUT_SET</f>
        <v>443.219009</v>
      </c>
      <c r="AA2450" s="24" t="n">
        <f aca="false">U2450*ROUND_M</f>
        <v>1061.81412</v>
      </c>
      <c r="AB2450" s="24" t="n">
        <f aca="false">(R2450+S2450)*FINISH_PART</f>
        <v>496</v>
      </c>
      <c r="AC2450" s="24" t="n">
        <f aca="false">R2450*SPACER_VANE+(R2450+S2450)*ASM_H*LABOUR</f>
        <v>817.5</v>
      </c>
      <c r="AD2450" s="24" t="n">
        <f aca="false">V2450*G10_CAGE+W2450*G10_SLEEVE</f>
        <v>535.32492</v>
      </c>
      <c r="AE2450" s="24" t="n">
        <f aca="false">N2450/1000*SHAFT_M+SHAFT_SET</f>
        <v>206.84</v>
      </c>
      <c r="AF2450" s="24" t="n">
        <f aca="false">2*ROUNDUP(G2450*1000/V_ZENER,0)*PRICE_Z+5*ROUNDUP(G2450*DIODE_SAFETY/V_STICK,0)*PRICE_STICK</f>
        <v>91.7</v>
      </c>
      <c r="AG2450" s="24" t="n">
        <f aca="false">SUM(X2450:AF2450)</f>
        <v>4205.26753519</v>
      </c>
      <c r="AH2450" s="20" t="n">
        <f aca="false">FIXED_BOM</f>
        <v>3461</v>
      </c>
      <c r="AI2450" s="24" t="n">
        <f aca="false">(AG2450+AH2450)*(1+CONT)</f>
        <v>8816.2076654685</v>
      </c>
      <c r="AJ2450" s="24" t="n">
        <f aca="false">IF(L2450&gt;0,AI2450/L2450,1000000000000)</f>
        <v>324.571507978285</v>
      </c>
      <c r="AK2450" s="8" t="n">
        <f aca="false">IF(AND(G2450&gt;=V_NEED,L2450&gt;=P_MIN,K2450&gt;=Z_MIN,F2450&lt;=N_CAP,D2450&lt;=R_MAX,OR(CORONA_REQ=0,O2450&gt;=G2450)),1,0)</f>
        <v>0</v>
      </c>
      <c r="AL2450" s="28" t="n">
        <f aca="false">IF(AK2450=1,IF(OBJECTIVE=1,AI2450,AJ2450),1000000000000)+ROW()*0.000000001</f>
        <v>1000000000000</v>
      </c>
    </row>
    <row r="2451" customFormat="false" ht="15" hidden="false" customHeight="false" outlineLevel="0" collapsed="false">
      <c r="A2451" s="8" t="n">
        <v>2447</v>
      </c>
      <c r="B2451" s="23" t="n">
        <v>6</v>
      </c>
      <c r="C2451" s="23" t="n">
        <v>1.5</v>
      </c>
      <c r="D2451" s="8" t="n">
        <v>300</v>
      </c>
      <c r="E2451" s="8" t="n">
        <v>26</v>
      </c>
      <c r="F2451" s="8" t="n">
        <v>12</v>
      </c>
      <c r="G2451" s="28" t="n">
        <v>13.132078</v>
      </c>
      <c r="H2451" s="8" t="n">
        <v>270.83983</v>
      </c>
      <c r="I2451" s="8" t="n">
        <v>4208.786466</v>
      </c>
      <c r="J2451" s="28" t="n">
        <v>15.539762</v>
      </c>
      <c r="K2451" s="39" t="n">
        <v>1.554748</v>
      </c>
      <c r="L2451" s="28" t="n">
        <v>33.019722</v>
      </c>
      <c r="M2451" s="8" t="n">
        <v>271.5</v>
      </c>
      <c r="N2451" s="8" t="n">
        <v>1147</v>
      </c>
      <c r="O2451" s="28" t="n">
        <v>11.510417</v>
      </c>
      <c r="P2451" s="28" t="n">
        <v>26.034342</v>
      </c>
      <c r="Q2451" s="28" t="n">
        <v>28.945849</v>
      </c>
      <c r="R2451" s="8" t="n">
        <v>48</v>
      </c>
      <c r="S2451" s="8" t="n">
        <v>26</v>
      </c>
      <c r="T2451" s="23" t="n">
        <v>304.095562</v>
      </c>
      <c r="U2451" s="23" t="n">
        <v>253.955743</v>
      </c>
      <c r="V2451" s="28" t="n">
        <v>9.387549</v>
      </c>
      <c r="W2451" s="39" t="n">
        <v>0.98659</v>
      </c>
      <c r="X2451" s="24" t="n">
        <f aca="false">P2451*RHO_VANE/2700*(1+SCRAP)*PRICE_VANE</f>
        <v>311.63107374</v>
      </c>
      <c r="Y2451" s="24" t="n">
        <f aca="false">Q2451*RHO_PLATE/2700*(1+SCRAP)*PRICE_PLATE</f>
        <v>346.48181253</v>
      </c>
      <c r="Z2451" s="24" t="n">
        <f aca="false">T2451*CUT_M+(R2451+S2451)*CUT_SET</f>
        <v>530.143343</v>
      </c>
      <c r="AA2451" s="24" t="n">
        <f aca="false">U2451*ROUND_M</f>
        <v>1269.778715</v>
      </c>
      <c r="AB2451" s="24" t="n">
        <f aca="false">(R2451+S2451)*FINISH_PART</f>
        <v>592</v>
      </c>
      <c r="AC2451" s="24" t="n">
        <f aca="false">R2451*SPACER_VANE+(R2451+S2451)*ASM_H*LABOUR</f>
        <v>976.5</v>
      </c>
      <c r="AD2451" s="24" t="n">
        <f aca="false">V2451*G10_CAGE+W2451*G10_SLEEVE</f>
        <v>622.44834</v>
      </c>
      <c r="AE2451" s="24" t="n">
        <f aca="false">N2451/1000*SHAFT_M+SHAFT_SET</f>
        <v>217.64</v>
      </c>
      <c r="AF2451" s="24" t="n">
        <f aca="false">2*ROUNDUP(G2451*1000/V_ZENER,0)*PRICE_Z+5*ROUNDUP(G2451*DIODE_SAFETY/V_STICK,0)*PRICE_STICK</f>
        <v>91.7</v>
      </c>
      <c r="AG2451" s="24" t="n">
        <f aca="false">SUM(X2451:AF2451)</f>
        <v>4958.32328427</v>
      </c>
      <c r="AH2451" s="20" t="n">
        <f aca="false">FIXED_BOM</f>
        <v>3461</v>
      </c>
      <c r="AI2451" s="24" t="n">
        <f aca="false">(AG2451+AH2451)*(1+CONT)</f>
        <v>9682.2217769105</v>
      </c>
      <c r="AJ2451" s="24" t="n">
        <f aca="false">IF(L2451&gt;0,AI2451/L2451,1000000000000)</f>
        <v>293.225417733998</v>
      </c>
      <c r="AK2451" s="8" t="n">
        <f aca="false">IF(AND(G2451&gt;=V_NEED,L2451&gt;=P_MIN,K2451&gt;=Z_MIN,F2451&lt;=N_CAP,D2451&lt;=R_MAX,OR(CORONA_REQ=0,O2451&gt;=G2451)),1,0)</f>
        <v>0</v>
      </c>
      <c r="AL2451" s="28" t="n">
        <f aca="false">IF(AK2451=1,IF(OBJECTIVE=1,AI2451,AJ2451),1000000000000)+ROW()*0.000000001</f>
        <v>1000000000000</v>
      </c>
    </row>
    <row r="2452" customFormat="false" ht="15" hidden="false" customHeight="false" outlineLevel="0" collapsed="false">
      <c r="A2452" s="8" t="n">
        <v>2448</v>
      </c>
      <c r="B2452" s="23" t="n">
        <v>6</v>
      </c>
      <c r="C2452" s="23" t="n">
        <v>1.5</v>
      </c>
      <c r="D2452" s="8" t="n">
        <v>300</v>
      </c>
      <c r="E2452" s="8" t="n">
        <v>26</v>
      </c>
      <c r="F2452" s="8" t="n">
        <v>16</v>
      </c>
      <c r="G2452" s="28" t="n">
        <v>13.132078</v>
      </c>
      <c r="H2452" s="8" t="n">
        <v>364.349337</v>
      </c>
      <c r="I2452" s="8" t="n">
        <v>5672.712193</v>
      </c>
      <c r="J2452" s="28" t="n">
        <v>15.569432</v>
      </c>
      <c r="K2452" s="39" t="n">
        <v>1.558909</v>
      </c>
      <c r="L2452" s="28" t="n">
        <v>44.731003</v>
      </c>
      <c r="M2452" s="8" t="n">
        <v>361.5</v>
      </c>
      <c r="N2452" s="8" t="n">
        <v>1327</v>
      </c>
      <c r="O2452" s="28" t="n">
        <v>11.510417</v>
      </c>
      <c r="P2452" s="28" t="n">
        <v>34.712456</v>
      </c>
      <c r="Q2452" s="28" t="n">
        <v>37.852264</v>
      </c>
      <c r="R2452" s="8" t="n">
        <v>64</v>
      </c>
      <c r="S2452" s="8" t="n">
        <v>34</v>
      </c>
      <c r="T2452" s="23" t="n">
        <v>403.994672</v>
      </c>
      <c r="U2452" s="23" t="n">
        <v>337.141581</v>
      </c>
      <c r="V2452" s="28" t="n">
        <v>12.015479</v>
      </c>
      <c r="W2452" s="39" t="n">
        <v>1.262773</v>
      </c>
      <c r="X2452" s="24" t="n">
        <f aca="false">P2452*RHO_VANE/2700*(1+SCRAP)*PRICE_VANE</f>
        <v>415.50809832</v>
      </c>
      <c r="Y2452" s="24" t="n">
        <f aca="false">Q2452*RHO_PLATE/2700*(1+SCRAP)*PRICE_PLATE</f>
        <v>453.09160008</v>
      </c>
      <c r="Z2452" s="24" t="n">
        <f aca="false">T2452*CUT_M+(R2452+S2452)*CUT_SET</f>
        <v>703.992008</v>
      </c>
      <c r="AA2452" s="24" t="n">
        <f aca="false">U2452*ROUND_M</f>
        <v>1685.707905</v>
      </c>
      <c r="AB2452" s="24" t="n">
        <f aca="false">(R2452+S2452)*FINISH_PART</f>
        <v>784</v>
      </c>
      <c r="AC2452" s="24" t="n">
        <f aca="false">R2452*SPACER_VANE+(R2452+S2452)*ASM_H*LABOUR</f>
        <v>1294.5</v>
      </c>
      <c r="AD2452" s="24" t="n">
        <f aca="false">V2452*G10_CAGE+W2452*G10_SLEEVE</f>
        <v>796.69512</v>
      </c>
      <c r="AE2452" s="24" t="n">
        <f aca="false">N2452/1000*SHAFT_M+SHAFT_SET</f>
        <v>239.24</v>
      </c>
      <c r="AF2452" s="24" t="n">
        <f aca="false">2*ROUNDUP(G2452*1000/V_ZENER,0)*PRICE_Z+5*ROUNDUP(G2452*DIODE_SAFETY/V_STICK,0)*PRICE_STICK</f>
        <v>91.7</v>
      </c>
      <c r="AG2452" s="24" t="n">
        <f aca="false">SUM(X2452:AF2452)</f>
        <v>6464.4347314</v>
      </c>
      <c r="AH2452" s="20" t="n">
        <f aca="false">FIXED_BOM</f>
        <v>3461</v>
      </c>
      <c r="AI2452" s="24" t="n">
        <f aca="false">(AG2452+AH2452)*(1+CONT)</f>
        <v>11414.24994111</v>
      </c>
      <c r="AJ2452" s="24" t="n">
        <f aca="false">IF(L2452&gt;0,AI2452/L2452,1000000000000)</f>
        <v>255.175363295788</v>
      </c>
      <c r="AK2452" s="8" t="n">
        <f aca="false">IF(AND(G2452&gt;=V_NEED,L2452&gt;=P_MIN,K2452&gt;=Z_MIN,F2452&lt;=N_CAP,D2452&lt;=R_MAX,OR(CORONA_REQ=0,O2452&gt;=G2452)),1,0)</f>
        <v>0</v>
      </c>
      <c r="AL2452" s="28" t="n">
        <f aca="false">IF(AK2452=1,IF(OBJECTIVE=1,AI2452,AJ2452),1000000000000)+ROW()*0.000000001</f>
        <v>1000000000000</v>
      </c>
    </row>
    <row r="2453" customFormat="false" ht="15" hidden="false" customHeight="false" outlineLevel="0" collapsed="false">
      <c r="A2453" s="8" t="n">
        <v>2449</v>
      </c>
      <c r="B2453" s="23" t="n">
        <v>6</v>
      </c>
      <c r="C2453" s="23" t="n">
        <v>2</v>
      </c>
      <c r="D2453" s="8" t="n">
        <v>300</v>
      </c>
      <c r="E2453" s="8" t="n">
        <v>18</v>
      </c>
      <c r="F2453" s="8" t="n">
        <v>4</v>
      </c>
      <c r="G2453" s="28" t="n">
        <v>13.132078</v>
      </c>
      <c r="H2453" s="8" t="n">
        <v>41.788671</v>
      </c>
      <c r="I2453" s="8" t="n">
        <v>904.909668</v>
      </c>
      <c r="J2453" s="28" t="n">
        <v>21.654426</v>
      </c>
      <c r="K2453" s="39" t="n">
        <v>1.545433</v>
      </c>
      <c r="L2453" s="28" t="n">
        <v>6.999093</v>
      </c>
      <c r="M2453" s="8" t="n">
        <v>90</v>
      </c>
      <c r="N2453" s="8" t="n">
        <v>784</v>
      </c>
      <c r="O2453" s="28" t="n">
        <v>12.486647</v>
      </c>
      <c r="P2453" s="28" t="n">
        <v>8.404093</v>
      </c>
      <c r="Q2453" s="28" t="n">
        <v>11.87522</v>
      </c>
      <c r="R2453" s="8" t="n">
        <v>16</v>
      </c>
      <c r="S2453" s="8" t="n">
        <v>8</v>
      </c>
      <c r="T2453" s="23" t="n">
        <v>99.899111</v>
      </c>
      <c r="U2453" s="23" t="n">
        <v>83.185838</v>
      </c>
      <c r="V2453" s="28" t="n">
        <v>4.087891</v>
      </c>
      <c r="W2453" s="39" t="n">
        <v>0.429619</v>
      </c>
      <c r="X2453" s="24" t="n">
        <f aca="false">P2453*RHO_VANE/2700*(1+SCRAP)*PRICE_VANE</f>
        <v>100.59699321</v>
      </c>
      <c r="Y2453" s="24" t="n">
        <f aca="false">Q2453*RHO_PLATE/2700*(1+SCRAP)*PRICE_PLATE</f>
        <v>142.1463834</v>
      </c>
      <c r="Z2453" s="24" t="n">
        <f aca="false">T2453*CUT_M+(R2453+S2453)*CUT_SET</f>
        <v>173.8486665</v>
      </c>
      <c r="AA2453" s="24" t="n">
        <f aca="false">U2453*ROUND_M</f>
        <v>415.92919</v>
      </c>
      <c r="AB2453" s="24" t="n">
        <f aca="false">(R2453+S2453)*FINISH_PART</f>
        <v>192</v>
      </c>
      <c r="AC2453" s="24" t="n">
        <f aca="false">R2453*SPACER_VANE+(R2453+S2453)*ASM_H*LABOUR</f>
        <v>318</v>
      </c>
      <c r="AD2453" s="24" t="n">
        <f aca="false">V2453*G10_CAGE+W2453*G10_SLEEVE</f>
        <v>271.0506</v>
      </c>
      <c r="AE2453" s="24" t="n">
        <f aca="false">N2453/1000*SHAFT_M+SHAFT_SET</f>
        <v>174.08</v>
      </c>
      <c r="AF2453" s="24" t="n">
        <f aca="false">2*ROUNDUP(G2453*1000/V_ZENER,0)*PRICE_Z+5*ROUNDUP(G2453*DIODE_SAFETY/V_STICK,0)*PRICE_STICK</f>
        <v>91.7</v>
      </c>
      <c r="AG2453" s="24" t="n">
        <f aca="false">SUM(X2453:AF2453)</f>
        <v>1879.35183311</v>
      </c>
      <c r="AH2453" s="20" t="n">
        <f aca="false">FIXED_BOM</f>
        <v>3461</v>
      </c>
      <c r="AI2453" s="24" t="n">
        <f aca="false">(AG2453+AH2453)*(1+CONT)</f>
        <v>6141.4046080765</v>
      </c>
      <c r="AJ2453" s="24" t="n">
        <f aca="false">IF(L2453&gt;0,AI2453/L2453,1000000000000)</f>
        <v>877.457208823558</v>
      </c>
      <c r="AK2453" s="8" t="n">
        <f aca="false">IF(AND(G2453&gt;=V_NEED,L2453&gt;=P_MIN,K2453&gt;=Z_MIN,F2453&lt;=N_CAP,D2453&lt;=R_MAX,OR(CORONA_REQ=0,O2453&gt;=G2453)),1,0)</f>
        <v>0</v>
      </c>
      <c r="AL2453" s="28" t="n">
        <f aca="false">IF(AK2453=1,IF(OBJECTIVE=1,AI2453,AJ2453),1000000000000)+ROW()*0.000000001</f>
        <v>1000000000000</v>
      </c>
    </row>
    <row r="2454" customFormat="false" ht="15" hidden="false" customHeight="false" outlineLevel="0" collapsed="false">
      <c r="A2454" s="8" t="n">
        <v>2450</v>
      </c>
      <c r="B2454" s="23" t="n">
        <v>6</v>
      </c>
      <c r="C2454" s="23" t="n">
        <v>2</v>
      </c>
      <c r="D2454" s="8" t="n">
        <v>300</v>
      </c>
      <c r="E2454" s="8" t="n">
        <v>18</v>
      </c>
      <c r="F2454" s="8" t="n">
        <v>6</v>
      </c>
      <c r="G2454" s="28" t="n">
        <v>13.132078</v>
      </c>
      <c r="H2454" s="8" t="n">
        <v>64.525054</v>
      </c>
      <c r="I2454" s="8" t="n">
        <v>1422.000908</v>
      </c>
      <c r="J2454" s="28" t="n">
        <v>22.037965</v>
      </c>
      <c r="K2454" s="39" t="n">
        <v>1.572424</v>
      </c>
      <c r="L2454" s="28" t="n">
        <v>11.372549</v>
      </c>
      <c r="M2454" s="8" t="n">
        <v>130</v>
      </c>
      <c r="N2454" s="8" t="n">
        <v>864</v>
      </c>
      <c r="O2454" s="28" t="n">
        <v>12.486647</v>
      </c>
      <c r="P2454" s="28" t="n">
        <v>12.60614</v>
      </c>
      <c r="Q2454" s="28" t="n">
        <v>14.844025</v>
      </c>
      <c r="R2454" s="8" t="n">
        <v>24</v>
      </c>
      <c r="S2454" s="8" t="n">
        <v>10</v>
      </c>
      <c r="T2454" s="23" t="n">
        <v>145.450436</v>
      </c>
      <c r="U2454" s="23" t="n">
        <v>120.380527</v>
      </c>
      <c r="V2454" s="28" t="n">
        <v>5.255859</v>
      </c>
      <c r="W2454" s="39" t="n">
        <v>0.552367</v>
      </c>
      <c r="X2454" s="24" t="n">
        <f aca="false">P2454*RHO_VANE/2700*(1+SCRAP)*PRICE_VANE</f>
        <v>150.8954958</v>
      </c>
      <c r="Y2454" s="24" t="n">
        <f aca="false">Q2454*RHO_PLATE/2700*(1+SCRAP)*PRICE_PLATE</f>
        <v>177.68297925</v>
      </c>
      <c r="Z2454" s="24" t="n">
        <f aca="false">T2454*CUT_M+(R2454+S2454)*CUT_SET</f>
        <v>252.175654</v>
      </c>
      <c r="AA2454" s="24" t="n">
        <f aca="false">U2454*ROUND_M</f>
        <v>601.902635</v>
      </c>
      <c r="AB2454" s="24" t="n">
        <f aca="false">(R2454+S2454)*FINISH_PART</f>
        <v>272</v>
      </c>
      <c r="AC2454" s="24" t="n">
        <f aca="false">R2454*SPACER_VANE+(R2454+S2454)*ASM_H*LABOUR</f>
        <v>454.5</v>
      </c>
      <c r="AD2454" s="24" t="n">
        <f aca="false">V2454*G10_CAGE+W2454*G10_SLEEVE</f>
        <v>348.49356</v>
      </c>
      <c r="AE2454" s="24" t="n">
        <f aca="false">N2454/1000*SHAFT_M+SHAFT_SET</f>
        <v>183.68</v>
      </c>
      <c r="AF2454" s="24" t="n">
        <f aca="false">2*ROUNDUP(G2454*1000/V_ZENER,0)*PRICE_Z+5*ROUNDUP(G2454*DIODE_SAFETY/V_STICK,0)*PRICE_STICK</f>
        <v>91.7</v>
      </c>
      <c r="AG2454" s="24" t="n">
        <f aca="false">SUM(X2454:AF2454)</f>
        <v>2533.03032405</v>
      </c>
      <c r="AH2454" s="20" t="n">
        <f aca="false">FIXED_BOM</f>
        <v>3461</v>
      </c>
      <c r="AI2454" s="24" t="n">
        <f aca="false">(AG2454+AH2454)*(1+CONT)</f>
        <v>6893.1348726575</v>
      </c>
      <c r="AJ2454" s="24" t="n">
        <f aca="false">IF(L2454&gt;0,AI2454/L2454,1000000000000)</f>
        <v>606.120481226988</v>
      </c>
      <c r="AK2454" s="8" t="n">
        <f aca="false">IF(AND(G2454&gt;=V_NEED,L2454&gt;=P_MIN,K2454&gt;=Z_MIN,F2454&lt;=N_CAP,D2454&lt;=R_MAX,OR(CORONA_REQ=0,O2454&gt;=G2454)),1,0)</f>
        <v>0</v>
      </c>
      <c r="AL2454" s="28" t="n">
        <f aca="false">IF(AK2454=1,IF(OBJECTIVE=1,AI2454,AJ2454),1000000000000)+ROW()*0.000000001</f>
        <v>1000000000000</v>
      </c>
    </row>
    <row r="2455" customFormat="false" ht="15" hidden="false" customHeight="false" outlineLevel="0" collapsed="false">
      <c r="A2455" s="8" t="n">
        <v>2451</v>
      </c>
      <c r="B2455" s="23" t="n">
        <v>6</v>
      </c>
      <c r="C2455" s="23" t="n">
        <v>2</v>
      </c>
      <c r="D2455" s="8" t="n">
        <v>300</v>
      </c>
      <c r="E2455" s="8" t="n">
        <v>18</v>
      </c>
      <c r="F2455" s="8" t="n">
        <v>8</v>
      </c>
      <c r="G2455" s="28" t="n">
        <v>13.132078</v>
      </c>
      <c r="H2455" s="8" t="n">
        <v>87.261437</v>
      </c>
      <c r="I2455" s="8" t="n">
        <v>1939.092147</v>
      </c>
      <c r="J2455" s="28" t="n">
        <v>22.221639</v>
      </c>
      <c r="K2455" s="39" t="n">
        <v>1.586435</v>
      </c>
      <c r="L2455" s="28" t="n">
        <v>15.756693</v>
      </c>
      <c r="M2455" s="8" t="n">
        <v>178</v>
      </c>
      <c r="N2455" s="8" t="n">
        <v>960</v>
      </c>
      <c r="O2455" s="28" t="n">
        <v>12.486647</v>
      </c>
      <c r="P2455" s="28" t="n">
        <v>16.808187</v>
      </c>
      <c r="Q2455" s="28" t="n">
        <v>20.781635</v>
      </c>
      <c r="R2455" s="8" t="n">
        <v>32</v>
      </c>
      <c r="S2455" s="8" t="n">
        <v>14</v>
      </c>
      <c r="T2455" s="23" t="n">
        <v>195.399992</v>
      </c>
      <c r="U2455" s="23" t="n">
        <v>161.973446</v>
      </c>
      <c r="V2455" s="28" t="n">
        <v>6.657422</v>
      </c>
      <c r="W2455" s="39" t="n">
        <v>0.699665</v>
      </c>
      <c r="X2455" s="24" t="n">
        <f aca="false">P2455*RHO_VANE/2700*(1+SCRAP)*PRICE_VANE</f>
        <v>201.19399839</v>
      </c>
      <c r="Y2455" s="24" t="n">
        <f aca="false">Q2455*RHO_PLATE/2700*(1+SCRAP)*PRICE_PLATE</f>
        <v>248.75617095</v>
      </c>
      <c r="Z2455" s="24" t="n">
        <f aca="false">T2455*CUT_M+(R2455+S2455)*CUT_SET</f>
        <v>339.099988</v>
      </c>
      <c r="AA2455" s="24" t="n">
        <f aca="false">U2455*ROUND_M</f>
        <v>809.86723</v>
      </c>
      <c r="AB2455" s="24" t="n">
        <f aca="false">(R2455+S2455)*FINISH_PART</f>
        <v>368</v>
      </c>
      <c r="AC2455" s="24" t="n">
        <f aca="false">R2455*SPACER_VANE+(R2455+S2455)*ASM_H*LABOUR</f>
        <v>613.5</v>
      </c>
      <c r="AD2455" s="24" t="n">
        <f aca="false">V2455*G10_CAGE+W2455*G10_SLEEVE</f>
        <v>441.42522</v>
      </c>
      <c r="AE2455" s="24" t="n">
        <f aca="false">N2455/1000*SHAFT_M+SHAFT_SET</f>
        <v>195.2</v>
      </c>
      <c r="AF2455" s="24" t="n">
        <f aca="false">2*ROUNDUP(G2455*1000/V_ZENER,0)*PRICE_Z+5*ROUNDUP(G2455*DIODE_SAFETY/V_STICK,0)*PRICE_STICK</f>
        <v>91.7</v>
      </c>
      <c r="AG2455" s="24" t="n">
        <f aca="false">SUM(X2455:AF2455)</f>
        <v>3308.74260734</v>
      </c>
      <c r="AH2455" s="20" t="n">
        <f aca="false">FIXED_BOM</f>
        <v>3461</v>
      </c>
      <c r="AI2455" s="24" t="n">
        <f aca="false">(AG2455+AH2455)*(1+CONT)</f>
        <v>7785.203998441</v>
      </c>
      <c r="AJ2455" s="24" t="n">
        <f aca="false">IF(L2455&gt;0,AI2455/L2455,1000000000000)</f>
        <v>494.088702397197</v>
      </c>
      <c r="AK2455" s="8" t="n">
        <f aca="false">IF(AND(G2455&gt;=V_NEED,L2455&gt;=P_MIN,K2455&gt;=Z_MIN,F2455&lt;=N_CAP,D2455&lt;=R_MAX,OR(CORONA_REQ=0,O2455&gt;=G2455)),1,0)</f>
        <v>0</v>
      </c>
      <c r="AL2455" s="28" t="n">
        <f aca="false">IF(AK2455=1,IF(OBJECTIVE=1,AI2455,AJ2455),1000000000000)+ROW()*0.000000001</f>
        <v>1000000000000</v>
      </c>
    </row>
    <row r="2456" customFormat="false" ht="15" hidden="false" customHeight="false" outlineLevel="0" collapsed="false">
      <c r="A2456" s="8" t="n">
        <v>2452</v>
      </c>
      <c r="B2456" s="23" t="n">
        <v>6</v>
      </c>
      <c r="C2456" s="23" t="n">
        <v>2</v>
      </c>
      <c r="D2456" s="8" t="n">
        <v>300</v>
      </c>
      <c r="E2456" s="8" t="n">
        <v>18</v>
      </c>
      <c r="F2456" s="8" t="n">
        <v>10</v>
      </c>
      <c r="G2456" s="28" t="n">
        <v>13.132078</v>
      </c>
      <c r="H2456" s="8" t="n">
        <v>109.997821</v>
      </c>
      <c r="I2456" s="8" t="n">
        <v>2456.183386</v>
      </c>
      <c r="J2456" s="28" t="n">
        <v>22.329382</v>
      </c>
      <c r="K2456" s="39" t="n">
        <v>1.59384</v>
      </c>
      <c r="L2456" s="28" t="n">
        <v>20.125863</v>
      </c>
      <c r="M2456" s="8" t="n">
        <v>218</v>
      </c>
      <c r="N2456" s="8" t="n">
        <v>1040</v>
      </c>
      <c r="O2456" s="28" t="n">
        <v>12.486647</v>
      </c>
      <c r="P2456" s="28" t="n">
        <v>21.010233</v>
      </c>
      <c r="Q2456" s="28" t="n">
        <v>23.75044</v>
      </c>
      <c r="R2456" s="8" t="n">
        <v>40</v>
      </c>
      <c r="S2456" s="8" t="n">
        <v>16</v>
      </c>
      <c r="T2456" s="23" t="n">
        <v>240.951317</v>
      </c>
      <c r="U2456" s="23" t="n">
        <v>199.168135</v>
      </c>
      <c r="V2456" s="28" t="n">
        <v>7.825391</v>
      </c>
      <c r="W2456" s="39" t="n">
        <v>0.822414</v>
      </c>
      <c r="X2456" s="24" t="n">
        <f aca="false">P2456*RHO_VANE/2700*(1+SCRAP)*PRICE_VANE</f>
        <v>251.49248901</v>
      </c>
      <c r="Y2456" s="24" t="n">
        <f aca="false">Q2456*RHO_PLATE/2700*(1+SCRAP)*PRICE_PLATE</f>
        <v>284.2927668</v>
      </c>
      <c r="Z2456" s="24" t="n">
        <f aca="false">T2456*CUT_M+(R2456+S2456)*CUT_SET</f>
        <v>417.4269755</v>
      </c>
      <c r="AA2456" s="24" t="n">
        <f aca="false">U2456*ROUND_M</f>
        <v>995.840675</v>
      </c>
      <c r="AB2456" s="24" t="n">
        <f aca="false">(R2456+S2456)*FINISH_PART</f>
        <v>448</v>
      </c>
      <c r="AC2456" s="24" t="n">
        <f aca="false">R2456*SPACER_VANE+(R2456+S2456)*ASM_H*LABOUR</f>
        <v>750</v>
      </c>
      <c r="AD2456" s="24" t="n">
        <f aca="false">V2456*G10_CAGE+W2456*G10_SLEEVE</f>
        <v>518.8683</v>
      </c>
      <c r="AE2456" s="24" t="n">
        <f aca="false">N2456/1000*SHAFT_M+SHAFT_SET</f>
        <v>204.8</v>
      </c>
      <c r="AF2456" s="24" t="n">
        <f aca="false">2*ROUNDUP(G2456*1000/V_ZENER,0)*PRICE_Z+5*ROUNDUP(G2456*DIODE_SAFETY/V_STICK,0)*PRICE_STICK</f>
        <v>91.7</v>
      </c>
      <c r="AG2456" s="24" t="n">
        <f aca="false">SUM(X2456:AF2456)</f>
        <v>3962.42120631</v>
      </c>
      <c r="AH2456" s="20" t="n">
        <f aca="false">FIXED_BOM</f>
        <v>3461</v>
      </c>
      <c r="AI2456" s="24" t="n">
        <f aca="false">(AG2456+AH2456)*(1+CONT)</f>
        <v>8536.9343872565</v>
      </c>
      <c r="AJ2456" s="24" t="n">
        <f aca="false">IF(L2456&gt;0,AI2456/L2456,1000000000000)</f>
        <v>424.177307937379</v>
      </c>
      <c r="AK2456" s="8" t="n">
        <f aca="false">IF(AND(G2456&gt;=V_NEED,L2456&gt;=P_MIN,K2456&gt;=Z_MIN,F2456&lt;=N_CAP,D2456&lt;=R_MAX,OR(CORONA_REQ=0,O2456&gt;=G2456)),1,0)</f>
        <v>0</v>
      </c>
      <c r="AL2456" s="28" t="n">
        <f aca="false">IF(AK2456=1,IF(OBJECTIVE=1,AI2456,AJ2456),1000000000000)+ROW()*0.000000001</f>
        <v>1000000000000</v>
      </c>
    </row>
    <row r="2457" customFormat="false" ht="15" hidden="false" customHeight="false" outlineLevel="0" collapsed="false">
      <c r="A2457" s="8" t="n">
        <v>2453</v>
      </c>
      <c r="B2457" s="23" t="n">
        <v>6</v>
      </c>
      <c r="C2457" s="23" t="n">
        <v>2</v>
      </c>
      <c r="D2457" s="8" t="n">
        <v>300</v>
      </c>
      <c r="E2457" s="8" t="n">
        <v>18</v>
      </c>
      <c r="F2457" s="8" t="n">
        <v>12</v>
      </c>
      <c r="G2457" s="28" t="n">
        <v>13.132078</v>
      </c>
      <c r="H2457" s="8" t="n">
        <v>132.734204</v>
      </c>
      <c r="I2457" s="8" t="n">
        <v>2973.274625</v>
      </c>
      <c r="J2457" s="28" t="n">
        <v>22.400214</v>
      </c>
      <c r="K2457" s="39" t="n">
        <v>1.599236</v>
      </c>
      <c r="L2457" s="28" t="n">
        <v>24.511345</v>
      </c>
      <c r="M2457" s="8" t="n">
        <v>266</v>
      </c>
      <c r="N2457" s="8" t="n">
        <v>1136</v>
      </c>
      <c r="O2457" s="28" t="n">
        <v>12.486647</v>
      </c>
      <c r="P2457" s="28" t="n">
        <v>25.21228</v>
      </c>
      <c r="Q2457" s="28" t="n">
        <v>29.688051</v>
      </c>
      <c r="R2457" s="8" t="n">
        <v>48</v>
      </c>
      <c r="S2457" s="8" t="n">
        <v>20</v>
      </c>
      <c r="T2457" s="23" t="n">
        <v>290.900872</v>
      </c>
      <c r="U2457" s="23" t="n">
        <v>240.761054</v>
      </c>
      <c r="V2457" s="28" t="n">
        <v>9.226953</v>
      </c>
      <c r="W2457" s="39" t="n">
        <v>0.969712</v>
      </c>
      <c r="X2457" s="24" t="n">
        <f aca="false">P2457*RHO_VANE/2700*(1+SCRAP)*PRICE_VANE</f>
        <v>301.7909916</v>
      </c>
      <c r="Y2457" s="24" t="n">
        <f aca="false">Q2457*RHO_PLATE/2700*(1+SCRAP)*PRICE_PLATE</f>
        <v>355.36597047</v>
      </c>
      <c r="Z2457" s="24" t="n">
        <f aca="false">T2457*CUT_M+(R2457+S2457)*CUT_SET</f>
        <v>504.351308</v>
      </c>
      <c r="AA2457" s="24" t="n">
        <f aca="false">U2457*ROUND_M</f>
        <v>1203.80527</v>
      </c>
      <c r="AB2457" s="24" t="n">
        <f aca="false">(R2457+S2457)*FINISH_PART</f>
        <v>544</v>
      </c>
      <c r="AC2457" s="24" t="n">
        <f aca="false">R2457*SPACER_VANE+(R2457+S2457)*ASM_H*LABOUR</f>
        <v>909</v>
      </c>
      <c r="AD2457" s="24" t="n">
        <f aca="false">V2457*G10_CAGE+W2457*G10_SLEEVE</f>
        <v>611.7999</v>
      </c>
      <c r="AE2457" s="24" t="n">
        <f aca="false">N2457/1000*SHAFT_M+SHAFT_SET</f>
        <v>216.32</v>
      </c>
      <c r="AF2457" s="24" t="n">
        <f aca="false">2*ROUNDUP(G2457*1000/V_ZENER,0)*PRICE_Z+5*ROUNDUP(G2457*DIODE_SAFETY/V_STICK,0)*PRICE_STICK</f>
        <v>91.7</v>
      </c>
      <c r="AG2457" s="24" t="n">
        <f aca="false">SUM(X2457:AF2457)</f>
        <v>4738.13344007</v>
      </c>
      <c r="AH2457" s="20" t="n">
        <f aca="false">FIXED_BOM</f>
        <v>3461</v>
      </c>
      <c r="AI2457" s="24" t="n">
        <f aca="false">(AG2457+AH2457)*(1+CONT)</f>
        <v>9429.0034560805</v>
      </c>
      <c r="AJ2457" s="24" t="n">
        <f aca="false">IF(L2457&gt;0,AI2457/L2457,1000000000000)</f>
        <v>384.679153921602</v>
      </c>
      <c r="AK2457" s="8" t="n">
        <f aca="false">IF(AND(G2457&gt;=V_NEED,L2457&gt;=P_MIN,K2457&gt;=Z_MIN,F2457&lt;=N_CAP,D2457&lt;=R_MAX,OR(CORONA_REQ=0,O2457&gt;=G2457)),1,0)</f>
        <v>0</v>
      </c>
      <c r="AL2457" s="28" t="n">
        <f aca="false">IF(AK2457=1,IF(OBJECTIVE=1,AI2457,AJ2457),1000000000000)+ROW()*0.000000001</f>
        <v>1000000000000</v>
      </c>
    </row>
    <row r="2458" customFormat="false" ht="15" hidden="false" customHeight="false" outlineLevel="0" collapsed="false">
      <c r="A2458" s="8" t="n">
        <v>2454</v>
      </c>
      <c r="B2458" s="23" t="n">
        <v>6</v>
      </c>
      <c r="C2458" s="23" t="n">
        <v>2</v>
      </c>
      <c r="D2458" s="8" t="n">
        <v>300</v>
      </c>
      <c r="E2458" s="8" t="n">
        <v>18</v>
      </c>
      <c r="F2458" s="8" t="n">
        <v>16</v>
      </c>
      <c r="G2458" s="28" t="n">
        <v>13.132078</v>
      </c>
      <c r="H2458" s="8" t="n">
        <v>178.20697</v>
      </c>
      <c r="I2458" s="8" t="n">
        <v>4007.457103</v>
      </c>
      <c r="J2458" s="28" t="n">
        <v>22.487656</v>
      </c>
      <c r="K2458" s="39" t="n">
        <v>1.605476</v>
      </c>
      <c r="L2458" s="28" t="n">
        <v>33.284406</v>
      </c>
      <c r="M2458" s="8" t="n">
        <v>346</v>
      </c>
      <c r="N2458" s="8" t="n">
        <v>1296</v>
      </c>
      <c r="O2458" s="28" t="n">
        <v>12.486647</v>
      </c>
      <c r="P2458" s="28" t="n">
        <v>33.616373</v>
      </c>
      <c r="Q2458" s="28" t="n">
        <v>35.625661</v>
      </c>
      <c r="R2458" s="8" t="n">
        <v>64</v>
      </c>
      <c r="S2458" s="8" t="n">
        <v>24</v>
      </c>
      <c r="T2458" s="23" t="n">
        <v>382.003524</v>
      </c>
      <c r="U2458" s="23" t="n">
        <v>315.150432</v>
      </c>
      <c r="V2458" s="28" t="n">
        <v>11.562891</v>
      </c>
      <c r="W2458" s="39" t="n">
        <v>1.215208</v>
      </c>
      <c r="X2458" s="24" t="n">
        <f aca="false">P2458*RHO_VANE/2700*(1+SCRAP)*PRICE_VANE</f>
        <v>402.38798481</v>
      </c>
      <c r="Y2458" s="24" t="n">
        <f aca="false">Q2458*RHO_PLATE/2700*(1+SCRAP)*PRICE_PLATE</f>
        <v>426.43916217</v>
      </c>
      <c r="Z2458" s="24" t="n">
        <f aca="false">T2458*CUT_M+(R2458+S2458)*CUT_SET</f>
        <v>661.005286</v>
      </c>
      <c r="AA2458" s="24" t="n">
        <f aca="false">U2458*ROUND_M</f>
        <v>1575.75216</v>
      </c>
      <c r="AB2458" s="24" t="n">
        <f aca="false">(R2458+S2458)*FINISH_PART</f>
        <v>704</v>
      </c>
      <c r="AC2458" s="24" t="n">
        <f aca="false">R2458*SPACER_VANE+(R2458+S2458)*ASM_H*LABOUR</f>
        <v>1182</v>
      </c>
      <c r="AD2458" s="24" t="n">
        <f aca="false">V2458*G10_CAGE+W2458*G10_SLEEVE</f>
        <v>766.68594</v>
      </c>
      <c r="AE2458" s="24" t="n">
        <f aca="false">N2458/1000*SHAFT_M+SHAFT_SET</f>
        <v>235.52</v>
      </c>
      <c r="AF2458" s="24" t="n">
        <f aca="false">2*ROUNDUP(G2458*1000/V_ZENER,0)*PRICE_Z+5*ROUNDUP(G2458*DIODE_SAFETY/V_STICK,0)*PRICE_STICK</f>
        <v>91.7</v>
      </c>
      <c r="AG2458" s="24" t="n">
        <f aca="false">SUM(X2458:AF2458)</f>
        <v>6045.49053298</v>
      </c>
      <c r="AH2458" s="20" t="n">
        <f aca="false">FIXED_BOM</f>
        <v>3461</v>
      </c>
      <c r="AI2458" s="24" t="n">
        <f aca="false">(AG2458+AH2458)*(1+CONT)</f>
        <v>10932.464112927</v>
      </c>
      <c r="AJ2458" s="24" t="n">
        <f aca="false">IF(L2458&gt;0,AI2458/L2458,1000000000000)</f>
        <v>328.45603772911</v>
      </c>
      <c r="AK2458" s="8" t="n">
        <f aca="false">IF(AND(G2458&gt;=V_NEED,L2458&gt;=P_MIN,K2458&gt;=Z_MIN,F2458&lt;=N_CAP,D2458&lt;=R_MAX,OR(CORONA_REQ=0,O2458&gt;=G2458)),1,0)</f>
        <v>0</v>
      </c>
      <c r="AL2458" s="28" t="n">
        <f aca="false">IF(AK2458=1,IF(OBJECTIVE=1,AI2458,AJ2458),1000000000000)+ROW()*0.000000001</f>
        <v>1000000000000</v>
      </c>
    </row>
    <row r="2459" customFormat="false" ht="15" hidden="false" customHeight="false" outlineLevel="0" collapsed="false">
      <c r="A2459" s="8" t="n">
        <v>2455</v>
      </c>
      <c r="B2459" s="23" t="n">
        <v>6</v>
      </c>
      <c r="C2459" s="23" t="n">
        <v>2</v>
      </c>
      <c r="D2459" s="8" t="n">
        <v>300</v>
      </c>
      <c r="E2459" s="8" t="n">
        <v>22</v>
      </c>
      <c r="F2459" s="8" t="n">
        <v>4</v>
      </c>
      <c r="G2459" s="28" t="n">
        <v>13.132078</v>
      </c>
      <c r="H2459" s="8" t="n">
        <v>56.549916</v>
      </c>
      <c r="I2459" s="8" t="n">
        <v>1094.835007</v>
      </c>
      <c r="J2459" s="28" t="n">
        <v>19.360506</v>
      </c>
      <c r="K2459" s="39" t="n">
        <v>1.543517</v>
      </c>
      <c r="L2459" s="28" t="n">
        <v>8.454254</v>
      </c>
      <c r="M2459" s="8" t="n">
        <v>90</v>
      </c>
      <c r="N2459" s="8" t="n">
        <v>784</v>
      </c>
      <c r="O2459" s="28" t="n">
        <v>12.486647</v>
      </c>
      <c r="P2459" s="28" t="n">
        <v>9.987456</v>
      </c>
      <c r="Q2459" s="28" t="n">
        <v>11.87522</v>
      </c>
      <c r="R2459" s="8" t="n">
        <v>16</v>
      </c>
      <c r="S2459" s="8" t="n">
        <v>8</v>
      </c>
      <c r="T2459" s="23" t="n">
        <v>99.899111</v>
      </c>
      <c r="U2459" s="23" t="n">
        <v>83.185838</v>
      </c>
      <c r="V2459" s="28" t="n">
        <v>4.087891</v>
      </c>
      <c r="W2459" s="39" t="n">
        <v>0.429619</v>
      </c>
      <c r="X2459" s="24" t="n">
        <f aca="false">P2459*RHO_VANE/2700*(1+SCRAP)*PRICE_VANE</f>
        <v>119.54984832</v>
      </c>
      <c r="Y2459" s="24" t="n">
        <f aca="false">Q2459*RHO_PLATE/2700*(1+SCRAP)*PRICE_PLATE</f>
        <v>142.1463834</v>
      </c>
      <c r="Z2459" s="24" t="n">
        <f aca="false">T2459*CUT_M+(R2459+S2459)*CUT_SET</f>
        <v>173.8486665</v>
      </c>
      <c r="AA2459" s="24" t="n">
        <f aca="false">U2459*ROUND_M</f>
        <v>415.92919</v>
      </c>
      <c r="AB2459" s="24" t="n">
        <f aca="false">(R2459+S2459)*FINISH_PART</f>
        <v>192</v>
      </c>
      <c r="AC2459" s="24" t="n">
        <f aca="false">R2459*SPACER_VANE+(R2459+S2459)*ASM_H*LABOUR</f>
        <v>318</v>
      </c>
      <c r="AD2459" s="24" t="n">
        <f aca="false">V2459*G10_CAGE+W2459*G10_SLEEVE</f>
        <v>271.0506</v>
      </c>
      <c r="AE2459" s="24" t="n">
        <f aca="false">N2459/1000*SHAFT_M+SHAFT_SET</f>
        <v>174.08</v>
      </c>
      <c r="AF2459" s="24" t="n">
        <f aca="false">2*ROUNDUP(G2459*1000/V_ZENER,0)*PRICE_Z+5*ROUNDUP(G2459*DIODE_SAFETY/V_STICK,0)*PRICE_STICK</f>
        <v>91.7</v>
      </c>
      <c r="AG2459" s="24" t="n">
        <f aca="false">SUM(X2459:AF2459)</f>
        <v>1898.30468822</v>
      </c>
      <c r="AH2459" s="20" t="n">
        <f aca="false">FIXED_BOM</f>
        <v>3461</v>
      </c>
      <c r="AI2459" s="24" t="n">
        <f aca="false">(AG2459+AH2459)*(1+CONT)</f>
        <v>6163.200391453</v>
      </c>
      <c r="AJ2459" s="24" t="n">
        <f aca="false">IF(L2459&gt;0,AI2459/L2459,1000000000000)</f>
        <v>729.00582256613</v>
      </c>
      <c r="AK2459" s="8" t="n">
        <f aca="false">IF(AND(G2459&gt;=V_NEED,L2459&gt;=P_MIN,K2459&gt;=Z_MIN,F2459&lt;=N_CAP,D2459&lt;=R_MAX,OR(CORONA_REQ=0,O2459&gt;=G2459)),1,0)</f>
        <v>0</v>
      </c>
      <c r="AL2459" s="28" t="n">
        <f aca="false">IF(AK2459=1,IF(OBJECTIVE=1,AI2459,AJ2459),1000000000000)+ROW()*0.000000001</f>
        <v>1000000000000</v>
      </c>
    </row>
    <row r="2460" customFormat="false" ht="15" hidden="false" customHeight="false" outlineLevel="0" collapsed="false">
      <c r="A2460" s="8" t="n">
        <v>2456</v>
      </c>
      <c r="B2460" s="23" t="n">
        <v>6</v>
      </c>
      <c r="C2460" s="23" t="n">
        <v>2</v>
      </c>
      <c r="D2460" s="8" t="n">
        <v>300</v>
      </c>
      <c r="E2460" s="8" t="n">
        <v>22</v>
      </c>
      <c r="F2460" s="8" t="n">
        <v>6</v>
      </c>
      <c r="G2460" s="28" t="n">
        <v>13.132078</v>
      </c>
      <c r="H2460" s="8" t="n">
        <v>87.721297</v>
      </c>
      <c r="I2460" s="8" t="n">
        <v>1720.455011</v>
      </c>
      <c r="J2460" s="28" t="n">
        <v>19.61274</v>
      </c>
      <c r="K2460" s="39" t="n">
        <v>1.566309</v>
      </c>
      <c r="L2460" s="28" t="n">
        <v>13.663068</v>
      </c>
      <c r="M2460" s="8" t="n">
        <v>138</v>
      </c>
      <c r="N2460" s="8" t="n">
        <v>880</v>
      </c>
      <c r="O2460" s="28" t="n">
        <v>12.486647</v>
      </c>
      <c r="P2460" s="28" t="n">
        <v>14.981184</v>
      </c>
      <c r="Q2460" s="28" t="n">
        <v>17.81283</v>
      </c>
      <c r="R2460" s="8" t="n">
        <v>24</v>
      </c>
      <c r="S2460" s="8" t="n">
        <v>12</v>
      </c>
      <c r="T2460" s="23" t="n">
        <v>149.848666</v>
      </c>
      <c r="U2460" s="23" t="n">
        <v>124.778757</v>
      </c>
      <c r="V2460" s="28" t="n">
        <v>5.489453</v>
      </c>
      <c r="W2460" s="39" t="n">
        <v>0.576917</v>
      </c>
      <c r="X2460" s="24" t="n">
        <f aca="false">P2460*RHO_VANE/2700*(1+SCRAP)*PRICE_VANE</f>
        <v>179.32477248</v>
      </c>
      <c r="Y2460" s="24" t="n">
        <f aca="false">Q2460*RHO_PLATE/2700*(1+SCRAP)*PRICE_PLATE</f>
        <v>213.2195751</v>
      </c>
      <c r="Z2460" s="24" t="n">
        <f aca="false">T2460*CUT_M+(R2460+S2460)*CUT_SET</f>
        <v>260.772999</v>
      </c>
      <c r="AA2460" s="24" t="n">
        <f aca="false">U2460*ROUND_M</f>
        <v>623.893785</v>
      </c>
      <c r="AB2460" s="24" t="n">
        <f aca="false">(R2460+S2460)*FINISH_PART</f>
        <v>288</v>
      </c>
      <c r="AC2460" s="24" t="n">
        <f aca="false">R2460*SPACER_VANE+(R2460+S2460)*ASM_H*LABOUR</f>
        <v>477</v>
      </c>
      <c r="AD2460" s="24" t="n">
        <f aca="false">V2460*G10_CAGE+W2460*G10_SLEEVE</f>
        <v>363.9822</v>
      </c>
      <c r="AE2460" s="24" t="n">
        <f aca="false">N2460/1000*SHAFT_M+SHAFT_SET</f>
        <v>185.6</v>
      </c>
      <c r="AF2460" s="24" t="n">
        <f aca="false">2*ROUNDUP(G2460*1000/V_ZENER,0)*PRICE_Z+5*ROUNDUP(G2460*DIODE_SAFETY/V_STICK,0)*PRICE_STICK</f>
        <v>91.7</v>
      </c>
      <c r="AG2460" s="24" t="n">
        <f aca="false">SUM(X2460:AF2460)</f>
        <v>2683.49333158</v>
      </c>
      <c r="AH2460" s="20" t="n">
        <f aca="false">FIXED_BOM</f>
        <v>3461</v>
      </c>
      <c r="AI2460" s="24" t="n">
        <f aca="false">(AG2460+AH2460)*(1+CONT)</f>
        <v>7066.167331317</v>
      </c>
      <c r="AJ2460" s="24" t="n">
        <f aca="false">IF(L2460&gt;0,AI2460/L2460,1000000000000)</f>
        <v>517.172814430624</v>
      </c>
      <c r="AK2460" s="8" t="n">
        <f aca="false">IF(AND(G2460&gt;=V_NEED,L2460&gt;=P_MIN,K2460&gt;=Z_MIN,F2460&lt;=N_CAP,D2460&lt;=R_MAX,OR(CORONA_REQ=0,O2460&gt;=G2460)),1,0)</f>
        <v>0</v>
      </c>
      <c r="AL2460" s="28" t="n">
        <f aca="false">IF(AK2460=1,IF(OBJECTIVE=1,AI2460,AJ2460),1000000000000)+ROW()*0.000000001</f>
        <v>1000000000000</v>
      </c>
    </row>
    <row r="2461" customFormat="false" ht="15" hidden="false" customHeight="false" outlineLevel="0" collapsed="false">
      <c r="A2461" s="8" t="n">
        <v>2457</v>
      </c>
      <c r="B2461" s="23" t="n">
        <v>6</v>
      </c>
      <c r="C2461" s="23" t="n">
        <v>2</v>
      </c>
      <c r="D2461" s="8" t="n">
        <v>300</v>
      </c>
      <c r="E2461" s="8" t="n">
        <v>22</v>
      </c>
      <c r="F2461" s="8" t="n">
        <v>8</v>
      </c>
      <c r="G2461" s="28" t="n">
        <v>13.132078</v>
      </c>
      <c r="H2461" s="8" t="n">
        <v>118.892677</v>
      </c>
      <c r="I2461" s="8" t="n">
        <v>2346.075016</v>
      </c>
      <c r="J2461" s="28" t="n">
        <v>19.732712</v>
      </c>
      <c r="K2461" s="39" t="n">
        <v>1.577078</v>
      </c>
      <c r="L2461" s="28" t="n">
        <v>18.861876</v>
      </c>
      <c r="M2461" s="8" t="n">
        <v>186</v>
      </c>
      <c r="N2461" s="8" t="n">
        <v>976</v>
      </c>
      <c r="O2461" s="28" t="n">
        <v>12.486647</v>
      </c>
      <c r="P2461" s="28" t="n">
        <v>19.974912</v>
      </c>
      <c r="Q2461" s="28" t="n">
        <v>23.75044</v>
      </c>
      <c r="R2461" s="8" t="n">
        <v>32</v>
      </c>
      <c r="S2461" s="8" t="n">
        <v>16</v>
      </c>
      <c r="T2461" s="23" t="n">
        <v>199.798221</v>
      </c>
      <c r="U2461" s="23" t="n">
        <v>166.371675</v>
      </c>
      <c r="V2461" s="28" t="n">
        <v>6.891016</v>
      </c>
      <c r="W2461" s="39" t="n">
        <v>0.724215</v>
      </c>
      <c r="X2461" s="24" t="n">
        <f aca="false">P2461*RHO_VANE/2700*(1+SCRAP)*PRICE_VANE</f>
        <v>239.09969664</v>
      </c>
      <c r="Y2461" s="24" t="n">
        <f aca="false">Q2461*RHO_PLATE/2700*(1+SCRAP)*PRICE_PLATE</f>
        <v>284.2927668</v>
      </c>
      <c r="Z2461" s="24" t="n">
        <f aca="false">T2461*CUT_M+(R2461+S2461)*CUT_SET</f>
        <v>347.6973315</v>
      </c>
      <c r="AA2461" s="24" t="n">
        <f aca="false">U2461*ROUND_M</f>
        <v>831.858375</v>
      </c>
      <c r="AB2461" s="24" t="n">
        <f aca="false">(R2461+S2461)*FINISH_PART</f>
        <v>384</v>
      </c>
      <c r="AC2461" s="24" t="n">
        <f aca="false">R2461*SPACER_VANE+(R2461+S2461)*ASM_H*LABOUR</f>
        <v>636</v>
      </c>
      <c r="AD2461" s="24" t="n">
        <f aca="false">V2461*G10_CAGE+W2461*G10_SLEEVE</f>
        <v>456.91386</v>
      </c>
      <c r="AE2461" s="24" t="n">
        <f aca="false">N2461/1000*SHAFT_M+SHAFT_SET</f>
        <v>197.12</v>
      </c>
      <c r="AF2461" s="24" t="n">
        <f aca="false">2*ROUNDUP(G2461*1000/V_ZENER,0)*PRICE_Z+5*ROUNDUP(G2461*DIODE_SAFETY/V_STICK,0)*PRICE_STICK</f>
        <v>91.7</v>
      </c>
      <c r="AG2461" s="24" t="n">
        <f aca="false">SUM(X2461:AF2461)</f>
        <v>3468.68202994</v>
      </c>
      <c r="AH2461" s="20" t="n">
        <f aca="false">FIXED_BOM</f>
        <v>3461</v>
      </c>
      <c r="AI2461" s="24" t="n">
        <f aca="false">(AG2461+AH2461)*(1+CONT)</f>
        <v>7969.134334431</v>
      </c>
      <c r="AJ2461" s="24" t="n">
        <f aca="false">IF(L2461&gt;0,AI2461/L2461,1000000000000)</f>
        <v>422.499561254193</v>
      </c>
      <c r="AK2461" s="8" t="n">
        <f aca="false">IF(AND(G2461&gt;=V_NEED,L2461&gt;=P_MIN,K2461&gt;=Z_MIN,F2461&lt;=N_CAP,D2461&lt;=R_MAX,OR(CORONA_REQ=0,O2461&gt;=G2461)),1,0)</f>
        <v>0</v>
      </c>
      <c r="AL2461" s="28" t="n">
        <f aca="false">IF(AK2461=1,IF(OBJECTIVE=1,AI2461,AJ2461),1000000000000)+ROW()*0.000000001</f>
        <v>1000000000000</v>
      </c>
    </row>
    <row r="2462" customFormat="false" ht="15" hidden="false" customHeight="false" outlineLevel="0" collapsed="false">
      <c r="A2462" s="8" t="n">
        <v>2458</v>
      </c>
      <c r="B2462" s="23" t="n">
        <v>6</v>
      </c>
      <c r="C2462" s="23" t="n">
        <v>2</v>
      </c>
      <c r="D2462" s="8" t="n">
        <v>300</v>
      </c>
      <c r="E2462" s="8" t="n">
        <v>22</v>
      </c>
      <c r="F2462" s="8" t="n">
        <v>10</v>
      </c>
      <c r="G2462" s="28" t="n">
        <v>13.132078</v>
      </c>
      <c r="H2462" s="8" t="n">
        <v>150.064058</v>
      </c>
      <c r="I2462" s="8" t="n">
        <v>2971.69502</v>
      </c>
      <c r="J2462" s="28" t="n">
        <v>19.802843</v>
      </c>
      <c r="K2462" s="39" t="n">
        <v>1.583347</v>
      </c>
      <c r="L2462" s="28" t="n">
        <v>24.077207</v>
      </c>
      <c r="M2462" s="8" t="n">
        <v>234</v>
      </c>
      <c r="N2462" s="8" t="n">
        <v>1072</v>
      </c>
      <c r="O2462" s="28" t="n">
        <v>12.486647</v>
      </c>
      <c r="P2462" s="28" t="n">
        <v>24.96864</v>
      </c>
      <c r="Q2462" s="28" t="n">
        <v>29.688051</v>
      </c>
      <c r="R2462" s="8" t="n">
        <v>40</v>
      </c>
      <c r="S2462" s="8" t="n">
        <v>20</v>
      </c>
      <c r="T2462" s="23" t="n">
        <v>249.747777</v>
      </c>
      <c r="U2462" s="23" t="n">
        <v>207.964594</v>
      </c>
      <c r="V2462" s="28" t="n">
        <v>8.292578</v>
      </c>
      <c r="W2462" s="39" t="n">
        <v>0.871513</v>
      </c>
      <c r="X2462" s="24" t="n">
        <f aca="false">P2462*RHO_VANE/2700*(1+SCRAP)*PRICE_VANE</f>
        <v>298.8746208</v>
      </c>
      <c r="Y2462" s="24" t="n">
        <f aca="false">Q2462*RHO_PLATE/2700*(1+SCRAP)*PRICE_PLATE</f>
        <v>355.36597047</v>
      </c>
      <c r="Z2462" s="24" t="n">
        <f aca="false">T2462*CUT_M+(R2462+S2462)*CUT_SET</f>
        <v>434.6216655</v>
      </c>
      <c r="AA2462" s="24" t="n">
        <f aca="false">U2462*ROUND_M</f>
        <v>1039.82297</v>
      </c>
      <c r="AB2462" s="24" t="n">
        <f aca="false">(R2462+S2462)*FINISH_PART</f>
        <v>480</v>
      </c>
      <c r="AC2462" s="24" t="n">
        <f aca="false">R2462*SPACER_VANE+(R2462+S2462)*ASM_H*LABOUR</f>
        <v>795</v>
      </c>
      <c r="AD2462" s="24" t="n">
        <f aca="false">V2462*G10_CAGE+W2462*G10_SLEEVE</f>
        <v>549.84546</v>
      </c>
      <c r="AE2462" s="24" t="n">
        <f aca="false">N2462/1000*SHAFT_M+SHAFT_SET</f>
        <v>208.64</v>
      </c>
      <c r="AF2462" s="24" t="n">
        <f aca="false">2*ROUNDUP(G2462*1000/V_ZENER,0)*PRICE_Z+5*ROUNDUP(G2462*DIODE_SAFETY/V_STICK,0)*PRICE_STICK</f>
        <v>91.7</v>
      </c>
      <c r="AG2462" s="24" t="n">
        <f aca="false">SUM(X2462:AF2462)</f>
        <v>4253.87068677</v>
      </c>
      <c r="AH2462" s="20" t="n">
        <f aca="false">FIXED_BOM</f>
        <v>3461</v>
      </c>
      <c r="AI2462" s="24" t="n">
        <f aca="false">(AG2462+AH2462)*(1+CONT)</f>
        <v>8872.1012897855</v>
      </c>
      <c r="AJ2462" s="24" t="n">
        <f aca="false">IF(L2462&gt;0,AI2462/L2462,1000000000000)</f>
        <v>368.485484623923</v>
      </c>
      <c r="AK2462" s="8" t="n">
        <f aca="false">IF(AND(G2462&gt;=V_NEED,L2462&gt;=P_MIN,K2462&gt;=Z_MIN,F2462&lt;=N_CAP,D2462&lt;=R_MAX,OR(CORONA_REQ=0,O2462&gt;=G2462)),1,0)</f>
        <v>0</v>
      </c>
      <c r="AL2462" s="28" t="n">
        <f aca="false">IF(AK2462=1,IF(OBJECTIVE=1,AI2462,AJ2462),1000000000000)+ROW()*0.000000001</f>
        <v>1000000000000</v>
      </c>
    </row>
    <row r="2463" customFormat="false" ht="15" hidden="false" customHeight="false" outlineLevel="0" collapsed="false">
      <c r="A2463" s="8" t="n">
        <v>2459</v>
      </c>
      <c r="B2463" s="23" t="n">
        <v>6</v>
      </c>
      <c r="C2463" s="23" t="n">
        <v>2</v>
      </c>
      <c r="D2463" s="8" t="n">
        <v>300</v>
      </c>
      <c r="E2463" s="8" t="n">
        <v>22</v>
      </c>
      <c r="F2463" s="8" t="n">
        <v>12</v>
      </c>
      <c r="G2463" s="28" t="n">
        <v>13.132078</v>
      </c>
      <c r="H2463" s="8" t="n">
        <v>181.235439</v>
      </c>
      <c r="I2463" s="8" t="n">
        <v>3597.315024</v>
      </c>
      <c r="J2463" s="28" t="n">
        <v>19.84885</v>
      </c>
      <c r="K2463" s="39" t="n">
        <v>1.587445</v>
      </c>
      <c r="L2463" s="28" t="n">
        <v>29.283537</v>
      </c>
      <c r="M2463" s="8" t="n">
        <v>274</v>
      </c>
      <c r="N2463" s="8" t="n">
        <v>1152</v>
      </c>
      <c r="O2463" s="28" t="n">
        <v>12.486647</v>
      </c>
      <c r="P2463" s="28" t="n">
        <v>29.962368</v>
      </c>
      <c r="Q2463" s="28" t="n">
        <v>32.656856</v>
      </c>
      <c r="R2463" s="8" t="n">
        <v>48</v>
      </c>
      <c r="S2463" s="8" t="n">
        <v>22</v>
      </c>
      <c r="T2463" s="23" t="n">
        <v>295.299102</v>
      </c>
      <c r="U2463" s="23" t="n">
        <v>245.159283</v>
      </c>
      <c r="V2463" s="28" t="n">
        <v>9.460547</v>
      </c>
      <c r="W2463" s="39" t="n">
        <v>0.994261</v>
      </c>
      <c r="X2463" s="24" t="n">
        <f aca="false">P2463*RHO_VANE/2700*(1+SCRAP)*PRICE_VANE</f>
        <v>358.64954496</v>
      </c>
      <c r="Y2463" s="24" t="n">
        <f aca="false">Q2463*RHO_PLATE/2700*(1+SCRAP)*PRICE_PLATE</f>
        <v>390.90256632</v>
      </c>
      <c r="Z2463" s="24" t="n">
        <f aca="false">T2463*CUT_M+(R2463+S2463)*CUT_SET</f>
        <v>512.948653</v>
      </c>
      <c r="AA2463" s="24" t="n">
        <f aca="false">U2463*ROUND_M</f>
        <v>1225.796415</v>
      </c>
      <c r="AB2463" s="24" t="n">
        <f aca="false">(R2463+S2463)*FINISH_PART</f>
        <v>560</v>
      </c>
      <c r="AC2463" s="24" t="n">
        <f aca="false">R2463*SPACER_VANE+(R2463+S2463)*ASM_H*LABOUR</f>
        <v>931.5</v>
      </c>
      <c r="AD2463" s="24" t="n">
        <f aca="false">V2463*G10_CAGE+W2463*G10_SLEEVE</f>
        <v>627.28848</v>
      </c>
      <c r="AE2463" s="24" t="n">
        <f aca="false">N2463/1000*SHAFT_M+SHAFT_SET</f>
        <v>218.24</v>
      </c>
      <c r="AF2463" s="24" t="n">
        <f aca="false">2*ROUNDUP(G2463*1000/V_ZENER,0)*PRICE_Z+5*ROUNDUP(G2463*DIODE_SAFETY/V_STICK,0)*PRICE_STICK</f>
        <v>91.7</v>
      </c>
      <c r="AG2463" s="24" t="n">
        <f aca="false">SUM(X2463:AF2463)</f>
        <v>4917.02565928</v>
      </c>
      <c r="AH2463" s="20" t="n">
        <f aca="false">FIXED_BOM</f>
        <v>3461</v>
      </c>
      <c r="AI2463" s="24" t="n">
        <f aca="false">(AG2463+AH2463)*(1+CONT)</f>
        <v>9634.729508172</v>
      </c>
      <c r="AJ2463" s="24" t="n">
        <f aca="false">IF(L2463&gt;0,AI2463/L2463,1000000000000)</f>
        <v>329.015224771926</v>
      </c>
      <c r="AK2463" s="8" t="n">
        <f aca="false">IF(AND(G2463&gt;=V_NEED,L2463&gt;=P_MIN,K2463&gt;=Z_MIN,F2463&lt;=N_CAP,D2463&lt;=R_MAX,OR(CORONA_REQ=0,O2463&gt;=G2463)),1,0)</f>
        <v>0</v>
      </c>
      <c r="AL2463" s="28" t="n">
        <f aca="false">IF(AK2463=1,IF(OBJECTIVE=1,AI2463,AJ2463),1000000000000)+ROW()*0.000000001</f>
        <v>1000000000000</v>
      </c>
    </row>
    <row r="2464" customFormat="false" ht="15" hidden="false" customHeight="false" outlineLevel="0" collapsed="false">
      <c r="A2464" s="8" t="n">
        <v>2460</v>
      </c>
      <c r="B2464" s="23" t="n">
        <v>6</v>
      </c>
      <c r="C2464" s="23" t="n">
        <v>2</v>
      </c>
      <c r="D2464" s="8" t="n">
        <v>300</v>
      </c>
      <c r="E2464" s="8" t="n">
        <v>22</v>
      </c>
      <c r="F2464" s="8" t="n">
        <v>16</v>
      </c>
      <c r="G2464" s="28" t="n">
        <v>13.132078</v>
      </c>
      <c r="H2464" s="8" t="n">
        <v>243.5782</v>
      </c>
      <c r="I2464" s="8" t="n">
        <v>4848.555032</v>
      </c>
      <c r="J2464" s="28" t="n">
        <v>19.905538</v>
      </c>
      <c r="K2464" s="39" t="n">
        <v>1.592889</v>
      </c>
      <c r="L2464" s="28" t="n">
        <v>39.714695</v>
      </c>
      <c r="M2464" s="8" t="n">
        <v>370</v>
      </c>
      <c r="N2464" s="8" t="n">
        <v>1344</v>
      </c>
      <c r="O2464" s="28" t="n">
        <v>12.486647</v>
      </c>
      <c r="P2464" s="28" t="n">
        <v>39.949824</v>
      </c>
      <c r="Q2464" s="28" t="n">
        <v>44.532076</v>
      </c>
      <c r="R2464" s="8" t="n">
        <v>64</v>
      </c>
      <c r="S2464" s="8" t="n">
        <v>30</v>
      </c>
      <c r="T2464" s="23" t="n">
        <v>395.198213</v>
      </c>
      <c r="U2464" s="23" t="n">
        <v>328.345121</v>
      </c>
      <c r="V2464" s="28" t="n">
        <v>12.263672</v>
      </c>
      <c r="W2464" s="39" t="n">
        <v>1.288857</v>
      </c>
      <c r="X2464" s="24" t="n">
        <f aca="false">P2464*RHO_VANE/2700*(1+SCRAP)*PRICE_VANE</f>
        <v>478.19939328</v>
      </c>
      <c r="Y2464" s="24" t="n">
        <f aca="false">Q2464*RHO_PLATE/2700*(1+SCRAP)*PRICE_PLATE</f>
        <v>533.04894972</v>
      </c>
      <c r="Z2464" s="24" t="n">
        <f aca="false">T2464*CUT_M+(R2464+S2464)*CUT_SET</f>
        <v>686.7973195</v>
      </c>
      <c r="AA2464" s="24" t="n">
        <f aca="false">U2464*ROUND_M</f>
        <v>1641.725605</v>
      </c>
      <c r="AB2464" s="24" t="n">
        <f aca="false">(R2464+S2464)*FINISH_PART</f>
        <v>752</v>
      </c>
      <c r="AC2464" s="24" t="n">
        <f aca="false">R2464*SPACER_VANE+(R2464+S2464)*ASM_H*LABOUR</f>
        <v>1249.5</v>
      </c>
      <c r="AD2464" s="24" t="n">
        <f aca="false">V2464*G10_CAGE+W2464*G10_SLEEVE</f>
        <v>813.15174</v>
      </c>
      <c r="AE2464" s="24" t="n">
        <f aca="false">N2464/1000*SHAFT_M+SHAFT_SET</f>
        <v>241.28</v>
      </c>
      <c r="AF2464" s="24" t="n">
        <f aca="false">2*ROUNDUP(G2464*1000/V_ZENER,0)*PRICE_Z+5*ROUNDUP(G2464*DIODE_SAFETY/V_STICK,0)*PRICE_STICK</f>
        <v>91.7</v>
      </c>
      <c r="AG2464" s="24" t="n">
        <f aca="false">SUM(X2464:AF2464)</f>
        <v>6487.4030075</v>
      </c>
      <c r="AH2464" s="20" t="n">
        <f aca="false">FIXED_BOM</f>
        <v>3461</v>
      </c>
      <c r="AI2464" s="24" t="n">
        <f aca="false">(AG2464+AH2464)*(1+CONT)</f>
        <v>11440.663458625</v>
      </c>
      <c r="AJ2464" s="24" t="n">
        <f aca="false">IF(L2464&gt;0,AI2464/L2464,1000000000000)</f>
        <v>288.071290957289</v>
      </c>
      <c r="AK2464" s="8" t="n">
        <f aca="false">IF(AND(G2464&gt;=V_NEED,L2464&gt;=P_MIN,K2464&gt;=Z_MIN,F2464&lt;=N_CAP,D2464&lt;=R_MAX,OR(CORONA_REQ=0,O2464&gt;=G2464)),1,0)</f>
        <v>0</v>
      </c>
      <c r="AL2464" s="28" t="n">
        <f aca="false">IF(AK2464=1,IF(OBJECTIVE=1,AI2464,AJ2464),1000000000000)+ROW()*0.000000001</f>
        <v>1000000000000</v>
      </c>
    </row>
    <row r="2465" customFormat="false" ht="15" hidden="false" customHeight="false" outlineLevel="0" collapsed="false">
      <c r="A2465" s="8" t="n">
        <v>2461</v>
      </c>
      <c r="B2465" s="23" t="n">
        <v>6</v>
      </c>
      <c r="C2465" s="23" t="n">
        <v>2</v>
      </c>
      <c r="D2465" s="8" t="n">
        <v>300</v>
      </c>
      <c r="E2465" s="8" t="n">
        <v>26</v>
      </c>
      <c r="F2465" s="8" t="n">
        <v>4</v>
      </c>
      <c r="G2465" s="28" t="n">
        <v>13.132078</v>
      </c>
      <c r="H2465" s="8" t="n">
        <v>89.034946</v>
      </c>
      <c r="I2465" s="8" t="n">
        <v>1284.0133</v>
      </c>
      <c r="J2465" s="28" t="n">
        <v>14.421453</v>
      </c>
      <c r="K2465" s="39" t="n">
        <v>1.509402</v>
      </c>
      <c r="L2465" s="28" t="n">
        <v>9.510545</v>
      </c>
      <c r="M2465" s="8" t="n">
        <v>98</v>
      </c>
      <c r="N2465" s="8" t="n">
        <v>800</v>
      </c>
      <c r="O2465" s="28" t="n">
        <v>12.486647</v>
      </c>
      <c r="P2465" s="28" t="n">
        <v>11.570819</v>
      </c>
      <c r="Q2465" s="28" t="n">
        <v>14.844025</v>
      </c>
      <c r="R2465" s="8" t="n">
        <v>16</v>
      </c>
      <c r="S2465" s="8" t="n">
        <v>10</v>
      </c>
      <c r="T2465" s="23" t="n">
        <v>104.29734</v>
      </c>
      <c r="U2465" s="23" t="n">
        <v>87.584067</v>
      </c>
      <c r="V2465" s="28" t="n">
        <v>4.321484</v>
      </c>
      <c r="W2465" s="39" t="n">
        <v>0.454169</v>
      </c>
      <c r="X2465" s="24" t="n">
        <f aca="false">P2465*RHO_VANE/2700*(1+SCRAP)*PRICE_VANE</f>
        <v>138.50270343</v>
      </c>
      <c r="Y2465" s="24" t="n">
        <f aca="false">Q2465*RHO_PLATE/2700*(1+SCRAP)*PRICE_PLATE</f>
        <v>177.68297925</v>
      </c>
      <c r="Z2465" s="24" t="n">
        <f aca="false">T2465*CUT_M+(R2465+S2465)*CUT_SET</f>
        <v>182.44601</v>
      </c>
      <c r="AA2465" s="24" t="n">
        <f aca="false">U2465*ROUND_M</f>
        <v>437.920335</v>
      </c>
      <c r="AB2465" s="24" t="n">
        <f aca="false">(R2465+S2465)*FINISH_PART</f>
        <v>208</v>
      </c>
      <c r="AC2465" s="24" t="n">
        <f aca="false">R2465*SPACER_VANE+(R2465+S2465)*ASM_H*LABOUR</f>
        <v>340.5</v>
      </c>
      <c r="AD2465" s="24" t="n">
        <f aca="false">V2465*G10_CAGE+W2465*G10_SLEEVE</f>
        <v>286.53918</v>
      </c>
      <c r="AE2465" s="24" t="n">
        <f aca="false">N2465/1000*SHAFT_M+SHAFT_SET</f>
        <v>176</v>
      </c>
      <c r="AF2465" s="24" t="n">
        <f aca="false">2*ROUNDUP(G2465*1000/V_ZENER,0)*PRICE_Z+5*ROUNDUP(G2465*DIODE_SAFETY/V_STICK,0)*PRICE_STICK</f>
        <v>91.7</v>
      </c>
      <c r="AG2465" s="24" t="n">
        <f aca="false">SUM(X2465:AF2465)</f>
        <v>2039.29120768</v>
      </c>
      <c r="AH2465" s="20" t="n">
        <f aca="false">FIXED_BOM</f>
        <v>3461</v>
      </c>
      <c r="AI2465" s="24" t="n">
        <f aca="false">(AG2465+AH2465)*(1+CONT)</f>
        <v>6325.334888832</v>
      </c>
      <c r="AJ2465" s="24" t="n">
        <f aca="false">IF(L2465&gt;0,AI2465/L2465,1000000000000)</f>
        <v>665.086479148356</v>
      </c>
      <c r="AK2465" s="8" t="n">
        <f aca="false">IF(AND(G2465&gt;=V_NEED,L2465&gt;=P_MIN,K2465&gt;=Z_MIN,F2465&lt;=N_CAP,D2465&lt;=R_MAX,OR(CORONA_REQ=0,O2465&gt;=G2465)),1,0)</f>
        <v>0</v>
      </c>
      <c r="AL2465" s="28" t="n">
        <f aca="false">IF(AK2465=1,IF(OBJECTIVE=1,AI2465,AJ2465),1000000000000)+ROW()*0.000000001</f>
        <v>1000000000000</v>
      </c>
    </row>
    <row r="2466" customFormat="false" ht="15" hidden="false" customHeight="false" outlineLevel="0" collapsed="false">
      <c r="A2466" s="8" t="n">
        <v>2462</v>
      </c>
      <c r="B2466" s="23" t="n">
        <v>6</v>
      </c>
      <c r="C2466" s="23" t="n">
        <v>2</v>
      </c>
      <c r="D2466" s="8" t="n">
        <v>300</v>
      </c>
      <c r="E2466" s="8" t="n">
        <v>26</v>
      </c>
      <c r="F2466" s="8" t="n">
        <v>6</v>
      </c>
      <c r="G2466" s="28" t="n">
        <v>13.132078</v>
      </c>
      <c r="H2466" s="8" t="n">
        <v>138.769202</v>
      </c>
      <c r="I2466" s="8" t="n">
        <v>2017.735186</v>
      </c>
      <c r="J2466" s="28" t="n">
        <v>14.540223</v>
      </c>
      <c r="K2466" s="39" t="n">
        <v>1.527272</v>
      </c>
      <c r="L2466" s="28" t="n">
        <v>15.297022</v>
      </c>
      <c r="M2466" s="8" t="n">
        <v>146</v>
      </c>
      <c r="N2466" s="8" t="n">
        <v>896</v>
      </c>
      <c r="O2466" s="28" t="n">
        <v>12.486647</v>
      </c>
      <c r="P2466" s="28" t="n">
        <v>17.356228</v>
      </c>
      <c r="Q2466" s="28" t="n">
        <v>20.781635</v>
      </c>
      <c r="R2466" s="8" t="n">
        <v>24</v>
      </c>
      <c r="S2466" s="8" t="n">
        <v>14</v>
      </c>
      <c r="T2466" s="23" t="n">
        <v>154.246896</v>
      </c>
      <c r="U2466" s="23" t="n">
        <v>129.176986</v>
      </c>
      <c r="V2466" s="28" t="n">
        <v>5.723047</v>
      </c>
      <c r="W2466" s="39" t="n">
        <v>0.601467</v>
      </c>
      <c r="X2466" s="24" t="n">
        <f aca="false">P2466*RHO_VANE/2700*(1+SCRAP)*PRICE_VANE</f>
        <v>207.75404916</v>
      </c>
      <c r="Y2466" s="24" t="n">
        <f aca="false">Q2466*RHO_PLATE/2700*(1+SCRAP)*PRICE_PLATE</f>
        <v>248.75617095</v>
      </c>
      <c r="Z2466" s="24" t="n">
        <f aca="false">T2466*CUT_M+(R2466+S2466)*CUT_SET</f>
        <v>269.370344</v>
      </c>
      <c r="AA2466" s="24" t="n">
        <f aca="false">U2466*ROUND_M</f>
        <v>645.88493</v>
      </c>
      <c r="AB2466" s="24" t="n">
        <f aca="false">(R2466+S2466)*FINISH_PART</f>
        <v>304</v>
      </c>
      <c r="AC2466" s="24" t="n">
        <f aca="false">R2466*SPACER_VANE+(R2466+S2466)*ASM_H*LABOUR</f>
        <v>499.5</v>
      </c>
      <c r="AD2466" s="24" t="n">
        <f aca="false">V2466*G10_CAGE+W2466*G10_SLEEVE</f>
        <v>379.47084</v>
      </c>
      <c r="AE2466" s="24" t="n">
        <f aca="false">N2466/1000*SHAFT_M+SHAFT_SET</f>
        <v>187.52</v>
      </c>
      <c r="AF2466" s="24" t="n">
        <f aca="false">2*ROUNDUP(G2466*1000/V_ZENER,0)*PRICE_Z+5*ROUNDUP(G2466*DIODE_SAFETY/V_STICK,0)*PRICE_STICK</f>
        <v>91.7</v>
      </c>
      <c r="AG2466" s="24" t="n">
        <f aca="false">SUM(X2466:AF2466)</f>
        <v>2833.95633411</v>
      </c>
      <c r="AH2466" s="20" t="n">
        <f aca="false">FIXED_BOM</f>
        <v>3461</v>
      </c>
      <c r="AI2466" s="24" t="n">
        <f aca="false">(AG2466+AH2466)*(1+CONT)</f>
        <v>7239.1997842265</v>
      </c>
      <c r="AJ2466" s="24" t="n">
        <f aca="false">IF(L2466&gt;0,AI2466/L2466,1000000000000)</f>
        <v>473.242424847562</v>
      </c>
      <c r="AK2466" s="8" t="n">
        <f aca="false">IF(AND(G2466&gt;=V_NEED,L2466&gt;=P_MIN,K2466&gt;=Z_MIN,F2466&lt;=N_CAP,D2466&lt;=R_MAX,OR(CORONA_REQ=0,O2466&gt;=G2466)),1,0)</f>
        <v>0</v>
      </c>
      <c r="AL2466" s="28" t="n">
        <f aca="false">IF(AK2466=1,IF(OBJECTIVE=1,AI2466,AJ2466),1000000000000)+ROW()*0.000000001</f>
        <v>1000000000000</v>
      </c>
    </row>
    <row r="2467" customFormat="false" ht="15" hidden="false" customHeight="false" outlineLevel="0" collapsed="false">
      <c r="A2467" s="8" t="n">
        <v>2463</v>
      </c>
      <c r="B2467" s="23" t="n">
        <v>6</v>
      </c>
      <c r="C2467" s="23" t="n">
        <v>2</v>
      </c>
      <c r="D2467" s="8" t="n">
        <v>300</v>
      </c>
      <c r="E2467" s="8" t="n">
        <v>26</v>
      </c>
      <c r="F2467" s="8" t="n">
        <v>8</v>
      </c>
      <c r="G2467" s="28" t="n">
        <v>13.132078</v>
      </c>
      <c r="H2467" s="8" t="n">
        <v>188.503457</v>
      </c>
      <c r="I2467" s="8" t="n">
        <v>2751.457071</v>
      </c>
      <c r="J2467" s="28" t="n">
        <v>14.596322</v>
      </c>
      <c r="K2467" s="39" t="n">
        <v>1.53601</v>
      </c>
      <c r="L2467" s="28" t="n">
        <v>21.096361</v>
      </c>
      <c r="M2467" s="8" t="n">
        <v>194</v>
      </c>
      <c r="N2467" s="8" t="n">
        <v>992</v>
      </c>
      <c r="O2467" s="28" t="n">
        <v>12.486647</v>
      </c>
      <c r="P2467" s="28" t="n">
        <v>23.141638</v>
      </c>
      <c r="Q2467" s="28" t="n">
        <v>26.719246</v>
      </c>
      <c r="R2467" s="8" t="n">
        <v>32</v>
      </c>
      <c r="S2467" s="8" t="n">
        <v>18</v>
      </c>
      <c r="T2467" s="23" t="n">
        <v>204.196451</v>
      </c>
      <c r="U2467" s="23" t="n">
        <v>170.769905</v>
      </c>
      <c r="V2467" s="28" t="n">
        <v>7.124609</v>
      </c>
      <c r="W2467" s="39" t="n">
        <v>0.748765</v>
      </c>
      <c r="X2467" s="24" t="n">
        <f aca="false">P2467*RHO_VANE/2700*(1+SCRAP)*PRICE_VANE</f>
        <v>277.00540686</v>
      </c>
      <c r="Y2467" s="24" t="n">
        <f aca="false">Q2467*RHO_PLATE/2700*(1+SCRAP)*PRICE_PLATE</f>
        <v>319.82937462</v>
      </c>
      <c r="Z2467" s="24" t="n">
        <f aca="false">T2467*CUT_M+(R2467+S2467)*CUT_SET</f>
        <v>356.2946765</v>
      </c>
      <c r="AA2467" s="24" t="n">
        <f aca="false">U2467*ROUND_M</f>
        <v>853.849525</v>
      </c>
      <c r="AB2467" s="24" t="n">
        <f aca="false">(R2467+S2467)*FINISH_PART</f>
        <v>400</v>
      </c>
      <c r="AC2467" s="24" t="n">
        <f aca="false">R2467*SPACER_VANE+(R2467+S2467)*ASM_H*LABOUR</f>
        <v>658.5</v>
      </c>
      <c r="AD2467" s="24" t="n">
        <f aca="false">V2467*G10_CAGE+W2467*G10_SLEEVE</f>
        <v>472.40244</v>
      </c>
      <c r="AE2467" s="24" t="n">
        <f aca="false">N2467/1000*SHAFT_M+SHAFT_SET</f>
        <v>199.04</v>
      </c>
      <c r="AF2467" s="24" t="n">
        <f aca="false">2*ROUNDUP(G2467*1000/V_ZENER,0)*PRICE_Z+5*ROUNDUP(G2467*DIODE_SAFETY/V_STICK,0)*PRICE_STICK</f>
        <v>91.7</v>
      </c>
      <c r="AG2467" s="24" t="n">
        <f aca="false">SUM(X2467:AF2467)</f>
        <v>3628.62142298</v>
      </c>
      <c r="AH2467" s="20" t="n">
        <f aca="false">FIXED_BOM</f>
        <v>3461</v>
      </c>
      <c r="AI2467" s="24" t="n">
        <f aca="false">(AG2467+AH2467)*(1+CONT)</f>
        <v>8153.064636427</v>
      </c>
      <c r="AJ2467" s="24" t="n">
        <f aca="false">IF(L2467&gt;0,AI2467/L2467,1000000000000)</f>
        <v>386.467819565042</v>
      </c>
      <c r="AK2467" s="8" t="n">
        <f aca="false">IF(AND(G2467&gt;=V_NEED,L2467&gt;=P_MIN,K2467&gt;=Z_MIN,F2467&lt;=N_CAP,D2467&lt;=R_MAX,OR(CORONA_REQ=0,O2467&gt;=G2467)),1,0)</f>
        <v>0</v>
      </c>
      <c r="AL2467" s="28" t="n">
        <f aca="false">IF(AK2467=1,IF(OBJECTIVE=1,AI2467,AJ2467),1000000000000)+ROW()*0.000000001</f>
        <v>1000000000000</v>
      </c>
    </row>
    <row r="2468" customFormat="false" ht="15" hidden="false" customHeight="false" outlineLevel="0" collapsed="false">
      <c r="A2468" s="8" t="n">
        <v>2464</v>
      </c>
      <c r="B2468" s="23" t="n">
        <v>6</v>
      </c>
      <c r="C2468" s="23" t="n">
        <v>2</v>
      </c>
      <c r="D2468" s="8" t="n">
        <v>300</v>
      </c>
      <c r="E2468" s="8" t="n">
        <v>26</v>
      </c>
      <c r="F2468" s="8" t="n">
        <v>10</v>
      </c>
      <c r="G2468" s="28" t="n">
        <v>13.132078</v>
      </c>
      <c r="H2468" s="8" t="n">
        <v>238.237712</v>
      </c>
      <c r="I2468" s="8" t="n">
        <v>3485.178957</v>
      </c>
      <c r="J2468" s="28" t="n">
        <v>14.628998</v>
      </c>
      <c r="K2468" s="39" t="n">
        <v>1.541385</v>
      </c>
      <c r="L2468" s="28" t="n">
        <v>26.905434</v>
      </c>
      <c r="M2468" s="8" t="n">
        <v>242</v>
      </c>
      <c r="N2468" s="8" t="n">
        <v>1088</v>
      </c>
      <c r="O2468" s="28" t="n">
        <v>12.486647</v>
      </c>
      <c r="P2468" s="28" t="n">
        <v>28.927047</v>
      </c>
      <c r="Q2468" s="28" t="n">
        <v>32.656856</v>
      </c>
      <c r="R2468" s="8" t="n">
        <v>40</v>
      </c>
      <c r="S2468" s="8" t="n">
        <v>22</v>
      </c>
      <c r="T2468" s="23" t="n">
        <v>254.146006</v>
      </c>
      <c r="U2468" s="23" t="n">
        <v>212.362824</v>
      </c>
      <c r="V2468" s="28" t="n">
        <v>8.526172</v>
      </c>
      <c r="W2468" s="39" t="n">
        <v>0.896063</v>
      </c>
      <c r="X2468" s="24" t="n">
        <f aca="false">P2468*RHO_VANE/2700*(1+SCRAP)*PRICE_VANE</f>
        <v>346.25675259</v>
      </c>
      <c r="Y2468" s="24" t="n">
        <f aca="false">Q2468*RHO_PLATE/2700*(1+SCRAP)*PRICE_PLATE</f>
        <v>390.90256632</v>
      </c>
      <c r="Z2468" s="24" t="n">
        <f aca="false">T2468*CUT_M+(R2468+S2468)*CUT_SET</f>
        <v>443.219009</v>
      </c>
      <c r="AA2468" s="24" t="n">
        <f aca="false">U2468*ROUND_M</f>
        <v>1061.81412</v>
      </c>
      <c r="AB2468" s="24" t="n">
        <f aca="false">(R2468+S2468)*FINISH_PART</f>
        <v>496</v>
      </c>
      <c r="AC2468" s="24" t="n">
        <f aca="false">R2468*SPACER_VANE+(R2468+S2468)*ASM_H*LABOUR</f>
        <v>817.5</v>
      </c>
      <c r="AD2468" s="24" t="n">
        <f aca="false">V2468*G10_CAGE+W2468*G10_SLEEVE</f>
        <v>565.3341</v>
      </c>
      <c r="AE2468" s="24" t="n">
        <f aca="false">N2468/1000*SHAFT_M+SHAFT_SET</f>
        <v>210.56</v>
      </c>
      <c r="AF2468" s="24" t="n">
        <f aca="false">2*ROUNDUP(G2468*1000/V_ZENER,0)*PRICE_Z+5*ROUNDUP(G2468*DIODE_SAFETY/V_STICK,0)*PRICE_STICK</f>
        <v>91.7</v>
      </c>
      <c r="AG2468" s="24" t="n">
        <f aca="false">SUM(X2468:AF2468)</f>
        <v>4423.28654791</v>
      </c>
      <c r="AH2468" s="20" t="n">
        <f aca="false">FIXED_BOM</f>
        <v>3461</v>
      </c>
      <c r="AI2468" s="24" t="n">
        <f aca="false">(AG2468+AH2468)*(1+CONT)</f>
        <v>9066.9295300965</v>
      </c>
      <c r="AJ2468" s="24" t="n">
        <f aca="false">IF(L2468&gt;0,AI2468/L2468,1000000000000)</f>
        <v>336.992502336015</v>
      </c>
      <c r="AK2468" s="8" t="n">
        <f aca="false">IF(AND(G2468&gt;=V_NEED,L2468&gt;=P_MIN,K2468&gt;=Z_MIN,F2468&lt;=N_CAP,D2468&lt;=R_MAX,OR(CORONA_REQ=0,O2468&gt;=G2468)),1,0)</f>
        <v>0</v>
      </c>
      <c r="AL2468" s="28" t="n">
        <f aca="false">IF(AK2468=1,IF(OBJECTIVE=1,AI2468,AJ2468),1000000000000)+ROW()*0.000000001</f>
        <v>1000000000000</v>
      </c>
    </row>
    <row r="2469" customFormat="false" ht="15" hidden="false" customHeight="false" outlineLevel="0" collapsed="false">
      <c r="A2469" s="8" t="n">
        <v>2465</v>
      </c>
      <c r="B2469" s="23" t="n">
        <v>6</v>
      </c>
      <c r="C2469" s="23" t="n">
        <v>2</v>
      </c>
      <c r="D2469" s="8" t="n">
        <v>300</v>
      </c>
      <c r="E2469" s="8" t="n">
        <v>26</v>
      </c>
      <c r="F2469" s="8" t="n">
        <v>12</v>
      </c>
      <c r="G2469" s="28" t="n">
        <v>13.132078</v>
      </c>
      <c r="H2469" s="8" t="n">
        <v>287.971967</v>
      </c>
      <c r="I2469" s="8" t="n">
        <v>4218.900843</v>
      </c>
      <c r="J2469" s="28" t="n">
        <v>14.650387</v>
      </c>
      <c r="K2469" s="39" t="n">
        <v>1.544399</v>
      </c>
      <c r="L2469" s="28" t="n">
        <v>32.692921</v>
      </c>
      <c r="M2469" s="8" t="n">
        <v>290</v>
      </c>
      <c r="N2469" s="8" t="n">
        <v>1184</v>
      </c>
      <c r="O2469" s="28" t="n">
        <v>12.486647</v>
      </c>
      <c r="P2469" s="28" t="n">
        <v>34.712456</v>
      </c>
      <c r="Q2469" s="28" t="n">
        <v>38.594466</v>
      </c>
      <c r="R2469" s="8" t="n">
        <v>48</v>
      </c>
      <c r="S2469" s="8" t="n">
        <v>26</v>
      </c>
      <c r="T2469" s="23" t="n">
        <v>304.095562</v>
      </c>
      <c r="U2469" s="23" t="n">
        <v>253.955743</v>
      </c>
      <c r="V2469" s="28" t="n">
        <v>9.927734</v>
      </c>
      <c r="W2469" s="39" t="n">
        <v>1.043361</v>
      </c>
      <c r="X2469" s="24" t="n">
        <f aca="false">P2469*RHO_VANE/2700*(1+SCRAP)*PRICE_VANE</f>
        <v>415.50809832</v>
      </c>
      <c r="Y2469" s="24" t="n">
        <f aca="false">Q2469*RHO_PLATE/2700*(1+SCRAP)*PRICE_PLATE</f>
        <v>461.97575802</v>
      </c>
      <c r="Z2469" s="24" t="n">
        <f aca="false">T2469*CUT_M+(R2469+S2469)*CUT_SET</f>
        <v>530.143343</v>
      </c>
      <c r="AA2469" s="24" t="n">
        <f aca="false">U2469*ROUND_M</f>
        <v>1269.778715</v>
      </c>
      <c r="AB2469" s="24" t="n">
        <f aca="false">(R2469+S2469)*FINISH_PART</f>
        <v>592</v>
      </c>
      <c r="AC2469" s="24" t="n">
        <f aca="false">R2469*SPACER_VANE+(R2469+S2469)*ASM_H*LABOUR</f>
        <v>976.5</v>
      </c>
      <c r="AD2469" s="24" t="n">
        <f aca="false">V2469*G10_CAGE+W2469*G10_SLEEVE</f>
        <v>658.2657</v>
      </c>
      <c r="AE2469" s="24" t="n">
        <f aca="false">N2469/1000*SHAFT_M+SHAFT_SET</f>
        <v>222.08</v>
      </c>
      <c r="AF2469" s="24" t="n">
        <f aca="false">2*ROUNDUP(G2469*1000/V_ZENER,0)*PRICE_Z+5*ROUNDUP(G2469*DIODE_SAFETY/V_STICK,0)*PRICE_STICK</f>
        <v>91.7</v>
      </c>
      <c r="AG2469" s="24" t="n">
        <f aca="false">SUM(X2469:AF2469)</f>
        <v>5217.95161434</v>
      </c>
      <c r="AH2469" s="20" t="n">
        <f aca="false">FIXED_BOM</f>
        <v>3461</v>
      </c>
      <c r="AI2469" s="24" t="n">
        <f aca="false">(AG2469+AH2469)*(1+CONT)</f>
        <v>9980.794356491</v>
      </c>
      <c r="AJ2469" s="24" t="n">
        <f aca="false">IF(L2469&gt;0,AI2469/L2469,1000000000000)</f>
        <v>305.289158973926</v>
      </c>
      <c r="AK2469" s="8" t="n">
        <f aca="false">IF(AND(G2469&gt;=V_NEED,L2469&gt;=P_MIN,K2469&gt;=Z_MIN,F2469&lt;=N_CAP,D2469&lt;=R_MAX,OR(CORONA_REQ=0,O2469&gt;=G2469)),1,0)</f>
        <v>0</v>
      </c>
      <c r="AL2469" s="28" t="n">
        <f aca="false">IF(AK2469=1,IF(OBJECTIVE=1,AI2469,AJ2469),1000000000000)+ROW()*0.000000001</f>
        <v>1000000000000</v>
      </c>
    </row>
    <row r="2470" customFormat="false" ht="15" hidden="false" customHeight="false" outlineLevel="0" collapsed="false">
      <c r="A2470" s="8" t="n">
        <v>2466</v>
      </c>
      <c r="B2470" s="23" t="n">
        <v>6</v>
      </c>
      <c r="C2470" s="23" t="n">
        <v>2</v>
      </c>
      <c r="D2470" s="8" t="n">
        <v>300</v>
      </c>
      <c r="E2470" s="8" t="n">
        <v>26</v>
      </c>
      <c r="F2470" s="8" t="n">
        <v>16</v>
      </c>
      <c r="G2470" s="28" t="n">
        <v>13.132078</v>
      </c>
      <c r="H2470" s="8" t="n">
        <v>387.440477</v>
      </c>
      <c r="I2470" s="8" t="n">
        <v>5686.344614</v>
      </c>
      <c r="J2470" s="28" t="n">
        <v>14.676692</v>
      </c>
      <c r="K2470" s="39" t="n">
        <v>1.548466</v>
      </c>
      <c r="L2470" s="28" t="n">
        <v>44.288322</v>
      </c>
      <c r="M2470" s="8" t="n">
        <v>386</v>
      </c>
      <c r="N2470" s="8" t="n">
        <v>1376</v>
      </c>
      <c r="O2470" s="28" t="n">
        <v>12.486647</v>
      </c>
      <c r="P2470" s="28" t="n">
        <v>46.283275</v>
      </c>
      <c r="Q2470" s="28" t="n">
        <v>50.469686</v>
      </c>
      <c r="R2470" s="8" t="n">
        <v>64</v>
      </c>
      <c r="S2470" s="8" t="n">
        <v>34</v>
      </c>
      <c r="T2470" s="23" t="n">
        <v>403.994672</v>
      </c>
      <c r="U2470" s="23" t="n">
        <v>337.141581</v>
      </c>
      <c r="V2470" s="28" t="n">
        <v>12.730859</v>
      </c>
      <c r="W2470" s="39" t="n">
        <v>1.337957</v>
      </c>
      <c r="X2470" s="24" t="n">
        <f aca="false">P2470*RHO_VANE/2700*(1+SCRAP)*PRICE_VANE</f>
        <v>554.01080175</v>
      </c>
      <c r="Y2470" s="24" t="n">
        <f aca="false">Q2470*RHO_PLATE/2700*(1+SCRAP)*PRICE_PLATE</f>
        <v>604.12214142</v>
      </c>
      <c r="Z2470" s="24" t="n">
        <f aca="false">T2470*CUT_M+(R2470+S2470)*CUT_SET</f>
        <v>703.992008</v>
      </c>
      <c r="AA2470" s="24" t="n">
        <f aca="false">U2470*ROUND_M</f>
        <v>1685.707905</v>
      </c>
      <c r="AB2470" s="24" t="n">
        <f aca="false">(R2470+S2470)*FINISH_PART</f>
        <v>784</v>
      </c>
      <c r="AC2470" s="24" t="n">
        <f aca="false">R2470*SPACER_VANE+(R2470+S2470)*ASM_H*LABOUR</f>
        <v>1294.5</v>
      </c>
      <c r="AD2470" s="24" t="n">
        <f aca="false">V2470*G10_CAGE+W2470*G10_SLEEVE</f>
        <v>844.12896</v>
      </c>
      <c r="AE2470" s="24" t="n">
        <f aca="false">N2470/1000*SHAFT_M+SHAFT_SET</f>
        <v>245.12</v>
      </c>
      <c r="AF2470" s="24" t="n">
        <f aca="false">2*ROUNDUP(G2470*1000/V_ZENER,0)*PRICE_Z+5*ROUNDUP(G2470*DIODE_SAFETY/V_STICK,0)*PRICE_STICK</f>
        <v>91.7</v>
      </c>
      <c r="AG2470" s="24" t="n">
        <f aca="false">SUM(X2470:AF2470)</f>
        <v>6807.28181617</v>
      </c>
      <c r="AH2470" s="20" t="n">
        <f aca="false">FIXED_BOM</f>
        <v>3461</v>
      </c>
      <c r="AI2470" s="24" t="n">
        <f aca="false">(AG2470+AH2470)*(1+CONT)</f>
        <v>11808.5240885955</v>
      </c>
      <c r="AJ2470" s="24" t="n">
        <f aca="false">IF(L2470&gt;0,AI2470/L2470,1000000000000)</f>
        <v>266.628392211281</v>
      </c>
      <c r="AK2470" s="8" t="n">
        <f aca="false">IF(AND(G2470&gt;=V_NEED,L2470&gt;=P_MIN,K2470&gt;=Z_MIN,F2470&lt;=N_CAP,D2470&lt;=R_MAX,OR(CORONA_REQ=0,O2470&gt;=G2470)),1,0)</f>
        <v>0</v>
      </c>
      <c r="AL2470" s="28" t="n">
        <f aca="false">IF(AK2470=1,IF(OBJECTIVE=1,AI2470,AJ2470),1000000000000)+ROW()*0.000000001</f>
        <v>1000000000000</v>
      </c>
    </row>
    <row r="2471" customFormat="false" ht="15" hidden="false" customHeight="false" outlineLevel="0" collapsed="false">
      <c r="A2471" s="8" t="n">
        <v>2467</v>
      </c>
      <c r="B2471" s="23" t="n">
        <v>6</v>
      </c>
      <c r="C2471" s="23" t="n">
        <v>2.5</v>
      </c>
      <c r="D2471" s="8" t="n">
        <v>300</v>
      </c>
      <c r="E2471" s="8" t="n">
        <v>18</v>
      </c>
      <c r="F2471" s="8" t="n">
        <v>4</v>
      </c>
      <c r="G2471" s="28" t="n">
        <v>13.132078</v>
      </c>
      <c r="H2471" s="8" t="n">
        <v>44.257649</v>
      </c>
      <c r="I2471" s="8" t="n">
        <v>907.55239</v>
      </c>
      <c r="J2471" s="28" t="n">
        <v>20.506114</v>
      </c>
      <c r="K2471" s="39" t="n">
        <v>1.53873</v>
      </c>
      <c r="L2471" s="28" t="n">
        <v>6.965768</v>
      </c>
      <c r="M2471" s="8" t="n">
        <v>96</v>
      </c>
      <c r="N2471" s="8" t="n">
        <v>796</v>
      </c>
      <c r="O2471" s="28" t="n">
        <v>13.305303</v>
      </c>
      <c r="P2471" s="28" t="n">
        <v>10.505117</v>
      </c>
      <c r="Q2471" s="28" t="n">
        <v>14.844025</v>
      </c>
      <c r="R2471" s="8" t="n">
        <v>16</v>
      </c>
      <c r="S2471" s="8" t="n">
        <v>8</v>
      </c>
      <c r="T2471" s="23" t="n">
        <v>99.899111</v>
      </c>
      <c r="U2471" s="23" t="n">
        <v>83.185838</v>
      </c>
      <c r="V2471" s="28" t="n">
        <v>4.263086</v>
      </c>
      <c r="W2471" s="39" t="n">
        <v>0.448031</v>
      </c>
      <c r="X2471" s="24" t="n">
        <f aca="false">P2471*RHO_VANE/2700*(1+SCRAP)*PRICE_VANE</f>
        <v>125.74625049</v>
      </c>
      <c r="Y2471" s="24" t="n">
        <f aca="false">Q2471*RHO_PLATE/2700*(1+SCRAP)*PRICE_PLATE</f>
        <v>177.68297925</v>
      </c>
      <c r="Z2471" s="24" t="n">
        <f aca="false">T2471*CUT_M+(R2471+S2471)*CUT_SET</f>
        <v>173.8486665</v>
      </c>
      <c r="AA2471" s="24" t="n">
        <f aca="false">U2471*ROUND_M</f>
        <v>415.92919</v>
      </c>
      <c r="AB2471" s="24" t="n">
        <f aca="false">(R2471+S2471)*FINISH_PART</f>
        <v>192</v>
      </c>
      <c r="AC2471" s="24" t="n">
        <f aca="false">R2471*SPACER_VANE+(R2471+S2471)*ASM_H*LABOUR</f>
        <v>318</v>
      </c>
      <c r="AD2471" s="24" t="n">
        <f aca="false">V2471*G10_CAGE+W2471*G10_SLEEVE</f>
        <v>282.66702</v>
      </c>
      <c r="AE2471" s="24" t="n">
        <f aca="false">N2471/1000*SHAFT_M+SHAFT_SET</f>
        <v>175.52</v>
      </c>
      <c r="AF2471" s="24" t="n">
        <f aca="false">2*ROUNDUP(G2471*1000/V_ZENER,0)*PRICE_Z+5*ROUNDUP(G2471*DIODE_SAFETY/V_STICK,0)*PRICE_STICK</f>
        <v>91.7</v>
      </c>
      <c r="AG2471" s="24" t="n">
        <f aca="false">SUM(X2471:AF2471)</f>
        <v>1953.09410624</v>
      </c>
      <c r="AH2471" s="20" t="n">
        <f aca="false">FIXED_BOM</f>
        <v>3461</v>
      </c>
      <c r="AI2471" s="24" t="n">
        <f aca="false">(AG2471+AH2471)*(1+CONT)</f>
        <v>6226.208222176</v>
      </c>
      <c r="AJ2471" s="24" t="n">
        <f aca="false">IF(L2471&gt;0,AI2471/L2471,1000000000000)</f>
        <v>893.829398592661</v>
      </c>
      <c r="AK2471" s="8" t="n">
        <f aca="false">IF(AND(G2471&gt;=V_NEED,L2471&gt;=P_MIN,K2471&gt;=Z_MIN,F2471&lt;=N_CAP,D2471&lt;=R_MAX,OR(CORONA_REQ=0,O2471&gt;=G2471)),1,0)</f>
        <v>1</v>
      </c>
      <c r="AL2471" s="28" t="n">
        <f aca="false">IF(AK2471=1,IF(OBJECTIVE=1,AI2471,AJ2471),1000000000000)+ROW()*0.000000001</f>
        <v>6226.208224647</v>
      </c>
    </row>
    <row r="2472" customFormat="false" ht="15" hidden="false" customHeight="false" outlineLevel="0" collapsed="false">
      <c r="A2472" s="8" t="n">
        <v>2468</v>
      </c>
      <c r="B2472" s="23" t="n">
        <v>6</v>
      </c>
      <c r="C2472" s="23" t="n">
        <v>2.5</v>
      </c>
      <c r="D2472" s="8" t="n">
        <v>300</v>
      </c>
      <c r="E2472" s="8" t="n">
        <v>18</v>
      </c>
      <c r="F2472" s="8" t="n">
        <v>6</v>
      </c>
      <c r="G2472" s="28" t="n">
        <v>13.132078</v>
      </c>
      <c r="H2472" s="8" t="n">
        <v>68.404876</v>
      </c>
      <c r="I2472" s="8" t="n">
        <v>1426.153756</v>
      </c>
      <c r="J2472" s="28" t="n">
        <v>20.848715</v>
      </c>
      <c r="K2472" s="39" t="n">
        <v>1.566045</v>
      </c>
      <c r="L2472" s="28" t="n">
        <v>11.323316</v>
      </c>
      <c r="M2472" s="8" t="n">
        <v>138.5</v>
      </c>
      <c r="N2472" s="8" t="n">
        <v>881</v>
      </c>
      <c r="O2472" s="28" t="n">
        <v>13.305303</v>
      </c>
      <c r="P2472" s="28" t="n">
        <v>15.757675</v>
      </c>
      <c r="Q2472" s="28" t="n">
        <v>18.555032</v>
      </c>
      <c r="R2472" s="8" t="n">
        <v>24</v>
      </c>
      <c r="S2472" s="8" t="n">
        <v>10</v>
      </c>
      <c r="T2472" s="23" t="n">
        <v>145.450436</v>
      </c>
      <c r="U2472" s="23" t="n">
        <v>120.380527</v>
      </c>
      <c r="V2472" s="28" t="n">
        <v>5.504053</v>
      </c>
      <c r="W2472" s="39" t="n">
        <v>0.578451</v>
      </c>
      <c r="X2472" s="24" t="n">
        <f aca="false">P2472*RHO_VANE/2700*(1+SCRAP)*PRICE_VANE</f>
        <v>188.61936975</v>
      </c>
      <c r="Y2472" s="24" t="n">
        <f aca="false">Q2472*RHO_PLATE/2700*(1+SCRAP)*PRICE_PLATE</f>
        <v>222.10373304</v>
      </c>
      <c r="Z2472" s="24" t="n">
        <f aca="false">T2472*CUT_M+(R2472+S2472)*CUT_SET</f>
        <v>252.175654</v>
      </c>
      <c r="AA2472" s="24" t="n">
        <f aca="false">U2472*ROUND_M</f>
        <v>601.902635</v>
      </c>
      <c r="AB2472" s="24" t="n">
        <f aca="false">(R2472+S2472)*FINISH_PART</f>
        <v>272</v>
      </c>
      <c r="AC2472" s="24" t="n">
        <f aca="false">R2472*SPACER_VANE+(R2472+S2472)*ASM_H*LABOUR</f>
        <v>454.5</v>
      </c>
      <c r="AD2472" s="24" t="n">
        <f aca="false">V2472*G10_CAGE+W2472*G10_SLEEVE</f>
        <v>364.95024</v>
      </c>
      <c r="AE2472" s="24" t="n">
        <f aca="false">N2472/1000*SHAFT_M+SHAFT_SET</f>
        <v>185.72</v>
      </c>
      <c r="AF2472" s="24" t="n">
        <f aca="false">2*ROUNDUP(G2472*1000/V_ZENER,0)*PRICE_Z+5*ROUNDUP(G2472*DIODE_SAFETY/V_STICK,0)*PRICE_STICK</f>
        <v>91.7</v>
      </c>
      <c r="AG2472" s="24" t="n">
        <f aca="false">SUM(X2472:AF2472)</f>
        <v>2633.67163179</v>
      </c>
      <c r="AH2472" s="20" t="n">
        <f aca="false">FIXED_BOM</f>
        <v>3461</v>
      </c>
      <c r="AI2472" s="24" t="n">
        <f aca="false">(AG2472+AH2472)*(1+CONT)</f>
        <v>7008.8723765585</v>
      </c>
      <c r="AJ2472" s="24" t="n">
        <f aca="false">IF(L2472&gt;0,AI2472/L2472,1000000000000)</f>
        <v>618.977018442168</v>
      </c>
      <c r="AK2472" s="8" t="n">
        <f aca="false">IF(AND(G2472&gt;=V_NEED,L2472&gt;=P_MIN,K2472&gt;=Z_MIN,F2472&lt;=N_CAP,D2472&lt;=R_MAX,OR(CORONA_REQ=0,O2472&gt;=G2472)),1,0)</f>
        <v>1</v>
      </c>
      <c r="AL2472" s="28" t="n">
        <f aca="false">IF(AK2472=1,IF(OBJECTIVE=1,AI2472,AJ2472),1000000000000)+ROW()*0.000000001</f>
        <v>7008.8723790305</v>
      </c>
    </row>
    <row r="2473" customFormat="false" ht="15" hidden="false" customHeight="false" outlineLevel="0" collapsed="false">
      <c r="A2473" s="8" t="n">
        <v>2469</v>
      </c>
      <c r="B2473" s="23" t="n">
        <v>6</v>
      </c>
      <c r="C2473" s="23" t="n">
        <v>2.5</v>
      </c>
      <c r="D2473" s="8" t="n">
        <v>300</v>
      </c>
      <c r="E2473" s="8" t="n">
        <v>18</v>
      </c>
      <c r="F2473" s="8" t="n">
        <v>8</v>
      </c>
      <c r="G2473" s="28" t="n">
        <v>13.132078</v>
      </c>
      <c r="H2473" s="8" t="n">
        <v>92.552104</v>
      </c>
      <c r="I2473" s="8" t="n">
        <v>1944.755122</v>
      </c>
      <c r="J2473" s="28" t="n">
        <v>21.012544</v>
      </c>
      <c r="K2473" s="39" t="n">
        <v>1.579843</v>
      </c>
      <c r="L2473" s="28" t="n">
        <v>15.687884</v>
      </c>
      <c r="M2473" s="8" t="n">
        <v>189.5</v>
      </c>
      <c r="N2473" s="8" t="n">
        <v>983</v>
      </c>
      <c r="O2473" s="28" t="n">
        <v>13.305303</v>
      </c>
      <c r="P2473" s="28" t="n">
        <v>21.010233</v>
      </c>
      <c r="Q2473" s="28" t="n">
        <v>25.977044</v>
      </c>
      <c r="R2473" s="8" t="n">
        <v>32</v>
      </c>
      <c r="S2473" s="8" t="n">
        <v>14</v>
      </c>
      <c r="T2473" s="23" t="n">
        <v>195.399992</v>
      </c>
      <c r="U2473" s="23" t="n">
        <v>161.973446</v>
      </c>
      <c r="V2473" s="28" t="n">
        <v>6.993213</v>
      </c>
      <c r="W2473" s="39" t="n">
        <v>0.734955</v>
      </c>
      <c r="X2473" s="24" t="n">
        <f aca="false">P2473*RHO_VANE/2700*(1+SCRAP)*PRICE_VANE</f>
        <v>251.49248901</v>
      </c>
      <c r="Y2473" s="24" t="n">
        <f aca="false">Q2473*RHO_PLATE/2700*(1+SCRAP)*PRICE_PLATE</f>
        <v>310.94521668</v>
      </c>
      <c r="Z2473" s="24" t="n">
        <f aca="false">T2473*CUT_M+(R2473+S2473)*CUT_SET</f>
        <v>339.099988</v>
      </c>
      <c r="AA2473" s="24" t="n">
        <f aca="false">U2473*ROUND_M</f>
        <v>809.86723</v>
      </c>
      <c r="AB2473" s="24" t="n">
        <f aca="false">(R2473+S2473)*FINISH_PART</f>
        <v>368</v>
      </c>
      <c r="AC2473" s="24" t="n">
        <f aca="false">R2473*SPACER_VANE+(R2473+S2473)*ASM_H*LABOUR</f>
        <v>613.5</v>
      </c>
      <c r="AD2473" s="24" t="n">
        <f aca="false">V2473*G10_CAGE+W2473*G10_SLEEVE</f>
        <v>463.69008</v>
      </c>
      <c r="AE2473" s="24" t="n">
        <f aca="false">N2473/1000*SHAFT_M+SHAFT_SET</f>
        <v>197.96</v>
      </c>
      <c r="AF2473" s="24" t="n">
        <f aca="false">2*ROUNDUP(G2473*1000/V_ZENER,0)*PRICE_Z+5*ROUNDUP(G2473*DIODE_SAFETY/V_STICK,0)*PRICE_STICK</f>
        <v>91.7</v>
      </c>
      <c r="AG2473" s="24" t="n">
        <f aca="false">SUM(X2473:AF2473)</f>
        <v>3446.25500369</v>
      </c>
      <c r="AH2473" s="20" t="n">
        <f aca="false">FIXED_BOM</f>
        <v>3461</v>
      </c>
      <c r="AI2473" s="24" t="n">
        <f aca="false">(AG2473+AH2473)*(1+CONT)</f>
        <v>7943.3432542435</v>
      </c>
      <c r="AJ2473" s="24" t="n">
        <f aca="false">IF(L2473&gt;0,AI2473/L2473,1000000000000)</f>
        <v>506.336179834291</v>
      </c>
      <c r="AK2473" s="8" t="n">
        <f aca="false">IF(AND(G2473&gt;=V_NEED,L2473&gt;=P_MIN,K2473&gt;=Z_MIN,F2473&lt;=N_CAP,D2473&lt;=R_MAX,OR(CORONA_REQ=0,O2473&gt;=G2473)),1,0)</f>
        <v>0</v>
      </c>
      <c r="AL2473" s="28" t="n">
        <f aca="false">IF(AK2473=1,IF(OBJECTIVE=1,AI2473,AJ2473),1000000000000)+ROW()*0.000000001</f>
        <v>1000000000000</v>
      </c>
    </row>
    <row r="2474" customFormat="false" ht="15" hidden="false" customHeight="false" outlineLevel="0" collapsed="false">
      <c r="A2474" s="8" t="n">
        <v>2470</v>
      </c>
      <c r="B2474" s="23" t="n">
        <v>6</v>
      </c>
      <c r="C2474" s="23" t="n">
        <v>2.5</v>
      </c>
      <c r="D2474" s="8" t="n">
        <v>300</v>
      </c>
      <c r="E2474" s="8" t="n">
        <v>18</v>
      </c>
      <c r="F2474" s="8" t="n">
        <v>10</v>
      </c>
      <c r="G2474" s="28" t="n">
        <v>13.132078</v>
      </c>
      <c r="H2474" s="8" t="n">
        <v>116.699332</v>
      </c>
      <c r="I2474" s="8" t="n">
        <v>2463.356487</v>
      </c>
      <c r="J2474" s="28" t="n">
        <v>21.108574</v>
      </c>
      <c r="K2474" s="39" t="n">
        <v>1.58713</v>
      </c>
      <c r="L2474" s="28" t="n">
        <v>20.037598</v>
      </c>
      <c r="M2474" s="8" t="n">
        <v>232</v>
      </c>
      <c r="N2474" s="8" t="n">
        <v>1068</v>
      </c>
      <c r="O2474" s="28" t="n">
        <v>13.305303</v>
      </c>
      <c r="P2474" s="28" t="n">
        <v>26.262792</v>
      </c>
      <c r="Q2474" s="28" t="n">
        <v>29.688051</v>
      </c>
      <c r="R2474" s="8" t="n">
        <v>40</v>
      </c>
      <c r="S2474" s="8" t="n">
        <v>16</v>
      </c>
      <c r="T2474" s="23" t="n">
        <v>240.951317</v>
      </c>
      <c r="U2474" s="23" t="n">
        <v>199.168135</v>
      </c>
      <c r="V2474" s="28" t="n">
        <v>8.23418</v>
      </c>
      <c r="W2474" s="39" t="n">
        <v>0.865376</v>
      </c>
      <c r="X2474" s="24" t="n">
        <f aca="false">P2474*RHO_VANE/2700*(1+SCRAP)*PRICE_VANE</f>
        <v>314.36562024</v>
      </c>
      <c r="Y2474" s="24" t="n">
        <f aca="false">Q2474*RHO_PLATE/2700*(1+SCRAP)*PRICE_PLATE</f>
        <v>355.36597047</v>
      </c>
      <c r="Z2474" s="24" t="n">
        <f aca="false">T2474*CUT_M+(R2474+S2474)*CUT_SET</f>
        <v>417.4269755</v>
      </c>
      <c r="AA2474" s="24" t="n">
        <f aca="false">U2474*ROUND_M</f>
        <v>995.840675</v>
      </c>
      <c r="AB2474" s="24" t="n">
        <f aca="false">(R2474+S2474)*FINISH_PART</f>
        <v>448</v>
      </c>
      <c r="AC2474" s="24" t="n">
        <f aca="false">R2474*SPACER_VANE+(R2474+S2474)*ASM_H*LABOUR</f>
        <v>750</v>
      </c>
      <c r="AD2474" s="24" t="n">
        <f aca="false">V2474*G10_CAGE+W2474*G10_SLEEVE</f>
        <v>545.97336</v>
      </c>
      <c r="AE2474" s="24" t="n">
        <f aca="false">N2474/1000*SHAFT_M+SHAFT_SET</f>
        <v>208.16</v>
      </c>
      <c r="AF2474" s="24" t="n">
        <f aca="false">2*ROUNDUP(G2474*1000/V_ZENER,0)*PRICE_Z+5*ROUNDUP(G2474*DIODE_SAFETY/V_STICK,0)*PRICE_STICK</f>
        <v>91.7</v>
      </c>
      <c r="AG2474" s="24" t="n">
        <f aca="false">SUM(X2474:AF2474)</f>
        <v>4126.83260121</v>
      </c>
      <c r="AH2474" s="20" t="n">
        <f aca="false">FIXED_BOM</f>
        <v>3461</v>
      </c>
      <c r="AI2474" s="24" t="n">
        <f aca="false">(AG2474+AH2474)*(1+CONT)</f>
        <v>8726.0074913915</v>
      </c>
      <c r="AJ2474" s="24" t="n">
        <f aca="false">IF(L2474&gt;0,AI2474/L2474,1000000000000)</f>
        <v>435.48171249825</v>
      </c>
      <c r="AK2474" s="8" t="n">
        <f aca="false">IF(AND(G2474&gt;=V_NEED,L2474&gt;=P_MIN,K2474&gt;=Z_MIN,F2474&lt;=N_CAP,D2474&lt;=R_MAX,OR(CORONA_REQ=0,O2474&gt;=G2474)),1,0)</f>
        <v>0</v>
      </c>
      <c r="AL2474" s="28" t="n">
        <f aca="false">IF(AK2474=1,IF(OBJECTIVE=1,AI2474,AJ2474),1000000000000)+ROW()*0.000000001</f>
        <v>1000000000000</v>
      </c>
    </row>
    <row r="2475" customFormat="false" ht="15" hidden="false" customHeight="false" outlineLevel="0" collapsed="false">
      <c r="A2475" s="8" t="n">
        <v>2471</v>
      </c>
      <c r="B2475" s="23" t="n">
        <v>6</v>
      </c>
      <c r="C2475" s="23" t="n">
        <v>2.5</v>
      </c>
      <c r="D2475" s="8" t="n">
        <v>300</v>
      </c>
      <c r="E2475" s="8" t="n">
        <v>18</v>
      </c>
      <c r="F2475" s="8" t="n">
        <v>12</v>
      </c>
      <c r="G2475" s="28" t="n">
        <v>13.132078</v>
      </c>
      <c r="H2475" s="8" t="n">
        <v>140.84656</v>
      </c>
      <c r="I2475" s="8" t="n">
        <v>2981.957853</v>
      </c>
      <c r="J2475" s="28" t="n">
        <v>21.171677</v>
      </c>
      <c r="K2475" s="39" t="n">
        <v>1.59244</v>
      </c>
      <c r="L2475" s="28" t="n">
        <v>24.403502</v>
      </c>
      <c r="M2475" s="8" t="n">
        <v>283</v>
      </c>
      <c r="N2475" s="8" t="n">
        <v>1170</v>
      </c>
      <c r="O2475" s="28" t="n">
        <v>13.305303</v>
      </c>
      <c r="P2475" s="28" t="n">
        <v>31.51535</v>
      </c>
      <c r="Q2475" s="28" t="n">
        <v>37.110063</v>
      </c>
      <c r="R2475" s="8" t="n">
        <v>48</v>
      </c>
      <c r="S2475" s="8" t="n">
        <v>20</v>
      </c>
      <c r="T2475" s="23" t="n">
        <v>290.900872</v>
      </c>
      <c r="U2475" s="23" t="n">
        <v>240.761054</v>
      </c>
      <c r="V2475" s="28" t="n">
        <v>9.72334</v>
      </c>
      <c r="W2475" s="39" t="n">
        <v>1.02188</v>
      </c>
      <c r="X2475" s="24" t="n">
        <f aca="false">P2475*RHO_VANE/2700*(1+SCRAP)*PRICE_VANE</f>
        <v>377.2387395</v>
      </c>
      <c r="Y2475" s="24" t="n">
        <f aca="false">Q2475*RHO_PLATE/2700*(1+SCRAP)*PRICE_PLATE</f>
        <v>444.20745411</v>
      </c>
      <c r="Z2475" s="24" t="n">
        <f aca="false">T2475*CUT_M+(R2475+S2475)*CUT_SET</f>
        <v>504.351308</v>
      </c>
      <c r="AA2475" s="24" t="n">
        <f aca="false">U2475*ROUND_M</f>
        <v>1203.80527</v>
      </c>
      <c r="AB2475" s="24" t="n">
        <f aca="false">(R2475+S2475)*FINISH_PART</f>
        <v>544</v>
      </c>
      <c r="AC2475" s="24" t="n">
        <f aca="false">R2475*SPACER_VANE+(R2475+S2475)*ASM_H*LABOUR</f>
        <v>909</v>
      </c>
      <c r="AD2475" s="24" t="n">
        <f aca="false">V2475*G10_CAGE+W2475*G10_SLEEVE</f>
        <v>644.7132</v>
      </c>
      <c r="AE2475" s="24" t="n">
        <f aca="false">N2475/1000*SHAFT_M+SHAFT_SET</f>
        <v>220.4</v>
      </c>
      <c r="AF2475" s="24" t="n">
        <f aca="false">2*ROUNDUP(G2475*1000/V_ZENER,0)*PRICE_Z+5*ROUNDUP(G2475*DIODE_SAFETY/V_STICK,0)*PRICE_STICK</f>
        <v>91.7</v>
      </c>
      <c r="AG2475" s="24" t="n">
        <f aca="false">SUM(X2475:AF2475)</f>
        <v>4939.41597161</v>
      </c>
      <c r="AH2475" s="20" t="n">
        <f aca="false">FIXED_BOM</f>
        <v>3461</v>
      </c>
      <c r="AI2475" s="24" t="n">
        <f aca="false">(AG2475+AH2475)*(1+CONT)</f>
        <v>9660.4783673515</v>
      </c>
      <c r="AJ2475" s="24" t="n">
        <f aca="false">IF(L2475&gt;0,AI2475/L2475,1000000000000)</f>
        <v>395.864428283756</v>
      </c>
      <c r="AK2475" s="8" t="n">
        <f aca="false">IF(AND(G2475&gt;=V_NEED,L2475&gt;=P_MIN,K2475&gt;=Z_MIN,F2475&lt;=N_CAP,D2475&lt;=R_MAX,OR(CORONA_REQ=0,O2475&gt;=G2475)),1,0)</f>
        <v>0</v>
      </c>
      <c r="AL2475" s="28" t="n">
        <f aca="false">IF(AK2475=1,IF(OBJECTIVE=1,AI2475,AJ2475),1000000000000)+ROW()*0.000000001</f>
        <v>1000000000000</v>
      </c>
    </row>
    <row r="2476" customFormat="false" ht="15" hidden="false" customHeight="false" outlineLevel="0" collapsed="false">
      <c r="A2476" s="8" t="n">
        <v>2472</v>
      </c>
      <c r="B2476" s="23" t="n">
        <v>6</v>
      </c>
      <c r="C2476" s="23" t="n">
        <v>2.5</v>
      </c>
      <c r="D2476" s="8" t="n">
        <v>300</v>
      </c>
      <c r="E2476" s="8" t="n">
        <v>18</v>
      </c>
      <c r="F2476" s="8" t="n">
        <v>16</v>
      </c>
      <c r="G2476" s="28" t="n">
        <v>13.132078</v>
      </c>
      <c r="H2476" s="8" t="n">
        <v>189.141015</v>
      </c>
      <c r="I2476" s="8" t="n">
        <v>4019.160585</v>
      </c>
      <c r="J2476" s="28" t="n">
        <v>21.249545</v>
      </c>
      <c r="K2476" s="39" t="n">
        <v>1.59858</v>
      </c>
      <c r="L2476" s="28" t="n">
        <v>33.137358</v>
      </c>
      <c r="M2476" s="8" t="n">
        <v>368</v>
      </c>
      <c r="N2476" s="8" t="n">
        <v>1340</v>
      </c>
      <c r="O2476" s="28" t="n">
        <v>13.305303</v>
      </c>
      <c r="P2476" s="28" t="n">
        <v>42.020467</v>
      </c>
      <c r="Q2476" s="28" t="n">
        <v>44.532076</v>
      </c>
      <c r="R2476" s="8" t="n">
        <v>64</v>
      </c>
      <c r="S2476" s="8" t="n">
        <v>24</v>
      </c>
      <c r="T2476" s="23" t="n">
        <v>382.003524</v>
      </c>
      <c r="U2476" s="23" t="n">
        <v>315.150432</v>
      </c>
      <c r="V2476" s="28" t="n">
        <v>12.205273</v>
      </c>
      <c r="W2476" s="39" t="n">
        <v>1.28272</v>
      </c>
      <c r="X2476" s="24" t="n">
        <f aca="false">P2476*RHO_VANE/2700*(1+SCRAP)*PRICE_VANE</f>
        <v>502.98498999</v>
      </c>
      <c r="Y2476" s="24" t="n">
        <f aca="false">Q2476*RHO_PLATE/2700*(1+SCRAP)*PRICE_PLATE</f>
        <v>533.04894972</v>
      </c>
      <c r="Z2476" s="24" t="n">
        <f aca="false">T2476*CUT_M+(R2476+S2476)*CUT_SET</f>
        <v>661.005286</v>
      </c>
      <c r="AA2476" s="24" t="n">
        <f aca="false">U2476*ROUND_M</f>
        <v>1575.75216</v>
      </c>
      <c r="AB2476" s="24" t="n">
        <f aca="false">(R2476+S2476)*FINISH_PART</f>
        <v>704</v>
      </c>
      <c r="AC2476" s="24" t="n">
        <f aca="false">R2476*SPACER_VANE+(R2476+S2476)*ASM_H*LABOUR</f>
        <v>1182</v>
      </c>
      <c r="AD2476" s="24" t="n">
        <f aca="false">V2476*G10_CAGE+W2476*G10_SLEEVE</f>
        <v>809.27958</v>
      </c>
      <c r="AE2476" s="24" t="n">
        <f aca="false">N2476/1000*SHAFT_M+SHAFT_SET</f>
        <v>240.8</v>
      </c>
      <c r="AF2476" s="24" t="n">
        <f aca="false">2*ROUNDUP(G2476*1000/V_ZENER,0)*PRICE_Z+5*ROUNDUP(G2476*DIODE_SAFETY/V_STICK,0)*PRICE_STICK</f>
        <v>91.7</v>
      </c>
      <c r="AG2476" s="24" t="n">
        <f aca="false">SUM(X2476:AF2476)</f>
        <v>6300.57096571</v>
      </c>
      <c r="AH2476" s="20" t="n">
        <f aca="false">FIXED_BOM</f>
        <v>3461</v>
      </c>
      <c r="AI2476" s="24" t="n">
        <f aca="false">(AG2476+AH2476)*(1+CONT)</f>
        <v>11225.8066105665</v>
      </c>
      <c r="AJ2476" s="24" t="n">
        <f aca="false">IF(L2476&gt;0,AI2476/L2476,1000000000000)</f>
        <v>338.765891069726</v>
      </c>
      <c r="AK2476" s="8" t="n">
        <f aca="false">IF(AND(G2476&gt;=V_NEED,L2476&gt;=P_MIN,K2476&gt;=Z_MIN,F2476&lt;=N_CAP,D2476&lt;=R_MAX,OR(CORONA_REQ=0,O2476&gt;=G2476)),1,0)</f>
        <v>0</v>
      </c>
      <c r="AL2476" s="28" t="n">
        <f aca="false">IF(AK2476=1,IF(OBJECTIVE=1,AI2476,AJ2476),1000000000000)+ROW()*0.000000001</f>
        <v>1000000000000</v>
      </c>
    </row>
    <row r="2477" customFormat="false" ht="15" hidden="false" customHeight="false" outlineLevel="0" collapsed="false">
      <c r="A2477" s="8" t="n">
        <v>2473</v>
      </c>
      <c r="B2477" s="23" t="n">
        <v>6</v>
      </c>
      <c r="C2477" s="23" t="n">
        <v>2.5</v>
      </c>
      <c r="D2477" s="8" t="n">
        <v>300</v>
      </c>
      <c r="E2477" s="8" t="n">
        <v>22</v>
      </c>
      <c r="F2477" s="8" t="n">
        <v>4</v>
      </c>
      <c r="G2477" s="28" t="n">
        <v>13.132078</v>
      </c>
      <c r="H2477" s="8" t="n">
        <v>59.811716</v>
      </c>
      <c r="I2477" s="8" t="n">
        <v>1097.67952</v>
      </c>
      <c r="J2477" s="28" t="n">
        <v>18.352249</v>
      </c>
      <c r="K2477" s="39" t="n">
        <v>1.536738</v>
      </c>
      <c r="L2477" s="28" t="n">
        <v>8.406805</v>
      </c>
      <c r="M2477" s="8" t="n">
        <v>96</v>
      </c>
      <c r="N2477" s="8" t="n">
        <v>796</v>
      </c>
      <c r="O2477" s="28" t="n">
        <v>13.305303</v>
      </c>
      <c r="P2477" s="28" t="n">
        <v>12.48432</v>
      </c>
      <c r="Q2477" s="28" t="n">
        <v>14.844025</v>
      </c>
      <c r="R2477" s="8" t="n">
        <v>16</v>
      </c>
      <c r="S2477" s="8" t="n">
        <v>8</v>
      </c>
      <c r="T2477" s="23" t="n">
        <v>99.899111</v>
      </c>
      <c r="U2477" s="23" t="n">
        <v>83.185838</v>
      </c>
      <c r="V2477" s="28" t="n">
        <v>4.263086</v>
      </c>
      <c r="W2477" s="39" t="n">
        <v>0.448031</v>
      </c>
      <c r="X2477" s="24" t="n">
        <f aca="false">P2477*RHO_VANE/2700*(1+SCRAP)*PRICE_VANE</f>
        <v>149.4373104</v>
      </c>
      <c r="Y2477" s="24" t="n">
        <f aca="false">Q2477*RHO_PLATE/2700*(1+SCRAP)*PRICE_PLATE</f>
        <v>177.68297925</v>
      </c>
      <c r="Z2477" s="24" t="n">
        <f aca="false">T2477*CUT_M+(R2477+S2477)*CUT_SET</f>
        <v>173.8486665</v>
      </c>
      <c r="AA2477" s="24" t="n">
        <f aca="false">U2477*ROUND_M</f>
        <v>415.92919</v>
      </c>
      <c r="AB2477" s="24" t="n">
        <f aca="false">(R2477+S2477)*FINISH_PART</f>
        <v>192</v>
      </c>
      <c r="AC2477" s="24" t="n">
        <f aca="false">R2477*SPACER_VANE+(R2477+S2477)*ASM_H*LABOUR</f>
        <v>318</v>
      </c>
      <c r="AD2477" s="24" t="n">
        <f aca="false">V2477*G10_CAGE+W2477*G10_SLEEVE</f>
        <v>282.66702</v>
      </c>
      <c r="AE2477" s="24" t="n">
        <f aca="false">N2477/1000*SHAFT_M+SHAFT_SET</f>
        <v>175.52</v>
      </c>
      <c r="AF2477" s="24" t="n">
        <f aca="false">2*ROUNDUP(G2477*1000/V_ZENER,0)*PRICE_Z+5*ROUNDUP(G2477*DIODE_SAFETY/V_STICK,0)*PRICE_STICK</f>
        <v>91.7</v>
      </c>
      <c r="AG2477" s="24" t="n">
        <f aca="false">SUM(X2477:AF2477)</f>
        <v>1976.78516615</v>
      </c>
      <c r="AH2477" s="20" t="n">
        <f aca="false">FIXED_BOM</f>
        <v>3461</v>
      </c>
      <c r="AI2477" s="24" t="n">
        <f aca="false">(AG2477+AH2477)*(1+CONT)</f>
        <v>6253.4529410725</v>
      </c>
      <c r="AJ2477" s="24" t="n">
        <f aca="false">IF(L2477&gt;0,AI2477/L2477,1000000000000)</f>
        <v>743.856071488812</v>
      </c>
      <c r="AK2477" s="8" t="n">
        <f aca="false">IF(AND(G2477&gt;=V_NEED,L2477&gt;=P_MIN,K2477&gt;=Z_MIN,F2477&lt;=N_CAP,D2477&lt;=R_MAX,OR(CORONA_REQ=0,O2477&gt;=G2477)),1,0)</f>
        <v>1</v>
      </c>
      <c r="AL2477" s="28" t="n">
        <f aca="false">IF(AK2477=1,IF(OBJECTIVE=1,AI2477,AJ2477),1000000000000)+ROW()*0.000000001</f>
        <v>6253.4529435495</v>
      </c>
    </row>
    <row r="2478" customFormat="false" ht="15" hidden="false" customHeight="false" outlineLevel="0" collapsed="false">
      <c r="A2478" s="8" t="n">
        <v>2474</v>
      </c>
      <c r="B2478" s="23" t="n">
        <v>6</v>
      </c>
      <c r="C2478" s="23" t="n">
        <v>2.5</v>
      </c>
      <c r="D2478" s="8" t="n">
        <v>300</v>
      </c>
      <c r="E2478" s="8" t="n">
        <v>22</v>
      </c>
      <c r="F2478" s="8" t="n">
        <v>6</v>
      </c>
      <c r="G2478" s="28" t="n">
        <v>13.132078</v>
      </c>
      <c r="H2478" s="8" t="n">
        <v>92.846983</v>
      </c>
      <c r="I2478" s="8" t="n">
        <v>1724.924961</v>
      </c>
      <c r="J2478" s="28" t="n">
        <v>18.578148</v>
      </c>
      <c r="K2478" s="39" t="n">
        <v>1.559165</v>
      </c>
      <c r="L2478" s="28" t="n">
        <v>13.585949</v>
      </c>
      <c r="M2478" s="8" t="n">
        <v>147</v>
      </c>
      <c r="N2478" s="8" t="n">
        <v>898</v>
      </c>
      <c r="O2478" s="28" t="n">
        <v>13.305303</v>
      </c>
      <c r="P2478" s="28" t="n">
        <v>18.72648</v>
      </c>
      <c r="Q2478" s="28" t="n">
        <v>22.266038</v>
      </c>
      <c r="R2478" s="8" t="n">
        <v>24</v>
      </c>
      <c r="S2478" s="8" t="n">
        <v>12</v>
      </c>
      <c r="T2478" s="23" t="n">
        <v>149.848666</v>
      </c>
      <c r="U2478" s="23" t="n">
        <v>124.778757</v>
      </c>
      <c r="V2478" s="28" t="n">
        <v>5.752246</v>
      </c>
      <c r="W2478" s="39" t="n">
        <v>0.604535</v>
      </c>
      <c r="X2478" s="24" t="n">
        <f aca="false">P2478*RHO_VANE/2700*(1+SCRAP)*PRICE_VANE</f>
        <v>224.1559656</v>
      </c>
      <c r="Y2478" s="24" t="n">
        <f aca="false">Q2478*RHO_PLATE/2700*(1+SCRAP)*PRICE_PLATE</f>
        <v>266.52447486</v>
      </c>
      <c r="Z2478" s="24" t="n">
        <f aca="false">T2478*CUT_M+(R2478+S2478)*CUT_SET</f>
        <v>260.772999</v>
      </c>
      <c r="AA2478" s="24" t="n">
        <f aca="false">U2478*ROUND_M</f>
        <v>623.893785</v>
      </c>
      <c r="AB2478" s="24" t="n">
        <f aca="false">(R2478+S2478)*FINISH_PART</f>
        <v>288</v>
      </c>
      <c r="AC2478" s="24" t="n">
        <f aca="false">R2478*SPACER_VANE+(R2478+S2478)*ASM_H*LABOUR</f>
        <v>477</v>
      </c>
      <c r="AD2478" s="24" t="n">
        <f aca="false">V2478*G10_CAGE+W2478*G10_SLEEVE</f>
        <v>381.40686</v>
      </c>
      <c r="AE2478" s="24" t="n">
        <f aca="false">N2478/1000*SHAFT_M+SHAFT_SET</f>
        <v>187.76</v>
      </c>
      <c r="AF2478" s="24" t="n">
        <f aca="false">2*ROUNDUP(G2478*1000/V_ZENER,0)*PRICE_Z+5*ROUNDUP(G2478*DIODE_SAFETY/V_STICK,0)*PRICE_STICK</f>
        <v>91.7</v>
      </c>
      <c r="AG2478" s="24" t="n">
        <f aca="false">SUM(X2478:AF2478)</f>
        <v>2801.21408446</v>
      </c>
      <c r="AH2478" s="20" t="n">
        <f aca="false">FIXED_BOM</f>
        <v>3461</v>
      </c>
      <c r="AI2478" s="24" t="n">
        <f aca="false">(AG2478+AH2478)*(1+CONT)</f>
        <v>7201.546197129</v>
      </c>
      <c r="AJ2478" s="24" t="n">
        <f aca="false">IF(L2478&gt;0,AI2478/L2478,1000000000000)</f>
        <v>530.073106937837</v>
      </c>
      <c r="AK2478" s="8" t="n">
        <f aca="false">IF(AND(G2478&gt;=V_NEED,L2478&gt;=P_MIN,K2478&gt;=Z_MIN,F2478&lt;=N_CAP,D2478&lt;=R_MAX,OR(CORONA_REQ=0,O2478&gt;=G2478)),1,0)</f>
        <v>1</v>
      </c>
      <c r="AL2478" s="28" t="n">
        <f aca="false">IF(AK2478=1,IF(OBJECTIVE=1,AI2478,AJ2478),1000000000000)+ROW()*0.000000001</f>
        <v>7201.546199607</v>
      </c>
    </row>
    <row r="2479" customFormat="false" ht="15" hidden="false" customHeight="false" outlineLevel="0" collapsed="false">
      <c r="A2479" s="8" t="n">
        <v>2475</v>
      </c>
      <c r="B2479" s="23" t="n">
        <v>6</v>
      </c>
      <c r="C2479" s="23" t="n">
        <v>2.5</v>
      </c>
      <c r="D2479" s="8" t="n">
        <v>300</v>
      </c>
      <c r="E2479" s="8" t="n">
        <v>22</v>
      </c>
      <c r="F2479" s="8" t="n">
        <v>8</v>
      </c>
      <c r="G2479" s="28" t="n">
        <v>13.132078</v>
      </c>
      <c r="H2479" s="8" t="n">
        <v>125.882249</v>
      </c>
      <c r="I2479" s="8" t="n">
        <v>2352.170401</v>
      </c>
      <c r="J2479" s="28" t="n">
        <v>18.685481</v>
      </c>
      <c r="K2479" s="39" t="n">
        <v>1.569756</v>
      </c>
      <c r="L2479" s="28" t="n">
        <v>18.773755</v>
      </c>
      <c r="M2479" s="8" t="n">
        <v>198</v>
      </c>
      <c r="N2479" s="8" t="n">
        <v>1000</v>
      </c>
      <c r="O2479" s="28" t="n">
        <v>13.305303</v>
      </c>
      <c r="P2479" s="28" t="n">
        <v>24.96864</v>
      </c>
      <c r="Q2479" s="28" t="n">
        <v>29.688051</v>
      </c>
      <c r="R2479" s="8" t="n">
        <v>32</v>
      </c>
      <c r="S2479" s="8" t="n">
        <v>16</v>
      </c>
      <c r="T2479" s="23" t="n">
        <v>199.798221</v>
      </c>
      <c r="U2479" s="23" t="n">
        <v>166.371675</v>
      </c>
      <c r="V2479" s="28" t="n">
        <v>7.241406</v>
      </c>
      <c r="W2479" s="39" t="n">
        <v>0.76104</v>
      </c>
      <c r="X2479" s="24" t="n">
        <f aca="false">P2479*RHO_VANE/2700*(1+SCRAP)*PRICE_VANE</f>
        <v>298.8746208</v>
      </c>
      <c r="Y2479" s="24" t="n">
        <f aca="false">Q2479*RHO_PLATE/2700*(1+SCRAP)*PRICE_PLATE</f>
        <v>355.36597047</v>
      </c>
      <c r="Z2479" s="24" t="n">
        <f aca="false">T2479*CUT_M+(R2479+S2479)*CUT_SET</f>
        <v>347.6973315</v>
      </c>
      <c r="AA2479" s="24" t="n">
        <f aca="false">U2479*ROUND_M</f>
        <v>831.858375</v>
      </c>
      <c r="AB2479" s="24" t="n">
        <f aca="false">(R2479+S2479)*FINISH_PART</f>
        <v>384</v>
      </c>
      <c r="AC2479" s="24" t="n">
        <f aca="false">R2479*SPACER_VANE+(R2479+S2479)*ASM_H*LABOUR</f>
        <v>636</v>
      </c>
      <c r="AD2479" s="24" t="n">
        <f aca="false">V2479*G10_CAGE+W2479*G10_SLEEVE</f>
        <v>480.14676</v>
      </c>
      <c r="AE2479" s="24" t="n">
        <f aca="false">N2479/1000*SHAFT_M+SHAFT_SET</f>
        <v>200</v>
      </c>
      <c r="AF2479" s="24" t="n">
        <f aca="false">2*ROUNDUP(G2479*1000/V_ZENER,0)*PRICE_Z+5*ROUNDUP(G2479*DIODE_SAFETY/V_STICK,0)*PRICE_STICK</f>
        <v>91.7</v>
      </c>
      <c r="AG2479" s="24" t="n">
        <f aca="false">SUM(X2479:AF2479)</f>
        <v>3625.64305777</v>
      </c>
      <c r="AH2479" s="20" t="n">
        <f aca="false">FIXED_BOM</f>
        <v>3461</v>
      </c>
      <c r="AI2479" s="24" t="n">
        <f aca="false">(AG2479+AH2479)*(1+CONT)</f>
        <v>8149.6395164355</v>
      </c>
      <c r="AJ2479" s="24" t="n">
        <f aca="false">IF(L2479&gt;0,AI2479/L2479,1000000000000)</f>
        <v>434.097468324025</v>
      </c>
      <c r="AK2479" s="8" t="n">
        <f aca="false">IF(AND(G2479&gt;=V_NEED,L2479&gt;=P_MIN,K2479&gt;=Z_MIN,F2479&lt;=N_CAP,D2479&lt;=R_MAX,OR(CORONA_REQ=0,O2479&gt;=G2479)),1,0)</f>
        <v>0</v>
      </c>
      <c r="AL2479" s="28" t="n">
        <f aca="false">IF(AK2479=1,IF(OBJECTIVE=1,AI2479,AJ2479),1000000000000)+ROW()*0.000000001</f>
        <v>1000000000000</v>
      </c>
    </row>
    <row r="2480" customFormat="false" ht="15" hidden="false" customHeight="false" outlineLevel="0" collapsed="false">
      <c r="A2480" s="8" t="n">
        <v>2476</v>
      </c>
      <c r="B2480" s="23" t="n">
        <v>6</v>
      </c>
      <c r="C2480" s="23" t="n">
        <v>2.5</v>
      </c>
      <c r="D2480" s="8" t="n">
        <v>300</v>
      </c>
      <c r="E2480" s="8" t="n">
        <v>22</v>
      </c>
      <c r="F2480" s="8" t="n">
        <v>10</v>
      </c>
      <c r="G2480" s="28" t="n">
        <v>13.132078</v>
      </c>
      <c r="H2480" s="8" t="n">
        <v>158.917516</v>
      </c>
      <c r="I2480" s="8" t="n">
        <v>2979.415841</v>
      </c>
      <c r="J2480" s="28" t="n">
        <v>18.74819</v>
      </c>
      <c r="K2480" s="39" t="n">
        <v>1.575919</v>
      </c>
      <c r="L2480" s="28" t="n">
        <v>23.940548</v>
      </c>
      <c r="M2480" s="8" t="n">
        <v>249</v>
      </c>
      <c r="N2480" s="8" t="n">
        <v>1102</v>
      </c>
      <c r="O2480" s="28" t="n">
        <v>13.305303</v>
      </c>
      <c r="P2480" s="28" t="n">
        <v>31.2108</v>
      </c>
      <c r="Q2480" s="28" t="n">
        <v>37.110063</v>
      </c>
      <c r="R2480" s="8" t="n">
        <v>40</v>
      </c>
      <c r="S2480" s="8" t="n">
        <v>20</v>
      </c>
      <c r="T2480" s="23" t="n">
        <v>249.747777</v>
      </c>
      <c r="U2480" s="23" t="n">
        <v>207.964594</v>
      </c>
      <c r="V2480" s="28" t="n">
        <v>8.730566</v>
      </c>
      <c r="W2480" s="39" t="n">
        <v>0.917544</v>
      </c>
      <c r="X2480" s="24" t="n">
        <f aca="false">P2480*RHO_VANE/2700*(1+SCRAP)*PRICE_VANE</f>
        <v>373.593276</v>
      </c>
      <c r="Y2480" s="24" t="n">
        <f aca="false">Q2480*RHO_PLATE/2700*(1+SCRAP)*PRICE_PLATE</f>
        <v>444.20745411</v>
      </c>
      <c r="Z2480" s="24" t="n">
        <f aca="false">T2480*CUT_M+(R2480+S2480)*CUT_SET</f>
        <v>434.6216655</v>
      </c>
      <c r="AA2480" s="24" t="n">
        <f aca="false">U2480*ROUND_M</f>
        <v>1039.82297</v>
      </c>
      <c r="AB2480" s="24" t="n">
        <f aca="false">(R2480+S2480)*FINISH_PART</f>
        <v>480</v>
      </c>
      <c r="AC2480" s="24" t="n">
        <f aca="false">R2480*SPACER_VANE+(R2480+S2480)*ASM_H*LABOUR</f>
        <v>795</v>
      </c>
      <c r="AD2480" s="24" t="n">
        <f aca="false">V2480*G10_CAGE+W2480*G10_SLEEVE</f>
        <v>578.8866</v>
      </c>
      <c r="AE2480" s="24" t="n">
        <f aca="false">N2480/1000*SHAFT_M+SHAFT_SET</f>
        <v>212.24</v>
      </c>
      <c r="AF2480" s="24" t="n">
        <f aca="false">2*ROUNDUP(G2480*1000/V_ZENER,0)*PRICE_Z+5*ROUNDUP(G2480*DIODE_SAFETY/V_STICK,0)*PRICE_STICK</f>
        <v>91.7</v>
      </c>
      <c r="AG2480" s="24" t="n">
        <f aca="false">SUM(X2480:AF2480)</f>
        <v>4450.07196561</v>
      </c>
      <c r="AH2480" s="20" t="n">
        <f aca="false">FIXED_BOM</f>
        <v>3461</v>
      </c>
      <c r="AI2480" s="24" t="n">
        <f aca="false">(AG2480+AH2480)*(1+CONT)</f>
        <v>9097.7327604515</v>
      </c>
      <c r="AJ2480" s="24" t="n">
        <f aca="false">IF(L2480&gt;0,AI2480/L2480,1000000000000)</f>
        <v>380.013555264128</v>
      </c>
      <c r="AK2480" s="8" t="n">
        <f aca="false">IF(AND(G2480&gt;=V_NEED,L2480&gt;=P_MIN,K2480&gt;=Z_MIN,F2480&lt;=N_CAP,D2480&lt;=R_MAX,OR(CORONA_REQ=0,O2480&gt;=G2480)),1,0)</f>
        <v>0</v>
      </c>
      <c r="AL2480" s="28" t="n">
        <f aca="false">IF(AK2480=1,IF(OBJECTIVE=1,AI2480,AJ2480),1000000000000)+ROW()*0.000000001</f>
        <v>1000000000000</v>
      </c>
    </row>
    <row r="2481" customFormat="false" ht="15" hidden="false" customHeight="false" outlineLevel="0" collapsed="false">
      <c r="A2481" s="8" t="n">
        <v>2477</v>
      </c>
      <c r="B2481" s="23" t="n">
        <v>6</v>
      </c>
      <c r="C2481" s="23" t="n">
        <v>2.5</v>
      </c>
      <c r="D2481" s="8" t="n">
        <v>300</v>
      </c>
      <c r="E2481" s="8" t="n">
        <v>22</v>
      </c>
      <c r="F2481" s="8" t="n">
        <v>12</v>
      </c>
      <c r="G2481" s="28" t="n">
        <v>13.132078</v>
      </c>
      <c r="H2481" s="8" t="n">
        <v>191.952782</v>
      </c>
      <c r="I2481" s="8" t="n">
        <v>3606.661281</v>
      </c>
      <c r="J2481" s="28" t="n">
        <v>18.789315</v>
      </c>
      <c r="K2481" s="39" t="n">
        <v>1.579947</v>
      </c>
      <c r="L2481" s="28" t="n">
        <v>29.117077</v>
      </c>
      <c r="M2481" s="8" t="n">
        <v>291.5</v>
      </c>
      <c r="N2481" s="8" t="n">
        <v>1187</v>
      </c>
      <c r="O2481" s="28" t="n">
        <v>13.305303</v>
      </c>
      <c r="P2481" s="28" t="n">
        <v>37.45296</v>
      </c>
      <c r="Q2481" s="28" t="n">
        <v>40.82107</v>
      </c>
      <c r="R2481" s="8" t="n">
        <v>48</v>
      </c>
      <c r="S2481" s="8" t="n">
        <v>22</v>
      </c>
      <c r="T2481" s="23" t="n">
        <v>295.299102</v>
      </c>
      <c r="U2481" s="23" t="n">
        <v>245.159283</v>
      </c>
      <c r="V2481" s="28" t="n">
        <v>9.971533</v>
      </c>
      <c r="W2481" s="39" t="n">
        <v>1.047964</v>
      </c>
      <c r="X2481" s="24" t="n">
        <f aca="false">P2481*RHO_VANE/2700*(1+SCRAP)*PRICE_VANE</f>
        <v>448.3119312</v>
      </c>
      <c r="Y2481" s="24" t="n">
        <f aca="false">Q2481*RHO_PLATE/2700*(1+SCRAP)*PRICE_PLATE</f>
        <v>488.6282079</v>
      </c>
      <c r="Z2481" s="24" t="n">
        <f aca="false">T2481*CUT_M+(R2481+S2481)*CUT_SET</f>
        <v>512.948653</v>
      </c>
      <c r="AA2481" s="24" t="n">
        <f aca="false">U2481*ROUND_M</f>
        <v>1225.796415</v>
      </c>
      <c r="AB2481" s="24" t="n">
        <f aca="false">(R2481+S2481)*FINISH_PART</f>
        <v>560</v>
      </c>
      <c r="AC2481" s="24" t="n">
        <f aca="false">R2481*SPACER_VANE+(R2481+S2481)*ASM_H*LABOUR</f>
        <v>931.5</v>
      </c>
      <c r="AD2481" s="24" t="n">
        <f aca="false">V2481*G10_CAGE+W2481*G10_SLEEVE</f>
        <v>661.16982</v>
      </c>
      <c r="AE2481" s="24" t="n">
        <f aca="false">N2481/1000*SHAFT_M+SHAFT_SET</f>
        <v>222.44</v>
      </c>
      <c r="AF2481" s="24" t="n">
        <f aca="false">2*ROUNDUP(G2481*1000/V_ZENER,0)*PRICE_Z+5*ROUNDUP(G2481*DIODE_SAFETY/V_STICK,0)*PRICE_STICK</f>
        <v>91.7</v>
      </c>
      <c r="AG2481" s="24" t="n">
        <f aca="false">SUM(X2481:AF2481)</f>
        <v>5142.4950271</v>
      </c>
      <c r="AH2481" s="20" t="n">
        <f aca="false">FIXED_BOM</f>
        <v>3461</v>
      </c>
      <c r="AI2481" s="24" t="n">
        <f aca="false">(AG2481+AH2481)*(1+CONT)</f>
        <v>9894.019281165</v>
      </c>
      <c r="AJ2481" s="24" t="n">
        <f aca="false">IF(L2481&gt;0,AI2481/L2481,1000000000000)</f>
        <v>339.801254128806</v>
      </c>
      <c r="AK2481" s="8" t="n">
        <f aca="false">IF(AND(G2481&gt;=V_NEED,L2481&gt;=P_MIN,K2481&gt;=Z_MIN,F2481&lt;=N_CAP,D2481&lt;=R_MAX,OR(CORONA_REQ=0,O2481&gt;=G2481)),1,0)</f>
        <v>0</v>
      </c>
      <c r="AL2481" s="28" t="n">
        <f aca="false">IF(AK2481=1,IF(OBJECTIVE=1,AI2481,AJ2481),1000000000000)+ROW()*0.000000001</f>
        <v>1000000000000</v>
      </c>
    </row>
    <row r="2482" customFormat="false" ht="15" hidden="false" customHeight="false" outlineLevel="0" collapsed="false">
      <c r="A2482" s="8" t="n">
        <v>2478</v>
      </c>
      <c r="B2482" s="23" t="n">
        <v>6</v>
      </c>
      <c r="C2482" s="23" t="n">
        <v>2.5</v>
      </c>
      <c r="D2482" s="8" t="n">
        <v>300</v>
      </c>
      <c r="E2482" s="8" t="n">
        <v>22</v>
      </c>
      <c r="F2482" s="8" t="n">
        <v>16</v>
      </c>
      <c r="G2482" s="28" t="n">
        <v>13.132078</v>
      </c>
      <c r="H2482" s="8" t="n">
        <v>258.023315</v>
      </c>
      <c r="I2482" s="8" t="n">
        <v>4861.152161</v>
      </c>
      <c r="J2482" s="28" t="n">
        <v>18.839972</v>
      </c>
      <c r="K2482" s="39" t="n">
        <v>1.5853</v>
      </c>
      <c r="L2482" s="28" t="n">
        <v>39.488553</v>
      </c>
      <c r="M2482" s="8" t="n">
        <v>393.5</v>
      </c>
      <c r="N2482" s="8" t="n">
        <v>1391</v>
      </c>
      <c r="O2482" s="28" t="n">
        <v>13.305303</v>
      </c>
      <c r="P2482" s="28" t="n">
        <v>49.93728</v>
      </c>
      <c r="Q2482" s="28" t="n">
        <v>55.665095</v>
      </c>
      <c r="R2482" s="8" t="n">
        <v>64</v>
      </c>
      <c r="S2482" s="8" t="n">
        <v>30</v>
      </c>
      <c r="T2482" s="23" t="n">
        <v>395.198213</v>
      </c>
      <c r="U2482" s="23" t="n">
        <v>328.345121</v>
      </c>
      <c r="V2482" s="28" t="n">
        <v>12.949854</v>
      </c>
      <c r="W2482" s="39" t="n">
        <v>1.360972</v>
      </c>
      <c r="X2482" s="24" t="n">
        <f aca="false">P2482*RHO_VANE/2700*(1+SCRAP)*PRICE_VANE</f>
        <v>597.7492416</v>
      </c>
      <c r="Y2482" s="24" t="n">
        <f aca="false">Q2482*RHO_PLATE/2700*(1+SCRAP)*PRICE_PLATE</f>
        <v>666.31118715</v>
      </c>
      <c r="Z2482" s="24" t="n">
        <f aca="false">T2482*CUT_M+(R2482+S2482)*CUT_SET</f>
        <v>686.7973195</v>
      </c>
      <c r="AA2482" s="24" t="n">
        <f aca="false">U2482*ROUND_M</f>
        <v>1641.725605</v>
      </c>
      <c r="AB2482" s="24" t="n">
        <f aca="false">(R2482+S2482)*FINISH_PART</f>
        <v>752</v>
      </c>
      <c r="AC2482" s="24" t="n">
        <f aca="false">R2482*SPACER_VANE+(R2482+S2482)*ASM_H*LABOUR</f>
        <v>1249.5</v>
      </c>
      <c r="AD2482" s="24" t="n">
        <f aca="false">V2482*G10_CAGE+W2482*G10_SLEEVE</f>
        <v>858.64956</v>
      </c>
      <c r="AE2482" s="24" t="n">
        <f aca="false">N2482/1000*SHAFT_M+SHAFT_SET</f>
        <v>246.92</v>
      </c>
      <c r="AF2482" s="24" t="n">
        <f aca="false">2*ROUNDUP(G2482*1000/V_ZENER,0)*PRICE_Z+5*ROUNDUP(G2482*DIODE_SAFETY/V_STICK,0)*PRICE_STICK</f>
        <v>91.7</v>
      </c>
      <c r="AG2482" s="24" t="n">
        <f aca="false">SUM(X2482:AF2482)</f>
        <v>6791.35291325</v>
      </c>
      <c r="AH2482" s="20" t="n">
        <f aca="false">FIXED_BOM</f>
        <v>3461</v>
      </c>
      <c r="AI2482" s="24" t="n">
        <f aca="false">(AG2482+AH2482)*(1+CONT)</f>
        <v>11790.2058502375</v>
      </c>
      <c r="AJ2482" s="24" t="n">
        <f aca="false">IF(L2482&gt;0,AI2482/L2482,1000000000000)</f>
        <v>298.572749683624</v>
      </c>
      <c r="AK2482" s="8" t="n">
        <f aca="false">IF(AND(G2482&gt;=V_NEED,L2482&gt;=P_MIN,K2482&gt;=Z_MIN,F2482&lt;=N_CAP,D2482&lt;=R_MAX,OR(CORONA_REQ=0,O2482&gt;=G2482)),1,0)</f>
        <v>0</v>
      </c>
      <c r="AL2482" s="28" t="n">
        <f aca="false">IF(AK2482=1,IF(OBJECTIVE=1,AI2482,AJ2482),1000000000000)+ROW()*0.000000001</f>
        <v>1000000000000</v>
      </c>
    </row>
    <row r="2483" customFormat="false" ht="15" hidden="false" customHeight="false" outlineLevel="0" collapsed="false">
      <c r="A2483" s="8" t="n">
        <v>2479</v>
      </c>
      <c r="B2483" s="23" t="n">
        <v>6</v>
      </c>
      <c r="C2483" s="23" t="n">
        <v>2.5</v>
      </c>
      <c r="D2483" s="8" t="n">
        <v>300</v>
      </c>
      <c r="E2483" s="8" t="n">
        <v>26</v>
      </c>
      <c r="F2483" s="8" t="n">
        <v>4</v>
      </c>
      <c r="G2483" s="28" t="n">
        <v>13.132078</v>
      </c>
      <c r="H2483" s="8" t="n">
        <v>93.965853</v>
      </c>
      <c r="I2483" s="8" t="n">
        <v>1286.339107</v>
      </c>
      <c r="J2483" s="28" t="n">
        <v>13.689432</v>
      </c>
      <c r="K2483" s="39" t="n">
        <v>1.501187</v>
      </c>
      <c r="L2483" s="28" t="n">
        <v>9.420718</v>
      </c>
      <c r="M2483" s="8" t="n">
        <v>104.5</v>
      </c>
      <c r="N2483" s="8" t="n">
        <v>813</v>
      </c>
      <c r="O2483" s="28" t="n">
        <v>13.305303</v>
      </c>
      <c r="P2483" s="28" t="n">
        <v>14.463523</v>
      </c>
      <c r="Q2483" s="28" t="n">
        <v>18.555032</v>
      </c>
      <c r="R2483" s="8" t="n">
        <v>16</v>
      </c>
      <c r="S2483" s="8" t="n">
        <v>10</v>
      </c>
      <c r="T2483" s="23" t="n">
        <v>104.29734</v>
      </c>
      <c r="U2483" s="23" t="n">
        <v>87.584067</v>
      </c>
      <c r="V2483" s="28" t="n">
        <v>4.511279</v>
      </c>
      <c r="W2483" s="39" t="n">
        <v>0.474115</v>
      </c>
      <c r="X2483" s="24" t="n">
        <f aca="false">P2483*RHO_VANE/2700*(1+SCRAP)*PRICE_VANE</f>
        <v>173.12837031</v>
      </c>
      <c r="Y2483" s="24" t="n">
        <f aca="false">Q2483*RHO_PLATE/2700*(1+SCRAP)*PRICE_PLATE</f>
        <v>222.10373304</v>
      </c>
      <c r="Z2483" s="24" t="n">
        <f aca="false">T2483*CUT_M+(R2483+S2483)*CUT_SET</f>
        <v>182.44601</v>
      </c>
      <c r="AA2483" s="24" t="n">
        <f aca="false">U2483*ROUND_M</f>
        <v>437.920335</v>
      </c>
      <c r="AB2483" s="24" t="n">
        <f aca="false">(R2483+S2483)*FINISH_PART</f>
        <v>208</v>
      </c>
      <c r="AC2483" s="24" t="n">
        <f aca="false">R2483*SPACER_VANE+(R2483+S2483)*ASM_H*LABOUR</f>
        <v>340.5</v>
      </c>
      <c r="AD2483" s="24" t="n">
        <f aca="false">V2483*G10_CAGE+W2483*G10_SLEEVE</f>
        <v>299.12364</v>
      </c>
      <c r="AE2483" s="24" t="n">
        <f aca="false">N2483/1000*SHAFT_M+SHAFT_SET</f>
        <v>177.56</v>
      </c>
      <c r="AF2483" s="24" t="n">
        <f aca="false">2*ROUNDUP(G2483*1000/V_ZENER,0)*PRICE_Z+5*ROUNDUP(G2483*DIODE_SAFETY/V_STICK,0)*PRICE_STICK</f>
        <v>91.7</v>
      </c>
      <c r="AG2483" s="24" t="n">
        <f aca="false">SUM(X2483:AF2483)</f>
        <v>2132.48208835</v>
      </c>
      <c r="AH2483" s="20" t="n">
        <f aca="false">FIXED_BOM</f>
        <v>3461</v>
      </c>
      <c r="AI2483" s="24" t="n">
        <f aca="false">(AG2483+AH2483)*(1+CONT)</f>
        <v>6432.5044016025</v>
      </c>
      <c r="AJ2483" s="24" t="n">
        <f aca="false">IF(L2483&gt;0,AI2483/L2483,1000000000000)</f>
        <v>682.804049712824</v>
      </c>
      <c r="AK2483" s="8" t="n">
        <f aca="false">IF(AND(G2483&gt;=V_NEED,L2483&gt;=P_MIN,K2483&gt;=Z_MIN,F2483&lt;=N_CAP,D2483&lt;=R_MAX,OR(CORONA_REQ=0,O2483&gt;=G2483)),1,0)</f>
        <v>1</v>
      </c>
      <c r="AL2483" s="28" t="n">
        <f aca="false">IF(AK2483=1,IF(OBJECTIVE=1,AI2483,AJ2483),1000000000000)+ROW()*0.000000001</f>
        <v>6432.5044040855</v>
      </c>
    </row>
    <row r="2484" customFormat="false" ht="15" hidden="false" customHeight="false" outlineLevel="0" collapsed="false">
      <c r="A2484" s="8" t="n">
        <v>2480</v>
      </c>
      <c r="B2484" s="23" t="n">
        <v>6</v>
      </c>
      <c r="C2484" s="23" t="n">
        <v>2.5</v>
      </c>
      <c r="D2484" s="8" t="n">
        <v>300</v>
      </c>
      <c r="E2484" s="8" t="n">
        <v>26</v>
      </c>
      <c r="F2484" s="8" t="n">
        <v>6</v>
      </c>
      <c r="G2484" s="28" t="n">
        <v>13.132078</v>
      </c>
      <c r="H2484" s="8" t="n">
        <v>146.517769</v>
      </c>
      <c r="I2484" s="8" t="n">
        <v>2021.390025</v>
      </c>
      <c r="J2484" s="28" t="n">
        <v>13.796211</v>
      </c>
      <c r="K2484" s="39" t="n">
        <v>1.518735</v>
      </c>
      <c r="L2484" s="28" t="n">
        <v>15.169488</v>
      </c>
      <c r="M2484" s="8" t="n">
        <v>155.5</v>
      </c>
      <c r="N2484" s="8" t="n">
        <v>915</v>
      </c>
      <c r="O2484" s="28" t="n">
        <v>13.305303</v>
      </c>
      <c r="P2484" s="28" t="n">
        <v>21.695285</v>
      </c>
      <c r="Q2484" s="28" t="n">
        <v>25.977044</v>
      </c>
      <c r="R2484" s="8" t="n">
        <v>24</v>
      </c>
      <c r="S2484" s="8" t="n">
        <v>14</v>
      </c>
      <c r="T2484" s="23" t="n">
        <v>154.246896</v>
      </c>
      <c r="U2484" s="23" t="n">
        <v>129.176986</v>
      </c>
      <c r="V2484" s="28" t="n">
        <v>6.000439</v>
      </c>
      <c r="W2484" s="39" t="n">
        <v>0.630619</v>
      </c>
      <c r="X2484" s="24" t="n">
        <f aca="false">P2484*RHO_VANE/2700*(1+SCRAP)*PRICE_VANE</f>
        <v>259.69256145</v>
      </c>
      <c r="Y2484" s="24" t="n">
        <f aca="false">Q2484*RHO_PLATE/2700*(1+SCRAP)*PRICE_PLATE</f>
        <v>310.94521668</v>
      </c>
      <c r="Z2484" s="24" t="n">
        <f aca="false">T2484*CUT_M+(R2484+S2484)*CUT_SET</f>
        <v>269.370344</v>
      </c>
      <c r="AA2484" s="24" t="n">
        <f aca="false">U2484*ROUND_M</f>
        <v>645.88493</v>
      </c>
      <c r="AB2484" s="24" t="n">
        <f aca="false">(R2484+S2484)*FINISH_PART</f>
        <v>304</v>
      </c>
      <c r="AC2484" s="24" t="n">
        <f aca="false">R2484*SPACER_VANE+(R2484+S2484)*ASM_H*LABOUR</f>
        <v>499.5</v>
      </c>
      <c r="AD2484" s="24" t="n">
        <f aca="false">V2484*G10_CAGE+W2484*G10_SLEEVE</f>
        <v>397.86348</v>
      </c>
      <c r="AE2484" s="24" t="n">
        <f aca="false">N2484/1000*SHAFT_M+SHAFT_SET</f>
        <v>189.8</v>
      </c>
      <c r="AF2484" s="24" t="n">
        <f aca="false">2*ROUNDUP(G2484*1000/V_ZENER,0)*PRICE_Z+5*ROUNDUP(G2484*DIODE_SAFETY/V_STICK,0)*PRICE_STICK</f>
        <v>91.7</v>
      </c>
      <c r="AG2484" s="24" t="n">
        <f aca="false">SUM(X2484:AF2484)</f>
        <v>2968.75653213</v>
      </c>
      <c r="AH2484" s="20" t="n">
        <f aca="false">FIXED_BOM</f>
        <v>3461</v>
      </c>
      <c r="AI2484" s="24" t="n">
        <f aca="false">(AG2484+AH2484)*(1+CONT)</f>
        <v>7394.2200119495</v>
      </c>
      <c r="AJ2484" s="24" t="n">
        <f aca="false">IF(L2484&gt;0,AI2484/L2484,1000000000000)</f>
        <v>487.440315187269</v>
      </c>
      <c r="AK2484" s="8" t="n">
        <f aca="false">IF(AND(G2484&gt;=V_NEED,L2484&gt;=P_MIN,K2484&gt;=Z_MIN,F2484&lt;=N_CAP,D2484&lt;=R_MAX,OR(CORONA_REQ=0,O2484&gt;=G2484)),1,0)</f>
        <v>1</v>
      </c>
      <c r="AL2484" s="28" t="n">
        <f aca="false">IF(AK2484=1,IF(OBJECTIVE=1,AI2484,AJ2484),1000000000000)+ROW()*0.000000001</f>
        <v>7394.2200144335</v>
      </c>
    </row>
    <row r="2485" customFormat="false" ht="15" hidden="false" customHeight="false" outlineLevel="0" collapsed="false">
      <c r="A2485" s="8" t="n">
        <v>2481</v>
      </c>
      <c r="B2485" s="23" t="n">
        <v>6</v>
      </c>
      <c r="C2485" s="23" t="n">
        <v>2.5</v>
      </c>
      <c r="D2485" s="8" t="n">
        <v>300</v>
      </c>
      <c r="E2485" s="8" t="n">
        <v>26</v>
      </c>
      <c r="F2485" s="8" t="n">
        <v>8</v>
      </c>
      <c r="G2485" s="28" t="n">
        <v>13.132078</v>
      </c>
      <c r="H2485" s="8" t="n">
        <v>199.069684</v>
      </c>
      <c r="I2485" s="8" t="n">
        <v>2756.440943</v>
      </c>
      <c r="J2485" s="28" t="n">
        <v>13.846613</v>
      </c>
      <c r="K2485" s="39" t="n">
        <v>1.527313</v>
      </c>
      <c r="L2485" s="28" t="n">
        <v>20.920734</v>
      </c>
      <c r="M2485" s="8" t="n">
        <v>206.5</v>
      </c>
      <c r="N2485" s="8" t="n">
        <v>1017</v>
      </c>
      <c r="O2485" s="28" t="n">
        <v>13.305303</v>
      </c>
      <c r="P2485" s="28" t="n">
        <v>28.927047</v>
      </c>
      <c r="Q2485" s="28" t="n">
        <v>33.399057</v>
      </c>
      <c r="R2485" s="8" t="n">
        <v>32</v>
      </c>
      <c r="S2485" s="8" t="n">
        <v>18</v>
      </c>
      <c r="T2485" s="23" t="n">
        <v>204.196451</v>
      </c>
      <c r="U2485" s="23" t="n">
        <v>170.769905</v>
      </c>
      <c r="V2485" s="28" t="n">
        <v>7.4896</v>
      </c>
      <c r="W2485" s="39" t="n">
        <v>0.787124</v>
      </c>
      <c r="X2485" s="24" t="n">
        <f aca="false">P2485*RHO_VANE/2700*(1+SCRAP)*PRICE_VANE</f>
        <v>346.25675259</v>
      </c>
      <c r="Y2485" s="24" t="n">
        <f aca="false">Q2485*RHO_PLATE/2700*(1+SCRAP)*PRICE_PLATE</f>
        <v>399.78671229</v>
      </c>
      <c r="Z2485" s="24" t="n">
        <f aca="false">T2485*CUT_M+(R2485+S2485)*CUT_SET</f>
        <v>356.2946765</v>
      </c>
      <c r="AA2485" s="24" t="n">
        <f aca="false">U2485*ROUND_M</f>
        <v>853.849525</v>
      </c>
      <c r="AB2485" s="24" t="n">
        <f aca="false">(R2485+S2485)*FINISH_PART</f>
        <v>400</v>
      </c>
      <c r="AC2485" s="24" t="n">
        <f aca="false">R2485*SPACER_VANE+(R2485+S2485)*ASM_H*LABOUR</f>
        <v>658.5</v>
      </c>
      <c r="AD2485" s="24" t="n">
        <f aca="false">V2485*G10_CAGE+W2485*G10_SLEEVE</f>
        <v>496.60344</v>
      </c>
      <c r="AE2485" s="24" t="n">
        <f aca="false">N2485/1000*SHAFT_M+SHAFT_SET</f>
        <v>202.04</v>
      </c>
      <c r="AF2485" s="24" t="n">
        <f aca="false">2*ROUNDUP(G2485*1000/V_ZENER,0)*PRICE_Z+5*ROUNDUP(G2485*DIODE_SAFETY/V_STICK,0)*PRICE_STICK</f>
        <v>91.7</v>
      </c>
      <c r="AG2485" s="24" t="n">
        <f aca="false">SUM(X2485:AF2485)</f>
        <v>3805.03110638</v>
      </c>
      <c r="AH2485" s="20" t="n">
        <f aca="false">FIXED_BOM</f>
        <v>3461</v>
      </c>
      <c r="AI2485" s="24" t="n">
        <f aca="false">(AG2485+AH2485)*(1+CONT)</f>
        <v>8355.935772337</v>
      </c>
      <c r="AJ2485" s="24" t="n">
        <f aca="false">IF(L2485&gt;0,AI2485/L2485,1000000000000)</f>
        <v>399.40930238571</v>
      </c>
      <c r="AK2485" s="8" t="n">
        <f aca="false">IF(AND(G2485&gt;=V_NEED,L2485&gt;=P_MIN,K2485&gt;=Z_MIN,F2485&lt;=N_CAP,D2485&lt;=R_MAX,OR(CORONA_REQ=0,O2485&gt;=G2485)),1,0)</f>
        <v>0</v>
      </c>
      <c r="AL2485" s="28" t="n">
        <f aca="false">IF(AK2485=1,IF(OBJECTIVE=1,AI2485,AJ2485),1000000000000)+ROW()*0.000000001</f>
        <v>1000000000000</v>
      </c>
    </row>
    <row r="2486" customFormat="false" ht="15" hidden="false" customHeight="false" outlineLevel="0" collapsed="false">
      <c r="A2486" s="8" t="n">
        <v>2482</v>
      </c>
      <c r="B2486" s="23" t="n">
        <v>6</v>
      </c>
      <c r="C2486" s="23" t="n">
        <v>2.5</v>
      </c>
      <c r="D2486" s="8" t="n">
        <v>300</v>
      </c>
      <c r="E2486" s="8" t="n">
        <v>26</v>
      </c>
      <c r="F2486" s="8" t="n">
        <v>10</v>
      </c>
      <c r="G2486" s="28" t="n">
        <v>13.132078</v>
      </c>
      <c r="H2486" s="8" t="n">
        <v>251.6216</v>
      </c>
      <c r="I2486" s="8" t="n">
        <v>3491.491861</v>
      </c>
      <c r="J2486" s="28" t="n">
        <v>13.875962</v>
      </c>
      <c r="K2486" s="39" t="n">
        <v>1.53259</v>
      </c>
      <c r="L2486" s="28" t="n">
        <v>26.65344</v>
      </c>
      <c r="M2486" s="8" t="n">
        <v>257.5</v>
      </c>
      <c r="N2486" s="8" t="n">
        <v>1119</v>
      </c>
      <c r="O2486" s="28" t="n">
        <v>13.305303</v>
      </c>
      <c r="P2486" s="28" t="n">
        <v>36.158809</v>
      </c>
      <c r="Q2486" s="28" t="n">
        <v>40.82107</v>
      </c>
      <c r="R2486" s="8" t="n">
        <v>40</v>
      </c>
      <c r="S2486" s="8" t="n">
        <v>22</v>
      </c>
      <c r="T2486" s="23" t="n">
        <v>254.146006</v>
      </c>
      <c r="U2486" s="23" t="n">
        <v>212.362824</v>
      </c>
      <c r="V2486" s="28" t="n">
        <v>8.97876</v>
      </c>
      <c r="W2486" s="39" t="n">
        <v>0.943628</v>
      </c>
      <c r="X2486" s="24" t="n">
        <f aca="false">P2486*RHO_VANE/2700*(1+SCRAP)*PRICE_VANE</f>
        <v>432.82094373</v>
      </c>
      <c r="Y2486" s="24" t="n">
        <f aca="false">Q2486*RHO_PLATE/2700*(1+SCRAP)*PRICE_PLATE</f>
        <v>488.6282079</v>
      </c>
      <c r="Z2486" s="24" t="n">
        <f aca="false">T2486*CUT_M+(R2486+S2486)*CUT_SET</f>
        <v>443.219009</v>
      </c>
      <c r="AA2486" s="24" t="n">
        <f aca="false">U2486*ROUND_M</f>
        <v>1061.81412</v>
      </c>
      <c r="AB2486" s="24" t="n">
        <f aca="false">(R2486+S2486)*FINISH_PART</f>
        <v>496</v>
      </c>
      <c r="AC2486" s="24" t="n">
        <f aca="false">R2486*SPACER_VANE+(R2486+S2486)*ASM_H*LABOUR</f>
        <v>817.5</v>
      </c>
      <c r="AD2486" s="24" t="n">
        <f aca="false">V2486*G10_CAGE+W2486*G10_SLEEVE</f>
        <v>595.34328</v>
      </c>
      <c r="AE2486" s="24" t="n">
        <f aca="false">N2486/1000*SHAFT_M+SHAFT_SET</f>
        <v>214.28</v>
      </c>
      <c r="AF2486" s="24" t="n">
        <f aca="false">2*ROUNDUP(G2486*1000/V_ZENER,0)*PRICE_Z+5*ROUNDUP(G2486*DIODE_SAFETY/V_STICK,0)*PRICE_STICK</f>
        <v>91.7</v>
      </c>
      <c r="AG2486" s="24" t="n">
        <f aca="false">SUM(X2486:AF2486)</f>
        <v>4641.30556063</v>
      </c>
      <c r="AH2486" s="20" t="n">
        <f aca="false">FIXED_BOM</f>
        <v>3461</v>
      </c>
      <c r="AI2486" s="24" t="n">
        <f aca="false">(AG2486+AH2486)*(1+CONT)</f>
        <v>9317.6513947245</v>
      </c>
      <c r="AJ2486" s="24" t="n">
        <f aca="false">IF(L2486&gt;0,AI2486/L2486,1000000000000)</f>
        <v>349.585321621693</v>
      </c>
      <c r="AK2486" s="8" t="n">
        <f aca="false">IF(AND(G2486&gt;=V_NEED,L2486&gt;=P_MIN,K2486&gt;=Z_MIN,F2486&lt;=N_CAP,D2486&lt;=R_MAX,OR(CORONA_REQ=0,O2486&gt;=G2486)),1,0)</f>
        <v>0</v>
      </c>
      <c r="AL2486" s="28" t="n">
        <f aca="false">IF(AK2486=1,IF(OBJECTIVE=1,AI2486,AJ2486),1000000000000)+ROW()*0.000000001</f>
        <v>1000000000000</v>
      </c>
    </row>
    <row r="2487" customFormat="false" ht="15" hidden="false" customHeight="false" outlineLevel="0" collapsed="false">
      <c r="A2487" s="8" t="n">
        <v>2483</v>
      </c>
      <c r="B2487" s="23" t="n">
        <v>6</v>
      </c>
      <c r="C2487" s="23" t="n">
        <v>2.5</v>
      </c>
      <c r="D2487" s="8" t="n">
        <v>300</v>
      </c>
      <c r="E2487" s="8" t="n">
        <v>26</v>
      </c>
      <c r="F2487" s="8" t="n">
        <v>12</v>
      </c>
      <c r="G2487" s="28" t="n">
        <v>13.132078</v>
      </c>
      <c r="H2487" s="8" t="n">
        <v>304.173516</v>
      </c>
      <c r="I2487" s="8" t="n">
        <v>4226.542779</v>
      </c>
      <c r="J2487" s="28" t="n">
        <v>13.89517</v>
      </c>
      <c r="K2487" s="39" t="n">
        <v>1.535547</v>
      </c>
      <c r="L2487" s="28" t="n">
        <v>32.421054</v>
      </c>
      <c r="M2487" s="8" t="n">
        <v>308.5</v>
      </c>
      <c r="N2487" s="8" t="n">
        <v>1221</v>
      </c>
      <c r="O2487" s="28" t="n">
        <v>13.305303</v>
      </c>
      <c r="P2487" s="28" t="n">
        <v>43.39057</v>
      </c>
      <c r="Q2487" s="28" t="n">
        <v>48.243082</v>
      </c>
      <c r="R2487" s="8" t="n">
        <v>48</v>
      </c>
      <c r="S2487" s="8" t="n">
        <v>26</v>
      </c>
      <c r="T2487" s="23" t="n">
        <v>304.095562</v>
      </c>
      <c r="U2487" s="23" t="n">
        <v>253.955743</v>
      </c>
      <c r="V2487" s="28" t="n">
        <v>10.46792</v>
      </c>
      <c r="W2487" s="39" t="n">
        <v>1.100132</v>
      </c>
      <c r="X2487" s="24" t="n">
        <f aca="false">P2487*RHO_VANE/2700*(1+SCRAP)*PRICE_VANE</f>
        <v>519.3851229</v>
      </c>
      <c r="Y2487" s="24" t="n">
        <f aca="false">Q2487*RHO_PLATE/2700*(1+SCRAP)*PRICE_PLATE</f>
        <v>577.46969154</v>
      </c>
      <c r="Z2487" s="24" t="n">
        <f aca="false">T2487*CUT_M+(R2487+S2487)*CUT_SET</f>
        <v>530.143343</v>
      </c>
      <c r="AA2487" s="24" t="n">
        <f aca="false">U2487*ROUND_M</f>
        <v>1269.778715</v>
      </c>
      <c r="AB2487" s="24" t="n">
        <f aca="false">(R2487+S2487)*FINISH_PART</f>
        <v>592</v>
      </c>
      <c r="AC2487" s="24" t="n">
        <f aca="false">R2487*SPACER_VANE+(R2487+S2487)*ASM_H*LABOUR</f>
        <v>976.5</v>
      </c>
      <c r="AD2487" s="24" t="n">
        <f aca="false">V2487*G10_CAGE+W2487*G10_SLEEVE</f>
        <v>694.08312</v>
      </c>
      <c r="AE2487" s="24" t="n">
        <f aca="false">N2487/1000*SHAFT_M+SHAFT_SET</f>
        <v>226.52</v>
      </c>
      <c r="AF2487" s="24" t="n">
        <f aca="false">2*ROUNDUP(G2487*1000/V_ZENER,0)*PRICE_Z+5*ROUNDUP(G2487*DIODE_SAFETY/V_STICK,0)*PRICE_STICK</f>
        <v>91.7</v>
      </c>
      <c r="AG2487" s="24" t="n">
        <f aca="false">SUM(X2487:AF2487)</f>
        <v>5477.57999244</v>
      </c>
      <c r="AH2487" s="20" t="n">
        <f aca="false">FIXED_BOM</f>
        <v>3461</v>
      </c>
      <c r="AI2487" s="24" t="n">
        <f aca="false">(AG2487+AH2487)*(1+CONT)</f>
        <v>10279.366991306</v>
      </c>
      <c r="AJ2487" s="24" t="n">
        <f aca="false">IF(L2487&gt;0,AI2487/L2487,1000000000000)</f>
        <v>317.058384076779</v>
      </c>
      <c r="AK2487" s="8" t="n">
        <f aca="false">IF(AND(G2487&gt;=V_NEED,L2487&gt;=P_MIN,K2487&gt;=Z_MIN,F2487&lt;=N_CAP,D2487&lt;=R_MAX,OR(CORONA_REQ=0,O2487&gt;=G2487)),1,0)</f>
        <v>0</v>
      </c>
      <c r="AL2487" s="28" t="n">
        <f aca="false">IF(AK2487=1,IF(OBJECTIVE=1,AI2487,AJ2487),1000000000000)+ROW()*0.000000001</f>
        <v>1000000000000</v>
      </c>
    </row>
    <row r="2488" customFormat="false" ht="15" hidden="false" customHeight="false" outlineLevel="0" collapsed="false">
      <c r="A2488" s="8" t="n">
        <v>2484</v>
      </c>
      <c r="B2488" s="23" t="n">
        <v>6</v>
      </c>
      <c r="C2488" s="23" t="n">
        <v>2.5</v>
      </c>
      <c r="D2488" s="8" t="n">
        <v>300</v>
      </c>
      <c r="E2488" s="8" t="n">
        <v>26</v>
      </c>
      <c r="F2488" s="8" t="n">
        <v>16</v>
      </c>
      <c r="G2488" s="28" t="n">
        <v>13.132078</v>
      </c>
      <c r="H2488" s="8" t="n">
        <v>409.277348</v>
      </c>
      <c r="I2488" s="8" t="n">
        <v>5696.644615</v>
      </c>
      <c r="J2488" s="28" t="n">
        <v>13.918788</v>
      </c>
      <c r="K2488" s="39" t="n">
        <v>1.540289</v>
      </c>
      <c r="L2488" s="28" t="n">
        <v>43.941257</v>
      </c>
      <c r="M2488" s="8" t="n">
        <v>410.5</v>
      </c>
      <c r="N2488" s="8" t="n">
        <v>1425</v>
      </c>
      <c r="O2488" s="28" t="n">
        <v>13.305303</v>
      </c>
      <c r="P2488" s="28" t="n">
        <v>57.854094</v>
      </c>
      <c r="Q2488" s="28" t="n">
        <v>63.087107</v>
      </c>
      <c r="R2488" s="8" t="n">
        <v>64</v>
      </c>
      <c r="S2488" s="8" t="n">
        <v>34</v>
      </c>
      <c r="T2488" s="23" t="n">
        <v>403.994672</v>
      </c>
      <c r="U2488" s="23" t="n">
        <v>337.141581</v>
      </c>
      <c r="V2488" s="28" t="n">
        <v>13.44624</v>
      </c>
      <c r="W2488" s="39" t="n">
        <v>1.41314</v>
      </c>
      <c r="X2488" s="24" t="n">
        <f aca="false">P2488*RHO_VANE/2700*(1+SCRAP)*PRICE_VANE</f>
        <v>692.51350518</v>
      </c>
      <c r="Y2488" s="24" t="n">
        <f aca="false">Q2488*RHO_PLATE/2700*(1+SCRAP)*PRICE_PLATE</f>
        <v>755.15267079</v>
      </c>
      <c r="Z2488" s="24" t="n">
        <f aca="false">T2488*CUT_M+(R2488+S2488)*CUT_SET</f>
        <v>703.992008</v>
      </c>
      <c r="AA2488" s="24" t="n">
        <f aca="false">U2488*ROUND_M</f>
        <v>1685.707905</v>
      </c>
      <c r="AB2488" s="24" t="n">
        <f aca="false">(R2488+S2488)*FINISH_PART</f>
        <v>784</v>
      </c>
      <c r="AC2488" s="24" t="n">
        <f aca="false">R2488*SPACER_VANE+(R2488+S2488)*ASM_H*LABOUR</f>
        <v>1294.5</v>
      </c>
      <c r="AD2488" s="24" t="n">
        <f aca="false">V2488*G10_CAGE+W2488*G10_SLEEVE</f>
        <v>891.5628</v>
      </c>
      <c r="AE2488" s="24" t="n">
        <f aca="false">N2488/1000*SHAFT_M+SHAFT_SET</f>
        <v>251</v>
      </c>
      <c r="AF2488" s="24" t="n">
        <f aca="false">2*ROUNDUP(G2488*1000/V_ZENER,0)*PRICE_Z+5*ROUNDUP(G2488*DIODE_SAFETY/V_STICK,0)*PRICE_STICK</f>
        <v>91.7</v>
      </c>
      <c r="AG2488" s="24" t="n">
        <f aca="false">SUM(X2488:AF2488)</f>
        <v>7150.12888897</v>
      </c>
      <c r="AH2488" s="20" t="n">
        <f aca="false">FIXED_BOM</f>
        <v>3461</v>
      </c>
      <c r="AI2488" s="24" t="n">
        <f aca="false">(AG2488+AH2488)*(1+CONT)</f>
        <v>12202.7982223155</v>
      </c>
      <c r="AJ2488" s="24" t="n">
        <f aca="false">IF(L2488&gt;0,AI2488/L2488,1000000000000)</f>
        <v>277.707081122315</v>
      </c>
      <c r="AK2488" s="8" t="n">
        <f aca="false">IF(AND(G2488&gt;=V_NEED,L2488&gt;=P_MIN,K2488&gt;=Z_MIN,F2488&lt;=N_CAP,D2488&lt;=R_MAX,OR(CORONA_REQ=0,O2488&gt;=G2488)),1,0)</f>
        <v>0</v>
      </c>
      <c r="AL2488" s="28" t="n">
        <f aca="false">IF(AK2488=1,IF(OBJECTIVE=1,AI2488,AJ2488),1000000000000)+ROW()*0.000000001</f>
        <v>1000000000000</v>
      </c>
    </row>
    <row r="2489" customFormat="false" ht="15" hidden="false" customHeight="false" outlineLevel="0" collapsed="false">
      <c r="A2489" s="8" t="n">
        <v>2485</v>
      </c>
      <c r="B2489" s="23" t="n">
        <v>6</v>
      </c>
      <c r="C2489" s="23" t="n">
        <v>3</v>
      </c>
      <c r="D2489" s="8" t="n">
        <v>300</v>
      </c>
      <c r="E2489" s="8" t="n">
        <v>18</v>
      </c>
      <c r="F2489" s="8" t="n">
        <v>4</v>
      </c>
      <c r="G2489" s="28" t="n">
        <v>13.132078</v>
      </c>
      <c r="H2489" s="8" t="n">
        <v>46.592863</v>
      </c>
      <c r="I2489" s="8" t="n">
        <v>909.178099</v>
      </c>
      <c r="J2489" s="28" t="n">
        <v>19.513248</v>
      </c>
      <c r="K2489" s="39" t="n">
        <v>1.533029</v>
      </c>
      <c r="L2489" s="28" t="n">
        <v>6.930069</v>
      </c>
      <c r="M2489" s="8" t="n">
        <v>102</v>
      </c>
      <c r="N2489" s="8" t="n">
        <v>808</v>
      </c>
      <c r="O2489" s="28" t="n">
        <v>13.994337</v>
      </c>
      <c r="P2489" s="28" t="n">
        <v>12.60614</v>
      </c>
      <c r="Q2489" s="28" t="n">
        <v>17.81283</v>
      </c>
      <c r="R2489" s="8" t="n">
        <v>16</v>
      </c>
      <c r="S2489" s="8" t="n">
        <v>8</v>
      </c>
      <c r="T2489" s="23" t="n">
        <v>99.899111</v>
      </c>
      <c r="U2489" s="23" t="n">
        <v>83.185838</v>
      </c>
      <c r="V2489" s="28" t="n">
        <v>4.438281</v>
      </c>
      <c r="W2489" s="39" t="n">
        <v>0.466444</v>
      </c>
      <c r="X2489" s="24" t="n">
        <f aca="false">P2489*RHO_VANE/2700*(1+SCRAP)*PRICE_VANE</f>
        <v>150.8954958</v>
      </c>
      <c r="Y2489" s="24" t="n">
        <f aca="false">Q2489*RHO_PLATE/2700*(1+SCRAP)*PRICE_PLATE</f>
        <v>213.2195751</v>
      </c>
      <c r="Z2489" s="24" t="n">
        <f aca="false">T2489*CUT_M+(R2489+S2489)*CUT_SET</f>
        <v>173.8486665</v>
      </c>
      <c r="AA2489" s="24" t="n">
        <f aca="false">U2489*ROUND_M</f>
        <v>415.92919</v>
      </c>
      <c r="AB2489" s="24" t="n">
        <f aca="false">(R2489+S2489)*FINISH_PART</f>
        <v>192</v>
      </c>
      <c r="AC2489" s="24" t="n">
        <f aca="false">R2489*SPACER_VANE+(R2489+S2489)*ASM_H*LABOUR</f>
        <v>318</v>
      </c>
      <c r="AD2489" s="24" t="n">
        <f aca="false">V2489*G10_CAGE+W2489*G10_SLEEVE</f>
        <v>294.2835</v>
      </c>
      <c r="AE2489" s="24" t="n">
        <f aca="false">N2489/1000*SHAFT_M+SHAFT_SET</f>
        <v>176.96</v>
      </c>
      <c r="AF2489" s="24" t="n">
        <f aca="false">2*ROUNDUP(G2489*1000/V_ZENER,0)*PRICE_Z+5*ROUNDUP(G2489*DIODE_SAFETY/V_STICK,0)*PRICE_STICK</f>
        <v>91.7</v>
      </c>
      <c r="AG2489" s="24" t="n">
        <f aca="false">SUM(X2489:AF2489)</f>
        <v>2026.8364274</v>
      </c>
      <c r="AH2489" s="20" t="n">
        <f aca="false">FIXED_BOM</f>
        <v>3461</v>
      </c>
      <c r="AI2489" s="24" t="n">
        <f aca="false">(AG2489+AH2489)*(1+CONT)</f>
        <v>6311.01189151</v>
      </c>
      <c r="AJ2489" s="24" t="n">
        <f aca="false">IF(L2489&gt;0,AI2489/L2489,1000000000000)</f>
        <v>910.670859339207</v>
      </c>
      <c r="AK2489" s="8" t="n">
        <f aca="false">IF(AND(G2489&gt;=V_NEED,L2489&gt;=P_MIN,K2489&gt;=Z_MIN,F2489&lt;=N_CAP,D2489&lt;=R_MAX,OR(CORONA_REQ=0,O2489&gt;=G2489)),1,0)</f>
        <v>1</v>
      </c>
      <c r="AL2489" s="28" t="n">
        <f aca="false">IF(AK2489=1,IF(OBJECTIVE=1,AI2489,AJ2489),1000000000000)+ROW()*0.000000001</f>
        <v>6311.011893999</v>
      </c>
    </row>
    <row r="2490" customFormat="false" ht="15" hidden="false" customHeight="false" outlineLevel="0" collapsed="false">
      <c r="A2490" s="8" t="n">
        <v>2486</v>
      </c>
      <c r="B2490" s="23" t="n">
        <v>6</v>
      </c>
      <c r="C2490" s="23" t="n">
        <v>3</v>
      </c>
      <c r="D2490" s="8" t="n">
        <v>300</v>
      </c>
      <c r="E2490" s="8" t="n">
        <v>18</v>
      </c>
      <c r="F2490" s="8" t="n">
        <v>6</v>
      </c>
      <c r="G2490" s="28" t="n">
        <v>13.132078</v>
      </c>
      <c r="H2490" s="8" t="n">
        <v>72.074499</v>
      </c>
      <c r="I2490" s="8" t="n">
        <v>1428.708441</v>
      </c>
      <c r="J2490" s="28" t="n">
        <v>19.822662</v>
      </c>
      <c r="K2490" s="39" t="n">
        <v>1.559226</v>
      </c>
      <c r="L2490" s="28" t="n">
        <v>11.247275</v>
      </c>
      <c r="M2490" s="8" t="n">
        <v>147</v>
      </c>
      <c r="N2490" s="8" t="n">
        <v>898</v>
      </c>
      <c r="O2490" s="28" t="n">
        <v>13.994337</v>
      </c>
      <c r="P2490" s="28" t="n">
        <v>18.90921</v>
      </c>
      <c r="Q2490" s="28" t="n">
        <v>22.266038</v>
      </c>
      <c r="R2490" s="8" t="n">
        <v>24</v>
      </c>
      <c r="S2490" s="8" t="n">
        <v>10</v>
      </c>
      <c r="T2490" s="23" t="n">
        <v>145.450436</v>
      </c>
      <c r="U2490" s="23" t="n">
        <v>120.380527</v>
      </c>
      <c r="V2490" s="28" t="n">
        <v>5.752246</v>
      </c>
      <c r="W2490" s="39" t="n">
        <v>0.604535</v>
      </c>
      <c r="X2490" s="24" t="n">
        <f aca="false">P2490*RHO_VANE/2700*(1+SCRAP)*PRICE_VANE</f>
        <v>226.3432437</v>
      </c>
      <c r="Y2490" s="24" t="n">
        <f aca="false">Q2490*RHO_PLATE/2700*(1+SCRAP)*PRICE_PLATE</f>
        <v>266.52447486</v>
      </c>
      <c r="Z2490" s="24" t="n">
        <f aca="false">T2490*CUT_M+(R2490+S2490)*CUT_SET</f>
        <v>252.175654</v>
      </c>
      <c r="AA2490" s="24" t="n">
        <f aca="false">U2490*ROUND_M</f>
        <v>601.902635</v>
      </c>
      <c r="AB2490" s="24" t="n">
        <f aca="false">(R2490+S2490)*FINISH_PART</f>
        <v>272</v>
      </c>
      <c r="AC2490" s="24" t="n">
        <f aca="false">R2490*SPACER_VANE+(R2490+S2490)*ASM_H*LABOUR</f>
        <v>454.5</v>
      </c>
      <c r="AD2490" s="24" t="n">
        <f aca="false">V2490*G10_CAGE+W2490*G10_SLEEVE</f>
        <v>381.40686</v>
      </c>
      <c r="AE2490" s="24" t="n">
        <f aca="false">N2490/1000*SHAFT_M+SHAFT_SET</f>
        <v>187.76</v>
      </c>
      <c r="AF2490" s="24" t="n">
        <f aca="false">2*ROUNDUP(G2490*1000/V_ZENER,0)*PRICE_Z+5*ROUNDUP(G2490*DIODE_SAFETY/V_STICK,0)*PRICE_STICK</f>
        <v>91.7</v>
      </c>
      <c r="AG2490" s="24" t="n">
        <f aca="false">SUM(X2490:AF2490)</f>
        <v>2734.31286756</v>
      </c>
      <c r="AH2490" s="20" t="n">
        <f aca="false">FIXED_BOM</f>
        <v>3461</v>
      </c>
      <c r="AI2490" s="24" t="n">
        <f aca="false">(AG2490+AH2490)*(1+CONT)</f>
        <v>7124.609797694</v>
      </c>
      <c r="AJ2490" s="24" t="n">
        <f aca="false">IF(L2490&gt;0,AI2490/L2490,1000000000000)</f>
        <v>633.452084855576</v>
      </c>
      <c r="AK2490" s="8" t="n">
        <f aca="false">IF(AND(G2490&gt;=V_NEED,L2490&gt;=P_MIN,K2490&gt;=Z_MIN,F2490&lt;=N_CAP,D2490&lt;=R_MAX,OR(CORONA_REQ=0,O2490&gt;=G2490)),1,0)</f>
        <v>1</v>
      </c>
      <c r="AL2490" s="28" t="n">
        <f aca="false">IF(AK2490=1,IF(OBJECTIVE=1,AI2490,AJ2490),1000000000000)+ROW()*0.000000001</f>
        <v>7124.609800184</v>
      </c>
    </row>
    <row r="2491" customFormat="false" ht="15" hidden="false" customHeight="false" outlineLevel="0" collapsed="false">
      <c r="A2491" s="8" t="n">
        <v>2487</v>
      </c>
      <c r="B2491" s="23" t="n">
        <v>6</v>
      </c>
      <c r="C2491" s="23" t="n">
        <v>3</v>
      </c>
      <c r="D2491" s="8" t="n">
        <v>300</v>
      </c>
      <c r="E2491" s="8" t="n">
        <v>18</v>
      </c>
      <c r="F2491" s="8" t="n">
        <v>8</v>
      </c>
      <c r="G2491" s="28" t="n">
        <v>13.132078</v>
      </c>
      <c r="H2491" s="8" t="n">
        <v>97.556135</v>
      </c>
      <c r="I2491" s="8" t="n">
        <v>1948.238784</v>
      </c>
      <c r="J2491" s="28" t="n">
        <v>19.970438</v>
      </c>
      <c r="K2491" s="39" t="n">
        <v>1.572819</v>
      </c>
      <c r="L2491" s="28" t="n">
        <v>15.598978</v>
      </c>
      <c r="M2491" s="8" t="n">
        <v>201</v>
      </c>
      <c r="N2491" s="8" t="n">
        <v>1006</v>
      </c>
      <c r="O2491" s="28" t="n">
        <v>13.994337</v>
      </c>
      <c r="P2491" s="28" t="n">
        <v>25.21228</v>
      </c>
      <c r="Q2491" s="28" t="n">
        <v>31.172453</v>
      </c>
      <c r="R2491" s="8" t="n">
        <v>32</v>
      </c>
      <c r="S2491" s="8" t="n">
        <v>14</v>
      </c>
      <c r="T2491" s="23" t="n">
        <v>195.399992</v>
      </c>
      <c r="U2491" s="23" t="n">
        <v>161.973446</v>
      </c>
      <c r="V2491" s="28" t="n">
        <v>7.329004</v>
      </c>
      <c r="W2491" s="39" t="n">
        <v>0.770246</v>
      </c>
      <c r="X2491" s="24" t="n">
        <f aca="false">P2491*RHO_VANE/2700*(1+SCRAP)*PRICE_VANE</f>
        <v>301.7909916</v>
      </c>
      <c r="Y2491" s="24" t="n">
        <f aca="false">Q2491*RHO_PLATE/2700*(1+SCRAP)*PRICE_PLATE</f>
        <v>373.13426241</v>
      </c>
      <c r="Z2491" s="24" t="n">
        <f aca="false">T2491*CUT_M+(R2491+S2491)*CUT_SET</f>
        <v>339.099988</v>
      </c>
      <c r="AA2491" s="24" t="n">
        <f aca="false">U2491*ROUND_M</f>
        <v>809.86723</v>
      </c>
      <c r="AB2491" s="24" t="n">
        <f aca="false">(R2491+S2491)*FINISH_PART</f>
        <v>368</v>
      </c>
      <c r="AC2491" s="24" t="n">
        <f aca="false">R2491*SPACER_VANE+(R2491+S2491)*ASM_H*LABOUR</f>
        <v>613.5</v>
      </c>
      <c r="AD2491" s="24" t="n">
        <f aca="false">V2491*G10_CAGE+W2491*G10_SLEEVE</f>
        <v>485.955</v>
      </c>
      <c r="AE2491" s="24" t="n">
        <f aca="false">N2491/1000*SHAFT_M+SHAFT_SET</f>
        <v>200.72</v>
      </c>
      <c r="AF2491" s="24" t="n">
        <f aca="false">2*ROUNDUP(G2491*1000/V_ZENER,0)*PRICE_Z+5*ROUNDUP(G2491*DIODE_SAFETY/V_STICK,0)*PRICE_STICK</f>
        <v>91.7</v>
      </c>
      <c r="AG2491" s="24" t="n">
        <f aca="false">SUM(X2491:AF2491)</f>
        <v>3583.76747201</v>
      </c>
      <c r="AH2491" s="20" t="n">
        <f aca="false">FIXED_BOM</f>
        <v>3461</v>
      </c>
      <c r="AI2491" s="24" t="n">
        <f aca="false">(AG2491+AH2491)*(1+CONT)</f>
        <v>8101.4825928115</v>
      </c>
      <c r="AJ2491" s="24" t="n">
        <f aca="false">IF(L2491&gt;0,AI2491/L2491,1000000000000)</f>
        <v>519.359831958959</v>
      </c>
      <c r="AK2491" s="8" t="n">
        <f aca="false">IF(AND(G2491&gt;=V_NEED,L2491&gt;=P_MIN,K2491&gt;=Z_MIN,F2491&lt;=N_CAP,D2491&lt;=R_MAX,OR(CORONA_REQ=0,O2491&gt;=G2491)),1,0)</f>
        <v>0</v>
      </c>
      <c r="AL2491" s="28" t="n">
        <f aca="false">IF(AK2491=1,IF(OBJECTIVE=1,AI2491,AJ2491),1000000000000)+ROW()*0.000000001</f>
        <v>1000000000000</v>
      </c>
    </row>
    <row r="2492" customFormat="false" ht="15" hidden="false" customHeight="false" outlineLevel="0" collapsed="false">
      <c r="A2492" s="8" t="n">
        <v>2488</v>
      </c>
      <c r="B2492" s="23" t="n">
        <v>6</v>
      </c>
      <c r="C2492" s="23" t="n">
        <v>3</v>
      </c>
      <c r="D2492" s="8" t="n">
        <v>300</v>
      </c>
      <c r="E2492" s="8" t="n">
        <v>18</v>
      </c>
      <c r="F2492" s="8" t="n">
        <v>10</v>
      </c>
      <c r="G2492" s="28" t="n">
        <v>13.132078</v>
      </c>
      <c r="H2492" s="8" t="n">
        <v>123.037771</v>
      </c>
      <c r="I2492" s="8" t="n">
        <v>2467.769126</v>
      </c>
      <c r="J2492" s="28" t="n">
        <v>20.057004</v>
      </c>
      <c r="K2492" s="39" t="n">
        <v>1.580792</v>
      </c>
      <c r="L2492" s="28" t="n">
        <v>19.933633</v>
      </c>
      <c r="M2492" s="8" t="n">
        <v>246</v>
      </c>
      <c r="N2492" s="8" t="n">
        <v>1096</v>
      </c>
      <c r="O2492" s="28" t="n">
        <v>13.994337</v>
      </c>
      <c r="P2492" s="28" t="n">
        <v>31.51535</v>
      </c>
      <c r="Q2492" s="28" t="n">
        <v>35.625661</v>
      </c>
      <c r="R2492" s="8" t="n">
        <v>40</v>
      </c>
      <c r="S2492" s="8" t="n">
        <v>16</v>
      </c>
      <c r="T2492" s="23" t="n">
        <v>240.951317</v>
      </c>
      <c r="U2492" s="23" t="n">
        <v>199.168135</v>
      </c>
      <c r="V2492" s="28" t="n">
        <v>8.642969</v>
      </c>
      <c r="W2492" s="39" t="n">
        <v>0.908337</v>
      </c>
      <c r="X2492" s="24" t="n">
        <f aca="false">P2492*RHO_VANE/2700*(1+SCRAP)*PRICE_VANE</f>
        <v>377.2387395</v>
      </c>
      <c r="Y2492" s="24" t="n">
        <f aca="false">Q2492*RHO_PLATE/2700*(1+SCRAP)*PRICE_PLATE</f>
        <v>426.43916217</v>
      </c>
      <c r="Z2492" s="24" t="n">
        <f aca="false">T2492*CUT_M+(R2492+S2492)*CUT_SET</f>
        <v>417.4269755</v>
      </c>
      <c r="AA2492" s="24" t="n">
        <f aca="false">U2492*ROUND_M</f>
        <v>995.840675</v>
      </c>
      <c r="AB2492" s="24" t="n">
        <f aca="false">(R2492+S2492)*FINISH_PART</f>
        <v>448</v>
      </c>
      <c r="AC2492" s="24" t="n">
        <f aca="false">R2492*SPACER_VANE+(R2492+S2492)*ASM_H*LABOUR</f>
        <v>750</v>
      </c>
      <c r="AD2492" s="24" t="n">
        <f aca="false">V2492*G10_CAGE+W2492*G10_SLEEVE</f>
        <v>573.07836</v>
      </c>
      <c r="AE2492" s="24" t="n">
        <f aca="false">N2492/1000*SHAFT_M+SHAFT_SET</f>
        <v>211.52</v>
      </c>
      <c r="AF2492" s="24" t="n">
        <f aca="false">2*ROUNDUP(G2492*1000/V_ZENER,0)*PRICE_Z+5*ROUNDUP(G2492*DIODE_SAFETY/V_STICK,0)*PRICE_STICK</f>
        <v>91.7</v>
      </c>
      <c r="AG2492" s="24" t="n">
        <f aca="false">SUM(X2492:AF2492)</f>
        <v>4291.24391217</v>
      </c>
      <c r="AH2492" s="20" t="n">
        <f aca="false">FIXED_BOM</f>
        <v>3461</v>
      </c>
      <c r="AI2492" s="24" t="n">
        <f aca="false">(AG2492+AH2492)*(1+CONT)</f>
        <v>8915.0804989955</v>
      </c>
      <c r="AJ2492" s="24" t="n">
        <f aca="false">IF(L2492&gt;0,AI2492/L2492,1000000000000)</f>
        <v>447.238117557171</v>
      </c>
      <c r="AK2492" s="8" t="n">
        <f aca="false">IF(AND(G2492&gt;=V_NEED,L2492&gt;=P_MIN,K2492&gt;=Z_MIN,F2492&lt;=N_CAP,D2492&lt;=R_MAX,OR(CORONA_REQ=0,O2492&gt;=G2492)),1,0)</f>
        <v>0</v>
      </c>
      <c r="AL2492" s="28" t="n">
        <f aca="false">IF(AK2492=1,IF(OBJECTIVE=1,AI2492,AJ2492),1000000000000)+ROW()*0.000000001</f>
        <v>1000000000000</v>
      </c>
    </row>
    <row r="2493" customFormat="false" ht="15" hidden="false" customHeight="false" outlineLevel="0" collapsed="false">
      <c r="A2493" s="8" t="n">
        <v>2489</v>
      </c>
      <c r="B2493" s="23" t="n">
        <v>6</v>
      </c>
      <c r="C2493" s="23" t="n">
        <v>3</v>
      </c>
      <c r="D2493" s="8" t="n">
        <v>300</v>
      </c>
      <c r="E2493" s="8" t="n">
        <v>18</v>
      </c>
      <c r="F2493" s="8" t="n">
        <v>12</v>
      </c>
      <c r="G2493" s="28" t="n">
        <v>13.132078</v>
      </c>
      <c r="H2493" s="8" t="n">
        <v>148.519407</v>
      </c>
      <c r="I2493" s="8" t="n">
        <v>2987.299468</v>
      </c>
      <c r="J2493" s="28" t="n">
        <v>20.113866</v>
      </c>
      <c r="K2493" s="39" t="n">
        <v>1.58603</v>
      </c>
      <c r="L2493" s="28" t="n">
        <v>24.276759</v>
      </c>
      <c r="M2493" s="8" t="n">
        <v>300</v>
      </c>
      <c r="N2493" s="8" t="n">
        <v>1204</v>
      </c>
      <c r="O2493" s="28" t="n">
        <v>13.994337</v>
      </c>
      <c r="P2493" s="28" t="n">
        <v>37.81842</v>
      </c>
      <c r="Q2493" s="28" t="n">
        <v>44.532076</v>
      </c>
      <c r="R2493" s="8" t="n">
        <v>48</v>
      </c>
      <c r="S2493" s="8" t="n">
        <v>20</v>
      </c>
      <c r="T2493" s="23" t="n">
        <v>290.900872</v>
      </c>
      <c r="U2493" s="23" t="n">
        <v>240.761054</v>
      </c>
      <c r="V2493" s="28" t="n">
        <v>10.219727</v>
      </c>
      <c r="W2493" s="39" t="n">
        <v>1.074048</v>
      </c>
      <c r="X2493" s="24" t="n">
        <f aca="false">P2493*RHO_VANE/2700*(1+SCRAP)*PRICE_VANE</f>
        <v>452.6864874</v>
      </c>
      <c r="Y2493" s="24" t="n">
        <f aca="false">Q2493*RHO_PLATE/2700*(1+SCRAP)*PRICE_PLATE</f>
        <v>533.04894972</v>
      </c>
      <c r="Z2493" s="24" t="n">
        <f aca="false">T2493*CUT_M+(R2493+S2493)*CUT_SET</f>
        <v>504.351308</v>
      </c>
      <c r="AA2493" s="24" t="n">
        <f aca="false">U2493*ROUND_M</f>
        <v>1203.80527</v>
      </c>
      <c r="AB2493" s="24" t="n">
        <f aca="false">(R2493+S2493)*FINISH_PART</f>
        <v>544</v>
      </c>
      <c r="AC2493" s="24" t="n">
        <f aca="false">R2493*SPACER_VANE+(R2493+S2493)*ASM_H*LABOUR</f>
        <v>909</v>
      </c>
      <c r="AD2493" s="24" t="n">
        <f aca="false">V2493*G10_CAGE+W2493*G10_SLEEVE</f>
        <v>677.6265</v>
      </c>
      <c r="AE2493" s="24" t="n">
        <f aca="false">N2493/1000*SHAFT_M+SHAFT_SET</f>
        <v>224.48</v>
      </c>
      <c r="AF2493" s="24" t="n">
        <f aca="false">2*ROUNDUP(G2493*1000/V_ZENER,0)*PRICE_Z+5*ROUNDUP(G2493*DIODE_SAFETY/V_STICK,0)*PRICE_STICK</f>
        <v>91.7</v>
      </c>
      <c r="AG2493" s="24" t="n">
        <f aca="false">SUM(X2493:AF2493)</f>
        <v>5140.69851512</v>
      </c>
      <c r="AH2493" s="20" t="n">
        <f aca="false">FIXED_BOM</f>
        <v>3461</v>
      </c>
      <c r="AI2493" s="24" t="n">
        <f aca="false">(AG2493+AH2493)*(1+CONT)</f>
        <v>9891.953292388</v>
      </c>
      <c r="AJ2493" s="24" t="n">
        <f aca="false">IF(L2493&gt;0,AI2493/L2493,1000000000000)</f>
        <v>407.465975684316</v>
      </c>
      <c r="AK2493" s="8" t="n">
        <f aca="false">IF(AND(G2493&gt;=V_NEED,L2493&gt;=P_MIN,K2493&gt;=Z_MIN,F2493&lt;=N_CAP,D2493&lt;=R_MAX,OR(CORONA_REQ=0,O2493&gt;=G2493)),1,0)</f>
        <v>0</v>
      </c>
      <c r="AL2493" s="28" t="n">
        <f aca="false">IF(AK2493=1,IF(OBJECTIVE=1,AI2493,AJ2493),1000000000000)+ROW()*0.000000001</f>
        <v>1000000000000</v>
      </c>
    </row>
    <row r="2494" customFormat="false" ht="15" hidden="false" customHeight="false" outlineLevel="0" collapsed="false">
      <c r="A2494" s="8" t="n">
        <v>2490</v>
      </c>
      <c r="B2494" s="23" t="n">
        <v>6</v>
      </c>
      <c r="C2494" s="23" t="n">
        <v>3</v>
      </c>
      <c r="D2494" s="8" t="n">
        <v>300</v>
      </c>
      <c r="E2494" s="8" t="n">
        <v>18</v>
      </c>
      <c r="F2494" s="8" t="n">
        <v>16</v>
      </c>
      <c r="G2494" s="28" t="n">
        <v>13.132078</v>
      </c>
      <c r="H2494" s="8" t="n">
        <v>199.482679</v>
      </c>
      <c r="I2494" s="8" t="n">
        <v>4026.360153</v>
      </c>
      <c r="J2494" s="28" t="n">
        <v>20.184009</v>
      </c>
      <c r="K2494" s="39" t="n">
        <v>1.591266</v>
      </c>
      <c r="L2494" s="28" t="n">
        <v>32.912948</v>
      </c>
      <c r="M2494" s="8" t="n">
        <v>390</v>
      </c>
      <c r="N2494" s="8" t="n">
        <v>1384</v>
      </c>
      <c r="O2494" s="28" t="n">
        <v>13.994337</v>
      </c>
      <c r="P2494" s="28" t="n">
        <v>50.42456</v>
      </c>
      <c r="Q2494" s="28" t="n">
        <v>53.438491</v>
      </c>
      <c r="R2494" s="8" t="n">
        <v>64</v>
      </c>
      <c r="S2494" s="8" t="n">
        <v>24</v>
      </c>
      <c r="T2494" s="23" t="n">
        <v>382.003524</v>
      </c>
      <c r="U2494" s="23" t="n">
        <v>315.150432</v>
      </c>
      <c r="V2494" s="28" t="n">
        <v>12.847656</v>
      </c>
      <c r="W2494" s="39" t="n">
        <v>1.350231</v>
      </c>
      <c r="X2494" s="24" t="n">
        <f aca="false">P2494*RHO_VANE/2700*(1+SCRAP)*PRICE_VANE</f>
        <v>603.5819832</v>
      </c>
      <c r="Y2494" s="24" t="n">
        <f aca="false">Q2494*RHO_PLATE/2700*(1+SCRAP)*PRICE_PLATE</f>
        <v>639.65873727</v>
      </c>
      <c r="Z2494" s="24" t="n">
        <f aca="false">T2494*CUT_M+(R2494+S2494)*CUT_SET</f>
        <v>661.005286</v>
      </c>
      <c r="AA2494" s="24" t="n">
        <f aca="false">U2494*ROUND_M</f>
        <v>1575.75216</v>
      </c>
      <c r="AB2494" s="24" t="n">
        <f aca="false">(R2494+S2494)*FINISH_PART</f>
        <v>704</v>
      </c>
      <c r="AC2494" s="24" t="n">
        <f aca="false">R2494*SPACER_VANE+(R2494+S2494)*ASM_H*LABOUR</f>
        <v>1182</v>
      </c>
      <c r="AD2494" s="24" t="n">
        <f aca="false">V2494*G10_CAGE+W2494*G10_SLEEVE</f>
        <v>851.87322</v>
      </c>
      <c r="AE2494" s="24" t="n">
        <f aca="false">N2494/1000*SHAFT_M+SHAFT_SET</f>
        <v>246.08</v>
      </c>
      <c r="AF2494" s="24" t="n">
        <f aca="false">2*ROUNDUP(G2494*1000/V_ZENER,0)*PRICE_Z+5*ROUNDUP(G2494*DIODE_SAFETY/V_STICK,0)*PRICE_STICK</f>
        <v>91.7</v>
      </c>
      <c r="AG2494" s="24" t="n">
        <f aca="false">SUM(X2494:AF2494)</f>
        <v>6555.65138647</v>
      </c>
      <c r="AH2494" s="20" t="n">
        <f aca="false">FIXED_BOM</f>
        <v>3461</v>
      </c>
      <c r="AI2494" s="24" t="n">
        <f aca="false">(AG2494+AH2494)*(1+CONT)</f>
        <v>11519.1490944405</v>
      </c>
      <c r="AJ2494" s="24" t="n">
        <f aca="false">IF(L2494&gt;0,AI2494/L2494,1000000000000)</f>
        <v>349.988372188371</v>
      </c>
      <c r="AK2494" s="8" t="n">
        <f aca="false">IF(AND(G2494&gt;=V_NEED,L2494&gt;=P_MIN,K2494&gt;=Z_MIN,F2494&lt;=N_CAP,D2494&lt;=R_MAX,OR(CORONA_REQ=0,O2494&gt;=G2494)),1,0)</f>
        <v>0</v>
      </c>
      <c r="AL2494" s="28" t="n">
        <f aca="false">IF(AK2494=1,IF(OBJECTIVE=1,AI2494,AJ2494),1000000000000)+ROW()*0.000000001</f>
        <v>1000000000000</v>
      </c>
    </row>
    <row r="2495" customFormat="false" ht="15" hidden="false" customHeight="false" outlineLevel="0" collapsed="false">
      <c r="A2495" s="8" t="n">
        <v>2491</v>
      </c>
      <c r="B2495" s="23" t="n">
        <v>6</v>
      </c>
      <c r="C2495" s="23" t="n">
        <v>3</v>
      </c>
      <c r="D2495" s="8" t="n">
        <v>300</v>
      </c>
      <c r="E2495" s="8" t="n">
        <v>22</v>
      </c>
      <c r="F2495" s="8" t="n">
        <v>4</v>
      </c>
      <c r="G2495" s="28" t="n">
        <v>13.132078</v>
      </c>
      <c r="H2495" s="8" t="n">
        <v>62.855773</v>
      </c>
      <c r="I2495" s="8" t="n">
        <v>1099.067813</v>
      </c>
      <c r="J2495" s="28" t="n">
        <v>17.485551</v>
      </c>
      <c r="K2495" s="39" t="n">
        <v>1.530338</v>
      </c>
      <c r="L2495" s="28" t="n">
        <v>8.351409</v>
      </c>
      <c r="M2495" s="8" t="n">
        <v>102</v>
      </c>
      <c r="N2495" s="8" t="n">
        <v>808</v>
      </c>
      <c r="O2495" s="28" t="n">
        <v>13.994337</v>
      </c>
      <c r="P2495" s="28" t="n">
        <v>14.981184</v>
      </c>
      <c r="Q2495" s="28" t="n">
        <v>17.81283</v>
      </c>
      <c r="R2495" s="8" t="n">
        <v>16</v>
      </c>
      <c r="S2495" s="8" t="n">
        <v>8</v>
      </c>
      <c r="T2495" s="23" t="n">
        <v>99.899111</v>
      </c>
      <c r="U2495" s="23" t="n">
        <v>83.185838</v>
      </c>
      <c r="V2495" s="28" t="n">
        <v>4.438281</v>
      </c>
      <c r="W2495" s="39" t="n">
        <v>0.466444</v>
      </c>
      <c r="X2495" s="24" t="n">
        <f aca="false">P2495*RHO_VANE/2700*(1+SCRAP)*PRICE_VANE</f>
        <v>179.32477248</v>
      </c>
      <c r="Y2495" s="24" t="n">
        <f aca="false">Q2495*RHO_PLATE/2700*(1+SCRAP)*PRICE_PLATE</f>
        <v>213.2195751</v>
      </c>
      <c r="Z2495" s="24" t="n">
        <f aca="false">T2495*CUT_M+(R2495+S2495)*CUT_SET</f>
        <v>173.8486665</v>
      </c>
      <c r="AA2495" s="24" t="n">
        <f aca="false">U2495*ROUND_M</f>
        <v>415.92919</v>
      </c>
      <c r="AB2495" s="24" t="n">
        <f aca="false">(R2495+S2495)*FINISH_PART</f>
        <v>192</v>
      </c>
      <c r="AC2495" s="24" t="n">
        <f aca="false">R2495*SPACER_VANE+(R2495+S2495)*ASM_H*LABOUR</f>
        <v>318</v>
      </c>
      <c r="AD2495" s="24" t="n">
        <f aca="false">V2495*G10_CAGE+W2495*G10_SLEEVE</f>
        <v>294.2835</v>
      </c>
      <c r="AE2495" s="24" t="n">
        <f aca="false">N2495/1000*SHAFT_M+SHAFT_SET</f>
        <v>176.96</v>
      </c>
      <c r="AF2495" s="24" t="n">
        <f aca="false">2*ROUNDUP(G2495*1000/V_ZENER,0)*PRICE_Z+5*ROUNDUP(G2495*DIODE_SAFETY/V_STICK,0)*PRICE_STICK</f>
        <v>91.7</v>
      </c>
      <c r="AG2495" s="24" t="n">
        <f aca="false">SUM(X2495:AF2495)</f>
        <v>2055.26570408</v>
      </c>
      <c r="AH2495" s="20" t="n">
        <f aca="false">FIXED_BOM</f>
        <v>3461</v>
      </c>
      <c r="AI2495" s="24" t="n">
        <f aca="false">(AG2495+AH2495)*(1+CONT)</f>
        <v>6343.705559692</v>
      </c>
      <c r="AJ2495" s="24" t="n">
        <f aca="false">IF(L2495&gt;0,AI2495/L2495,1000000000000)</f>
        <v>759.597040414618</v>
      </c>
      <c r="AK2495" s="8" t="n">
        <f aca="false">IF(AND(G2495&gt;=V_NEED,L2495&gt;=P_MIN,K2495&gt;=Z_MIN,F2495&lt;=N_CAP,D2495&lt;=R_MAX,OR(CORONA_REQ=0,O2495&gt;=G2495)),1,0)</f>
        <v>1</v>
      </c>
      <c r="AL2495" s="28" t="n">
        <f aca="false">IF(AK2495=1,IF(OBJECTIVE=1,AI2495,AJ2495),1000000000000)+ROW()*0.000000001</f>
        <v>6343.705562187</v>
      </c>
    </row>
    <row r="2496" customFormat="false" ht="15" hidden="false" customHeight="false" outlineLevel="0" collapsed="false">
      <c r="A2496" s="8" t="n">
        <v>2492</v>
      </c>
      <c r="B2496" s="23" t="n">
        <v>6</v>
      </c>
      <c r="C2496" s="23" t="n">
        <v>3</v>
      </c>
      <c r="D2496" s="8" t="n">
        <v>300</v>
      </c>
      <c r="E2496" s="8" t="n">
        <v>22</v>
      </c>
      <c r="F2496" s="8" t="n">
        <v>6</v>
      </c>
      <c r="G2496" s="28" t="n">
        <v>13.132078</v>
      </c>
      <c r="H2496" s="8" t="n">
        <v>97.6305</v>
      </c>
      <c r="I2496" s="8" t="n">
        <v>1727.106563</v>
      </c>
      <c r="J2496" s="28" t="n">
        <v>17.690236</v>
      </c>
      <c r="K2496" s="39" t="n">
        <v>1.552459</v>
      </c>
      <c r="L2496" s="28" t="n">
        <v>13.496657</v>
      </c>
      <c r="M2496" s="8" t="n">
        <v>156</v>
      </c>
      <c r="N2496" s="8" t="n">
        <v>916</v>
      </c>
      <c r="O2496" s="28" t="n">
        <v>13.994337</v>
      </c>
      <c r="P2496" s="28" t="n">
        <v>22.471776</v>
      </c>
      <c r="Q2496" s="28" t="n">
        <v>26.719246</v>
      </c>
      <c r="R2496" s="8" t="n">
        <v>24</v>
      </c>
      <c r="S2496" s="8" t="n">
        <v>12</v>
      </c>
      <c r="T2496" s="23" t="n">
        <v>149.848666</v>
      </c>
      <c r="U2496" s="23" t="n">
        <v>124.778757</v>
      </c>
      <c r="V2496" s="28" t="n">
        <v>6.015039</v>
      </c>
      <c r="W2496" s="39" t="n">
        <v>0.632154</v>
      </c>
      <c r="X2496" s="24" t="n">
        <f aca="false">P2496*RHO_VANE/2700*(1+SCRAP)*PRICE_VANE</f>
        <v>268.98715872</v>
      </c>
      <c r="Y2496" s="24" t="n">
        <f aca="false">Q2496*RHO_PLATE/2700*(1+SCRAP)*PRICE_PLATE</f>
        <v>319.82937462</v>
      </c>
      <c r="Z2496" s="24" t="n">
        <f aca="false">T2496*CUT_M+(R2496+S2496)*CUT_SET</f>
        <v>260.772999</v>
      </c>
      <c r="AA2496" s="24" t="n">
        <f aca="false">U2496*ROUND_M</f>
        <v>623.893785</v>
      </c>
      <c r="AB2496" s="24" t="n">
        <f aca="false">(R2496+S2496)*FINISH_PART</f>
        <v>288</v>
      </c>
      <c r="AC2496" s="24" t="n">
        <f aca="false">R2496*SPACER_VANE+(R2496+S2496)*ASM_H*LABOUR</f>
        <v>477</v>
      </c>
      <c r="AD2496" s="24" t="n">
        <f aca="false">V2496*G10_CAGE+W2496*G10_SLEEVE</f>
        <v>398.83158</v>
      </c>
      <c r="AE2496" s="24" t="n">
        <f aca="false">N2496/1000*SHAFT_M+SHAFT_SET</f>
        <v>189.92</v>
      </c>
      <c r="AF2496" s="24" t="n">
        <f aca="false">2*ROUNDUP(G2496*1000/V_ZENER,0)*PRICE_Z+5*ROUNDUP(G2496*DIODE_SAFETY/V_STICK,0)*PRICE_STICK</f>
        <v>91.7</v>
      </c>
      <c r="AG2496" s="24" t="n">
        <f aca="false">SUM(X2496:AF2496)</f>
        <v>2918.93489734</v>
      </c>
      <c r="AH2496" s="20" t="n">
        <f aca="false">FIXED_BOM</f>
        <v>3461</v>
      </c>
      <c r="AI2496" s="24" t="n">
        <f aca="false">(AG2496+AH2496)*(1+CONT)</f>
        <v>7336.925131941</v>
      </c>
      <c r="AJ2496" s="24" t="n">
        <f aca="false">IF(L2496&gt;0,AI2496/L2496,1000000000000)</f>
        <v>543.610549778438</v>
      </c>
      <c r="AK2496" s="8" t="n">
        <f aca="false">IF(AND(G2496&gt;=V_NEED,L2496&gt;=P_MIN,K2496&gt;=Z_MIN,F2496&lt;=N_CAP,D2496&lt;=R_MAX,OR(CORONA_REQ=0,O2496&gt;=G2496)),1,0)</f>
        <v>1</v>
      </c>
      <c r="AL2496" s="28" t="n">
        <f aca="false">IF(AK2496=1,IF(OBJECTIVE=1,AI2496,AJ2496),1000000000000)+ROW()*0.000000001</f>
        <v>7336.925134437</v>
      </c>
    </row>
    <row r="2497" customFormat="false" ht="15" hidden="false" customHeight="false" outlineLevel="0" collapsed="false">
      <c r="A2497" s="8" t="n">
        <v>2493</v>
      </c>
      <c r="B2497" s="23" t="n">
        <v>6</v>
      </c>
      <c r="C2497" s="23" t="n">
        <v>3</v>
      </c>
      <c r="D2497" s="8" t="n">
        <v>300</v>
      </c>
      <c r="E2497" s="8" t="n">
        <v>22</v>
      </c>
      <c r="F2497" s="8" t="n">
        <v>8</v>
      </c>
      <c r="G2497" s="28" t="n">
        <v>13.132078</v>
      </c>
      <c r="H2497" s="8" t="n">
        <v>132.405228</v>
      </c>
      <c r="I2497" s="8" t="n">
        <v>2355.145313</v>
      </c>
      <c r="J2497" s="28" t="n">
        <v>17.787404</v>
      </c>
      <c r="K2497" s="39" t="n">
        <v>1.562902</v>
      </c>
      <c r="L2497" s="28" t="n">
        <v>18.650456</v>
      </c>
      <c r="M2497" s="8" t="n">
        <v>210</v>
      </c>
      <c r="N2497" s="8" t="n">
        <v>1024</v>
      </c>
      <c r="O2497" s="28" t="n">
        <v>13.994337</v>
      </c>
      <c r="P2497" s="28" t="n">
        <v>29.962368</v>
      </c>
      <c r="Q2497" s="28" t="n">
        <v>35.625661</v>
      </c>
      <c r="R2497" s="8" t="n">
        <v>32</v>
      </c>
      <c r="S2497" s="8" t="n">
        <v>16</v>
      </c>
      <c r="T2497" s="23" t="n">
        <v>199.798221</v>
      </c>
      <c r="U2497" s="23" t="n">
        <v>166.371675</v>
      </c>
      <c r="V2497" s="28" t="n">
        <v>7.591797</v>
      </c>
      <c r="W2497" s="39" t="n">
        <v>0.797864</v>
      </c>
      <c r="X2497" s="24" t="n">
        <f aca="false">P2497*RHO_VANE/2700*(1+SCRAP)*PRICE_VANE</f>
        <v>358.64954496</v>
      </c>
      <c r="Y2497" s="24" t="n">
        <f aca="false">Q2497*RHO_PLATE/2700*(1+SCRAP)*PRICE_PLATE</f>
        <v>426.43916217</v>
      </c>
      <c r="Z2497" s="24" t="n">
        <f aca="false">T2497*CUT_M+(R2497+S2497)*CUT_SET</f>
        <v>347.6973315</v>
      </c>
      <c r="AA2497" s="24" t="n">
        <f aca="false">U2497*ROUND_M</f>
        <v>831.858375</v>
      </c>
      <c r="AB2497" s="24" t="n">
        <f aca="false">(R2497+S2497)*FINISH_PART</f>
        <v>384</v>
      </c>
      <c r="AC2497" s="24" t="n">
        <f aca="false">R2497*SPACER_VANE+(R2497+S2497)*ASM_H*LABOUR</f>
        <v>636</v>
      </c>
      <c r="AD2497" s="24" t="n">
        <f aca="false">V2497*G10_CAGE+W2497*G10_SLEEVE</f>
        <v>503.37966</v>
      </c>
      <c r="AE2497" s="24" t="n">
        <f aca="false">N2497/1000*SHAFT_M+SHAFT_SET</f>
        <v>202.88</v>
      </c>
      <c r="AF2497" s="24" t="n">
        <f aca="false">2*ROUNDUP(G2497*1000/V_ZENER,0)*PRICE_Z+5*ROUNDUP(G2497*DIODE_SAFETY/V_STICK,0)*PRICE_STICK</f>
        <v>91.7</v>
      </c>
      <c r="AG2497" s="24" t="n">
        <f aca="false">SUM(X2497:AF2497)</f>
        <v>3782.60407363</v>
      </c>
      <c r="AH2497" s="20" t="n">
        <f aca="false">FIXED_BOM</f>
        <v>3461</v>
      </c>
      <c r="AI2497" s="24" t="n">
        <f aca="false">(AG2497+AH2497)*(1+CONT)</f>
        <v>8330.1446846745</v>
      </c>
      <c r="AJ2497" s="24" t="n">
        <f aca="false">IF(L2497&gt;0,AI2497/L2497,1000000000000)</f>
        <v>446.645630791789</v>
      </c>
      <c r="AK2497" s="8" t="n">
        <f aca="false">IF(AND(G2497&gt;=V_NEED,L2497&gt;=P_MIN,K2497&gt;=Z_MIN,F2497&lt;=N_CAP,D2497&lt;=R_MAX,OR(CORONA_REQ=0,O2497&gt;=G2497)),1,0)</f>
        <v>0</v>
      </c>
      <c r="AL2497" s="28" t="n">
        <f aca="false">IF(AK2497=1,IF(OBJECTIVE=1,AI2497,AJ2497),1000000000000)+ROW()*0.000000001</f>
        <v>1000000000000</v>
      </c>
    </row>
    <row r="2498" customFormat="false" ht="15" hidden="false" customHeight="false" outlineLevel="0" collapsed="false">
      <c r="A2498" s="8" t="n">
        <v>2494</v>
      </c>
      <c r="B2498" s="23" t="n">
        <v>6</v>
      </c>
      <c r="C2498" s="23" t="n">
        <v>3</v>
      </c>
      <c r="D2498" s="8" t="n">
        <v>300</v>
      </c>
      <c r="E2498" s="8" t="n">
        <v>22</v>
      </c>
      <c r="F2498" s="8" t="n">
        <v>10</v>
      </c>
      <c r="G2498" s="28" t="n">
        <v>13.132078</v>
      </c>
      <c r="H2498" s="8" t="n">
        <v>167.179955</v>
      </c>
      <c r="I2498" s="8" t="n">
        <v>2983.184063</v>
      </c>
      <c r="J2498" s="28" t="n">
        <v>17.844149</v>
      </c>
      <c r="K2498" s="39" t="n">
        <v>1.568977</v>
      </c>
      <c r="L2498" s="28" t="n">
        <v>23.783318</v>
      </c>
      <c r="M2498" s="8" t="n">
        <v>264</v>
      </c>
      <c r="N2498" s="8" t="n">
        <v>1132</v>
      </c>
      <c r="O2498" s="28" t="n">
        <v>13.994337</v>
      </c>
      <c r="P2498" s="28" t="n">
        <v>37.45296</v>
      </c>
      <c r="Q2498" s="28" t="n">
        <v>44.532076</v>
      </c>
      <c r="R2498" s="8" t="n">
        <v>40</v>
      </c>
      <c r="S2498" s="8" t="n">
        <v>20</v>
      </c>
      <c r="T2498" s="23" t="n">
        <v>249.747777</v>
      </c>
      <c r="U2498" s="23" t="n">
        <v>207.964594</v>
      </c>
      <c r="V2498" s="28" t="n">
        <v>9.168555</v>
      </c>
      <c r="W2498" s="39" t="n">
        <v>0.963574</v>
      </c>
      <c r="X2498" s="24" t="n">
        <f aca="false">P2498*RHO_VANE/2700*(1+SCRAP)*PRICE_VANE</f>
        <v>448.3119312</v>
      </c>
      <c r="Y2498" s="24" t="n">
        <f aca="false">Q2498*RHO_PLATE/2700*(1+SCRAP)*PRICE_PLATE</f>
        <v>533.04894972</v>
      </c>
      <c r="Z2498" s="24" t="n">
        <f aca="false">T2498*CUT_M+(R2498+S2498)*CUT_SET</f>
        <v>434.6216655</v>
      </c>
      <c r="AA2498" s="24" t="n">
        <f aca="false">U2498*ROUND_M</f>
        <v>1039.82297</v>
      </c>
      <c r="AB2498" s="24" t="n">
        <f aca="false">(R2498+S2498)*FINISH_PART</f>
        <v>480</v>
      </c>
      <c r="AC2498" s="24" t="n">
        <f aca="false">R2498*SPACER_VANE+(R2498+S2498)*ASM_H*LABOUR</f>
        <v>795</v>
      </c>
      <c r="AD2498" s="24" t="n">
        <f aca="false">V2498*G10_CAGE+W2498*G10_SLEEVE</f>
        <v>607.92774</v>
      </c>
      <c r="AE2498" s="24" t="n">
        <f aca="false">N2498/1000*SHAFT_M+SHAFT_SET</f>
        <v>215.84</v>
      </c>
      <c r="AF2498" s="24" t="n">
        <f aca="false">2*ROUNDUP(G2498*1000/V_ZENER,0)*PRICE_Z+5*ROUNDUP(G2498*DIODE_SAFETY/V_STICK,0)*PRICE_STICK</f>
        <v>91.7</v>
      </c>
      <c r="AG2498" s="24" t="n">
        <f aca="false">SUM(X2498:AF2498)</f>
        <v>4646.27325642</v>
      </c>
      <c r="AH2498" s="20" t="n">
        <f aca="false">FIXED_BOM</f>
        <v>3461</v>
      </c>
      <c r="AI2498" s="24" t="n">
        <f aca="false">(AG2498+AH2498)*(1+CONT)</f>
        <v>9323.364244883</v>
      </c>
      <c r="AJ2498" s="24" t="n">
        <f aca="false">IF(L2498&gt;0,AI2498/L2498,1000000000000)</f>
        <v>392.012764782567</v>
      </c>
      <c r="AK2498" s="8" t="n">
        <f aca="false">IF(AND(G2498&gt;=V_NEED,L2498&gt;=P_MIN,K2498&gt;=Z_MIN,F2498&lt;=N_CAP,D2498&lt;=R_MAX,OR(CORONA_REQ=0,O2498&gt;=G2498)),1,0)</f>
        <v>0</v>
      </c>
      <c r="AL2498" s="28" t="n">
        <f aca="false">IF(AK2498=1,IF(OBJECTIVE=1,AI2498,AJ2498),1000000000000)+ROW()*0.000000001</f>
        <v>1000000000000</v>
      </c>
    </row>
    <row r="2499" customFormat="false" ht="15" hidden="false" customHeight="false" outlineLevel="0" collapsed="false">
      <c r="A2499" s="8" t="n">
        <v>2495</v>
      </c>
      <c r="B2499" s="23" t="n">
        <v>6</v>
      </c>
      <c r="C2499" s="23" t="n">
        <v>3</v>
      </c>
      <c r="D2499" s="8" t="n">
        <v>300</v>
      </c>
      <c r="E2499" s="8" t="n">
        <v>22</v>
      </c>
      <c r="F2499" s="8" t="n">
        <v>12</v>
      </c>
      <c r="G2499" s="28" t="n">
        <v>13.132078</v>
      </c>
      <c r="H2499" s="8" t="n">
        <v>201.954683</v>
      </c>
      <c r="I2499" s="8" t="n">
        <v>3611.222813</v>
      </c>
      <c r="J2499" s="28" t="n">
        <v>17.881352</v>
      </c>
      <c r="K2499" s="39" t="n">
        <v>1.572948</v>
      </c>
      <c r="L2499" s="28" t="n">
        <v>28.925855</v>
      </c>
      <c r="M2499" s="8" t="n">
        <v>309</v>
      </c>
      <c r="N2499" s="8" t="n">
        <v>1222</v>
      </c>
      <c r="O2499" s="28" t="n">
        <v>13.994337</v>
      </c>
      <c r="P2499" s="28" t="n">
        <v>44.943552</v>
      </c>
      <c r="Q2499" s="28" t="n">
        <v>48.985283</v>
      </c>
      <c r="R2499" s="8" t="n">
        <v>48</v>
      </c>
      <c r="S2499" s="8" t="n">
        <v>22</v>
      </c>
      <c r="T2499" s="23" t="n">
        <v>295.299102</v>
      </c>
      <c r="U2499" s="23" t="n">
        <v>245.159283</v>
      </c>
      <c r="V2499" s="28" t="n">
        <v>10.48252</v>
      </c>
      <c r="W2499" s="39" t="n">
        <v>1.101666</v>
      </c>
      <c r="X2499" s="24" t="n">
        <f aca="false">P2499*RHO_VANE/2700*(1+SCRAP)*PRICE_VANE</f>
        <v>537.97431744</v>
      </c>
      <c r="Y2499" s="24" t="n">
        <f aca="false">Q2499*RHO_PLATE/2700*(1+SCRAP)*PRICE_PLATE</f>
        <v>586.35383751</v>
      </c>
      <c r="Z2499" s="24" t="n">
        <f aca="false">T2499*CUT_M+(R2499+S2499)*CUT_SET</f>
        <v>512.948653</v>
      </c>
      <c r="AA2499" s="24" t="n">
        <f aca="false">U2499*ROUND_M</f>
        <v>1225.796415</v>
      </c>
      <c r="AB2499" s="24" t="n">
        <f aca="false">(R2499+S2499)*FINISH_PART</f>
        <v>560</v>
      </c>
      <c r="AC2499" s="24" t="n">
        <f aca="false">R2499*SPACER_VANE+(R2499+S2499)*ASM_H*LABOUR</f>
        <v>931.5</v>
      </c>
      <c r="AD2499" s="24" t="n">
        <f aca="false">V2499*G10_CAGE+W2499*G10_SLEEVE</f>
        <v>695.05116</v>
      </c>
      <c r="AE2499" s="24" t="n">
        <f aca="false">N2499/1000*SHAFT_M+SHAFT_SET</f>
        <v>226.64</v>
      </c>
      <c r="AF2499" s="24" t="n">
        <f aca="false">2*ROUNDUP(G2499*1000/V_ZENER,0)*PRICE_Z+5*ROUNDUP(G2499*DIODE_SAFETY/V_STICK,0)*PRICE_STICK</f>
        <v>91.7</v>
      </c>
      <c r="AG2499" s="24" t="n">
        <f aca="false">SUM(X2499:AF2499)</f>
        <v>5367.96438295</v>
      </c>
      <c r="AH2499" s="20" t="n">
        <f aca="false">FIXED_BOM</f>
        <v>3461</v>
      </c>
      <c r="AI2499" s="24" t="n">
        <f aca="false">(AG2499+AH2499)*(1+CONT)</f>
        <v>10153.3090403925</v>
      </c>
      <c r="AJ2499" s="24" t="n">
        <f aca="false">IF(L2499&gt;0,AI2499/L2499,1000000000000)</f>
        <v>351.011544529712</v>
      </c>
      <c r="AK2499" s="8" t="n">
        <f aca="false">IF(AND(G2499&gt;=V_NEED,L2499&gt;=P_MIN,K2499&gt;=Z_MIN,F2499&lt;=N_CAP,D2499&lt;=R_MAX,OR(CORONA_REQ=0,O2499&gt;=G2499)),1,0)</f>
        <v>0</v>
      </c>
      <c r="AL2499" s="28" t="n">
        <f aca="false">IF(AK2499=1,IF(OBJECTIVE=1,AI2499,AJ2499),1000000000000)+ROW()*0.000000001</f>
        <v>1000000000000</v>
      </c>
    </row>
    <row r="2500" customFormat="false" ht="15" hidden="false" customHeight="false" outlineLevel="0" collapsed="false">
      <c r="A2500" s="8" t="n">
        <v>2496</v>
      </c>
      <c r="B2500" s="23" t="n">
        <v>6</v>
      </c>
      <c r="C2500" s="23" t="n">
        <v>3</v>
      </c>
      <c r="D2500" s="8" t="n">
        <v>300</v>
      </c>
      <c r="E2500" s="8" t="n">
        <v>22</v>
      </c>
      <c r="F2500" s="8" t="n">
        <v>16</v>
      </c>
      <c r="G2500" s="28" t="n">
        <v>13.132078</v>
      </c>
      <c r="H2500" s="8" t="n">
        <v>271.504138</v>
      </c>
      <c r="I2500" s="8" t="n">
        <v>4867.300313</v>
      </c>
      <c r="J2500" s="28" t="n">
        <v>17.927168</v>
      </c>
      <c r="K2500" s="39" t="n">
        <v>1.578225</v>
      </c>
      <c r="L2500" s="28" t="n">
        <v>39.229254</v>
      </c>
      <c r="M2500" s="8" t="n">
        <v>417</v>
      </c>
      <c r="N2500" s="8" t="n">
        <v>1438</v>
      </c>
      <c r="O2500" s="28" t="n">
        <v>13.994337</v>
      </c>
      <c r="P2500" s="28" t="n">
        <v>59.924736</v>
      </c>
      <c r="Q2500" s="28" t="n">
        <v>66.798114</v>
      </c>
      <c r="R2500" s="8" t="n">
        <v>64</v>
      </c>
      <c r="S2500" s="8" t="n">
        <v>30</v>
      </c>
      <c r="T2500" s="23" t="n">
        <v>395.198213</v>
      </c>
      <c r="U2500" s="23" t="n">
        <v>328.345121</v>
      </c>
      <c r="V2500" s="28" t="n">
        <v>13.636035</v>
      </c>
      <c r="W2500" s="39" t="n">
        <v>1.433086</v>
      </c>
      <c r="X2500" s="24" t="n">
        <f aca="false">P2500*RHO_VANE/2700*(1+SCRAP)*PRICE_VANE</f>
        <v>717.29908992</v>
      </c>
      <c r="Y2500" s="24" t="n">
        <f aca="false">Q2500*RHO_PLATE/2700*(1+SCRAP)*PRICE_PLATE</f>
        <v>799.57342458</v>
      </c>
      <c r="Z2500" s="24" t="n">
        <f aca="false">T2500*CUT_M+(R2500+S2500)*CUT_SET</f>
        <v>686.7973195</v>
      </c>
      <c r="AA2500" s="24" t="n">
        <f aca="false">U2500*ROUND_M</f>
        <v>1641.725605</v>
      </c>
      <c r="AB2500" s="24" t="n">
        <f aca="false">(R2500+S2500)*FINISH_PART</f>
        <v>752</v>
      </c>
      <c r="AC2500" s="24" t="n">
        <f aca="false">R2500*SPACER_VANE+(R2500+S2500)*ASM_H*LABOUR</f>
        <v>1249.5</v>
      </c>
      <c r="AD2500" s="24" t="n">
        <f aca="false">V2500*G10_CAGE+W2500*G10_SLEEVE</f>
        <v>904.14726</v>
      </c>
      <c r="AE2500" s="24" t="n">
        <f aca="false">N2500/1000*SHAFT_M+SHAFT_SET</f>
        <v>252.56</v>
      </c>
      <c r="AF2500" s="24" t="n">
        <f aca="false">2*ROUNDUP(G2500*1000/V_ZENER,0)*PRICE_Z+5*ROUNDUP(G2500*DIODE_SAFETY/V_STICK,0)*PRICE_STICK</f>
        <v>91.7</v>
      </c>
      <c r="AG2500" s="24" t="n">
        <f aca="false">SUM(X2500:AF2500)</f>
        <v>7095.302699</v>
      </c>
      <c r="AH2500" s="20" t="n">
        <f aca="false">FIXED_BOM</f>
        <v>3461</v>
      </c>
      <c r="AI2500" s="24" t="n">
        <f aca="false">(AG2500+AH2500)*(1+CONT)</f>
        <v>12139.74810385</v>
      </c>
      <c r="AJ2500" s="24" t="n">
        <f aca="false">IF(L2500&gt;0,AI2500/L2500,1000000000000)</f>
        <v>309.456511812588</v>
      </c>
      <c r="AK2500" s="8" t="n">
        <f aca="false">IF(AND(G2500&gt;=V_NEED,L2500&gt;=P_MIN,K2500&gt;=Z_MIN,F2500&lt;=N_CAP,D2500&lt;=R_MAX,OR(CORONA_REQ=0,O2500&gt;=G2500)),1,0)</f>
        <v>0</v>
      </c>
      <c r="AL2500" s="28" t="n">
        <f aca="false">IF(AK2500=1,IF(OBJECTIVE=1,AI2500,AJ2500),1000000000000)+ROW()*0.000000001</f>
        <v>1000000000000</v>
      </c>
    </row>
    <row r="2501" customFormat="false" ht="15" hidden="false" customHeight="false" outlineLevel="0" collapsed="false">
      <c r="A2501" s="8" t="n">
        <v>2497</v>
      </c>
      <c r="B2501" s="23" t="n">
        <v>6</v>
      </c>
      <c r="C2501" s="23" t="n">
        <v>3</v>
      </c>
      <c r="D2501" s="8" t="n">
        <v>300</v>
      </c>
      <c r="E2501" s="8" t="n">
        <v>26</v>
      </c>
      <c r="F2501" s="8" t="n">
        <v>4</v>
      </c>
      <c r="G2501" s="28" t="n">
        <v>13.132078</v>
      </c>
      <c r="H2501" s="8" t="n">
        <v>98.663993</v>
      </c>
      <c r="I2501" s="8" t="n">
        <v>1288.183431</v>
      </c>
      <c r="J2501" s="28" t="n">
        <v>13.056267</v>
      </c>
      <c r="K2501" s="39" t="n">
        <v>1.492841</v>
      </c>
      <c r="L2501" s="28" t="n">
        <v>9.328914</v>
      </c>
      <c r="M2501" s="8" t="n">
        <v>111</v>
      </c>
      <c r="N2501" s="8" t="n">
        <v>826</v>
      </c>
      <c r="O2501" s="28" t="n">
        <v>13.994337</v>
      </c>
      <c r="P2501" s="28" t="n">
        <v>17.356228</v>
      </c>
      <c r="Q2501" s="28" t="n">
        <v>22.266038</v>
      </c>
      <c r="R2501" s="8" t="n">
        <v>16</v>
      </c>
      <c r="S2501" s="8" t="n">
        <v>10</v>
      </c>
      <c r="T2501" s="23" t="n">
        <v>104.29734</v>
      </c>
      <c r="U2501" s="23" t="n">
        <v>87.584067</v>
      </c>
      <c r="V2501" s="28" t="n">
        <v>4.701074</v>
      </c>
      <c r="W2501" s="39" t="n">
        <v>0.494062</v>
      </c>
      <c r="X2501" s="24" t="n">
        <f aca="false">P2501*RHO_VANE/2700*(1+SCRAP)*PRICE_VANE</f>
        <v>207.75404916</v>
      </c>
      <c r="Y2501" s="24" t="n">
        <f aca="false">Q2501*RHO_PLATE/2700*(1+SCRAP)*PRICE_PLATE</f>
        <v>266.52447486</v>
      </c>
      <c r="Z2501" s="24" t="n">
        <f aca="false">T2501*CUT_M+(R2501+S2501)*CUT_SET</f>
        <v>182.44601</v>
      </c>
      <c r="AA2501" s="24" t="n">
        <f aca="false">U2501*ROUND_M</f>
        <v>437.920335</v>
      </c>
      <c r="AB2501" s="24" t="n">
        <f aca="false">(R2501+S2501)*FINISH_PART</f>
        <v>208</v>
      </c>
      <c r="AC2501" s="24" t="n">
        <f aca="false">R2501*SPACER_VANE+(R2501+S2501)*ASM_H*LABOUR</f>
        <v>340.5</v>
      </c>
      <c r="AD2501" s="24" t="n">
        <f aca="false">V2501*G10_CAGE+W2501*G10_SLEEVE</f>
        <v>311.70816</v>
      </c>
      <c r="AE2501" s="24" t="n">
        <f aca="false">N2501/1000*SHAFT_M+SHAFT_SET</f>
        <v>179.12</v>
      </c>
      <c r="AF2501" s="24" t="n">
        <f aca="false">2*ROUNDUP(G2501*1000/V_ZENER,0)*PRICE_Z+5*ROUNDUP(G2501*DIODE_SAFETY/V_STICK,0)*PRICE_STICK</f>
        <v>91.7</v>
      </c>
      <c r="AG2501" s="24" t="n">
        <f aca="false">SUM(X2501:AF2501)</f>
        <v>2225.67302902</v>
      </c>
      <c r="AH2501" s="20" t="n">
        <f aca="false">FIXED_BOM</f>
        <v>3461</v>
      </c>
      <c r="AI2501" s="24" t="n">
        <f aca="false">(AG2501+AH2501)*(1+CONT)</f>
        <v>6539.673983373</v>
      </c>
      <c r="AJ2501" s="24" t="n">
        <f aca="false">IF(L2501&gt;0,AI2501/L2501,1000000000000)</f>
        <v>701.011284204464</v>
      </c>
      <c r="AK2501" s="8" t="n">
        <f aca="false">IF(AND(G2501&gt;=V_NEED,L2501&gt;=P_MIN,K2501&gt;=Z_MIN,F2501&lt;=N_CAP,D2501&lt;=R_MAX,OR(CORONA_REQ=0,O2501&gt;=G2501)),1,0)</f>
        <v>1</v>
      </c>
      <c r="AL2501" s="28" t="n">
        <f aca="false">IF(AK2501=1,IF(OBJECTIVE=1,AI2501,AJ2501),1000000000000)+ROW()*0.000000001</f>
        <v>6539.673985874</v>
      </c>
    </row>
    <row r="2502" customFormat="false" ht="15" hidden="false" customHeight="false" outlineLevel="0" collapsed="false">
      <c r="A2502" s="8" t="n">
        <v>2498</v>
      </c>
      <c r="B2502" s="23" t="n">
        <v>6</v>
      </c>
      <c r="C2502" s="23" t="n">
        <v>3</v>
      </c>
      <c r="D2502" s="8" t="n">
        <v>300</v>
      </c>
      <c r="E2502" s="8" t="n">
        <v>26</v>
      </c>
      <c r="F2502" s="8" t="n">
        <v>6</v>
      </c>
      <c r="G2502" s="28" t="n">
        <v>13.132078</v>
      </c>
      <c r="H2502" s="8" t="n">
        <v>153.900561</v>
      </c>
      <c r="I2502" s="8" t="n">
        <v>2024.288248</v>
      </c>
      <c r="J2502" s="28" t="n">
        <v>13.153222</v>
      </c>
      <c r="K2502" s="39" t="n">
        <v>1.510779</v>
      </c>
      <c r="L2502" s="28" t="n">
        <v>15.029189</v>
      </c>
      <c r="M2502" s="8" t="n">
        <v>165</v>
      </c>
      <c r="N2502" s="8" t="n">
        <v>934</v>
      </c>
      <c r="O2502" s="28" t="n">
        <v>13.994337</v>
      </c>
      <c r="P2502" s="28" t="n">
        <v>26.034342</v>
      </c>
      <c r="Q2502" s="28" t="n">
        <v>31.172453</v>
      </c>
      <c r="R2502" s="8" t="n">
        <v>24</v>
      </c>
      <c r="S2502" s="8" t="n">
        <v>14</v>
      </c>
      <c r="T2502" s="23" t="n">
        <v>154.246896</v>
      </c>
      <c r="U2502" s="23" t="n">
        <v>129.176986</v>
      </c>
      <c r="V2502" s="28" t="n">
        <v>6.277832</v>
      </c>
      <c r="W2502" s="39" t="n">
        <v>0.659772</v>
      </c>
      <c r="X2502" s="24" t="n">
        <f aca="false">P2502*RHO_VANE/2700*(1+SCRAP)*PRICE_VANE</f>
        <v>311.63107374</v>
      </c>
      <c r="Y2502" s="24" t="n">
        <f aca="false">Q2502*RHO_PLATE/2700*(1+SCRAP)*PRICE_PLATE</f>
        <v>373.13426241</v>
      </c>
      <c r="Z2502" s="24" t="n">
        <f aca="false">T2502*CUT_M+(R2502+S2502)*CUT_SET</f>
        <v>269.370344</v>
      </c>
      <c r="AA2502" s="24" t="n">
        <f aca="false">U2502*ROUND_M</f>
        <v>645.88493</v>
      </c>
      <c r="AB2502" s="24" t="n">
        <f aca="false">(R2502+S2502)*FINISH_PART</f>
        <v>304</v>
      </c>
      <c r="AC2502" s="24" t="n">
        <f aca="false">R2502*SPACER_VANE+(R2502+S2502)*ASM_H*LABOUR</f>
        <v>499.5</v>
      </c>
      <c r="AD2502" s="24" t="n">
        <f aca="false">V2502*G10_CAGE+W2502*G10_SLEEVE</f>
        <v>416.25624</v>
      </c>
      <c r="AE2502" s="24" t="n">
        <f aca="false">N2502/1000*SHAFT_M+SHAFT_SET</f>
        <v>192.08</v>
      </c>
      <c r="AF2502" s="24" t="n">
        <f aca="false">2*ROUNDUP(G2502*1000/V_ZENER,0)*PRICE_Z+5*ROUNDUP(G2502*DIODE_SAFETY/V_STICK,0)*PRICE_STICK</f>
        <v>91.7</v>
      </c>
      <c r="AG2502" s="24" t="n">
        <f aca="false">SUM(X2502:AF2502)</f>
        <v>3103.55685015</v>
      </c>
      <c r="AH2502" s="20" t="n">
        <f aca="false">FIXED_BOM</f>
        <v>3461</v>
      </c>
      <c r="AI2502" s="24" t="n">
        <f aca="false">(AG2502+AH2502)*(1+CONT)</f>
        <v>7549.2403776725</v>
      </c>
      <c r="AJ2502" s="24" t="n">
        <f aca="false">IF(L2502&gt;0,AI2502/L2502,1000000000000)</f>
        <v>502.305239336101</v>
      </c>
      <c r="AK2502" s="8" t="n">
        <f aca="false">IF(AND(G2502&gt;=V_NEED,L2502&gt;=P_MIN,K2502&gt;=Z_MIN,F2502&lt;=N_CAP,D2502&lt;=R_MAX,OR(CORONA_REQ=0,O2502&gt;=G2502)),1,0)</f>
        <v>1</v>
      </c>
      <c r="AL2502" s="28" t="n">
        <f aca="false">IF(AK2502=1,IF(OBJECTIVE=1,AI2502,AJ2502),1000000000000)+ROW()*0.000000001</f>
        <v>7549.2403801745</v>
      </c>
    </row>
    <row r="2503" customFormat="false" ht="15" hidden="false" customHeight="false" outlineLevel="0" collapsed="false">
      <c r="A2503" s="8" t="n">
        <v>2499</v>
      </c>
      <c r="B2503" s="23" t="n">
        <v>6</v>
      </c>
      <c r="C2503" s="23" t="n">
        <v>3</v>
      </c>
      <c r="D2503" s="8" t="n">
        <v>300</v>
      </c>
      <c r="E2503" s="8" t="n">
        <v>26</v>
      </c>
      <c r="F2503" s="8" t="n">
        <v>8</v>
      </c>
      <c r="G2503" s="28" t="n">
        <v>13.132078</v>
      </c>
      <c r="H2503" s="8" t="n">
        <v>209.137128</v>
      </c>
      <c r="I2503" s="8" t="n">
        <v>2760.393066</v>
      </c>
      <c r="J2503" s="28" t="n">
        <v>13.198962</v>
      </c>
      <c r="K2503" s="39" t="n">
        <v>1.519214</v>
      </c>
      <c r="L2503" s="28" t="n">
        <v>20.727568</v>
      </c>
      <c r="M2503" s="8" t="n">
        <v>219</v>
      </c>
      <c r="N2503" s="8" t="n">
        <v>1042</v>
      </c>
      <c r="O2503" s="28" t="n">
        <v>13.994337</v>
      </c>
      <c r="P2503" s="28" t="n">
        <v>34.712456</v>
      </c>
      <c r="Q2503" s="28" t="n">
        <v>40.078868</v>
      </c>
      <c r="R2503" s="8" t="n">
        <v>32</v>
      </c>
      <c r="S2503" s="8" t="n">
        <v>18</v>
      </c>
      <c r="T2503" s="23" t="n">
        <v>204.196451</v>
      </c>
      <c r="U2503" s="23" t="n">
        <v>170.769905</v>
      </c>
      <c r="V2503" s="28" t="n">
        <v>7.85459</v>
      </c>
      <c r="W2503" s="39" t="n">
        <v>0.825482</v>
      </c>
      <c r="X2503" s="24" t="n">
        <f aca="false">P2503*RHO_VANE/2700*(1+SCRAP)*PRICE_VANE</f>
        <v>415.50809832</v>
      </c>
      <c r="Y2503" s="24" t="n">
        <f aca="false">Q2503*RHO_PLATE/2700*(1+SCRAP)*PRICE_PLATE</f>
        <v>479.74404996</v>
      </c>
      <c r="Z2503" s="24" t="n">
        <f aca="false">T2503*CUT_M+(R2503+S2503)*CUT_SET</f>
        <v>356.2946765</v>
      </c>
      <c r="AA2503" s="24" t="n">
        <f aca="false">U2503*ROUND_M</f>
        <v>853.849525</v>
      </c>
      <c r="AB2503" s="24" t="n">
        <f aca="false">(R2503+S2503)*FINISH_PART</f>
        <v>400</v>
      </c>
      <c r="AC2503" s="24" t="n">
        <f aca="false">R2503*SPACER_VANE+(R2503+S2503)*ASM_H*LABOUR</f>
        <v>658.5</v>
      </c>
      <c r="AD2503" s="24" t="n">
        <f aca="false">V2503*G10_CAGE+W2503*G10_SLEEVE</f>
        <v>520.80432</v>
      </c>
      <c r="AE2503" s="24" t="n">
        <f aca="false">N2503/1000*SHAFT_M+SHAFT_SET</f>
        <v>205.04</v>
      </c>
      <c r="AF2503" s="24" t="n">
        <f aca="false">2*ROUNDUP(G2503*1000/V_ZENER,0)*PRICE_Z+5*ROUNDUP(G2503*DIODE_SAFETY/V_STICK,0)*PRICE_STICK</f>
        <v>91.7</v>
      </c>
      <c r="AG2503" s="24" t="n">
        <f aca="false">SUM(X2503:AF2503)</f>
        <v>3981.44066978</v>
      </c>
      <c r="AH2503" s="20" t="n">
        <f aca="false">FIXED_BOM</f>
        <v>3461</v>
      </c>
      <c r="AI2503" s="24" t="n">
        <f aca="false">(AG2503+AH2503)*(1+CONT)</f>
        <v>8558.806770247</v>
      </c>
      <c r="AJ2503" s="24" t="n">
        <f aca="false">IF(L2503&gt;0,AI2503/L2503,1000000000000)</f>
        <v>412.919005753449</v>
      </c>
      <c r="AK2503" s="8" t="n">
        <f aca="false">IF(AND(G2503&gt;=V_NEED,L2503&gt;=P_MIN,K2503&gt;=Z_MIN,F2503&lt;=N_CAP,D2503&lt;=R_MAX,OR(CORONA_REQ=0,O2503&gt;=G2503)),1,0)</f>
        <v>0</v>
      </c>
      <c r="AL2503" s="28" t="n">
        <f aca="false">IF(AK2503=1,IF(OBJECTIVE=1,AI2503,AJ2503),1000000000000)+ROW()*0.000000001</f>
        <v>1000000000000</v>
      </c>
    </row>
    <row r="2504" customFormat="false" ht="15" hidden="false" customHeight="false" outlineLevel="0" collapsed="false">
      <c r="A2504" s="8" t="n">
        <v>2500</v>
      </c>
      <c r="B2504" s="23" t="n">
        <v>6</v>
      </c>
      <c r="C2504" s="23" t="n">
        <v>3</v>
      </c>
      <c r="D2504" s="8" t="n">
        <v>300</v>
      </c>
      <c r="E2504" s="8" t="n">
        <v>26</v>
      </c>
      <c r="F2504" s="8" t="n">
        <v>10</v>
      </c>
      <c r="G2504" s="28" t="n">
        <v>13.132078</v>
      </c>
      <c r="H2504" s="8" t="n">
        <v>264.373696</v>
      </c>
      <c r="I2504" s="8" t="n">
        <v>3496.497883</v>
      </c>
      <c r="J2504" s="28" t="n">
        <v>13.225589</v>
      </c>
      <c r="K2504" s="39" t="n">
        <v>1.524401</v>
      </c>
      <c r="L2504" s="28" t="n">
        <v>26.43636</v>
      </c>
      <c r="M2504" s="8" t="n">
        <v>273</v>
      </c>
      <c r="N2504" s="8" t="n">
        <v>1150</v>
      </c>
      <c r="O2504" s="28" t="n">
        <v>13.994337</v>
      </c>
      <c r="P2504" s="28" t="n">
        <v>43.39057</v>
      </c>
      <c r="Q2504" s="28" t="n">
        <v>48.985283</v>
      </c>
      <c r="R2504" s="8" t="n">
        <v>40</v>
      </c>
      <c r="S2504" s="8" t="n">
        <v>22</v>
      </c>
      <c r="T2504" s="23" t="n">
        <v>254.146006</v>
      </c>
      <c r="U2504" s="23" t="n">
        <v>212.362824</v>
      </c>
      <c r="V2504" s="28" t="n">
        <v>9.431348</v>
      </c>
      <c r="W2504" s="39" t="n">
        <v>0.991193</v>
      </c>
      <c r="X2504" s="24" t="n">
        <f aca="false">P2504*RHO_VANE/2700*(1+SCRAP)*PRICE_VANE</f>
        <v>519.3851229</v>
      </c>
      <c r="Y2504" s="24" t="n">
        <f aca="false">Q2504*RHO_PLATE/2700*(1+SCRAP)*PRICE_PLATE</f>
        <v>586.35383751</v>
      </c>
      <c r="Z2504" s="24" t="n">
        <f aca="false">T2504*CUT_M+(R2504+S2504)*CUT_SET</f>
        <v>443.219009</v>
      </c>
      <c r="AA2504" s="24" t="n">
        <f aca="false">U2504*ROUND_M</f>
        <v>1061.81412</v>
      </c>
      <c r="AB2504" s="24" t="n">
        <f aca="false">(R2504+S2504)*FINISH_PART</f>
        <v>496</v>
      </c>
      <c r="AC2504" s="24" t="n">
        <f aca="false">R2504*SPACER_VANE+(R2504+S2504)*ASM_H*LABOUR</f>
        <v>817.5</v>
      </c>
      <c r="AD2504" s="24" t="n">
        <f aca="false">V2504*G10_CAGE+W2504*G10_SLEEVE</f>
        <v>625.35246</v>
      </c>
      <c r="AE2504" s="24" t="n">
        <f aca="false">N2504/1000*SHAFT_M+SHAFT_SET</f>
        <v>218</v>
      </c>
      <c r="AF2504" s="24" t="n">
        <f aca="false">2*ROUNDUP(G2504*1000/V_ZENER,0)*PRICE_Z+5*ROUNDUP(G2504*DIODE_SAFETY/V_STICK,0)*PRICE_STICK</f>
        <v>91.7</v>
      </c>
      <c r="AG2504" s="24" t="n">
        <f aca="false">SUM(X2504:AF2504)</f>
        <v>4859.32454941</v>
      </c>
      <c r="AH2504" s="20" t="n">
        <f aca="false">FIXED_BOM</f>
        <v>3461</v>
      </c>
      <c r="AI2504" s="24" t="n">
        <f aca="false">(AG2504+AH2504)*(1+CONT)</f>
        <v>9568.3732318215</v>
      </c>
      <c r="AJ2504" s="24" t="n">
        <f aca="false">IF(L2504&gt;0,AI2504/L2504,1000000000000)</f>
        <v>361.939890053756</v>
      </c>
      <c r="AK2504" s="8" t="n">
        <f aca="false">IF(AND(G2504&gt;=V_NEED,L2504&gt;=P_MIN,K2504&gt;=Z_MIN,F2504&lt;=N_CAP,D2504&lt;=R_MAX,OR(CORONA_REQ=0,O2504&gt;=G2504)),1,0)</f>
        <v>0</v>
      </c>
      <c r="AL2504" s="28" t="n">
        <f aca="false">IF(AK2504=1,IF(OBJECTIVE=1,AI2504,AJ2504),1000000000000)+ROW()*0.000000001</f>
        <v>1000000000000</v>
      </c>
    </row>
    <row r="2505" customFormat="false" ht="15" hidden="false" customHeight="false" outlineLevel="0" collapsed="false">
      <c r="A2505" s="8" t="n">
        <v>2501</v>
      </c>
      <c r="B2505" s="23" t="n">
        <v>6</v>
      </c>
      <c r="C2505" s="23" t="n">
        <v>3</v>
      </c>
      <c r="D2505" s="8" t="n">
        <v>300</v>
      </c>
      <c r="E2505" s="8" t="n">
        <v>26</v>
      </c>
      <c r="F2505" s="8" t="n">
        <v>12</v>
      </c>
      <c r="G2505" s="28" t="n">
        <v>13.132078</v>
      </c>
      <c r="H2505" s="8" t="n">
        <v>319.610263</v>
      </c>
      <c r="I2505" s="8" t="n">
        <v>4232.602701</v>
      </c>
      <c r="J2505" s="28" t="n">
        <v>13.243012</v>
      </c>
      <c r="K2505" s="39" t="n">
        <v>1.527307</v>
      </c>
      <c r="L2505" s="28" t="n">
        <v>32.122104</v>
      </c>
      <c r="M2505" s="8" t="n">
        <v>327</v>
      </c>
      <c r="N2505" s="8" t="n">
        <v>1258</v>
      </c>
      <c r="O2505" s="28" t="n">
        <v>13.994337</v>
      </c>
      <c r="P2505" s="28" t="n">
        <v>52.068684</v>
      </c>
      <c r="Q2505" s="28" t="n">
        <v>57.891699</v>
      </c>
      <c r="R2505" s="8" t="n">
        <v>48</v>
      </c>
      <c r="S2505" s="8" t="n">
        <v>26</v>
      </c>
      <c r="T2505" s="23" t="n">
        <v>304.095562</v>
      </c>
      <c r="U2505" s="23" t="n">
        <v>253.955743</v>
      </c>
      <c r="V2505" s="28" t="n">
        <v>11.008105</v>
      </c>
      <c r="W2505" s="39" t="n">
        <v>1.156903</v>
      </c>
      <c r="X2505" s="24" t="n">
        <f aca="false">P2505*RHO_VANE/2700*(1+SCRAP)*PRICE_VANE</f>
        <v>623.26214748</v>
      </c>
      <c r="Y2505" s="24" t="n">
        <f aca="false">Q2505*RHO_PLATE/2700*(1+SCRAP)*PRICE_PLATE</f>
        <v>692.96363703</v>
      </c>
      <c r="Z2505" s="24" t="n">
        <f aca="false">T2505*CUT_M+(R2505+S2505)*CUT_SET</f>
        <v>530.143343</v>
      </c>
      <c r="AA2505" s="24" t="n">
        <f aca="false">U2505*ROUND_M</f>
        <v>1269.778715</v>
      </c>
      <c r="AB2505" s="24" t="n">
        <f aca="false">(R2505+S2505)*FINISH_PART</f>
        <v>592</v>
      </c>
      <c r="AC2505" s="24" t="n">
        <f aca="false">R2505*SPACER_VANE+(R2505+S2505)*ASM_H*LABOUR</f>
        <v>976.5</v>
      </c>
      <c r="AD2505" s="24" t="n">
        <f aca="false">V2505*G10_CAGE+W2505*G10_SLEEVE</f>
        <v>729.90048</v>
      </c>
      <c r="AE2505" s="24" t="n">
        <f aca="false">N2505/1000*SHAFT_M+SHAFT_SET</f>
        <v>230.96</v>
      </c>
      <c r="AF2505" s="24" t="n">
        <f aca="false">2*ROUNDUP(G2505*1000/V_ZENER,0)*PRICE_Z+5*ROUNDUP(G2505*DIODE_SAFETY/V_STICK,0)*PRICE_STICK</f>
        <v>91.7</v>
      </c>
      <c r="AG2505" s="24" t="n">
        <f aca="false">SUM(X2505:AF2505)</f>
        <v>5737.20832251</v>
      </c>
      <c r="AH2505" s="20" t="n">
        <f aca="false">FIXED_BOM</f>
        <v>3461</v>
      </c>
      <c r="AI2505" s="24" t="n">
        <f aca="false">(AG2505+AH2505)*(1+CONT)</f>
        <v>10577.9395708865</v>
      </c>
      <c r="AJ2505" s="24" t="n">
        <f aca="false">IF(L2505&gt;0,AI2505/L2505,1000000000000)</f>
        <v>329.304069586678</v>
      </c>
      <c r="AK2505" s="8" t="n">
        <f aca="false">IF(AND(G2505&gt;=V_NEED,L2505&gt;=P_MIN,K2505&gt;=Z_MIN,F2505&lt;=N_CAP,D2505&lt;=R_MAX,OR(CORONA_REQ=0,O2505&gt;=G2505)),1,0)</f>
        <v>0</v>
      </c>
      <c r="AL2505" s="28" t="n">
        <f aca="false">IF(AK2505=1,IF(OBJECTIVE=1,AI2505,AJ2505),1000000000000)+ROW()*0.000000001</f>
        <v>1000000000000</v>
      </c>
    </row>
    <row r="2506" customFormat="false" ht="15" hidden="false" customHeight="false" outlineLevel="0" collapsed="false">
      <c r="A2506" s="8" t="n">
        <v>2502</v>
      </c>
      <c r="B2506" s="23" t="n">
        <v>6</v>
      </c>
      <c r="C2506" s="23" t="n">
        <v>3</v>
      </c>
      <c r="D2506" s="8" t="n">
        <v>300</v>
      </c>
      <c r="E2506" s="8" t="n">
        <v>26</v>
      </c>
      <c r="F2506" s="8" t="n">
        <v>16</v>
      </c>
      <c r="G2506" s="28" t="n">
        <v>13.132078</v>
      </c>
      <c r="H2506" s="8" t="n">
        <v>430.083398</v>
      </c>
      <c r="I2506" s="8" t="n">
        <v>5704.812336</v>
      </c>
      <c r="J2506" s="28" t="n">
        <v>13.264433</v>
      </c>
      <c r="K2506" s="39" t="n">
        <v>1.531229</v>
      </c>
      <c r="L2506" s="28" t="n">
        <v>43.515431</v>
      </c>
      <c r="M2506" s="8" t="n">
        <v>435</v>
      </c>
      <c r="N2506" s="8" t="n">
        <v>1474</v>
      </c>
      <c r="O2506" s="28" t="n">
        <v>13.994337</v>
      </c>
      <c r="P2506" s="28" t="n">
        <v>69.424913</v>
      </c>
      <c r="Q2506" s="28" t="n">
        <v>75.704529</v>
      </c>
      <c r="R2506" s="8" t="n">
        <v>64</v>
      </c>
      <c r="S2506" s="8" t="n">
        <v>34</v>
      </c>
      <c r="T2506" s="23" t="n">
        <v>403.994672</v>
      </c>
      <c r="U2506" s="23" t="n">
        <v>337.141581</v>
      </c>
      <c r="V2506" s="28" t="n">
        <v>14.161621</v>
      </c>
      <c r="W2506" s="39" t="n">
        <v>1.488323</v>
      </c>
      <c r="X2506" s="24" t="n">
        <f aca="false">P2506*RHO_VANE/2700*(1+SCRAP)*PRICE_VANE</f>
        <v>831.01620861</v>
      </c>
      <c r="Y2506" s="24" t="n">
        <f aca="false">Q2506*RHO_PLATE/2700*(1+SCRAP)*PRICE_PLATE</f>
        <v>906.18321213</v>
      </c>
      <c r="Z2506" s="24" t="n">
        <f aca="false">T2506*CUT_M+(R2506+S2506)*CUT_SET</f>
        <v>703.992008</v>
      </c>
      <c r="AA2506" s="24" t="n">
        <f aca="false">U2506*ROUND_M</f>
        <v>1685.707905</v>
      </c>
      <c r="AB2506" s="24" t="n">
        <f aca="false">(R2506+S2506)*FINISH_PART</f>
        <v>784</v>
      </c>
      <c r="AC2506" s="24" t="n">
        <f aca="false">R2506*SPACER_VANE+(R2506+S2506)*ASM_H*LABOUR</f>
        <v>1294.5</v>
      </c>
      <c r="AD2506" s="24" t="n">
        <f aca="false">V2506*G10_CAGE+W2506*G10_SLEEVE</f>
        <v>938.99664</v>
      </c>
      <c r="AE2506" s="24" t="n">
        <f aca="false">N2506/1000*SHAFT_M+SHAFT_SET</f>
        <v>256.88</v>
      </c>
      <c r="AF2506" s="24" t="n">
        <f aca="false">2*ROUNDUP(G2506*1000/V_ZENER,0)*PRICE_Z+5*ROUNDUP(G2506*DIODE_SAFETY/V_STICK,0)*PRICE_STICK</f>
        <v>91.7</v>
      </c>
      <c r="AG2506" s="24" t="n">
        <f aca="false">SUM(X2506:AF2506)</f>
        <v>7492.97597374</v>
      </c>
      <c r="AH2506" s="20" t="n">
        <f aca="false">FIXED_BOM</f>
        <v>3461</v>
      </c>
      <c r="AI2506" s="24" t="n">
        <f aca="false">(AG2506+AH2506)*(1+CONT)</f>
        <v>12597.072369801</v>
      </c>
      <c r="AJ2506" s="24" t="n">
        <f aca="false">IF(L2506&gt;0,AI2506/L2506,1000000000000)</f>
        <v>289.485179861852</v>
      </c>
      <c r="AK2506" s="8" t="n">
        <f aca="false">IF(AND(G2506&gt;=V_NEED,L2506&gt;=P_MIN,K2506&gt;=Z_MIN,F2506&lt;=N_CAP,D2506&lt;=R_MAX,OR(CORONA_REQ=0,O2506&gt;=G2506)),1,0)</f>
        <v>0</v>
      </c>
      <c r="AL2506" s="28" t="n">
        <f aca="false">IF(AK2506=1,IF(OBJECTIVE=1,AI2506,AJ2506),1000000000000)+ROW()*0.000000001</f>
        <v>1000000000000</v>
      </c>
    </row>
    <row r="2507" customFormat="false" ht="15" hidden="false" customHeight="false" outlineLevel="0" collapsed="false">
      <c r="A2507" s="8" t="n">
        <v>2503</v>
      </c>
      <c r="B2507" s="23" t="n">
        <v>6</v>
      </c>
      <c r="C2507" s="23" t="n">
        <v>4</v>
      </c>
      <c r="D2507" s="8" t="n">
        <v>300</v>
      </c>
      <c r="E2507" s="8" t="n">
        <v>18</v>
      </c>
      <c r="F2507" s="8" t="n">
        <v>4</v>
      </c>
      <c r="G2507" s="28" t="n">
        <v>13.132078</v>
      </c>
      <c r="H2507" s="8" t="n">
        <v>52.406852</v>
      </c>
      <c r="I2507" s="8" t="n">
        <v>912.030596</v>
      </c>
      <c r="J2507" s="28" t="n">
        <v>17.402888</v>
      </c>
      <c r="K2507" s="39" t="n">
        <v>1.51816</v>
      </c>
      <c r="L2507" s="28" t="n">
        <v>6.823123</v>
      </c>
      <c r="M2507" s="8" t="n">
        <v>114</v>
      </c>
      <c r="N2507" s="8" t="n">
        <v>832</v>
      </c>
      <c r="O2507" s="28" t="n">
        <v>15.115474</v>
      </c>
      <c r="P2507" s="28" t="n">
        <v>16.808187</v>
      </c>
      <c r="Q2507" s="28" t="n">
        <v>23.75044</v>
      </c>
      <c r="R2507" s="8" t="n">
        <v>16</v>
      </c>
      <c r="S2507" s="8" t="n">
        <v>8</v>
      </c>
      <c r="T2507" s="23" t="n">
        <v>99.899111</v>
      </c>
      <c r="U2507" s="23" t="n">
        <v>83.185838</v>
      </c>
      <c r="V2507" s="28" t="n">
        <v>4.788672</v>
      </c>
      <c r="W2507" s="39" t="n">
        <v>0.503268</v>
      </c>
      <c r="X2507" s="24" t="n">
        <f aca="false">P2507*RHO_VANE/2700*(1+SCRAP)*PRICE_VANE</f>
        <v>201.19399839</v>
      </c>
      <c r="Y2507" s="24" t="n">
        <f aca="false">Q2507*RHO_PLATE/2700*(1+SCRAP)*PRICE_PLATE</f>
        <v>284.2927668</v>
      </c>
      <c r="Z2507" s="24" t="n">
        <f aca="false">T2507*CUT_M+(R2507+S2507)*CUT_SET</f>
        <v>173.8486665</v>
      </c>
      <c r="AA2507" s="24" t="n">
        <f aca="false">U2507*ROUND_M</f>
        <v>415.92919</v>
      </c>
      <c r="AB2507" s="24" t="n">
        <f aca="false">(R2507+S2507)*FINISH_PART</f>
        <v>192</v>
      </c>
      <c r="AC2507" s="24" t="n">
        <f aca="false">R2507*SPACER_VANE+(R2507+S2507)*ASM_H*LABOUR</f>
        <v>318</v>
      </c>
      <c r="AD2507" s="24" t="n">
        <f aca="false">V2507*G10_CAGE+W2507*G10_SLEEVE</f>
        <v>317.5164</v>
      </c>
      <c r="AE2507" s="24" t="n">
        <f aca="false">N2507/1000*SHAFT_M+SHAFT_SET</f>
        <v>179.84</v>
      </c>
      <c r="AF2507" s="24" t="n">
        <f aca="false">2*ROUNDUP(G2507*1000/V_ZENER,0)*PRICE_Z+5*ROUNDUP(G2507*DIODE_SAFETY/V_STICK,0)*PRICE_STICK</f>
        <v>91.7</v>
      </c>
      <c r="AG2507" s="24" t="n">
        <f aca="false">SUM(X2507:AF2507)</f>
        <v>2174.32102169</v>
      </c>
      <c r="AH2507" s="20" t="n">
        <f aca="false">FIXED_BOM</f>
        <v>3461</v>
      </c>
      <c r="AI2507" s="24" t="n">
        <f aca="false">(AG2507+AH2507)*(1+CONT)</f>
        <v>6480.6191749435</v>
      </c>
      <c r="AJ2507" s="24" t="n">
        <f aca="false">IF(L2507&gt;0,AI2507/L2507,1000000000000)</f>
        <v>949.802484132779</v>
      </c>
      <c r="AK2507" s="8" t="n">
        <f aca="false">IF(AND(G2507&gt;=V_NEED,L2507&gt;=P_MIN,K2507&gt;=Z_MIN,F2507&lt;=N_CAP,D2507&lt;=R_MAX,OR(CORONA_REQ=0,O2507&gt;=G2507)),1,0)</f>
        <v>1</v>
      </c>
      <c r="AL2507" s="28" t="n">
        <f aca="false">IF(AK2507=1,IF(OBJECTIVE=1,AI2507,AJ2507),1000000000000)+ROW()*0.000000001</f>
        <v>6480.6191774505</v>
      </c>
    </row>
    <row r="2508" customFormat="false" ht="15" hidden="false" customHeight="false" outlineLevel="0" collapsed="false">
      <c r="A2508" s="8" t="n">
        <v>2504</v>
      </c>
      <c r="B2508" s="23" t="n">
        <v>6</v>
      </c>
      <c r="C2508" s="23" t="n">
        <v>4</v>
      </c>
      <c r="D2508" s="8" t="n">
        <v>300</v>
      </c>
      <c r="E2508" s="8" t="n">
        <v>18</v>
      </c>
      <c r="F2508" s="8" t="n">
        <v>6</v>
      </c>
      <c r="G2508" s="28" t="n">
        <v>13.132078</v>
      </c>
      <c r="H2508" s="8" t="n">
        <v>81.210768</v>
      </c>
      <c r="I2508" s="8" t="n">
        <v>1433.190937</v>
      </c>
      <c r="J2508" s="28" t="n">
        <v>17.647794</v>
      </c>
      <c r="K2508" s="39" t="n">
        <v>1.544262</v>
      </c>
      <c r="L2508" s="28" t="n">
        <v>11.090986</v>
      </c>
      <c r="M2508" s="8" t="n">
        <v>164</v>
      </c>
      <c r="N2508" s="8" t="n">
        <v>932</v>
      </c>
      <c r="O2508" s="28" t="n">
        <v>15.115474</v>
      </c>
      <c r="P2508" s="28" t="n">
        <v>25.21228</v>
      </c>
      <c r="Q2508" s="28" t="n">
        <v>29.688051</v>
      </c>
      <c r="R2508" s="8" t="n">
        <v>24</v>
      </c>
      <c r="S2508" s="8" t="n">
        <v>10</v>
      </c>
      <c r="T2508" s="23" t="n">
        <v>145.450436</v>
      </c>
      <c r="U2508" s="23" t="n">
        <v>120.380527</v>
      </c>
      <c r="V2508" s="28" t="n">
        <v>6.248633</v>
      </c>
      <c r="W2508" s="39" t="n">
        <v>0.656703</v>
      </c>
      <c r="X2508" s="24" t="n">
        <f aca="false">P2508*RHO_VANE/2700*(1+SCRAP)*PRICE_VANE</f>
        <v>301.7909916</v>
      </c>
      <c r="Y2508" s="24" t="n">
        <f aca="false">Q2508*RHO_PLATE/2700*(1+SCRAP)*PRICE_PLATE</f>
        <v>355.36597047</v>
      </c>
      <c r="Z2508" s="24" t="n">
        <f aca="false">T2508*CUT_M+(R2508+S2508)*CUT_SET</f>
        <v>252.175654</v>
      </c>
      <c r="AA2508" s="24" t="n">
        <f aca="false">U2508*ROUND_M</f>
        <v>601.902635</v>
      </c>
      <c r="AB2508" s="24" t="n">
        <f aca="false">(R2508+S2508)*FINISH_PART</f>
        <v>272</v>
      </c>
      <c r="AC2508" s="24" t="n">
        <f aca="false">R2508*SPACER_VANE+(R2508+S2508)*ASM_H*LABOUR</f>
        <v>454.5</v>
      </c>
      <c r="AD2508" s="24" t="n">
        <f aca="false">V2508*G10_CAGE+W2508*G10_SLEEVE</f>
        <v>414.32016</v>
      </c>
      <c r="AE2508" s="24" t="n">
        <f aca="false">N2508/1000*SHAFT_M+SHAFT_SET</f>
        <v>191.84</v>
      </c>
      <c r="AF2508" s="24" t="n">
        <f aca="false">2*ROUNDUP(G2508*1000/V_ZENER,0)*PRICE_Z+5*ROUNDUP(G2508*DIODE_SAFETY/V_STICK,0)*PRICE_STICK</f>
        <v>91.7</v>
      </c>
      <c r="AG2508" s="24" t="n">
        <f aca="false">SUM(X2508:AF2508)</f>
        <v>2935.59541107</v>
      </c>
      <c r="AH2508" s="20" t="n">
        <f aca="false">FIXED_BOM</f>
        <v>3461</v>
      </c>
      <c r="AI2508" s="24" t="n">
        <f aca="false">(AG2508+AH2508)*(1+CONT)</f>
        <v>7356.0847227305</v>
      </c>
      <c r="AJ2508" s="24" t="n">
        <f aca="false">IF(L2508&gt;0,AI2508/L2508,1000000000000)</f>
        <v>663.248941323206</v>
      </c>
      <c r="AK2508" s="8" t="n">
        <f aca="false">IF(AND(G2508&gt;=V_NEED,L2508&gt;=P_MIN,K2508&gt;=Z_MIN,F2508&lt;=N_CAP,D2508&lt;=R_MAX,OR(CORONA_REQ=0,O2508&gt;=G2508)),1,0)</f>
        <v>1</v>
      </c>
      <c r="AL2508" s="28" t="n">
        <f aca="false">IF(AK2508=1,IF(OBJECTIVE=1,AI2508,AJ2508),1000000000000)+ROW()*0.000000001</f>
        <v>7356.0847252385</v>
      </c>
    </row>
    <row r="2509" customFormat="false" ht="15" hidden="false" customHeight="false" outlineLevel="0" collapsed="false">
      <c r="A2509" s="8" t="n">
        <v>2505</v>
      </c>
      <c r="B2509" s="23" t="n">
        <v>6</v>
      </c>
      <c r="C2509" s="23" t="n">
        <v>4</v>
      </c>
      <c r="D2509" s="8" t="n">
        <v>300</v>
      </c>
      <c r="E2509" s="8" t="n">
        <v>18</v>
      </c>
      <c r="F2509" s="8" t="n">
        <v>8</v>
      </c>
      <c r="G2509" s="28" t="n">
        <v>13.132078</v>
      </c>
      <c r="H2509" s="8" t="n">
        <v>110.014683</v>
      </c>
      <c r="I2509" s="8" t="n">
        <v>1954.351277</v>
      </c>
      <c r="J2509" s="28" t="n">
        <v>17.764458</v>
      </c>
      <c r="K2509" s="39" t="n">
        <v>1.557434</v>
      </c>
      <c r="L2509" s="28" t="n">
        <v>15.365935</v>
      </c>
      <c r="M2509" s="8" t="n">
        <v>224</v>
      </c>
      <c r="N2509" s="8" t="n">
        <v>1052</v>
      </c>
      <c r="O2509" s="28" t="n">
        <v>15.115474</v>
      </c>
      <c r="P2509" s="28" t="n">
        <v>33.616373</v>
      </c>
      <c r="Q2509" s="28" t="n">
        <v>41.563271</v>
      </c>
      <c r="R2509" s="8" t="n">
        <v>32</v>
      </c>
      <c r="S2509" s="8" t="n">
        <v>14</v>
      </c>
      <c r="T2509" s="23" t="n">
        <v>195.399992</v>
      </c>
      <c r="U2509" s="23" t="n">
        <v>161.973446</v>
      </c>
      <c r="V2509" s="28" t="n">
        <v>8.000586</v>
      </c>
      <c r="W2509" s="39" t="n">
        <v>0.840826</v>
      </c>
      <c r="X2509" s="24" t="n">
        <f aca="false">P2509*RHO_VANE/2700*(1+SCRAP)*PRICE_VANE</f>
        <v>402.38798481</v>
      </c>
      <c r="Y2509" s="24" t="n">
        <f aca="false">Q2509*RHO_PLATE/2700*(1+SCRAP)*PRICE_PLATE</f>
        <v>497.51235387</v>
      </c>
      <c r="Z2509" s="24" t="n">
        <f aca="false">T2509*CUT_M+(R2509+S2509)*CUT_SET</f>
        <v>339.099988</v>
      </c>
      <c r="AA2509" s="24" t="n">
        <f aca="false">U2509*ROUND_M</f>
        <v>809.86723</v>
      </c>
      <c r="AB2509" s="24" t="n">
        <f aca="false">(R2509+S2509)*FINISH_PART</f>
        <v>368</v>
      </c>
      <c r="AC2509" s="24" t="n">
        <f aca="false">R2509*SPACER_VANE+(R2509+S2509)*ASM_H*LABOUR</f>
        <v>613.5</v>
      </c>
      <c r="AD2509" s="24" t="n">
        <f aca="false">V2509*G10_CAGE+W2509*G10_SLEEVE</f>
        <v>530.48472</v>
      </c>
      <c r="AE2509" s="24" t="n">
        <f aca="false">N2509/1000*SHAFT_M+SHAFT_SET</f>
        <v>206.24</v>
      </c>
      <c r="AF2509" s="24" t="n">
        <f aca="false">2*ROUNDUP(G2509*1000/V_ZENER,0)*PRICE_Z+5*ROUNDUP(G2509*DIODE_SAFETY/V_STICK,0)*PRICE_STICK</f>
        <v>91.7</v>
      </c>
      <c r="AG2509" s="24" t="n">
        <f aca="false">SUM(X2509:AF2509)</f>
        <v>3858.79227668</v>
      </c>
      <c r="AH2509" s="20" t="n">
        <f aca="false">FIXED_BOM</f>
        <v>3461</v>
      </c>
      <c r="AI2509" s="24" t="n">
        <f aca="false">(AG2509+AH2509)*(1+CONT)</f>
        <v>8417.761118182</v>
      </c>
      <c r="AJ2509" s="24" t="n">
        <f aca="false">IF(L2509&gt;0,AI2509/L2509,1000000000000)</f>
        <v>547.819648995131</v>
      </c>
      <c r="AK2509" s="8" t="n">
        <f aca="false">IF(AND(G2509&gt;=V_NEED,L2509&gt;=P_MIN,K2509&gt;=Z_MIN,F2509&lt;=N_CAP,D2509&lt;=R_MAX,OR(CORONA_REQ=0,O2509&gt;=G2509)),1,0)</f>
        <v>0</v>
      </c>
      <c r="AL2509" s="28" t="n">
        <f aca="false">IF(AK2509=1,IF(OBJECTIVE=1,AI2509,AJ2509),1000000000000)+ROW()*0.000000001</f>
        <v>1000000000000</v>
      </c>
    </row>
    <row r="2510" customFormat="false" ht="15" hidden="false" customHeight="false" outlineLevel="0" collapsed="false">
      <c r="A2510" s="8" t="n">
        <v>2506</v>
      </c>
      <c r="B2510" s="23" t="n">
        <v>6</v>
      </c>
      <c r="C2510" s="23" t="n">
        <v>4</v>
      </c>
      <c r="D2510" s="8" t="n">
        <v>300</v>
      </c>
      <c r="E2510" s="8" t="n">
        <v>18</v>
      </c>
      <c r="F2510" s="8" t="n">
        <v>10</v>
      </c>
      <c r="G2510" s="28" t="n">
        <v>13.132078</v>
      </c>
      <c r="H2510" s="8" t="n">
        <v>138.818599</v>
      </c>
      <c r="I2510" s="8" t="n">
        <v>2475.511618</v>
      </c>
      <c r="J2510" s="28" t="n">
        <v>17.832709</v>
      </c>
      <c r="K2510" s="39" t="n">
        <v>1.564377</v>
      </c>
      <c r="L2510" s="28" t="n">
        <v>19.627353</v>
      </c>
      <c r="M2510" s="8" t="n">
        <v>274</v>
      </c>
      <c r="N2510" s="8" t="n">
        <v>1152</v>
      </c>
      <c r="O2510" s="28" t="n">
        <v>15.115474</v>
      </c>
      <c r="P2510" s="28" t="n">
        <v>42.020467</v>
      </c>
      <c r="Q2510" s="28" t="n">
        <v>47.500881</v>
      </c>
      <c r="R2510" s="8" t="n">
        <v>40</v>
      </c>
      <c r="S2510" s="8" t="n">
        <v>16</v>
      </c>
      <c r="T2510" s="23" t="n">
        <v>240.951317</v>
      </c>
      <c r="U2510" s="23" t="n">
        <v>199.168135</v>
      </c>
      <c r="V2510" s="28" t="n">
        <v>9.460547</v>
      </c>
      <c r="W2510" s="39" t="n">
        <v>0.994261</v>
      </c>
      <c r="X2510" s="24" t="n">
        <f aca="false">P2510*RHO_VANE/2700*(1+SCRAP)*PRICE_VANE</f>
        <v>502.98498999</v>
      </c>
      <c r="Y2510" s="24" t="n">
        <f aca="false">Q2510*RHO_PLATE/2700*(1+SCRAP)*PRICE_PLATE</f>
        <v>568.58554557</v>
      </c>
      <c r="Z2510" s="24" t="n">
        <f aca="false">T2510*CUT_M+(R2510+S2510)*CUT_SET</f>
        <v>417.4269755</v>
      </c>
      <c r="AA2510" s="24" t="n">
        <f aca="false">U2510*ROUND_M</f>
        <v>995.840675</v>
      </c>
      <c r="AB2510" s="24" t="n">
        <f aca="false">(R2510+S2510)*FINISH_PART</f>
        <v>448</v>
      </c>
      <c r="AC2510" s="24" t="n">
        <f aca="false">R2510*SPACER_VANE+(R2510+S2510)*ASM_H*LABOUR</f>
        <v>750</v>
      </c>
      <c r="AD2510" s="24" t="n">
        <f aca="false">V2510*G10_CAGE+W2510*G10_SLEEVE</f>
        <v>627.28848</v>
      </c>
      <c r="AE2510" s="24" t="n">
        <f aca="false">N2510/1000*SHAFT_M+SHAFT_SET</f>
        <v>218.24</v>
      </c>
      <c r="AF2510" s="24" t="n">
        <f aca="false">2*ROUNDUP(G2510*1000/V_ZENER,0)*PRICE_Z+5*ROUNDUP(G2510*DIODE_SAFETY/V_STICK,0)*PRICE_STICK</f>
        <v>91.7</v>
      </c>
      <c r="AG2510" s="24" t="n">
        <f aca="false">SUM(X2510:AF2510)</f>
        <v>4620.06666606</v>
      </c>
      <c r="AH2510" s="20" t="n">
        <f aca="false">FIXED_BOM</f>
        <v>3461</v>
      </c>
      <c r="AI2510" s="24" t="n">
        <f aca="false">(AG2510+AH2510)*(1+CONT)</f>
        <v>9293.226665969</v>
      </c>
      <c r="AJ2510" s="24" t="n">
        <f aca="false">IF(L2510&gt;0,AI2510/L2510,1000000000000)</f>
        <v>473.483442518663</v>
      </c>
      <c r="AK2510" s="8" t="n">
        <f aca="false">IF(AND(G2510&gt;=V_NEED,L2510&gt;=P_MIN,K2510&gt;=Z_MIN,F2510&lt;=N_CAP,D2510&lt;=R_MAX,OR(CORONA_REQ=0,O2510&gt;=G2510)),1,0)</f>
        <v>0</v>
      </c>
      <c r="AL2510" s="28" t="n">
        <f aca="false">IF(AK2510=1,IF(OBJECTIVE=1,AI2510,AJ2510),1000000000000)+ROW()*0.000000001</f>
        <v>1000000000000</v>
      </c>
    </row>
    <row r="2511" customFormat="false" ht="15" hidden="false" customHeight="false" outlineLevel="0" collapsed="false">
      <c r="A2511" s="8" t="n">
        <v>2507</v>
      </c>
      <c r="B2511" s="23" t="n">
        <v>6</v>
      </c>
      <c r="C2511" s="23" t="n">
        <v>4</v>
      </c>
      <c r="D2511" s="8" t="n">
        <v>300</v>
      </c>
      <c r="E2511" s="8" t="n">
        <v>18</v>
      </c>
      <c r="F2511" s="8" t="n">
        <v>12</v>
      </c>
      <c r="G2511" s="28" t="n">
        <v>13.132078</v>
      </c>
      <c r="H2511" s="8" t="n">
        <v>167.622515</v>
      </c>
      <c r="I2511" s="8" t="n">
        <v>2996.671959</v>
      </c>
      <c r="J2511" s="28" t="n">
        <v>17.877503</v>
      </c>
      <c r="K2511" s="39" t="n">
        <v>1.56944</v>
      </c>
      <c r="L2511" s="28" t="n">
        <v>23.903802</v>
      </c>
      <c r="M2511" s="8" t="n">
        <v>334</v>
      </c>
      <c r="N2511" s="8" t="n">
        <v>1272</v>
      </c>
      <c r="O2511" s="28" t="n">
        <v>15.115474</v>
      </c>
      <c r="P2511" s="28" t="n">
        <v>50.42456</v>
      </c>
      <c r="Q2511" s="28" t="n">
        <v>59.376101</v>
      </c>
      <c r="R2511" s="8" t="n">
        <v>48</v>
      </c>
      <c r="S2511" s="8" t="n">
        <v>20</v>
      </c>
      <c r="T2511" s="23" t="n">
        <v>290.900872</v>
      </c>
      <c r="U2511" s="23" t="n">
        <v>240.761054</v>
      </c>
      <c r="V2511" s="28" t="n">
        <v>11.2125</v>
      </c>
      <c r="W2511" s="39" t="n">
        <v>1.178384</v>
      </c>
      <c r="X2511" s="24" t="n">
        <f aca="false">P2511*RHO_VANE/2700*(1+SCRAP)*PRICE_VANE</f>
        <v>603.5819832</v>
      </c>
      <c r="Y2511" s="24" t="n">
        <f aca="false">Q2511*RHO_PLATE/2700*(1+SCRAP)*PRICE_PLATE</f>
        <v>710.73192897</v>
      </c>
      <c r="Z2511" s="24" t="n">
        <f aca="false">T2511*CUT_M+(R2511+S2511)*CUT_SET</f>
        <v>504.351308</v>
      </c>
      <c r="AA2511" s="24" t="n">
        <f aca="false">U2511*ROUND_M</f>
        <v>1203.80527</v>
      </c>
      <c r="AB2511" s="24" t="n">
        <f aca="false">(R2511+S2511)*FINISH_PART</f>
        <v>544</v>
      </c>
      <c r="AC2511" s="24" t="n">
        <f aca="false">R2511*SPACER_VANE+(R2511+S2511)*ASM_H*LABOUR</f>
        <v>909</v>
      </c>
      <c r="AD2511" s="24" t="n">
        <f aca="false">V2511*G10_CAGE+W2511*G10_SLEEVE</f>
        <v>743.45304</v>
      </c>
      <c r="AE2511" s="24" t="n">
        <f aca="false">N2511/1000*SHAFT_M+SHAFT_SET</f>
        <v>232.64</v>
      </c>
      <c r="AF2511" s="24" t="n">
        <f aca="false">2*ROUNDUP(G2511*1000/V_ZENER,0)*PRICE_Z+5*ROUNDUP(G2511*DIODE_SAFETY/V_STICK,0)*PRICE_STICK</f>
        <v>91.7</v>
      </c>
      <c r="AG2511" s="24" t="n">
        <f aca="false">SUM(X2511:AF2511)</f>
        <v>5543.26353017</v>
      </c>
      <c r="AH2511" s="20" t="n">
        <f aca="false">FIXED_BOM</f>
        <v>3461</v>
      </c>
      <c r="AI2511" s="24" t="n">
        <f aca="false">(AG2511+AH2511)*(1+CONT)</f>
        <v>10354.9030596955</v>
      </c>
      <c r="AJ2511" s="24" t="n">
        <f aca="false">IF(L2511&gt;0,AI2511/L2511,1000000000000)</f>
        <v>433.190630498675</v>
      </c>
      <c r="AK2511" s="8" t="n">
        <f aca="false">IF(AND(G2511&gt;=V_NEED,L2511&gt;=P_MIN,K2511&gt;=Z_MIN,F2511&lt;=N_CAP,D2511&lt;=R_MAX,OR(CORONA_REQ=0,O2511&gt;=G2511)),1,0)</f>
        <v>0</v>
      </c>
      <c r="AL2511" s="28" t="n">
        <f aca="false">IF(AK2511=1,IF(OBJECTIVE=1,AI2511,AJ2511),1000000000000)+ROW()*0.000000001</f>
        <v>1000000000000</v>
      </c>
    </row>
    <row r="2512" customFormat="false" ht="15" hidden="false" customHeight="false" outlineLevel="0" collapsed="false">
      <c r="A2512" s="8" t="n">
        <v>2508</v>
      </c>
      <c r="B2512" s="23" t="n">
        <v>6</v>
      </c>
      <c r="C2512" s="23" t="n">
        <v>4</v>
      </c>
      <c r="D2512" s="8" t="n">
        <v>300</v>
      </c>
      <c r="E2512" s="8" t="n">
        <v>18</v>
      </c>
      <c r="F2512" s="8" t="n">
        <v>16</v>
      </c>
      <c r="G2512" s="28" t="n">
        <v>13.132078</v>
      </c>
      <c r="H2512" s="8" t="n">
        <v>225.230346</v>
      </c>
      <c r="I2512" s="8" t="n">
        <v>4038.99264</v>
      </c>
      <c r="J2512" s="28" t="n">
        <v>17.93272</v>
      </c>
      <c r="K2512" s="39" t="n">
        <v>1.576084</v>
      </c>
      <c r="L2512" s="28" t="n">
        <v>32.474586</v>
      </c>
      <c r="M2512" s="8" t="n">
        <v>434</v>
      </c>
      <c r="N2512" s="8" t="n">
        <v>1472</v>
      </c>
      <c r="O2512" s="28" t="n">
        <v>15.115474</v>
      </c>
      <c r="P2512" s="28" t="n">
        <v>67.232747</v>
      </c>
      <c r="Q2512" s="28" t="n">
        <v>71.251321</v>
      </c>
      <c r="R2512" s="8" t="n">
        <v>64</v>
      </c>
      <c r="S2512" s="8" t="n">
        <v>24</v>
      </c>
      <c r="T2512" s="23" t="n">
        <v>382.003524</v>
      </c>
      <c r="U2512" s="23" t="n">
        <v>315.150432</v>
      </c>
      <c r="V2512" s="28" t="n">
        <v>14.132422</v>
      </c>
      <c r="W2512" s="39" t="n">
        <v>1.485255</v>
      </c>
      <c r="X2512" s="24" t="n">
        <f aca="false">P2512*RHO_VANE/2700*(1+SCRAP)*PRICE_VANE</f>
        <v>804.77598159</v>
      </c>
      <c r="Y2512" s="24" t="n">
        <f aca="false">Q2512*RHO_PLATE/2700*(1+SCRAP)*PRICE_PLATE</f>
        <v>852.87831237</v>
      </c>
      <c r="Z2512" s="24" t="n">
        <f aca="false">T2512*CUT_M+(R2512+S2512)*CUT_SET</f>
        <v>661.005286</v>
      </c>
      <c r="AA2512" s="24" t="n">
        <f aca="false">U2512*ROUND_M</f>
        <v>1575.75216</v>
      </c>
      <c r="AB2512" s="24" t="n">
        <f aca="false">(R2512+S2512)*FINISH_PART</f>
        <v>704</v>
      </c>
      <c r="AC2512" s="24" t="n">
        <f aca="false">R2512*SPACER_VANE+(R2512+S2512)*ASM_H*LABOUR</f>
        <v>1182</v>
      </c>
      <c r="AD2512" s="24" t="n">
        <f aca="false">V2512*G10_CAGE+W2512*G10_SLEEVE</f>
        <v>937.06062</v>
      </c>
      <c r="AE2512" s="24" t="n">
        <f aca="false">N2512/1000*SHAFT_M+SHAFT_SET</f>
        <v>256.64</v>
      </c>
      <c r="AF2512" s="24" t="n">
        <f aca="false">2*ROUNDUP(G2512*1000/V_ZENER,0)*PRICE_Z+5*ROUNDUP(G2512*DIODE_SAFETY/V_STICK,0)*PRICE_STICK</f>
        <v>91.7</v>
      </c>
      <c r="AG2512" s="24" t="n">
        <f aca="false">SUM(X2512:AF2512)</f>
        <v>7065.81235996</v>
      </c>
      <c r="AH2512" s="20" t="n">
        <f aca="false">FIXED_BOM</f>
        <v>3461</v>
      </c>
      <c r="AI2512" s="24" t="n">
        <f aca="false">(AG2512+AH2512)*(1+CONT)</f>
        <v>12105.834213954</v>
      </c>
      <c r="AJ2512" s="24" t="n">
        <f aca="false">IF(L2512&gt;0,AI2512/L2512,1000000000000)</f>
        <v>372.778708062791</v>
      </c>
      <c r="AK2512" s="8" t="n">
        <f aca="false">IF(AND(G2512&gt;=V_NEED,L2512&gt;=P_MIN,K2512&gt;=Z_MIN,F2512&lt;=N_CAP,D2512&lt;=R_MAX,OR(CORONA_REQ=0,O2512&gt;=G2512)),1,0)</f>
        <v>0</v>
      </c>
      <c r="AL2512" s="28" t="n">
        <f aca="false">IF(AK2512=1,IF(OBJECTIVE=1,AI2512,AJ2512),1000000000000)+ROW()*0.000000001</f>
        <v>1000000000000</v>
      </c>
    </row>
    <row r="2513" customFormat="false" ht="15" hidden="false" customHeight="false" outlineLevel="0" collapsed="false">
      <c r="A2513" s="8" t="n">
        <v>2509</v>
      </c>
      <c r="B2513" s="23" t="n">
        <v>6</v>
      </c>
      <c r="C2513" s="23" t="n">
        <v>4</v>
      </c>
      <c r="D2513" s="8" t="n">
        <v>300</v>
      </c>
      <c r="E2513" s="8" t="n">
        <v>22</v>
      </c>
      <c r="F2513" s="8" t="n">
        <v>4</v>
      </c>
      <c r="G2513" s="28" t="n">
        <v>13.132078</v>
      </c>
      <c r="H2513" s="8" t="n">
        <v>70.599613</v>
      </c>
      <c r="I2513" s="8" t="n">
        <v>1101.835638</v>
      </c>
      <c r="J2513" s="28" t="n">
        <v>15.606823</v>
      </c>
      <c r="K2513" s="39" t="n">
        <v>1.514214</v>
      </c>
      <c r="L2513" s="28" t="n">
        <v>8.208002</v>
      </c>
      <c r="M2513" s="8" t="n">
        <v>114</v>
      </c>
      <c r="N2513" s="8" t="n">
        <v>832</v>
      </c>
      <c r="O2513" s="28" t="n">
        <v>15.115474</v>
      </c>
      <c r="P2513" s="28" t="n">
        <v>19.974912</v>
      </c>
      <c r="Q2513" s="28" t="n">
        <v>23.75044</v>
      </c>
      <c r="R2513" s="8" t="n">
        <v>16</v>
      </c>
      <c r="S2513" s="8" t="n">
        <v>8</v>
      </c>
      <c r="T2513" s="23" t="n">
        <v>99.899111</v>
      </c>
      <c r="U2513" s="23" t="n">
        <v>83.185838</v>
      </c>
      <c r="V2513" s="28" t="n">
        <v>4.788672</v>
      </c>
      <c r="W2513" s="39" t="n">
        <v>0.503268</v>
      </c>
      <c r="X2513" s="24" t="n">
        <f aca="false">P2513*RHO_VANE/2700*(1+SCRAP)*PRICE_VANE</f>
        <v>239.09969664</v>
      </c>
      <c r="Y2513" s="24" t="n">
        <f aca="false">Q2513*RHO_PLATE/2700*(1+SCRAP)*PRICE_PLATE</f>
        <v>284.2927668</v>
      </c>
      <c r="Z2513" s="24" t="n">
        <f aca="false">T2513*CUT_M+(R2513+S2513)*CUT_SET</f>
        <v>173.8486665</v>
      </c>
      <c r="AA2513" s="24" t="n">
        <f aca="false">U2513*ROUND_M</f>
        <v>415.92919</v>
      </c>
      <c r="AB2513" s="24" t="n">
        <f aca="false">(R2513+S2513)*FINISH_PART</f>
        <v>192</v>
      </c>
      <c r="AC2513" s="24" t="n">
        <f aca="false">R2513*SPACER_VANE+(R2513+S2513)*ASM_H*LABOUR</f>
        <v>318</v>
      </c>
      <c r="AD2513" s="24" t="n">
        <f aca="false">V2513*G10_CAGE+W2513*G10_SLEEVE</f>
        <v>317.5164</v>
      </c>
      <c r="AE2513" s="24" t="n">
        <f aca="false">N2513/1000*SHAFT_M+SHAFT_SET</f>
        <v>179.84</v>
      </c>
      <c r="AF2513" s="24" t="n">
        <f aca="false">2*ROUNDUP(G2513*1000/V_ZENER,0)*PRICE_Z+5*ROUNDUP(G2513*DIODE_SAFETY/V_STICK,0)*PRICE_STICK</f>
        <v>91.7</v>
      </c>
      <c r="AG2513" s="24" t="n">
        <f aca="false">SUM(X2513:AF2513)</f>
        <v>2212.22671994</v>
      </c>
      <c r="AH2513" s="20" t="n">
        <f aca="false">FIXED_BOM</f>
        <v>3461</v>
      </c>
      <c r="AI2513" s="24" t="n">
        <f aca="false">(AG2513+AH2513)*(1+CONT)</f>
        <v>6524.210727931</v>
      </c>
      <c r="AJ2513" s="24" t="n">
        <f aca="false">IF(L2513&gt;0,AI2513/L2513,1000000000000)</f>
        <v>794.859787793789</v>
      </c>
      <c r="AK2513" s="8" t="n">
        <f aca="false">IF(AND(G2513&gt;=V_NEED,L2513&gt;=P_MIN,K2513&gt;=Z_MIN,F2513&lt;=N_CAP,D2513&lt;=R_MAX,OR(CORONA_REQ=0,O2513&gt;=G2513)),1,0)</f>
        <v>1</v>
      </c>
      <c r="AL2513" s="28" t="n">
        <f aca="false">IF(AK2513=1,IF(OBJECTIVE=1,AI2513,AJ2513),1000000000000)+ROW()*0.000000001</f>
        <v>6524.210730444</v>
      </c>
    </row>
    <row r="2514" customFormat="false" ht="15" hidden="false" customHeight="false" outlineLevel="0" collapsed="false">
      <c r="A2514" s="8" t="n">
        <v>2510</v>
      </c>
      <c r="B2514" s="23" t="n">
        <v>6</v>
      </c>
      <c r="C2514" s="23" t="n">
        <v>4</v>
      </c>
      <c r="D2514" s="8" t="n">
        <v>300</v>
      </c>
      <c r="E2514" s="8" t="n">
        <v>22</v>
      </c>
      <c r="F2514" s="8" t="n">
        <v>6</v>
      </c>
      <c r="G2514" s="28" t="n">
        <v>13.132078</v>
      </c>
      <c r="H2514" s="8" t="n">
        <v>109.799392</v>
      </c>
      <c r="I2514" s="8" t="n">
        <v>1731.456003</v>
      </c>
      <c r="J2514" s="28" t="n">
        <v>15.769268</v>
      </c>
      <c r="K2514" s="39" t="n">
        <v>1.534861</v>
      </c>
      <c r="L2514" s="28" t="n">
        <v>13.245574</v>
      </c>
      <c r="M2514" s="8" t="n">
        <v>174</v>
      </c>
      <c r="N2514" s="8" t="n">
        <v>952</v>
      </c>
      <c r="O2514" s="28" t="n">
        <v>15.115474</v>
      </c>
      <c r="P2514" s="28" t="n">
        <v>29.962368</v>
      </c>
      <c r="Q2514" s="28" t="n">
        <v>35.625661</v>
      </c>
      <c r="R2514" s="8" t="n">
        <v>24</v>
      </c>
      <c r="S2514" s="8" t="n">
        <v>12</v>
      </c>
      <c r="T2514" s="23" t="n">
        <v>149.848666</v>
      </c>
      <c r="U2514" s="23" t="n">
        <v>124.778757</v>
      </c>
      <c r="V2514" s="28" t="n">
        <v>6.540625</v>
      </c>
      <c r="W2514" s="39" t="n">
        <v>0.687391</v>
      </c>
      <c r="X2514" s="24" t="n">
        <f aca="false">P2514*RHO_VANE/2700*(1+SCRAP)*PRICE_VANE</f>
        <v>358.64954496</v>
      </c>
      <c r="Y2514" s="24" t="n">
        <f aca="false">Q2514*RHO_PLATE/2700*(1+SCRAP)*PRICE_PLATE</f>
        <v>426.43916217</v>
      </c>
      <c r="Z2514" s="24" t="n">
        <f aca="false">T2514*CUT_M+(R2514+S2514)*CUT_SET</f>
        <v>260.772999</v>
      </c>
      <c r="AA2514" s="24" t="n">
        <f aca="false">U2514*ROUND_M</f>
        <v>623.893785</v>
      </c>
      <c r="AB2514" s="24" t="n">
        <f aca="false">(R2514+S2514)*FINISH_PART</f>
        <v>288</v>
      </c>
      <c r="AC2514" s="24" t="n">
        <f aca="false">R2514*SPACER_VANE+(R2514+S2514)*ASM_H*LABOUR</f>
        <v>477</v>
      </c>
      <c r="AD2514" s="24" t="n">
        <f aca="false">V2514*G10_CAGE+W2514*G10_SLEEVE</f>
        <v>433.68096</v>
      </c>
      <c r="AE2514" s="24" t="n">
        <f aca="false">N2514/1000*SHAFT_M+SHAFT_SET</f>
        <v>194.24</v>
      </c>
      <c r="AF2514" s="24" t="n">
        <f aca="false">2*ROUNDUP(G2514*1000/V_ZENER,0)*PRICE_Z+5*ROUNDUP(G2514*DIODE_SAFETY/V_STICK,0)*PRICE_STICK</f>
        <v>91.7</v>
      </c>
      <c r="AG2514" s="24" t="n">
        <f aca="false">SUM(X2514:AF2514)</f>
        <v>3154.37645113</v>
      </c>
      <c r="AH2514" s="20" t="n">
        <f aca="false">FIXED_BOM</f>
        <v>3461</v>
      </c>
      <c r="AI2514" s="24" t="n">
        <f aca="false">(AG2514+AH2514)*(1+CONT)</f>
        <v>7607.6829187995</v>
      </c>
      <c r="AJ2514" s="24" t="n">
        <f aca="false">IF(L2514&gt;0,AI2514/L2514,1000000000000)</f>
        <v>574.356605368669</v>
      </c>
      <c r="AK2514" s="8" t="n">
        <f aca="false">IF(AND(G2514&gt;=V_NEED,L2514&gt;=P_MIN,K2514&gt;=Z_MIN,F2514&lt;=N_CAP,D2514&lt;=R_MAX,OR(CORONA_REQ=0,O2514&gt;=G2514)),1,0)</f>
        <v>1</v>
      </c>
      <c r="AL2514" s="28" t="n">
        <f aca="false">IF(AK2514=1,IF(OBJECTIVE=1,AI2514,AJ2514),1000000000000)+ROW()*0.000000001</f>
        <v>7607.6829213135</v>
      </c>
    </row>
    <row r="2515" customFormat="false" ht="15" hidden="false" customHeight="false" outlineLevel="0" collapsed="false">
      <c r="A2515" s="8" t="n">
        <v>2511</v>
      </c>
      <c r="B2515" s="23" t="n">
        <v>6</v>
      </c>
      <c r="C2515" s="23" t="n">
        <v>4</v>
      </c>
      <c r="D2515" s="8" t="n">
        <v>300</v>
      </c>
      <c r="E2515" s="8" t="n">
        <v>22</v>
      </c>
      <c r="F2515" s="8" t="n">
        <v>8</v>
      </c>
      <c r="G2515" s="28" t="n">
        <v>13.132078</v>
      </c>
      <c r="H2515" s="8" t="n">
        <v>148.999171</v>
      </c>
      <c r="I2515" s="8" t="n">
        <v>2361.076368</v>
      </c>
      <c r="J2515" s="28" t="n">
        <v>15.846238</v>
      </c>
      <c r="K2515" s="39" t="n">
        <v>1.545684</v>
      </c>
      <c r="L2515" s="28" t="n">
        <v>18.312719</v>
      </c>
      <c r="M2515" s="8" t="n">
        <v>234</v>
      </c>
      <c r="N2515" s="8" t="n">
        <v>1072</v>
      </c>
      <c r="O2515" s="28" t="n">
        <v>15.115474</v>
      </c>
      <c r="P2515" s="28" t="n">
        <v>39.949824</v>
      </c>
      <c r="Q2515" s="28" t="n">
        <v>47.500881</v>
      </c>
      <c r="R2515" s="8" t="n">
        <v>32</v>
      </c>
      <c r="S2515" s="8" t="n">
        <v>16</v>
      </c>
      <c r="T2515" s="23" t="n">
        <v>199.798221</v>
      </c>
      <c r="U2515" s="23" t="n">
        <v>166.371675</v>
      </c>
      <c r="V2515" s="28" t="n">
        <v>8.292578</v>
      </c>
      <c r="W2515" s="39" t="n">
        <v>0.871513</v>
      </c>
      <c r="X2515" s="24" t="n">
        <f aca="false">P2515*RHO_VANE/2700*(1+SCRAP)*PRICE_VANE</f>
        <v>478.19939328</v>
      </c>
      <c r="Y2515" s="24" t="n">
        <f aca="false">Q2515*RHO_PLATE/2700*(1+SCRAP)*PRICE_PLATE</f>
        <v>568.58554557</v>
      </c>
      <c r="Z2515" s="24" t="n">
        <f aca="false">T2515*CUT_M+(R2515+S2515)*CUT_SET</f>
        <v>347.6973315</v>
      </c>
      <c r="AA2515" s="24" t="n">
        <f aca="false">U2515*ROUND_M</f>
        <v>831.858375</v>
      </c>
      <c r="AB2515" s="24" t="n">
        <f aca="false">(R2515+S2515)*FINISH_PART</f>
        <v>384</v>
      </c>
      <c r="AC2515" s="24" t="n">
        <f aca="false">R2515*SPACER_VANE+(R2515+S2515)*ASM_H*LABOUR</f>
        <v>636</v>
      </c>
      <c r="AD2515" s="24" t="n">
        <f aca="false">V2515*G10_CAGE+W2515*G10_SLEEVE</f>
        <v>549.84546</v>
      </c>
      <c r="AE2515" s="24" t="n">
        <f aca="false">N2515/1000*SHAFT_M+SHAFT_SET</f>
        <v>208.64</v>
      </c>
      <c r="AF2515" s="24" t="n">
        <f aca="false">2*ROUNDUP(G2515*1000/V_ZENER,0)*PRICE_Z+5*ROUNDUP(G2515*DIODE_SAFETY/V_STICK,0)*PRICE_STICK</f>
        <v>91.7</v>
      </c>
      <c r="AG2515" s="24" t="n">
        <f aca="false">SUM(X2515:AF2515)</f>
        <v>4096.52610535</v>
      </c>
      <c r="AH2515" s="20" t="n">
        <f aca="false">FIXED_BOM</f>
        <v>3461</v>
      </c>
      <c r="AI2515" s="24" t="n">
        <f aca="false">(AG2515+AH2515)*(1+CONT)</f>
        <v>8691.1550211525</v>
      </c>
      <c r="AJ2515" s="24" t="n">
        <f aca="false">IF(L2515&gt;0,AI2515/L2515,1000000000000)</f>
        <v>474.596646251848</v>
      </c>
      <c r="AK2515" s="8" t="n">
        <f aca="false">IF(AND(G2515&gt;=V_NEED,L2515&gt;=P_MIN,K2515&gt;=Z_MIN,F2515&lt;=N_CAP,D2515&lt;=R_MAX,OR(CORONA_REQ=0,O2515&gt;=G2515)),1,0)</f>
        <v>0</v>
      </c>
      <c r="AL2515" s="28" t="n">
        <f aca="false">IF(AK2515=1,IF(OBJECTIVE=1,AI2515,AJ2515),1000000000000)+ROW()*0.000000001</f>
        <v>1000000000000</v>
      </c>
    </row>
    <row r="2516" customFormat="false" ht="15" hidden="false" customHeight="false" outlineLevel="0" collapsed="false">
      <c r="A2516" s="8" t="n">
        <v>2512</v>
      </c>
      <c r="B2516" s="23" t="n">
        <v>6</v>
      </c>
      <c r="C2516" s="23" t="n">
        <v>4</v>
      </c>
      <c r="D2516" s="8" t="n">
        <v>300</v>
      </c>
      <c r="E2516" s="8" t="n">
        <v>22</v>
      </c>
      <c r="F2516" s="8" t="n">
        <v>10</v>
      </c>
      <c r="G2516" s="28" t="n">
        <v>13.132078</v>
      </c>
      <c r="H2516" s="8" t="n">
        <v>188.198949</v>
      </c>
      <c r="I2516" s="8" t="n">
        <v>2990.696733</v>
      </c>
      <c r="J2516" s="28" t="n">
        <v>15.891145</v>
      </c>
      <c r="K2516" s="39" t="n">
        <v>1.551547</v>
      </c>
      <c r="L2516" s="28" t="n">
        <v>23.376683</v>
      </c>
      <c r="M2516" s="8" t="n">
        <v>294</v>
      </c>
      <c r="N2516" s="8" t="n">
        <v>1192</v>
      </c>
      <c r="O2516" s="28" t="n">
        <v>15.115474</v>
      </c>
      <c r="P2516" s="28" t="n">
        <v>49.93728</v>
      </c>
      <c r="Q2516" s="28" t="n">
        <v>59.376101</v>
      </c>
      <c r="R2516" s="8" t="n">
        <v>40</v>
      </c>
      <c r="S2516" s="8" t="n">
        <v>20</v>
      </c>
      <c r="T2516" s="23" t="n">
        <v>249.747777</v>
      </c>
      <c r="U2516" s="23" t="n">
        <v>207.964594</v>
      </c>
      <c r="V2516" s="28" t="n">
        <v>10.044531</v>
      </c>
      <c r="W2516" s="39" t="n">
        <v>1.055635</v>
      </c>
      <c r="X2516" s="24" t="n">
        <f aca="false">P2516*RHO_VANE/2700*(1+SCRAP)*PRICE_VANE</f>
        <v>597.7492416</v>
      </c>
      <c r="Y2516" s="24" t="n">
        <f aca="false">Q2516*RHO_PLATE/2700*(1+SCRAP)*PRICE_PLATE</f>
        <v>710.73192897</v>
      </c>
      <c r="Z2516" s="24" t="n">
        <f aca="false">T2516*CUT_M+(R2516+S2516)*CUT_SET</f>
        <v>434.6216655</v>
      </c>
      <c r="AA2516" s="24" t="n">
        <f aca="false">U2516*ROUND_M</f>
        <v>1039.82297</v>
      </c>
      <c r="AB2516" s="24" t="n">
        <f aca="false">(R2516+S2516)*FINISH_PART</f>
        <v>480</v>
      </c>
      <c r="AC2516" s="24" t="n">
        <f aca="false">R2516*SPACER_VANE+(R2516+S2516)*ASM_H*LABOUR</f>
        <v>795</v>
      </c>
      <c r="AD2516" s="24" t="n">
        <f aca="false">V2516*G10_CAGE+W2516*G10_SLEEVE</f>
        <v>666.00996</v>
      </c>
      <c r="AE2516" s="24" t="n">
        <f aca="false">N2516/1000*SHAFT_M+SHAFT_SET</f>
        <v>223.04</v>
      </c>
      <c r="AF2516" s="24" t="n">
        <f aca="false">2*ROUNDUP(G2516*1000/V_ZENER,0)*PRICE_Z+5*ROUNDUP(G2516*DIODE_SAFETY/V_STICK,0)*PRICE_STICK</f>
        <v>91.7</v>
      </c>
      <c r="AG2516" s="24" t="n">
        <f aca="false">SUM(X2516:AF2516)</f>
        <v>5038.67576607</v>
      </c>
      <c r="AH2516" s="20" t="n">
        <f aca="false">FIXED_BOM</f>
        <v>3461</v>
      </c>
      <c r="AI2516" s="24" t="n">
        <f aca="false">(AG2516+AH2516)*(1+CONT)</f>
        <v>9774.6271309805</v>
      </c>
      <c r="AJ2516" s="24" t="n">
        <f aca="false">IF(L2516&gt;0,AI2516/L2516,1000000000000)</f>
        <v>418.135760791234</v>
      </c>
      <c r="AK2516" s="8" t="n">
        <f aca="false">IF(AND(G2516&gt;=V_NEED,L2516&gt;=P_MIN,K2516&gt;=Z_MIN,F2516&lt;=N_CAP,D2516&lt;=R_MAX,OR(CORONA_REQ=0,O2516&gt;=G2516)),1,0)</f>
        <v>0</v>
      </c>
      <c r="AL2516" s="28" t="n">
        <f aca="false">IF(AK2516=1,IF(OBJECTIVE=1,AI2516,AJ2516),1000000000000)+ROW()*0.000000001</f>
        <v>1000000000000</v>
      </c>
    </row>
    <row r="2517" customFormat="false" ht="15" hidden="false" customHeight="false" outlineLevel="0" collapsed="false">
      <c r="A2517" s="8" t="n">
        <v>2513</v>
      </c>
      <c r="B2517" s="23" t="n">
        <v>6</v>
      </c>
      <c r="C2517" s="23" t="n">
        <v>4</v>
      </c>
      <c r="D2517" s="8" t="n">
        <v>300</v>
      </c>
      <c r="E2517" s="8" t="n">
        <v>22</v>
      </c>
      <c r="F2517" s="8" t="n">
        <v>12</v>
      </c>
      <c r="G2517" s="28" t="n">
        <v>13.132078</v>
      </c>
      <c r="H2517" s="8" t="n">
        <v>227.398728</v>
      </c>
      <c r="I2517" s="8" t="n">
        <v>3620.317097</v>
      </c>
      <c r="J2517" s="28" t="n">
        <v>15.920569</v>
      </c>
      <c r="K2517" s="39" t="n">
        <v>1.556149</v>
      </c>
      <c r="L2517" s="28" t="n">
        <v>28.445768</v>
      </c>
      <c r="M2517" s="8" t="n">
        <v>344</v>
      </c>
      <c r="N2517" s="8" t="n">
        <v>1292</v>
      </c>
      <c r="O2517" s="28" t="n">
        <v>15.115474</v>
      </c>
      <c r="P2517" s="28" t="n">
        <v>59.924736</v>
      </c>
      <c r="Q2517" s="28" t="n">
        <v>65.313711</v>
      </c>
      <c r="R2517" s="8" t="n">
        <v>48</v>
      </c>
      <c r="S2517" s="8" t="n">
        <v>22</v>
      </c>
      <c r="T2517" s="23" t="n">
        <v>295.299102</v>
      </c>
      <c r="U2517" s="23" t="n">
        <v>245.159283</v>
      </c>
      <c r="V2517" s="28" t="n">
        <v>11.504492</v>
      </c>
      <c r="W2517" s="39" t="n">
        <v>1.209071</v>
      </c>
      <c r="X2517" s="24" t="n">
        <f aca="false">P2517*RHO_VANE/2700*(1+SCRAP)*PRICE_VANE</f>
        <v>717.29908992</v>
      </c>
      <c r="Y2517" s="24" t="n">
        <f aca="false">Q2517*RHO_PLATE/2700*(1+SCRAP)*PRICE_PLATE</f>
        <v>781.80512067</v>
      </c>
      <c r="Z2517" s="24" t="n">
        <f aca="false">T2517*CUT_M+(R2517+S2517)*CUT_SET</f>
        <v>512.948653</v>
      </c>
      <c r="AA2517" s="24" t="n">
        <f aca="false">U2517*ROUND_M</f>
        <v>1225.796415</v>
      </c>
      <c r="AB2517" s="24" t="n">
        <f aca="false">(R2517+S2517)*FINISH_PART</f>
        <v>560</v>
      </c>
      <c r="AC2517" s="24" t="n">
        <f aca="false">R2517*SPACER_VANE+(R2517+S2517)*ASM_H*LABOUR</f>
        <v>931.5</v>
      </c>
      <c r="AD2517" s="24" t="n">
        <f aca="false">V2517*G10_CAGE+W2517*G10_SLEEVE</f>
        <v>762.81378</v>
      </c>
      <c r="AE2517" s="24" t="n">
        <f aca="false">N2517/1000*SHAFT_M+SHAFT_SET</f>
        <v>235.04</v>
      </c>
      <c r="AF2517" s="24" t="n">
        <f aca="false">2*ROUNDUP(G2517*1000/V_ZENER,0)*PRICE_Z+5*ROUNDUP(G2517*DIODE_SAFETY/V_STICK,0)*PRICE_STICK</f>
        <v>91.7</v>
      </c>
      <c r="AG2517" s="24" t="n">
        <f aca="false">SUM(X2517:AF2517)</f>
        <v>5818.90305859</v>
      </c>
      <c r="AH2517" s="20" t="n">
        <f aca="false">FIXED_BOM</f>
        <v>3461</v>
      </c>
      <c r="AI2517" s="24" t="n">
        <f aca="false">(AG2517+AH2517)*(1+CONT)</f>
        <v>10671.8885173785</v>
      </c>
      <c r="AJ2517" s="24" t="n">
        <f aca="false">IF(L2517&gt;0,AI2517/L2517,1000000000000)</f>
        <v>375.166123740393</v>
      </c>
      <c r="AK2517" s="8" t="n">
        <f aca="false">IF(AND(G2517&gt;=V_NEED,L2517&gt;=P_MIN,K2517&gt;=Z_MIN,F2517&lt;=N_CAP,D2517&lt;=R_MAX,OR(CORONA_REQ=0,O2517&gt;=G2517)),1,0)</f>
        <v>0</v>
      </c>
      <c r="AL2517" s="28" t="n">
        <f aca="false">IF(AK2517=1,IF(OBJECTIVE=1,AI2517,AJ2517),1000000000000)+ROW()*0.000000001</f>
        <v>1000000000000</v>
      </c>
    </row>
    <row r="2518" customFormat="false" ht="15" hidden="false" customHeight="false" outlineLevel="0" collapsed="false">
      <c r="A2518" s="8" t="n">
        <v>2514</v>
      </c>
      <c r="B2518" s="23" t="n">
        <v>6</v>
      </c>
      <c r="C2518" s="23" t="n">
        <v>4</v>
      </c>
      <c r="D2518" s="8" t="n">
        <v>300</v>
      </c>
      <c r="E2518" s="8" t="n">
        <v>22</v>
      </c>
      <c r="F2518" s="8" t="n">
        <v>16</v>
      </c>
      <c r="G2518" s="28" t="n">
        <v>13.132078</v>
      </c>
      <c r="H2518" s="8" t="n">
        <v>305.798286</v>
      </c>
      <c r="I2518" s="8" t="n">
        <v>4879.557827</v>
      </c>
      <c r="J2518" s="28" t="n">
        <v>15.956786</v>
      </c>
      <c r="K2518" s="39" t="n">
        <v>1.560472</v>
      </c>
      <c r="L2518" s="28" t="n">
        <v>38.558826</v>
      </c>
      <c r="M2518" s="8" t="n">
        <v>464</v>
      </c>
      <c r="N2518" s="8" t="n">
        <v>1532</v>
      </c>
      <c r="O2518" s="28" t="n">
        <v>15.115474</v>
      </c>
      <c r="P2518" s="28" t="n">
        <v>79.899648</v>
      </c>
      <c r="Q2518" s="28" t="n">
        <v>89.064152</v>
      </c>
      <c r="R2518" s="8" t="n">
        <v>64</v>
      </c>
      <c r="S2518" s="8" t="n">
        <v>30</v>
      </c>
      <c r="T2518" s="23" t="n">
        <v>395.198213</v>
      </c>
      <c r="U2518" s="23" t="n">
        <v>328.345121</v>
      </c>
      <c r="V2518" s="28" t="n">
        <v>15.008398</v>
      </c>
      <c r="W2518" s="39" t="n">
        <v>1.577316</v>
      </c>
      <c r="X2518" s="24" t="n">
        <f aca="false">P2518*RHO_VANE/2700*(1+SCRAP)*PRICE_VANE</f>
        <v>956.39878656</v>
      </c>
      <c r="Y2518" s="24" t="n">
        <f aca="false">Q2518*RHO_PLATE/2700*(1+SCRAP)*PRICE_PLATE</f>
        <v>1066.09789944</v>
      </c>
      <c r="Z2518" s="24" t="n">
        <f aca="false">T2518*CUT_M+(R2518+S2518)*CUT_SET</f>
        <v>686.7973195</v>
      </c>
      <c r="AA2518" s="24" t="n">
        <f aca="false">U2518*ROUND_M</f>
        <v>1641.725605</v>
      </c>
      <c r="AB2518" s="24" t="n">
        <f aca="false">(R2518+S2518)*FINISH_PART</f>
        <v>752</v>
      </c>
      <c r="AC2518" s="24" t="n">
        <f aca="false">R2518*SPACER_VANE+(R2518+S2518)*ASM_H*LABOUR</f>
        <v>1249.5</v>
      </c>
      <c r="AD2518" s="24" t="n">
        <f aca="false">V2518*G10_CAGE+W2518*G10_SLEEVE</f>
        <v>995.14284</v>
      </c>
      <c r="AE2518" s="24" t="n">
        <f aca="false">N2518/1000*SHAFT_M+SHAFT_SET</f>
        <v>263.84</v>
      </c>
      <c r="AF2518" s="24" t="n">
        <f aca="false">2*ROUNDUP(G2518*1000/V_ZENER,0)*PRICE_Z+5*ROUNDUP(G2518*DIODE_SAFETY/V_STICK,0)*PRICE_STICK</f>
        <v>91.7</v>
      </c>
      <c r="AG2518" s="24" t="n">
        <f aca="false">SUM(X2518:AF2518)</f>
        <v>7703.2024505</v>
      </c>
      <c r="AH2518" s="20" t="n">
        <f aca="false">FIXED_BOM</f>
        <v>3461</v>
      </c>
      <c r="AI2518" s="24" t="n">
        <f aca="false">(AG2518+AH2518)*(1+CONT)</f>
        <v>12838.832818075</v>
      </c>
      <c r="AJ2518" s="24" t="n">
        <f aca="false">IF(L2518&gt;0,AI2518/L2518,1000000000000)</f>
        <v>332.967420171843</v>
      </c>
      <c r="AK2518" s="8" t="n">
        <f aca="false">IF(AND(G2518&gt;=V_NEED,L2518&gt;=P_MIN,K2518&gt;=Z_MIN,F2518&lt;=N_CAP,D2518&lt;=R_MAX,OR(CORONA_REQ=0,O2518&gt;=G2518)),1,0)</f>
        <v>0</v>
      </c>
      <c r="AL2518" s="28" t="n">
        <f aca="false">IF(AK2518=1,IF(OBJECTIVE=1,AI2518,AJ2518),1000000000000)+ROW()*0.000000001</f>
        <v>1000000000000</v>
      </c>
    </row>
    <row r="2519" customFormat="false" ht="15" hidden="false" customHeight="false" outlineLevel="0" collapsed="false">
      <c r="A2519" s="8" t="n">
        <v>2515</v>
      </c>
      <c r="B2519" s="23" t="n">
        <v>6</v>
      </c>
      <c r="C2519" s="23" t="n">
        <v>4</v>
      </c>
      <c r="D2519" s="8" t="n">
        <v>300</v>
      </c>
      <c r="E2519" s="8" t="n">
        <v>26</v>
      </c>
      <c r="F2519" s="8" t="n">
        <v>4</v>
      </c>
      <c r="G2519" s="28" t="n">
        <v>13.132078</v>
      </c>
      <c r="H2519" s="8" t="n">
        <v>109.823964</v>
      </c>
      <c r="I2519" s="8" t="n">
        <v>1290.645434</v>
      </c>
      <c r="J2519" s="28" t="n">
        <v>11.751947</v>
      </c>
      <c r="K2519" s="39" t="n">
        <v>1.474003</v>
      </c>
      <c r="L2519" s="28" t="n">
        <v>9.105976</v>
      </c>
      <c r="M2519" s="8" t="n">
        <v>124</v>
      </c>
      <c r="N2519" s="8" t="n">
        <v>852</v>
      </c>
      <c r="O2519" s="28" t="n">
        <v>15.115474</v>
      </c>
      <c r="P2519" s="28" t="n">
        <v>23.141638</v>
      </c>
      <c r="Q2519" s="28" t="n">
        <v>29.688051</v>
      </c>
      <c r="R2519" s="8" t="n">
        <v>16</v>
      </c>
      <c r="S2519" s="8" t="n">
        <v>10</v>
      </c>
      <c r="T2519" s="23" t="n">
        <v>104.29734</v>
      </c>
      <c r="U2519" s="23" t="n">
        <v>87.584067</v>
      </c>
      <c r="V2519" s="28" t="n">
        <v>5.080664</v>
      </c>
      <c r="W2519" s="39" t="n">
        <v>0.533955</v>
      </c>
      <c r="X2519" s="24" t="n">
        <f aca="false">P2519*RHO_VANE/2700*(1+SCRAP)*PRICE_VANE</f>
        <v>277.00540686</v>
      </c>
      <c r="Y2519" s="24" t="n">
        <f aca="false">Q2519*RHO_PLATE/2700*(1+SCRAP)*PRICE_PLATE</f>
        <v>355.36597047</v>
      </c>
      <c r="Z2519" s="24" t="n">
        <f aca="false">T2519*CUT_M+(R2519+S2519)*CUT_SET</f>
        <v>182.44601</v>
      </c>
      <c r="AA2519" s="24" t="n">
        <f aca="false">U2519*ROUND_M</f>
        <v>437.920335</v>
      </c>
      <c r="AB2519" s="24" t="n">
        <f aca="false">(R2519+S2519)*FINISH_PART</f>
        <v>208</v>
      </c>
      <c r="AC2519" s="24" t="n">
        <f aca="false">R2519*SPACER_VANE+(R2519+S2519)*ASM_H*LABOUR</f>
        <v>340.5</v>
      </c>
      <c r="AD2519" s="24" t="n">
        <f aca="false">V2519*G10_CAGE+W2519*G10_SLEEVE</f>
        <v>336.87714</v>
      </c>
      <c r="AE2519" s="24" t="n">
        <f aca="false">N2519/1000*SHAFT_M+SHAFT_SET</f>
        <v>182.24</v>
      </c>
      <c r="AF2519" s="24" t="n">
        <f aca="false">2*ROUNDUP(G2519*1000/V_ZENER,0)*PRICE_Z+5*ROUNDUP(G2519*DIODE_SAFETY/V_STICK,0)*PRICE_STICK</f>
        <v>91.7</v>
      </c>
      <c r="AG2519" s="24" t="n">
        <f aca="false">SUM(X2519:AF2519)</f>
        <v>2412.05486233</v>
      </c>
      <c r="AH2519" s="20" t="n">
        <f aca="false">FIXED_BOM</f>
        <v>3461</v>
      </c>
      <c r="AI2519" s="24" t="n">
        <f aca="false">(AG2519+AH2519)*(1+CONT)</f>
        <v>6754.0130916795</v>
      </c>
      <c r="AJ2519" s="24" t="n">
        <f aca="false">IF(L2519&gt;0,AI2519/L2519,1000000000000)</f>
        <v>741.712156025834</v>
      </c>
      <c r="AK2519" s="8" t="n">
        <f aca="false">IF(AND(G2519&gt;=V_NEED,L2519&gt;=P_MIN,K2519&gt;=Z_MIN,F2519&lt;=N_CAP,D2519&lt;=R_MAX,OR(CORONA_REQ=0,O2519&gt;=G2519)),1,0)</f>
        <v>1</v>
      </c>
      <c r="AL2519" s="28" t="n">
        <f aca="false">IF(AK2519=1,IF(OBJECTIVE=1,AI2519,AJ2519),1000000000000)+ROW()*0.000000001</f>
        <v>6754.0130941985</v>
      </c>
    </row>
    <row r="2520" customFormat="false" ht="15" hidden="false" customHeight="false" outlineLevel="0" collapsed="false">
      <c r="A2520" s="8" t="n">
        <v>2516</v>
      </c>
      <c r="B2520" s="23" t="n">
        <v>6</v>
      </c>
      <c r="C2520" s="23" t="n">
        <v>4</v>
      </c>
      <c r="D2520" s="8" t="n">
        <v>300</v>
      </c>
      <c r="E2520" s="8" t="n">
        <v>26</v>
      </c>
      <c r="F2520" s="8" t="n">
        <v>6</v>
      </c>
      <c r="G2520" s="28" t="n">
        <v>13.132078</v>
      </c>
      <c r="H2520" s="8" t="n">
        <v>171.437658</v>
      </c>
      <c r="I2520" s="8" t="n">
        <v>2028.15711</v>
      </c>
      <c r="J2520" s="28" t="n">
        <v>11.830289</v>
      </c>
      <c r="K2520" s="39" t="n">
        <v>1.491251</v>
      </c>
      <c r="L2520" s="28" t="n">
        <v>14.672797</v>
      </c>
      <c r="M2520" s="8" t="n">
        <v>184</v>
      </c>
      <c r="N2520" s="8" t="n">
        <v>972</v>
      </c>
      <c r="O2520" s="28" t="n">
        <v>15.115474</v>
      </c>
      <c r="P2520" s="28" t="n">
        <v>34.712456</v>
      </c>
      <c r="Q2520" s="28" t="n">
        <v>41.563271</v>
      </c>
      <c r="R2520" s="8" t="n">
        <v>24</v>
      </c>
      <c r="S2520" s="8" t="n">
        <v>14</v>
      </c>
      <c r="T2520" s="23" t="n">
        <v>154.246896</v>
      </c>
      <c r="U2520" s="23" t="n">
        <v>129.176986</v>
      </c>
      <c r="V2520" s="28" t="n">
        <v>6.832617</v>
      </c>
      <c r="W2520" s="39" t="n">
        <v>0.718078</v>
      </c>
      <c r="X2520" s="24" t="n">
        <f aca="false">P2520*RHO_VANE/2700*(1+SCRAP)*PRICE_VANE</f>
        <v>415.50809832</v>
      </c>
      <c r="Y2520" s="24" t="n">
        <f aca="false">Q2520*RHO_PLATE/2700*(1+SCRAP)*PRICE_PLATE</f>
        <v>497.51235387</v>
      </c>
      <c r="Z2520" s="24" t="n">
        <f aca="false">T2520*CUT_M+(R2520+S2520)*CUT_SET</f>
        <v>269.370344</v>
      </c>
      <c r="AA2520" s="24" t="n">
        <f aca="false">U2520*ROUND_M</f>
        <v>645.88493</v>
      </c>
      <c r="AB2520" s="24" t="n">
        <f aca="false">(R2520+S2520)*FINISH_PART</f>
        <v>304</v>
      </c>
      <c r="AC2520" s="24" t="n">
        <f aca="false">R2520*SPACER_VANE+(R2520+S2520)*ASM_H*LABOUR</f>
        <v>499.5</v>
      </c>
      <c r="AD2520" s="24" t="n">
        <f aca="false">V2520*G10_CAGE+W2520*G10_SLEEVE</f>
        <v>453.0417</v>
      </c>
      <c r="AE2520" s="24" t="n">
        <f aca="false">N2520/1000*SHAFT_M+SHAFT_SET</f>
        <v>196.64</v>
      </c>
      <c r="AF2520" s="24" t="n">
        <f aca="false">2*ROUNDUP(G2520*1000/V_ZENER,0)*PRICE_Z+5*ROUNDUP(G2520*DIODE_SAFETY/V_STICK,0)*PRICE_STICK</f>
        <v>91.7</v>
      </c>
      <c r="AG2520" s="24" t="n">
        <f aca="false">SUM(X2520:AF2520)</f>
        <v>3373.15742619</v>
      </c>
      <c r="AH2520" s="20" t="n">
        <f aca="false">FIXED_BOM</f>
        <v>3461</v>
      </c>
      <c r="AI2520" s="24" t="n">
        <f aca="false">(AG2520+AH2520)*(1+CONT)</f>
        <v>7859.2810401185</v>
      </c>
      <c r="AJ2520" s="24" t="n">
        <f aca="false">IF(L2520&gt;0,AI2520/L2520,1000000000000)</f>
        <v>535.636187164485</v>
      </c>
      <c r="AK2520" s="8" t="n">
        <f aca="false">IF(AND(G2520&gt;=V_NEED,L2520&gt;=P_MIN,K2520&gt;=Z_MIN,F2520&lt;=N_CAP,D2520&lt;=R_MAX,OR(CORONA_REQ=0,O2520&gt;=G2520)),1,0)</f>
        <v>1</v>
      </c>
      <c r="AL2520" s="28" t="n">
        <f aca="false">IF(AK2520=1,IF(OBJECTIVE=1,AI2520,AJ2520),1000000000000)+ROW()*0.000000001</f>
        <v>7859.2810426385</v>
      </c>
    </row>
    <row r="2521" customFormat="false" ht="15" hidden="false" customHeight="false" outlineLevel="0" collapsed="false">
      <c r="A2521" s="8" t="n">
        <v>2517</v>
      </c>
      <c r="B2521" s="23" t="n">
        <v>6</v>
      </c>
      <c r="C2521" s="23" t="n">
        <v>4</v>
      </c>
      <c r="D2521" s="8" t="n">
        <v>300</v>
      </c>
      <c r="E2521" s="8" t="n">
        <v>26</v>
      </c>
      <c r="F2521" s="8" t="n">
        <v>8</v>
      </c>
      <c r="G2521" s="28" t="n">
        <v>13.132078</v>
      </c>
      <c r="H2521" s="8" t="n">
        <v>233.051351</v>
      </c>
      <c r="I2521" s="8" t="n">
        <v>2765.668787</v>
      </c>
      <c r="J2521" s="28" t="n">
        <v>11.867208</v>
      </c>
      <c r="K2521" s="39" t="n">
        <v>1.499355</v>
      </c>
      <c r="L2521" s="28" t="n">
        <v>20.237612</v>
      </c>
      <c r="M2521" s="8" t="n">
        <v>244</v>
      </c>
      <c r="N2521" s="8" t="n">
        <v>1092</v>
      </c>
      <c r="O2521" s="28" t="n">
        <v>15.115474</v>
      </c>
      <c r="P2521" s="28" t="n">
        <v>46.283275</v>
      </c>
      <c r="Q2521" s="28" t="n">
        <v>53.438491</v>
      </c>
      <c r="R2521" s="8" t="n">
        <v>32</v>
      </c>
      <c r="S2521" s="8" t="n">
        <v>18</v>
      </c>
      <c r="T2521" s="23" t="n">
        <v>204.196451</v>
      </c>
      <c r="U2521" s="23" t="n">
        <v>170.769905</v>
      </c>
      <c r="V2521" s="28" t="n">
        <v>8.58457</v>
      </c>
      <c r="W2521" s="39" t="n">
        <v>0.9022</v>
      </c>
      <c r="X2521" s="24" t="n">
        <f aca="false">P2521*RHO_VANE/2700*(1+SCRAP)*PRICE_VANE</f>
        <v>554.01080175</v>
      </c>
      <c r="Y2521" s="24" t="n">
        <f aca="false">Q2521*RHO_PLATE/2700*(1+SCRAP)*PRICE_PLATE</f>
        <v>639.65873727</v>
      </c>
      <c r="Z2521" s="24" t="n">
        <f aca="false">T2521*CUT_M+(R2521+S2521)*CUT_SET</f>
        <v>356.2946765</v>
      </c>
      <c r="AA2521" s="24" t="n">
        <f aca="false">U2521*ROUND_M</f>
        <v>853.849525</v>
      </c>
      <c r="AB2521" s="24" t="n">
        <f aca="false">(R2521+S2521)*FINISH_PART</f>
        <v>400</v>
      </c>
      <c r="AC2521" s="24" t="n">
        <f aca="false">R2521*SPACER_VANE+(R2521+S2521)*ASM_H*LABOUR</f>
        <v>658.5</v>
      </c>
      <c r="AD2521" s="24" t="n">
        <f aca="false">V2521*G10_CAGE+W2521*G10_SLEEVE</f>
        <v>569.2062</v>
      </c>
      <c r="AE2521" s="24" t="n">
        <f aca="false">N2521/1000*SHAFT_M+SHAFT_SET</f>
        <v>211.04</v>
      </c>
      <c r="AF2521" s="24" t="n">
        <f aca="false">2*ROUNDUP(G2521*1000/V_ZENER,0)*PRICE_Z+5*ROUNDUP(G2521*DIODE_SAFETY/V_STICK,0)*PRICE_STICK</f>
        <v>91.7</v>
      </c>
      <c r="AG2521" s="24" t="n">
        <f aca="false">SUM(X2521:AF2521)</f>
        <v>4334.25994052</v>
      </c>
      <c r="AH2521" s="20" t="n">
        <f aca="false">FIXED_BOM</f>
        <v>3461</v>
      </c>
      <c r="AI2521" s="24" t="n">
        <f aca="false">(AG2521+AH2521)*(1+CONT)</f>
        <v>8964.548931598</v>
      </c>
      <c r="AJ2521" s="24" t="n">
        <f aca="false">IF(L2521&gt;0,AI2521/L2521,1000000000000)</f>
        <v>442.964759458675</v>
      </c>
      <c r="AK2521" s="8" t="n">
        <f aca="false">IF(AND(G2521&gt;=V_NEED,L2521&gt;=P_MIN,K2521&gt;=Z_MIN,F2521&lt;=N_CAP,D2521&lt;=R_MAX,OR(CORONA_REQ=0,O2521&gt;=G2521)),1,0)</f>
        <v>0</v>
      </c>
      <c r="AL2521" s="28" t="n">
        <f aca="false">IF(AK2521=1,IF(OBJECTIVE=1,AI2521,AJ2521),1000000000000)+ROW()*0.000000001</f>
        <v>1000000000000</v>
      </c>
    </row>
    <row r="2522" customFormat="false" ht="15" hidden="false" customHeight="false" outlineLevel="0" collapsed="false">
      <c r="A2522" s="8" t="n">
        <v>2518</v>
      </c>
      <c r="B2522" s="23" t="n">
        <v>6</v>
      </c>
      <c r="C2522" s="23" t="n">
        <v>4</v>
      </c>
      <c r="D2522" s="8" t="n">
        <v>300</v>
      </c>
      <c r="E2522" s="8" t="n">
        <v>26</v>
      </c>
      <c r="F2522" s="8" t="n">
        <v>10</v>
      </c>
      <c r="G2522" s="28" t="n">
        <v>13.132078</v>
      </c>
      <c r="H2522" s="8" t="n">
        <v>294.665045</v>
      </c>
      <c r="I2522" s="8" t="n">
        <v>3503.180464</v>
      </c>
      <c r="J2522" s="28" t="n">
        <v>11.888687</v>
      </c>
      <c r="K2522" s="39" t="n">
        <v>1.504338</v>
      </c>
      <c r="L2522" s="28" t="n">
        <v>25.811814</v>
      </c>
      <c r="M2522" s="8" t="n">
        <v>304</v>
      </c>
      <c r="N2522" s="8" t="n">
        <v>1212</v>
      </c>
      <c r="O2522" s="28" t="n">
        <v>15.115474</v>
      </c>
      <c r="P2522" s="28" t="n">
        <v>57.854094</v>
      </c>
      <c r="Q2522" s="28" t="n">
        <v>65.313711</v>
      </c>
      <c r="R2522" s="8" t="n">
        <v>40</v>
      </c>
      <c r="S2522" s="8" t="n">
        <v>22</v>
      </c>
      <c r="T2522" s="23" t="n">
        <v>254.146006</v>
      </c>
      <c r="U2522" s="23" t="n">
        <v>212.362824</v>
      </c>
      <c r="V2522" s="28" t="n">
        <v>10.336523</v>
      </c>
      <c r="W2522" s="39" t="n">
        <v>1.086323</v>
      </c>
      <c r="X2522" s="24" t="n">
        <f aca="false">P2522*RHO_VANE/2700*(1+SCRAP)*PRICE_VANE</f>
        <v>692.51350518</v>
      </c>
      <c r="Y2522" s="24" t="n">
        <f aca="false">Q2522*RHO_PLATE/2700*(1+SCRAP)*PRICE_PLATE</f>
        <v>781.80512067</v>
      </c>
      <c r="Z2522" s="24" t="n">
        <f aca="false">T2522*CUT_M+(R2522+S2522)*CUT_SET</f>
        <v>443.219009</v>
      </c>
      <c r="AA2522" s="24" t="n">
        <f aca="false">U2522*ROUND_M</f>
        <v>1061.81412</v>
      </c>
      <c r="AB2522" s="24" t="n">
        <f aca="false">(R2522+S2522)*FINISH_PART</f>
        <v>496</v>
      </c>
      <c r="AC2522" s="24" t="n">
        <f aca="false">R2522*SPACER_VANE+(R2522+S2522)*ASM_H*LABOUR</f>
        <v>817.5</v>
      </c>
      <c r="AD2522" s="24" t="n">
        <f aca="false">V2522*G10_CAGE+W2522*G10_SLEEVE</f>
        <v>685.37076</v>
      </c>
      <c r="AE2522" s="24" t="n">
        <f aca="false">N2522/1000*SHAFT_M+SHAFT_SET</f>
        <v>225.44</v>
      </c>
      <c r="AF2522" s="24" t="n">
        <f aca="false">2*ROUNDUP(G2522*1000/V_ZENER,0)*PRICE_Z+5*ROUNDUP(G2522*DIODE_SAFETY/V_STICK,0)*PRICE_STICK</f>
        <v>91.7</v>
      </c>
      <c r="AG2522" s="24" t="n">
        <f aca="false">SUM(X2522:AF2522)</f>
        <v>5295.36251485</v>
      </c>
      <c r="AH2522" s="20" t="n">
        <f aca="false">FIXED_BOM</f>
        <v>3461</v>
      </c>
      <c r="AI2522" s="24" t="n">
        <f aca="false">(AG2522+AH2522)*(1+CONT)</f>
        <v>10069.8168920775</v>
      </c>
      <c r="AJ2522" s="24" t="n">
        <f aca="false">IF(L2522&gt;0,AI2522/L2522,1000000000000)</f>
        <v>390.124339656155</v>
      </c>
      <c r="AK2522" s="8" t="n">
        <f aca="false">IF(AND(G2522&gt;=V_NEED,L2522&gt;=P_MIN,K2522&gt;=Z_MIN,F2522&lt;=N_CAP,D2522&lt;=R_MAX,OR(CORONA_REQ=0,O2522&gt;=G2522)),1,0)</f>
        <v>0</v>
      </c>
      <c r="AL2522" s="28" t="n">
        <f aca="false">IF(AK2522=1,IF(OBJECTIVE=1,AI2522,AJ2522),1000000000000)+ROW()*0.000000001</f>
        <v>1000000000000</v>
      </c>
    </row>
    <row r="2523" customFormat="false" ht="15" hidden="false" customHeight="false" outlineLevel="0" collapsed="false">
      <c r="A2523" s="8" t="n">
        <v>2519</v>
      </c>
      <c r="B2523" s="23" t="n">
        <v>6</v>
      </c>
      <c r="C2523" s="23" t="n">
        <v>4</v>
      </c>
      <c r="D2523" s="8" t="n">
        <v>300</v>
      </c>
      <c r="E2523" s="8" t="n">
        <v>26</v>
      </c>
      <c r="F2523" s="8" t="n">
        <v>12</v>
      </c>
      <c r="G2523" s="28" t="n">
        <v>13.132078</v>
      </c>
      <c r="H2523" s="8" t="n">
        <v>356.278739</v>
      </c>
      <c r="I2523" s="8" t="n">
        <v>4240.69214</v>
      </c>
      <c r="J2523" s="28" t="n">
        <v>11.902737</v>
      </c>
      <c r="K2523" s="39" t="n">
        <v>1.507126</v>
      </c>
      <c r="L2523" s="28" t="n">
        <v>31.364921</v>
      </c>
      <c r="M2523" s="8" t="n">
        <v>364</v>
      </c>
      <c r="N2523" s="8" t="n">
        <v>1332</v>
      </c>
      <c r="O2523" s="28" t="n">
        <v>15.115474</v>
      </c>
      <c r="P2523" s="28" t="n">
        <v>69.424913</v>
      </c>
      <c r="Q2523" s="28" t="n">
        <v>77.188931</v>
      </c>
      <c r="R2523" s="8" t="n">
        <v>48</v>
      </c>
      <c r="S2523" s="8" t="n">
        <v>26</v>
      </c>
      <c r="T2523" s="23" t="n">
        <v>304.095562</v>
      </c>
      <c r="U2523" s="23" t="n">
        <v>253.955743</v>
      </c>
      <c r="V2523" s="28" t="n">
        <v>12.088477</v>
      </c>
      <c r="W2523" s="39" t="n">
        <v>1.270445</v>
      </c>
      <c r="X2523" s="24" t="n">
        <f aca="false">P2523*RHO_VANE/2700*(1+SCRAP)*PRICE_VANE</f>
        <v>831.01620861</v>
      </c>
      <c r="Y2523" s="24" t="n">
        <f aca="false">Q2523*RHO_PLATE/2700*(1+SCRAP)*PRICE_PLATE</f>
        <v>923.95150407</v>
      </c>
      <c r="Z2523" s="24" t="n">
        <f aca="false">T2523*CUT_M+(R2523+S2523)*CUT_SET</f>
        <v>530.143343</v>
      </c>
      <c r="AA2523" s="24" t="n">
        <f aca="false">U2523*ROUND_M</f>
        <v>1269.778715</v>
      </c>
      <c r="AB2523" s="24" t="n">
        <f aca="false">(R2523+S2523)*FINISH_PART</f>
        <v>592</v>
      </c>
      <c r="AC2523" s="24" t="n">
        <f aca="false">R2523*SPACER_VANE+(R2523+S2523)*ASM_H*LABOUR</f>
        <v>976.5</v>
      </c>
      <c r="AD2523" s="24" t="n">
        <f aca="false">V2523*G10_CAGE+W2523*G10_SLEEVE</f>
        <v>801.53532</v>
      </c>
      <c r="AE2523" s="24" t="n">
        <f aca="false">N2523/1000*SHAFT_M+SHAFT_SET</f>
        <v>239.84</v>
      </c>
      <c r="AF2523" s="24" t="n">
        <f aca="false">2*ROUNDUP(G2523*1000/V_ZENER,0)*PRICE_Z+5*ROUNDUP(G2523*DIODE_SAFETY/V_STICK,0)*PRICE_STICK</f>
        <v>91.7</v>
      </c>
      <c r="AG2523" s="24" t="n">
        <f aca="false">SUM(X2523:AF2523)</f>
        <v>6256.46509068</v>
      </c>
      <c r="AH2523" s="20" t="n">
        <f aca="false">FIXED_BOM</f>
        <v>3461</v>
      </c>
      <c r="AI2523" s="24" t="n">
        <f aca="false">(AG2523+AH2523)*(1+CONT)</f>
        <v>11175.084854282</v>
      </c>
      <c r="AJ2523" s="24" t="n">
        <f aca="false">IF(L2523&gt;0,AI2523/L2523,1000000000000)</f>
        <v>356.292459792327</v>
      </c>
      <c r="AK2523" s="8" t="n">
        <f aca="false">IF(AND(G2523&gt;=V_NEED,L2523&gt;=P_MIN,K2523&gt;=Z_MIN,F2523&lt;=N_CAP,D2523&lt;=R_MAX,OR(CORONA_REQ=0,O2523&gt;=G2523)),1,0)</f>
        <v>0</v>
      </c>
      <c r="AL2523" s="28" t="n">
        <f aca="false">IF(AK2523=1,IF(OBJECTIVE=1,AI2523,AJ2523),1000000000000)+ROW()*0.000000001</f>
        <v>1000000000000</v>
      </c>
    </row>
    <row r="2524" customFormat="false" ht="15" hidden="false" customHeight="false" outlineLevel="0" collapsed="false">
      <c r="A2524" s="8" t="n">
        <v>2520</v>
      </c>
      <c r="B2524" s="23" t="n">
        <v>6</v>
      </c>
      <c r="C2524" s="23" t="n">
        <v>4</v>
      </c>
      <c r="D2524" s="8" t="n">
        <v>300</v>
      </c>
      <c r="E2524" s="8" t="n">
        <v>26</v>
      </c>
      <c r="F2524" s="8" t="n">
        <v>16</v>
      </c>
      <c r="G2524" s="28" t="n">
        <v>13.132078</v>
      </c>
      <c r="H2524" s="8" t="n">
        <v>479.506126</v>
      </c>
      <c r="I2524" s="8" t="n">
        <v>5715.715493</v>
      </c>
      <c r="J2524" s="28" t="n">
        <v>11.920005</v>
      </c>
      <c r="K2524" s="39" t="n">
        <v>1.51089</v>
      </c>
      <c r="L2524" s="28" t="n">
        <v>42.490974</v>
      </c>
      <c r="M2524" s="8" t="n">
        <v>484</v>
      </c>
      <c r="N2524" s="8" t="n">
        <v>1572</v>
      </c>
      <c r="O2524" s="28" t="n">
        <v>15.115474</v>
      </c>
      <c r="P2524" s="28" t="n">
        <v>92.56655</v>
      </c>
      <c r="Q2524" s="28" t="n">
        <v>100.939372</v>
      </c>
      <c r="R2524" s="8" t="n">
        <v>64</v>
      </c>
      <c r="S2524" s="8" t="n">
        <v>34</v>
      </c>
      <c r="T2524" s="23" t="n">
        <v>403.994672</v>
      </c>
      <c r="U2524" s="23" t="n">
        <v>337.141581</v>
      </c>
      <c r="V2524" s="28" t="n">
        <v>15.592383</v>
      </c>
      <c r="W2524" s="39" t="n">
        <v>1.63869</v>
      </c>
      <c r="X2524" s="24" t="n">
        <f aca="false">P2524*RHO_VANE/2700*(1+SCRAP)*PRICE_VANE</f>
        <v>1108.0216035</v>
      </c>
      <c r="Y2524" s="24" t="n">
        <f aca="false">Q2524*RHO_PLATE/2700*(1+SCRAP)*PRICE_PLATE</f>
        <v>1208.24428284</v>
      </c>
      <c r="Z2524" s="24" t="n">
        <f aca="false">T2524*CUT_M+(R2524+S2524)*CUT_SET</f>
        <v>703.992008</v>
      </c>
      <c r="AA2524" s="24" t="n">
        <f aca="false">U2524*ROUND_M</f>
        <v>1685.707905</v>
      </c>
      <c r="AB2524" s="24" t="n">
        <f aca="false">(R2524+S2524)*FINISH_PART</f>
        <v>784</v>
      </c>
      <c r="AC2524" s="24" t="n">
        <f aca="false">R2524*SPACER_VANE+(R2524+S2524)*ASM_H*LABOUR</f>
        <v>1294.5</v>
      </c>
      <c r="AD2524" s="24" t="n">
        <f aca="false">V2524*G10_CAGE+W2524*G10_SLEEVE</f>
        <v>1033.86438</v>
      </c>
      <c r="AE2524" s="24" t="n">
        <f aca="false">N2524/1000*SHAFT_M+SHAFT_SET</f>
        <v>268.64</v>
      </c>
      <c r="AF2524" s="24" t="n">
        <f aca="false">2*ROUNDUP(G2524*1000/V_ZENER,0)*PRICE_Z+5*ROUNDUP(G2524*DIODE_SAFETY/V_STICK,0)*PRICE_STICK</f>
        <v>91.7</v>
      </c>
      <c r="AG2524" s="24" t="n">
        <f aca="false">SUM(X2524:AF2524)</f>
        <v>8178.67017934</v>
      </c>
      <c r="AH2524" s="20" t="n">
        <f aca="false">FIXED_BOM</f>
        <v>3461</v>
      </c>
      <c r="AI2524" s="24" t="n">
        <f aca="false">(AG2524+AH2524)*(1+CONT)</f>
        <v>13385.620706241</v>
      </c>
      <c r="AJ2524" s="24" t="n">
        <f aca="false">IF(L2524&gt;0,AI2524/L2524,1000000000000)</f>
        <v>315.022684729256</v>
      </c>
      <c r="AK2524" s="8" t="n">
        <f aca="false">IF(AND(G2524&gt;=V_NEED,L2524&gt;=P_MIN,K2524&gt;=Z_MIN,F2524&lt;=N_CAP,D2524&lt;=R_MAX,OR(CORONA_REQ=0,O2524&gt;=G2524)),1,0)</f>
        <v>0</v>
      </c>
      <c r="AL2524" s="28" t="n">
        <f aca="false">IF(AK2524=1,IF(OBJECTIVE=1,AI2524,AJ2524),1000000000000)+ROW()*0.000000001</f>
        <v>1000000000000</v>
      </c>
    </row>
    <row r="2525" customFormat="false" ht="15" hidden="false" customHeight="false" outlineLevel="0" collapsed="false">
      <c r="A2525" s="8" t="n">
        <v>2521</v>
      </c>
      <c r="B2525" s="23" t="n">
        <v>8</v>
      </c>
      <c r="C2525" s="23" t="n">
        <v>1.5</v>
      </c>
      <c r="D2525" s="8" t="n">
        <v>300</v>
      </c>
      <c r="E2525" s="8" t="n">
        <v>18</v>
      </c>
      <c r="F2525" s="8" t="n">
        <v>4</v>
      </c>
      <c r="G2525" s="28" t="n">
        <v>16.907073</v>
      </c>
      <c r="H2525" s="8" t="n">
        <v>47.045811</v>
      </c>
      <c r="I2525" s="8" t="n">
        <v>687.538043</v>
      </c>
      <c r="J2525" s="28" t="n">
        <v>14.614224</v>
      </c>
      <c r="K2525" s="39" t="n">
        <v>1.473822</v>
      </c>
      <c r="L2525" s="28" t="n">
        <v>8.016644</v>
      </c>
      <c r="M2525" s="8" t="n">
        <v>106</v>
      </c>
      <c r="N2525" s="8" t="n">
        <v>824</v>
      </c>
      <c r="O2525" s="28" t="n">
        <v>13.139418</v>
      </c>
      <c r="P2525" s="28" t="n">
        <v>6.30307</v>
      </c>
      <c r="Q2525" s="28" t="n">
        <v>8.906415</v>
      </c>
      <c r="R2525" s="8" t="n">
        <v>16</v>
      </c>
      <c r="S2525" s="8" t="n">
        <v>8</v>
      </c>
      <c r="T2525" s="23" t="n">
        <v>99.899111</v>
      </c>
      <c r="U2525" s="23" t="n">
        <v>83.185838</v>
      </c>
      <c r="V2525" s="28" t="n">
        <v>4.555078</v>
      </c>
      <c r="W2525" s="39" t="n">
        <v>0.478718</v>
      </c>
      <c r="X2525" s="24" t="n">
        <f aca="false">P2525*RHO_VANE/2700*(1+SCRAP)*PRICE_VANE</f>
        <v>75.4477479</v>
      </c>
      <c r="Y2525" s="24" t="n">
        <f aca="false">Q2525*RHO_PLATE/2700*(1+SCRAP)*PRICE_PLATE</f>
        <v>106.60978755</v>
      </c>
      <c r="Z2525" s="24" t="n">
        <f aca="false">T2525*CUT_M+(R2525+S2525)*CUT_SET</f>
        <v>173.8486665</v>
      </c>
      <c r="AA2525" s="24" t="n">
        <f aca="false">U2525*ROUND_M</f>
        <v>415.92919</v>
      </c>
      <c r="AB2525" s="24" t="n">
        <f aca="false">(R2525+S2525)*FINISH_PART</f>
        <v>192</v>
      </c>
      <c r="AC2525" s="24" t="n">
        <f aca="false">R2525*SPACER_VANE+(R2525+S2525)*ASM_H*LABOUR</f>
        <v>318</v>
      </c>
      <c r="AD2525" s="24" t="n">
        <f aca="false">V2525*G10_CAGE+W2525*G10_SLEEVE</f>
        <v>302.02776</v>
      </c>
      <c r="AE2525" s="24" t="n">
        <f aca="false">N2525/1000*SHAFT_M+SHAFT_SET</f>
        <v>178.88</v>
      </c>
      <c r="AF2525" s="24" t="n">
        <f aca="false">2*ROUNDUP(G2525*1000/V_ZENER,0)*PRICE_Z+5*ROUNDUP(G2525*DIODE_SAFETY/V_STICK,0)*PRICE_STICK</f>
        <v>127</v>
      </c>
      <c r="AG2525" s="24" t="n">
        <f aca="false">SUM(X2525:AF2525)</f>
        <v>1889.74315195</v>
      </c>
      <c r="AH2525" s="20" t="n">
        <f aca="false">FIXED_BOM</f>
        <v>3461</v>
      </c>
      <c r="AI2525" s="24" t="n">
        <f aca="false">(AG2525+AH2525)*(1+CONT)</f>
        <v>6153.3546247425</v>
      </c>
      <c r="AJ2525" s="24" t="n">
        <f aca="false">IF(L2525&gt;0,AI2525/L2525,1000000000000)</f>
        <v>767.572393727662</v>
      </c>
      <c r="AK2525" s="8" t="n">
        <f aca="false">IF(AND(G2525&gt;=V_NEED,L2525&gt;=P_MIN,K2525&gt;=Z_MIN,F2525&lt;=N_CAP,D2525&lt;=R_MAX,OR(CORONA_REQ=0,O2525&gt;=G2525)),1,0)</f>
        <v>0</v>
      </c>
      <c r="AL2525" s="28" t="n">
        <f aca="false">IF(AK2525=1,IF(OBJECTIVE=1,AI2525,AJ2525),1000000000000)+ROW()*0.000000001</f>
        <v>1000000000000</v>
      </c>
    </row>
    <row r="2526" customFormat="false" ht="15" hidden="false" customHeight="false" outlineLevel="0" collapsed="false">
      <c r="A2526" s="8" t="n">
        <v>2522</v>
      </c>
      <c r="B2526" s="23" t="n">
        <v>8</v>
      </c>
      <c r="C2526" s="23" t="n">
        <v>1.5</v>
      </c>
      <c r="D2526" s="8" t="n">
        <v>300</v>
      </c>
      <c r="E2526" s="8" t="n">
        <v>18</v>
      </c>
      <c r="F2526" s="8" t="n">
        <v>6</v>
      </c>
      <c r="G2526" s="28" t="n">
        <v>16.907073</v>
      </c>
      <c r="H2526" s="8" t="n">
        <v>72.786275</v>
      </c>
      <c r="I2526" s="8" t="n">
        <v>1080.416925</v>
      </c>
      <c r="J2526" s="28" t="n">
        <v>14.84369</v>
      </c>
      <c r="K2526" s="39" t="n">
        <v>1.505593</v>
      </c>
      <c r="L2526" s="28" t="n">
        <v>13.184349</v>
      </c>
      <c r="M2526" s="8" t="n">
        <v>153.5</v>
      </c>
      <c r="N2526" s="8" t="n">
        <v>919</v>
      </c>
      <c r="O2526" s="28" t="n">
        <v>13.139418</v>
      </c>
      <c r="P2526" s="28" t="n">
        <v>9.454605</v>
      </c>
      <c r="Q2526" s="28" t="n">
        <v>11.133019</v>
      </c>
      <c r="R2526" s="8" t="n">
        <v>24</v>
      </c>
      <c r="S2526" s="8" t="n">
        <v>10</v>
      </c>
      <c r="T2526" s="23" t="n">
        <v>145.450436</v>
      </c>
      <c r="U2526" s="23" t="n">
        <v>120.380527</v>
      </c>
      <c r="V2526" s="28" t="n">
        <v>5.942041</v>
      </c>
      <c r="W2526" s="39" t="n">
        <v>0.624482</v>
      </c>
      <c r="X2526" s="24" t="n">
        <f aca="false">P2526*RHO_VANE/2700*(1+SCRAP)*PRICE_VANE</f>
        <v>113.17162185</v>
      </c>
      <c r="Y2526" s="24" t="n">
        <f aca="false">Q2526*RHO_PLATE/2700*(1+SCRAP)*PRICE_PLATE</f>
        <v>133.26223743</v>
      </c>
      <c r="Z2526" s="24" t="n">
        <f aca="false">T2526*CUT_M+(R2526+S2526)*CUT_SET</f>
        <v>252.175654</v>
      </c>
      <c r="AA2526" s="24" t="n">
        <f aca="false">U2526*ROUND_M</f>
        <v>601.902635</v>
      </c>
      <c r="AB2526" s="24" t="n">
        <f aca="false">(R2526+S2526)*FINISH_PART</f>
        <v>272</v>
      </c>
      <c r="AC2526" s="24" t="n">
        <f aca="false">R2526*SPACER_VANE+(R2526+S2526)*ASM_H*LABOUR</f>
        <v>454.5</v>
      </c>
      <c r="AD2526" s="24" t="n">
        <f aca="false">V2526*G10_CAGE+W2526*G10_SLEEVE</f>
        <v>393.99138</v>
      </c>
      <c r="AE2526" s="24" t="n">
        <f aca="false">N2526/1000*SHAFT_M+SHAFT_SET</f>
        <v>190.28</v>
      </c>
      <c r="AF2526" s="24" t="n">
        <f aca="false">2*ROUNDUP(G2526*1000/V_ZENER,0)*PRICE_Z+5*ROUNDUP(G2526*DIODE_SAFETY/V_STICK,0)*PRICE_STICK</f>
        <v>127</v>
      </c>
      <c r="AG2526" s="24" t="n">
        <f aca="false">SUM(X2526:AF2526)</f>
        <v>2538.28352828</v>
      </c>
      <c r="AH2526" s="20" t="n">
        <f aca="false">FIXED_BOM</f>
        <v>3461</v>
      </c>
      <c r="AI2526" s="24" t="n">
        <f aca="false">(AG2526+AH2526)*(1+CONT)</f>
        <v>6899.176057522</v>
      </c>
      <c r="AJ2526" s="24" t="n">
        <f aca="false">IF(L2526&gt;0,AI2526/L2526,1000000000000)</f>
        <v>523.285302711723</v>
      </c>
      <c r="AK2526" s="8" t="n">
        <f aca="false">IF(AND(G2526&gt;=V_NEED,L2526&gt;=P_MIN,K2526&gt;=Z_MIN,F2526&lt;=N_CAP,D2526&lt;=R_MAX,OR(CORONA_REQ=0,O2526&gt;=G2526)),1,0)</f>
        <v>0</v>
      </c>
      <c r="AL2526" s="28" t="n">
        <f aca="false">IF(AK2526=1,IF(OBJECTIVE=1,AI2526,AJ2526),1000000000000)+ROW()*0.000000001</f>
        <v>1000000000000</v>
      </c>
    </row>
    <row r="2527" customFormat="false" ht="15" hidden="false" customHeight="false" outlineLevel="0" collapsed="false">
      <c r="A2527" s="8" t="n">
        <v>2523</v>
      </c>
      <c r="B2527" s="23" t="n">
        <v>8</v>
      </c>
      <c r="C2527" s="23" t="n">
        <v>1.5</v>
      </c>
      <c r="D2527" s="8" t="n">
        <v>300</v>
      </c>
      <c r="E2527" s="8" t="n">
        <v>18</v>
      </c>
      <c r="F2527" s="8" t="n">
        <v>8</v>
      </c>
      <c r="G2527" s="28" t="n">
        <v>16.907073</v>
      </c>
      <c r="H2527" s="8" t="n">
        <v>98.526738</v>
      </c>
      <c r="I2527" s="8" t="n">
        <v>1473.295807</v>
      </c>
      <c r="J2527" s="28" t="n">
        <v>14.953259</v>
      </c>
      <c r="K2527" s="39" t="n">
        <v>1.520851</v>
      </c>
      <c r="L2527" s="28" t="n">
        <v>18.352677</v>
      </c>
      <c r="M2527" s="8" t="n">
        <v>210.5</v>
      </c>
      <c r="N2527" s="8" t="n">
        <v>1033</v>
      </c>
      <c r="O2527" s="28" t="n">
        <v>13.139418</v>
      </c>
      <c r="P2527" s="28" t="n">
        <v>12.60614</v>
      </c>
      <c r="Q2527" s="28" t="n">
        <v>15.586227</v>
      </c>
      <c r="R2527" s="8" t="n">
        <v>32</v>
      </c>
      <c r="S2527" s="8" t="n">
        <v>14</v>
      </c>
      <c r="T2527" s="23" t="n">
        <v>195.399992</v>
      </c>
      <c r="U2527" s="23" t="n">
        <v>161.973446</v>
      </c>
      <c r="V2527" s="28" t="n">
        <v>7.606396</v>
      </c>
      <c r="W2527" s="39" t="n">
        <v>0.799398</v>
      </c>
      <c r="X2527" s="24" t="n">
        <f aca="false">P2527*RHO_VANE/2700*(1+SCRAP)*PRICE_VANE</f>
        <v>150.8954958</v>
      </c>
      <c r="Y2527" s="24" t="n">
        <f aca="false">Q2527*RHO_PLATE/2700*(1+SCRAP)*PRICE_PLATE</f>
        <v>186.56713719</v>
      </c>
      <c r="Z2527" s="24" t="n">
        <f aca="false">T2527*CUT_M+(R2527+S2527)*CUT_SET</f>
        <v>339.099988</v>
      </c>
      <c r="AA2527" s="24" t="n">
        <f aca="false">U2527*ROUND_M</f>
        <v>809.86723</v>
      </c>
      <c r="AB2527" s="24" t="n">
        <f aca="false">(R2527+S2527)*FINISH_PART</f>
        <v>368</v>
      </c>
      <c r="AC2527" s="24" t="n">
        <f aca="false">R2527*SPACER_VANE+(R2527+S2527)*ASM_H*LABOUR</f>
        <v>613.5</v>
      </c>
      <c r="AD2527" s="24" t="n">
        <f aca="false">V2527*G10_CAGE+W2527*G10_SLEEVE</f>
        <v>504.34764</v>
      </c>
      <c r="AE2527" s="24" t="n">
        <f aca="false">N2527/1000*SHAFT_M+SHAFT_SET</f>
        <v>203.96</v>
      </c>
      <c r="AF2527" s="24" t="n">
        <f aca="false">2*ROUNDUP(G2527*1000/V_ZENER,0)*PRICE_Z+5*ROUNDUP(G2527*DIODE_SAFETY/V_STICK,0)*PRICE_STICK</f>
        <v>127</v>
      </c>
      <c r="AG2527" s="24" t="n">
        <f aca="false">SUM(X2527:AF2527)</f>
        <v>3303.23749099</v>
      </c>
      <c r="AH2527" s="20" t="n">
        <f aca="false">FIXED_BOM</f>
        <v>3461</v>
      </c>
      <c r="AI2527" s="24" t="n">
        <f aca="false">(AG2527+AH2527)*(1+CONT)</f>
        <v>7778.8731146385</v>
      </c>
      <c r="AJ2527" s="24" t="n">
        <f aca="false">IF(L2527&gt;0,AI2527/L2527,1000000000000)</f>
        <v>423.854956671362</v>
      </c>
      <c r="AK2527" s="8" t="n">
        <f aca="false">IF(AND(G2527&gt;=V_NEED,L2527&gt;=P_MIN,K2527&gt;=Z_MIN,F2527&lt;=N_CAP,D2527&lt;=R_MAX,OR(CORONA_REQ=0,O2527&gt;=G2527)),1,0)</f>
        <v>0</v>
      </c>
      <c r="AL2527" s="28" t="n">
        <f aca="false">IF(AK2527=1,IF(OBJECTIVE=1,AI2527,AJ2527),1000000000000)+ROW()*0.000000001</f>
        <v>1000000000000</v>
      </c>
    </row>
    <row r="2528" customFormat="false" ht="15" hidden="false" customHeight="false" outlineLevel="0" collapsed="false">
      <c r="A2528" s="8" t="n">
        <v>2524</v>
      </c>
      <c r="B2528" s="23" t="n">
        <v>8</v>
      </c>
      <c r="C2528" s="23" t="n">
        <v>1.5</v>
      </c>
      <c r="D2528" s="8" t="n">
        <v>300</v>
      </c>
      <c r="E2528" s="8" t="n">
        <v>18</v>
      </c>
      <c r="F2528" s="8" t="n">
        <v>10</v>
      </c>
      <c r="G2528" s="28" t="n">
        <v>16.907073</v>
      </c>
      <c r="H2528" s="8" t="n">
        <v>124.267202</v>
      </c>
      <c r="I2528" s="8" t="n">
        <v>1866.174689</v>
      </c>
      <c r="J2528" s="28" t="n">
        <v>15.017436</v>
      </c>
      <c r="K2528" s="39" t="n">
        <v>1.53039</v>
      </c>
      <c r="L2528" s="28" t="n">
        <v>23.539599</v>
      </c>
      <c r="M2528" s="8" t="n">
        <v>258</v>
      </c>
      <c r="N2528" s="8" t="n">
        <v>1128</v>
      </c>
      <c r="O2528" s="28" t="n">
        <v>13.139418</v>
      </c>
      <c r="P2528" s="28" t="n">
        <v>15.757675</v>
      </c>
      <c r="Q2528" s="28" t="n">
        <v>17.81283</v>
      </c>
      <c r="R2528" s="8" t="n">
        <v>40</v>
      </c>
      <c r="S2528" s="8" t="n">
        <v>16</v>
      </c>
      <c r="T2528" s="23" t="n">
        <v>240.951317</v>
      </c>
      <c r="U2528" s="23" t="n">
        <v>199.168135</v>
      </c>
      <c r="V2528" s="28" t="n">
        <v>8.993359</v>
      </c>
      <c r="W2528" s="39" t="n">
        <v>0.945162</v>
      </c>
      <c r="X2528" s="24" t="n">
        <f aca="false">P2528*RHO_VANE/2700*(1+SCRAP)*PRICE_VANE</f>
        <v>188.61936975</v>
      </c>
      <c r="Y2528" s="24" t="n">
        <f aca="false">Q2528*RHO_PLATE/2700*(1+SCRAP)*PRICE_PLATE</f>
        <v>213.2195751</v>
      </c>
      <c r="Z2528" s="24" t="n">
        <f aca="false">T2528*CUT_M+(R2528+S2528)*CUT_SET</f>
        <v>417.4269755</v>
      </c>
      <c r="AA2528" s="24" t="n">
        <f aca="false">U2528*ROUND_M</f>
        <v>995.840675</v>
      </c>
      <c r="AB2528" s="24" t="n">
        <f aca="false">(R2528+S2528)*FINISH_PART</f>
        <v>448</v>
      </c>
      <c r="AC2528" s="24" t="n">
        <f aca="false">R2528*SPACER_VANE+(R2528+S2528)*ASM_H*LABOUR</f>
        <v>750</v>
      </c>
      <c r="AD2528" s="24" t="n">
        <f aca="false">V2528*G10_CAGE+W2528*G10_SLEEVE</f>
        <v>596.31126</v>
      </c>
      <c r="AE2528" s="24" t="n">
        <f aca="false">N2528/1000*SHAFT_M+SHAFT_SET</f>
        <v>215.36</v>
      </c>
      <c r="AF2528" s="24" t="n">
        <f aca="false">2*ROUNDUP(G2528*1000/V_ZENER,0)*PRICE_Z+5*ROUNDUP(G2528*DIODE_SAFETY/V_STICK,0)*PRICE_STICK</f>
        <v>127</v>
      </c>
      <c r="AG2528" s="24" t="n">
        <f aca="false">SUM(X2528:AF2528)</f>
        <v>3951.77785535</v>
      </c>
      <c r="AH2528" s="20" t="n">
        <f aca="false">FIXED_BOM</f>
        <v>3461</v>
      </c>
      <c r="AI2528" s="24" t="n">
        <f aca="false">(AG2528+AH2528)*(1+CONT)</f>
        <v>8524.6945336525</v>
      </c>
      <c r="AJ2528" s="24" t="n">
        <f aca="false">IF(L2528&gt;0,AI2528/L2528,1000000000000)</f>
        <v>362.142725271255</v>
      </c>
      <c r="AK2528" s="8" t="n">
        <f aca="false">IF(AND(G2528&gt;=V_NEED,L2528&gt;=P_MIN,K2528&gt;=Z_MIN,F2528&lt;=N_CAP,D2528&lt;=R_MAX,OR(CORONA_REQ=0,O2528&gt;=G2528)),1,0)</f>
        <v>0</v>
      </c>
      <c r="AL2528" s="28" t="n">
        <f aca="false">IF(AK2528=1,IF(OBJECTIVE=1,AI2528,AJ2528),1000000000000)+ROW()*0.000000001</f>
        <v>1000000000000</v>
      </c>
    </row>
    <row r="2529" customFormat="false" ht="15" hidden="false" customHeight="false" outlineLevel="0" collapsed="false">
      <c r="A2529" s="8" t="n">
        <v>2525</v>
      </c>
      <c r="B2529" s="23" t="n">
        <v>8</v>
      </c>
      <c r="C2529" s="23" t="n">
        <v>1.5</v>
      </c>
      <c r="D2529" s="8" t="n">
        <v>300</v>
      </c>
      <c r="E2529" s="8" t="n">
        <v>18</v>
      </c>
      <c r="F2529" s="8" t="n">
        <v>12</v>
      </c>
      <c r="G2529" s="28" t="n">
        <v>16.907073</v>
      </c>
      <c r="H2529" s="8" t="n">
        <v>150.007665</v>
      </c>
      <c r="I2529" s="8" t="n">
        <v>2259.053571</v>
      </c>
      <c r="J2529" s="28" t="n">
        <v>15.059588</v>
      </c>
      <c r="K2529" s="39" t="n">
        <v>1.536431</v>
      </c>
      <c r="L2529" s="28" t="n">
        <v>28.733179</v>
      </c>
      <c r="M2529" s="8" t="n">
        <v>315</v>
      </c>
      <c r="N2529" s="8" t="n">
        <v>1242</v>
      </c>
      <c r="O2529" s="28" t="n">
        <v>13.139418</v>
      </c>
      <c r="P2529" s="28" t="n">
        <v>18.90921</v>
      </c>
      <c r="Q2529" s="28" t="n">
        <v>22.266038</v>
      </c>
      <c r="R2529" s="8" t="n">
        <v>48</v>
      </c>
      <c r="S2529" s="8" t="n">
        <v>20</v>
      </c>
      <c r="T2529" s="23" t="n">
        <v>290.900872</v>
      </c>
      <c r="U2529" s="23" t="n">
        <v>240.761054</v>
      </c>
      <c r="V2529" s="28" t="n">
        <v>10.657715</v>
      </c>
      <c r="W2529" s="39" t="n">
        <v>1.120078</v>
      </c>
      <c r="X2529" s="24" t="n">
        <f aca="false">P2529*RHO_VANE/2700*(1+SCRAP)*PRICE_VANE</f>
        <v>226.3432437</v>
      </c>
      <c r="Y2529" s="24" t="n">
        <f aca="false">Q2529*RHO_PLATE/2700*(1+SCRAP)*PRICE_PLATE</f>
        <v>266.52447486</v>
      </c>
      <c r="Z2529" s="24" t="n">
        <f aca="false">T2529*CUT_M+(R2529+S2529)*CUT_SET</f>
        <v>504.351308</v>
      </c>
      <c r="AA2529" s="24" t="n">
        <f aca="false">U2529*ROUND_M</f>
        <v>1203.80527</v>
      </c>
      <c r="AB2529" s="24" t="n">
        <f aca="false">(R2529+S2529)*FINISH_PART</f>
        <v>544</v>
      </c>
      <c r="AC2529" s="24" t="n">
        <f aca="false">R2529*SPACER_VANE+(R2529+S2529)*ASM_H*LABOUR</f>
        <v>909</v>
      </c>
      <c r="AD2529" s="24" t="n">
        <f aca="false">V2529*G10_CAGE+W2529*G10_SLEEVE</f>
        <v>706.66758</v>
      </c>
      <c r="AE2529" s="24" t="n">
        <f aca="false">N2529/1000*SHAFT_M+SHAFT_SET</f>
        <v>229.04</v>
      </c>
      <c r="AF2529" s="24" t="n">
        <f aca="false">2*ROUNDUP(G2529*1000/V_ZENER,0)*PRICE_Z+5*ROUNDUP(G2529*DIODE_SAFETY/V_STICK,0)*PRICE_STICK</f>
        <v>127</v>
      </c>
      <c r="AG2529" s="24" t="n">
        <f aca="false">SUM(X2529:AF2529)</f>
        <v>4716.73187656</v>
      </c>
      <c r="AH2529" s="20" t="n">
        <f aca="false">FIXED_BOM</f>
        <v>3461</v>
      </c>
      <c r="AI2529" s="24" t="n">
        <f aca="false">(AG2529+AH2529)*(1+CONT)</f>
        <v>9404.391658044</v>
      </c>
      <c r="AJ2529" s="24" t="n">
        <f aca="false">IF(L2529&gt;0,AI2529/L2529,1000000000000)</f>
        <v>327.300771628646</v>
      </c>
      <c r="AK2529" s="8" t="n">
        <f aca="false">IF(AND(G2529&gt;=V_NEED,L2529&gt;=P_MIN,K2529&gt;=Z_MIN,F2529&lt;=N_CAP,D2529&lt;=R_MAX,OR(CORONA_REQ=0,O2529&gt;=G2529)),1,0)</f>
        <v>0</v>
      </c>
      <c r="AL2529" s="28" t="n">
        <f aca="false">IF(AK2529=1,IF(OBJECTIVE=1,AI2529,AJ2529),1000000000000)+ROW()*0.000000001</f>
        <v>1000000000000</v>
      </c>
    </row>
    <row r="2530" customFormat="false" ht="15" hidden="false" customHeight="false" outlineLevel="0" collapsed="false">
      <c r="A2530" s="8" t="n">
        <v>2526</v>
      </c>
      <c r="B2530" s="23" t="n">
        <v>8</v>
      </c>
      <c r="C2530" s="23" t="n">
        <v>1.5</v>
      </c>
      <c r="D2530" s="8" t="n">
        <v>300</v>
      </c>
      <c r="E2530" s="8" t="n">
        <v>18</v>
      </c>
      <c r="F2530" s="8" t="n">
        <v>16</v>
      </c>
      <c r="G2530" s="28" t="n">
        <v>16.907073</v>
      </c>
      <c r="H2530" s="8" t="n">
        <v>201.488593</v>
      </c>
      <c r="I2530" s="8" t="n">
        <v>3044.811335</v>
      </c>
      <c r="J2530" s="28" t="n">
        <v>15.111582</v>
      </c>
      <c r="K2530" s="39" t="n">
        <v>1.544461</v>
      </c>
      <c r="L2530" s="28" t="n">
        <v>39.102306</v>
      </c>
      <c r="M2530" s="8" t="n">
        <v>419.5</v>
      </c>
      <c r="N2530" s="8" t="n">
        <v>1451</v>
      </c>
      <c r="O2530" s="28" t="n">
        <v>13.139418</v>
      </c>
      <c r="P2530" s="28" t="n">
        <v>25.21228</v>
      </c>
      <c r="Q2530" s="28" t="n">
        <v>28.945849</v>
      </c>
      <c r="R2530" s="8" t="n">
        <v>64</v>
      </c>
      <c r="S2530" s="8" t="n">
        <v>26</v>
      </c>
      <c r="T2530" s="23" t="n">
        <v>386.401753</v>
      </c>
      <c r="U2530" s="23" t="n">
        <v>319.548662</v>
      </c>
      <c r="V2530" s="28" t="n">
        <v>13.709033</v>
      </c>
      <c r="W2530" s="39" t="n">
        <v>1.440758</v>
      </c>
      <c r="X2530" s="24" t="n">
        <f aca="false">P2530*RHO_VANE/2700*(1+SCRAP)*PRICE_VANE</f>
        <v>301.7909916</v>
      </c>
      <c r="Y2530" s="24" t="n">
        <f aca="false">Q2530*RHO_PLATE/2700*(1+SCRAP)*PRICE_PLATE</f>
        <v>346.48181253</v>
      </c>
      <c r="Z2530" s="24" t="n">
        <f aca="false">T2530*CUT_M+(R2530+S2530)*CUT_SET</f>
        <v>669.6026295</v>
      </c>
      <c r="AA2530" s="24" t="n">
        <f aca="false">U2530*ROUND_M</f>
        <v>1597.74331</v>
      </c>
      <c r="AB2530" s="24" t="n">
        <f aca="false">(R2530+S2530)*FINISH_PART</f>
        <v>720</v>
      </c>
      <c r="AC2530" s="24" t="n">
        <f aca="false">R2530*SPACER_VANE+(R2530+S2530)*ASM_H*LABOUR</f>
        <v>1204.5</v>
      </c>
      <c r="AD2530" s="24" t="n">
        <f aca="false">V2530*G10_CAGE+W2530*G10_SLEEVE</f>
        <v>908.98746</v>
      </c>
      <c r="AE2530" s="24" t="n">
        <f aca="false">N2530/1000*SHAFT_M+SHAFT_SET</f>
        <v>254.12</v>
      </c>
      <c r="AF2530" s="24" t="n">
        <f aca="false">2*ROUNDUP(G2530*1000/V_ZENER,0)*PRICE_Z+5*ROUNDUP(G2530*DIODE_SAFETY/V_STICK,0)*PRICE_STICK</f>
        <v>127</v>
      </c>
      <c r="AG2530" s="24" t="n">
        <f aca="false">SUM(X2530:AF2530)</f>
        <v>6130.22620363</v>
      </c>
      <c r="AH2530" s="20" t="n">
        <f aca="false">FIXED_BOM</f>
        <v>3461</v>
      </c>
      <c r="AI2530" s="24" t="n">
        <f aca="false">(AG2530+AH2530)*(1+CONT)</f>
        <v>11029.9101341745</v>
      </c>
      <c r="AJ2530" s="24" t="n">
        <f aca="false">IF(L2530&gt;0,AI2530/L2530,1000000000000)</f>
        <v>282.078252218028</v>
      </c>
      <c r="AK2530" s="8" t="n">
        <f aca="false">IF(AND(G2530&gt;=V_NEED,L2530&gt;=P_MIN,K2530&gt;=Z_MIN,F2530&lt;=N_CAP,D2530&lt;=R_MAX,OR(CORONA_REQ=0,O2530&gt;=G2530)),1,0)</f>
        <v>0</v>
      </c>
      <c r="AL2530" s="28" t="n">
        <f aca="false">IF(AK2530=1,IF(OBJECTIVE=1,AI2530,AJ2530),1000000000000)+ROW()*0.000000001</f>
        <v>1000000000000</v>
      </c>
    </row>
    <row r="2531" customFormat="false" ht="15" hidden="false" customHeight="false" outlineLevel="0" collapsed="false">
      <c r="A2531" s="8" t="n">
        <v>2527</v>
      </c>
      <c r="B2531" s="23" t="n">
        <v>8</v>
      </c>
      <c r="C2531" s="23" t="n">
        <v>1.5</v>
      </c>
      <c r="D2531" s="8" t="n">
        <v>300</v>
      </c>
      <c r="E2531" s="8" t="n">
        <v>22</v>
      </c>
      <c r="F2531" s="8" t="n">
        <v>4</v>
      </c>
      <c r="G2531" s="28" t="n">
        <v>16.907073</v>
      </c>
      <c r="H2531" s="8" t="n">
        <v>62.700269</v>
      </c>
      <c r="I2531" s="8" t="n">
        <v>830.945726</v>
      </c>
      <c r="J2531" s="28" t="n">
        <v>13.252666</v>
      </c>
      <c r="K2531" s="39" t="n">
        <v>1.472161</v>
      </c>
      <c r="L2531" s="28" t="n">
        <v>9.676018</v>
      </c>
      <c r="M2531" s="8" t="n">
        <v>115.5</v>
      </c>
      <c r="N2531" s="8" t="n">
        <v>843</v>
      </c>
      <c r="O2531" s="28" t="n">
        <v>13.139418</v>
      </c>
      <c r="P2531" s="28" t="n">
        <v>7.490592</v>
      </c>
      <c r="Q2531" s="28" t="n">
        <v>11.133019</v>
      </c>
      <c r="R2531" s="8" t="n">
        <v>16</v>
      </c>
      <c r="S2531" s="8" t="n">
        <v>10</v>
      </c>
      <c r="T2531" s="23" t="n">
        <v>104.29734</v>
      </c>
      <c r="U2531" s="23" t="n">
        <v>87.584067</v>
      </c>
      <c r="V2531" s="28" t="n">
        <v>4.832471</v>
      </c>
      <c r="W2531" s="39" t="n">
        <v>0.507871</v>
      </c>
      <c r="X2531" s="24" t="n">
        <f aca="false">P2531*RHO_VANE/2700*(1+SCRAP)*PRICE_VANE</f>
        <v>89.66238624</v>
      </c>
      <c r="Y2531" s="24" t="n">
        <f aca="false">Q2531*RHO_PLATE/2700*(1+SCRAP)*PRICE_PLATE</f>
        <v>133.26223743</v>
      </c>
      <c r="Z2531" s="24" t="n">
        <f aca="false">T2531*CUT_M+(R2531+S2531)*CUT_SET</f>
        <v>182.44601</v>
      </c>
      <c r="AA2531" s="24" t="n">
        <f aca="false">U2531*ROUND_M</f>
        <v>437.920335</v>
      </c>
      <c r="AB2531" s="24" t="n">
        <f aca="false">(R2531+S2531)*FINISH_PART</f>
        <v>208</v>
      </c>
      <c r="AC2531" s="24" t="n">
        <f aca="false">R2531*SPACER_VANE+(R2531+S2531)*ASM_H*LABOUR</f>
        <v>340.5</v>
      </c>
      <c r="AD2531" s="24" t="n">
        <f aca="false">V2531*G10_CAGE+W2531*G10_SLEEVE</f>
        <v>320.42052</v>
      </c>
      <c r="AE2531" s="24" t="n">
        <f aca="false">N2531/1000*SHAFT_M+SHAFT_SET</f>
        <v>181.16</v>
      </c>
      <c r="AF2531" s="24" t="n">
        <f aca="false">2*ROUNDUP(G2531*1000/V_ZENER,0)*PRICE_Z+5*ROUNDUP(G2531*DIODE_SAFETY/V_STICK,0)*PRICE_STICK</f>
        <v>127</v>
      </c>
      <c r="AG2531" s="24" t="n">
        <f aca="false">SUM(X2531:AF2531)</f>
        <v>2020.37148867</v>
      </c>
      <c r="AH2531" s="20" t="n">
        <f aca="false">FIXED_BOM</f>
        <v>3461</v>
      </c>
      <c r="AI2531" s="24" t="n">
        <f aca="false">(AG2531+AH2531)*(1+CONT)</f>
        <v>6303.5772119705</v>
      </c>
      <c r="AJ2531" s="24" t="n">
        <f aca="false">IF(L2531&gt;0,AI2531/L2531,1000000000000)</f>
        <v>651.463981564575</v>
      </c>
      <c r="AK2531" s="8" t="n">
        <f aca="false">IF(AND(G2531&gt;=V_NEED,L2531&gt;=P_MIN,K2531&gt;=Z_MIN,F2531&lt;=N_CAP,D2531&lt;=R_MAX,OR(CORONA_REQ=0,O2531&gt;=G2531)),1,0)</f>
        <v>0</v>
      </c>
      <c r="AL2531" s="28" t="n">
        <f aca="false">IF(AK2531=1,IF(OBJECTIVE=1,AI2531,AJ2531),1000000000000)+ROW()*0.000000001</f>
        <v>1000000000000</v>
      </c>
    </row>
    <row r="2532" customFormat="false" ht="15" hidden="false" customHeight="false" outlineLevel="0" collapsed="false">
      <c r="A2532" s="8" t="n">
        <v>2528</v>
      </c>
      <c r="B2532" s="23" t="n">
        <v>8</v>
      </c>
      <c r="C2532" s="23" t="n">
        <v>1.5</v>
      </c>
      <c r="D2532" s="8" t="n">
        <v>300</v>
      </c>
      <c r="E2532" s="8" t="n">
        <v>22</v>
      </c>
      <c r="F2532" s="8" t="n">
        <v>6</v>
      </c>
      <c r="G2532" s="28" t="n">
        <v>16.907073</v>
      </c>
      <c r="H2532" s="8" t="n">
        <v>97.386136</v>
      </c>
      <c r="I2532" s="8" t="n">
        <v>1305.771855</v>
      </c>
      <c r="J2532" s="28" t="n">
        <v>13.40819</v>
      </c>
      <c r="K2532" s="39" t="n">
        <v>1.49782</v>
      </c>
      <c r="L2532" s="28" t="n">
        <v>15.780056</v>
      </c>
      <c r="M2532" s="8" t="n">
        <v>163</v>
      </c>
      <c r="N2532" s="8" t="n">
        <v>938</v>
      </c>
      <c r="O2532" s="28" t="n">
        <v>13.139418</v>
      </c>
      <c r="P2532" s="28" t="n">
        <v>11.235888</v>
      </c>
      <c r="Q2532" s="28" t="n">
        <v>13.359623</v>
      </c>
      <c r="R2532" s="8" t="n">
        <v>24</v>
      </c>
      <c r="S2532" s="8" t="n">
        <v>12</v>
      </c>
      <c r="T2532" s="23" t="n">
        <v>149.848666</v>
      </c>
      <c r="U2532" s="23" t="n">
        <v>124.778757</v>
      </c>
      <c r="V2532" s="28" t="n">
        <v>6.219434</v>
      </c>
      <c r="W2532" s="39" t="n">
        <v>0.653635</v>
      </c>
      <c r="X2532" s="24" t="n">
        <f aca="false">P2532*RHO_VANE/2700*(1+SCRAP)*PRICE_VANE</f>
        <v>134.49357936</v>
      </c>
      <c r="Y2532" s="24" t="n">
        <f aca="false">Q2532*RHO_PLATE/2700*(1+SCRAP)*PRICE_PLATE</f>
        <v>159.91468731</v>
      </c>
      <c r="Z2532" s="24" t="n">
        <f aca="false">T2532*CUT_M+(R2532+S2532)*CUT_SET</f>
        <v>260.772999</v>
      </c>
      <c r="AA2532" s="24" t="n">
        <f aca="false">U2532*ROUND_M</f>
        <v>623.893785</v>
      </c>
      <c r="AB2532" s="24" t="n">
        <f aca="false">(R2532+S2532)*FINISH_PART</f>
        <v>288</v>
      </c>
      <c r="AC2532" s="24" t="n">
        <f aca="false">R2532*SPACER_VANE+(R2532+S2532)*ASM_H*LABOUR</f>
        <v>477</v>
      </c>
      <c r="AD2532" s="24" t="n">
        <f aca="false">V2532*G10_CAGE+W2532*G10_SLEEVE</f>
        <v>412.38414</v>
      </c>
      <c r="AE2532" s="24" t="n">
        <f aca="false">N2532/1000*SHAFT_M+SHAFT_SET</f>
        <v>192.56</v>
      </c>
      <c r="AF2532" s="24" t="n">
        <f aca="false">2*ROUNDUP(G2532*1000/V_ZENER,0)*PRICE_Z+5*ROUNDUP(G2532*DIODE_SAFETY/V_STICK,0)*PRICE_STICK</f>
        <v>127</v>
      </c>
      <c r="AG2532" s="24" t="n">
        <f aca="false">SUM(X2532:AF2532)</f>
        <v>2676.01919067</v>
      </c>
      <c r="AH2532" s="20" t="n">
        <f aca="false">FIXED_BOM</f>
        <v>3461</v>
      </c>
      <c r="AI2532" s="24" t="n">
        <f aca="false">(AG2532+AH2532)*(1+CONT)</f>
        <v>7057.5720692705</v>
      </c>
      <c r="AJ2532" s="24" t="n">
        <f aca="false">IF(L2532&gt;0,AI2532/L2532,1000000000000)</f>
        <v>447.246325949065</v>
      </c>
      <c r="AK2532" s="8" t="n">
        <f aca="false">IF(AND(G2532&gt;=V_NEED,L2532&gt;=P_MIN,K2532&gt;=Z_MIN,F2532&lt;=N_CAP,D2532&lt;=R_MAX,OR(CORONA_REQ=0,O2532&gt;=G2532)),1,0)</f>
        <v>0</v>
      </c>
      <c r="AL2532" s="28" t="n">
        <f aca="false">IF(AK2532=1,IF(OBJECTIVE=1,AI2532,AJ2532),1000000000000)+ROW()*0.000000001</f>
        <v>1000000000000</v>
      </c>
    </row>
    <row r="2533" customFormat="false" ht="15" hidden="false" customHeight="false" outlineLevel="0" collapsed="false">
      <c r="A2533" s="8" t="n">
        <v>2529</v>
      </c>
      <c r="B2533" s="23" t="n">
        <v>8</v>
      </c>
      <c r="C2533" s="23" t="n">
        <v>1.5</v>
      </c>
      <c r="D2533" s="8" t="n">
        <v>300</v>
      </c>
      <c r="E2533" s="8" t="n">
        <v>22</v>
      </c>
      <c r="F2533" s="8" t="n">
        <v>8</v>
      </c>
      <c r="G2533" s="28" t="n">
        <v>16.907073</v>
      </c>
      <c r="H2533" s="8" t="n">
        <v>132.072004</v>
      </c>
      <c r="I2533" s="8" t="n">
        <v>1780.597984</v>
      </c>
      <c r="J2533" s="28" t="n">
        <v>13.482024</v>
      </c>
      <c r="K2533" s="39" t="n">
        <v>1.510701</v>
      </c>
      <c r="L2533" s="28" t="n">
        <v>21.903955</v>
      </c>
      <c r="M2533" s="8" t="n">
        <v>220</v>
      </c>
      <c r="N2533" s="8" t="n">
        <v>1052</v>
      </c>
      <c r="O2533" s="28" t="n">
        <v>13.139418</v>
      </c>
      <c r="P2533" s="28" t="n">
        <v>14.981184</v>
      </c>
      <c r="Q2533" s="28" t="n">
        <v>17.81283</v>
      </c>
      <c r="R2533" s="8" t="n">
        <v>32</v>
      </c>
      <c r="S2533" s="8" t="n">
        <v>16</v>
      </c>
      <c r="T2533" s="23" t="n">
        <v>199.798221</v>
      </c>
      <c r="U2533" s="23" t="n">
        <v>166.371675</v>
      </c>
      <c r="V2533" s="28" t="n">
        <v>7.883789</v>
      </c>
      <c r="W2533" s="39" t="n">
        <v>0.828551</v>
      </c>
      <c r="X2533" s="24" t="n">
        <f aca="false">P2533*RHO_VANE/2700*(1+SCRAP)*PRICE_VANE</f>
        <v>179.32477248</v>
      </c>
      <c r="Y2533" s="24" t="n">
        <f aca="false">Q2533*RHO_PLATE/2700*(1+SCRAP)*PRICE_PLATE</f>
        <v>213.2195751</v>
      </c>
      <c r="Z2533" s="24" t="n">
        <f aca="false">T2533*CUT_M+(R2533+S2533)*CUT_SET</f>
        <v>347.6973315</v>
      </c>
      <c r="AA2533" s="24" t="n">
        <f aca="false">U2533*ROUND_M</f>
        <v>831.858375</v>
      </c>
      <c r="AB2533" s="24" t="n">
        <f aca="false">(R2533+S2533)*FINISH_PART</f>
        <v>384</v>
      </c>
      <c r="AC2533" s="24" t="n">
        <f aca="false">R2533*SPACER_VANE+(R2533+S2533)*ASM_H*LABOUR</f>
        <v>636</v>
      </c>
      <c r="AD2533" s="24" t="n">
        <f aca="false">V2533*G10_CAGE+W2533*G10_SLEEVE</f>
        <v>522.7404</v>
      </c>
      <c r="AE2533" s="24" t="n">
        <f aca="false">N2533/1000*SHAFT_M+SHAFT_SET</f>
        <v>206.24</v>
      </c>
      <c r="AF2533" s="24" t="n">
        <f aca="false">2*ROUNDUP(G2533*1000/V_ZENER,0)*PRICE_Z+5*ROUNDUP(G2533*DIODE_SAFETY/V_STICK,0)*PRICE_STICK</f>
        <v>127</v>
      </c>
      <c r="AG2533" s="24" t="n">
        <f aca="false">SUM(X2533:AF2533)</f>
        <v>3448.08045408</v>
      </c>
      <c r="AH2533" s="20" t="n">
        <f aca="false">FIXED_BOM</f>
        <v>3461</v>
      </c>
      <c r="AI2533" s="24" t="n">
        <f aca="false">(AG2533+AH2533)*(1+CONT)</f>
        <v>7945.442522192</v>
      </c>
      <c r="AJ2533" s="24" t="n">
        <f aca="false">IF(L2533&gt;0,AI2533/L2533,1000000000000)</f>
        <v>362.74008607998</v>
      </c>
      <c r="AK2533" s="8" t="n">
        <f aca="false">IF(AND(G2533&gt;=V_NEED,L2533&gt;=P_MIN,K2533&gt;=Z_MIN,F2533&lt;=N_CAP,D2533&lt;=R_MAX,OR(CORONA_REQ=0,O2533&gt;=G2533)),1,0)</f>
        <v>0</v>
      </c>
      <c r="AL2533" s="28" t="n">
        <f aca="false">IF(AK2533=1,IF(OBJECTIVE=1,AI2533,AJ2533),1000000000000)+ROW()*0.000000001</f>
        <v>1000000000000</v>
      </c>
    </row>
    <row r="2534" customFormat="false" ht="15" hidden="false" customHeight="false" outlineLevel="0" collapsed="false">
      <c r="A2534" s="8" t="n">
        <v>2530</v>
      </c>
      <c r="B2534" s="23" t="n">
        <v>8</v>
      </c>
      <c r="C2534" s="23" t="n">
        <v>1.5</v>
      </c>
      <c r="D2534" s="8" t="n">
        <v>300</v>
      </c>
      <c r="E2534" s="8" t="n">
        <v>22</v>
      </c>
      <c r="F2534" s="8" t="n">
        <v>10</v>
      </c>
      <c r="G2534" s="28" t="n">
        <v>16.907073</v>
      </c>
      <c r="H2534" s="8" t="n">
        <v>166.757872</v>
      </c>
      <c r="I2534" s="8" t="n">
        <v>2255.424113</v>
      </c>
      <c r="J2534" s="28" t="n">
        <v>13.525143</v>
      </c>
      <c r="K2534" s="39" t="n">
        <v>1.517955</v>
      </c>
      <c r="L2534" s="28" t="n">
        <v>28.015896</v>
      </c>
      <c r="M2534" s="8" t="n">
        <v>277</v>
      </c>
      <c r="N2534" s="8" t="n">
        <v>1166</v>
      </c>
      <c r="O2534" s="28" t="n">
        <v>13.139418</v>
      </c>
      <c r="P2534" s="28" t="n">
        <v>18.72648</v>
      </c>
      <c r="Q2534" s="28" t="n">
        <v>22.266038</v>
      </c>
      <c r="R2534" s="8" t="n">
        <v>40</v>
      </c>
      <c r="S2534" s="8" t="n">
        <v>20</v>
      </c>
      <c r="T2534" s="23" t="n">
        <v>249.747777</v>
      </c>
      <c r="U2534" s="23" t="n">
        <v>207.964594</v>
      </c>
      <c r="V2534" s="28" t="n">
        <v>9.548145</v>
      </c>
      <c r="W2534" s="39" t="n">
        <v>1.003467</v>
      </c>
      <c r="X2534" s="24" t="n">
        <f aca="false">P2534*RHO_VANE/2700*(1+SCRAP)*PRICE_VANE</f>
        <v>224.1559656</v>
      </c>
      <c r="Y2534" s="24" t="n">
        <f aca="false">Q2534*RHO_PLATE/2700*(1+SCRAP)*PRICE_PLATE</f>
        <v>266.52447486</v>
      </c>
      <c r="Z2534" s="24" t="n">
        <f aca="false">T2534*CUT_M+(R2534+S2534)*CUT_SET</f>
        <v>434.6216655</v>
      </c>
      <c r="AA2534" s="24" t="n">
        <f aca="false">U2534*ROUND_M</f>
        <v>1039.82297</v>
      </c>
      <c r="AB2534" s="24" t="n">
        <f aca="false">(R2534+S2534)*FINISH_PART</f>
        <v>480</v>
      </c>
      <c r="AC2534" s="24" t="n">
        <f aca="false">R2534*SPACER_VANE+(R2534+S2534)*ASM_H*LABOUR</f>
        <v>795</v>
      </c>
      <c r="AD2534" s="24" t="n">
        <f aca="false">V2534*G10_CAGE+W2534*G10_SLEEVE</f>
        <v>633.09672</v>
      </c>
      <c r="AE2534" s="24" t="n">
        <f aca="false">N2534/1000*SHAFT_M+SHAFT_SET</f>
        <v>219.92</v>
      </c>
      <c r="AF2534" s="24" t="n">
        <f aca="false">2*ROUNDUP(G2534*1000/V_ZENER,0)*PRICE_Z+5*ROUNDUP(G2534*DIODE_SAFETY/V_STICK,0)*PRICE_STICK</f>
        <v>127</v>
      </c>
      <c r="AG2534" s="24" t="n">
        <f aca="false">SUM(X2534:AF2534)</f>
        <v>4220.14179596</v>
      </c>
      <c r="AH2534" s="20" t="n">
        <f aca="false">FIXED_BOM</f>
        <v>3461</v>
      </c>
      <c r="AI2534" s="24" t="n">
        <f aca="false">(AG2534+AH2534)*(1+CONT)</f>
        <v>8833.313065354</v>
      </c>
      <c r="AJ2534" s="24" t="n">
        <f aca="false">IF(L2534&gt;0,AI2534/L2534,1000000000000)</f>
        <v>315.296468310491</v>
      </c>
      <c r="AK2534" s="8" t="n">
        <f aca="false">IF(AND(G2534&gt;=V_NEED,L2534&gt;=P_MIN,K2534&gt;=Z_MIN,F2534&lt;=N_CAP,D2534&lt;=R_MAX,OR(CORONA_REQ=0,O2534&gt;=G2534)),1,0)</f>
        <v>0</v>
      </c>
      <c r="AL2534" s="28" t="n">
        <f aca="false">IF(AK2534=1,IF(OBJECTIVE=1,AI2534,AJ2534),1000000000000)+ROW()*0.000000001</f>
        <v>1000000000000</v>
      </c>
    </row>
    <row r="2535" customFormat="false" ht="15" hidden="false" customHeight="false" outlineLevel="0" collapsed="false">
      <c r="A2535" s="8" t="n">
        <v>2531</v>
      </c>
      <c r="B2535" s="23" t="n">
        <v>8</v>
      </c>
      <c r="C2535" s="23" t="n">
        <v>1.5</v>
      </c>
      <c r="D2535" s="8" t="n">
        <v>300</v>
      </c>
      <c r="E2535" s="8" t="n">
        <v>22</v>
      </c>
      <c r="F2535" s="8" t="n">
        <v>12</v>
      </c>
      <c r="G2535" s="28" t="n">
        <v>16.907073</v>
      </c>
      <c r="H2535" s="8" t="n">
        <v>201.44374</v>
      </c>
      <c r="I2535" s="8" t="n">
        <v>2730.250242</v>
      </c>
      <c r="J2535" s="28" t="n">
        <v>13.553413</v>
      </c>
      <c r="K2535" s="39" t="n">
        <v>1.523193</v>
      </c>
      <c r="L2535" s="28" t="n">
        <v>34.151262</v>
      </c>
      <c r="M2535" s="8" t="n">
        <v>324.5</v>
      </c>
      <c r="N2535" s="8" t="n">
        <v>1261</v>
      </c>
      <c r="O2535" s="28" t="n">
        <v>13.139418</v>
      </c>
      <c r="P2535" s="28" t="n">
        <v>22.471776</v>
      </c>
      <c r="Q2535" s="28" t="n">
        <v>24.492642</v>
      </c>
      <c r="R2535" s="8" t="n">
        <v>48</v>
      </c>
      <c r="S2535" s="8" t="n">
        <v>22</v>
      </c>
      <c r="T2535" s="23" t="n">
        <v>295.299102</v>
      </c>
      <c r="U2535" s="23" t="n">
        <v>245.159283</v>
      </c>
      <c r="V2535" s="28" t="n">
        <v>10.935107</v>
      </c>
      <c r="W2535" s="39" t="n">
        <v>1.149231</v>
      </c>
      <c r="X2535" s="24" t="n">
        <f aca="false">P2535*RHO_VANE/2700*(1+SCRAP)*PRICE_VANE</f>
        <v>268.98715872</v>
      </c>
      <c r="Y2535" s="24" t="n">
        <f aca="false">Q2535*RHO_PLATE/2700*(1+SCRAP)*PRICE_PLATE</f>
        <v>293.17692474</v>
      </c>
      <c r="Z2535" s="24" t="n">
        <f aca="false">T2535*CUT_M+(R2535+S2535)*CUT_SET</f>
        <v>512.948653</v>
      </c>
      <c r="AA2535" s="24" t="n">
        <f aca="false">U2535*ROUND_M</f>
        <v>1225.796415</v>
      </c>
      <c r="AB2535" s="24" t="n">
        <f aca="false">(R2535+S2535)*FINISH_PART</f>
        <v>560</v>
      </c>
      <c r="AC2535" s="24" t="n">
        <f aca="false">R2535*SPACER_VANE+(R2535+S2535)*ASM_H*LABOUR</f>
        <v>931.5</v>
      </c>
      <c r="AD2535" s="24" t="n">
        <f aca="false">V2535*G10_CAGE+W2535*G10_SLEEVE</f>
        <v>725.06028</v>
      </c>
      <c r="AE2535" s="24" t="n">
        <f aca="false">N2535/1000*SHAFT_M+SHAFT_SET</f>
        <v>231.32</v>
      </c>
      <c r="AF2535" s="24" t="n">
        <f aca="false">2*ROUNDUP(G2535*1000/V_ZENER,0)*PRICE_Z+5*ROUNDUP(G2535*DIODE_SAFETY/V_STICK,0)*PRICE_STICK</f>
        <v>127</v>
      </c>
      <c r="AG2535" s="24" t="n">
        <f aca="false">SUM(X2535:AF2535)</f>
        <v>4875.78943146</v>
      </c>
      <c r="AH2535" s="20" t="n">
        <f aca="false">FIXED_BOM</f>
        <v>3461</v>
      </c>
      <c r="AI2535" s="24" t="n">
        <f aca="false">(AG2535+AH2535)*(1+CONT)</f>
        <v>9587.307846179</v>
      </c>
      <c r="AJ2535" s="24" t="n">
        <f aca="false">IF(L2535&gt;0,AI2535/L2535,1000000000000)</f>
        <v>280.7307046568</v>
      </c>
      <c r="AK2535" s="8" t="n">
        <f aca="false">IF(AND(G2535&gt;=V_NEED,L2535&gt;=P_MIN,K2535&gt;=Z_MIN,F2535&lt;=N_CAP,D2535&lt;=R_MAX,OR(CORONA_REQ=0,O2535&gt;=G2535)),1,0)</f>
        <v>0</v>
      </c>
      <c r="AL2535" s="28" t="n">
        <f aca="false">IF(AK2535=1,IF(OBJECTIVE=1,AI2535,AJ2535),1000000000000)+ROW()*0.000000001</f>
        <v>1000000000000</v>
      </c>
    </row>
    <row r="2536" customFormat="false" ht="15" hidden="false" customHeight="false" outlineLevel="0" collapsed="false">
      <c r="A2536" s="8" t="n">
        <v>2532</v>
      </c>
      <c r="B2536" s="23" t="n">
        <v>8</v>
      </c>
      <c r="C2536" s="23" t="n">
        <v>1.5</v>
      </c>
      <c r="D2536" s="8" t="n">
        <v>300</v>
      </c>
      <c r="E2536" s="8" t="n">
        <v>22</v>
      </c>
      <c r="F2536" s="8" t="n">
        <v>16</v>
      </c>
      <c r="G2536" s="28" t="n">
        <v>16.907073</v>
      </c>
      <c r="H2536" s="8" t="n">
        <v>270.815475</v>
      </c>
      <c r="I2536" s="8" t="n">
        <v>3679.902501</v>
      </c>
      <c r="J2536" s="28" t="n">
        <v>13.588228</v>
      </c>
      <c r="K2536" s="39" t="n">
        <v>1.529293</v>
      </c>
      <c r="L2536" s="28" t="n">
        <v>46.421873</v>
      </c>
      <c r="M2536" s="8" t="n">
        <v>438.5</v>
      </c>
      <c r="N2536" s="8" t="n">
        <v>1489</v>
      </c>
      <c r="O2536" s="28" t="n">
        <v>13.139418</v>
      </c>
      <c r="P2536" s="28" t="n">
        <v>29.962368</v>
      </c>
      <c r="Q2536" s="28" t="n">
        <v>33.399057</v>
      </c>
      <c r="R2536" s="8" t="n">
        <v>64</v>
      </c>
      <c r="S2536" s="8" t="n">
        <v>30</v>
      </c>
      <c r="T2536" s="23" t="n">
        <v>395.198213</v>
      </c>
      <c r="U2536" s="23" t="n">
        <v>328.345121</v>
      </c>
      <c r="V2536" s="28" t="n">
        <v>14.263818</v>
      </c>
      <c r="W2536" s="39" t="n">
        <v>1.499064</v>
      </c>
      <c r="X2536" s="24" t="n">
        <f aca="false">P2536*RHO_VANE/2700*(1+SCRAP)*PRICE_VANE</f>
        <v>358.64954496</v>
      </c>
      <c r="Y2536" s="24" t="n">
        <f aca="false">Q2536*RHO_PLATE/2700*(1+SCRAP)*PRICE_PLATE</f>
        <v>399.78671229</v>
      </c>
      <c r="Z2536" s="24" t="n">
        <f aca="false">T2536*CUT_M+(R2536+S2536)*CUT_SET</f>
        <v>686.7973195</v>
      </c>
      <c r="AA2536" s="24" t="n">
        <f aca="false">U2536*ROUND_M</f>
        <v>1641.725605</v>
      </c>
      <c r="AB2536" s="24" t="n">
        <f aca="false">(R2536+S2536)*FINISH_PART</f>
        <v>752</v>
      </c>
      <c r="AC2536" s="24" t="n">
        <f aca="false">R2536*SPACER_VANE+(R2536+S2536)*ASM_H*LABOUR</f>
        <v>1249.5</v>
      </c>
      <c r="AD2536" s="24" t="n">
        <f aca="false">V2536*G10_CAGE+W2536*G10_SLEEVE</f>
        <v>945.77292</v>
      </c>
      <c r="AE2536" s="24" t="n">
        <f aca="false">N2536/1000*SHAFT_M+SHAFT_SET</f>
        <v>258.68</v>
      </c>
      <c r="AF2536" s="24" t="n">
        <f aca="false">2*ROUNDUP(G2536*1000/V_ZENER,0)*PRICE_Z+5*ROUNDUP(G2536*DIODE_SAFETY/V_STICK,0)*PRICE_STICK</f>
        <v>127</v>
      </c>
      <c r="AG2536" s="24" t="n">
        <f aca="false">SUM(X2536:AF2536)</f>
        <v>6419.91210175</v>
      </c>
      <c r="AH2536" s="20" t="n">
        <f aca="false">FIXED_BOM</f>
        <v>3461</v>
      </c>
      <c r="AI2536" s="24" t="n">
        <f aca="false">(AG2536+AH2536)*(1+CONT)</f>
        <v>11363.0489170125</v>
      </c>
      <c r="AJ2536" s="24" t="n">
        <f aca="false">IF(L2536&gt;0,AI2536/L2536,1000000000000)</f>
        <v>244.777907108843</v>
      </c>
      <c r="AK2536" s="8" t="n">
        <f aca="false">IF(AND(G2536&gt;=V_NEED,L2536&gt;=P_MIN,K2536&gt;=Z_MIN,F2536&lt;=N_CAP,D2536&lt;=R_MAX,OR(CORONA_REQ=0,O2536&gt;=G2536)),1,0)</f>
        <v>0</v>
      </c>
      <c r="AL2536" s="28" t="n">
        <f aca="false">IF(AK2536=1,IF(OBJECTIVE=1,AI2536,AJ2536),1000000000000)+ROW()*0.000000001</f>
        <v>1000000000000</v>
      </c>
    </row>
    <row r="2537" customFormat="false" ht="15" hidden="false" customHeight="false" outlineLevel="0" collapsed="false">
      <c r="A2537" s="8" t="n">
        <v>2533</v>
      </c>
      <c r="B2537" s="23" t="n">
        <v>8</v>
      </c>
      <c r="C2537" s="23" t="n">
        <v>1.5</v>
      </c>
      <c r="D2537" s="8" t="n">
        <v>300</v>
      </c>
      <c r="E2537" s="8" t="n">
        <v>26</v>
      </c>
      <c r="F2537" s="8" t="n">
        <v>4</v>
      </c>
      <c r="G2537" s="28" t="n">
        <v>16.907073</v>
      </c>
      <c r="H2537" s="8" t="n">
        <v>95.600285</v>
      </c>
      <c r="I2537" s="8" t="n">
        <v>972.10848</v>
      </c>
      <c r="J2537" s="28" t="n">
        <v>10.168468</v>
      </c>
      <c r="K2537" s="39" t="n">
        <v>1.433625</v>
      </c>
      <c r="L2537" s="28" t="n">
        <v>10.692379</v>
      </c>
      <c r="M2537" s="8" t="n">
        <v>115.5</v>
      </c>
      <c r="N2537" s="8" t="n">
        <v>843</v>
      </c>
      <c r="O2537" s="28" t="n">
        <v>13.139418</v>
      </c>
      <c r="P2537" s="28" t="n">
        <v>8.678114</v>
      </c>
      <c r="Q2537" s="28" t="n">
        <v>11.133019</v>
      </c>
      <c r="R2537" s="8" t="n">
        <v>16</v>
      </c>
      <c r="S2537" s="8" t="n">
        <v>10</v>
      </c>
      <c r="T2537" s="23" t="n">
        <v>104.29734</v>
      </c>
      <c r="U2537" s="23" t="n">
        <v>87.584067</v>
      </c>
      <c r="V2537" s="28" t="n">
        <v>4.832471</v>
      </c>
      <c r="W2537" s="39" t="n">
        <v>0.507871</v>
      </c>
      <c r="X2537" s="24" t="n">
        <f aca="false">P2537*RHO_VANE/2700*(1+SCRAP)*PRICE_VANE</f>
        <v>103.87702458</v>
      </c>
      <c r="Y2537" s="24" t="n">
        <f aca="false">Q2537*RHO_PLATE/2700*(1+SCRAP)*PRICE_PLATE</f>
        <v>133.26223743</v>
      </c>
      <c r="Z2537" s="24" t="n">
        <f aca="false">T2537*CUT_M+(R2537+S2537)*CUT_SET</f>
        <v>182.44601</v>
      </c>
      <c r="AA2537" s="24" t="n">
        <f aca="false">U2537*ROUND_M</f>
        <v>437.920335</v>
      </c>
      <c r="AB2537" s="24" t="n">
        <f aca="false">(R2537+S2537)*FINISH_PART</f>
        <v>208</v>
      </c>
      <c r="AC2537" s="24" t="n">
        <f aca="false">R2537*SPACER_VANE+(R2537+S2537)*ASM_H*LABOUR</f>
        <v>340.5</v>
      </c>
      <c r="AD2537" s="24" t="n">
        <f aca="false">V2537*G10_CAGE+W2537*G10_SLEEVE</f>
        <v>320.42052</v>
      </c>
      <c r="AE2537" s="24" t="n">
        <f aca="false">N2537/1000*SHAFT_M+SHAFT_SET</f>
        <v>181.16</v>
      </c>
      <c r="AF2537" s="24" t="n">
        <f aca="false">2*ROUNDUP(G2537*1000/V_ZENER,0)*PRICE_Z+5*ROUNDUP(G2537*DIODE_SAFETY/V_STICK,0)*PRICE_STICK</f>
        <v>127</v>
      </c>
      <c r="AG2537" s="24" t="n">
        <f aca="false">SUM(X2537:AF2537)</f>
        <v>2034.58612701</v>
      </c>
      <c r="AH2537" s="20" t="n">
        <f aca="false">FIXED_BOM</f>
        <v>3461</v>
      </c>
      <c r="AI2537" s="24" t="n">
        <f aca="false">(AG2537+AH2537)*(1+CONT)</f>
        <v>6319.9240460615</v>
      </c>
      <c r="AJ2537" s="24" t="n">
        <f aca="false">IF(L2537&gt;0,AI2537/L2537,1000000000000)</f>
        <v>591.068091213518</v>
      </c>
      <c r="AK2537" s="8" t="n">
        <f aca="false">IF(AND(G2537&gt;=V_NEED,L2537&gt;=P_MIN,K2537&gt;=Z_MIN,F2537&lt;=N_CAP,D2537&lt;=R_MAX,OR(CORONA_REQ=0,O2537&gt;=G2537)),1,0)</f>
        <v>0</v>
      </c>
      <c r="AL2537" s="28" t="n">
        <f aca="false">IF(AK2537=1,IF(OBJECTIVE=1,AI2537,AJ2537),1000000000000)+ROW()*0.000000001</f>
        <v>1000000000000</v>
      </c>
    </row>
    <row r="2538" customFormat="false" ht="15" hidden="false" customHeight="false" outlineLevel="0" collapsed="false">
      <c r="A2538" s="8" t="n">
        <v>2534</v>
      </c>
      <c r="B2538" s="23" t="n">
        <v>8</v>
      </c>
      <c r="C2538" s="23" t="n">
        <v>1.5</v>
      </c>
      <c r="D2538" s="8" t="n">
        <v>300</v>
      </c>
      <c r="E2538" s="8" t="n">
        <v>26</v>
      </c>
      <c r="F2538" s="8" t="n">
        <v>6</v>
      </c>
      <c r="G2538" s="28" t="n">
        <v>16.907073</v>
      </c>
      <c r="H2538" s="8" t="n">
        <v>149.086163</v>
      </c>
      <c r="I2538" s="8" t="n">
        <v>1527.599041</v>
      </c>
      <c r="J2538" s="28" t="n">
        <v>10.246417</v>
      </c>
      <c r="K2538" s="39" t="n">
        <v>1.453909</v>
      </c>
      <c r="L2538" s="28" t="n">
        <v>17.359208</v>
      </c>
      <c r="M2538" s="8" t="n">
        <v>172.5</v>
      </c>
      <c r="N2538" s="8" t="n">
        <v>957</v>
      </c>
      <c r="O2538" s="28" t="n">
        <v>13.139418</v>
      </c>
      <c r="P2538" s="28" t="n">
        <v>13.017171</v>
      </c>
      <c r="Q2538" s="28" t="n">
        <v>15.586227</v>
      </c>
      <c r="R2538" s="8" t="n">
        <v>24</v>
      </c>
      <c r="S2538" s="8" t="n">
        <v>14</v>
      </c>
      <c r="T2538" s="23" t="n">
        <v>154.246896</v>
      </c>
      <c r="U2538" s="23" t="n">
        <v>129.176986</v>
      </c>
      <c r="V2538" s="28" t="n">
        <v>6.496826</v>
      </c>
      <c r="W2538" s="39" t="n">
        <v>0.682787</v>
      </c>
      <c r="X2538" s="24" t="n">
        <f aca="false">P2538*RHO_VANE/2700*(1+SCRAP)*PRICE_VANE</f>
        <v>155.81553687</v>
      </c>
      <c r="Y2538" s="24" t="n">
        <f aca="false">Q2538*RHO_PLATE/2700*(1+SCRAP)*PRICE_PLATE</f>
        <v>186.56713719</v>
      </c>
      <c r="Z2538" s="24" t="n">
        <f aca="false">T2538*CUT_M+(R2538+S2538)*CUT_SET</f>
        <v>269.370344</v>
      </c>
      <c r="AA2538" s="24" t="n">
        <f aca="false">U2538*ROUND_M</f>
        <v>645.88493</v>
      </c>
      <c r="AB2538" s="24" t="n">
        <f aca="false">(R2538+S2538)*FINISH_PART</f>
        <v>304</v>
      </c>
      <c r="AC2538" s="24" t="n">
        <f aca="false">R2538*SPACER_VANE+(R2538+S2538)*ASM_H*LABOUR</f>
        <v>499.5</v>
      </c>
      <c r="AD2538" s="24" t="n">
        <f aca="false">V2538*G10_CAGE+W2538*G10_SLEEVE</f>
        <v>430.77678</v>
      </c>
      <c r="AE2538" s="24" t="n">
        <f aca="false">N2538/1000*SHAFT_M+SHAFT_SET</f>
        <v>194.84</v>
      </c>
      <c r="AF2538" s="24" t="n">
        <f aca="false">2*ROUNDUP(G2538*1000/V_ZENER,0)*PRICE_Z+5*ROUNDUP(G2538*DIODE_SAFETY/V_STICK,0)*PRICE_STICK</f>
        <v>127</v>
      </c>
      <c r="AG2538" s="24" t="n">
        <f aca="false">SUM(X2538:AF2538)</f>
        <v>2813.75472806</v>
      </c>
      <c r="AH2538" s="20" t="n">
        <f aca="false">FIXED_BOM</f>
        <v>3461</v>
      </c>
      <c r="AI2538" s="24" t="n">
        <f aca="false">(AG2538+AH2538)*(1+CONT)</f>
        <v>7215.967937269</v>
      </c>
      <c r="AJ2538" s="24" t="n">
        <f aca="false">IF(L2538&gt;0,AI2538/L2538,1000000000000)</f>
        <v>415.685320278955</v>
      </c>
      <c r="AK2538" s="8" t="n">
        <f aca="false">IF(AND(G2538&gt;=V_NEED,L2538&gt;=P_MIN,K2538&gt;=Z_MIN,F2538&lt;=N_CAP,D2538&lt;=R_MAX,OR(CORONA_REQ=0,O2538&gt;=G2538)),1,0)</f>
        <v>0</v>
      </c>
      <c r="AL2538" s="28" t="n">
        <f aca="false">IF(AK2538=1,IF(OBJECTIVE=1,AI2538,AJ2538),1000000000000)+ROW()*0.000000001</f>
        <v>1000000000000</v>
      </c>
    </row>
    <row r="2539" customFormat="false" ht="15" hidden="false" customHeight="false" outlineLevel="0" collapsed="false">
      <c r="A2539" s="8" t="n">
        <v>2535</v>
      </c>
      <c r="B2539" s="23" t="n">
        <v>8</v>
      </c>
      <c r="C2539" s="23" t="n">
        <v>1.5</v>
      </c>
      <c r="D2539" s="8" t="n">
        <v>300</v>
      </c>
      <c r="E2539" s="8" t="n">
        <v>26</v>
      </c>
      <c r="F2539" s="8" t="n">
        <v>8</v>
      </c>
      <c r="G2539" s="28" t="n">
        <v>16.907073</v>
      </c>
      <c r="H2539" s="8" t="n">
        <v>202.57204</v>
      </c>
      <c r="I2539" s="8" t="n">
        <v>2083.089601</v>
      </c>
      <c r="J2539" s="28" t="n">
        <v>10.283204</v>
      </c>
      <c r="K2539" s="39" t="n">
        <v>1.464103</v>
      </c>
      <c r="L2539" s="28" t="n">
        <v>24.033707</v>
      </c>
      <c r="M2539" s="8" t="n">
        <v>229.5</v>
      </c>
      <c r="N2539" s="8" t="n">
        <v>1071</v>
      </c>
      <c r="O2539" s="28" t="n">
        <v>13.139418</v>
      </c>
      <c r="P2539" s="28" t="n">
        <v>17.356228</v>
      </c>
      <c r="Q2539" s="28" t="n">
        <v>20.039434</v>
      </c>
      <c r="R2539" s="8" t="n">
        <v>32</v>
      </c>
      <c r="S2539" s="8" t="n">
        <v>18</v>
      </c>
      <c r="T2539" s="23" t="n">
        <v>204.196451</v>
      </c>
      <c r="U2539" s="23" t="n">
        <v>170.769905</v>
      </c>
      <c r="V2539" s="28" t="n">
        <v>8.161182</v>
      </c>
      <c r="W2539" s="39" t="n">
        <v>0.857704</v>
      </c>
      <c r="X2539" s="24" t="n">
        <f aca="false">P2539*RHO_VANE/2700*(1+SCRAP)*PRICE_VANE</f>
        <v>207.75404916</v>
      </c>
      <c r="Y2539" s="24" t="n">
        <f aca="false">Q2539*RHO_PLATE/2700*(1+SCRAP)*PRICE_PLATE</f>
        <v>239.87202498</v>
      </c>
      <c r="Z2539" s="24" t="n">
        <f aca="false">T2539*CUT_M+(R2539+S2539)*CUT_SET</f>
        <v>356.2946765</v>
      </c>
      <c r="AA2539" s="24" t="n">
        <f aca="false">U2539*ROUND_M</f>
        <v>853.849525</v>
      </c>
      <c r="AB2539" s="24" t="n">
        <f aca="false">(R2539+S2539)*FINISH_PART</f>
        <v>400</v>
      </c>
      <c r="AC2539" s="24" t="n">
        <f aca="false">R2539*SPACER_VANE+(R2539+S2539)*ASM_H*LABOUR</f>
        <v>658.5</v>
      </c>
      <c r="AD2539" s="24" t="n">
        <f aca="false">V2539*G10_CAGE+W2539*G10_SLEEVE</f>
        <v>541.13316</v>
      </c>
      <c r="AE2539" s="24" t="n">
        <f aca="false">N2539/1000*SHAFT_M+SHAFT_SET</f>
        <v>208.52</v>
      </c>
      <c r="AF2539" s="24" t="n">
        <f aca="false">2*ROUNDUP(G2539*1000/V_ZENER,0)*PRICE_Z+5*ROUNDUP(G2539*DIODE_SAFETY/V_STICK,0)*PRICE_STICK</f>
        <v>127</v>
      </c>
      <c r="AG2539" s="24" t="n">
        <f aca="false">SUM(X2539:AF2539)</f>
        <v>3592.92343564</v>
      </c>
      <c r="AH2539" s="20" t="n">
        <f aca="false">FIXED_BOM</f>
        <v>3461</v>
      </c>
      <c r="AI2539" s="24" t="n">
        <f aca="false">(AG2539+AH2539)*(1+CONT)</f>
        <v>8112.011950986</v>
      </c>
      <c r="AJ2539" s="24" t="n">
        <f aca="false">IF(L2539&gt;0,AI2539/L2539,1000000000000)</f>
        <v>337.526456113741</v>
      </c>
      <c r="AK2539" s="8" t="n">
        <f aca="false">IF(AND(G2539&gt;=V_NEED,L2539&gt;=P_MIN,K2539&gt;=Z_MIN,F2539&lt;=N_CAP,D2539&lt;=R_MAX,OR(CORONA_REQ=0,O2539&gt;=G2539)),1,0)</f>
        <v>0</v>
      </c>
      <c r="AL2539" s="28" t="n">
        <f aca="false">IF(AK2539=1,IF(OBJECTIVE=1,AI2539,AJ2539),1000000000000)+ROW()*0.000000001</f>
        <v>1000000000000</v>
      </c>
    </row>
    <row r="2540" customFormat="false" ht="15" hidden="false" customHeight="false" outlineLevel="0" collapsed="false">
      <c r="A2540" s="8" t="n">
        <v>2536</v>
      </c>
      <c r="B2540" s="23" t="n">
        <v>8</v>
      </c>
      <c r="C2540" s="23" t="n">
        <v>1.5</v>
      </c>
      <c r="D2540" s="8" t="n">
        <v>300</v>
      </c>
      <c r="E2540" s="8" t="n">
        <v>26</v>
      </c>
      <c r="F2540" s="8" t="n">
        <v>10</v>
      </c>
      <c r="G2540" s="28" t="n">
        <v>16.907073</v>
      </c>
      <c r="H2540" s="8" t="n">
        <v>256.057917</v>
      </c>
      <c r="I2540" s="8" t="n">
        <v>2638.580161</v>
      </c>
      <c r="J2540" s="28" t="n">
        <v>10.304622</v>
      </c>
      <c r="K2540" s="39" t="n">
        <v>1.47005</v>
      </c>
      <c r="L2540" s="28" t="n">
        <v>30.734107</v>
      </c>
      <c r="M2540" s="8" t="n">
        <v>286.5</v>
      </c>
      <c r="N2540" s="8" t="n">
        <v>1185</v>
      </c>
      <c r="O2540" s="28" t="n">
        <v>13.139418</v>
      </c>
      <c r="P2540" s="28" t="n">
        <v>21.695285</v>
      </c>
      <c r="Q2540" s="28" t="n">
        <v>24.492642</v>
      </c>
      <c r="R2540" s="8" t="n">
        <v>40</v>
      </c>
      <c r="S2540" s="8" t="n">
        <v>22</v>
      </c>
      <c r="T2540" s="23" t="n">
        <v>254.146006</v>
      </c>
      <c r="U2540" s="23" t="n">
        <v>212.362824</v>
      </c>
      <c r="V2540" s="28" t="n">
        <v>9.825537</v>
      </c>
      <c r="W2540" s="39" t="n">
        <v>1.03262</v>
      </c>
      <c r="X2540" s="24" t="n">
        <f aca="false">P2540*RHO_VANE/2700*(1+SCRAP)*PRICE_VANE</f>
        <v>259.69256145</v>
      </c>
      <c r="Y2540" s="24" t="n">
        <f aca="false">Q2540*RHO_PLATE/2700*(1+SCRAP)*PRICE_PLATE</f>
        <v>293.17692474</v>
      </c>
      <c r="Z2540" s="24" t="n">
        <f aca="false">T2540*CUT_M+(R2540+S2540)*CUT_SET</f>
        <v>443.219009</v>
      </c>
      <c r="AA2540" s="24" t="n">
        <f aca="false">U2540*ROUND_M</f>
        <v>1061.81412</v>
      </c>
      <c r="AB2540" s="24" t="n">
        <f aca="false">(R2540+S2540)*FINISH_PART</f>
        <v>496</v>
      </c>
      <c r="AC2540" s="24" t="n">
        <f aca="false">R2540*SPACER_VANE+(R2540+S2540)*ASM_H*LABOUR</f>
        <v>817.5</v>
      </c>
      <c r="AD2540" s="24" t="n">
        <f aca="false">V2540*G10_CAGE+W2540*G10_SLEEVE</f>
        <v>651.48942</v>
      </c>
      <c r="AE2540" s="24" t="n">
        <f aca="false">N2540/1000*SHAFT_M+SHAFT_SET</f>
        <v>222.2</v>
      </c>
      <c r="AF2540" s="24" t="n">
        <f aca="false">2*ROUNDUP(G2540*1000/V_ZENER,0)*PRICE_Z+5*ROUNDUP(G2540*DIODE_SAFETY/V_STICK,0)*PRICE_STICK</f>
        <v>127</v>
      </c>
      <c r="AG2540" s="24" t="n">
        <f aca="false">SUM(X2540:AF2540)</f>
        <v>4372.09203519</v>
      </c>
      <c r="AH2540" s="20" t="n">
        <f aca="false">FIXED_BOM</f>
        <v>3461</v>
      </c>
      <c r="AI2540" s="24" t="n">
        <f aca="false">(AG2540+AH2540)*(1+CONT)</f>
        <v>9008.0558404685</v>
      </c>
      <c r="AJ2540" s="24" t="n">
        <f aca="false">IF(L2540&gt;0,AI2540/L2540,1000000000000)</f>
        <v>293.096390940153</v>
      </c>
      <c r="AK2540" s="8" t="n">
        <f aca="false">IF(AND(G2540&gt;=V_NEED,L2540&gt;=P_MIN,K2540&gt;=Z_MIN,F2540&lt;=N_CAP,D2540&lt;=R_MAX,OR(CORONA_REQ=0,O2540&gt;=G2540)),1,0)</f>
        <v>0</v>
      </c>
      <c r="AL2540" s="28" t="n">
        <f aca="false">IF(AK2540=1,IF(OBJECTIVE=1,AI2540,AJ2540),1000000000000)+ROW()*0.000000001</f>
        <v>1000000000000</v>
      </c>
    </row>
    <row r="2541" customFormat="false" ht="15" hidden="false" customHeight="false" outlineLevel="0" collapsed="false">
      <c r="A2541" s="8" t="n">
        <v>2537</v>
      </c>
      <c r="B2541" s="23" t="n">
        <v>8</v>
      </c>
      <c r="C2541" s="23" t="n">
        <v>1.5</v>
      </c>
      <c r="D2541" s="8" t="n">
        <v>300</v>
      </c>
      <c r="E2541" s="8" t="n">
        <v>26</v>
      </c>
      <c r="F2541" s="8" t="n">
        <v>12</v>
      </c>
      <c r="G2541" s="28" t="n">
        <v>16.907073</v>
      </c>
      <c r="H2541" s="8" t="n">
        <v>309.543795</v>
      </c>
      <c r="I2541" s="8" t="n">
        <v>3194.070721</v>
      </c>
      <c r="J2541" s="28" t="n">
        <v>10.318639</v>
      </c>
      <c r="K2541" s="39" t="n">
        <v>1.473944</v>
      </c>
      <c r="L2541" s="28" t="n">
        <v>37.420779</v>
      </c>
      <c r="M2541" s="8" t="n">
        <v>343.5</v>
      </c>
      <c r="N2541" s="8" t="n">
        <v>1299</v>
      </c>
      <c r="O2541" s="28" t="n">
        <v>13.139418</v>
      </c>
      <c r="P2541" s="28" t="n">
        <v>26.034342</v>
      </c>
      <c r="Q2541" s="28" t="n">
        <v>28.945849</v>
      </c>
      <c r="R2541" s="8" t="n">
        <v>48</v>
      </c>
      <c r="S2541" s="8" t="n">
        <v>26</v>
      </c>
      <c r="T2541" s="23" t="n">
        <v>304.095562</v>
      </c>
      <c r="U2541" s="23" t="n">
        <v>253.955743</v>
      </c>
      <c r="V2541" s="28" t="n">
        <v>11.489893</v>
      </c>
      <c r="W2541" s="39" t="n">
        <v>1.207536</v>
      </c>
      <c r="X2541" s="24" t="n">
        <f aca="false">P2541*RHO_VANE/2700*(1+SCRAP)*PRICE_VANE</f>
        <v>311.63107374</v>
      </c>
      <c r="Y2541" s="24" t="n">
        <f aca="false">Q2541*RHO_PLATE/2700*(1+SCRAP)*PRICE_PLATE</f>
        <v>346.48181253</v>
      </c>
      <c r="Z2541" s="24" t="n">
        <f aca="false">T2541*CUT_M+(R2541+S2541)*CUT_SET</f>
        <v>530.143343</v>
      </c>
      <c r="AA2541" s="24" t="n">
        <f aca="false">U2541*ROUND_M</f>
        <v>1269.778715</v>
      </c>
      <c r="AB2541" s="24" t="n">
        <f aca="false">(R2541+S2541)*FINISH_PART</f>
        <v>592</v>
      </c>
      <c r="AC2541" s="24" t="n">
        <f aca="false">R2541*SPACER_VANE+(R2541+S2541)*ASM_H*LABOUR</f>
        <v>976.5</v>
      </c>
      <c r="AD2541" s="24" t="n">
        <f aca="false">V2541*G10_CAGE+W2541*G10_SLEEVE</f>
        <v>761.84574</v>
      </c>
      <c r="AE2541" s="24" t="n">
        <f aca="false">N2541/1000*SHAFT_M+SHAFT_SET</f>
        <v>235.88</v>
      </c>
      <c r="AF2541" s="24" t="n">
        <f aca="false">2*ROUNDUP(G2541*1000/V_ZENER,0)*PRICE_Z+5*ROUNDUP(G2541*DIODE_SAFETY/V_STICK,0)*PRICE_STICK</f>
        <v>127</v>
      </c>
      <c r="AG2541" s="24" t="n">
        <f aca="false">SUM(X2541:AF2541)</f>
        <v>5151.26068427</v>
      </c>
      <c r="AH2541" s="20" t="n">
        <f aca="false">FIXED_BOM</f>
        <v>3461</v>
      </c>
      <c r="AI2541" s="24" t="n">
        <f aca="false">(AG2541+AH2541)*(1+CONT)</f>
        <v>9904.0997869105</v>
      </c>
      <c r="AJ2541" s="24" t="n">
        <f aca="false">IF(L2541&gt;0,AI2541/L2541,1000000000000)</f>
        <v>264.668455643601</v>
      </c>
      <c r="AK2541" s="8" t="n">
        <f aca="false">IF(AND(G2541&gt;=V_NEED,L2541&gt;=P_MIN,K2541&gt;=Z_MIN,F2541&lt;=N_CAP,D2541&lt;=R_MAX,OR(CORONA_REQ=0,O2541&gt;=G2541)),1,0)</f>
        <v>0</v>
      </c>
      <c r="AL2541" s="28" t="n">
        <f aca="false">IF(AK2541=1,IF(OBJECTIVE=1,AI2541,AJ2541),1000000000000)+ROW()*0.000000001</f>
        <v>1000000000000</v>
      </c>
    </row>
    <row r="2542" customFormat="false" ht="15" hidden="false" customHeight="false" outlineLevel="0" collapsed="false">
      <c r="A2542" s="8" t="n">
        <v>2538</v>
      </c>
      <c r="B2542" s="23" t="n">
        <v>8</v>
      </c>
      <c r="C2542" s="23" t="n">
        <v>1.5</v>
      </c>
      <c r="D2542" s="8" t="n">
        <v>300</v>
      </c>
      <c r="E2542" s="8" t="n">
        <v>26</v>
      </c>
      <c r="F2542" s="8" t="n">
        <v>16</v>
      </c>
      <c r="G2542" s="28" t="n">
        <v>16.907073</v>
      </c>
      <c r="H2542" s="8" t="n">
        <v>416.51555</v>
      </c>
      <c r="I2542" s="8" t="n">
        <v>4305.051842</v>
      </c>
      <c r="J2542" s="28" t="n">
        <v>10.335873</v>
      </c>
      <c r="K2542" s="39" t="n">
        <v>1.47907</v>
      </c>
      <c r="L2542" s="28" t="n">
        <v>50.819113</v>
      </c>
      <c r="M2542" s="8" t="n">
        <v>457.5</v>
      </c>
      <c r="N2542" s="8" t="n">
        <v>1527</v>
      </c>
      <c r="O2542" s="28" t="n">
        <v>13.139418</v>
      </c>
      <c r="P2542" s="28" t="n">
        <v>34.712456</v>
      </c>
      <c r="Q2542" s="28" t="n">
        <v>37.852264</v>
      </c>
      <c r="R2542" s="8" t="n">
        <v>64</v>
      </c>
      <c r="S2542" s="8" t="n">
        <v>34</v>
      </c>
      <c r="T2542" s="23" t="n">
        <v>403.994672</v>
      </c>
      <c r="U2542" s="23" t="n">
        <v>337.141581</v>
      </c>
      <c r="V2542" s="28" t="n">
        <v>14.818604</v>
      </c>
      <c r="W2542" s="39" t="n">
        <v>1.557369</v>
      </c>
      <c r="X2542" s="24" t="n">
        <f aca="false">P2542*RHO_VANE/2700*(1+SCRAP)*PRICE_VANE</f>
        <v>415.50809832</v>
      </c>
      <c r="Y2542" s="24" t="n">
        <f aca="false">Q2542*RHO_PLATE/2700*(1+SCRAP)*PRICE_PLATE</f>
        <v>453.09160008</v>
      </c>
      <c r="Z2542" s="24" t="n">
        <f aca="false">T2542*CUT_M+(R2542+S2542)*CUT_SET</f>
        <v>703.992008</v>
      </c>
      <c r="AA2542" s="24" t="n">
        <f aca="false">U2542*ROUND_M</f>
        <v>1685.707905</v>
      </c>
      <c r="AB2542" s="24" t="n">
        <f aca="false">(R2542+S2542)*FINISH_PART</f>
        <v>784</v>
      </c>
      <c r="AC2542" s="24" t="n">
        <f aca="false">R2542*SPACER_VANE+(R2542+S2542)*ASM_H*LABOUR</f>
        <v>1294.5</v>
      </c>
      <c r="AD2542" s="24" t="n">
        <f aca="false">V2542*G10_CAGE+W2542*G10_SLEEVE</f>
        <v>982.55838</v>
      </c>
      <c r="AE2542" s="24" t="n">
        <f aca="false">N2542/1000*SHAFT_M+SHAFT_SET</f>
        <v>263.24</v>
      </c>
      <c r="AF2542" s="24" t="n">
        <f aca="false">2*ROUNDUP(G2542*1000/V_ZENER,0)*PRICE_Z+5*ROUNDUP(G2542*DIODE_SAFETY/V_STICK,0)*PRICE_STICK</f>
        <v>127</v>
      </c>
      <c r="AG2542" s="24" t="n">
        <f aca="false">SUM(X2542:AF2542)</f>
        <v>6709.5979914</v>
      </c>
      <c r="AH2542" s="20" t="n">
        <f aca="false">FIXED_BOM</f>
        <v>3461</v>
      </c>
      <c r="AI2542" s="24" t="n">
        <f aca="false">(AG2542+AH2542)*(1+CONT)</f>
        <v>11696.18769011</v>
      </c>
      <c r="AJ2542" s="24" t="n">
        <f aca="false">IF(L2542&gt;0,AI2542/L2542,1000000000000)</f>
        <v>230.153322237442</v>
      </c>
      <c r="AK2542" s="8" t="n">
        <f aca="false">IF(AND(G2542&gt;=V_NEED,L2542&gt;=P_MIN,K2542&gt;=Z_MIN,F2542&lt;=N_CAP,D2542&lt;=R_MAX,OR(CORONA_REQ=0,O2542&gt;=G2542)),1,0)</f>
        <v>0</v>
      </c>
      <c r="AL2542" s="28" t="n">
        <f aca="false">IF(AK2542=1,IF(OBJECTIVE=1,AI2542,AJ2542),1000000000000)+ROW()*0.000000001</f>
        <v>1000000000000</v>
      </c>
    </row>
    <row r="2543" customFormat="false" ht="15" hidden="false" customHeight="false" outlineLevel="0" collapsed="false">
      <c r="A2543" s="8" t="n">
        <v>2539</v>
      </c>
      <c r="B2543" s="23" t="n">
        <v>8</v>
      </c>
      <c r="C2543" s="23" t="n">
        <v>2</v>
      </c>
      <c r="D2543" s="8" t="n">
        <v>300</v>
      </c>
      <c r="E2543" s="8" t="n">
        <v>18</v>
      </c>
      <c r="F2543" s="8" t="n">
        <v>4</v>
      </c>
      <c r="G2543" s="28" t="n">
        <v>16.907073</v>
      </c>
      <c r="H2543" s="8" t="n">
        <v>49.439185</v>
      </c>
      <c r="I2543" s="8" t="n">
        <v>690.651692</v>
      </c>
      <c r="J2543" s="28" t="n">
        <v>13.969723</v>
      </c>
      <c r="K2543" s="39" t="n">
        <v>1.467307</v>
      </c>
      <c r="L2543" s="28" t="n">
        <v>7.97829</v>
      </c>
      <c r="M2543" s="8" t="n">
        <v>112</v>
      </c>
      <c r="N2543" s="8" t="n">
        <v>836</v>
      </c>
      <c r="O2543" s="28" t="n">
        <v>14.275455</v>
      </c>
      <c r="P2543" s="28" t="n">
        <v>8.404093</v>
      </c>
      <c r="Q2543" s="28" t="n">
        <v>11.87522</v>
      </c>
      <c r="R2543" s="8" t="n">
        <v>16</v>
      </c>
      <c r="S2543" s="8" t="n">
        <v>8</v>
      </c>
      <c r="T2543" s="23" t="n">
        <v>99.899111</v>
      </c>
      <c r="U2543" s="23" t="n">
        <v>83.185838</v>
      </c>
      <c r="V2543" s="28" t="n">
        <v>4.730273</v>
      </c>
      <c r="W2543" s="39" t="n">
        <v>0.497131</v>
      </c>
      <c r="X2543" s="24" t="n">
        <f aca="false">P2543*RHO_VANE/2700*(1+SCRAP)*PRICE_VANE</f>
        <v>100.59699321</v>
      </c>
      <c r="Y2543" s="24" t="n">
        <f aca="false">Q2543*RHO_PLATE/2700*(1+SCRAP)*PRICE_PLATE</f>
        <v>142.1463834</v>
      </c>
      <c r="Z2543" s="24" t="n">
        <f aca="false">T2543*CUT_M+(R2543+S2543)*CUT_SET</f>
        <v>173.8486665</v>
      </c>
      <c r="AA2543" s="24" t="n">
        <f aca="false">U2543*ROUND_M</f>
        <v>415.92919</v>
      </c>
      <c r="AB2543" s="24" t="n">
        <f aca="false">(R2543+S2543)*FINISH_PART</f>
        <v>192</v>
      </c>
      <c r="AC2543" s="24" t="n">
        <f aca="false">R2543*SPACER_VANE+(R2543+S2543)*ASM_H*LABOUR</f>
        <v>318</v>
      </c>
      <c r="AD2543" s="24" t="n">
        <f aca="false">V2543*G10_CAGE+W2543*G10_SLEEVE</f>
        <v>313.64424</v>
      </c>
      <c r="AE2543" s="24" t="n">
        <f aca="false">N2543/1000*SHAFT_M+SHAFT_SET</f>
        <v>180.32</v>
      </c>
      <c r="AF2543" s="24" t="n">
        <f aca="false">2*ROUNDUP(G2543*1000/V_ZENER,0)*PRICE_Z+5*ROUNDUP(G2543*DIODE_SAFETY/V_STICK,0)*PRICE_STICK</f>
        <v>127</v>
      </c>
      <c r="AG2543" s="24" t="n">
        <f aca="false">SUM(X2543:AF2543)</f>
        <v>1963.48547311</v>
      </c>
      <c r="AH2543" s="20" t="n">
        <f aca="false">FIXED_BOM</f>
        <v>3461</v>
      </c>
      <c r="AI2543" s="24" t="n">
        <f aca="false">(AG2543+AH2543)*(1+CONT)</f>
        <v>6238.1582940765</v>
      </c>
      <c r="AJ2543" s="24" t="n">
        <f aca="false">IF(L2543&gt;0,AI2543/L2543,1000000000000)</f>
        <v>781.891645211756</v>
      </c>
      <c r="AK2543" s="8" t="n">
        <f aca="false">IF(AND(G2543&gt;=V_NEED,L2543&gt;=P_MIN,K2543&gt;=Z_MIN,F2543&lt;=N_CAP,D2543&lt;=R_MAX,OR(CORONA_REQ=0,O2543&gt;=G2543)),1,0)</f>
        <v>0</v>
      </c>
      <c r="AL2543" s="28" t="n">
        <f aca="false">IF(AK2543=1,IF(OBJECTIVE=1,AI2543,AJ2543),1000000000000)+ROW()*0.000000001</f>
        <v>1000000000000</v>
      </c>
    </row>
    <row r="2544" customFormat="false" ht="15" hidden="false" customHeight="false" outlineLevel="0" collapsed="false">
      <c r="A2544" s="8" t="n">
        <v>2540</v>
      </c>
      <c r="B2544" s="23" t="n">
        <v>8</v>
      </c>
      <c r="C2544" s="23" t="n">
        <v>2</v>
      </c>
      <c r="D2544" s="8" t="n">
        <v>300</v>
      </c>
      <c r="E2544" s="8" t="n">
        <v>18</v>
      </c>
      <c r="F2544" s="8" t="n">
        <v>6</v>
      </c>
      <c r="G2544" s="28" t="n">
        <v>16.907073</v>
      </c>
      <c r="H2544" s="8" t="n">
        <v>76.54729</v>
      </c>
      <c r="I2544" s="8" t="n">
        <v>1085.309802</v>
      </c>
      <c r="J2544" s="28" t="n">
        <v>14.178292</v>
      </c>
      <c r="K2544" s="39" t="n">
        <v>1.498482</v>
      </c>
      <c r="L2544" s="28" t="n">
        <v>13.11991</v>
      </c>
      <c r="M2544" s="8" t="n">
        <v>162</v>
      </c>
      <c r="N2544" s="8" t="n">
        <v>936</v>
      </c>
      <c r="O2544" s="28" t="n">
        <v>14.275455</v>
      </c>
      <c r="P2544" s="28" t="n">
        <v>12.60614</v>
      </c>
      <c r="Q2544" s="28" t="n">
        <v>14.844025</v>
      </c>
      <c r="R2544" s="8" t="n">
        <v>24</v>
      </c>
      <c r="S2544" s="8" t="n">
        <v>10</v>
      </c>
      <c r="T2544" s="23" t="n">
        <v>145.450436</v>
      </c>
      <c r="U2544" s="23" t="n">
        <v>120.380527</v>
      </c>
      <c r="V2544" s="28" t="n">
        <v>6.190234</v>
      </c>
      <c r="W2544" s="39" t="n">
        <v>0.650566</v>
      </c>
      <c r="X2544" s="24" t="n">
        <f aca="false">P2544*RHO_VANE/2700*(1+SCRAP)*PRICE_VANE</f>
        <v>150.8954958</v>
      </c>
      <c r="Y2544" s="24" t="n">
        <f aca="false">Q2544*RHO_PLATE/2700*(1+SCRAP)*PRICE_PLATE</f>
        <v>177.68297925</v>
      </c>
      <c r="Z2544" s="24" t="n">
        <f aca="false">T2544*CUT_M+(R2544+S2544)*CUT_SET</f>
        <v>252.175654</v>
      </c>
      <c r="AA2544" s="24" t="n">
        <f aca="false">U2544*ROUND_M</f>
        <v>601.902635</v>
      </c>
      <c r="AB2544" s="24" t="n">
        <f aca="false">(R2544+S2544)*FINISH_PART</f>
        <v>272</v>
      </c>
      <c r="AC2544" s="24" t="n">
        <f aca="false">R2544*SPACER_VANE+(R2544+S2544)*ASM_H*LABOUR</f>
        <v>454.5</v>
      </c>
      <c r="AD2544" s="24" t="n">
        <f aca="false">V2544*G10_CAGE+W2544*G10_SLEEVE</f>
        <v>410.448</v>
      </c>
      <c r="AE2544" s="24" t="n">
        <f aca="false">N2544/1000*SHAFT_M+SHAFT_SET</f>
        <v>192.32</v>
      </c>
      <c r="AF2544" s="24" t="n">
        <f aca="false">2*ROUNDUP(G2544*1000/V_ZENER,0)*PRICE_Z+5*ROUNDUP(G2544*DIODE_SAFETY/V_STICK,0)*PRICE_STICK</f>
        <v>127</v>
      </c>
      <c r="AG2544" s="24" t="n">
        <f aca="false">SUM(X2544:AF2544)</f>
        <v>2638.92476405</v>
      </c>
      <c r="AH2544" s="20" t="n">
        <f aca="false">FIXED_BOM</f>
        <v>3461</v>
      </c>
      <c r="AI2544" s="24" t="n">
        <f aca="false">(AG2544+AH2544)*(1+CONT)</f>
        <v>7014.9134786575</v>
      </c>
      <c r="AJ2544" s="24" t="n">
        <f aca="false">IF(L2544&gt;0,AI2544/L2544,1000000000000)</f>
        <v>534.676951187737</v>
      </c>
      <c r="AK2544" s="8" t="n">
        <f aca="false">IF(AND(G2544&gt;=V_NEED,L2544&gt;=P_MIN,K2544&gt;=Z_MIN,F2544&lt;=N_CAP,D2544&lt;=R_MAX,OR(CORONA_REQ=0,O2544&gt;=G2544)),1,0)</f>
        <v>0</v>
      </c>
      <c r="AL2544" s="28" t="n">
        <f aca="false">IF(AK2544=1,IF(OBJECTIVE=1,AI2544,AJ2544),1000000000000)+ROW()*0.000000001</f>
        <v>1000000000000</v>
      </c>
    </row>
    <row r="2545" customFormat="false" ht="15" hidden="false" customHeight="false" outlineLevel="0" collapsed="false">
      <c r="A2545" s="8" t="n">
        <v>2541</v>
      </c>
      <c r="B2545" s="23" t="n">
        <v>8</v>
      </c>
      <c r="C2545" s="23" t="n">
        <v>2</v>
      </c>
      <c r="D2545" s="8" t="n">
        <v>300</v>
      </c>
      <c r="E2545" s="8" t="n">
        <v>18</v>
      </c>
      <c r="F2545" s="8" t="n">
        <v>8</v>
      </c>
      <c r="G2545" s="28" t="n">
        <v>16.907073</v>
      </c>
      <c r="H2545" s="8" t="n">
        <v>103.655396</v>
      </c>
      <c r="I2545" s="8" t="n">
        <v>1479.967911</v>
      </c>
      <c r="J2545" s="28" t="n">
        <v>14.27777</v>
      </c>
      <c r="K2545" s="39" t="n">
        <v>1.513439</v>
      </c>
      <c r="L2545" s="28" t="n">
        <v>18.261907</v>
      </c>
      <c r="M2545" s="8" t="n">
        <v>222</v>
      </c>
      <c r="N2545" s="8" t="n">
        <v>1056</v>
      </c>
      <c r="O2545" s="28" t="n">
        <v>14.275455</v>
      </c>
      <c r="P2545" s="28" t="n">
        <v>16.808187</v>
      </c>
      <c r="Q2545" s="28" t="n">
        <v>20.781635</v>
      </c>
      <c r="R2545" s="8" t="n">
        <v>32</v>
      </c>
      <c r="S2545" s="8" t="n">
        <v>14</v>
      </c>
      <c r="T2545" s="23" t="n">
        <v>195.399992</v>
      </c>
      <c r="U2545" s="23" t="n">
        <v>161.973446</v>
      </c>
      <c r="V2545" s="28" t="n">
        <v>7.942188</v>
      </c>
      <c r="W2545" s="39" t="n">
        <v>0.834688</v>
      </c>
      <c r="X2545" s="24" t="n">
        <f aca="false">P2545*RHO_VANE/2700*(1+SCRAP)*PRICE_VANE</f>
        <v>201.19399839</v>
      </c>
      <c r="Y2545" s="24" t="n">
        <f aca="false">Q2545*RHO_PLATE/2700*(1+SCRAP)*PRICE_PLATE</f>
        <v>248.75617095</v>
      </c>
      <c r="Z2545" s="24" t="n">
        <f aca="false">T2545*CUT_M+(R2545+S2545)*CUT_SET</f>
        <v>339.099988</v>
      </c>
      <c r="AA2545" s="24" t="n">
        <f aca="false">U2545*ROUND_M</f>
        <v>809.86723</v>
      </c>
      <c r="AB2545" s="24" t="n">
        <f aca="false">(R2545+S2545)*FINISH_PART</f>
        <v>368</v>
      </c>
      <c r="AC2545" s="24" t="n">
        <f aca="false">R2545*SPACER_VANE+(R2545+S2545)*ASM_H*LABOUR</f>
        <v>613.5</v>
      </c>
      <c r="AD2545" s="24" t="n">
        <f aca="false">V2545*G10_CAGE+W2545*G10_SLEEVE</f>
        <v>526.61256</v>
      </c>
      <c r="AE2545" s="24" t="n">
        <f aca="false">N2545/1000*SHAFT_M+SHAFT_SET</f>
        <v>206.72</v>
      </c>
      <c r="AF2545" s="24" t="n">
        <f aca="false">2*ROUNDUP(G2545*1000/V_ZENER,0)*PRICE_Z+5*ROUNDUP(G2545*DIODE_SAFETY/V_STICK,0)*PRICE_STICK</f>
        <v>127</v>
      </c>
      <c r="AG2545" s="24" t="n">
        <f aca="false">SUM(X2545:AF2545)</f>
        <v>3440.74994734</v>
      </c>
      <c r="AH2545" s="20" t="n">
        <f aca="false">FIXED_BOM</f>
        <v>3461</v>
      </c>
      <c r="AI2545" s="24" t="n">
        <f aca="false">(AG2545+AH2545)*(1+CONT)</f>
        <v>7937.012439441</v>
      </c>
      <c r="AJ2545" s="24" t="n">
        <f aca="false">IF(L2545&gt;0,AI2545/L2545,1000000000000)</f>
        <v>434.621227642929</v>
      </c>
      <c r="AK2545" s="8" t="n">
        <f aca="false">IF(AND(G2545&gt;=V_NEED,L2545&gt;=P_MIN,K2545&gt;=Z_MIN,F2545&lt;=N_CAP,D2545&lt;=R_MAX,OR(CORONA_REQ=0,O2545&gt;=G2545)),1,0)</f>
        <v>0</v>
      </c>
      <c r="AL2545" s="28" t="n">
        <f aca="false">IF(AK2545=1,IF(OBJECTIVE=1,AI2545,AJ2545),1000000000000)+ROW()*0.000000001</f>
        <v>1000000000000</v>
      </c>
    </row>
    <row r="2546" customFormat="false" ht="15" hidden="false" customHeight="false" outlineLevel="0" collapsed="false">
      <c r="A2546" s="8" t="n">
        <v>2542</v>
      </c>
      <c r="B2546" s="23" t="n">
        <v>8</v>
      </c>
      <c r="C2546" s="23" t="n">
        <v>2</v>
      </c>
      <c r="D2546" s="8" t="n">
        <v>300</v>
      </c>
      <c r="E2546" s="8" t="n">
        <v>18</v>
      </c>
      <c r="F2546" s="8" t="n">
        <v>10</v>
      </c>
      <c r="G2546" s="28" t="n">
        <v>16.907073</v>
      </c>
      <c r="H2546" s="8" t="n">
        <v>130.763501</v>
      </c>
      <c r="I2546" s="8" t="n">
        <v>1874.626021</v>
      </c>
      <c r="J2546" s="28" t="n">
        <v>14.336004</v>
      </c>
      <c r="K2546" s="39" t="n">
        <v>1.52279</v>
      </c>
      <c r="L2546" s="28" t="n">
        <v>23.422378</v>
      </c>
      <c r="M2546" s="8" t="n">
        <v>272</v>
      </c>
      <c r="N2546" s="8" t="n">
        <v>1156</v>
      </c>
      <c r="O2546" s="28" t="n">
        <v>14.275455</v>
      </c>
      <c r="P2546" s="28" t="n">
        <v>21.010233</v>
      </c>
      <c r="Q2546" s="28" t="n">
        <v>23.75044</v>
      </c>
      <c r="R2546" s="8" t="n">
        <v>40</v>
      </c>
      <c r="S2546" s="8" t="n">
        <v>16</v>
      </c>
      <c r="T2546" s="23" t="n">
        <v>240.951317</v>
      </c>
      <c r="U2546" s="23" t="n">
        <v>199.168135</v>
      </c>
      <c r="V2546" s="28" t="n">
        <v>9.402148</v>
      </c>
      <c r="W2546" s="39" t="n">
        <v>0.988124</v>
      </c>
      <c r="X2546" s="24" t="n">
        <f aca="false">P2546*RHO_VANE/2700*(1+SCRAP)*PRICE_VANE</f>
        <v>251.49248901</v>
      </c>
      <c r="Y2546" s="24" t="n">
        <f aca="false">Q2546*RHO_PLATE/2700*(1+SCRAP)*PRICE_PLATE</f>
        <v>284.2927668</v>
      </c>
      <c r="Z2546" s="24" t="n">
        <f aca="false">T2546*CUT_M+(R2546+S2546)*CUT_SET</f>
        <v>417.4269755</v>
      </c>
      <c r="AA2546" s="24" t="n">
        <f aca="false">U2546*ROUND_M</f>
        <v>995.840675</v>
      </c>
      <c r="AB2546" s="24" t="n">
        <f aca="false">(R2546+S2546)*FINISH_PART</f>
        <v>448</v>
      </c>
      <c r="AC2546" s="24" t="n">
        <f aca="false">R2546*SPACER_VANE+(R2546+S2546)*ASM_H*LABOUR</f>
        <v>750</v>
      </c>
      <c r="AD2546" s="24" t="n">
        <f aca="false">V2546*G10_CAGE+W2546*G10_SLEEVE</f>
        <v>623.41632</v>
      </c>
      <c r="AE2546" s="24" t="n">
        <f aca="false">N2546/1000*SHAFT_M+SHAFT_SET</f>
        <v>218.72</v>
      </c>
      <c r="AF2546" s="24" t="n">
        <f aca="false">2*ROUNDUP(G2546*1000/V_ZENER,0)*PRICE_Z+5*ROUNDUP(G2546*DIODE_SAFETY/V_STICK,0)*PRICE_STICK</f>
        <v>127</v>
      </c>
      <c r="AG2546" s="24" t="n">
        <f aca="false">SUM(X2546:AF2546)</f>
        <v>4116.18922631</v>
      </c>
      <c r="AH2546" s="20" t="n">
        <f aca="false">FIXED_BOM</f>
        <v>3461</v>
      </c>
      <c r="AI2546" s="24" t="n">
        <f aca="false">(AG2546+AH2546)*(1+CONT)</f>
        <v>8713.7676102565</v>
      </c>
      <c r="AJ2546" s="24" t="n">
        <f aca="false">IF(L2546&gt;0,AI2546/L2546,1000000000000)</f>
        <v>372.027452133874</v>
      </c>
      <c r="AK2546" s="8" t="n">
        <f aca="false">IF(AND(G2546&gt;=V_NEED,L2546&gt;=P_MIN,K2546&gt;=Z_MIN,F2546&lt;=N_CAP,D2546&lt;=R_MAX,OR(CORONA_REQ=0,O2546&gt;=G2546)),1,0)</f>
        <v>0</v>
      </c>
      <c r="AL2546" s="28" t="n">
        <f aca="false">IF(AK2546=1,IF(OBJECTIVE=1,AI2546,AJ2546),1000000000000)+ROW()*0.000000001</f>
        <v>1000000000000</v>
      </c>
    </row>
    <row r="2547" customFormat="false" ht="15" hidden="false" customHeight="false" outlineLevel="0" collapsed="false">
      <c r="A2547" s="8" t="n">
        <v>2543</v>
      </c>
      <c r="B2547" s="23" t="n">
        <v>8</v>
      </c>
      <c r="C2547" s="23" t="n">
        <v>2</v>
      </c>
      <c r="D2547" s="8" t="n">
        <v>300</v>
      </c>
      <c r="E2547" s="8" t="n">
        <v>18</v>
      </c>
      <c r="F2547" s="8" t="n">
        <v>12</v>
      </c>
      <c r="G2547" s="28" t="n">
        <v>16.907073</v>
      </c>
      <c r="H2547" s="8" t="n">
        <v>157.871607</v>
      </c>
      <c r="I2547" s="8" t="n">
        <v>2269.284131</v>
      </c>
      <c r="J2547" s="28" t="n">
        <v>14.374239</v>
      </c>
      <c r="K2547" s="39" t="n">
        <v>1.528708</v>
      </c>
      <c r="L2547" s="28" t="n">
        <v>28.58807</v>
      </c>
      <c r="M2547" s="8" t="n">
        <v>332</v>
      </c>
      <c r="N2547" s="8" t="n">
        <v>1276</v>
      </c>
      <c r="O2547" s="28" t="n">
        <v>14.275455</v>
      </c>
      <c r="P2547" s="28" t="n">
        <v>25.21228</v>
      </c>
      <c r="Q2547" s="28" t="n">
        <v>29.688051</v>
      </c>
      <c r="R2547" s="8" t="n">
        <v>48</v>
      </c>
      <c r="S2547" s="8" t="n">
        <v>20</v>
      </c>
      <c r="T2547" s="23" t="n">
        <v>290.900872</v>
      </c>
      <c r="U2547" s="23" t="n">
        <v>240.761054</v>
      </c>
      <c r="V2547" s="28" t="n">
        <v>11.154102</v>
      </c>
      <c r="W2547" s="39" t="n">
        <v>1.172246</v>
      </c>
      <c r="X2547" s="24" t="n">
        <f aca="false">P2547*RHO_VANE/2700*(1+SCRAP)*PRICE_VANE</f>
        <v>301.7909916</v>
      </c>
      <c r="Y2547" s="24" t="n">
        <f aca="false">Q2547*RHO_PLATE/2700*(1+SCRAP)*PRICE_PLATE</f>
        <v>355.36597047</v>
      </c>
      <c r="Z2547" s="24" t="n">
        <f aca="false">T2547*CUT_M+(R2547+S2547)*CUT_SET</f>
        <v>504.351308</v>
      </c>
      <c r="AA2547" s="24" t="n">
        <f aca="false">U2547*ROUND_M</f>
        <v>1203.80527</v>
      </c>
      <c r="AB2547" s="24" t="n">
        <f aca="false">(R2547+S2547)*FINISH_PART</f>
        <v>544</v>
      </c>
      <c r="AC2547" s="24" t="n">
        <f aca="false">R2547*SPACER_VANE+(R2547+S2547)*ASM_H*LABOUR</f>
        <v>909</v>
      </c>
      <c r="AD2547" s="24" t="n">
        <f aca="false">V2547*G10_CAGE+W2547*G10_SLEEVE</f>
        <v>739.58088</v>
      </c>
      <c r="AE2547" s="24" t="n">
        <f aca="false">N2547/1000*SHAFT_M+SHAFT_SET</f>
        <v>233.12</v>
      </c>
      <c r="AF2547" s="24" t="n">
        <f aca="false">2*ROUNDUP(G2547*1000/V_ZENER,0)*PRICE_Z+5*ROUNDUP(G2547*DIODE_SAFETY/V_STICK,0)*PRICE_STICK</f>
        <v>127</v>
      </c>
      <c r="AG2547" s="24" t="n">
        <f aca="false">SUM(X2547:AF2547)</f>
        <v>4918.01442007</v>
      </c>
      <c r="AH2547" s="20" t="n">
        <f aca="false">FIXED_BOM</f>
        <v>3461</v>
      </c>
      <c r="AI2547" s="24" t="n">
        <f aca="false">(AG2547+AH2547)*(1+CONT)</f>
        <v>9635.8665830805</v>
      </c>
      <c r="AJ2547" s="24" t="n">
        <f aca="false">IF(L2547&gt;0,AI2547/L2547,1000000000000)</f>
        <v>337.059010387217</v>
      </c>
      <c r="AK2547" s="8" t="n">
        <f aca="false">IF(AND(G2547&gt;=V_NEED,L2547&gt;=P_MIN,K2547&gt;=Z_MIN,F2547&lt;=N_CAP,D2547&lt;=R_MAX,OR(CORONA_REQ=0,O2547&gt;=G2547)),1,0)</f>
        <v>0</v>
      </c>
      <c r="AL2547" s="28" t="n">
        <f aca="false">IF(AK2547=1,IF(OBJECTIVE=1,AI2547,AJ2547),1000000000000)+ROW()*0.000000001</f>
        <v>1000000000000</v>
      </c>
    </row>
    <row r="2548" customFormat="false" ht="15" hidden="false" customHeight="false" outlineLevel="0" collapsed="false">
      <c r="A2548" s="8" t="n">
        <v>2544</v>
      </c>
      <c r="B2548" s="23" t="n">
        <v>8</v>
      </c>
      <c r="C2548" s="23" t="n">
        <v>2</v>
      </c>
      <c r="D2548" s="8" t="n">
        <v>300</v>
      </c>
      <c r="E2548" s="8" t="n">
        <v>18</v>
      </c>
      <c r="F2548" s="8" t="n">
        <v>16</v>
      </c>
      <c r="G2548" s="28" t="n">
        <v>16.907073</v>
      </c>
      <c r="H2548" s="8" t="n">
        <v>212.087818</v>
      </c>
      <c r="I2548" s="8" t="n">
        <v>3058.60035</v>
      </c>
      <c r="J2548" s="28" t="n">
        <v>14.421386</v>
      </c>
      <c r="K2548" s="39" t="n">
        <v>1.536577</v>
      </c>
      <c r="L2548" s="28" t="n">
        <v>38.905507</v>
      </c>
      <c r="M2548" s="8" t="n">
        <v>442</v>
      </c>
      <c r="N2548" s="8" t="n">
        <v>1496</v>
      </c>
      <c r="O2548" s="28" t="n">
        <v>14.275455</v>
      </c>
      <c r="P2548" s="28" t="n">
        <v>33.616373</v>
      </c>
      <c r="Q2548" s="28" t="n">
        <v>38.594466</v>
      </c>
      <c r="R2548" s="8" t="n">
        <v>64</v>
      </c>
      <c r="S2548" s="8" t="n">
        <v>26</v>
      </c>
      <c r="T2548" s="23" t="n">
        <v>386.401753</v>
      </c>
      <c r="U2548" s="23" t="n">
        <v>319.548662</v>
      </c>
      <c r="V2548" s="28" t="n">
        <v>14.366016</v>
      </c>
      <c r="W2548" s="39" t="n">
        <v>1.509804</v>
      </c>
      <c r="X2548" s="24" t="n">
        <f aca="false">P2548*RHO_VANE/2700*(1+SCRAP)*PRICE_VANE</f>
        <v>402.38798481</v>
      </c>
      <c r="Y2548" s="24" t="n">
        <f aca="false">Q2548*RHO_PLATE/2700*(1+SCRAP)*PRICE_PLATE</f>
        <v>461.97575802</v>
      </c>
      <c r="Z2548" s="24" t="n">
        <f aca="false">T2548*CUT_M+(R2548+S2548)*CUT_SET</f>
        <v>669.6026295</v>
      </c>
      <c r="AA2548" s="24" t="n">
        <f aca="false">U2548*ROUND_M</f>
        <v>1597.74331</v>
      </c>
      <c r="AB2548" s="24" t="n">
        <f aca="false">(R2548+S2548)*FINISH_PART</f>
        <v>720</v>
      </c>
      <c r="AC2548" s="24" t="n">
        <f aca="false">R2548*SPACER_VANE+(R2548+S2548)*ASM_H*LABOUR</f>
        <v>1204.5</v>
      </c>
      <c r="AD2548" s="24" t="n">
        <f aca="false">V2548*G10_CAGE+W2548*G10_SLEEVE</f>
        <v>952.5492</v>
      </c>
      <c r="AE2548" s="24" t="n">
        <f aca="false">N2548/1000*SHAFT_M+SHAFT_SET</f>
        <v>259.52</v>
      </c>
      <c r="AF2548" s="24" t="n">
        <f aca="false">2*ROUNDUP(G2548*1000/V_ZENER,0)*PRICE_Z+5*ROUNDUP(G2548*DIODE_SAFETY/V_STICK,0)*PRICE_STICK</f>
        <v>127</v>
      </c>
      <c r="AG2548" s="24" t="n">
        <f aca="false">SUM(X2548:AF2548)</f>
        <v>6395.27888233</v>
      </c>
      <c r="AH2548" s="20" t="n">
        <f aca="false">FIXED_BOM</f>
        <v>3461</v>
      </c>
      <c r="AI2548" s="24" t="n">
        <f aca="false">(AG2548+AH2548)*(1+CONT)</f>
        <v>11334.7207146795</v>
      </c>
      <c r="AJ2548" s="24" t="n">
        <f aca="false">IF(L2548&gt;0,AI2548/L2548,1000000000000)</f>
        <v>291.339750814184</v>
      </c>
      <c r="AK2548" s="8" t="n">
        <f aca="false">IF(AND(G2548&gt;=V_NEED,L2548&gt;=P_MIN,K2548&gt;=Z_MIN,F2548&lt;=N_CAP,D2548&lt;=R_MAX,OR(CORONA_REQ=0,O2548&gt;=G2548)),1,0)</f>
        <v>0</v>
      </c>
      <c r="AL2548" s="28" t="n">
        <f aca="false">IF(AK2548=1,IF(OBJECTIVE=1,AI2548,AJ2548),1000000000000)+ROW()*0.000000001</f>
        <v>1000000000000</v>
      </c>
    </row>
    <row r="2549" customFormat="false" ht="15" hidden="false" customHeight="false" outlineLevel="0" collapsed="false">
      <c r="A2549" s="8" t="n">
        <v>2545</v>
      </c>
      <c r="B2549" s="23" t="n">
        <v>8</v>
      </c>
      <c r="C2549" s="23" t="n">
        <v>2</v>
      </c>
      <c r="D2549" s="8" t="n">
        <v>300</v>
      </c>
      <c r="E2549" s="8" t="n">
        <v>22</v>
      </c>
      <c r="F2549" s="8" t="n">
        <v>4</v>
      </c>
      <c r="G2549" s="28" t="n">
        <v>16.907073</v>
      </c>
      <c r="H2549" s="8" t="n">
        <v>65.943926</v>
      </c>
      <c r="I2549" s="8" t="n">
        <v>833.108861</v>
      </c>
      <c r="J2549" s="28" t="n">
        <v>12.633595</v>
      </c>
      <c r="K2549" s="39" t="n">
        <v>1.464005</v>
      </c>
      <c r="L2549" s="28" t="n">
        <v>9.587441</v>
      </c>
      <c r="M2549" s="8" t="n">
        <v>122</v>
      </c>
      <c r="N2549" s="8" t="n">
        <v>856</v>
      </c>
      <c r="O2549" s="28" t="n">
        <v>14.275455</v>
      </c>
      <c r="P2549" s="28" t="n">
        <v>9.987456</v>
      </c>
      <c r="Q2549" s="28" t="n">
        <v>14.844025</v>
      </c>
      <c r="R2549" s="8" t="n">
        <v>16</v>
      </c>
      <c r="S2549" s="8" t="n">
        <v>10</v>
      </c>
      <c r="T2549" s="23" t="n">
        <v>104.29734</v>
      </c>
      <c r="U2549" s="23" t="n">
        <v>87.584067</v>
      </c>
      <c r="V2549" s="28" t="n">
        <v>5.022266</v>
      </c>
      <c r="W2549" s="39" t="n">
        <v>0.527818</v>
      </c>
      <c r="X2549" s="24" t="n">
        <f aca="false">P2549*RHO_VANE/2700*(1+SCRAP)*PRICE_VANE</f>
        <v>119.54984832</v>
      </c>
      <c r="Y2549" s="24" t="n">
        <f aca="false">Q2549*RHO_PLATE/2700*(1+SCRAP)*PRICE_PLATE</f>
        <v>177.68297925</v>
      </c>
      <c r="Z2549" s="24" t="n">
        <f aca="false">T2549*CUT_M+(R2549+S2549)*CUT_SET</f>
        <v>182.44601</v>
      </c>
      <c r="AA2549" s="24" t="n">
        <f aca="false">U2549*ROUND_M</f>
        <v>437.920335</v>
      </c>
      <c r="AB2549" s="24" t="n">
        <f aca="false">(R2549+S2549)*FINISH_PART</f>
        <v>208</v>
      </c>
      <c r="AC2549" s="24" t="n">
        <f aca="false">R2549*SPACER_VANE+(R2549+S2549)*ASM_H*LABOUR</f>
        <v>340.5</v>
      </c>
      <c r="AD2549" s="24" t="n">
        <f aca="false">V2549*G10_CAGE+W2549*G10_SLEEVE</f>
        <v>333.00504</v>
      </c>
      <c r="AE2549" s="24" t="n">
        <f aca="false">N2549/1000*SHAFT_M+SHAFT_SET</f>
        <v>182.72</v>
      </c>
      <c r="AF2549" s="24" t="n">
        <f aca="false">2*ROUNDUP(G2549*1000/V_ZENER,0)*PRICE_Z+5*ROUNDUP(G2549*DIODE_SAFETY/V_STICK,0)*PRICE_STICK</f>
        <v>127</v>
      </c>
      <c r="AG2549" s="24" t="n">
        <f aca="false">SUM(X2549:AF2549)</f>
        <v>2108.82421257</v>
      </c>
      <c r="AH2549" s="20" t="n">
        <f aca="false">FIXED_BOM</f>
        <v>3461</v>
      </c>
      <c r="AI2549" s="24" t="n">
        <f aca="false">(AG2549+AH2549)*(1+CONT)</f>
        <v>6405.2978444555</v>
      </c>
      <c r="AJ2549" s="24" t="n">
        <f aca="false">IF(L2549&gt;0,AI2549/L2549,1000000000000)</f>
        <v>668.092543615705</v>
      </c>
      <c r="AK2549" s="8" t="n">
        <f aca="false">IF(AND(G2549&gt;=V_NEED,L2549&gt;=P_MIN,K2549&gt;=Z_MIN,F2549&lt;=N_CAP,D2549&lt;=R_MAX,OR(CORONA_REQ=0,O2549&gt;=G2549)),1,0)</f>
        <v>0</v>
      </c>
      <c r="AL2549" s="28" t="n">
        <f aca="false">IF(AK2549=1,IF(OBJECTIVE=1,AI2549,AJ2549),1000000000000)+ROW()*0.000000001</f>
        <v>1000000000000</v>
      </c>
    </row>
    <row r="2550" customFormat="false" ht="15" hidden="false" customHeight="false" outlineLevel="0" collapsed="false">
      <c r="A2550" s="8" t="n">
        <v>2546</v>
      </c>
      <c r="B2550" s="23" t="n">
        <v>8</v>
      </c>
      <c r="C2550" s="23" t="n">
        <v>2</v>
      </c>
      <c r="D2550" s="8" t="n">
        <v>300</v>
      </c>
      <c r="E2550" s="8" t="n">
        <v>22</v>
      </c>
      <c r="F2550" s="8" t="n">
        <v>6</v>
      </c>
      <c r="G2550" s="28" t="n">
        <v>16.907073</v>
      </c>
      <c r="H2550" s="8" t="n">
        <v>102.483312</v>
      </c>
      <c r="I2550" s="8" t="n">
        <v>1309.171068</v>
      </c>
      <c r="J2550" s="28" t="n">
        <v>12.77448</v>
      </c>
      <c r="K2550" s="39" t="n">
        <v>1.489834</v>
      </c>
      <c r="L2550" s="28" t="n">
        <v>15.66058</v>
      </c>
      <c r="M2550" s="8" t="n">
        <v>172</v>
      </c>
      <c r="N2550" s="8" t="n">
        <v>956</v>
      </c>
      <c r="O2550" s="28" t="n">
        <v>14.275455</v>
      </c>
      <c r="P2550" s="28" t="n">
        <v>14.981184</v>
      </c>
      <c r="Q2550" s="28" t="n">
        <v>17.81283</v>
      </c>
      <c r="R2550" s="8" t="n">
        <v>24</v>
      </c>
      <c r="S2550" s="8" t="n">
        <v>12</v>
      </c>
      <c r="T2550" s="23" t="n">
        <v>149.848666</v>
      </c>
      <c r="U2550" s="23" t="n">
        <v>124.778757</v>
      </c>
      <c r="V2550" s="28" t="n">
        <v>6.482227</v>
      </c>
      <c r="W2550" s="39" t="n">
        <v>0.681253</v>
      </c>
      <c r="X2550" s="24" t="n">
        <f aca="false">P2550*RHO_VANE/2700*(1+SCRAP)*PRICE_VANE</f>
        <v>179.32477248</v>
      </c>
      <c r="Y2550" s="24" t="n">
        <f aca="false">Q2550*RHO_PLATE/2700*(1+SCRAP)*PRICE_PLATE</f>
        <v>213.2195751</v>
      </c>
      <c r="Z2550" s="24" t="n">
        <f aca="false">T2550*CUT_M+(R2550+S2550)*CUT_SET</f>
        <v>260.772999</v>
      </c>
      <c r="AA2550" s="24" t="n">
        <f aca="false">U2550*ROUND_M</f>
        <v>623.893785</v>
      </c>
      <c r="AB2550" s="24" t="n">
        <f aca="false">(R2550+S2550)*FINISH_PART</f>
        <v>288</v>
      </c>
      <c r="AC2550" s="24" t="n">
        <f aca="false">R2550*SPACER_VANE+(R2550+S2550)*ASM_H*LABOUR</f>
        <v>477</v>
      </c>
      <c r="AD2550" s="24" t="n">
        <f aca="false">V2550*G10_CAGE+W2550*G10_SLEEVE</f>
        <v>429.8088</v>
      </c>
      <c r="AE2550" s="24" t="n">
        <f aca="false">N2550/1000*SHAFT_M+SHAFT_SET</f>
        <v>194.72</v>
      </c>
      <c r="AF2550" s="24" t="n">
        <f aca="false">2*ROUNDUP(G2550*1000/V_ZENER,0)*PRICE_Z+5*ROUNDUP(G2550*DIODE_SAFETY/V_STICK,0)*PRICE_STICK</f>
        <v>127</v>
      </c>
      <c r="AG2550" s="24" t="n">
        <f aca="false">SUM(X2550:AF2550)</f>
        <v>2793.73993158</v>
      </c>
      <c r="AH2550" s="20" t="n">
        <f aca="false">FIXED_BOM</f>
        <v>3461</v>
      </c>
      <c r="AI2550" s="24" t="n">
        <f aca="false">(AG2550+AH2550)*(1+CONT)</f>
        <v>7192.950921317</v>
      </c>
      <c r="AJ2550" s="24" t="n">
        <f aca="false">IF(L2550&gt;0,AI2550/L2550,1000000000000)</f>
        <v>459.302970983003</v>
      </c>
      <c r="AK2550" s="8" t="n">
        <f aca="false">IF(AND(G2550&gt;=V_NEED,L2550&gt;=P_MIN,K2550&gt;=Z_MIN,F2550&lt;=N_CAP,D2550&lt;=R_MAX,OR(CORONA_REQ=0,O2550&gt;=G2550)),1,0)</f>
        <v>0</v>
      </c>
      <c r="AL2550" s="28" t="n">
        <f aca="false">IF(AK2550=1,IF(OBJECTIVE=1,AI2550,AJ2550),1000000000000)+ROW()*0.000000001</f>
        <v>1000000000000</v>
      </c>
    </row>
    <row r="2551" customFormat="false" ht="15" hidden="false" customHeight="false" outlineLevel="0" collapsed="false">
      <c r="A2551" s="8" t="n">
        <v>2547</v>
      </c>
      <c r="B2551" s="23" t="n">
        <v>8</v>
      </c>
      <c r="C2551" s="23" t="n">
        <v>2</v>
      </c>
      <c r="D2551" s="8" t="n">
        <v>300</v>
      </c>
      <c r="E2551" s="8" t="n">
        <v>22</v>
      </c>
      <c r="F2551" s="8" t="n">
        <v>8</v>
      </c>
      <c r="G2551" s="28" t="n">
        <v>16.907073</v>
      </c>
      <c r="H2551" s="8" t="n">
        <v>139.022698</v>
      </c>
      <c r="I2551" s="8" t="n">
        <v>1785.233275</v>
      </c>
      <c r="J2551" s="28" t="n">
        <v>12.841308</v>
      </c>
      <c r="K2551" s="39" t="n">
        <v>1.502475</v>
      </c>
      <c r="L2551" s="28" t="n">
        <v>21.738423</v>
      </c>
      <c r="M2551" s="8" t="n">
        <v>232</v>
      </c>
      <c r="N2551" s="8" t="n">
        <v>1076</v>
      </c>
      <c r="O2551" s="28" t="n">
        <v>14.275455</v>
      </c>
      <c r="P2551" s="28" t="n">
        <v>19.974912</v>
      </c>
      <c r="Q2551" s="28" t="n">
        <v>23.75044</v>
      </c>
      <c r="R2551" s="8" t="n">
        <v>32</v>
      </c>
      <c r="S2551" s="8" t="n">
        <v>16</v>
      </c>
      <c r="T2551" s="23" t="n">
        <v>199.798221</v>
      </c>
      <c r="U2551" s="23" t="n">
        <v>166.371675</v>
      </c>
      <c r="V2551" s="28" t="n">
        <v>8.23418</v>
      </c>
      <c r="W2551" s="39" t="n">
        <v>0.865376</v>
      </c>
      <c r="X2551" s="24" t="n">
        <f aca="false">P2551*RHO_VANE/2700*(1+SCRAP)*PRICE_VANE</f>
        <v>239.09969664</v>
      </c>
      <c r="Y2551" s="24" t="n">
        <f aca="false">Q2551*RHO_PLATE/2700*(1+SCRAP)*PRICE_PLATE</f>
        <v>284.2927668</v>
      </c>
      <c r="Z2551" s="24" t="n">
        <f aca="false">T2551*CUT_M+(R2551+S2551)*CUT_SET</f>
        <v>347.6973315</v>
      </c>
      <c r="AA2551" s="24" t="n">
        <f aca="false">U2551*ROUND_M</f>
        <v>831.858375</v>
      </c>
      <c r="AB2551" s="24" t="n">
        <f aca="false">(R2551+S2551)*FINISH_PART</f>
        <v>384</v>
      </c>
      <c r="AC2551" s="24" t="n">
        <f aca="false">R2551*SPACER_VANE+(R2551+S2551)*ASM_H*LABOUR</f>
        <v>636</v>
      </c>
      <c r="AD2551" s="24" t="n">
        <f aca="false">V2551*G10_CAGE+W2551*G10_SLEEVE</f>
        <v>545.97336</v>
      </c>
      <c r="AE2551" s="24" t="n">
        <f aca="false">N2551/1000*SHAFT_M+SHAFT_SET</f>
        <v>209.12</v>
      </c>
      <c r="AF2551" s="24" t="n">
        <f aca="false">2*ROUNDUP(G2551*1000/V_ZENER,0)*PRICE_Z+5*ROUNDUP(G2551*DIODE_SAFETY/V_STICK,0)*PRICE_STICK</f>
        <v>127</v>
      </c>
      <c r="AG2551" s="24" t="n">
        <f aca="false">SUM(X2551:AF2551)</f>
        <v>3605.04152994</v>
      </c>
      <c r="AH2551" s="20" t="n">
        <f aca="false">FIXED_BOM</f>
        <v>3461</v>
      </c>
      <c r="AI2551" s="24" t="n">
        <f aca="false">(AG2551+AH2551)*(1+CONT)</f>
        <v>8125.947759431</v>
      </c>
      <c r="AJ2551" s="24" t="n">
        <f aca="false">IF(L2551&gt;0,AI2551/L2551,1000000000000)</f>
        <v>373.805761320911</v>
      </c>
      <c r="AK2551" s="8" t="n">
        <f aca="false">IF(AND(G2551&gt;=V_NEED,L2551&gt;=P_MIN,K2551&gt;=Z_MIN,F2551&lt;=N_CAP,D2551&lt;=R_MAX,OR(CORONA_REQ=0,O2551&gt;=G2551)),1,0)</f>
        <v>0</v>
      </c>
      <c r="AL2551" s="28" t="n">
        <f aca="false">IF(AK2551=1,IF(OBJECTIVE=1,AI2551,AJ2551),1000000000000)+ROW()*0.000000001</f>
        <v>1000000000000</v>
      </c>
    </row>
    <row r="2552" customFormat="false" ht="15" hidden="false" customHeight="false" outlineLevel="0" collapsed="false">
      <c r="A2552" s="8" t="n">
        <v>2548</v>
      </c>
      <c r="B2552" s="23" t="n">
        <v>8</v>
      </c>
      <c r="C2552" s="23" t="n">
        <v>2</v>
      </c>
      <c r="D2552" s="8" t="n">
        <v>300</v>
      </c>
      <c r="E2552" s="8" t="n">
        <v>22</v>
      </c>
      <c r="F2552" s="8" t="n">
        <v>10</v>
      </c>
      <c r="G2552" s="28" t="n">
        <v>16.907073</v>
      </c>
      <c r="H2552" s="8" t="n">
        <v>175.562084</v>
      </c>
      <c r="I2552" s="8" t="n">
        <v>2261.295481</v>
      </c>
      <c r="J2552" s="28" t="n">
        <v>12.880318</v>
      </c>
      <c r="K2552" s="39" t="n">
        <v>1.509591</v>
      </c>
      <c r="L2552" s="28" t="n">
        <v>27.804424</v>
      </c>
      <c r="M2552" s="8" t="n">
        <v>292</v>
      </c>
      <c r="N2552" s="8" t="n">
        <v>1196</v>
      </c>
      <c r="O2552" s="28" t="n">
        <v>14.275455</v>
      </c>
      <c r="P2552" s="28" t="n">
        <v>24.96864</v>
      </c>
      <c r="Q2552" s="28" t="n">
        <v>29.688051</v>
      </c>
      <c r="R2552" s="8" t="n">
        <v>40</v>
      </c>
      <c r="S2552" s="8" t="n">
        <v>20</v>
      </c>
      <c r="T2552" s="23" t="n">
        <v>249.747777</v>
      </c>
      <c r="U2552" s="23" t="n">
        <v>207.964594</v>
      </c>
      <c r="V2552" s="28" t="n">
        <v>9.986133</v>
      </c>
      <c r="W2552" s="39" t="n">
        <v>1.049498</v>
      </c>
      <c r="X2552" s="24" t="n">
        <f aca="false">P2552*RHO_VANE/2700*(1+SCRAP)*PRICE_VANE</f>
        <v>298.8746208</v>
      </c>
      <c r="Y2552" s="24" t="n">
        <f aca="false">Q2552*RHO_PLATE/2700*(1+SCRAP)*PRICE_PLATE</f>
        <v>355.36597047</v>
      </c>
      <c r="Z2552" s="24" t="n">
        <f aca="false">T2552*CUT_M+(R2552+S2552)*CUT_SET</f>
        <v>434.6216655</v>
      </c>
      <c r="AA2552" s="24" t="n">
        <f aca="false">U2552*ROUND_M</f>
        <v>1039.82297</v>
      </c>
      <c r="AB2552" s="24" t="n">
        <f aca="false">(R2552+S2552)*FINISH_PART</f>
        <v>480</v>
      </c>
      <c r="AC2552" s="24" t="n">
        <f aca="false">R2552*SPACER_VANE+(R2552+S2552)*ASM_H*LABOUR</f>
        <v>795</v>
      </c>
      <c r="AD2552" s="24" t="n">
        <f aca="false">V2552*G10_CAGE+W2552*G10_SLEEVE</f>
        <v>662.13786</v>
      </c>
      <c r="AE2552" s="24" t="n">
        <f aca="false">N2552/1000*SHAFT_M+SHAFT_SET</f>
        <v>223.52</v>
      </c>
      <c r="AF2552" s="24" t="n">
        <f aca="false">2*ROUNDUP(G2552*1000/V_ZENER,0)*PRICE_Z+5*ROUNDUP(G2552*DIODE_SAFETY/V_STICK,0)*PRICE_STICK</f>
        <v>127</v>
      </c>
      <c r="AG2552" s="24" t="n">
        <f aca="false">SUM(X2552:AF2552)</f>
        <v>4416.34308677</v>
      </c>
      <c r="AH2552" s="20" t="n">
        <f aca="false">FIXED_BOM</f>
        <v>3461</v>
      </c>
      <c r="AI2552" s="24" t="n">
        <f aca="false">(AG2552+AH2552)*(1+CONT)</f>
        <v>9058.9445497855</v>
      </c>
      <c r="AJ2552" s="24" t="n">
        <f aca="false">IF(L2552&gt;0,AI2552/L2552,1000000000000)</f>
        <v>325.809466500205</v>
      </c>
      <c r="AK2552" s="8" t="n">
        <f aca="false">IF(AND(G2552&gt;=V_NEED,L2552&gt;=P_MIN,K2552&gt;=Z_MIN,F2552&lt;=N_CAP,D2552&lt;=R_MAX,OR(CORONA_REQ=0,O2552&gt;=G2552)),1,0)</f>
        <v>0</v>
      </c>
      <c r="AL2552" s="28" t="n">
        <f aca="false">IF(AK2552=1,IF(OBJECTIVE=1,AI2552,AJ2552),1000000000000)+ROW()*0.000000001</f>
        <v>1000000000000</v>
      </c>
    </row>
    <row r="2553" customFormat="false" ht="15" hidden="false" customHeight="false" outlineLevel="0" collapsed="false">
      <c r="A2553" s="8" t="n">
        <v>2549</v>
      </c>
      <c r="B2553" s="23" t="n">
        <v>8</v>
      </c>
      <c r="C2553" s="23" t="n">
        <v>2</v>
      </c>
      <c r="D2553" s="8" t="n">
        <v>300</v>
      </c>
      <c r="E2553" s="8" t="n">
        <v>22</v>
      </c>
      <c r="F2553" s="8" t="n">
        <v>12</v>
      </c>
      <c r="G2553" s="28" t="n">
        <v>16.907073</v>
      </c>
      <c r="H2553" s="8" t="n">
        <v>212.101471</v>
      </c>
      <c r="I2553" s="8" t="n">
        <v>2737.357688</v>
      </c>
      <c r="J2553" s="28" t="n">
        <v>12.905887</v>
      </c>
      <c r="K2553" s="39" t="n">
        <v>1.51473</v>
      </c>
      <c r="L2553" s="28" t="n">
        <v>33.89335</v>
      </c>
      <c r="M2553" s="8" t="n">
        <v>342</v>
      </c>
      <c r="N2553" s="8" t="n">
        <v>1296</v>
      </c>
      <c r="O2553" s="28" t="n">
        <v>14.275455</v>
      </c>
      <c r="P2553" s="28" t="n">
        <v>29.962368</v>
      </c>
      <c r="Q2553" s="28" t="n">
        <v>32.656856</v>
      </c>
      <c r="R2553" s="8" t="n">
        <v>48</v>
      </c>
      <c r="S2553" s="8" t="n">
        <v>22</v>
      </c>
      <c r="T2553" s="23" t="n">
        <v>295.299102</v>
      </c>
      <c r="U2553" s="23" t="n">
        <v>245.159283</v>
      </c>
      <c r="V2553" s="28" t="n">
        <v>11.446094</v>
      </c>
      <c r="W2553" s="39" t="n">
        <v>1.202933</v>
      </c>
      <c r="X2553" s="24" t="n">
        <f aca="false">P2553*RHO_VANE/2700*(1+SCRAP)*PRICE_VANE</f>
        <v>358.64954496</v>
      </c>
      <c r="Y2553" s="24" t="n">
        <f aca="false">Q2553*RHO_PLATE/2700*(1+SCRAP)*PRICE_PLATE</f>
        <v>390.90256632</v>
      </c>
      <c r="Z2553" s="24" t="n">
        <f aca="false">T2553*CUT_M+(R2553+S2553)*CUT_SET</f>
        <v>512.948653</v>
      </c>
      <c r="AA2553" s="24" t="n">
        <f aca="false">U2553*ROUND_M</f>
        <v>1225.796415</v>
      </c>
      <c r="AB2553" s="24" t="n">
        <f aca="false">(R2553+S2553)*FINISH_PART</f>
        <v>560</v>
      </c>
      <c r="AC2553" s="24" t="n">
        <f aca="false">R2553*SPACER_VANE+(R2553+S2553)*ASM_H*LABOUR</f>
        <v>931.5</v>
      </c>
      <c r="AD2553" s="24" t="n">
        <f aca="false">V2553*G10_CAGE+W2553*G10_SLEEVE</f>
        <v>758.94162</v>
      </c>
      <c r="AE2553" s="24" t="n">
        <f aca="false">N2553/1000*SHAFT_M+SHAFT_SET</f>
        <v>235.52</v>
      </c>
      <c r="AF2553" s="24" t="n">
        <f aca="false">2*ROUNDUP(G2553*1000/V_ZENER,0)*PRICE_Z+5*ROUNDUP(G2553*DIODE_SAFETY/V_STICK,0)*PRICE_STICK</f>
        <v>127</v>
      </c>
      <c r="AG2553" s="24" t="n">
        <f aca="false">SUM(X2553:AF2553)</f>
        <v>5101.25879928</v>
      </c>
      <c r="AH2553" s="20" t="n">
        <f aca="false">FIXED_BOM</f>
        <v>3461</v>
      </c>
      <c r="AI2553" s="24" t="n">
        <f aca="false">(AG2553+AH2553)*(1+CONT)</f>
        <v>9846.597619172</v>
      </c>
      <c r="AJ2553" s="24" t="n">
        <f aca="false">IF(L2553&gt;0,AI2553/L2553,1000000000000)</f>
        <v>290.517096102097</v>
      </c>
      <c r="AK2553" s="8" t="n">
        <f aca="false">IF(AND(G2553&gt;=V_NEED,L2553&gt;=P_MIN,K2553&gt;=Z_MIN,F2553&lt;=N_CAP,D2553&lt;=R_MAX,OR(CORONA_REQ=0,O2553&gt;=G2553)),1,0)</f>
        <v>0</v>
      </c>
      <c r="AL2553" s="28" t="n">
        <f aca="false">IF(AK2553=1,IF(OBJECTIVE=1,AI2553,AJ2553),1000000000000)+ROW()*0.000000001</f>
        <v>1000000000000</v>
      </c>
    </row>
    <row r="2554" customFormat="false" ht="15" hidden="false" customHeight="false" outlineLevel="0" collapsed="false">
      <c r="A2554" s="8" t="n">
        <v>2550</v>
      </c>
      <c r="B2554" s="23" t="n">
        <v>8</v>
      </c>
      <c r="C2554" s="23" t="n">
        <v>2</v>
      </c>
      <c r="D2554" s="8" t="n">
        <v>300</v>
      </c>
      <c r="E2554" s="8" t="n">
        <v>22</v>
      </c>
      <c r="F2554" s="8" t="n">
        <v>16</v>
      </c>
      <c r="G2554" s="28" t="n">
        <v>16.907073</v>
      </c>
      <c r="H2554" s="8" t="n">
        <v>285.180243</v>
      </c>
      <c r="I2554" s="8" t="n">
        <v>3689.482101</v>
      </c>
      <c r="J2554" s="28" t="n">
        <v>12.937369</v>
      </c>
      <c r="K2554" s="39" t="n">
        <v>1.520715</v>
      </c>
      <c r="L2554" s="28" t="n">
        <v>46.022483</v>
      </c>
      <c r="M2554" s="8" t="n">
        <v>462</v>
      </c>
      <c r="N2554" s="8" t="n">
        <v>1536</v>
      </c>
      <c r="O2554" s="28" t="n">
        <v>14.275455</v>
      </c>
      <c r="P2554" s="28" t="n">
        <v>39.949824</v>
      </c>
      <c r="Q2554" s="28" t="n">
        <v>44.532076</v>
      </c>
      <c r="R2554" s="8" t="n">
        <v>64</v>
      </c>
      <c r="S2554" s="8" t="n">
        <v>30</v>
      </c>
      <c r="T2554" s="23" t="n">
        <v>395.198213</v>
      </c>
      <c r="U2554" s="23" t="n">
        <v>328.345121</v>
      </c>
      <c r="V2554" s="28" t="n">
        <v>14.95</v>
      </c>
      <c r="W2554" s="39" t="n">
        <v>1.571178</v>
      </c>
      <c r="X2554" s="24" t="n">
        <f aca="false">P2554*RHO_VANE/2700*(1+SCRAP)*PRICE_VANE</f>
        <v>478.19939328</v>
      </c>
      <c r="Y2554" s="24" t="n">
        <f aca="false">Q2554*RHO_PLATE/2700*(1+SCRAP)*PRICE_PLATE</f>
        <v>533.04894972</v>
      </c>
      <c r="Z2554" s="24" t="n">
        <f aca="false">T2554*CUT_M+(R2554+S2554)*CUT_SET</f>
        <v>686.7973195</v>
      </c>
      <c r="AA2554" s="24" t="n">
        <f aca="false">U2554*ROUND_M</f>
        <v>1641.725605</v>
      </c>
      <c r="AB2554" s="24" t="n">
        <f aca="false">(R2554+S2554)*FINISH_PART</f>
        <v>752</v>
      </c>
      <c r="AC2554" s="24" t="n">
        <f aca="false">R2554*SPACER_VANE+(R2554+S2554)*ASM_H*LABOUR</f>
        <v>1249.5</v>
      </c>
      <c r="AD2554" s="24" t="n">
        <f aca="false">V2554*G10_CAGE+W2554*G10_SLEEVE</f>
        <v>991.27068</v>
      </c>
      <c r="AE2554" s="24" t="n">
        <f aca="false">N2554/1000*SHAFT_M+SHAFT_SET</f>
        <v>264.32</v>
      </c>
      <c r="AF2554" s="24" t="n">
        <f aca="false">2*ROUNDUP(G2554*1000/V_ZENER,0)*PRICE_Z+5*ROUNDUP(G2554*DIODE_SAFETY/V_STICK,0)*PRICE_STICK</f>
        <v>127</v>
      </c>
      <c r="AG2554" s="24" t="n">
        <f aca="false">SUM(X2554:AF2554)</f>
        <v>6723.8619475</v>
      </c>
      <c r="AH2554" s="20" t="n">
        <f aca="false">FIXED_BOM</f>
        <v>3461</v>
      </c>
      <c r="AI2554" s="24" t="n">
        <f aca="false">(AG2554+AH2554)*(1+CONT)</f>
        <v>11712.591239625</v>
      </c>
      <c r="AJ2554" s="24" t="n">
        <f aca="false">IF(L2554&gt;0,AI2554/L2554,1000000000000)</f>
        <v>254.497160434064</v>
      </c>
      <c r="AK2554" s="8" t="n">
        <f aca="false">IF(AND(G2554&gt;=V_NEED,L2554&gt;=P_MIN,K2554&gt;=Z_MIN,F2554&lt;=N_CAP,D2554&lt;=R_MAX,OR(CORONA_REQ=0,O2554&gt;=G2554)),1,0)</f>
        <v>0</v>
      </c>
      <c r="AL2554" s="28" t="n">
        <f aca="false">IF(AK2554=1,IF(OBJECTIVE=1,AI2554,AJ2554),1000000000000)+ROW()*0.000000001</f>
        <v>1000000000000</v>
      </c>
    </row>
    <row r="2555" customFormat="false" ht="15" hidden="false" customHeight="false" outlineLevel="0" collapsed="false">
      <c r="A2555" s="8" t="n">
        <v>2551</v>
      </c>
      <c r="B2555" s="23" t="n">
        <v>8</v>
      </c>
      <c r="C2555" s="23" t="n">
        <v>2</v>
      </c>
      <c r="D2555" s="8" t="n">
        <v>300</v>
      </c>
      <c r="E2555" s="8" t="n">
        <v>26</v>
      </c>
      <c r="F2555" s="8" t="n">
        <v>4</v>
      </c>
      <c r="G2555" s="28" t="n">
        <v>16.907073</v>
      </c>
      <c r="H2555" s="8" t="n">
        <v>100.349214</v>
      </c>
      <c r="I2555" s="8" t="n">
        <v>974.98625</v>
      </c>
      <c r="J2555" s="28" t="n">
        <v>9.715933</v>
      </c>
      <c r="K2555" s="39" t="n">
        <v>1.424456</v>
      </c>
      <c r="L2555" s="28" t="n">
        <v>10.562169</v>
      </c>
      <c r="M2555" s="8" t="n">
        <v>122</v>
      </c>
      <c r="N2555" s="8" t="n">
        <v>856</v>
      </c>
      <c r="O2555" s="28" t="n">
        <v>14.275455</v>
      </c>
      <c r="P2555" s="28" t="n">
        <v>11.570819</v>
      </c>
      <c r="Q2555" s="28" t="n">
        <v>14.844025</v>
      </c>
      <c r="R2555" s="8" t="n">
        <v>16</v>
      </c>
      <c r="S2555" s="8" t="n">
        <v>10</v>
      </c>
      <c r="T2555" s="23" t="n">
        <v>104.29734</v>
      </c>
      <c r="U2555" s="23" t="n">
        <v>87.584067</v>
      </c>
      <c r="V2555" s="28" t="n">
        <v>5.022266</v>
      </c>
      <c r="W2555" s="39" t="n">
        <v>0.527818</v>
      </c>
      <c r="X2555" s="24" t="n">
        <f aca="false">P2555*RHO_VANE/2700*(1+SCRAP)*PRICE_VANE</f>
        <v>138.50270343</v>
      </c>
      <c r="Y2555" s="24" t="n">
        <f aca="false">Q2555*RHO_PLATE/2700*(1+SCRAP)*PRICE_PLATE</f>
        <v>177.68297925</v>
      </c>
      <c r="Z2555" s="24" t="n">
        <f aca="false">T2555*CUT_M+(R2555+S2555)*CUT_SET</f>
        <v>182.44601</v>
      </c>
      <c r="AA2555" s="24" t="n">
        <f aca="false">U2555*ROUND_M</f>
        <v>437.920335</v>
      </c>
      <c r="AB2555" s="24" t="n">
        <f aca="false">(R2555+S2555)*FINISH_PART</f>
        <v>208</v>
      </c>
      <c r="AC2555" s="24" t="n">
        <f aca="false">R2555*SPACER_VANE+(R2555+S2555)*ASM_H*LABOUR</f>
        <v>340.5</v>
      </c>
      <c r="AD2555" s="24" t="n">
        <f aca="false">V2555*G10_CAGE+W2555*G10_SLEEVE</f>
        <v>333.00504</v>
      </c>
      <c r="AE2555" s="24" t="n">
        <f aca="false">N2555/1000*SHAFT_M+SHAFT_SET</f>
        <v>182.72</v>
      </c>
      <c r="AF2555" s="24" t="n">
        <f aca="false">2*ROUNDUP(G2555*1000/V_ZENER,0)*PRICE_Z+5*ROUNDUP(G2555*DIODE_SAFETY/V_STICK,0)*PRICE_STICK</f>
        <v>127</v>
      </c>
      <c r="AG2555" s="24" t="n">
        <f aca="false">SUM(X2555:AF2555)</f>
        <v>2127.77706768</v>
      </c>
      <c r="AH2555" s="20" t="n">
        <f aca="false">FIXED_BOM</f>
        <v>3461</v>
      </c>
      <c r="AI2555" s="24" t="n">
        <f aca="false">(AG2555+AH2555)*(1+CONT)</f>
        <v>6427.093627832</v>
      </c>
      <c r="AJ2555" s="24" t="n">
        <f aca="false">IF(L2555&gt;0,AI2555/L2555,1000000000000)</f>
        <v>608.501305729155</v>
      </c>
      <c r="AK2555" s="8" t="n">
        <f aca="false">IF(AND(G2555&gt;=V_NEED,L2555&gt;=P_MIN,K2555&gt;=Z_MIN,F2555&lt;=N_CAP,D2555&lt;=R_MAX,OR(CORONA_REQ=0,O2555&gt;=G2555)),1,0)</f>
        <v>0</v>
      </c>
      <c r="AL2555" s="28" t="n">
        <f aca="false">IF(AK2555=1,IF(OBJECTIVE=1,AI2555,AJ2555),1000000000000)+ROW()*0.000000001</f>
        <v>1000000000000</v>
      </c>
    </row>
    <row r="2556" customFormat="false" ht="15" hidden="false" customHeight="false" outlineLevel="0" collapsed="false">
      <c r="A2556" s="8" t="n">
        <v>2552</v>
      </c>
      <c r="B2556" s="23" t="n">
        <v>8</v>
      </c>
      <c r="C2556" s="23" t="n">
        <v>2</v>
      </c>
      <c r="D2556" s="8" t="n">
        <v>300</v>
      </c>
      <c r="E2556" s="8" t="n">
        <v>26</v>
      </c>
      <c r="F2556" s="8" t="n">
        <v>6</v>
      </c>
      <c r="G2556" s="28" t="n">
        <v>16.907073</v>
      </c>
      <c r="H2556" s="8" t="n">
        <v>156.548764</v>
      </c>
      <c r="I2556" s="8" t="n">
        <v>1532.12125</v>
      </c>
      <c r="J2556" s="28" t="n">
        <v>9.786863</v>
      </c>
      <c r="K2556" s="39" t="n">
        <v>1.444906</v>
      </c>
      <c r="L2556" s="28" t="n">
        <v>17.176576</v>
      </c>
      <c r="M2556" s="8" t="n">
        <v>182</v>
      </c>
      <c r="N2556" s="8" t="n">
        <v>976</v>
      </c>
      <c r="O2556" s="28" t="n">
        <v>14.275455</v>
      </c>
      <c r="P2556" s="28" t="n">
        <v>17.356228</v>
      </c>
      <c r="Q2556" s="28" t="n">
        <v>20.781635</v>
      </c>
      <c r="R2556" s="8" t="n">
        <v>24</v>
      </c>
      <c r="S2556" s="8" t="n">
        <v>14</v>
      </c>
      <c r="T2556" s="23" t="n">
        <v>154.246896</v>
      </c>
      <c r="U2556" s="23" t="n">
        <v>129.176986</v>
      </c>
      <c r="V2556" s="28" t="n">
        <v>6.774219</v>
      </c>
      <c r="W2556" s="39" t="n">
        <v>0.71194</v>
      </c>
      <c r="X2556" s="24" t="n">
        <f aca="false">P2556*RHO_VANE/2700*(1+SCRAP)*PRICE_VANE</f>
        <v>207.75404916</v>
      </c>
      <c r="Y2556" s="24" t="n">
        <f aca="false">Q2556*RHO_PLATE/2700*(1+SCRAP)*PRICE_PLATE</f>
        <v>248.75617095</v>
      </c>
      <c r="Z2556" s="24" t="n">
        <f aca="false">T2556*CUT_M+(R2556+S2556)*CUT_SET</f>
        <v>269.370344</v>
      </c>
      <c r="AA2556" s="24" t="n">
        <f aca="false">U2556*ROUND_M</f>
        <v>645.88493</v>
      </c>
      <c r="AB2556" s="24" t="n">
        <f aca="false">(R2556+S2556)*FINISH_PART</f>
        <v>304</v>
      </c>
      <c r="AC2556" s="24" t="n">
        <f aca="false">R2556*SPACER_VANE+(R2556+S2556)*ASM_H*LABOUR</f>
        <v>499.5</v>
      </c>
      <c r="AD2556" s="24" t="n">
        <f aca="false">V2556*G10_CAGE+W2556*G10_SLEEVE</f>
        <v>449.16954</v>
      </c>
      <c r="AE2556" s="24" t="n">
        <f aca="false">N2556/1000*SHAFT_M+SHAFT_SET</f>
        <v>197.12</v>
      </c>
      <c r="AF2556" s="24" t="n">
        <f aca="false">2*ROUNDUP(G2556*1000/V_ZENER,0)*PRICE_Z+5*ROUNDUP(G2556*DIODE_SAFETY/V_STICK,0)*PRICE_STICK</f>
        <v>127</v>
      </c>
      <c r="AG2556" s="24" t="n">
        <f aca="false">SUM(X2556:AF2556)</f>
        <v>2948.55503411</v>
      </c>
      <c r="AH2556" s="20" t="n">
        <f aca="false">FIXED_BOM</f>
        <v>3461</v>
      </c>
      <c r="AI2556" s="24" t="n">
        <f aca="false">(AG2556+AH2556)*(1+CONT)</f>
        <v>7370.9882892265</v>
      </c>
      <c r="AJ2556" s="24" t="n">
        <f aca="false">IF(L2556&gt;0,AI2556/L2556,1000000000000)</f>
        <v>429.130246285785</v>
      </c>
      <c r="AK2556" s="8" t="n">
        <f aca="false">IF(AND(G2556&gt;=V_NEED,L2556&gt;=P_MIN,K2556&gt;=Z_MIN,F2556&lt;=N_CAP,D2556&lt;=R_MAX,OR(CORONA_REQ=0,O2556&gt;=G2556)),1,0)</f>
        <v>0</v>
      </c>
      <c r="AL2556" s="28" t="n">
        <f aca="false">IF(AK2556=1,IF(OBJECTIVE=1,AI2556,AJ2556),1000000000000)+ROW()*0.000000001</f>
        <v>1000000000000</v>
      </c>
    </row>
    <row r="2557" customFormat="false" ht="15" hidden="false" customHeight="false" outlineLevel="0" collapsed="false">
      <c r="A2557" s="8" t="n">
        <v>2553</v>
      </c>
      <c r="B2557" s="23" t="n">
        <v>8</v>
      </c>
      <c r="C2557" s="23" t="n">
        <v>2</v>
      </c>
      <c r="D2557" s="8" t="n">
        <v>300</v>
      </c>
      <c r="E2557" s="8" t="n">
        <v>26</v>
      </c>
      <c r="F2557" s="8" t="n">
        <v>8</v>
      </c>
      <c r="G2557" s="28" t="n">
        <v>16.907073</v>
      </c>
      <c r="H2557" s="8" t="n">
        <v>212.748315</v>
      </c>
      <c r="I2557" s="8" t="n">
        <v>2089.25625</v>
      </c>
      <c r="J2557" s="28" t="n">
        <v>9.820319</v>
      </c>
      <c r="K2557" s="39" t="n">
        <v>1.454246</v>
      </c>
      <c r="L2557" s="28" t="n">
        <v>23.770467</v>
      </c>
      <c r="M2557" s="8" t="n">
        <v>242</v>
      </c>
      <c r="N2557" s="8" t="n">
        <v>1096</v>
      </c>
      <c r="O2557" s="28" t="n">
        <v>14.275455</v>
      </c>
      <c r="P2557" s="28" t="n">
        <v>23.141638</v>
      </c>
      <c r="Q2557" s="28" t="n">
        <v>26.719246</v>
      </c>
      <c r="R2557" s="8" t="n">
        <v>32</v>
      </c>
      <c r="S2557" s="8" t="n">
        <v>18</v>
      </c>
      <c r="T2557" s="23" t="n">
        <v>204.196451</v>
      </c>
      <c r="U2557" s="23" t="n">
        <v>170.769905</v>
      </c>
      <c r="V2557" s="28" t="n">
        <v>8.526172</v>
      </c>
      <c r="W2557" s="39" t="n">
        <v>0.896063</v>
      </c>
      <c r="X2557" s="24" t="n">
        <f aca="false">P2557*RHO_VANE/2700*(1+SCRAP)*PRICE_VANE</f>
        <v>277.00540686</v>
      </c>
      <c r="Y2557" s="24" t="n">
        <f aca="false">Q2557*RHO_PLATE/2700*(1+SCRAP)*PRICE_PLATE</f>
        <v>319.82937462</v>
      </c>
      <c r="Z2557" s="24" t="n">
        <f aca="false">T2557*CUT_M+(R2557+S2557)*CUT_SET</f>
        <v>356.2946765</v>
      </c>
      <c r="AA2557" s="24" t="n">
        <f aca="false">U2557*ROUND_M</f>
        <v>853.849525</v>
      </c>
      <c r="AB2557" s="24" t="n">
        <f aca="false">(R2557+S2557)*FINISH_PART</f>
        <v>400</v>
      </c>
      <c r="AC2557" s="24" t="n">
        <f aca="false">R2557*SPACER_VANE+(R2557+S2557)*ASM_H*LABOUR</f>
        <v>658.5</v>
      </c>
      <c r="AD2557" s="24" t="n">
        <f aca="false">V2557*G10_CAGE+W2557*G10_SLEEVE</f>
        <v>565.3341</v>
      </c>
      <c r="AE2557" s="24" t="n">
        <f aca="false">N2557/1000*SHAFT_M+SHAFT_SET</f>
        <v>211.52</v>
      </c>
      <c r="AF2557" s="24" t="n">
        <f aca="false">2*ROUNDUP(G2557*1000/V_ZENER,0)*PRICE_Z+5*ROUNDUP(G2557*DIODE_SAFETY/V_STICK,0)*PRICE_STICK</f>
        <v>127</v>
      </c>
      <c r="AG2557" s="24" t="n">
        <f aca="false">SUM(X2557:AF2557)</f>
        <v>3769.33308298</v>
      </c>
      <c r="AH2557" s="20" t="n">
        <f aca="false">FIXED_BOM</f>
        <v>3461</v>
      </c>
      <c r="AI2557" s="24" t="n">
        <f aca="false">(AG2557+AH2557)*(1+CONT)</f>
        <v>8314.883045427</v>
      </c>
      <c r="AJ2557" s="24" t="n">
        <f aca="false">IF(L2557&gt;0,AI2557/L2557,1000000000000)</f>
        <v>349.798893115015</v>
      </c>
      <c r="AK2557" s="8" t="n">
        <f aca="false">IF(AND(G2557&gt;=V_NEED,L2557&gt;=P_MIN,K2557&gt;=Z_MIN,F2557&lt;=N_CAP,D2557&lt;=R_MAX,OR(CORONA_REQ=0,O2557&gt;=G2557)),1,0)</f>
        <v>0</v>
      </c>
      <c r="AL2557" s="28" t="n">
        <f aca="false">IF(AK2557=1,IF(OBJECTIVE=1,AI2557,AJ2557),1000000000000)+ROW()*0.000000001</f>
        <v>1000000000000</v>
      </c>
    </row>
    <row r="2558" customFormat="false" ht="15" hidden="false" customHeight="false" outlineLevel="0" collapsed="false">
      <c r="A2558" s="8" t="n">
        <v>2554</v>
      </c>
      <c r="B2558" s="23" t="n">
        <v>8</v>
      </c>
      <c r="C2558" s="23" t="n">
        <v>2</v>
      </c>
      <c r="D2558" s="8" t="n">
        <v>300</v>
      </c>
      <c r="E2558" s="8" t="n">
        <v>26</v>
      </c>
      <c r="F2558" s="8" t="n">
        <v>10</v>
      </c>
      <c r="G2558" s="28" t="n">
        <v>16.907073</v>
      </c>
      <c r="H2558" s="8" t="n">
        <v>268.947866</v>
      </c>
      <c r="I2558" s="8" t="n">
        <v>2646.39125</v>
      </c>
      <c r="J2558" s="28" t="n">
        <v>9.839793</v>
      </c>
      <c r="K2558" s="39" t="n">
        <v>1.4607</v>
      </c>
      <c r="L2558" s="28" t="n">
        <v>30.412375</v>
      </c>
      <c r="M2558" s="8" t="n">
        <v>302</v>
      </c>
      <c r="N2558" s="8" t="n">
        <v>1216</v>
      </c>
      <c r="O2558" s="28" t="n">
        <v>14.275455</v>
      </c>
      <c r="P2558" s="28" t="n">
        <v>28.927047</v>
      </c>
      <c r="Q2558" s="28" t="n">
        <v>32.656856</v>
      </c>
      <c r="R2558" s="8" t="n">
        <v>40</v>
      </c>
      <c r="S2558" s="8" t="n">
        <v>22</v>
      </c>
      <c r="T2558" s="23" t="n">
        <v>254.146006</v>
      </c>
      <c r="U2558" s="23" t="n">
        <v>212.362824</v>
      </c>
      <c r="V2558" s="28" t="n">
        <v>10.278125</v>
      </c>
      <c r="W2558" s="39" t="n">
        <v>1.080185</v>
      </c>
      <c r="X2558" s="24" t="n">
        <f aca="false">P2558*RHO_VANE/2700*(1+SCRAP)*PRICE_VANE</f>
        <v>346.25675259</v>
      </c>
      <c r="Y2558" s="24" t="n">
        <f aca="false">Q2558*RHO_PLATE/2700*(1+SCRAP)*PRICE_PLATE</f>
        <v>390.90256632</v>
      </c>
      <c r="Z2558" s="24" t="n">
        <f aca="false">T2558*CUT_M+(R2558+S2558)*CUT_SET</f>
        <v>443.219009</v>
      </c>
      <c r="AA2558" s="24" t="n">
        <f aca="false">U2558*ROUND_M</f>
        <v>1061.81412</v>
      </c>
      <c r="AB2558" s="24" t="n">
        <f aca="false">(R2558+S2558)*FINISH_PART</f>
        <v>496</v>
      </c>
      <c r="AC2558" s="24" t="n">
        <f aca="false">R2558*SPACER_VANE+(R2558+S2558)*ASM_H*LABOUR</f>
        <v>817.5</v>
      </c>
      <c r="AD2558" s="24" t="n">
        <f aca="false">V2558*G10_CAGE+W2558*G10_SLEEVE</f>
        <v>681.4986</v>
      </c>
      <c r="AE2558" s="24" t="n">
        <f aca="false">N2558/1000*SHAFT_M+SHAFT_SET</f>
        <v>225.92</v>
      </c>
      <c r="AF2558" s="24" t="n">
        <f aca="false">2*ROUNDUP(G2558*1000/V_ZENER,0)*PRICE_Z+5*ROUNDUP(G2558*DIODE_SAFETY/V_STICK,0)*PRICE_STICK</f>
        <v>127</v>
      </c>
      <c r="AG2558" s="24" t="n">
        <f aca="false">SUM(X2558:AF2558)</f>
        <v>4590.11104791</v>
      </c>
      <c r="AH2558" s="20" t="n">
        <f aca="false">FIXED_BOM</f>
        <v>3461</v>
      </c>
      <c r="AI2558" s="24" t="n">
        <f aca="false">(AG2558+AH2558)*(1+CONT)</f>
        <v>9258.7777050965</v>
      </c>
      <c r="AJ2558" s="24" t="n">
        <f aca="false">IF(L2558&gt;0,AI2558/L2558,1000000000000)</f>
        <v>304.441126518284</v>
      </c>
      <c r="AK2558" s="8" t="n">
        <f aca="false">IF(AND(G2558&gt;=V_NEED,L2558&gt;=P_MIN,K2558&gt;=Z_MIN,F2558&lt;=N_CAP,D2558&lt;=R_MAX,OR(CORONA_REQ=0,O2558&gt;=G2558)),1,0)</f>
        <v>0</v>
      </c>
      <c r="AL2558" s="28" t="n">
        <f aca="false">IF(AK2558=1,IF(OBJECTIVE=1,AI2558,AJ2558),1000000000000)+ROW()*0.000000001</f>
        <v>1000000000000</v>
      </c>
    </row>
    <row r="2559" customFormat="false" ht="15" hidden="false" customHeight="false" outlineLevel="0" collapsed="false">
      <c r="A2559" s="8" t="n">
        <v>2555</v>
      </c>
      <c r="B2559" s="23" t="n">
        <v>8</v>
      </c>
      <c r="C2559" s="23" t="n">
        <v>2</v>
      </c>
      <c r="D2559" s="8" t="n">
        <v>300</v>
      </c>
      <c r="E2559" s="8" t="n">
        <v>26</v>
      </c>
      <c r="F2559" s="8" t="n">
        <v>12</v>
      </c>
      <c r="G2559" s="28" t="n">
        <v>16.907073</v>
      </c>
      <c r="H2559" s="8" t="n">
        <v>325.147417</v>
      </c>
      <c r="I2559" s="8" t="n">
        <v>3203.526251</v>
      </c>
      <c r="J2559" s="28" t="n">
        <v>9.852535</v>
      </c>
      <c r="K2559" s="39" t="n">
        <v>1.464509</v>
      </c>
      <c r="L2559" s="28" t="n">
        <v>37.028941</v>
      </c>
      <c r="M2559" s="8" t="n">
        <v>362</v>
      </c>
      <c r="N2559" s="8" t="n">
        <v>1336</v>
      </c>
      <c r="O2559" s="28" t="n">
        <v>14.275455</v>
      </c>
      <c r="P2559" s="28" t="n">
        <v>34.712456</v>
      </c>
      <c r="Q2559" s="28" t="n">
        <v>38.594466</v>
      </c>
      <c r="R2559" s="8" t="n">
        <v>48</v>
      </c>
      <c r="S2559" s="8" t="n">
        <v>26</v>
      </c>
      <c r="T2559" s="23" t="n">
        <v>304.095562</v>
      </c>
      <c r="U2559" s="23" t="n">
        <v>253.955743</v>
      </c>
      <c r="V2559" s="28" t="n">
        <v>12.030078</v>
      </c>
      <c r="W2559" s="39" t="n">
        <v>1.264308</v>
      </c>
      <c r="X2559" s="24" t="n">
        <f aca="false">P2559*RHO_VANE/2700*(1+SCRAP)*PRICE_VANE</f>
        <v>415.50809832</v>
      </c>
      <c r="Y2559" s="24" t="n">
        <f aca="false">Q2559*RHO_PLATE/2700*(1+SCRAP)*PRICE_PLATE</f>
        <v>461.97575802</v>
      </c>
      <c r="Z2559" s="24" t="n">
        <f aca="false">T2559*CUT_M+(R2559+S2559)*CUT_SET</f>
        <v>530.143343</v>
      </c>
      <c r="AA2559" s="24" t="n">
        <f aca="false">U2559*ROUND_M</f>
        <v>1269.778715</v>
      </c>
      <c r="AB2559" s="24" t="n">
        <f aca="false">(R2559+S2559)*FINISH_PART</f>
        <v>592</v>
      </c>
      <c r="AC2559" s="24" t="n">
        <f aca="false">R2559*SPACER_VANE+(R2559+S2559)*ASM_H*LABOUR</f>
        <v>976.5</v>
      </c>
      <c r="AD2559" s="24" t="n">
        <f aca="false">V2559*G10_CAGE+W2559*G10_SLEEVE</f>
        <v>797.66316</v>
      </c>
      <c r="AE2559" s="24" t="n">
        <f aca="false">N2559/1000*SHAFT_M+SHAFT_SET</f>
        <v>240.32</v>
      </c>
      <c r="AF2559" s="24" t="n">
        <f aca="false">2*ROUNDUP(G2559*1000/V_ZENER,0)*PRICE_Z+5*ROUNDUP(G2559*DIODE_SAFETY/V_STICK,0)*PRICE_STICK</f>
        <v>127</v>
      </c>
      <c r="AG2559" s="24" t="n">
        <f aca="false">SUM(X2559:AF2559)</f>
        <v>5410.88907434</v>
      </c>
      <c r="AH2559" s="20" t="n">
        <f aca="false">FIXED_BOM</f>
        <v>3461</v>
      </c>
      <c r="AI2559" s="24" t="n">
        <f aca="false">(AG2559+AH2559)*(1+CONT)</f>
        <v>10202.672435491</v>
      </c>
      <c r="AJ2559" s="24" t="n">
        <f aca="false">IF(L2559&gt;0,AI2559/L2559,1000000000000)</f>
        <v>275.532385208937</v>
      </c>
      <c r="AK2559" s="8" t="n">
        <f aca="false">IF(AND(G2559&gt;=V_NEED,L2559&gt;=P_MIN,K2559&gt;=Z_MIN,F2559&lt;=N_CAP,D2559&lt;=R_MAX,OR(CORONA_REQ=0,O2559&gt;=G2559)),1,0)</f>
        <v>0</v>
      </c>
      <c r="AL2559" s="28" t="n">
        <f aca="false">IF(AK2559=1,IF(OBJECTIVE=1,AI2559,AJ2559),1000000000000)+ROW()*0.000000001</f>
        <v>1000000000000</v>
      </c>
    </row>
    <row r="2560" customFormat="false" ht="15" hidden="false" customHeight="false" outlineLevel="0" collapsed="false">
      <c r="A2560" s="8" t="n">
        <v>2556</v>
      </c>
      <c r="B2560" s="23" t="n">
        <v>8</v>
      </c>
      <c r="C2560" s="23" t="n">
        <v>2</v>
      </c>
      <c r="D2560" s="8" t="n">
        <v>300</v>
      </c>
      <c r="E2560" s="8" t="n">
        <v>26</v>
      </c>
      <c r="F2560" s="8" t="n">
        <v>16</v>
      </c>
      <c r="G2560" s="28" t="n">
        <v>16.907073</v>
      </c>
      <c r="H2560" s="8" t="n">
        <v>437.546518</v>
      </c>
      <c r="I2560" s="8" t="n">
        <v>4317.796251</v>
      </c>
      <c r="J2560" s="28" t="n">
        <v>9.868199</v>
      </c>
      <c r="K2560" s="39" t="n">
        <v>1.468863</v>
      </c>
      <c r="L2560" s="28" t="n">
        <v>50.265255</v>
      </c>
      <c r="M2560" s="8" t="n">
        <v>482</v>
      </c>
      <c r="N2560" s="8" t="n">
        <v>1576</v>
      </c>
      <c r="O2560" s="28" t="n">
        <v>14.275455</v>
      </c>
      <c r="P2560" s="28" t="n">
        <v>46.283275</v>
      </c>
      <c r="Q2560" s="28" t="n">
        <v>50.469686</v>
      </c>
      <c r="R2560" s="8" t="n">
        <v>64</v>
      </c>
      <c r="S2560" s="8" t="n">
        <v>34</v>
      </c>
      <c r="T2560" s="23" t="n">
        <v>403.994672</v>
      </c>
      <c r="U2560" s="23" t="n">
        <v>337.141581</v>
      </c>
      <c r="V2560" s="28" t="n">
        <v>15.533984</v>
      </c>
      <c r="W2560" s="39" t="n">
        <v>1.632552</v>
      </c>
      <c r="X2560" s="24" t="n">
        <f aca="false">P2560*RHO_VANE/2700*(1+SCRAP)*PRICE_VANE</f>
        <v>554.01080175</v>
      </c>
      <c r="Y2560" s="24" t="n">
        <f aca="false">Q2560*RHO_PLATE/2700*(1+SCRAP)*PRICE_PLATE</f>
        <v>604.12214142</v>
      </c>
      <c r="Z2560" s="24" t="n">
        <f aca="false">T2560*CUT_M+(R2560+S2560)*CUT_SET</f>
        <v>703.992008</v>
      </c>
      <c r="AA2560" s="24" t="n">
        <f aca="false">U2560*ROUND_M</f>
        <v>1685.707905</v>
      </c>
      <c r="AB2560" s="24" t="n">
        <f aca="false">(R2560+S2560)*FINISH_PART</f>
        <v>784</v>
      </c>
      <c r="AC2560" s="24" t="n">
        <f aca="false">R2560*SPACER_VANE+(R2560+S2560)*ASM_H*LABOUR</f>
        <v>1294.5</v>
      </c>
      <c r="AD2560" s="24" t="n">
        <f aca="false">V2560*G10_CAGE+W2560*G10_SLEEVE</f>
        <v>1029.99216</v>
      </c>
      <c r="AE2560" s="24" t="n">
        <f aca="false">N2560/1000*SHAFT_M+SHAFT_SET</f>
        <v>269.12</v>
      </c>
      <c r="AF2560" s="24" t="n">
        <f aca="false">2*ROUNDUP(G2560*1000/V_ZENER,0)*PRICE_Z+5*ROUNDUP(G2560*DIODE_SAFETY/V_STICK,0)*PRICE_STICK</f>
        <v>127</v>
      </c>
      <c r="AG2560" s="24" t="n">
        <f aca="false">SUM(X2560:AF2560)</f>
        <v>7052.44501617</v>
      </c>
      <c r="AH2560" s="20" t="n">
        <f aca="false">FIXED_BOM</f>
        <v>3461</v>
      </c>
      <c r="AI2560" s="24" t="n">
        <f aca="false">(AG2560+AH2560)*(1+CONT)</f>
        <v>12090.4617685955</v>
      </c>
      <c r="AJ2560" s="24" t="n">
        <f aca="false">IF(L2560&gt;0,AI2560/L2560,1000000000000)</f>
        <v>240.533182783923</v>
      </c>
      <c r="AK2560" s="8" t="n">
        <f aca="false">IF(AND(G2560&gt;=V_NEED,L2560&gt;=P_MIN,K2560&gt;=Z_MIN,F2560&lt;=N_CAP,D2560&lt;=R_MAX,OR(CORONA_REQ=0,O2560&gt;=G2560)),1,0)</f>
        <v>0</v>
      </c>
      <c r="AL2560" s="28" t="n">
        <f aca="false">IF(AK2560=1,IF(OBJECTIVE=1,AI2560,AJ2560),1000000000000)+ROW()*0.000000001</f>
        <v>1000000000000</v>
      </c>
    </row>
    <row r="2561" customFormat="false" ht="15" hidden="false" customHeight="false" outlineLevel="0" collapsed="false">
      <c r="A2561" s="8" t="n">
        <v>2557</v>
      </c>
      <c r="B2561" s="23" t="n">
        <v>8</v>
      </c>
      <c r="C2561" s="23" t="n">
        <v>2.5</v>
      </c>
      <c r="D2561" s="8" t="n">
        <v>300</v>
      </c>
      <c r="E2561" s="8" t="n">
        <v>18</v>
      </c>
      <c r="F2561" s="8" t="n">
        <v>4</v>
      </c>
      <c r="G2561" s="28" t="n">
        <v>16.907073</v>
      </c>
      <c r="H2561" s="8" t="n">
        <v>51.777033</v>
      </c>
      <c r="I2561" s="8" t="n">
        <v>693.200976</v>
      </c>
      <c r="J2561" s="28" t="n">
        <v>13.388194</v>
      </c>
      <c r="K2561" s="39" t="n">
        <v>1.460903</v>
      </c>
      <c r="L2561" s="28" t="n">
        <v>7.933501</v>
      </c>
      <c r="M2561" s="8" t="n">
        <v>118</v>
      </c>
      <c r="N2561" s="8" t="n">
        <v>848</v>
      </c>
      <c r="O2561" s="28" t="n">
        <v>15.22784</v>
      </c>
      <c r="P2561" s="28" t="n">
        <v>10.505117</v>
      </c>
      <c r="Q2561" s="28" t="n">
        <v>14.844025</v>
      </c>
      <c r="R2561" s="8" t="n">
        <v>16</v>
      </c>
      <c r="S2561" s="8" t="n">
        <v>8</v>
      </c>
      <c r="T2561" s="23" t="n">
        <v>99.899111</v>
      </c>
      <c r="U2561" s="23" t="n">
        <v>83.185838</v>
      </c>
      <c r="V2561" s="28" t="n">
        <v>4.905469</v>
      </c>
      <c r="W2561" s="39" t="n">
        <v>0.515543</v>
      </c>
      <c r="X2561" s="24" t="n">
        <f aca="false">P2561*RHO_VANE/2700*(1+SCRAP)*PRICE_VANE</f>
        <v>125.74625049</v>
      </c>
      <c r="Y2561" s="24" t="n">
        <f aca="false">Q2561*RHO_PLATE/2700*(1+SCRAP)*PRICE_PLATE</f>
        <v>177.68297925</v>
      </c>
      <c r="Z2561" s="24" t="n">
        <f aca="false">T2561*CUT_M+(R2561+S2561)*CUT_SET</f>
        <v>173.8486665</v>
      </c>
      <c r="AA2561" s="24" t="n">
        <f aca="false">U2561*ROUND_M</f>
        <v>415.92919</v>
      </c>
      <c r="AB2561" s="24" t="n">
        <f aca="false">(R2561+S2561)*FINISH_PART</f>
        <v>192</v>
      </c>
      <c r="AC2561" s="24" t="n">
        <f aca="false">R2561*SPACER_VANE+(R2561+S2561)*ASM_H*LABOUR</f>
        <v>318</v>
      </c>
      <c r="AD2561" s="24" t="n">
        <f aca="false">V2561*G10_CAGE+W2561*G10_SLEEVE</f>
        <v>325.26072</v>
      </c>
      <c r="AE2561" s="24" t="n">
        <f aca="false">N2561/1000*SHAFT_M+SHAFT_SET</f>
        <v>181.76</v>
      </c>
      <c r="AF2561" s="24" t="n">
        <f aca="false">2*ROUNDUP(G2561*1000/V_ZENER,0)*PRICE_Z+5*ROUNDUP(G2561*DIODE_SAFETY/V_STICK,0)*PRICE_STICK</f>
        <v>127</v>
      </c>
      <c r="AG2561" s="24" t="n">
        <f aca="false">SUM(X2561:AF2561)</f>
        <v>2037.22780624</v>
      </c>
      <c r="AH2561" s="20" t="n">
        <f aca="false">FIXED_BOM</f>
        <v>3461</v>
      </c>
      <c r="AI2561" s="24" t="n">
        <f aca="false">(AG2561+AH2561)*(1+CONT)</f>
        <v>6322.961977176</v>
      </c>
      <c r="AJ2561" s="24" t="n">
        <f aca="false">IF(L2561&gt;0,AI2561/L2561,1000000000000)</f>
        <v>796.995169872166</v>
      </c>
      <c r="AK2561" s="8" t="n">
        <f aca="false">IF(AND(G2561&gt;=V_NEED,L2561&gt;=P_MIN,K2561&gt;=Z_MIN,F2561&lt;=N_CAP,D2561&lt;=R_MAX,OR(CORONA_REQ=0,O2561&gt;=G2561)),1,0)</f>
        <v>0</v>
      </c>
      <c r="AL2561" s="28" t="n">
        <f aca="false">IF(AK2561=1,IF(OBJECTIVE=1,AI2561,AJ2561),1000000000000)+ROW()*0.000000001</f>
        <v>1000000000000</v>
      </c>
    </row>
    <row r="2562" customFormat="false" ht="15" hidden="false" customHeight="false" outlineLevel="0" collapsed="false">
      <c r="A2562" s="8" t="n">
        <v>2558</v>
      </c>
      <c r="B2562" s="23" t="n">
        <v>8</v>
      </c>
      <c r="C2562" s="23" t="n">
        <v>2.5</v>
      </c>
      <c r="D2562" s="8" t="n">
        <v>300</v>
      </c>
      <c r="E2562" s="8" t="n">
        <v>18</v>
      </c>
      <c r="F2562" s="8" t="n">
        <v>6</v>
      </c>
      <c r="G2562" s="28" t="n">
        <v>16.907073</v>
      </c>
      <c r="H2562" s="8" t="n">
        <v>80.221051</v>
      </c>
      <c r="I2562" s="8" t="n">
        <v>1089.31582</v>
      </c>
      <c r="J2562" s="28" t="n">
        <v>13.578927</v>
      </c>
      <c r="K2562" s="39" t="n">
        <v>1.491532</v>
      </c>
      <c r="L2562" s="28" t="n">
        <v>13.045621</v>
      </c>
      <c r="M2562" s="8" t="n">
        <v>170.5</v>
      </c>
      <c r="N2562" s="8" t="n">
        <v>953</v>
      </c>
      <c r="O2562" s="28" t="n">
        <v>15.22784</v>
      </c>
      <c r="P2562" s="28" t="n">
        <v>15.757675</v>
      </c>
      <c r="Q2562" s="28" t="n">
        <v>18.555032</v>
      </c>
      <c r="R2562" s="8" t="n">
        <v>24</v>
      </c>
      <c r="S2562" s="8" t="n">
        <v>10</v>
      </c>
      <c r="T2562" s="23" t="n">
        <v>145.450436</v>
      </c>
      <c r="U2562" s="23" t="n">
        <v>120.380527</v>
      </c>
      <c r="V2562" s="28" t="n">
        <v>6.438428</v>
      </c>
      <c r="W2562" s="39" t="n">
        <v>0.67665</v>
      </c>
      <c r="X2562" s="24" t="n">
        <f aca="false">P2562*RHO_VANE/2700*(1+SCRAP)*PRICE_VANE</f>
        <v>188.61936975</v>
      </c>
      <c r="Y2562" s="24" t="n">
        <f aca="false">Q2562*RHO_PLATE/2700*(1+SCRAP)*PRICE_PLATE</f>
        <v>222.10373304</v>
      </c>
      <c r="Z2562" s="24" t="n">
        <f aca="false">T2562*CUT_M+(R2562+S2562)*CUT_SET</f>
        <v>252.175654</v>
      </c>
      <c r="AA2562" s="24" t="n">
        <f aca="false">U2562*ROUND_M</f>
        <v>601.902635</v>
      </c>
      <c r="AB2562" s="24" t="n">
        <f aca="false">(R2562+S2562)*FINISH_PART</f>
        <v>272</v>
      </c>
      <c r="AC2562" s="24" t="n">
        <f aca="false">R2562*SPACER_VANE+(R2562+S2562)*ASM_H*LABOUR</f>
        <v>454.5</v>
      </c>
      <c r="AD2562" s="24" t="n">
        <f aca="false">V2562*G10_CAGE+W2562*G10_SLEEVE</f>
        <v>426.90468</v>
      </c>
      <c r="AE2562" s="24" t="n">
        <f aca="false">N2562/1000*SHAFT_M+SHAFT_SET</f>
        <v>194.36</v>
      </c>
      <c r="AF2562" s="24" t="n">
        <f aca="false">2*ROUNDUP(G2562*1000/V_ZENER,0)*PRICE_Z+5*ROUNDUP(G2562*DIODE_SAFETY/V_STICK,0)*PRICE_STICK</f>
        <v>127</v>
      </c>
      <c r="AG2562" s="24" t="n">
        <f aca="false">SUM(X2562:AF2562)</f>
        <v>2739.56607179</v>
      </c>
      <c r="AH2562" s="20" t="n">
        <f aca="false">FIXED_BOM</f>
        <v>3461</v>
      </c>
      <c r="AI2562" s="24" t="n">
        <f aca="false">(AG2562+AH2562)*(1+CONT)</f>
        <v>7130.6509825585</v>
      </c>
      <c r="AJ2562" s="24" t="n">
        <f aca="false">IF(L2562&gt;0,AI2562/L2562,1000000000000)</f>
        <v>546.593449446255</v>
      </c>
      <c r="AK2562" s="8" t="n">
        <f aca="false">IF(AND(G2562&gt;=V_NEED,L2562&gt;=P_MIN,K2562&gt;=Z_MIN,F2562&lt;=N_CAP,D2562&lt;=R_MAX,OR(CORONA_REQ=0,O2562&gt;=G2562)),1,0)</f>
        <v>0</v>
      </c>
      <c r="AL2562" s="28" t="n">
        <f aca="false">IF(AK2562=1,IF(OBJECTIVE=1,AI2562,AJ2562),1000000000000)+ROW()*0.000000001</f>
        <v>1000000000000</v>
      </c>
    </row>
    <row r="2563" customFormat="false" ht="15" hidden="false" customHeight="false" outlineLevel="0" collapsed="false">
      <c r="A2563" s="8" t="n">
        <v>2559</v>
      </c>
      <c r="B2563" s="23" t="n">
        <v>8</v>
      </c>
      <c r="C2563" s="23" t="n">
        <v>2.5</v>
      </c>
      <c r="D2563" s="8" t="n">
        <v>300</v>
      </c>
      <c r="E2563" s="8" t="n">
        <v>18</v>
      </c>
      <c r="F2563" s="8" t="n">
        <v>8</v>
      </c>
      <c r="G2563" s="28" t="n">
        <v>16.907073</v>
      </c>
      <c r="H2563" s="8" t="n">
        <v>108.66507</v>
      </c>
      <c r="I2563" s="8" t="n">
        <v>1485.430664</v>
      </c>
      <c r="J2563" s="28" t="n">
        <v>13.669808</v>
      </c>
      <c r="K2563" s="39" t="n">
        <v>1.506214</v>
      </c>
      <c r="L2563" s="28" t="n">
        <v>18.157761</v>
      </c>
      <c r="M2563" s="8" t="n">
        <v>233.5</v>
      </c>
      <c r="N2563" s="8" t="n">
        <v>1079</v>
      </c>
      <c r="O2563" s="28" t="n">
        <v>15.22784</v>
      </c>
      <c r="P2563" s="28" t="n">
        <v>21.010233</v>
      </c>
      <c r="Q2563" s="28" t="n">
        <v>25.977044</v>
      </c>
      <c r="R2563" s="8" t="n">
        <v>32</v>
      </c>
      <c r="S2563" s="8" t="n">
        <v>14</v>
      </c>
      <c r="T2563" s="23" t="n">
        <v>195.399992</v>
      </c>
      <c r="U2563" s="23" t="n">
        <v>161.973446</v>
      </c>
      <c r="V2563" s="28" t="n">
        <v>8.277979</v>
      </c>
      <c r="W2563" s="39" t="n">
        <v>0.869979</v>
      </c>
      <c r="X2563" s="24" t="n">
        <f aca="false">P2563*RHO_VANE/2700*(1+SCRAP)*PRICE_VANE</f>
        <v>251.49248901</v>
      </c>
      <c r="Y2563" s="24" t="n">
        <f aca="false">Q2563*RHO_PLATE/2700*(1+SCRAP)*PRICE_PLATE</f>
        <v>310.94521668</v>
      </c>
      <c r="Z2563" s="24" t="n">
        <f aca="false">T2563*CUT_M+(R2563+S2563)*CUT_SET</f>
        <v>339.099988</v>
      </c>
      <c r="AA2563" s="24" t="n">
        <f aca="false">U2563*ROUND_M</f>
        <v>809.86723</v>
      </c>
      <c r="AB2563" s="24" t="n">
        <f aca="false">(R2563+S2563)*FINISH_PART</f>
        <v>368</v>
      </c>
      <c r="AC2563" s="24" t="n">
        <f aca="false">R2563*SPACER_VANE+(R2563+S2563)*ASM_H*LABOUR</f>
        <v>613.5</v>
      </c>
      <c r="AD2563" s="24" t="n">
        <f aca="false">V2563*G10_CAGE+W2563*G10_SLEEVE</f>
        <v>548.87748</v>
      </c>
      <c r="AE2563" s="24" t="n">
        <f aca="false">N2563/1000*SHAFT_M+SHAFT_SET</f>
        <v>209.48</v>
      </c>
      <c r="AF2563" s="24" t="n">
        <f aca="false">2*ROUNDUP(G2563*1000/V_ZENER,0)*PRICE_Z+5*ROUNDUP(G2563*DIODE_SAFETY/V_STICK,0)*PRICE_STICK</f>
        <v>127</v>
      </c>
      <c r="AG2563" s="24" t="n">
        <f aca="false">SUM(X2563:AF2563)</f>
        <v>3578.26240369</v>
      </c>
      <c r="AH2563" s="20" t="n">
        <f aca="false">FIXED_BOM</f>
        <v>3461</v>
      </c>
      <c r="AI2563" s="24" t="n">
        <f aca="false">(AG2563+AH2563)*(1+CONT)</f>
        <v>8095.1517642435</v>
      </c>
      <c r="AJ2563" s="24" t="n">
        <f aca="false">IF(L2563&gt;0,AI2563/L2563,1000000000000)</f>
        <v>445.82323581875</v>
      </c>
      <c r="AK2563" s="8" t="n">
        <f aca="false">IF(AND(G2563&gt;=V_NEED,L2563&gt;=P_MIN,K2563&gt;=Z_MIN,F2563&lt;=N_CAP,D2563&lt;=R_MAX,OR(CORONA_REQ=0,O2563&gt;=G2563)),1,0)</f>
        <v>0</v>
      </c>
      <c r="AL2563" s="28" t="n">
        <f aca="false">IF(AK2563=1,IF(OBJECTIVE=1,AI2563,AJ2563),1000000000000)+ROW()*0.000000001</f>
        <v>1000000000000</v>
      </c>
    </row>
    <row r="2564" customFormat="false" ht="15" hidden="false" customHeight="false" outlineLevel="0" collapsed="false">
      <c r="A2564" s="8" t="n">
        <v>2560</v>
      </c>
      <c r="B2564" s="23" t="n">
        <v>8</v>
      </c>
      <c r="C2564" s="23" t="n">
        <v>2.5</v>
      </c>
      <c r="D2564" s="8" t="n">
        <v>300</v>
      </c>
      <c r="E2564" s="8" t="n">
        <v>18</v>
      </c>
      <c r="F2564" s="8" t="n">
        <v>10</v>
      </c>
      <c r="G2564" s="28" t="n">
        <v>16.907073</v>
      </c>
      <c r="H2564" s="8" t="n">
        <v>137.109089</v>
      </c>
      <c r="I2564" s="8" t="n">
        <v>1881.545507</v>
      </c>
      <c r="J2564" s="28" t="n">
        <v>13.722982</v>
      </c>
      <c r="K2564" s="39" t="n">
        <v>1.515393</v>
      </c>
      <c r="L2564" s="28" t="n">
        <v>23.28853</v>
      </c>
      <c r="M2564" s="8" t="n">
        <v>286</v>
      </c>
      <c r="N2564" s="8" t="n">
        <v>1184</v>
      </c>
      <c r="O2564" s="28" t="n">
        <v>15.22784</v>
      </c>
      <c r="P2564" s="28" t="n">
        <v>26.262792</v>
      </c>
      <c r="Q2564" s="28" t="n">
        <v>29.688051</v>
      </c>
      <c r="R2564" s="8" t="n">
        <v>40</v>
      </c>
      <c r="S2564" s="8" t="n">
        <v>16</v>
      </c>
      <c r="T2564" s="23" t="n">
        <v>240.951317</v>
      </c>
      <c r="U2564" s="23" t="n">
        <v>199.168135</v>
      </c>
      <c r="V2564" s="28" t="n">
        <v>9.810938</v>
      </c>
      <c r="W2564" s="39" t="n">
        <v>1.031086</v>
      </c>
      <c r="X2564" s="24" t="n">
        <f aca="false">P2564*RHO_VANE/2700*(1+SCRAP)*PRICE_VANE</f>
        <v>314.36562024</v>
      </c>
      <c r="Y2564" s="24" t="n">
        <f aca="false">Q2564*RHO_PLATE/2700*(1+SCRAP)*PRICE_PLATE</f>
        <v>355.36597047</v>
      </c>
      <c r="Z2564" s="24" t="n">
        <f aca="false">T2564*CUT_M+(R2564+S2564)*CUT_SET</f>
        <v>417.4269755</v>
      </c>
      <c r="AA2564" s="24" t="n">
        <f aca="false">U2564*ROUND_M</f>
        <v>995.840675</v>
      </c>
      <c r="AB2564" s="24" t="n">
        <f aca="false">(R2564+S2564)*FINISH_PART</f>
        <v>448</v>
      </c>
      <c r="AC2564" s="24" t="n">
        <f aca="false">R2564*SPACER_VANE+(R2564+S2564)*ASM_H*LABOUR</f>
        <v>750</v>
      </c>
      <c r="AD2564" s="24" t="n">
        <f aca="false">V2564*G10_CAGE+W2564*G10_SLEEVE</f>
        <v>650.52144</v>
      </c>
      <c r="AE2564" s="24" t="n">
        <f aca="false">N2564/1000*SHAFT_M+SHAFT_SET</f>
        <v>222.08</v>
      </c>
      <c r="AF2564" s="24" t="n">
        <f aca="false">2*ROUNDUP(G2564*1000/V_ZENER,0)*PRICE_Z+5*ROUNDUP(G2564*DIODE_SAFETY/V_STICK,0)*PRICE_STICK</f>
        <v>127</v>
      </c>
      <c r="AG2564" s="24" t="n">
        <f aca="false">SUM(X2564:AF2564)</f>
        <v>4280.60068121</v>
      </c>
      <c r="AH2564" s="20" t="n">
        <f aca="false">FIXED_BOM</f>
        <v>3461</v>
      </c>
      <c r="AI2564" s="24" t="n">
        <f aca="false">(AG2564+AH2564)*(1+CONT)</f>
        <v>8902.8407833915</v>
      </c>
      <c r="AJ2564" s="24" t="n">
        <f aca="false">IF(L2564&gt;0,AI2564/L2564,1000000000000)</f>
        <v>382.284359871211</v>
      </c>
      <c r="AK2564" s="8" t="n">
        <f aca="false">IF(AND(G2564&gt;=V_NEED,L2564&gt;=P_MIN,K2564&gt;=Z_MIN,F2564&lt;=N_CAP,D2564&lt;=R_MAX,OR(CORONA_REQ=0,O2564&gt;=G2564)),1,0)</f>
        <v>0</v>
      </c>
      <c r="AL2564" s="28" t="n">
        <f aca="false">IF(AK2564=1,IF(OBJECTIVE=1,AI2564,AJ2564),1000000000000)+ROW()*0.000000001</f>
        <v>1000000000000</v>
      </c>
    </row>
    <row r="2565" customFormat="false" ht="15" hidden="false" customHeight="false" outlineLevel="0" collapsed="false">
      <c r="A2565" s="8" t="n">
        <v>2561</v>
      </c>
      <c r="B2565" s="23" t="n">
        <v>8</v>
      </c>
      <c r="C2565" s="23" t="n">
        <v>2.5</v>
      </c>
      <c r="D2565" s="8" t="n">
        <v>300</v>
      </c>
      <c r="E2565" s="8" t="n">
        <v>18</v>
      </c>
      <c r="F2565" s="8" t="n">
        <v>12</v>
      </c>
      <c r="G2565" s="28" t="n">
        <v>16.907073</v>
      </c>
      <c r="H2565" s="8" t="n">
        <v>165.553107</v>
      </c>
      <c r="I2565" s="8" t="n">
        <v>2277.660351</v>
      </c>
      <c r="J2565" s="28" t="n">
        <v>13.757883</v>
      </c>
      <c r="K2565" s="39" t="n">
        <v>1.521922</v>
      </c>
      <c r="L2565" s="28" t="n">
        <v>28.438289</v>
      </c>
      <c r="M2565" s="8" t="n">
        <v>349</v>
      </c>
      <c r="N2565" s="8" t="n">
        <v>1310</v>
      </c>
      <c r="O2565" s="28" t="n">
        <v>15.22784</v>
      </c>
      <c r="P2565" s="28" t="n">
        <v>31.51535</v>
      </c>
      <c r="Q2565" s="28" t="n">
        <v>37.110063</v>
      </c>
      <c r="R2565" s="8" t="n">
        <v>48</v>
      </c>
      <c r="S2565" s="8" t="n">
        <v>20</v>
      </c>
      <c r="T2565" s="23" t="n">
        <v>290.900872</v>
      </c>
      <c r="U2565" s="23" t="n">
        <v>240.761054</v>
      </c>
      <c r="V2565" s="28" t="n">
        <v>11.650488</v>
      </c>
      <c r="W2565" s="39" t="n">
        <v>1.224414</v>
      </c>
      <c r="X2565" s="24" t="n">
        <f aca="false">P2565*RHO_VANE/2700*(1+SCRAP)*PRICE_VANE</f>
        <v>377.2387395</v>
      </c>
      <c r="Y2565" s="24" t="n">
        <f aca="false">Q2565*RHO_PLATE/2700*(1+SCRAP)*PRICE_PLATE</f>
        <v>444.20745411</v>
      </c>
      <c r="Z2565" s="24" t="n">
        <f aca="false">T2565*CUT_M+(R2565+S2565)*CUT_SET</f>
        <v>504.351308</v>
      </c>
      <c r="AA2565" s="24" t="n">
        <f aca="false">U2565*ROUND_M</f>
        <v>1203.80527</v>
      </c>
      <c r="AB2565" s="24" t="n">
        <f aca="false">(R2565+S2565)*FINISH_PART</f>
        <v>544</v>
      </c>
      <c r="AC2565" s="24" t="n">
        <f aca="false">R2565*SPACER_VANE+(R2565+S2565)*ASM_H*LABOUR</f>
        <v>909</v>
      </c>
      <c r="AD2565" s="24" t="n">
        <f aca="false">V2565*G10_CAGE+W2565*G10_SLEEVE</f>
        <v>772.49412</v>
      </c>
      <c r="AE2565" s="24" t="n">
        <f aca="false">N2565/1000*SHAFT_M+SHAFT_SET</f>
        <v>237.2</v>
      </c>
      <c r="AF2565" s="24" t="n">
        <f aca="false">2*ROUNDUP(G2565*1000/V_ZENER,0)*PRICE_Z+5*ROUNDUP(G2565*DIODE_SAFETY/V_STICK,0)*PRICE_STICK</f>
        <v>127</v>
      </c>
      <c r="AG2565" s="24" t="n">
        <f aca="false">SUM(X2565:AF2565)</f>
        <v>5119.29689161</v>
      </c>
      <c r="AH2565" s="20" t="n">
        <f aca="false">FIXED_BOM</f>
        <v>3461</v>
      </c>
      <c r="AI2565" s="24" t="n">
        <f aca="false">(AG2565+AH2565)*(1+CONT)</f>
        <v>9867.3414253515</v>
      </c>
      <c r="AJ2565" s="24" t="n">
        <f aca="false">IF(L2565&gt;0,AI2565/L2565,1000000000000)</f>
        <v>346.97380793027</v>
      </c>
      <c r="AK2565" s="8" t="n">
        <f aca="false">IF(AND(G2565&gt;=V_NEED,L2565&gt;=P_MIN,K2565&gt;=Z_MIN,F2565&lt;=N_CAP,D2565&lt;=R_MAX,OR(CORONA_REQ=0,O2565&gt;=G2565)),1,0)</f>
        <v>0</v>
      </c>
      <c r="AL2565" s="28" t="n">
        <f aca="false">IF(AK2565=1,IF(OBJECTIVE=1,AI2565,AJ2565),1000000000000)+ROW()*0.000000001</f>
        <v>1000000000000</v>
      </c>
    </row>
    <row r="2566" customFormat="false" ht="15" hidden="false" customHeight="false" outlineLevel="0" collapsed="false">
      <c r="A2566" s="8" t="n">
        <v>2562</v>
      </c>
      <c r="B2566" s="23" t="n">
        <v>8</v>
      </c>
      <c r="C2566" s="23" t="n">
        <v>2.5</v>
      </c>
      <c r="D2566" s="8" t="n">
        <v>300</v>
      </c>
      <c r="E2566" s="8" t="n">
        <v>18</v>
      </c>
      <c r="F2566" s="8" t="n">
        <v>16</v>
      </c>
      <c r="G2566" s="28" t="n">
        <v>16.907073</v>
      </c>
      <c r="H2566" s="8" t="n">
        <v>222.441145</v>
      </c>
      <c r="I2566" s="8" t="n">
        <v>3069.890038</v>
      </c>
      <c r="J2566" s="28" t="n">
        <v>13.800909</v>
      </c>
      <c r="K2566" s="39" t="n">
        <v>1.528921</v>
      </c>
      <c r="L2566" s="28" t="n">
        <v>38.681934</v>
      </c>
      <c r="M2566" s="8" t="n">
        <v>464.5</v>
      </c>
      <c r="N2566" s="8" t="n">
        <v>1541</v>
      </c>
      <c r="O2566" s="28" t="n">
        <v>15.22784</v>
      </c>
      <c r="P2566" s="28" t="n">
        <v>42.020467</v>
      </c>
      <c r="Q2566" s="28" t="n">
        <v>48.243082</v>
      </c>
      <c r="R2566" s="8" t="n">
        <v>64</v>
      </c>
      <c r="S2566" s="8" t="n">
        <v>26</v>
      </c>
      <c r="T2566" s="23" t="n">
        <v>386.401753</v>
      </c>
      <c r="U2566" s="23" t="n">
        <v>319.548662</v>
      </c>
      <c r="V2566" s="28" t="n">
        <v>15.022998</v>
      </c>
      <c r="W2566" s="39" t="n">
        <v>1.57885</v>
      </c>
      <c r="X2566" s="24" t="n">
        <f aca="false">P2566*RHO_VANE/2700*(1+SCRAP)*PRICE_VANE</f>
        <v>502.98498999</v>
      </c>
      <c r="Y2566" s="24" t="n">
        <f aca="false">Q2566*RHO_PLATE/2700*(1+SCRAP)*PRICE_PLATE</f>
        <v>577.46969154</v>
      </c>
      <c r="Z2566" s="24" t="n">
        <f aca="false">T2566*CUT_M+(R2566+S2566)*CUT_SET</f>
        <v>669.6026295</v>
      </c>
      <c r="AA2566" s="24" t="n">
        <f aca="false">U2566*ROUND_M</f>
        <v>1597.74331</v>
      </c>
      <c r="AB2566" s="24" t="n">
        <f aca="false">(R2566+S2566)*FINISH_PART</f>
        <v>720</v>
      </c>
      <c r="AC2566" s="24" t="n">
        <f aca="false">R2566*SPACER_VANE+(R2566+S2566)*ASM_H*LABOUR</f>
        <v>1204.5</v>
      </c>
      <c r="AD2566" s="24" t="n">
        <f aca="false">V2566*G10_CAGE+W2566*G10_SLEEVE</f>
        <v>996.11088</v>
      </c>
      <c r="AE2566" s="24" t="n">
        <f aca="false">N2566/1000*SHAFT_M+SHAFT_SET</f>
        <v>264.92</v>
      </c>
      <c r="AF2566" s="24" t="n">
        <f aca="false">2*ROUNDUP(G2566*1000/V_ZENER,0)*PRICE_Z+5*ROUNDUP(G2566*DIODE_SAFETY/V_STICK,0)*PRICE_STICK</f>
        <v>127</v>
      </c>
      <c r="AG2566" s="24" t="n">
        <f aca="false">SUM(X2566:AF2566)</f>
        <v>6660.33150103</v>
      </c>
      <c r="AH2566" s="20" t="n">
        <f aca="false">FIXED_BOM</f>
        <v>3461</v>
      </c>
      <c r="AI2566" s="24" t="n">
        <f aca="false">(AG2566+AH2566)*(1+CONT)</f>
        <v>11639.5312261845</v>
      </c>
      <c r="AJ2566" s="24" t="n">
        <f aca="false">IF(L2566&gt;0,AI2566/L2566,1000000000000)</f>
        <v>300.903549087915</v>
      </c>
      <c r="AK2566" s="8" t="n">
        <f aca="false">IF(AND(G2566&gt;=V_NEED,L2566&gt;=P_MIN,K2566&gt;=Z_MIN,F2566&lt;=N_CAP,D2566&lt;=R_MAX,OR(CORONA_REQ=0,O2566&gt;=G2566)),1,0)</f>
        <v>0</v>
      </c>
      <c r="AL2566" s="28" t="n">
        <f aca="false">IF(AK2566=1,IF(OBJECTIVE=1,AI2566,AJ2566),1000000000000)+ROW()*0.000000001</f>
        <v>1000000000000</v>
      </c>
    </row>
    <row r="2567" customFormat="false" ht="15" hidden="false" customHeight="false" outlineLevel="0" collapsed="false">
      <c r="A2567" s="8" t="n">
        <v>2563</v>
      </c>
      <c r="B2567" s="23" t="n">
        <v>8</v>
      </c>
      <c r="C2567" s="23" t="n">
        <v>2.5</v>
      </c>
      <c r="D2567" s="8" t="n">
        <v>300</v>
      </c>
      <c r="E2567" s="8" t="n">
        <v>22</v>
      </c>
      <c r="F2567" s="8" t="n">
        <v>4</v>
      </c>
      <c r="G2567" s="28" t="n">
        <v>16.907073</v>
      </c>
      <c r="H2567" s="8" t="n">
        <v>68.995402</v>
      </c>
      <c r="I2567" s="8" t="n">
        <v>835.796686</v>
      </c>
      <c r="J2567" s="28" t="n">
        <v>12.113803</v>
      </c>
      <c r="K2567" s="39" t="n">
        <v>1.456787</v>
      </c>
      <c r="L2567" s="28" t="n">
        <v>9.517175</v>
      </c>
      <c r="M2567" s="8" t="n">
        <v>128.5</v>
      </c>
      <c r="N2567" s="8" t="n">
        <v>869</v>
      </c>
      <c r="O2567" s="28" t="n">
        <v>15.22784</v>
      </c>
      <c r="P2567" s="28" t="n">
        <v>12.48432</v>
      </c>
      <c r="Q2567" s="28" t="n">
        <v>18.555032</v>
      </c>
      <c r="R2567" s="8" t="n">
        <v>16</v>
      </c>
      <c r="S2567" s="8" t="n">
        <v>10</v>
      </c>
      <c r="T2567" s="23" t="n">
        <v>104.29734</v>
      </c>
      <c r="U2567" s="23" t="n">
        <v>87.584067</v>
      </c>
      <c r="V2567" s="28" t="n">
        <v>5.212061</v>
      </c>
      <c r="W2567" s="39" t="n">
        <v>0.547764</v>
      </c>
      <c r="X2567" s="24" t="n">
        <f aca="false">P2567*RHO_VANE/2700*(1+SCRAP)*PRICE_VANE</f>
        <v>149.4373104</v>
      </c>
      <c r="Y2567" s="24" t="n">
        <f aca="false">Q2567*RHO_PLATE/2700*(1+SCRAP)*PRICE_PLATE</f>
        <v>222.10373304</v>
      </c>
      <c r="Z2567" s="24" t="n">
        <f aca="false">T2567*CUT_M+(R2567+S2567)*CUT_SET</f>
        <v>182.44601</v>
      </c>
      <c r="AA2567" s="24" t="n">
        <f aca="false">U2567*ROUND_M</f>
        <v>437.920335</v>
      </c>
      <c r="AB2567" s="24" t="n">
        <f aca="false">(R2567+S2567)*FINISH_PART</f>
        <v>208</v>
      </c>
      <c r="AC2567" s="24" t="n">
        <f aca="false">R2567*SPACER_VANE+(R2567+S2567)*ASM_H*LABOUR</f>
        <v>340.5</v>
      </c>
      <c r="AD2567" s="24" t="n">
        <f aca="false">V2567*G10_CAGE+W2567*G10_SLEEVE</f>
        <v>345.5895</v>
      </c>
      <c r="AE2567" s="24" t="n">
        <f aca="false">N2567/1000*SHAFT_M+SHAFT_SET</f>
        <v>184.28</v>
      </c>
      <c r="AF2567" s="24" t="n">
        <f aca="false">2*ROUNDUP(G2567*1000/V_ZENER,0)*PRICE_Z+5*ROUNDUP(G2567*DIODE_SAFETY/V_STICK,0)*PRICE_STICK</f>
        <v>127</v>
      </c>
      <c r="AG2567" s="24" t="n">
        <f aca="false">SUM(X2567:AF2567)</f>
        <v>2197.27688844</v>
      </c>
      <c r="AH2567" s="20" t="n">
        <f aca="false">FIXED_BOM</f>
        <v>3461</v>
      </c>
      <c r="AI2567" s="24" t="n">
        <f aca="false">(AG2567+AH2567)*(1+CONT)</f>
        <v>6507.018421706</v>
      </c>
      <c r="AJ2567" s="24" t="n">
        <f aca="false">IF(L2567&gt;0,AI2567/L2567,1000000000000)</f>
        <v>683.713226005196</v>
      </c>
      <c r="AK2567" s="8" t="n">
        <f aca="false">IF(AND(G2567&gt;=V_NEED,L2567&gt;=P_MIN,K2567&gt;=Z_MIN,F2567&lt;=N_CAP,D2567&lt;=R_MAX,OR(CORONA_REQ=0,O2567&gt;=G2567)),1,0)</f>
        <v>0</v>
      </c>
      <c r="AL2567" s="28" t="n">
        <f aca="false">IF(AK2567=1,IF(OBJECTIVE=1,AI2567,AJ2567),1000000000000)+ROW()*0.000000001</f>
        <v>1000000000000</v>
      </c>
    </row>
    <row r="2568" customFormat="false" ht="15" hidden="false" customHeight="false" outlineLevel="0" collapsed="false">
      <c r="A2568" s="8" t="n">
        <v>2564</v>
      </c>
      <c r="B2568" s="23" t="n">
        <v>8</v>
      </c>
      <c r="C2568" s="23" t="n">
        <v>2.5</v>
      </c>
      <c r="D2568" s="8" t="n">
        <v>300</v>
      </c>
      <c r="E2568" s="8" t="n">
        <v>22</v>
      </c>
      <c r="F2568" s="8" t="n">
        <v>6</v>
      </c>
      <c r="G2568" s="28" t="n">
        <v>16.907073</v>
      </c>
      <c r="H2568" s="8" t="n">
        <v>107.278488</v>
      </c>
      <c r="I2568" s="8" t="n">
        <v>1313.394792</v>
      </c>
      <c r="J2568" s="28" t="n">
        <v>12.242853</v>
      </c>
      <c r="K2568" s="39" t="n">
        <v>1.482804</v>
      </c>
      <c r="L2568" s="28" t="n">
        <v>15.5525</v>
      </c>
      <c r="M2568" s="8" t="n">
        <v>181</v>
      </c>
      <c r="N2568" s="8" t="n">
        <v>974</v>
      </c>
      <c r="O2568" s="28" t="n">
        <v>15.22784</v>
      </c>
      <c r="P2568" s="28" t="n">
        <v>18.72648</v>
      </c>
      <c r="Q2568" s="28" t="n">
        <v>22.266038</v>
      </c>
      <c r="R2568" s="8" t="n">
        <v>24</v>
      </c>
      <c r="S2568" s="8" t="n">
        <v>12</v>
      </c>
      <c r="T2568" s="23" t="n">
        <v>149.848666</v>
      </c>
      <c r="U2568" s="23" t="n">
        <v>124.778757</v>
      </c>
      <c r="V2568" s="28" t="n">
        <v>6.74502</v>
      </c>
      <c r="W2568" s="39" t="n">
        <v>0.708871</v>
      </c>
      <c r="X2568" s="24" t="n">
        <f aca="false">P2568*RHO_VANE/2700*(1+SCRAP)*PRICE_VANE</f>
        <v>224.1559656</v>
      </c>
      <c r="Y2568" s="24" t="n">
        <f aca="false">Q2568*RHO_PLATE/2700*(1+SCRAP)*PRICE_PLATE</f>
        <v>266.52447486</v>
      </c>
      <c r="Z2568" s="24" t="n">
        <f aca="false">T2568*CUT_M+(R2568+S2568)*CUT_SET</f>
        <v>260.772999</v>
      </c>
      <c r="AA2568" s="24" t="n">
        <f aca="false">U2568*ROUND_M</f>
        <v>623.893785</v>
      </c>
      <c r="AB2568" s="24" t="n">
        <f aca="false">(R2568+S2568)*FINISH_PART</f>
        <v>288</v>
      </c>
      <c r="AC2568" s="24" t="n">
        <f aca="false">R2568*SPACER_VANE+(R2568+S2568)*ASM_H*LABOUR</f>
        <v>477</v>
      </c>
      <c r="AD2568" s="24" t="n">
        <f aca="false">V2568*G10_CAGE+W2568*G10_SLEEVE</f>
        <v>447.23346</v>
      </c>
      <c r="AE2568" s="24" t="n">
        <f aca="false">N2568/1000*SHAFT_M+SHAFT_SET</f>
        <v>196.88</v>
      </c>
      <c r="AF2568" s="24" t="n">
        <f aca="false">2*ROUNDUP(G2568*1000/V_ZENER,0)*PRICE_Z+5*ROUNDUP(G2568*DIODE_SAFETY/V_STICK,0)*PRICE_STICK</f>
        <v>127</v>
      </c>
      <c r="AG2568" s="24" t="n">
        <f aca="false">SUM(X2568:AF2568)</f>
        <v>2911.46068446</v>
      </c>
      <c r="AH2568" s="20" t="n">
        <f aca="false">FIXED_BOM</f>
        <v>3461</v>
      </c>
      <c r="AI2568" s="24" t="n">
        <f aca="false">(AG2568+AH2568)*(1+CONT)</f>
        <v>7328.329787129</v>
      </c>
      <c r="AJ2568" s="24" t="n">
        <f aca="false">IF(L2568&gt;0,AI2568/L2568,1000000000000)</f>
        <v>471.199471925993</v>
      </c>
      <c r="AK2568" s="8" t="n">
        <f aca="false">IF(AND(G2568&gt;=V_NEED,L2568&gt;=P_MIN,K2568&gt;=Z_MIN,F2568&lt;=N_CAP,D2568&lt;=R_MAX,OR(CORONA_REQ=0,O2568&gt;=G2568)),1,0)</f>
        <v>0</v>
      </c>
      <c r="AL2568" s="28" t="n">
        <f aca="false">IF(AK2568=1,IF(OBJECTIVE=1,AI2568,AJ2568),1000000000000)+ROW()*0.000000001</f>
        <v>1000000000000</v>
      </c>
    </row>
    <row r="2569" customFormat="false" ht="15" hidden="false" customHeight="false" outlineLevel="0" collapsed="false">
      <c r="A2569" s="8" t="n">
        <v>2565</v>
      </c>
      <c r="B2569" s="23" t="n">
        <v>8</v>
      </c>
      <c r="C2569" s="23" t="n">
        <v>2.5</v>
      </c>
      <c r="D2569" s="8" t="n">
        <v>300</v>
      </c>
      <c r="E2569" s="8" t="n">
        <v>22</v>
      </c>
      <c r="F2569" s="8" t="n">
        <v>8</v>
      </c>
      <c r="G2569" s="28" t="n">
        <v>16.907073</v>
      </c>
      <c r="H2569" s="8" t="n">
        <v>145.561575</v>
      </c>
      <c r="I2569" s="8" t="n">
        <v>1790.992898</v>
      </c>
      <c r="J2569" s="28" t="n">
        <v>12.304023</v>
      </c>
      <c r="K2569" s="39" t="n">
        <v>1.495224</v>
      </c>
      <c r="L2569" s="28" t="n">
        <v>21.58807</v>
      </c>
      <c r="M2569" s="8" t="n">
        <v>244</v>
      </c>
      <c r="N2569" s="8" t="n">
        <v>1100</v>
      </c>
      <c r="O2569" s="28" t="n">
        <v>15.22784</v>
      </c>
      <c r="P2569" s="28" t="n">
        <v>24.96864</v>
      </c>
      <c r="Q2569" s="28" t="n">
        <v>29.688051</v>
      </c>
      <c r="R2569" s="8" t="n">
        <v>32</v>
      </c>
      <c r="S2569" s="8" t="n">
        <v>16</v>
      </c>
      <c r="T2569" s="23" t="n">
        <v>199.798221</v>
      </c>
      <c r="U2569" s="23" t="n">
        <v>166.371675</v>
      </c>
      <c r="V2569" s="28" t="n">
        <v>8.58457</v>
      </c>
      <c r="W2569" s="39" t="n">
        <v>0.9022</v>
      </c>
      <c r="X2569" s="24" t="n">
        <f aca="false">P2569*RHO_VANE/2700*(1+SCRAP)*PRICE_VANE</f>
        <v>298.8746208</v>
      </c>
      <c r="Y2569" s="24" t="n">
        <f aca="false">Q2569*RHO_PLATE/2700*(1+SCRAP)*PRICE_PLATE</f>
        <v>355.36597047</v>
      </c>
      <c r="Z2569" s="24" t="n">
        <f aca="false">T2569*CUT_M+(R2569+S2569)*CUT_SET</f>
        <v>347.6973315</v>
      </c>
      <c r="AA2569" s="24" t="n">
        <f aca="false">U2569*ROUND_M</f>
        <v>831.858375</v>
      </c>
      <c r="AB2569" s="24" t="n">
        <f aca="false">(R2569+S2569)*FINISH_PART</f>
        <v>384</v>
      </c>
      <c r="AC2569" s="24" t="n">
        <f aca="false">R2569*SPACER_VANE+(R2569+S2569)*ASM_H*LABOUR</f>
        <v>636</v>
      </c>
      <c r="AD2569" s="24" t="n">
        <f aca="false">V2569*G10_CAGE+W2569*G10_SLEEVE</f>
        <v>569.2062</v>
      </c>
      <c r="AE2569" s="24" t="n">
        <f aca="false">N2569/1000*SHAFT_M+SHAFT_SET</f>
        <v>212</v>
      </c>
      <c r="AF2569" s="24" t="n">
        <f aca="false">2*ROUNDUP(G2569*1000/V_ZENER,0)*PRICE_Z+5*ROUNDUP(G2569*DIODE_SAFETY/V_STICK,0)*PRICE_STICK</f>
        <v>127</v>
      </c>
      <c r="AG2569" s="24" t="n">
        <f aca="false">SUM(X2569:AF2569)</f>
        <v>3762.00249777</v>
      </c>
      <c r="AH2569" s="20" t="n">
        <f aca="false">FIXED_BOM</f>
        <v>3461</v>
      </c>
      <c r="AI2569" s="24" t="n">
        <f aca="false">(AG2569+AH2569)*(1+CONT)</f>
        <v>8306.4528724355</v>
      </c>
      <c r="AJ2569" s="24" t="n">
        <f aca="false">IF(L2569&gt;0,AI2569/L2569,1000000000000)</f>
        <v>384.770517810786</v>
      </c>
      <c r="AK2569" s="8" t="n">
        <f aca="false">IF(AND(G2569&gt;=V_NEED,L2569&gt;=P_MIN,K2569&gt;=Z_MIN,F2569&lt;=N_CAP,D2569&lt;=R_MAX,OR(CORONA_REQ=0,O2569&gt;=G2569)),1,0)</f>
        <v>0</v>
      </c>
      <c r="AL2569" s="28" t="n">
        <f aca="false">IF(AK2569=1,IF(OBJECTIVE=1,AI2569,AJ2569),1000000000000)+ROW()*0.000000001</f>
        <v>1000000000000</v>
      </c>
    </row>
    <row r="2570" customFormat="false" ht="15" hidden="false" customHeight="false" outlineLevel="0" collapsed="false">
      <c r="A2570" s="8" t="n">
        <v>2566</v>
      </c>
      <c r="B2570" s="23" t="n">
        <v>8</v>
      </c>
      <c r="C2570" s="23" t="n">
        <v>2.5</v>
      </c>
      <c r="D2570" s="8" t="n">
        <v>300</v>
      </c>
      <c r="E2570" s="8" t="n">
        <v>22</v>
      </c>
      <c r="F2570" s="8" t="n">
        <v>10</v>
      </c>
      <c r="G2570" s="28" t="n">
        <v>16.907073</v>
      </c>
      <c r="H2570" s="8" t="n">
        <v>183.844662</v>
      </c>
      <c r="I2570" s="8" t="n">
        <v>2268.591004</v>
      </c>
      <c r="J2570" s="28" t="n">
        <v>12.339716</v>
      </c>
      <c r="K2570" s="39" t="n">
        <v>1.502211</v>
      </c>
      <c r="L2570" s="28" t="n">
        <v>27.612294</v>
      </c>
      <c r="M2570" s="8" t="n">
        <v>307</v>
      </c>
      <c r="N2570" s="8" t="n">
        <v>1226</v>
      </c>
      <c r="O2570" s="28" t="n">
        <v>15.22784</v>
      </c>
      <c r="P2570" s="28" t="n">
        <v>31.2108</v>
      </c>
      <c r="Q2570" s="28" t="n">
        <v>37.110063</v>
      </c>
      <c r="R2570" s="8" t="n">
        <v>40</v>
      </c>
      <c r="S2570" s="8" t="n">
        <v>20</v>
      </c>
      <c r="T2570" s="23" t="n">
        <v>249.747777</v>
      </c>
      <c r="U2570" s="23" t="n">
        <v>207.964594</v>
      </c>
      <c r="V2570" s="28" t="n">
        <v>10.424121</v>
      </c>
      <c r="W2570" s="39" t="n">
        <v>1.095529</v>
      </c>
      <c r="X2570" s="24" t="n">
        <f aca="false">P2570*RHO_VANE/2700*(1+SCRAP)*PRICE_VANE</f>
        <v>373.593276</v>
      </c>
      <c r="Y2570" s="24" t="n">
        <f aca="false">Q2570*RHO_PLATE/2700*(1+SCRAP)*PRICE_PLATE</f>
        <v>444.20745411</v>
      </c>
      <c r="Z2570" s="24" t="n">
        <f aca="false">T2570*CUT_M+(R2570+S2570)*CUT_SET</f>
        <v>434.6216655</v>
      </c>
      <c r="AA2570" s="24" t="n">
        <f aca="false">U2570*ROUND_M</f>
        <v>1039.82297</v>
      </c>
      <c r="AB2570" s="24" t="n">
        <f aca="false">(R2570+S2570)*FINISH_PART</f>
        <v>480</v>
      </c>
      <c r="AC2570" s="24" t="n">
        <f aca="false">R2570*SPACER_VANE+(R2570+S2570)*ASM_H*LABOUR</f>
        <v>795</v>
      </c>
      <c r="AD2570" s="24" t="n">
        <f aca="false">V2570*G10_CAGE+W2570*G10_SLEEVE</f>
        <v>691.179</v>
      </c>
      <c r="AE2570" s="24" t="n">
        <f aca="false">N2570/1000*SHAFT_M+SHAFT_SET</f>
        <v>227.12</v>
      </c>
      <c r="AF2570" s="24" t="n">
        <f aca="false">2*ROUNDUP(G2570*1000/V_ZENER,0)*PRICE_Z+5*ROUNDUP(G2570*DIODE_SAFETY/V_STICK,0)*PRICE_STICK</f>
        <v>127</v>
      </c>
      <c r="AG2570" s="24" t="n">
        <f aca="false">SUM(X2570:AF2570)</f>
        <v>4612.54436561</v>
      </c>
      <c r="AH2570" s="20" t="n">
        <f aca="false">FIXED_BOM</f>
        <v>3461</v>
      </c>
      <c r="AI2570" s="24" t="n">
        <f aca="false">(AG2570+AH2570)*(1+CONT)</f>
        <v>9284.5760204515</v>
      </c>
      <c r="AJ2570" s="24" t="n">
        <f aca="false">IF(L2570&gt;0,AI2570/L2570,1000000000000)</f>
        <v>336.247905387778</v>
      </c>
      <c r="AK2570" s="8" t="n">
        <f aca="false">IF(AND(G2570&gt;=V_NEED,L2570&gt;=P_MIN,K2570&gt;=Z_MIN,F2570&lt;=N_CAP,D2570&lt;=R_MAX,OR(CORONA_REQ=0,O2570&gt;=G2570)),1,0)</f>
        <v>0</v>
      </c>
      <c r="AL2570" s="28" t="n">
        <f aca="false">IF(AK2570=1,IF(OBJECTIVE=1,AI2570,AJ2570),1000000000000)+ROW()*0.000000001</f>
        <v>1000000000000</v>
      </c>
    </row>
    <row r="2571" customFormat="false" ht="15" hidden="false" customHeight="false" outlineLevel="0" collapsed="false">
      <c r="A2571" s="8" t="n">
        <v>2567</v>
      </c>
      <c r="B2571" s="23" t="n">
        <v>8</v>
      </c>
      <c r="C2571" s="23" t="n">
        <v>2.5</v>
      </c>
      <c r="D2571" s="8" t="n">
        <v>300</v>
      </c>
      <c r="E2571" s="8" t="n">
        <v>22</v>
      </c>
      <c r="F2571" s="8" t="n">
        <v>12</v>
      </c>
      <c r="G2571" s="28" t="n">
        <v>16.907073</v>
      </c>
      <c r="H2571" s="8" t="n">
        <v>222.127748</v>
      </c>
      <c r="I2571" s="8" t="n">
        <v>2746.18911</v>
      </c>
      <c r="J2571" s="28" t="n">
        <v>12.363107</v>
      </c>
      <c r="K2571" s="39" t="n">
        <v>1.507258</v>
      </c>
      <c r="L2571" s="28" t="n">
        <v>33.658383</v>
      </c>
      <c r="M2571" s="8" t="n">
        <v>359.5</v>
      </c>
      <c r="N2571" s="8" t="n">
        <v>1331</v>
      </c>
      <c r="O2571" s="28" t="n">
        <v>15.22784</v>
      </c>
      <c r="P2571" s="28" t="n">
        <v>37.45296</v>
      </c>
      <c r="Q2571" s="28" t="n">
        <v>40.82107</v>
      </c>
      <c r="R2571" s="8" t="n">
        <v>48</v>
      </c>
      <c r="S2571" s="8" t="n">
        <v>22</v>
      </c>
      <c r="T2571" s="23" t="n">
        <v>295.299102</v>
      </c>
      <c r="U2571" s="23" t="n">
        <v>245.159283</v>
      </c>
      <c r="V2571" s="28" t="n">
        <v>11.95708</v>
      </c>
      <c r="W2571" s="39" t="n">
        <v>1.256636</v>
      </c>
      <c r="X2571" s="24" t="n">
        <f aca="false">P2571*RHO_VANE/2700*(1+SCRAP)*PRICE_VANE</f>
        <v>448.3119312</v>
      </c>
      <c r="Y2571" s="24" t="n">
        <f aca="false">Q2571*RHO_PLATE/2700*(1+SCRAP)*PRICE_PLATE</f>
        <v>488.6282079</v>
      </c>
      <c r="Z2571" s="24" t="n">
        <f aca="false">T2571*CUT_M+(R2571+S2571)*CUT_SET</f>
        <v>512.948653</v>
      </c>
      <c r="AA2571" s="24" t="n">
        <f aca="false">U2571*ROUND_M</f>
        <v>1225.796415</v>
      </c>
      <c r="AB2571" s="24" t="n">
        <f aca="false">(R2571+S2571)*FINISH_PART</f>
        <v>560</v>
      </c>
      <c r="AC2571" s="24" t="n">
        <f aca="false">R2571*SPACER_VANE+(R2571+S2571)*ASM_H*LABOUR</f>
        <v>931.5</v>
      </c>
      <c r="AD2571" s="24" t="n">
        <f aca="false">V2571*G10_CAGE+W2571*G10_SLEEVE</f>
        <v>792.82296</v>
      </c>
      <c r="AE2571" s="24" t="n">
        <f aca="false">N2571/1000*SHAFT_M+SHAFT_SET</f>
        <v>239.72</v>
      </c>
      <c r="AF2571" s="24" t="n">
        <f aca="false">2*ROUNDUP(G2571*1000/V_ZENER,0)*PRICE_Z+5*ROUNDUP(G2571*DIODE_SAFETY/V_STICK,0)*PRICE_STICK</f>
        <v>127</v>
      </c>
      <c r="AG2571" s="24" t="n">
        <f aca="false">SUM(X2571:AF2571)</f>
        <v>5326.7281671</v>
      </c>
      <c r="AH2571" s="20" t="n">
        <f aca="false">FIXED_BOM</f>
        <v>3461</v>
      </c>
      <c r="AI2571" s="24" t="n">
        <f aca="false">(AG2571+AH2571)*(1+CONT)</f>
        <v>10105.887392165</v>
      </c>
      <c r="AJ2571" s="24" t="n">
        <f aca="false">IF(L2571&gt;0,AI2571/L2571,1000000000000)</f>
        <v>300.24874909068</v>
      </c>
      <c r="AK2571" s="8" t="n">
        <f aca="false">IF(AND(G2571&gt;=V_NEED,L2571&gt;=P_MIN,K2571&gt;=Z_MIN,F2571&lt;=N_CAP,D2571&lt;=R_MAX,OR(CORONA_REQ=0,O2571&gt;=G2571)),1,0)</f>
        <v>0</v>
      </c>
      <c r="AL2571" s="28" t="n">
        <f aca="false">IF(AK2571=1,IF(OBJECTIVE=1,AI2571,AJ2571),1000000000000)+ROW()*0.000000001</f>
        <v>1000000000000</v>
      </c>
    </row>
    <row r="2572" customFormat="false" ht="15" hidden="false" customHeight="false" outlineLevel="0" collapsed="false">
      <c r="A2572" s="8" t="n">
        <v>2568</v>
      </c>
      <c r="B2572" s="23" t="n">
        <v>8</v>
      </c>
      <c r="C2572" s="23" t="n">
        <v>2.5</v>
      </c>
      <c r="D2572" s="8" t="n">
        <v>300</v>
      </c>
      <c r="E2572" s="8" t="n">
        <v>22</v>
      </c>
      <c r="F2572" s="8" t="n">
        <v>16</v>
      </c>
      <c r="G2572" s="28" t="n">
        <v>16.907073</v>
      </c>
      <c r="H2572" s="8" t="n">
        <v>298.693922</v>
      </c>
      <c r="I2572" s="8" t="n">
        <v>3701.385322</v>
      </c>
      <c r="J2572" s="28" t="n">
        <v>12.3919</v>
      </c>
      <c r="K2572" s="39" t="n">
        <v>1.512417</v>
      </c>
      <c r="L2572" s="28" t="n">
        <v>45.682637</v>
      </c>
      <c r="M2572" s="8" t="n">
        <v>485.5</v>
      </c>
      <c r="N2572" s="8" t="n">
        <v>1583</v>
      </c>
      <c r="O2572" s="28" t="n">
        <v>15.22784</v>
      </c>
      <c r="P2572" s="28" t="n">
        <v>49.93728</v>
      </c>
      <c r="Q2572" s="28" t="n">
        <v>55.665095</v>
      </c>
      <c r="R2572" s="8" t="n">
        <v>64</v>
      </c>
      <c r="S2572" s="8" t="n">
        <v>30</v>
      </c>
      <c r="T2572" s="23" t="n">
        <v>395.198213</v>
      </c>
      <c r="U2572" s="23" t="n">
        <v>328.345121</v>
      </c>
      <c r="V2572" s="28" t="n">
        <v>15.636182</v>
      </c>
      <c r="W2572" s="39" t="n">
        <v>1.643293</v>
      </c>
      <c r="X2572" s="24" t="n">
        <f aca="false">P2572*RHO_VANE/2700*(1+SCRAP)*PRICE_VANE</f>
        <v>597.7492416</v>
      </c>
      <c r="Y2572" s="24" t="n">
        <f aca="false">Q2572*RHO_PLATE/2700*(1+SCRAP)*PRICE_PLATE</f>
        <v>666.31118715</v>
      </c>
      <c r="Z2572" s="24" t="n">
        <f aca="false">T2572*CUT_M+(R2572+S2572)*CUT_SET</f>
        <v>686.7973195</v>
      </c>
      <c r="AA2572" s="24" t="n">
        <f aca="false">U2572*ROUND_M</f>
        <v>1641.725605</v>
      </c>
      <c r="AB2572" s="24" t="n">
        <f aca="false">(R2572+S2572)*FINISH_PART</f>
        <v>752</v>
      </c>
      <c r="AC2572" s="24" t="n">
        <f aca="false">R2572*SPACER_VANE+(R2572+S2572)*ASM_H*LABOUR</f>
        <v>1249.5</v>
      </c>
      <c r="AD2572" s="24" t="n">
        <f aca="false">V2572*G10_CAGE+W2572*G10_SLEEVE</f>
        <v>1036.7685</v>
      </c>
      <c r="AE2572" s="24" t="n">
        <f aca="false">N2572/1000*SHAFT_M+SHAFT_SET</f>
        <v>269.96</v>
      </c>
      <c r="AF2572" s="24" t="n">
        <f aca="false">2*ROUNDUP(G2572*1000/V_ZENER,0)*PRICE_Z+5*ROUNDUP(G2572*DIODE_SAFETY/V_STICK,0)*PRICE_STICK</f>
        <v>127</v>
      </c>
      <c r="AG2572" s="24" t="n">
        <f aca="false">SUM(X2572:AF2572)</f>
        <v>7027.81185325</v>
      </c>
      <c r="AH2572" s="20" t="n">
        <f aca="false">FIXED_BOM</f>
        <v>3461</v>
      </c>
      <c r="AI2572" s="24" t="n">
        <f aca="false">(AG2572+AH2572)*(1+CONT)</f>
        <v>12062.1336312375</v>
      </c>
      <c r="AJ2572" s="24" t="n">
        <f aca="false">IF(L2572&gt;0,AI2572/L2572,1000000000000)</f>
        <v>264.041973567277</v>
      </c>
      <c r="AK2572" s="8" t="n">
        <f aca="false">IF(AND(G2572&gt;=V_NEED,L2572&gt;=P_MIN,K2572&gt;=Z_MIN,F2572&lt;=N_CAP,D2572&lt;=R_MAX,OR(CORONA_REQ=0,O2572&gt;=G2572)),1,0)</f>
        <v>0</v>
      </c>
      <c r="AL2572" s="28" t="n">
        <f aca="false">IF(AK2572=1,IF(OBJECTIVE=1,AI2572,AJ2572),1000000000000)+ROW()*0.000000001</f>
        <v>1000000000000</v>
      </c>
    </row>
    <row r="2573" customFormat="false" ht="15" hidden="false" customHeight="false" outlineLevel="0" collapsed="false">
      <c r="A2573" s="8" t="n">
        <v>2569</v>
      </c>
      <c r="B2573" s="23" t="n">
        <v>8</v>
      </c>
      <c r="C2573" s="23" t="n">
        <v>2.5</v>
      </c>
      <c r="D2573" s="8" t="n">
        <v>300</v>
      </c>
      <c r="E2573" s="8" t="n">
        <v>26</v>
      </c>
      <c r="F2573" s="8" t="n">
        <v>4</v>
      </c>
      <c r="G2573" s="28" t="n">
        <v>16.907073</v>
      </c>
      <c r="H2573" s="8" t="n">
        <v>104.839248</v>
      </c>
      <c r="I2573" s="8" t="n">
        <v>977.298184</v>
      </c>
      <c r="J2573" s="28" t="n">
        <v>9.321873</v>
      </c>
      <c r="K2573" s="39" t="n">
        <v>1.415947</v>
      </c>
      <c r="L2573" s="28" t="n">
        <v>10.446727</v>
      </c>
      <c r="M2573" s="8" t="n">
        <v>128.5</v>
      </c>
      <c r="N2573" s="8" t="n">
        <v>869</v>
      </c>
      <c r="O2573" s="28" t="n">
        <v>15.22784</v>
      </c>
      <c r="P2573" s="28" t="n">
        <v>14.463523</v>
      </c>
      <c r="Q2573" s="28" t="n">
        <v>18.555032</v>
      </c>
      <c r="R2573" s="8" t="n">
        <v>16</v>
      </c>
      <c r="S2573" s="8" t="n">
        <v>10</v>
      </c>
      <c r="T2573" s="23" t="n">
        <v>104.29734</v>
      </c>
      <c r="U2573" s="23" t="n">
        <v>87.584067</v>
      </c>
      <c r="V2573" s="28" t="n">
        <v>5.212061</v>
      </c>
      <c r="W2573" s="39" t="n">
        <v>0.547764</v>
      </c>
      <c r="X2573" s="24" t="n">
        <f aca="false">P2573*RHO_VANE/2700*(1+SCRAP)*PRICE_VANE</f>
        <v>173.12837031</v>
      </c>
      <c r="Y2573" s="24" t="n">
        <f aca="false">Q2573*RHO_PLATE/2700*(1+SCRAP)*PRICE_PLATE</f>
        <v>222.10373304</v>
      </c>
      <c r="Z2573" s="24" t="n">
        <f aca="false">T2573*CUT_M+(R2573+S2573)*CUT_SET</f>
        <v>182.44601</v>
      </c>
      <c r="AA2573" s="24" t="n">
        <f aca="false">U2573*ROUND_M</f>
        <v>437.920335</v>
      </c>
      <c r="AB2573" s="24" t="n">
        <f aca="false">(R2573+S2573)*FINISH_PART</f>
        <v>208</v>
      </c>
      <c r="AC2573" s="24" t="n">
        <f aca="false">R2573*SPACER_VANE+(R2573+S2573)*ASM_H*LABOUR</f>
        <v>340.5</v>
      </c>
      <c r="AD2573" s="24" t="n">
        <f aca="false">V2573*G10_CAGE+W2573*G10_SLEEVE</f>
        <v>345.5895</v>
      </c>
      <c r="AE2573" s="24" t="n">
        <f aca="false">N2573/1000*SHAFT_M+SHAFT_SET</f>
        <v>184.28</v>
      </c>
      <c r="AF2573" s="24" t="n">
        <f aca="false">2*ROUNDUP(G2573*1000/V_ZENER,0)*PRICE_Z+5*ROUNDUP(G2573*DIODE_SAFETY/V_STICK,0)*PRICE_STICK</f>
        <v>127</v>
      </c>
      <c r="AG2573" s="24" t="n">
        <f aca="false">SUM(X2573:AF2573)</f>
        <v>2220.96794835</v>
      </c>
      <c r="AH2573" s="20" t="n">
        <f aca="false">FIXED_BOM</f>
        <v>3461</v>
      </c>
      <c r="AI2573" s="24" t="n">
        <f aca="false">(AG2573+AH2573)*(1+CONT)</f>
        <v>6534.2631406025</v>
      </c>
      <c r="AJ2573" s="24" t="n">
        <f aca="false">IF(L2573&gt;0,AI2573/L2573,1000000000000)</f>
        <v>625.484244070176</v>
      </c>
      <c r="AK2573" s="8" t="n">
        <f aca="false">IF(AND(G2573&gt;=V_NEED,L2573&gt;=P_MIN,K2573&gt;=Z_MIN,F2573&lt;=N_CAP,D2573&lt;=R_MAX,OR(CORONA_REQ=0,O2573&gt;=G2573)),1,0)</f>
        <v>0</v>
      </c>
      <c r="AL2573" s="28" t="n">
        <f aca="false">IF(AK2573=1,IF(OBJECTIVE=1,AI2573,AJ2573),1000000000000)+ROW()*0.000000001</f>
        <v>1000000000000</v>
      </c>
    </row>
    <row r="2574" customFormat="false" ht="15" hidden="false" customHeight="false" outlineLevel="0" collapsed="false">
      <c r="A2574" s="8" t="n">
        <v>2570</v>
      </c>
      <c r="B2574" s="23" t="n">
        <v>8</v>
      </c>
      <c r="C2574" s="23" t="n">
        <v>2.5</v>
      </c>
      <c r="D2574" s="8" t="n">
        <v>300</v>
      </c>
      <c r="E2574" s="8" t="n">
        <v>26</v>
      </c>
      <c r="F2574" s="8" t="n">
        <v>6</v>
      </c>
      <c r="G2574" s="28" t="n">
        <v>16.907073</v>
      </c>
      <c r="H2574" s="8" t="n">
        <v>163.604533</v>
      </c>
      <c r="I2574" s="8" t="n">
        <v>1535.75429</v>
      </c>
      <c r="J2574" s="28" t="n">
        <v>9.386991</v>
      </c>
      <c r="K2574" s="39" t="n">
        <v>1.43598</v>
      </c>
      <c r="L2574" s="28" t="n">
        <v>16.971669</v>
      </c>
      <c r="M2574" s="8" t="n">
        <v>191.5</v>
      </c>
      <c r="N2574" s="8" t="n">
        <v>995</v>
      </c>
      <c r="O2574" s="28" t="n">
        <v>15.22784</v>
      </c>
      <c r="P2574" s="28" t="n">
        <v>21.695285</v>
      </c>
      <c r="Q2574" s="28" t="n">
        <v>25.977044</v>
      </c>
      <c r="R2574" s="8" t="n">
        <v>24</v>
      </c>
      <c r="S2574" s="8" t="n">
        <v>14</v>
      </c>
      <c r="T2574" s="23" t="n">
        <v>154.246896</v>
      </c>
      <c r="U2574" s="23" t="n">
        <v>129.176986</v>
      </c>
      <c r="V2574" s="28" t="n">
        <v>7.051611</v>
      </c>
      <c r="W2574" s="39" t="n">
        <v>0.741093</v>
      </c>
      <c r="X2574" s="24" t="n">
        <f aca="false">P2574*RHO_VANE/2700*(1+SCRAP)*PRICE_VANE</f>
        <v>259.69256145</v>
      </c>
      <c r="Y2574" s="24" t="n">
        <f aca="false">Q2574*RHO_PLATE/2700*(1+SCRAP)*PRICE_PLATE</f>
        <v>310.94521668</v>
      </c>
      <c r="Z2574" s="24" t="n">
        <f aca="false">T2574*CUT_M+(R2574+S2574)*CUT_SET</f>
        <v>269.370344</v>
      </c>
      <c r="AA2574" s="24" t="n">
        <f aca="false">U2574*ROUND_M</f>
        <v>645.88493</v>
      </c>
      <c r="AB2574" s="24" t="n">
        <f aca="false">(R2574+S2574)*FINISH_PART</f>
        <v>304</v>
      </c>
      <c r="AC2574" s="24" t="n">
        <f aca="false">R2574*SPACER_VANE+(R2574+S2574)*ASM_H*LABOUR</f>
        <v>499.5</v>
      </c>
      <c r="AD2574" s="24" t="n">
        <f aca="false">V2574*G10_CAGE+W2574*G10_SLEEVE</f>
        <v>467.56224</v>
      </c>
      <c r="AE2574" s="24" t="n">
        <f aca="false">N2574/1000*SHAFT_M+SHAFT_SET</f>
        <v>199.4</v>
      </c>
      <c r="AF2574" s="24" t="n">
        <f aca="false">2*ROUNDUP(G2574*1000/V_ZENER,0)*PRICE_Z+5*ROUNDUP(G2574*DIODE_SAFETY/V_STICK,0)*PRICE_STICK</f>
        <v>127</v>
      </c>
      <c r="AG2574" s="24" t="n">
        <f aca="false">SUM(X2574:AF2574)</f>
        <v>3083.35529213</v>
      </c>
      <c r="AH2574" s="20" t="n">
        <f aca="false">FIXED_BOM</f>
        <v>3461</v>
      </c>
      <c r="AI2574" s="24" t="n">
        <f aca="false">(AG2574+AH2574)*(1+CONT)</f>
        <v>7526.0085859495</v>
      </c>
      <c r="AJ2574" s="24" t="n">
        <f aca="false">IF(L2574&gt;0,AI2574/L2574,1000000000000)</f>
        <v>443.445402214096</v>
      </c>
      <c r="AK2574" s="8" t="n">
        <f aca="false">IF(AND(G2574&gt;=V_NEED,L2574&gt;=P_MIN,K2574&gt;=Z_MIN,F2574&lt;=N_CAP,D2574&lt;=R_MAX,OR(CORONA_REQ=0,O2574&gt;=G2574)),1,0)</f>
        <v>0</v>
      </c>
      <c r="AL2574" s="28" t="n">
        <f aca="false">IF(AK2574=1,IF(OBJECTIVE=1,AI2574,AJ2574),1000000000000)+ROW()*0.000000001</f>
        <v>1000000000000</v>
      </c>
    </row>
    <row r="2575" customFormat="false" ht="15" hidden="false" customHeight="false" outlineLevel="0" collapsed="false">
      <c r="A2575" s="8" t="n">
        <v>2571</v>
      </c>
      <c r="B2575" s="23" t="n">
        <v>8</v>
      </c>
      <c r="C2575" s="23" t="n">
        <v>2.5</v>
      </c>
      <c r="D2575" s="8" t="n">
        <v>300</v>
      </c>
      <c r="E2575" s="8" t="n">
        <v>26</v>
      </c>
      <c r="F2575" s="8" t="n">
        <v>8</v>
      </c>
      <c r="G2575" s="28" t="n">
        <v>16.907073</v>
      </c>
      <c r="H2575" s="8" t="n">
        <v>222.369818</v>
      </c>
      <c r="I2575" s="8" t="n">
        <v>2094.210395</v>
      </c>
      <c r="J2575" s="28" t="n">
        <v>9.417692</v>
      </c>
      <c r="K2575" s="39" t="n">
        <v>1.44575</v>
      </c>
      <c r="L2575" s="28" t="n">
        <v>23.525285</v>
      </c>
      <c r="M2575" s="8" t="n">
        <v>254.5</v>
      </c>
      <c r="N2575" s="8" t="n">
        <v>1121</v>
      </c>
      <c r="O2575" s="28" t="n">
        <v>15.22784</v>
      </c>
      <c r="P2575" s="28" t="n">
        <v>28.927047</v>
      </c>
      <c r="Q2575" s="28" t="n">
        <v>33.399057</v>
      </c>
      <c r="R2575" s="8" t="n">
        <v>32</v>
      </c>
      <c r="S2575" s="8" t="n">
        <v>18</v>
      </c>
      <c r="T2575" s="23" t="n">
        <v>204.196451</v>
      </c>
      <c r="U2575" s="23" t="n">
        <v>170.769905</v>
      </c>
      <c r="V2575" s="28" t="n">
        <v>8.891162</v>
      </c>
      <c r="W2575" s="39" t="n">
        <v>0.934421</v>
      </c>
      <c r="X2575" s="24" t="n">
        <f aca="false">P2575*RHO_VANE/2700*(1+SCRAP)*PRICE_VANE</f>
        <v>346.25675259</v>
      </c>
      <c r="Y2575" s="24" t="n">
        <f aca="false">Q2575*RHO_PLATE/2700*(1+SCRAP)*PRICE_PLATE</f>
        <v>399.78671229</v>
      </c>
      <c r="Z2575" s="24" t="n">
        <f aca="false">T2575*CUT_M+(R2575+S2575)*CUT_SET</f>
        <v>356.2946765</v>
      </c>
      <c r="AA2575" s="24" t="n">
        <f aca="false">U2575*ROUND_M</f>
        <v>853.849525</v>
      </c>
      <c r="AB2575" s="24" t="n">
        <f aca="false">(R2575+S2575)*FINISH_PART</f>
        <v>400</v>
      </c>
      <c r="AC2575" s="24" t="n">
        <f aca="false">R2575*SPACER_VANE+(R2575+S2575)*ASM_H*LABOUR</f>
        <v>658.5</v>
      </c>
      <c r="AD2575" s="24" t="n">
        <f aca="false">V2575*G10_CAGE+W2575*G10_SLEEVE</f>
        <v>589.53498</v>
      </c>
      <c r="AE2575" s="24" t="n">
        <f aca="false">N2575/1000*SHAFT_M+SHAFT_SET</f>
        <v>214.52</v>
      </c>
      <c r="AF2575" s="24" t="n">
        <f aca="false">2*ROUNDUP(G2575*1000/V_ZENER,0)*PRICE_Z+5*ROUNDUP(G2575*DIODE_SAFETY/V_STICK,0)*PRICE_STICK</f>
        <v>127</v>
      </c>
      <c r="AG2575" s="24" t="n">
        <f aca="false">SUM(X2575:AF2575)</f>
        <v>3945.74264638</v>
      </c>
      <c r="AH2575" s="20" t="n">
        <f aca="false">FIXED_BOM</f>
        <v>3461</v>
      </c>
      <c r="AI2575" s="24" t="n">
        <f aca="false">(AG2575+AH2575)*(1+CONT)</f>
        <v>8517.754043337</v>
      </c>
      <c r="AJ2575" s="24" t="n">
        <f aca="false">IF(L2575&gt;0,AI2575/L2575,1000000000000)</f>
        <v>362.068049051776</v>
      </c>
      <c r="AK2575" s="8" t="n">
        <f aca="false">IF(AND(G2575&gt;=V_NEED,L2575&gt;=P_MIN,K2575&gt;=Z_MIN,F2575&lt;=N_CAP,D2575&lt;=R_MAX,OR(CORONA_REQ=0,O2575&gt;=G2575)),1,0)</f>
        <v>0</v>
      </c>
      <c r="AL2575" s="28" t="n">
        <f aca="false">IF(AK2575=1,IF(OBJECTIVE=1,AI2575,AJ2575),1000000000000)+ROW()*0.000000001</f>
        <v>1000000000000</v>
      </c>
    </row>
    <row r="2576" customFormat="false" ht="15" hidden="false" customHeight="false" outlineLevel="0" collapsed="false">
      <c r="A2576" s="8" t="n">
        <v>2572</v>
      </c>
      <c r="B2576" s="23" t="n">
        <v>8</v>
      </c>
      <c r="C2576" s="23" t="n">
        <v>2.5</v>
      </c>
      <c r="D2576" s="8" t="n">
        <v>300</v>
      </c>
      <c r="E2576" s="8" t="n">
        <v>26</v>
      </c>
      <c r="F2576" s="8" t="n">
        <v>10</v>
      </c>
      <c r="G2576" s="28" t="n">
        <v>16.907073</v>
      </c>
      <c r="H2576" s="8" t="n">
        <v>281.135102</v>
      </c>
      <c r="I2576" s="8" t="n">
        <v>2652.666501</v>
      </c>
      <c r="J2576" s="28" t="n">
        <v>9.435558</v>
      </c>
      <c r="K2576" s="39" t="n">
        <v>1.451444</v>
      </c>
      <c r="L2576" s="28" t="n">
        <v>30.051155</v>
      </c>
      <c r="M2576" s="8" t="n">
        <v>317.5</v>
      </c>
      <c r="N2576" s="8" t="n">
        <v>1247</v>
      </c>
      <c r="O2576" s="28" t="n">
        <v>15.22784</v>
      </c>
      <c r="P2576" s="28" t="n">
        <v>36.158809</v>
      </c>
      <c r="Q2576" s="28" t="n">
        <v>40.82107</v>
      </c>
      <c r="R2576" s="8" t="n">
        <v>40</v>
      </c>
      <c r="S2576" s="8" t="n">
        <v>22</v>
      </c>
      <c r="T2576" s="23" t="n">
        <v>254.146006</v>
      </c>
      <c r="U2576" s="23" t="n">
        <v>212.362824</v>
      </c>
      <c r="V2576" s="28" t="n">
        <v>10.730713</v>
      </c>
      <c r="W2576" s="39" t="n">
        <v>1.12775</v>
      </c>
      <c r="X2576" s="24" t="n">
        <f aca="false">P2576*RHO_VANE/2700*(1+SCRAP)*PRICE_VANE</f>
        <v>432.82094373</v>
      </c>
      <c r="Y2576" s="24" t="n">
        <f aca="false">Q2576*RHO_PLATE/2700*(1+SCRAP)*PRICE_PLATE</f>
        <v>488.6282079</v>
      </c>
      <c r="Z2576" s="24" t="n">
        <f aca="false">T2576*CUT_M+(R2576+S2576)*CUT_SET</f>
        <v>443.219009</v>
      </c>
      <c r="AA2576" s="24" t="n">
        <f aca="false">U2576*ROUND_M</f>
        <v>1061.81412</v>
      </c>
      <c r="AB2576" s="24" t="n">
        <f aca="false">(R2576+S2576)*FINISH_PART</f>
        <v>496</v>
      </c>
      <c r="AC2576" s="24" t="n">
        <f aca="false">R2576*SPACER_VANE+(R2576+S2576)*ASM_H*LABOUR</f>
        <v>817.5</v>
      </c>
      <c r="AD2576" s="24" t="n">
        <f aca="false">V2576*G10_CAGE+W2576*G10_SLEEVE</f>
        <v>711.50778</v>
      </c>
      <c r="AE2576" s="24" t="n">
        <f aca="false">N2576/1000*SHAFT_M+SHAFT_SET</f>
        <v>229.64</v>
      </c>
      <c r="AF2576" s="24" t="n">
        <f aca="false">2*ROUNDUP(G2576*1000/V_ZENER,0)*PRICE_Z+5*ROUNDUP(G2576*DIODE_SAFETY/V_STICK,0)*PRICE_STICK</f>
        <v>127</v>
      </c>
      <c r="AG2576" s="24" t="n">
        <f aca="false">SUM(X2576:AF2576)</f>
        <v>4808.13006063</v>
      </c>
      <c r="AH2576" s="20" t="n">
        <f aca="false">FIXED_BOM</f>
        <v>3461</v>
      </c>
      <c r="AI2576" s="24" t="n">
        <f aca="false">(AG2576+AH2576)*(1+CONT)</f>
        <v>9509.4995697245</v>
      </c>
      <c r="AJ2576" s="24" t="n">
        <f aca="false">IF(L2576&gt;0,AI2576/L2576,1000000000000)</f>
        <v>316.443729691072</v>
      </c>
      <c r="AK2576" s="8" t="n">
        <f aca="false">IF(AND(G2576&gt;=V_NEED,L2576&gt;=P_MIN,K2576&gt;=Z_MIN,F2576&lt;=N_CAP,D2576&lt;=R_MAX,OR(CORONA_REQ=0,O2576&gt;=G2576)),1,0)</f>
        <v>0</v>
      </c>
      <c r="AL2576" s="28" t="n">
        <f aca="false">IF(AK2576=1,IF(OBJECTIVE=1,AI2576,AJ2576),1000000000000)+ROW()*0.000000001</f>
        <v>1000000000000</v>
      </c>
    </row>
    <row r="2577" customFormat="false" ht="15" hidden="false" customHeight="false" outlineLevel="0" collapsed="false">
      <c r="A2577" s="8" t="n">
        <v>2573</v>
      </c>
      <c r="B2577" s="23" t="n">
        <v>8</v>
      </c>
      <c r="C2577" s="23" t="n">
        <v>2.5</v>
      </c>
      <c r="D2577" s="8" t="n">
        <v>300</v>
      </c>
      <c r="E2577" s="8" t="n">
        <v>26</v>
      </c>
      <c r="F2577" s="8" t="n">
        <v>12</v>
      </c>
      <c r="G2577" s="28" t="n">
        <v>16.907073</v>
      </c>
      <c r="H2577" s="8" t="n">
        <v>339.900387</v>
      </c>
      <c r="I2577" s="8" t="n">
        <v>3211.122606</v>
      </c>
      <c r="J2577" s="28" t="n">
        <v>9.447246</v>
      </c>
      <c r="K2577" s="39" t="n">
        <v>1.455171</v>
      </c>
      <c r="L2577" s="28" t="n">
        <v>36.590423</v>
      </c>
      <c r="M2577" s="8" t="n">
        <v>380.5</v>
      </c>
      <c r="N2577" s="8" t="n">
        <v>1373</v>
      </c>
      <c r="O2577" s="28" t="n">
        <v>15.22784</v>
      </c>
      <c r="P2577" s="28" t="n">
        <v>43.39057</v>
      </c>
      <c r="Q2577" s="28" t="n">
        <v>48.243082</v>
      </c>
      <c r="R2577" s="8" t="n">
        <v>48</v>
      </c>
      <c r="S2577" s="8" t="n">
        <v>26</v>
      </c>
      <c r="T2577" s="23" t="n">
        <v>304.095562</v>
      </c>
      <c r="U2577" s="23" t="n">
        <v>253.955743</v>
      </c>
      <c r="V2577" s="28" t="n">
        <v>12.570264</v>
      </c>
      <c r="W2577" s="39" t="n">
        <v>1.321079</v>
      </c>
      <c r="X2577" s="24" t="n">
        <f aca="false">P2577*RHO_VANE/2700*(1+SCRAP)*PRICE_VANE</f>
        <v>519.3851229</v>
      </c>
      <c r="Y2577" s="24" t="n">
        <f aca="false">Q2577*RHO_PLATE/2700*(1+SCRAP)*PRICE_PLATE</f>
        <v>577.46969154</v>
      </c>
      <c r="Z2577" s="24" t="n">
        <f aca="false">T2577*CUT_M+(R2577+S2577)*CUT_SET</f>
        <v>530.143343</v>
      </c>
      <c r="AA2577" s="24" t="n">
        <f aca="false">U2577*ROUND_M</f>
        <v>1269.778715</v>
      </c>
      <c r="AB2577" s="24" t="n">
        <f aca="false">(R2577+S2577)*FINISH_PART</f>
        <v>592</v>
      </c>
      <c r="AC2577" s="24" t="n">
        <f aca="false">R2577*SPACER_VANE+(R2577+S2577)*ASM_H*LABOUR</f>
        <v>976.5</v>
      </c>
      <c r="AD2577" s="24" t="n">
        <f aca="false">V2577*G10_CAGE+W2577*G10_SLEEVE</f>
        <v>833.48058</v>
      </c>
      <c r="AE2577" s="24" t="n">
        <f aca="false">N2577/1000*SHAFT_M+SHAFT_SET</f>
        <v>244.76</v>
      </c>
      <c r="AF2577" s="24" t="n">
        <f aca="false">2*ROUNDUP(G2577*1000/V_ZENER,0)*PRICE_Z+5*ROUNDUP(G2577*DIODE_SAFETY/V_STICK,0)*PRICE_STICK</f>
        <v>127</v>
      </c>
      <c r="AG2577" s="24" t="n">
        <f aca="false">SUM(X2577:AF2577)</f>
        <v>5670.51745244</v>
      </c>
      <c r="AH2577" s="20" t="n">
        <f aca="false">FIXED_BOM</f>
        <v>3461</v>
      </c>
      <c r="AI2577" s="24" t="n">
        <f aca="false">(AG2577+AH2577)*(1+CONT)</f>
        <v>10501.245070306</v>
      </c>
      <c r="AJ2577" s="24" t="n">
        <f aca="false">IF(L2577&gt;0,AI2577/L2577,1000000000000)</f>
        <v>286.994361073825</v>
      </c>
      <c r="AK2577" s="8" t="n">
        <f aca="false">IF(AND(G2577&gt;=V_NEED,L2577&gt;=P_MIN,K2577&gt;=Z_MIN,F2577&lt;=N_CAP,D2577&lt;=R_MAX,OR(CORONA_REQ=0,O2577&gt;=G2577)),1,0)</f>
        <v>0</v>
      </c>
      <c r="AL2577" s="28" t="n">
        <f aca="false">IF(AK2577=1,IF(OBJECTIVE=1,AI2577,AJ2577),1000000000000)+ROW()*0.000000001</f>
        <v>1000000000000</v>
      </c>
    </row>
    <row r="2578" customFormat="false" ht="15" hidden="false" customHeight="false" outlineLevel="0" collapsed="false">
      <c r="A2578" s="8" t="n">
        <v>2574</v>
      </c>
      <c r="B2578" s="23" t="n">
        <v>8</v>
      </c>
      <c r="C2578" s="23" t="n">
        <v>2.5</v>
      </c>
      <c r="D2578" s="8" t="n">
        <v>300</v>
      </c>
      <c r="E2578" s="8" t="n">
        <v>26</v>
      </c>
      <c r="F2578" s="8" t="n">
        <v>16</v>
      </c>
      <c r="G2578" s="28" t="n">
        <v>16.907073</v>
      </c>
      <c r="H2578" s="8" t="n">
        <v>457.430956</v>
      </c>
      <c r="I2578" s="8" t="n">
        <v>4328.034817</v>
      </c>
      <c r="J2578" s="28" t="n">
        <v>9.461613</v>
      </c>
      <c r="K2578" s="39" t="n">
        <v>1.459432</v>
      </c>
      <c r="L2578" s="28" t="n">
        <v>49.671248</v>
      </c>
      <c r="M2578" s="8" t="n">
        <v>506.5</v>
      </c>
      <c r="N2578" s="8" t="n">
        <v>1625</v>
      </c>
      <c r="O2578" s="28" t="n">
        <v>15.22784</v>
      </c>
      <c r="P2578" s="28" t="n">
        <v>57.854094</v>
      </c>
      <c r="Q2578" s="28" t="n">
        <v>63.087107</v>
      </c>
      <c r="R2578" s="8" t="n">
        <v>64</v>
      </c>
      <c r="S2578" s="8" t="n">
        <v>34</v>
      </c>
      <c r="T2578" s="23" t="n">
        <v>403.994672</v>
      </c>
      <c r="U2578" s="23" t="n">
        <v>337.141581</v>
      </c>
      <c r="V2578" s="28" t="n">
        <v>16.249365</v>
      </c>
      <c r="W2578" s="39" t="n">
        <v>1.707736</v>
      </c>
      <c r="X2578" s="24" t="n">
        <f aca="false">P2578*RHO_VANE/2700*(1+SCRAP)*PRICE_VANE</f>
        <v>692.51350518</v>
      </c>
      <c r="Y2578" s="24" t="n">
        <f aca="false">Q2578*RHO_PLATE/2700*(1+SCRAP)*PRICE_PLATE</f>
        <v>755.15267079</v>
      </c>
      <c r="Z2578" s="24" t="n">
        <f aca="false">T2578*CUT_M+(R2578+S2578)*CUT_SET</f>
        <v>703.992008</v>
      </c>
      <c r="AA2578" s="24" t="n">
        <f aca="false">U2578*ROUND_M</f>
        <v>1685.707905</v>
      </c>
      <c r="AB2578" s="24" t="n">
        <f aca="false">(R2578+S2578)*FINISH_PART</f>
        <v>784</v>
      </c>
      <c r="AC2578" s="24" t="n">
        <f aca="false">R2578*SPACER_VANE+(R2578+S2578)*ASM_H*LABOUR</f>
        <v>1294.5</v>
      </c>
      <c r="AD2578" s="24" t="n">
        <f aca="false">V2578*G10_CAGE+W2578*G10_SLEEVE</f>
        <v>1077.42606</v>
      </c>
      <c r="AE2578" s="24" t="n">
        <f aca="false">N2578/1000*SHAFT_M+SHAFT_SET</f>
        <v>275</v>
      </c>
      <c r="AF2578" s="24" t="n">
        <f aca="false">2*ROUNDUP(G2578*1000/V_ZENER,0)*PRICE_Z+5*ROUNDUP(G2578*DIODE_SAFETY/V_STICK,0)*PRICE_STICK</f>
        <v>127</v>
      </c>
      <c r="AG2578" s="24" t="n">
        <f aca="false">SUM(X2578:AF2578)</f>
        <v>7395.29214897</v>
      </c>
      <c r="AH2578" s="20" t="n">
        <f aca="false">FIXED_BOM</f>
        <v>3461</v>
      </c>
      <c r="AI2578" s="24" t="n">
        <f aca="false">(AG2578+AH2578)*(1+CONT)</f>
        <v>12484.7359713155</v>
      </c>
      <c r="AJ2578" s="24" t="n">
        <f aca="false">IF(L2578&gt;0,AI2578/L2578,1000000000000)</f>
        <v>251.34733822906</v>
      </c>
      <c r="AK2578" s="8" t="n">
        <f aca="false">IF(AND(G2578&gt;=V_NEED,L2578&gt;=P_MIN,K2578&gt;=Z_MIN,F2578&lt;=N_CAP,D2578&lt;=R_MAX,OR(CORONA_REQ=0,O2578&gt;=G2578)),1,0)</f>
        <v>0</v>
      </c>
      <c r="AL2578" s="28" t="n">
        <f aca="false">IF(AK2578=1,IF(OBJECTIVE=1,AI2578,AJ2578),1000000000000)+ROW()*0.000000001</f>
        <v>1000000000000</v>
      </c>
    </row>
    <row r="2579" customFormat="false" ht="15" hidden="false" customHeight="false" outlineLevel="0" collapsed="false">
      <c r="A2579" s="8" t="n">
        <v>2575</v>
      </c>
      <c r="B2579" s="23" t="n">
        <v>8</v>
      </c>
      <c r="C2579" s="23" t="n">
        <v>3</v>
      </c>
      <c r="D2579" s="8" t="n">
        <v>300</v>
      </c>
      <c r="E2579" s="8" t="n">
        <v>18</v>
      </c>
      <c r="F2579" s="8" t="n">
        <v>4</v>
      </c>
      <c r="G2579" s="28" t="n">
        <v>16.907073</v>
      </c>
      <c r="H2579" s="8" t="n">
        <v>54.002106</v>
      </c>
      <c r="I2579" s="8" t="n">
        <v>694.977393</v>
      </c>
      <c r="J2579" s="28" t="n">
        <v>12.86945</v>
      </c>
      <c r="K2579" s="39" t="n">
        <v>1.454708</v>
      </c>
      <c r="L2579" s="28" t="n">
        <v>7.881293</v>
      </c>
      <c r="M2579" s="8" t="n">
        <v>124</v>
      </c>
      <c r="N2579" s="8" t="n">
        <v>860</v>
      </c>
      <c r="O2579" s="28" t="n">
        <v>16.128223</v>
      </c>
      <c r="P2579" s="28" t="n">
        <v>12.60614</v>
      </c>
      <c r="Q2579" s="28" t="n">
        <v>17.81283</v>
      </c>
      <c r="R2579" s="8" t="n">
        <v>16</v>
      </c>
      <c r="S2579" s="8" t="n">
        <v>8</v>
      </c>
      <c r="T2579" s="23" t="n">
        <v>99.899111</v>
      </c>
      <c r="U2579" s="23" t="n">
        <v>83.185838</v>
      </c>
      <c r="V2579" s="28" t="n">
        <v>5.080664</v>
      </c>
      <c r="W2579" s="39" t="n">
        <v>0.533955</v>
      </c>
      <c r="X2579" s="24" t="n">
        <f aca="false">P2579*RHO_VANE/2700*(1+SCRAP)*PRICE_VANE</f>
        <v>150.8954958</v>
      </c>
      <c r="Y2579" s="24" t="n">
        <f aca="false">Q2579*RHO_PLATE/2700*(1+SCRAP)*PRICE_PLATE</f>
        <v>213.2195751</v>
      </c>
      <c r="Z2579" s="24" t="n">
        <f aca="false">T2579*CUT_M+(R2579+S2579)*CUT_SET</f>
        <v>173.8486665</v>
      </c>
      <c r="AA2579" s="24" t="n">
        <f aca="false">U2579*ROUND_M</f>
        <v>415.92919</v>
      </c>
      <c r="AB2579" s="24" t="n">
        <f aca="false">(R2579+S2579)*FINISH_PART</f>
        <v>192</v>
      </c>
      <c r="AC2579" s="24" t="n">
        <f aca="false">R2579*SPACER_VANE+(R2579+S2579)*ASM_H*LABOUR</f>
        <v>318</v>
      </c>
      <c r="AD2579" s="24" t="n">
        <f aca="false">V2579*G10_CAGE+W2579*G10_SLEEVE</f>
        <v>336.87714</v>
      </c>
      <c r="AE2579" s="24" t="n">
        <f aca="false">N2579/1000*SHAFT_M+SHAFT_SET</f>
        <v>183.2</v>
      </c>
      <c r="AF2579" s="24" t="n">
        <f aca="false">2*ROUNDUP(G2579*1000/V_ZENER,0)*PRICE_Z+5*ROUNDUP(G2579*DIODE_SAFETY/V_STICK,0)*PRICE_STICK</f>
        <v>127</v>
      </c>
      <c r="AG2579" s="24" t="n">
        <f aca="false">SUM(X2579:AF2579)</f>
        <v>2110.9700674</v>
      </c>
      <c r="AH2579" s="20" t="n">
        <f aca="false">FIXED_BOM</f>
        <v>3461</v>
      </c>
      <c r="AI2579" s="24" t="n">
        <f aca="false">(AG2579+AH2579)*(1+CONT)</f>
        <v>6407.76557751</v>
      </c>
      <c r="AJ2579" s="24" t="n">
        <f aca="false">IF(L2579&gt;0,AI2579/L2579,1000000000000)</f>
        <v>813.034812626558</v>
      </c>
      <c r="AK2579" s="8" t="n">
        <f aca="false">IF(AND(G2579&gt;=V_NEED,L2579&gt;=P_MIN,K2579&gt;=Z_MIN,F2579&lt;=N_CAP,D2579&lt;=R_MAX,OR(CORONA_REQ=0,O2579&gt;=G2579)),1,0)</f>
        <v>0</v>
      </c>
      <c r="AL2579" s="28" t="n">
        <f aca="false">IF(AK2579=1,IF(OBJECTIVE=1,AI2579,AJ2579),1000000000000)+ROW()*0.000000001</f>
        <v>1000000000000</v>
      </c>
    </row>
    <row r="2580" customFormat="false" ht="15" hidden="false" customHeight="false" outlineLevel="0" collapsed="false">
      <c r="A2580" s="8" t="n">
        <v>2576</v>
      </c>
      <c r="B2580" s="23" t="n">
        <v>8</v>
      </c>
      <c r="C2580" s="23" t="n">
        <v>3</v>
      </c>
      <c r="D2580" s="8" t="n">
        <v>300</v>
      </c>
      <c r="E2580" s="8" t="n">
        <v>18</v>
      </c>
      <c r="F2580" s="8" t="n">
        <v>6</v>
      </c>
      <c r="G2580" s="28" t="n">
        <v>16.907073</v>
      </c>
      <c r="H2580" s="8" t="n">
        <v>83.717595</v>
      </c>
      <c r="I2580" s="8" t="n">
        <v>1092.107331</v>
      </c>
      <c r="J2580" s="28" t="n">
        <v>13.045135</v>
      </c>
      <c r="K2580" s="39" t="n">
        <v>1.484856</v>
      </c>
      <c r="L2580" s="28" t="n">
        <v>12.960039</v>
      </c>
      <c r="M2580" s="8" t="n">
        <v>179</v>
      </c>
      <c r="N2580" s="8" t="n">
        <v>970</v>
      </c>
      <c r="O2580" s="28" t="n">
        <v>16.128223</v>
      </c>
      <c r="P2580" s="28" t="n">
        <v>18.90921</v>
      </c>
      <c r="Q2580" s="28" t="n">
        <v>22.266038</v>
      </c>
      <c r="R2580" s="8" t="n">
        <v>24</v>
      </c>
      <c r="S2580" s="8" t="n">
        <v>10</v>
      </c>
      <c r="T2580" s="23" t="n">
        <v>145.450436</v>
      </c>
      <c r="U2580" s="23" t="n">
        <v>120.380527</v>
      </c>
      <c r="V2580" s="28" t="n">
        <v>6.686621</v>
      </c>
      <c r="W2580" s="39" t="n">
        <v>0.702734</v>
      </c>
      <c r="X2580" s="24" t="n">
        <f aca="false">P2580*RHO_VANE/2700*(1+SCRAP)*PRICE_VANE</f>
        <v>226.3432437</v>
      </c>
      <c r="Y2580" s="24" t="n">
        <f aca="false">Q2580*RHO_PLATE/2700*(1+SCRAP)*PRICE_PLATE</f>
        <v>266.52447486</v>
      </c>
      <c r="Z2580" s="24" t="n">
        <f aca="false">T2580*CUT_M+(R2580+S2580)*CUT_SET</f>
        <v>252.175654</v>
      </c>
      <c r="AA2580" s="24" t="n">
        <f aca="false">U2580*ROUND_M</f>
        <v>601.902635</v>
      </c>
      <c r="AB2580" s="24" t="n">
        <f aca="false">(R2580+S2580)*FINISH_PART</f>
        <v>272</v>
      </c>
      <c r="AC2580" s="24" t="n">
        <f aca="false">R2580*SPACER_VANE+(R2580+S2580)*ASM_H*LABOUR</f>
        <v>454.5</v>
      </c>
      <c r="AD2580" s="24" t="n">
        <f aca="false">V2580*G10_CAGE+W2580*G10_SLEEVE</f>
        <v>443.3613</v>
      </c>
      <c r="AE2580" s="24" t="n">
        <f aca="false">N2580/1000*SHAFT_M+SHAFT_SET</f>
        <v>196.4</v>
      </c>
      <c r="AF2580" s="24" t="n">
        <f aca="false">2*ROUNDUP(G2580*1000/V_ZENER,0)*PRICE_Z+5*ROUNDUP(G2580*DIODE_SAFETY/V_STICK,0)*PRICE_STICK</f>
        <v>127</v>
      </c>
      <c r="AG2580" s="24" t="n">
        <f aca="false">SUM(X2580:AF2580)</f>
        <v>2840.20730756</v>
      </c>
      <c r="AH2580" s="20" t="n">
        <f aca="false">FIXED_BOM</f>
        <v>3461</v>
      </c>
      <c r="AI2580" s="24" t="n">
        <f aca="false">(AG2580+AH2580)*(1+CONT)</f>
        <v>7246.388403694</v>
      </c>
      <c r="AJ2580" s="24" t="n">
        <f aca="false">IF(L2580&gt;0,AI2580/L2580,1000000000000)</f>
        <v>559.133225115603</v>
      </c>
      <c r="AK2580" s="8" t="n">
        <f aca="false">IF(AND(G2580&gt;=V_NEED,L2580&gt;=P_MIN,K2580&gt;=Z_MIN,F2580&lt;=N_CAP,D2580&lt;=R_MAX,OR(CORONA_REQ=0,O2580&gt;=G2580)),1,0)</f>
        <v>0</v>
      </c>
      <c r="AL2580" s="28" t="n">
        <f aca="false">IF(AK2580=1,IF(OBJECTIVE=1,AI2580,AJ2580),1000000000000)+ROW()*0.000000001</f>
        <v>1000000000000</v>
      </c>
    </row>
    <row r="2581" customFormat="false" ht="15" hidden="false" customHeight="false" outlineLevel="0" collapsed="false">
      <c r="A2581" s="8" t="n">
        <v>2577</v>
      </c>
      <c r="B2581" s="23" t="n">
        <v>8</v>
      </c>
      <c r="C2581" s="23" t="n">
        <v>3</v>
      </c>
      <c r="D2581" s="8" t="n">
        <v>300</v>
      </c>
      <c r="E2581" s="8" t="n">
        <v>18</v>
      </c>
      <c r="F2581" s="8" t="n">
        <v>8</v>
      </c>
      <c r="G2581" s="28" t="n">
        <v>16.907073</v>
      </c>
      <c r="H2581" s="8" t="n">
        <v>113.433084</v>
      </c>
      <c r="I2581" s="8" t="n">
        <v>1489.23727</v>
      </c>
      <c r="J2581" s="28" t="n">
        <v>13.128774</v>
      </c>
      <c r="K2581" s="39" t="n">
        <v>1.499988</v>
      </c>
      <c r="L2581" s="28" t="n">
        <v>18.066704</v>
      </c>
      <c r="M2581" s="8" t="n">
        <v>245</v>
      </c>
      <c r="N2581" s="8" t="n">
        <v>1102</v>
      </c>
      <c r="O2581" s="28" t="n">
        <v>16.128223</v>
      </c>
      <c r="P2581" s="28" t="n">
        <v>25.21228</v>
      </c>
      <c r="Q2581" s="28" t="n">
        <v>31.172453</v>
      </c>
      <c r="R2581" s="8" t="n">
        <v>32</v>
      </c>
      <c r="S2581" s="8" t="n">
        <v>14</v>
      </c>
      <c r="T2581" s="23" t="n">
        <v>195.399992</v>
      </c>
      <c r="U2581" s="23" t="n">
        <v>161.973446</v>
      </c>
      <c r="V2581" s="28" t="n">
        <v>8.61377</v>
      </c>
      <c r="W2581" s="39" t="n">
        <v>0.905269</v>
      </c>
      <c r="X2581" s="24" t="n">
        <f aca="false">P2581*RHO_VANE/2700*(1+SCRAP)*PRICE_VANE</f>
        <v>301.7909916</v>
      </c>
      <c r="Y2581" s="24" t="n">
        <f aca="false">Q2581*RHO_PLATE/2700*(1+SCRAP)*PRICE_PLATE</f>
        <v>373.13426241</v>
      </c>
      <c r="Z2581" s="24" t="n">
        <f aca="false">T2581*CUT_M+(R2581+S2581)*CUT_SET</f>
        <v>339.099988</v>
      </c>
      <c r="AA2581" s="24" t="n">
        <f aca="false">U2581*ROUND_M</f>
        <v>809.86723</v>
      </c>
      <c r="AB2581" s="24" t="n">
        <f aca="false">(R2581+S2581)*FINISH_PART</f>
        <v>368</v>
      </c>
      <c r="AC2581" s="24" t="n">
        <f aca="false">R2581*SPACER_VANE+(R2581+S2581)*ASM_H*LABOUR</f>
        <v>613.5</v>
      </c>
      <c r="AD2581" s="24" t="n">
        <f aca="false">V2581*G10_CAGE+W2581*G10_SLEEVE</f>
        <v>571.14234</v>
      </c>
      <c r="AE2581" s="24" t="n">
        <f aca="false">N2581/1000*SHAFT_M+SHAFT_SET</f>
        <v>212.24</v>
      </c>
      <c r="AF2581" s="24" t="n">
        <f aca="false">2*ROUNDUP(G2581*1000/V_ZENER,0)*PRICE_Z+5*ROUNDUP(G2581*DIODE_SAFETY/V_STICK,0)*PRICE_STICK</f>
        <v>127</v>
      </c>
      <c r="AG2581" s="24" t="n">
        <f aca="false">SUM(X2581:AF2581)</f>
        <v>3715.77481201</v>
      </c>
      <c r="AH2581" s="20" t="n">
        <f aca="false">FIXED_BOM</f>
        <v>3461</v>
      </c>
      <c r="AI2581" s="24" t="n">
        <f aca="false">(AG2581+AH2581)*(1+CONT)</f>
        <v>8253.2910338115</v>
      </c>
      <c r="AJ2581" s="24" t="n">
        <f aca="false">IF(L2581&gt;0,AI2581/L2581,1000000000000)</f>
        <v>456.823282974664</v>
      </c>
      <c r="AK2581" s="8" t="n">
        <f aca="false">IF(AND(G2581&gt;=V_NEED,L2581&gt;=P_MIN,K2581&gt;=Z_MIN,F2581&lt;=N_CAP,D2581&lt;=R_MAX,OR(CORONA_REQ=0,O2581&gt;=G2581)),1,0)</f>
        <v>0</v>
      </c>
      <c r="AL2581" s="28" t="n">
        <f aca="false">IF(AK2581=1,IF(OBJECTIVE=1,AI2581,AJ2581),1000000000000)+ROW()*0.000000001</f>
        <v>1000000000000</v>
      </c>
    </row>
    <row r="2582" customFormat="false" ht="15" hidden="false" customHeight="false" outlineLevel="0" collapsed="false">
      <c r="A2582" s="8" t="n">
        <v>2578</v>
      </c>
      <c r="B2582" s="23" t="n">
        <v>8</v>
      </c>
      <c r="C2582" s="23" t="n">
        <v>3</v>
      </c>
      <c r="D2582" s="8" t="n">
        <v>300</v>
      </c>
      <c r="E2582" s="8" t="n">
        <v>18</v>
      </c>
      <c r="F2582" s="8" t="n">
        <v>10</v>
      </c>
      <c r="G2582" s="28" t="n">
        <v>16.907073</v>
      </c>
      <c r="H2582" s="8" t="n">
        <v>143.148573</v>
      </c>
      <c r="I2582" s="8" t="n">
        <v>1886.367209</v>
      </c>
      <c r="J2582" s="28" t="n">
        <v>13.177688</v>
      </c>
      <c r="K2582" s="39" t="n">
        <v>1.50903</v>
      </c>
      <c r="L2582" s="28" t="n">
        <v>23.14644</v>
      </c>
      <c r="M2582" s="8" t="n">
        <v>300</v>
      </c>
      <c r="N2582" s="8" t="n">
        <v>1212</v>
      </c>
      <c r="O2582" s="28" t="n">
        <v>16.128223</v>
      </c>
      <c r="P2582" s="28" t="n">
        <v>31.51535</v>
      </c>
      <c r="Q2582" s="28" t="n">
        <v>35.625661</v>
      </c>
      <c r="R2582" s="8" t="n">
        <v>40</v>
      </c>
      <c r="S2582" s="8" t="n">
        <v>16</v>
      </c>
      <c r="T2582" s="23" t="n">
        <v>240.951317</v>
      </c>
      <c r="U2582" s="23" t="n">
        <v>199.168135</v>
      </c>
      <c r="V2582" s="28" t="n">
        <v>10.219727</v>
      </c>
      <c r="W2582" s="39" t="n">
        <v>1.074048</v>
      </c>
      <c r="X2582" s="24" t="n">
        <f aca="false">P2582*RHO_VANE/2700*(1+SCRAP)*PRICE_VANE</f>
        <v>377.2387395</v>
      </c>
      <c r="Y2582" s="24" t="n">
        <f aca="false">Q2582*RHO_PLATE/2700*(1+SCRAP)*PRICE_PLATE</f>
        <v>426.43916217</v>
      </c>
      <c r="Z2582" s="24" t="n">
        <f aca="false">T2582*CUT_M+(R2582+S2582)*CUT_SET</f>
        <v>417.4269755</v>
      </c>
      <c r="AA2582" s="24" t="n">
        <f aca="false">U2582*ROUND_M</f>
        <v>995.840675</v>
      </c>
      <c r="AB2582" s="24" t="n">
        <f aca="false">(R2582+S2582)*FINISH_PART</f>
        <v>448</v>
      </c>
      <c r="AC2582" s="24" t="n">
        <f aca="false">R2582*SPACER_VANE+(R2582+S2582)*ASM_H*LABOUR</f>
        <v>750</v>
      </c>
      <c r="AD2582" s="24" t="n">
        <f aca="false">V2582*G10_CAGE+W2582*G10_SLEEVE</f>
        <v>677.6265</v>
      </c>
      <c r="AE2582" s="24" t="n">
        <f aca="false">N2582/1000*SHAFT_M+SHAFT_SET</f>
        <v>225.44</v>
      </c>
      <c r="AF2582" s="24" t="n">
        <f aca="false">2*ROUNDUP(G2582*1000/V_ZENER,0)*PRICE_Z+5*ROUNDUP(G2582*DIODE_SAFETY/V_STICK,0)*PRICE_STICK</f>
        <v>127</v>
      </c>
      <c r="AG2582" s="24" t="n">
        <f aca="false">SUM(X2582:AF2582)</f>
        <v>4445.01205217</v>
      </c>
      <c r="AH2582" s="20" t="n">
        <f aca="false">FIXED_BOM</f>
        <v>3461</v>
      </c>
      <c r="AI2582" s="24" t="n">
        <f aca="false">(AG2582+AH2582)*(1+CONT)</f>
        <v>9091.9138599955</v>
      </c>
      <c r="AJ2582" s="24" t="n">
        <f aca="false">IF(L2582&gt;0,AI2582/L2582,1000000000000)</f>
        <v>392.799664224628</v>
      </c>
      <c r="AK2582" s="8" t="n">
        <f aca="false">IF(AND(G2582&gt;=V_NEED,L2582&gt;=P_MIN,K2582&gt;=Z_MIN,F2582&lt;=N_CAP,D2582&lt;=R_MAX,OR(CORONA_REQ=0,O2582&gt;=G2582)),1,0)</f>
        <v>0</v>
      </c>
      <c r="AL2582" s="28" t="n">
        <f aca="false">IF(AK2582=1,IF(OBJECTIVE=1,AI2582,AJ2582),1000000000000)+ROW()*0.000000001</f>
        <v>1000000000000</v>
      </c>
    </row>
    <row r="2583" customFormat="false" ht="15" hidden="false" customHeight="false" outlineLevel="0" collapsed="false">
      <c r="A2583" s="8" t="n">
        <v>2579</v>
      </c>
      <c r="B2583" s="23" t="n">
        <v>8</v>
      </c>
      <c r="C2583" s="23" t="n">
        <v>3</v>
      </c>
      <c r="D2583" s="8" t="n">
        <v>300</v>
      </c>
      <c r="E2583" s="8" t="n">
        <v>18</v>
      </c>
      <c r="F2583" s="8" t="n">
        <v>12</v>
      </c>
      <c r="G2583" s="28" t="n">
        <v>16.907073</v>
      </c>
      <c r="H2583" s="8" t="n">
        <v>172.864062</v>
      </c>
      <c r="I2583" s="8" t="n">
        <v>2283.497147</v>
      </c>
      <c r="J2583" s="28" t="n">
        <v>13.209785</v>
      </c>
      <c r="K2583" s="39" t="n">
        <v>1.514749</v>
      </c>
      <c r="L2583" s="28" t="n">
        <v>28.251697</v>
      </c>
      <c r="M2583" s="8" t="n">
        <v>366</v>
      </c>
      <c r="N2583" s="8" t="n">
        <v>1344</v>
      </c>
      <c r="O2583" s="28" t="n">
        <v>16.128223</v>
      </c>
      <c r="P2583" s="28" t="n">
        <v>37.81842</v>
      </c>
      <c r="Q2583" s="28" t="n">
        <v>44.532076</v>
      </c>
      <c r="R2583" s="8" t="n">
        <v>48</v>
      </c>
      <c r="S2583" s="8" t="n">
        <v>20</v>
      </c>
      <c r="T2583" s="23" t="n">
        <v>290.900872</v>
      </c>
      <c r="U2583" s="23" t="n">
        <v>240.761054</v>
      </c>
      <c r="V2583" s="28" t="n">
        <v>12.146875</v>
      </c>
      <c r="W2583" s="39" t="n">
        <v>1.276582</v>
      </c>
      <c r="X2583" s="24" t="n">
        <f aca="false">P2583*RHO_VANE/2700*(1+SCRAP)*PRICE_VANE</f>
        <v>452.6864874</v>
      </c>
      <c r="Y2583" s="24" t="n">
        <f aca="false">Q2583*RHO_PLATE/2700*(1+SCRAP)*PRICE_PLATE</f>
        <v>533.04894972</v>
      </c>
      <c r="Z2583" s="24" t="n">
        <f aca="false">T2583*CUT_M+(R2583+S2583)*CUT_SET</f>
        <v>504.351308</v>
      </c>
      <c r="AA2583" s="24" t="n">
        <f aca="false">U2583*ROUND_M</f>
        <v>1203.80527</v>
      </c>
      <c r="AB2583" s="24" t="n">
        <f aca="false">(R2583+S2583)*FINISH_PART</f>
        <v>544</v>
      </c>
      <c r="AC2583" s="24" t="n">
        <f aca="false">R2583*SPACER_VANE+(R2583+S2583)*ASM_H*LABOUR</f>
        <v>909</v>
      </c>
      <c r="AD2583" s="24" t="n">
        <f aca="false">V2583*G10_CAGE+W2583*G10_SLEEVE</f>
        <v>805.40742</v>
      </c>
      <c r="AE2583" s="24" t="n">
        <f aca="false">N2583/1000*SHAFT_M+SHAFT_SET</f>
        <v>241.28</v>
      </c>
      <c r="AF2583" s="24" t="n">
        <f aca="false">2*ROUNDUP(G2583*1000/V_ZENER,0)*PRICE_Z+5*ROUNDUP(G2583*DIODE_SAFETY/V_STICK,0)*PRICE_STICK</f>
        <v>127</v>
      </c>
      <c r="AG2583" s="24" t="n">
        <f aca="false">SUM(X2583:AF2583)</f>
        <v>5320.57943512</v>
      </c>
      <c r="AH2583" s="20" t="n">
        <f aca="false">FIXED_BOM</f>
        <v>3461</v>
      </c>
      <c r="AI2583" s="24" t="n">
        <f aca="false">(AG2583+AH2583)*(1+CONT)</f>
        <v>10098.816350388</v>
      </c>
      <c r="AJ2583" s="24" t="n">
        <f aca="false">IF(L2583&gt;0,AI2583/L2583,1000000000000)</f>
        <v>357.458751960564</v>
      </c>
      <c r="AK2583" s="8" t="n">
        <f aca="false">IF(AND(G2583&gt;=V_NEED,L2583&gt;=P_MIN,K2583&gt;=Z_MIN,F2583&lt;=N_CAP,D2583&lt;=R_MAX,OR(CORONA_REQ=0,O2583&gt;=G2583)),1,0)</f>
        <v>0</v>
      </c>
      <c r="AL2583" s="28" t="n">
        <f aca="false">IF(AK2583=1,IF(OBJECTIVE=1,AI2583,AJ2583),1000000000000)+ROW()*0.000000001</f>
        <v>1000000000000</v>
      </c>
    </row>
    <row r="2584" customFormat="false" ht="15" hidden="false" customHeight="false" outlineLevel="0" collapsed="false">
      <c r="A2584" s="8" t="n">
        <v>2580</v>
      </c>
      <c r="B2584" s="23" t="n">
        <v>8</v>
      </c>
      <c r="C2584" s="23" t="n">
        <v>3</v>
      </c>
      <c r="D2584" s="8" t="n">
        <v>300</v>
      </c>
      <c r="E2584" s="8" t="n">
        <v>18</v>
      </c>
      <c r="F2584" s="8" t="n">
        <v>16</v>
      </c>
      <c r="G2584" s="28" t="n">
        <v>16.907073</v>
      </c>
      <c r="H2584" s="8" t="n">
        <v>232.295041</v>
      </c>
      <c r="I2584" s="8" t="n">
        <v>3077.757025</v>
      </c>
      <c r="J2584" s="28" t="n">
        <v>13.249345</v>
      </c>
      <c r="K2584" s="39" t="n">
        <v>1.521628</v>
      </c>
      <c r="L2584" s="28" t="n">
        <v>38.427904</v>
      </c>
      <c r="M2584" s="8" t="n">
        <v>487</v>
      </c>
      <c r="N2584" s="8" t="n">
        <v>1586</v>
      </c>
      <c r="O2584" s="28" t="n">
        <v>16.128223</v>
      </c>
      <c r="P2584" s="28" t="n">
        <v>50.42456</v>
      </c>
      <c r="Q2584" s="28" t="n">
        <v>57.891699</v>
      </c>
      <c r="R2584" s="8" t="n">
        <v>64</v>
      </c>
      <c r="S2584" s="8" t="n">
        <v>26</v>
      </c>
      <c r="T2584" s="23" t="n">
        <v>386.401753</v>
      </c>
      <c r="U2584" s="23" t="n">
        <v>319.548662</v>
      </c>
      <c r="V2584" s="28" t="n">
        <v>15.67998</v>
      </c>
      <c r="W2584" s="39" t="n">
        <v>1.647896</v>
      </c>
      <c r="X2584" s="24" t="n">
        <f aca="false">P2584*RHO_VANE/2700*(1+SCRAP)*PRICE_VANE</f>
        <v>603.5819832</v>
      </c>
      <c r="Y2584" s="24" t="n">
        <f aca="false">Q2584*RHO_PLATE/2700*(1+SCRAP)*PRICE_PLATE</f>
        <v>692.96363703</v>
      </c>
      <c r="Z2584" s="24" t="n">
        <f aca="false">T2584*CUT_M+(R2584+S2584)*CUT_SET</f>
        <v>669.6026295</v>
      </c>
      <c r="AA2584" s="24" t="n">
        <f aca="false">U2584*ROUND_M</f>
        <v>1597.74331</v>
      </c>
      <c r="AB2584" s="24" t="n">
        <f aca="false">(R2584+S2584)*FINISH_PART</f>
        <v>720</v>
      </c>
      <c r="AC2584" s="24" t="n">
        <f aca="false">R2584*SPACER_VANE+(R2584+S2584)*ASM_H*LABOUR</f>
        <v>1204.5</v>
      </c>
      <c r="AD2584" s="24" t="n">
        <f aca="false">V2584*G10_CAGE+W2584*G10_SLEEVE</f>
        <v>1039.67256</v>
      </c>
      <c r="AE2584" s="24" t="n">
        <f aca="false">N2584/1000*SHAFT_M+SHAFT_SET</f>
        <v>270.32</v>
      </c>
      <c r="AF2584" s="24" t="n">
        <f aca="false">2*ROUNDUP(G2584*1000/V_ZENER,0)*PRICE_Z+5*ROUNDUP(G2584*DIODE_SAFETY/V_STICK,0)*PRICE_STICK</f>
        <v>127</v>
      </c>
      <c r="AG2584" s="24" t="n">
        <f aca="false">SUM(X2584:AF2584)</f>
        <v>6925.38411973</v>
      </c>
      <c r="AH2584" s="20" t="n">
        <f aca="false">FIXED_BOM</f>
        <v>3461</v>
      </c>
      <c r="AI2584" s="24" t="n">
        <f aca="false">(AG2584+AH2584)*(1+CONT)</f>
        <v>11944.3417376895</v>
      </c>
      <c r="AJ2584" s="24" t="n">
        <f aca="false">IF(L2584&gt;0,AI2584/L2584,1000000000000)</f>
        <v>310.824700136898</v>
      </c>
      <c r="AK2584" s="8" t="n">
        <f aca="false">IF(AND(G2584&gt;=V_NEED,L2584&gt;=P_MIN,K2584&gt;=Z_MIN,F2584&lt;=N_CAP,D2584&lt;=R_MAX,OR(CORONA_REQ=0,O2584&gt;=G2584)),1,0)</f>
        <v>0</v>
      </c>
      <c r="AL2584" s="28" t="n">
        <f aca="false">IF(AK2584=1,IF(OBJECTIVE=1,AI2584,AJ2584),1000000000000)+ROW()*0.000000001</f>
        <v>1000000000000</v>
      </c>
    </row>
    <row r="2585" customFormat="false" ht="15" hidden="false" customHeight="false" outlineLevel="0" collapsed="false">
      <c r="A2585" s="8" t="n">
        <v>2581</v>
      </c>
      <c r="B2585" s="23" t="n">
        <v>8</v>
      </c>
      <c r="C2585" s="23" t="n">
        <v>3</v>
      </c>
      <c r="D2585" s="8" t="n">
        <v>300</v>
      </c>
      <c r="E2585" s="8" t="n">
        <v>22</v>
      </c>
      <c r="F2585" s="8" t="n">
        <v>4</v>
      </c>
      <c r="G2585" s="28" t="n">
        <v>16.907073</v>
      </c>
      <c r="H2585" s="8" t="n">
        <v>71.824343</v>
      </c>
      <c r="I2585" s="8" t="n">
        <v>837.412004</v>
      </c>
      <c r="J2585" s="28" t="n">
        <v>11.659167</v>
      </c>
      <c r="K2585" s="39" t="n">
        <v>1.450623</v>
      </c>
      <c r="L2585" s="28" t="n">
        <v>9.443269</v>
      </c>
      <c r="M2585" s="8" t="n">
        <v>135</v>
      </c>
      <c r="N2585" s="8" t="n">
        <v>882</v>
      </c>
      <c r="O2585" s="28" t="n">
        <v>16.128223</v>
      </c>
      <c r="P2585" s="28" t="n">
        <v>14.981184</v>
      </c>
      <c r="Q2585" s="28" t="n">
        <v>22.266038</v>
      </c>
      <c r="R2585" s="8" t="n">
        <v>16</v>
      </c>
      <c r="S2585" s="8" t="n">
        <v>10</v>
      </c>
      <c r="T2585" s="23" t="n">
        <v>104.29734</v>
      </c>
      <c r="U2585" s="23" t="n">
        <v>87.584067</v>
      </c>
      <c r="V2585" s="28" t="n">
        <v>5.401855</v>
      </c>
      <c r="W2585" s="39" t="n">
        <v>0.567711</v>
      </c>
      <c r="X2585" s="24" t="n">
        <f aca="false">P2585*RHO_VANE/2700*(1+SCRAP)*PRICE_VANE</f>
        <v>179.32477248</v>
      </c>
      <c r="Y2585" s="24" t="n">
        <f aca="false">Q2585*RHO_PLATE/2700*(1+SCRAP)*PRICE_PLATE</f>
        <v>266.52447486</v>
      </c>
      <c r="Z2585" s="24" t="n">
        <f aca="false">T2585*CUT_M+(R2585+S2585)*CUT_SET</f>
        <v>182.44601</v>
      </c>
      <c r="AA2585" s="24" t="n">
        <f aca="false">U2585*ROUND_M</f>
        <v>437.920335</v>
      </c>
      <c r="AB2585" s="24" t="n">
        <f aca="false">(R2585+S2585)*FINISH_PART</f>
        <v>208</v>
      </c>
      <c r="AC2585" s="24" t="n">
        <f aca="false">R2585*SPACER_VANE+(R2585+S2585)*ASM_H*LABOUR</f>
        <v>340.5</v>
      </c>
      <c r="AD2585" s="24" t="n">
        <f aca="false">V2585*G10_CAGE+W2585*G10_SLEEVE</f>
        <v>358.17396</v>
      </c>
      <c r="AE2585" s="24" t="n">
        <f aca="false">N2585/1000*SHAFT_M+SHAFT_SET</f>
        <v>185.84</v>
      </c>
      <c r="AF2585" s="24" t="n">
        <f aca="false">2*ROUNDUP(G2585*1000/V_ZENER,0)*PRICE_Z+5*ROUNDUP(G2585*DIODE_SAFETY/V_STICK,0)*PRICE_STICK</f>
        <v>127</v>
      </c>
      <c r="AG2585" s="24" t="n">
        <f aca="false">SUM(X2585:AF2585)</f>
        <v>2285.72955234</v>
      </c>
      <c r="AH2585" s="20" t="n">
        <f aca="false">FIXED_BOM</f>
        <v>3461</v>
      </c>
      <c r="AI2585" s="24" t="n">
        <f aca="false">(AG2585+AH2585)*(1+CONT)</f>
        <v>6608.738985191</v>
      </c>
      <c r="AJ2585" s="24" t="n">
        <f aca="false">IF(L2585&gt;0,AI2585/L2585,1000000000000)</f>
        <v>699.835934483175</v>
      </c>
      <c r="AK2585" s="8" t="n">
        <f aca="false">IF(AND(G2585&gt;=V_NEED,L2585&gt;=P_MIN,K2585&gt;=Z_MIN,F2585&lt;=N_CAP,D2585&lt;=R_MAX,OR(CORONA_REQ=0,O2585&gt;=G2585)),1,0)</f>
        <v>0</v>
      </c>
      <c r="AL2585" s="28" t="n">
        <f aca="false">IF(AK2585=1,IF(OBJECTIVE=1,AI2585,AJ2585),1000000000000)+ROW()*0.000000001</f>
        <v>1000000000000</v>
      </c>
    </row>
    <row r="2586" customFormat="false" ht="15" hidden="false" customHeight="false" outlineLevel="0" collapsed="false">
      <c r="A2586" s="8" t="n">
        <v>2582</v>
      </c>
      <c r="B2586" s="23" t="n">
        <v>8</v>
      </c>
      <c r="C2586" s="23" t="n">
        <v>3</v>
      </c>
      <c r="D2586" s="8" t="n">
        <v>300</v>
      </c>
      <c r="E2586" s="8" t="n">
        <v>22</v>
      </c>
      <c r="F2586" s="8" t="n">
        <v>6</v>
      </c>
      <c r="G2586" s="28" t="n">
        <v>16.907073</v>
      </c>
      <c r="H2586" s="8" t="n">
        <v>111.723968</v>
      </c>
      <c r="I2586" s="8" t="n">
        <v>1315.933149</v>
      </c>
      <c r="J2586" s="28" t="n">
        <v>11.778432</v>
      </c>
      <c r="K2586" s="39" t="n">
        <v>1.475605</v>
      </c>
      <c r="L2586" s="28" t="n">
        <v>15.426066</v>
      </c>
      <c r="M2586" s="8" t="n">
        <v>190</v>
      </c>
      <c r="N2586" s="8" t="n">
        <v>992</v>
      </c>
      <c r="O2586" s="28" t="n">
        <v>16.128223</v>
      </c>
      <c r="P2586" s="28" t="n">
        <v>22.471776</v>
      </c>
      <c r="Q2586" s="28" t="n">
        <v>26.719246</v>
      </c>
      <c r="R2586" s="8" t="n">
        <v>24</v>
      </c>
      <c r="S2586" s="8" t="n">
        <v>12</v>
      </c>
      <c r="T2586" s="23" t="n">
        <v>149.848666</v>
      </c>
      <c r="U2586" s="23" t="n">
        <v>124.778757</v>
      </c>
      <c r="V2586" s="28" t="n">
        <v>7.007813</v>
      </c>
      <c r="W2586" s="39" t="n">
        <v>0.73649</v>
      </c>
      <c r="X2586" s="24" t="n">
        <f aca="false">P2586*RHO_VANE/2700*(1+SCRAP)*PRICE_VANE</f>
        <v>268.98715872</v>
      </c>
      <c r="Y2586" s="24" t="n">
        <f aca="false">Q2586*RHO_PLATE/2700*(1+SCRAP)*PRICE_PLATE</f>
        <v>319.82937462</v>
      </c>
      <c r="Z2586" s="24" t="n">
        <f aca="false">T2586*CUT_M+(R2586+S2586)*CUT_SET</f>
        <v>260.772999</v>
      </c>
      <c r="AA2586" s="24" t="n">
        <f aca="false">U2586*ROUND_M</f>
        <v>623.893785</v>
      </c>
      <c r="AB2586" s="24" t="n">
        <f aca="false">(R2586+S2586)*FINISH_PART</f>
        <v>288</v>
      </c>
      <c r="AC2586" s="24" t="n">
        <f aca="false">R2586*SPACER_VANE+(R2586+S2586)*ASM_H*LABOUR</f>
        <v>477</v>
      </c>
      <c r="AD2586" s="24" t="n">
        <f aca="false">V2586*G10_CAGE+W2586*G10_SLEEVE</f>
        <v>464.65818</v>
      </c>
      <c r="AE2586" s="24" t="n">
        <f aca="false">N2586/1000*SHAFT_M+SHAFT_SET</f>
        <v>199.04</v>
      </c>
      <c r="AF2586" s="24" t="n">
        <f aca="false">2*ROUNDUP(G2586*1000/V_ZENER,0)*PRICE_Z+5*ROUNDUP(G2586*DIODE_SAFETY/V_STICK,0)*PRICE_STICK</f>
        <v>127</v>
      </c>
      <c r="AG2586" s="24" t="n">
        <f aca="false">SUM(X2586:AF2586)</f>
        <v>3029.18149734</v>
      </c>
      <c r="AH2586" s="20" t="n">
        <f aca="false">FIXED_BOM</f>
        <v>3461</v>
      </c>
      <c r="AI2586" s="24" t="n">
        <f aca="false">(AG2586+AH2586)*(1+CONT)</f>
        <v>7463.708721941</v>
      </c>
      <c r="AJ2586" s="24" t="n">
        <f aca="false">IF(L2586&gt;0,AI2586/L2586,1000000000000)</f>
        <v>483.837468473232</v>
      </c>
      <c r="AK2586" s="8" t="n">
        <f aca="false">IF(AND(G2586&gt;=V_NEED,L2586&gt;=P_MIN,K2586&gt;=Z_MIN,F2586&lt;=N_CAP,D2586&lt;=R_MAX,OR(CORONA_REQ=0,O2586&gt;=G2586)),1,0)</f>
        <v>0</v>
      </c>
      <c r="AL2586" s="28" t="n">
        <f aca="false">IF(AK2586=1,IF(OBJECTIVE=1,AI2586,AJ2586),1000000000000)+ROW()*0.000000001</f>
        <v>1000000000000</v>
      </c>
    </row>
    <row r="2587" customFormat="false" ht="15" hidden="false" customHeight="false" outlineLevel="0" collapsed="false">
      <c r="A2587" s="8" t="n">
        <v>2583</v>
      </c>
      <c r="B2587" s="23" t="n">
        <v>8</v>
      </c>
      <c r="C2587" s="23" t="n">
        <v>3</v>
      </c>
      <c r="D2587" s="8" t="n">
        <v>300</v>
      </c>
      <c r="E2587" s="8" t="n">
        <v>22</v>
      </c>
      <c r="F2587" s="8" t="n">
        <v>8</v>
      </c>
      <c r="G2587" s="28" t="n">
        <v>16.907073</v>
      </c>
      <c r="H2587" s="8" t="n">
        <v>151.623593</v>
      </c>
      <c r="I2587" s="8" t="n">
        <v>1794.454294</v>
      </c>
      <c r="J2587" s="28" t="n">
        <v>11.834928</v>
      </c>
      <c r="K2587" s="39" t="n">
        <v>1.48782</v>
      </c>
      <c r="L2587" s="28" t="n">
        <v>21.413127</v>
      </c>
      <c r="M2587" s="8" t="n">
        <v>256</v>
      </c>
      <c r="N2587" s="8" t="n">
        <v>1124</v>
      </c>
      <c r="O2587" s="28" t="n">
        <v>16.128223</v>
      </c>
      <c r="P2587" s="28" t="n">
        <v>29.962368</v>
      </c>
      <c r="Q2587" s="28" t="n">
        <v>35.625661</v>
      </c>
      <c r="R2587" s="8" t="n">
        <v>32</v>
      </c>
      <c r="S2587" s="8" t="n">
        <v>16</v>
      </c>
      <c r="T2587" s="23" t="n">
        <v>199.798221</v>
      </c>
      <c r="U2587" s="23" t="n">
        <v>166.371675</v>
      </c>
      <c r="V2587" s="28" t="n">
        <v>8.934961</v>
      </c>
      <c r="W2587" s="39" t="n">
        <v>0.939025</v>
      </c>
      <c r="X2587" s="24" t="n">
        <f aca="false">P2587*RHO_VANE/2700*(1+SCRAP)*PRICE_VANE</f>
        <v>358.64954496</v>
      </c>
      <c r="Y2587" s="24" t="n">
        <f aca="false">Q2587*RHO_PLATE/2700*(1+SCRAP)*PRICE_PLATE</f>
        <v>426.43916217</v>
      </c>
      <c r="Z2587" s="24" t="n">
        <f aca="false">T2587*CUT_M+(R2587+S2587)*CUT_SET</f>
        <v>347.6973315</v>
      </c>
      <c r="AA2587" s="24" t="n">
        <f aca="false">U2587*ROUND_M</f>
        <v>831.858375</v>
      </c>
      <c r="AB2587" s="24" t="n">
        <f aca="false">(R2587+S2587)*FINISH_PART</f>
        <v>384</v>
      </c>
      <c r="AC2587" s="24" t="n">
        <f aca="false">R2587*SPACER_VANE+(R2587+S2587)*ASM_H*LABOUR</f>
        <v>636</v>
      </c>
      <c r="AD2587" s="24" t="n">
        <f aca="false">V2587*G10_CAGE+W2587*G10_SLEEVE</f>
        <v>592.43916</v>
      </c>
      <c r="AE2587" s="24" t="n">
        <f aca="false">N2587/1000*SHAFT_M+SHAFT_SET</f>
        <v>214.88</v>
      </c>
      <c r="AF2587" s="24" t="n">
        <f aca="false">2*ROUNDUP(G2587*1000/V_ZENER,0)*PRICE_Z+5*ROUNDUP(G2587*DIODE_SAFETY/V_STICK,0)*PRICE_STICK</f>
        <v>127</v>
      </c>
      <c r="AG2587" s="24" t="n">
        <f aca="false">SUM(X2587:AF2587)</f>
        <v>3918.96357363</v>
      </c>
      <c r="AH2587" s="20" t="n">
        <f aca="false">FIXED_BOM</f>
        <v>3461</v>
      </c>
      <c r="AI2587" s="24" t="n">
        <f aca="false">(AG2587+AH2587)*(1+CONT)</f>
        <v>8486.9581096745</v>
      </c>
      <c r="AJ2587" s="24" t="n">
        <f aca="false">IF(L2587&gt;0,AI2587/L2587,1000000000000)</f>
        <v>396.34370588072</v>
      </c>
      <c r="AK2587" s="8" t="n">
        <f aca="false">IF(AND(G2587&gt;=V_NEED,L2587&gt;=P_MIN,K2587&gt;=Z_MIN,F2587&lt;=N_CAP,D2587&lt;=R_MAX,OR(CORONA_REQ=0,O2587&gt;=G2587)),1,0)</f>
        <v>0</v>
      </c>
      <c r="AL2587" s="28" t="n">
        <f aca="false">IF(AK2587=1,IF(OBJECTIVE=1,AI2587,AJ2587),1000000000000)+ROW()*0.000000001</f>
        <v>1000000000000</v>
      </c>
    </row>
    <row r="2588" customFormat="false" ht="15" hidden="false" customHeight="false" outlineLevel="0" collapsed="false">
      <c r="A2588" s="8" t="n">
        <v>2584</v>
      </c>
      <c r="B2588" s="23" t="n">
        <v>8</v>
      </c>
      <c r="C2588" s="23" t="n">
        <v>3</v>
      </c>
      <c r="D2588" s="8" t="n">
        <v>300</v>
      </c>
      <c r="E2588" s="8" t="n">
        <v>22</v>
      </c>
      <c r="F2588" s="8" t="n">
        <v>10</v>
      </c>
      <c r="G2588" s="28" t="n">
        <v>16.907073</v>
      </c>
      <c r="H2588" s="8" t="n">
        <v>191.523218</v>
      </c>
      <c r="I2588" s="8" t="n">
        <v>2272.975439</v>
      </c>
      <c r="J2588" s="28" t="n">
        <v>11.867885</v>
      </c>
      <c r="K2588" s="39" t="n">
        <v>1.494689</v>
      </c>
      <c r="L2588" s="28" t="n">
        <v>27.388826</v>
      </c>
      <c r="M2588" s="8" t="n">
        <v>322</v>
      </c>
      <c r="N2588" s="8" t="n">
        <v>1256</v>
      </c>
      <c r="O2588" s="28" t="n">
        <v>16.128223</v>
      </c>
      <c r="P2588" s="28" t="n">
        <v>37.45296</v>
      </c>
      <c r="Q2588" s="28" t="n">
        <v>44.532076</v>
      </c>
      <c r="R2588" s="8" t="n">
        <v>40</v>
      </c>
      <c r="S2588" s="8" t="n">
        <v>20</v>
      </c>
      <c r="T2588" s="23" t="n">
        <v>249.747777</v>
      </c>
      <c r="U2588" s="23" t="n">
        <v>207.964594</v>
      </c>
      <c r="V2588" s="28" t="n">
        <v>10.862109</v>
      </c>
      <c r="W2588" s="39" t="n">
        <v>1.141559</v>
      </c>
      <c r="X2588" s="24" t="n">
        <f aca="false">P2588*RHO_VANE/2700*(1+SCRAP)*PRICE_VANE</f>
        <v>448.3119312</v>
      </c>
      <c r="Y2588" s="24" t="n">
        <f aca="false">Q2588*RHO_PLATE/2700*(1+SCRAP)*PRICE_PLATE</f>
        <v>533.04894972</v>
      </c>
      <c r="Z2588" s="24" t="n">
        <f aca="false">T2588*CUT_M+(R2588+S2588)*CUT_SET</f>
        <v>434.6216655</v>
      </c>
      <c r="AA2588" s="24" t="n">
        <f aca="false">U2588*ROUND_M</f>
        <v>1039.82297</v>
      </c>
      <c r="AB2588" s="24" t="n">
        <f aca="false">(R2588+S2588)*FINISH_PART</f>
        <v>480</v>
      </c>
      <c r="AC2588" s="24" t="n">
        <f aca="false">R2588*SPACER_VANE+(R2588+S2588)*ASM_H*LABOUR</f>
        <v>795</v>
      </c>
      <c r="AD2588" s="24" t="n">
        <f aca="false">V2588*G10_CAGE+W2588*G10_SLEEVE</f>
        <v>720.22008</v>
      </c>
      <c r="AE2588" s="24" t="n">
        <f aca="false">N2588/1000*SHAFT_M+SHAFT_SET</f>
        <v>230.72</v>
      </c>
      <c r="AF2588" s="24" t="n">
        <f aca="false">2*ROUNDUP(G2588*1000/V_ZENER,0)*PRICE_Z+5*ROUNDUP(G2588*DIODE_SAFETY/V_STICK,0)*PRICE_STICK</f>
        <v>127</v>
      </c>
      <c r="AG2588" s="24" t="n">
        <f aca="false">SUM(X2588:AF2588)</f>
        <v>4808.74559642</v>
      </c>
      <c r="AH2588" s="20" t="n">
        <f aca="false">FIXED_BOM</f>
        <v>3461</v>
      </c>
      <c r="AI2588" s="24" t="n">
        <f aca="false">(AG2588+AH2588)*(1+CONT)</f>
        <v>9510.207435883</v>
      </c>
      <c r="AJ2588" s="24" t="n">
        <f aca="false">IF(L2588&gt;0,AI2588/L2588,1000000000000)</f>
        <v>347.229466348174</v>
      </c>
      <c r="AK2588" s="8" t="n">
        <f aca="false">IF(AND(G2588&gt;=V_NEED,L2588&gt;=P_MIN,K2588&gt;=Z_MIN,F2588&lt;=N_CAP,D2588&lt;=R_MAX,OR(CORONA_REQ=0,O2588&gt;=G2588)),1,0)</f>
        <v>0</v>
      </c>
      <c r="AL2588" s="28" t="n">
        <f aca="false">IF(AK2588=1,IF(OBJECTIVE=1,AI2588,AJ2588),1000000000000)+ROW()*0.000000001</f>
        <v>1000000000000</v>
      </c>
    </row>
    <row r="2589" customFormat="false" ht="15" hidden="false" customHeight="false" outlineLevel="0" collapsed="false">
      <c r="A2589" s="8" t="n">
        <v>2585</v>
      </c>
      <c r="B2589" s="23" t="n">
        <v>8</v>
      </c>
      <c r="C2589" s="23" t="n">
        <v>3</v>
      </c>
      <c r="D2589" s="8" t="n">
        <v>300</v>
      </c>
      <c r="E2589" s="8" t="n">
        <v>22</v>
      </c>
      <c r="F2589" s="8" t="n">
        <v>12</v>
      </c>
      <c r="G2589" s="28" t="n">
        <v>16.907073</v>
      </c>
      <c r="H2589" s="8" t="n">
        <v>231.422843</v>
      </c>
      <c r="I2589" s="8" t="n">
        <v>2751.496585</v>
      </c>
      <c r="J2589" s="28" t="n">
        <v>11.889477</v>
      </c>
      <c r="K2589" s="39" t="n">
        <v>1.499651</v>
      </c>
      <c r="L2589" s="28" t="n">
        <v>33.386279</v>
      </c>
      <c r="M2589" s="8" t="n">
        <v>377</v>
      </c>
      <c r="N2589" s="8" t="n">
        <v>1366</v>
      </c>
      <c r="O2589" s="28" t="n">
        <v>16.128223</v>
      </c>
      <c r="P2589" s="28" t="n">
        <v>44.943552</v>
      </c>
      <c r="Q2589" s="28" t="n">
        <v>48.985283</v>
      </c>
      <c r="R2589" s="8" t="n">
        <v>48</v>
      </c>
      <c r="S2589" s="8" t="n">
        <v>22</v>
      </c>
      <c r="T2589" s="23" t="n">
        <v>295.299102</v>
      </c>
      <c r="U2589" s="23" t="n">
        <v>245.159283</v>
      </c>
      <c r="V2589" s="28" t="n">
        <v>12.468066</v>
      </c>
      <c r="W2589" s="39" t="n">
        <v>1.310338</v>
      </c>
      <c r="X2589" s="24" t="n">
        <f aca="false">P2589*RHO_VANE/2700*(1+SCRAP)*PRICE_VANE</f>
        <v>537.97431744</v>
      </c>
      <c r="Y2589" s="24" t="n">
        <f aca="false">Q2589*RHO_PLATE/2700*(1+SCRAP)*PRICE_PLATE</f>
        <v>586.35383751</v>
      </c>
      <c r="Z2589" s="24" t="n">
        <f aca="false">T2589*CUT_M+(R2589+S2589)*CUT_SET</f>
        <v>512.948653</v>
      </c>
      <c r="AA2589" s="24" t="n">
        <f aca="false">U2589*ROUND_M</f>
        <v>1225.796415</v>
      </c>
      <c r="AB2589" s="24" t="n">
        <f aca="false">(R2589+S2589)*FINISH_PART</f>
        <v>560</v>
      </c>
      <c r="AC2589" s="24" t="n">
        <f aca="false">R2589*SPACER_VANE+(R2589+S2589)*ASM_H*LABOUR</f>
        <v>931.5</v>
      </c>
      <c r="AD2589" s="24" t="n">
        <f aca="false">V2589*G10_CAGE+W2589*G10_SLEEVE</f>
        <v>826.70424</v>
      </c>
      <c r="AE2589" s="24" t="n">
        <f aca="false">N2589/1000*SHAFT_M+SHAFT_SET</f>
        <v>243.92</v>
      </c>
      <c r="AF2589" s="24" t="n">
        <f aca="false">2*ROUNDUP(G2589*1000/V_ZENER,0)*PRICE_Z+5*ROUNDUP(G2589*DIODE_SAFETY/V_STICK,0)*PRICE_STICK</f>
        <v>127</v>
      </c>
      <c r="AG2589" s="24" t="n">
        <f aca="false">SUM(X2589:AF2589)</f>
        <v>5552.19746295</v>
      </c>
      <c r="AH2589" s="20" t="n">
        <f aca="false">FIXED_BOM</f>
        <v>3461</v>
      </c>
      <c r="AI2589" s="24" t="n">
        <f aca="false">(AG2589+AH2589)*(1+CONT)</f>
        <v>10365.1770823925</v>
      </c>
      <c r="AJ2589" s="24" t="n">
        <f aca="false">IF(L2589&gt;0,AI2589/L2589,1000000000000)</f>
        <v>310.462183653126</v>
      </c>
      <c r="AK2589" s="8" t="n">
        <f aca="false">IF(AND(G2589&gt;=V_NEED,L2589&gt;=P_MIN,K2589&gt;=Z_MIN,F2589&lt;=N_CAP,D2589&lt;=R_MAX,OR(CORONA_REQ=0,O2589&gt;=G2589)),1,0)</f>
        <v>0</v>
      </c>
      <c r="AL2589" s="28" t="n">
        <f aca="false">IF(AK2589=1,IF(OBJECTIVE=1,AI2589,AJ2589),1000000000000)+ROW()*0.000000001</f>
        <v>1000000000000</v>
      </c>
    </row>
    <row r="2590" customFormat="false" ht="15" hidden="false" customHeight="false" outlineLevel="0" collapsed="false">
      <c r="A2590" s="8" t="n">
        <v>2586</v>
      </c>
      <c r="B2590" s="23" t="n">
        <v>8</v>
      </c>
      <c r="C2590" s="23" t="n">
        <v>3</v>
      </c>
      <c r="D2590" s="8" t="n">
        <v>300</v>
      </c>
      <c r="E2590" s="8" t="n">
        <v>22</v>
      </c>
      <c r="F2590" s="8" t="n">
        <v>16</v>
      </c>
      <c r="G2590" s="28" t="n">
        <v>16.907073</v>
      </c>
      <c r="H2590" s="8" t="n">
        <v>311.222093</v>
      </c>
      <c r="I2590" s="8" t="n">
        <v>3708.538875</v>
      </c>
      <c r="J2590" s="28" t="n">
        <v>11.916053</v>
      </c>
      <c r="K2590" s="39" t="n">
        <v>1.505423</v>
      </c>
      <c r="L2590" s="28" t="n">
        <v>45.383754</v>
      </c>
      <c r="M2590" s="8" t="n">
        <v>509</v>
      </c>
      <c r="N2590" s="8" t="n">
        <v>1630</v>
      </c>
      <c r="O2590" s="28" t="n">
        <v>16.128223</v>
      </c>
      <c r="P2590" s="28" t="n">
        <v>59.924736</v>
      </c>
      <c r="Q2590" s="28" t="n">
        <v>66.798114</v>
      </c>
      <c r="R2590" s="8" t="n">
        <v>64</v>
      </c>
      <c r="S2590" s="8" t="n">
        <v>30</v>
      </c>
      <c r="T2590" s="23" t="n">
        <v>395.198213</v>
      </c>
      <c r="U2590" s="23" t="n">
        <v>328.345121</v>
      </c>
      <c r="V2590" s="28" t="n">
        <v>16.322363</v>
      </c>
      <c r="W2590" s="39" t="n">
        <v>1.715408</v>
      </c>
      <c r="X2590" s="24" t="n">
        <f aca="false">P2590*RHO_VANE/2700*(1+SCRAP)*PRICE_VANE</f>
        <v>717.29908992</v>
      </c>
      <c r="Y2590" s="24" t="n">
        <f aca="false">Q2590*RHO_PLATE/2700*(1+SCRAP)*PRICE_PLATE</f>
        <v>799.57342458</v>
      </c>
      <c r="Z2590" s="24" t="n">
        <f aca="false">T2590*CUT_M+(R2590+S2590)*CUT_SET</f>
        <v>686.7973195</v>
      </c>
      <c r="AA2590" s="24" t="n">
        <f aca="false">U2590*ROUND_M</f>
        <v>1641.725605</v>
      </c>
      <c r="AB2590" s="24" t="n">
        <f aca="false">(R2590+S2590)*FINISH_PART</f>
        <v>752</v>
      </c>
      <c r="AC2590" s="24" t="n">
        <f aca="false">R2590*SPACER_VANE+(R2590+S2590)*ASM_H*LABOUR</f>
        <v>1249.5</v>
      </c>
      <c r="AD2590" s="24" t="n">
        <f aca="false">V2590*G10_CAGE+W2590*G10_SLEEVE</f>
        <v>1082.26626</v>
      </c>
      <c r="AE2590" s="24" t="n">
        <f aca="false">N2590/1000*SHAFT_M+SHAFT_SET</f>
        <v>275.6</v>
      </c>
      <c r="AF2590" s="24" t="n">
        <f aca="false">2*ROUNDUP(G2590*1000/V_ZENER,0)*PRICE_Z+5*ROUNDUP(G2590*DIODE_SAFETY/V_STICK,0)*PRICE_STICK</f>
        <v>127</v>
      </c>
      <c r="AG2590" s="24" t="n">
        <f aca="false">SUM(X2590:AF2590)</f>
        <v>7331.761699</v>
      </c>
      <c r="AH2590" s="20" t="n">
        <f aca="false">FIXED_BOM</f>
        <v>3461</v>
      </c>
      <c r="AI2590" s="24" t="n">
        <f aca="false">(AG2590+AH2590)*(1+CONT)</f>
        <v>12411.67595385</v>
      </c>
      <c r="AJ2590" s="24" t="n">
        <f aca="false">IF(L2590&gt;0,AI2590/L2590,1000000000000)</f>
        <v>273.482796373566</v>
      </c>
      <c r="AK2590" s="8" t="n">
        <f aca="false">IF(AND(G2590&gt;=V_NEED,L2590&gt;=P_MIN,K2590&gt;=Z_MIN,F2590&lt;=N_CAP,D2590&lt;=R_MAX,OR(CORONA_REQ=0,O2590&gt;=G2590)),1,0)</f>
        <v>0</v>
      </c>
      <c r="AL2590" s="28" t="n">
        <f aca="false">IF(AK2590=1,IF(OBJECTIVE=1,AI2590,AJ2590),1000000000000)+ROW()*0.000000001</f>
        <v>1000000000000</v>
      </c>
    </row>
    <row r="2591" customFormat="false" ht="15" hidden="false" customHeight="false" outlineLevel="0" collapsed="false">
      <c r="A2591" s="8" t="n">
        <v>2587</v>
      </c>
      <c r="B2591" s="23" t="n">
        <v>8</v>
      </c>
      <c r="C2591" s="23" t="n">
        <v>3</v>
      </c>
      <c r="D2591" s="8" t="n">
        <v>300</v>
      </c>
      <c r="E2591" s="8" t="n">
        <v>26</v>
      </c>
      <c r="F2591" s="8" t="n">
        <v>4</v>
      </c>
      <c r="G2591" s="28" t="n">
        <v>16.907073</v>
      </c>
      <c r="H2591" s="8" t="n">
        <v>109.077137</v>
      </c>
      <c r="I2591" s="8" t="n">
        <v>979.055211</v>
      </c>
      <c r="J2591" s="28" t="n">
        <v>8.975806</v>
      </c>
      <c r="K2591" s="39" t="n">
        <v>1.408606</v>
      </c>
      <c r="L2591" s="28" t="n">
        <v>10.331232</v>
      </c>
      <c r="M2591" s="8" t="n">
        <v>135</v>
      </c>
      <c r="N2591" s="8" t="n">
        <v>882</v>
      </c>
      <c r="O2591" s="28" t="n">
        <v>16.128223</v>
      </c>
      <c r="P2591" s="28" t="n">
        <v>17.356228</v>
      </c>
      <c r="Q2591" s="28" t="n">
        <v>22.266038</v>
      </c>
      <c r="R2591" s="8" t="n">
        <v>16</v>
      </c>
      <c r="S2591" s="8" t="n">
        <v>10</v>
      </c>
      <c r="T2591" s="23" t="n">
        <v>104.29734</v>
      </c>
      <c r="U2591" s="23" t="n">
        <v>87.584067</v>
      </c>
      <c r="V2591" s="28" t="n">
        <v>5.401855</v>
      </c>
      <c r="W2591" s="39" t="n">
        <v>0.567711</v>
      </c>
      <c r="X2591" s="24" t="n">
        <f aca="false">P2591*RHO_VANE/2700*(1+SCRAP)*PRICE_VANE</f>
        <v>207.75404916</v>
      </c>
      <c r="Y2591" s="24" t="n">
        <f aca="false">Q2591*RHO_PLATE/2700*(1+SCRAP)*PRICE_PLATE</f>
        <v>266.52447486</v>
      </c>
      <c r="Z2591" s="24" t="n">
        <f aca="false">T2591*CUT_M+(R2591+S2591)*CUT_SET</f>
        <v>182.44601</v>
      </c>
      <c r="AA2591" s="24" t="n">
        <f aca="false">U2591*ROUND_M</f>
        <v>437.920335</v>
      </c>
      <c r="AB2591" s="24" t="n">
        <f aca="false">(R2591+S2591)*FINISH_PART</f>
        <v>208</v>
      </c>
      <c r="AC2591" s="24" t="n">
        <f aca="false">R2591*SPACER_VANE+(R2591+S2591)*ASM_H*LABOUR</f>
        <v>340.5</v>
      </c>
      <c r="AD2591" s="24" t="n">
        <f aca="false">V2591*G10_CAGE+W2591*G10_SLEEVE</f>
        <v>358.17396</v>
      </c>
      <c r="AE2591" s="24" t="n">
        <f aca="false">N2591/1000*SHAFT_M+SHAFT_SET</f>
        <v>185.84</v>
      </c>
      <c r="AF2591" s="24" t="n">
        <f aca="false">2*ROUNDUP(G2591*1000/V_ZENER,0)*PRICE_Z+5*ROUNDUP(G2591*DIODE_SAFETY/V_STICK,0)*PRICE_STICK</f>
        <v>127</v>
      </c>
      <c r="AG2591" s="24" t="n">
        <f aca="false">SUM(X2591:AF2591)</f>
        <v>2314.15882902</v>
      </c>
      <c r="AH2591" s="20" t="n">
        <f aca="false">FIXED_BOM</f>
        <v>3461</v>
      </c>
      <c r="AI2591" s="24" t="n">
        <f aca="false">(AG2591+AH2591)*(1+CONT)</f>
        <v>6641.432653373</v>
      </c>
      <c r="AJ2591" s="24" t="n">
        <f aca="false">IF(L2591&gt;0,AI2591/L2591,1000000000000)</f>
        <v>642.850015697353</v>
      </c>
      <c r="AK2591" s="8" t="n">
        <f aca="false">IF(AND(G2591&gt;=V_NEED,L2591&gt;=P_MIN,K2591&gt;=Z_MIN,F2591&lt;=N_CAP,D2591&lt;=R_MAX,OR(CORONA_REQ=0,O2591&gt;=G2591)),1,0)</f>
        <v>0</v>
      </c>
      <c r="AL2591" s="28" t="n">
        <f aca="false">IF(AK2591=1,IF(OBJECTIVE=1,AI2591,AJ2591),1000000000000)+ROW()*0.000000001</f>
        <v>1000000000000</v>
      </c>
    </row>
    <row r="2592" customFormat="false" ht="15" hidden="false" customHeight="false" outlineLevel="0" collapsed="false">
      <c r="A2592" s="8" t="n">
        <v>2588</v>
      </c>
      <c r="B2592" s="23" t="n">
        <v>8</v>
      </c>
      <c r="C2592" s="23" t="n">
        <v>3</v>
      </c>
      <c r="D2592" s="8" t="n">
        <v>300</v>
      </c>
      <c r="E2592" s="8" t="n">
        <v>26</v>
      </c>
      <c r="F2592" s="8" t="n">
        <v>6</v>
      </c>
      <c r="G2592" s="28" t="n">
        <v>16.907073</v>
      </c>
      <c r="H2592" s="8" t="n">
        <v>170.264073</v>
      </c>
      <c r="I2592" s="8" t="n">
        <v>1538.515332</v>
      </c>
      <c r="J2592" s="28" t="n">
        <v>9.036054</v>
      </c>
      <c r="K2592" s="39" t="n">
        <v>1.4277</v>
      </c>
      <c r="L2592" s="28" t="n">
        <v>16.789969</v>
      </c>
      <c r="M2592" s="8" t="n">
        <v>201</v>
      </c>
      <c r="N2592" s="8" t="n">
        <v>1014</v>
      </c>
      <c r="O2592" s="28" t="n">
        <v>16.128223</v>
      </c>
      <c r="P2592" s="28" t="n">
        <v>26.034342</v>
      </c>
      <c r="Q2592" s="28" t="n">
        <v>31.172453</v>
      </c>
      <c r="R2592" s="8" t="n">
        <v>24</v>
      </c>
      <c r="S2592" s="8" t="n">
        <v>14</v>
      </c>
      <c r="T2592" s="23" t="n">
        <v>154.246896</v>
      </c>
      <c r="U2592" s="23" t="n">
        <v>129.176986</v>
      </c>
      <c r="V2592" s="28" t="n">
        <v>7.329004</v>
      </c>
      <c r="W2592" s="39" t="n">
        <v>0.770246</v>
      </c>
      <c r="X2592" s="24" t="n">
        <f aca="false">P2592*RHO_VANE/2700*(1+SCRAP)*PRICE_VANE</f>
        <v>311.63107374</v>
      </c>
      <c r="Y2592" s="24" t="n">
        <f aca="false">Q2592*RHO_PLATE/2700*(1+SCRAP)*PRICE_PLATE</f>
        <v>373.13426241</v>
      </c>
      <c r="Z2592" s="24" t="n">
        <f aca="false">T2592*CUT_M+(R2592+S2592)*CUT_SET</f>
        <v>269.370344</v>
      </c>
      <c r="AA2592" s="24" t="n">
        <f aca="false">U2592*ROUND_M</f>
        <v>645.88493</v>
      </c>
      <c r="AB2592" s="24" t="n">
        <f aca="false">(R2592+S2592)*FINISH_PART</f>
        <v>304</v>
      </c>
      <c r="AC2592" s="24" t="n">
        <f aca="false">R2592*SPACER_VANE+(R2592+S2592)*ASM_H*LABOUR</f>
        <v>499.5</v>
      </c>
      <c r="AD2592" s="24" t="n">
        <f aca="false">V2592*G10_CAGE+W2592*G10_SLEEVE</f>
        <v>485.955</v>
      </c>
      <c r="AE2592" s="24" t="n">
        <f aca="false">N2592/1000*SHAFT_M+SHAFT_SET</f>
        <v>201.68</v>
      </c>
      <c r="AF2592" s="24" t="n">
        <f aca="false">2*ROUNDUP(G2592*1000/V_ZENER,0)*PRICE_Z+5*ROUNDUP(G2592*DIODE_SAFETY/V_STICK,0)*PRICE_STICK</f>
        <v>127</v>
      </c>
      <c r="AG2592" s="24" t="n">
        <f aca="false">SUM(X2592:AF2592)</f>
        <v>3218.15561015</v>
      </c>
      <c r="AH2592" s="20" t="n">
        <f aca="false">FIXED_BOM</f>
        <v>3461</v>
      </c>
      <c r="AI2592" s="24" t="n">
        <f aca="false">(AG2592+AH2592)*(1+CONT)</f>
        <v>7681.0289516725</v>
      </c>
      <c r="AJ2592" s="24" t="n">
        <f aca="false">IF(L2592&gt;0,AI2592/L2592,1000000000000)</f>
        <v>457.477256311343</v>
      </c>
      <c r="AK2592" s="8" t="n">
        <f aca="false">IF(AND(G2592&gt;=V_NEED,L2592&gt;=P_MIN,K2592&gt;=Z_MIN,F2592&lt;=N_CAP,D2592&lt;=R_MAX,OR(CORONA_REQ=0,O2592&gt;=G2592)),1,0)</f>
        <v>0</v>
      </c>
      <c r="AL2592" s="28" t="n">
        <f aca="false">IF(AK2592=1,IF(OBJECTIVE=1,AI2592,AJ2592),1000000000000)+ROW()*0.000000001</f>
        <v>1000000000000</v>
      </c>
    </row>
    <row r="2593" customFormat="false" ht="15" hidden="false" customHeight="false" outlineLevel="0" collapsed="false">
      <c r="A2593" s="8" t="n">
        <v>2589</v>
      </c>
      <c r="B2593" s="23" t="n">
        <v>8</v>
      </c>
      <c r="C2593" s="23" t="n">
        <v>3</v>
      </c>
      <c r="D2593" s="8" t="n">
        <v>300</v>
      </c>
      <c r="E2593" s="8" t="n">
        <v>26</v>
      </c>
      <c r="F2593" s="8" t="n">
        <v>8</v>
      </c>
      <c r="G2593" s="28" t="n">
        <v>16.907073</v>
      </c>
      <c r="H2593" s="8" t="n">
        <v>231.451009</v>
      </c>
      <c r="I2593" s="8" t="n">
        <v>2097.975452</v>
      </c>
      <c r="J2593" s="28" t="n">
        <v>9.064447</v>
      </c>
      <c r="K2593" s="39" t="n">
        <v>1.437284</v>
      </c>
      <c r="L2593" s="28" t="n">
        <v>23.274796</v>
      </c>
      <c r="M2593" s="8" t="n">
        <v>267</v>
      </c>
      <c r="N2593" s="8" t="n">
        <v>1146</v>
      </c>
      <c r="O2593" s="28" t="n">
        <v>16.128223</v>
      </c>
      <c r="P2593" s="28" t="n">
        <v>34.712456</v>
      </c>
      <c r="Q2593" s="28" t="n">
        <v>40.078868</v>
      </c>
      <c r="R2593" s="8" t="n">
        <v>32</v>
      </c>
      <c r="S2593" s="8" t="n">
        <v>18</v>
      </c>
      <c r="T2593" s="23" t="n">
        <v>204.196451</v>
      </c>
      <c r="U2593" s="23" t="n">
        <v>170.769905</v>
      </c>
      <c r="V2593" s="28" t="n">
        <v>9.256152</v>
      </c>
      <c r="W2593" s="39" t="n">
        <v>0.97278</v>
      </c>
      <c r="X2593" s="24" t="n">
        <f aca="false">P2593*RHO_VANE/2700*(1+SCRAP)*PRICE_VANE</f>
        <v>415.50809832</v>
      </c>
      <c r="Y2593" s="24" t="n">
        <f aca="false">Q2593*RHO_PLATE/2700*(1+SCRAP)*PRICE_PLATE</f>
        <v>479.74404996</v>
      </c>
      <c r="Z2593" s="24" t="n">
        <f aca="false">T2593*CUT_M+(R2593+S2593)*CUT_SET</f>
        <v>356.2946765</v>
      </c>
      <c r="AA2593" s="24" t="n">
        <f aca="false">U2593*ROUND_M</f>
        <v>853.849525</v>
      </c>
      <c r="AB2593" s="24" t="n">
        <f aca="false">(R2593+S2593)*FINISH_PART</f>
        <v>400</v>
      </c>
      <c r="AC2593" s="24" t="n">
        <f aca="false">R2593*SPACER_VANE+(R2593+S2593)*ASM_H*LABOUR</f>
        <v>658.5</v>
      </c>
      <c r="AD2593" s="24" t="n">
        <f aca="false">V2593*G10_CAGE+W2593*G10_SLEEVE</f>
        <v>613.73592</v>
      </c>
      <c r="AE2593" s="24" t="n">
        <f aca="false">N2593/1000*SHAFT_M+SHAFT_SET</f>
        <v>217.52</v>
      </c>
      <c r="AF2593" s="24" t="n">
        <f aca="false">2*ROUNDUP(G2593*1000/V_ZENER,0)*PRICE_Z+5*ROUNDUP(G2593*DIODE_SAFETY/V_STICK,0)*PRICE_STICK</f>
        <v>127</v>
      </c>
      <c r="AG2593" s="24" t="n">
        <f aca="false">SUM(X2593:AF2593)</f>
        <v>4122.15226978</v>
      </c>
      <c r="AH2593" s="20" t="n">
        <f aca="false">FIXED_BOM</f>
        <v>3461</v>
      </c>
      <c r="AI2593" s="24" t="n">
        <f aca="false">(AG2593+AH2593)*(1+CONT)</f>
        <v>8720.625110247</v>
      </c>
      <c r="AJ2593" s="24" t="n">
        <f aca="false">IF(L2593&gt;0,AI2593/L2593,1000000000000)</f>
        <v>374.681054572809</v>
      </c>
      <c r="AK2593" s="8" t="n">
        <f aca="false">IF(AND(G2593&gt;=V_NEED,L2593&gt;=P_MIN,K2593&gt;=Z_MIN,F2593&lt;=N_CAP,D2593&lt;=R_MAX,OR(CORONA_REQ=0,O2593&gt;=G2593)),1,0)</f>
        <v>0</v>
      </c>
      <c r="AL2593" s="28" t="n">
        <f aca="false">IF(AK2593=1,IF(OBJECTIVE=1,AI2593,AJ2593),1000000000000)+ROW()*0.000000001</f>
        <v>1000000000000</v>
      </c>
    </row>
    <row r="2594" customFormat="false" ht="15" hidden="false" customHeight="false" outlineLevel="0" collapsed="false">
      <c r="A2594" s="8" t="n">
        <v>2590</v>
      </c>
      <c r="B2594" s="23" t="n">
        <v>8</v>
      </c>
      <c r="C2594" s="23" t="n">
        <v>3</v>
      </c>
      <c r="D2594" s="8" t="n">
        <v>300</v>
      </c>
      <c r="E2594" s="8" t="n">
        <v>26</v>
      </c>
      <c r="F2594" s="8" t="n">
        <v>10</v>
      </c>
      <c r="G2594" s="28" t="n">
        <v>16.907073</v>
      </c>
      <c r="H2594" s="8" t="n">
        <v>292.637945</v>
      </c>
      <c r="I2594" s="8" t="n">
        <v>2657.435573</v>
      </c>
      <c r="J2594" s="28" t="n">
        <v>9.080967</v>
      </c>
      <c r="K2594" s="39" t="n">
        <v>1.44287</v>
      </c>
      <c r="L2594" s="28" t="n">
        <v>29.733144</v>
      </c>
      <c r="M2594" s="8" t="n">
        <v>333</v>
      </c>
      <c r="N2594" s="8" t="n">
        <v>1278</v>
      </c>
      <c r="O2594" s="28" t="n">
        <v>16.128223</v>
      </c>
      <c r="P2594" s="28" t="n">
        <v>43.39057</v>
      </c>
      <c r="Q2594" s="28" t="n">
        <v>48.985283</v>
      </c>
      <c r="R2594" s="8" t="n">
        <v>40</v>
      </c>
      <c r="S2594" s="8" t="n">
        <v>22</v>
      </c>
      <c r="T2594" s="23" t="n">
        <v>254.146006</v>
      </c>
      <c r="U2594" s="23" t="n">
        <v>212.362824</v>
      </c>
      <c r="V2594" s="28" t="n">
        <v>11.183301</v>
      </c>
      <c r="W2594" s="39" t="n">
        <v>1.175315</v>
      </c>
      <c r="X2594" s="24" t="n">
        <f aca="false">P2594*RHO_VANE/2700*(1+SCRAP)*PRICE_VANE</f>
        <v>519.3851229</v>
      </c>
      <c r="Y2594" s="24" t="n">
        <f aca="false">Q2594*RHO_PLATE/2700*(1+SCRAP)*PRICE_PLATE</f>
        <v>586.35383751</v>
      </c>
      <c r="Z2594" s="24" t="n">
        <f aca="false">T2594*CUT_M+(R2594+S2594)*CUT_SET</f>
        <v>443.219009</v>
      </c>
      <c r="AA2594" s="24" t="n">
        <f aca="false">U2594*ROUND_M</f>
        <v>1061.81412</v>
      </c>
      <c r="AB2594" s="24" t="n">
        <f aca="false">(R2594+S2594)*FINISH_PART</f>
        <v>496</v>
      </c>
      <c r="AC2594" s="24" t="n">
        <f aca="false">R2594*SPACER_VANE+(R2594+S2594)*ASM_H*LABOUR</f>
        <v>817.5</v>
      </c>
      <c r="AD2594" s="24" t="n">
        <f aca="false">V2594*G10_CAGE+W2594*G10_SLEEVE</f>
        <v>741.51696</v>
      </c>
      <c r="AE2594" s="24" t="n">
        <f aca="false">N2594/1000*SHAFT_M+SHAFT_SET</f>
        <v>233.36</v>
      </c>
      <c r="AF2594" s="24" t="n">
        <f aca="false">2*ROUNDUP(G2594*1000/V_ZENER,0)*PRICE_Z+5*ROUNDUP(G2594*DIODE_SAFETY/V_STICK,0)*PRICE_STICK</f>
        <v>127</v>
      </c>
      <c r="AG2594" s="24" t="n">
        <f aca="false">SUM(X2594:AF2594)</f>
        <v>5026.14904941</v>
      </c>
      <c r="AH2594" s="20" t="n">
        <f aca="false">FIXED_BOM</f>
        <v>3461</v>
      </c>
      <c r="AI2594" s="24" t="n">
        <f aca="false">(AG2594+AH2594)*(1+CONT)</f>
        <v>9760.2214068215</v>
      </c>
      <c r="AJ2594" s="24" t="n">
        <f aca="false">IF(L2594&gt;0,AI2594/L2594,1000000000000)</f>
        <v>328.260657763656</v>
      </c>
      <c r="AK2594" s="8" t="n">
        <f aca="false">IF(AND(G2594&gt;=V_NEED,L2594&gt;=P_MIN,K2594&gt;=Z_MIN,F2594&lt;=N_CAP,D2594&lt;=R_MAX,OR(CORONA_REQ=0,O2594&gt;=G2594)),1,0)</f>
        <v>0</v>
      </c>
      <c r="AL2594" s="28" t="n">
        <f aca="false">IF(AK2594=1,IF(OBJECTIVE=1,AI2594,AJ2594),1000000000000)+ROW()*0.000000001</f>
        <v>1000000000000</v>
      </c>
    </row>
    <row r="2595" customFormat="false" ht="15" hidden="false" customHeight="false" outlineLevel="0" collapsed="false">
      <c r="A2595" s="8" t="n">
        <v>2591</v>
      </c>
      <c r="B2595" s="23" t="n">
        <v>8</v>
      </c>
      <c r="C2595" s="23" t="n">
        <v>3</v>
      </c>
      <c r="D2595" s="8" t="n">
        <v>300</v>
      </c>
      <c r="E2595" s="8" t="n">
        <v>26</v>
      </c>
      <c r="F2595" s="8" t="n">
        <v>12</v>
      </c>
      <c r="G2595" s="28" t="n">
        <v>16.907073</v>
      </c>
      <c r="H2595" s="8" t="n">
        <v>353.82488</v>
      </c>
      <c r="I2595" s="8" t="n">
        <v>3216.895693</v>
      </c>
      <c r="J2595" s="28" t="n">
        <v>9.091774</v>
      </c>
      <c r="K2595" s="39" t="n">
        <v>1.446526</v>
      </c>
      <c r="L2595" s="28" t="n">
        <v>36.203807</v>
      </c>
      <c r="M2595" s="8" t="n">
        <v>399</v>
      </c>
      <c r="N2595" s="8" t="n">
        <v>1410</v>
      </c>
      <c r="O2595" s="28" t="n">
        <v>16.128223</v>
      </c>
      <c r="P2595" s="28" t="n">
        <v>52.068684</v>
      </c>
      <c r="Q2595" s="28" t="n">
        <v>57.891699</v>
      </c>
      <c r="R2595" s="8" t="n">
        <v>48</v>
      </c>
      <c r="S2595" s="8" t="n">
        <v>26</v>
      </c>
      <c r="T2595" s="23" t="n">
        <v>304.095562</v>
      </c>
      <c r="U2595" s="23" t="n">
        <v>253.955743</v>
      </c>
      <c r="V2595" s="28" t="n">
        <v>13.110449</v>
      </c>
      <c r="W2595" s="39" t="n">
        <v>1.37785</v>
      </c>
      <c r="X2595" s="24" t="n">
        <f aca="false">P2595*RHO_VANE/2700*(1+SCRAP)*PRICE_VANE</f>
        <v>623.26214748</v>
      </c>
      <c r="Y2595" s="24" t="n">
        <f aca="false">Q2595*RHO_PLATE/2700*(1+SCRAP)*PRICE_PLATE</f>
        <v>692.96363703</v>
      </c>
      <c r="Z2595" s="24" t="n">
        <f aca="false">T2595*CUT_M+(R2595+S2595)*CUT_SET</f>
        <v>530.143343</v>
      </c>
      <c r="AA2595" s="24" t="n">
        <f aca="false">U2595*ROUND_M</f>
        <v>1269.778715</v>
      </c>
      <c r="AB2595" s="24" t="n">
        <f aca="false">(R2595+S2595)*FINISH_PART</f>
        <v>592</v>
      </c>
      <c r="AC2595" s="24" t="n">
        <f aca="false">R2595*SPACER_VANE+(R2595+S2595)*ASM_H*LABOUR</f>
        <v>976.5</v>
      </c>
      <c r="AD2595" s="24" t="n">
        <f aca="false">V2595*G10_CAGE+W2595*G10_SLEEVE</f>
        <v>869.29794</v>
      </c>
      <c r="AE2595" s="24" t="n">
        <f aca="false">N2595/1000*SHAFT_M+SHAFT_SET</f>
        <v>249.2</v>
      </c>
      <c r="AF2595" s="24" t="n">
        <f aca="false">2*ROUNDUP(G2595*1000/V_ZENER,0)*PRICE_Z+5*ROUNDUP(G2595*DIODE_SAFETY/V_STICK,0)*PRICE_STICK</f>
        <v>127</v>
      </c>
      <c r="AG2595" s="24" t="n">
        <f aca="false">SUM(X2595:AF2595)</f>
        <v>5930.14578251</v>
      </c>
      <c r="AH2595" s="20" t="n">
        <f aca="false">FIXED_BOM</f>
        <v>3461</v>
      </c>
      <c r="AI2595" s="24" t="n">
        <f aca="false">(AG2595+AH2595)*(1+CONT)</f>
        <v>10799.8176498865</v>
      </c>
      <c r="AJ2595" s="24" t="n">
        <f aca="false">IF(L2595&gt;0,AI2595/L2595,1000000000000)</f>
        <v>298.306132553588</v>
      </c>
      <c r="AK2595" s="8" t="n">
        <f aca="false">IF(AND(G2595&gt;=V_NEED,L2595&gt;=P_MIN,K2595&gt;=Z_MIN,F2595&lt;=N_CAP,D2595&lt;=R_MAX,OR(CORONA_REQ=0,O2595&gt;=G2595)),1,0)</f>
        <v>0</v>
      </c>
      <c r="AL2595" s="28" t="n">
        <f aca="false">IF(AK2595=1,IF(OBJECTIVE=1,AI2595,AJ2595),1000000000000)+ROW()*0.000000001</f>
        <v>1000000000000</v>
      </c>
    </row>
    <row r="2596" customFormat="false" ht="15" hidden="false" customHeight="false" outlineLevel="0" collapsed="false">
      <c r="A2596" s="8" t="n">
        <v>2592</v>
      </c>
      <c r="B2596" s="23" t="n">
        <v>8</v>
      </c>
      <c r="C2596" s="23" t="n">
        <v>3</v>
      </c>
      <c r="D2596" s="8" t="n">
        <v>300</v>
      </c>
      <c r="E2596" s="8" t="n">
        <v>26</v>
      </c>
      <c r="F2596" s="8" t="n">
        <v>16</v>
      </c>
      <c r="G2596" s="28" t="n">
        <v>16.907073</v>
      </c>
      <c r="H2596" s="8" t="n">
        <v>476.198752</v>
      </c>
      <c r="I2596" s="8" t="n">
        <v>4335.815935</v>
      </c>
      <c r="J2596" s="28" t="n">
        <v>9.105055</v>
      </c>
      <c r="K2596" s="39" t="n">
        <v>1.450701</v>
      </c>
      <c r="L2596" s="28" t="n">
        <v>49.147199</v>
      </c>
      <c r="M2596" s="8" t="n">
        <v>531</v>
      </c>
      <c r="N2596" s="8" t="n">
        <v>1674</v>
      </c>
      <c r="O2596" s="28" t="n">
        <v>16.128223</v>
      </c>
      <c r="P2596" s="28" t="n">
        <v>69.424913</v>
      </c>
      <c r="Q2596" s="28" t="n">
        <v>75.704529</v>
      </c>
      <c r="R2596" s="8" t="n">
        <v>64</v>
      </c>
      <c r="S2596" s="8" t="n">
        <v>34</v>
      </c>
      <c r="T2596" s="23" t="n">
        <v>403.994672</v>
      </c>
      <c r="U2596" s="23" t="n">
        <v>337.141581</v>
      </c>
      <c r="V2596" s="28" t="n">
        <v>16.964746</v>
      </c>
      <c r="W2596" s="39" t="n">
        <v>1.782919</v>
      </c>
      <c r="X2596" s="24" t="n">
        <f aca="false">P2596*RHO_VANE/2700*(1+SCRAP)*PRICE_VANE</f>
        <v>831.01620861</v>
      </c>
      <c r="Y2596" s="24" t="n">
        <f aca="false">Q2596*RHO_PLATE/2700*(1+SCRAP)*PRICE_PLATE</f>
        <v>906.18321213</v>
      </c>
      <c r="Z2596" s="24" t="n">
        <f aca="false">T2596*CUT_M+(R2596+S2596)*CUT_SET</f>
        <v>703.992008</v>
      </c>
      <c r="AA2596" s="24" t="n">
        <f aca="false">U2596*ROUND_M</f>
        <v>1685.707905</v>
      </c>
      <c r="AB2596" s="24" t="n">
        <f aca="false">(R2596+S2596)*FINISH_PART</f>
        <v>784</v>
      </c>
      <c r="AC2596" s="24" t="n">
        <f aca="false">R2596*SPACER_VANE+(R2596+S2596)*ASM_H*LABOUR</f>
        <v>1294.5</v>
      </c>
      <c r="AD2596" s="24" t="n">
        <f aca="false">V2596*G10_CAGE+W2596*G10_SLEEVE</f>
        <v>1124.8599</v>
      </c>
      <c r="AE2596" s="24" t="n">
        <f aca="false">N2596/1000*SHAFT_M+SHAFT_SET</f>
        <v>280.88</v>
      </c>
      <c r="AF2596" s="24" t="n">
        <f aca="false">2*ROUNDUP(G2596*1000/V_ZENER,0)*PRICE_Z+5*ROUNDUP(G2596*DIODE_SAFETY/V_STICK,0)*PRICE_STICK</f>
        <v>127</v>
      </c>
      <c r="AG2596" s="24" t="n">
        <f aca="false">SUM(X2596:AF2596)</f>
        <v>7738.13923374</v>
      </c>
      <c r="AH2596" s="20" t="n">
        <f aca="false">FIXED_BOM</f>
        <v>3461</v>
      </c>
      <c r="AI2596" s="24" t="n">
        <f aca="false">(AG2596+AH2596)*(1+CONT)</f>
        <v>12879.010118801</v>
      </c>
      <c r="AJ2596" s="24" t="n">
        <f aca="false">IF(L2596&gt;0,AI2596/L2596,1000000000000)</f>
        <v>262.049727773927</v>
      </c>
      <c r="AK2596" s="8" t="n">
        <f aca="false">IF(AND(G2596&gt;=V_NEED,L2596&gt;=P_MIN,K2596&gt;=Z_MIN,F2596&lt;=N_CAP,D2596&lt;=R_MAX,OR(CORONA_REQ=0,O2596&gt;=G2596)),1,0)</f>
        <v>0</v>
      </c>
      <c r="AL2596" s="28" t="n">
        <f aca="false">IF(AK2596=1,IF(OBJECTIVE=1,AI2596,AJ2596),1000000000000)+ROW()*0.000000001</f>
        <v>1000000000000</v>
      </c>
    </row>
    <row r="2597" customFormat="false" ht="15" hidden="false" customHeight="false" outlineLevel="0" collapsed="false">
      <c r="A2597" s="8" t="n">
        <v>2593</v>
      </c>
      <c r="B2597" s="23" t="n">
        <v>8</v>
      </c>
      <c r="C2597" s="23" t="n">
        <v>4</v>
      </c>
      <c r="D2597" s="8" t="n">
        <v>300</v>
      </c>
      <c r="E2597" s="8" t="n">
        <v>18</v>
      </c>
      <c r="F2597" s="8" t="n">
        <v>4</v>
      </c>
      <c r="G2597" s="28" t="n">
        <v>16.907073</v>
      </c>
      <c r="H2597" s="8" t="n">
        <v>58.399156</v>
      </c>
      <c r="I2597" s="8" t="n">
        <v>697.652336</v>
      </c>
      <c r="J2597" s="28" t="n">
        <v>11.946274</v>
      </c>
      <c r="K2597" s="39" t="n">
        <v>1.442438</v>
      </c>
      <c r="L2597" s="28" t="n">
        <v>7.765773</v>
      </c>
      <c r="M2597" s="8" t="n">
        <v>136</v>
      </c>
      <c r="N2597" s="8" t="n">
        <v>884</v>
      </c>
      <c r="O2597" s="28" t="n">
        <v>17.542188</v>
      </c>
      <c r="P2597" s="28" t="n">
        <v>16.808187</v>
      </c>
      <c r="Q2597" s="28" t="n">
        <v>23.75044</v>
      </c>
      <c r="R2597" s="8" t="n">
        <v>16</v>
      </c>
      <c r="S2597" s="8" t="n">
        <v>8</v>
      </c>
      <c r="T2597" s="23" t="n">
        <v>99.899111</v>
      </c>
      <c r="U2597" s="23" t="n">
        <v>83.185838</v>
      </c>
      <c r="V2597" s="28" t="n">
        <v>5.431055</v>
      </c>
      <c r="W2597" s="39" t="n">
        <v>0.57078</v>
      </c>
      <c r="X2597" s="24" t="n">
        <f aca="false">P2597*RHO_VANE/2700*(1+SCRAP)*PRICE_VANE</f>
        <v>201.19399839</v>
      </c>
      <c r="Y2597" s="24" t="n">
        <f aca="false">Q2597*RHO_PLATE/2700*(1+SCRAP)*PRICE_PLATE</f>
        <v>284.2927668</v>
      </c>
      <c r="Z2597" s="24" t="n">
        <f aca="false">T2597*CUT_M+(R2597+S2597)*CUT_SET</f>
        <v>173.8486665</v>
      </c>
      <c r="AA2597" s="24" t="n">
        <f aca="false">U2597*ROUND_M</f>
        <v>415.92919</v>
      </c>
      <c r="AB2597" s="24" t="n">
        <f aca="false">(R2597+S2597)*FINISH_PART</f>
        <v>192</v>
      </c>
      <c r="AC2597" s="24" t="n">
        <f aca="false">R2597*SPACER_VANE+(R2597+S2597)*ASM_H*LABOUR</f>
        <v>318</v>
      </c>
      <c r="AD2597" s="24" t="n">
        <f aca="false">V2597*G10_CAGE+W2597*G10_SLEEVE</f>
        <v>360.1101</v>
      </c>
      <c r="AE2597" s="24" t="n">
        <f aca="false">N2597/1000*SHAFT_M+SHAFT_SET</f>
        <v>186.08</v>
      </c>
      <c r="AF2597" s="24" t="n">
        <f aca="false">2*ROUNDUP(G2597*1000/V_ZENER,0)*PRICE_Z+5*ROUNDUP(G2597*DIODE_SAFETY/V_STICK,0)*PRICE_STICK</f>
        <v>127</v>
      </c>
      <c r="AG2597" s="24" t="n">
        <f aca="false">SUM(X2597:AF2597)</f>
        <v>2258.45472169</v>
      </c>
      <c r="AH2597" s="20" t="n">
        <f aca="false">FIXED_BOM</f>
        <v>3461</v>
      </c>
      <c r="AI2597" s="24" t="n">
        <f aca="false">(AG2597+AH2597)*(1+CONT)</f>
        <v>6577.3729299435</v>
      </c>
      <c r="AJ2597" s="24" t="n">
        <f aca="false">IF(L2597&gt;0,AI2597/L2597,1000000000000)</f>
        <v>846.969507084935</v>
      </c>
      <c r="AK2597" s="8" t="n">
        <f aca="false">IF(AND(G2597&gt;=V_NEED,L2597&gt;=P_MIN,K2597&gt;=Z_MIN,F2597&lt;=N_CAP,D2597&lt;=R_MAX,OR(CORONA_REQ=0,O2597&gt;=G2597)),1,0)</f>
        <v>1</v>
      </c>
      <c r="AL2597" s="28" t="n">
        <f aca="false">IF(AK2597=1,IF(OBJECTIVE=1,AI2597,AJ2597),1000000000000)+ROW()*0.000000001</f>
        <v>6577.3729325405</v>
      </c>
    </row>
    <row r="2598" customFormat="false" ht="15" hidden="false" customHeight="false" outlineLevel="0" collapsed="false">
      <c r="A2598" s="8" t="n">
        <v>2594</v>
      </c>
      <c r="B2598" s="23" t="n">
        <v>8</v>
      </c>
      <c r="C2598" s="23" t="n">
        <v>4</v>
      </c>
      <c r="D2598" s="8" t="n">
        <v>300</v>
      </c>
      <c r="E2598" s="8" t="n">
        <v>18</v>
      </c>
      <c r="F2598" s="8" t="n">
        <v>6</v>
      </c>
      <c r="G2598" s="28" t="n">
        <v>16.907073</v>
      </c>
      <c r="H2598" s="8" t="n">
        <v>90.627245</v>
      </c>
      <c r="I2598" s="8" t="n">
        <v>1096.310814</v>
      </c>
      <c r="J2598" s="28" t="n">
        <v>12.096923</v>
      </c>
      <c r="K2598" s="39" t="n">
        <v>1.4717</v>
      </c>
      <c r="L2598" s="28" t="n">
        <v>12.772164</v>
      </c>
      <c r="M2598" s="8" t="n">
        <v>196</v>
      </c>
      <c r="N2598" s="8" t="n">
        <v>1004</v>
      </c>
      <c r="O2598" s="28" t="n">
        <v>17.542188</v>
      </c>
      <c r="P2598" s="28" t="n">
        <v>25.21228</v>
      </c>
      <c r="Q2598" s="28" t="n">
        <v>29.688051</v>
      </c>
      <c r="R2598" s="8" t="n">
        <v>24</v>
      </c>
      <c r="S2598" s="8" t="n">
        <v>10</v>
      </c>
      <c r="T2598" s="23" t="n">
        <v>145.450436</v>
      </c>
      <c r="U2598" s="23" t="n">
        <v>120.380527</v>
      </c>
      <c r="V2598" s="28" t="n">
        <v>7.183008</v>
      </c>
      <c r="W2598" s="39" t="n">
        <v>0.754902</v>
      </c>
      <c r="X2598" s="24" t="n">
        <f aca="false">P2598*RHO_VANE/2700*(1+SCRAP)*PRICE_VANE</f>
        <v>301.7909916</v>
      </c>
      <c r="Y2598" s="24" t="n">
        <f aca="false">Q2598*RHO_PLATE/2700*(1+SCRAP)*PRICE_PLATE</f>
        <v>355.36597047</v>
      </c>
      <c r="Z2598" s="24" t="n">
        <f aca="false">T2598*CUT_M+(R2598+S2598)*CUT_SET</f>
        <v>252.175654</v>
      </c>
      <c r="AA2598" s="24" t="n">
        <f aca="false">U2598*ROUND_M</f>
        <v>601.902635</v>
      </c>
      <c r="AB2598" s="24" t="n">
        <f aca="false">(R2598+S2598)*FINISH_PART</f>
        <v>272</v>
      </c>
      <c r="AC2598" s="24" t="n">
        <f aca="false">R2598*SPACER_VANE+(R2598+S2598)*ASM_H*LABOUR</f>
        <v>454.5</v>
      </c>
      <c r="AD2598" s="24" t="n">
        <f aca="false">V2598*G10_CAGE+W2598*G10_SLEEVE</f>
        <v>476.2746</v>
      </c>
      <c r="AE2598" s="24" t="n">
        <f aca="false">N2598/1000*SHAFT_M+SHAFT_SET</f>
        <v>200.48</v>
      </c>
      <c r="AF2598" s="24" t="n">
        <f aca="false">2*ROUNDUP(G2598*1000/V_ZENER,0)*PRICE_Z+5*ROUNDUP(G2598*DIODE_SAFETY/V_STICK,0)*PRICE_STICK</f>
        <v>127</v>
      </c>
      <c r="AG2598" s="24" t="n">
        <f aca="false">SUM(X2598:AF2598)</f>
        <v>3041.48985107</v>
      </c>
      <c r="AH2598" s="20" t="n">
        <f aca="false">FIXED_BOM</f>
        <v>3461</v>
      </c>
      <c r="AI2598" s="24" t="n">
        <f aca="false">(AG2598+AH2598)*(1+CONT)</f>
        <v>7477.8633287305</v>
      </c>
      <c r="AJ2598" s="24" t="n">
        <f aca="false">IF(L2598&gt;0,AI2598/L2598,1000000000000)</f>
        <v>585.481311446557</v>
      </c>
      <c r="AK2598" s="8" t="n">
        <f aca="false">IF(AND(G2598&gt;=V_NEED,L2598&gt;=P_MIN,K2598&gt;=Z_MIN,F2598&lt;=N_CAP,D2598&lt;=R_MAX,OR(CORONA_REQ=0,O2598&gt;=G2598)),1,0)</f>
        <v>1</v>
      </c>
      <c r="AL2598" s="28" t="n">
        <f aca="false">IF(AK2598=1,IF(OBJECTIVE=1,AI2598,AJ2598),1000000000000)+ROW()*0.000000001</f>
        <v>7477.8633313285</v>
      </c>
    </row>
    <row r="2599" customFormat="false" ht="15" hidden="false" customHeight="false" outlineLevel="0" collapsed="false">
      <c r="A2599" s="8" t="n">
        <v>2595</v>
      </c>
      <c r="B2599" s="23" t="n">
        <v>8</v>
      </c>
      <c r="C2599" s="23" t="n">
        <v>4</v>
      </c>
      <c r="D2599" s="8" t="n">
        <v>300</v>
      </c>
      <c r="E2599" s="8" t="n">
        <v>18</v>
      </c>
      <c r="F2599" s="8" t="n">
        <v>8</v>
      </c>
      <c r="G2599" s="28" t="n">
        <v>16.907073</v>
      </c>
      <c r="H2599" s="8" t="n">
        <v>122.855334</v>
      </c>
      <c r="I2599" s="8" t="n">
        <v>1494.969291</v>
      </c>
      <c r="J2599" s="28" t="n">
        <v>12.168534</v>
      </c>
      <c r="K2599" s="39" t="n">
        <v>1.486374</v>
      </c>
      <c r="L2599" s="28" t="n">
        <v>17.805393</v>
      </c>
      <c r="M2599" s="8" t="n">
        <v>268</v>
      </c>
      <c r="N2599" s="8" t="n">
        <v>1148</v>
      </c>
      <c r="O2599" s="28" t="n">
        <v>17.542188</v>
      </c>
      <c r="P2599" s="28" t="n">
        <v>33.616373</v>
      </c>
      <c r="Q2599" s="28" t="n">
        <v>41.563271</v>
      </c>
      <c r="R2599" s="8" t="n">
        <v>32</v>
      </c>
      <c r="S2599" s="8" t="n">
        <v>14</v>
      </c>
      <c r="T2599" s="23" t="n">
        <v>195.399992</v>
      </c>
      <c r="U2599" s="23" t="n">
        <v>161.973446</v>
      </c>
      <c r="V2599" s="28" t="n">
        <v>9.285352</v>
      </c>
      <c r="W2599" s="39" t="n">
        <v>0.975849</v>
      </c>
      <c r="X2599" s="24" t="n">
        <f aca="false">P2599*RHO_VANE/2700*(1+SCRAP)*PRICE_VANE</f>
        <v>402.38798481</v>
      </c>
      <c r="Y2599" s="24" t="n">
        <f aca="false">Q2599*RHO_PLATE/2700*(1+SCRAP)*PRICE_PLATE</f>
        <v>497.51235387</v>
      </c>
      <c r="Z2599" s="24" t="n">
        <f aca="false">T2599*CUT_M+(R2599+S2599)*CUT_SET</f>
        <v>339.099988</v>
      </c>
      <c r="AA2599" s="24" t="n">
        <f aca="false">U2599*ROUND_M</f>
        <v>809.86723</v>
      </c>
      <c r="AB2599" s="24" t="n">
        <f aca="false">(R2599+S2599)*FINISH_PART</f>
        <v>368</v>
      </c>
      <c r="AC2599" s="24" t="n">
        <f aca="false">R2599*SPACER_VANE+(R2599+S2599)*ASM_H*LABOUR</f>
        <v>613.5</v>
      </c>
      <c r="AD2599" s="24" t="n">
        <f aca="false">V2599*G10_CAGE+W2599*G10_SLEEVE</f>
        <v>615.67206</v>
      </c>
      <c r="AE2599" s="24" t="n">
        <f aca="false">N2599/1000*SHAFT_M+SHAFT_SET</f>
        <v>217.76</v>
      </c>
      <c r="AF2599" s="24" t="n">
        <f aca="false">2*ROUNDUP(G2599*1000/V_ZENER,0)*PRICE_Z+5*ROUNDUP(G2599*DIODE_SAFETY/V_STICK,0)*PRICE_STICK</f>
        <v>127</v>
      </c>
      <c r="AG2599" s="24" t="n">
        <f aca="false">SUM(X2599:AF2599)</f>
        <v>3990.79961668</v>
      </c>
      <c r="AH2599" s="20" t="n">
        <f aca="false">FIXED_BOM</f>
        <v>3461</v>
      </c>
      <c r="AI2599" s="24" t="n">
        <f aca="false">(AG2599+AH2599)*(1+CONT)</f>
        <v>8569.569559182</v>
      </c>
      <c r="AJ2599" s="24" t="n">
        <f aca="false">IF(L2599&gt;0,AI2599/L2599,1000000000000)</f>
        <v>481.290671830832</v>
      </c>
      <c r="AK2599" s="8" t="n">
        <f aca="false">IF(AND(G2599&gt;=V_NEED,L2599&gt;=P_MIN,K2599&gt;=Z_MIN,F2599&lt;=N_CAP,D2599&lt;=R_MAX,OR(CORONA_REQ=0,O2599&gt;=G2599)),1,0)</f>
        <v>0</v>
      </c>
      <c r="AL2599" s="28" t="n">
        <f aca="false">IF(AK2599=1,IF(OBJECTIVE=1,AI2599,AJ2599),1000000000000)+ROW()*0.000000001</f>
        <v>1000000000000</v>
      </c>
    </row>
    <row r="2600" customFormat="false" ht="15" hidden="false" customHeight="false" outlineLevel="0" collapsed="false">
      <c r="A2600" s="8" t="n">
        <v>2596</v>
      </c>
      <c r="B2600" s="23" t="n">
        <v>8</v>
      </c>
      <c r="C2600" s="23" t="n">
        <v>4</v>
      </c>
      <c r="D2600" s="8" t="n">
        <v>300</v>
      </c>
      <c r="E2600" s="8" t="n">
        <v>18</v>
      </c>
      <c r="F2600" s="8" t="n">
        <v>10</v>
      </c>
      <c r="G2600" s="28" t="n">
        <v>16.907073</v>
      </c>
      <c r="H2600" s="8" t="n">
        <v>155.083423</v>
      </c>
      <c r="I2600" s="8" t="n">
        <v>1893.627769</v>
      </c>
      <c r="J2600" s="28" t="n">
        <v>12.210382</v>
      </c>
      <c r="K2600" s="39" t="n">
        <v>1.495138</v>
      </c>
      <c r="L2600" s="28" t="n">
        <v>22.836678</v>
      </c>
      <c r="M2600" s="8" t="n">
        <v>328</v>
      </c>
      <c r="N2600" s="8" t="n">
        <v>1268</v>
      </c>
      <c r="O2600" s="28" t="n">
        <v>17.542188</v>
      </c>
      <c r="P2600" s="28" t="n">
        <v>42.020467</v>
      </c>
      <c r="Q2600" s="28" t="n">
        <v>47.500881</v>
      </c>
      <c r="R2600" s="8" t="n">
        <v>40</v>
      </c>
      <c r="S2600" s="8" t="n">
        <v>16</v>
      </c>
      <c r="T2600" s="23" t="n">
        <v>240.951317</v>
      </c>
      <c r="U2600" s="23" t="n">
        <v>199.168135</v>
      </c>
      <c r="V2600" s="28" t="n">
        <v>11.037305</v>
      </c>
      <c r="W2600" s="39" t="n">
        <v>1.159972</v>
      </c>
      <c r="X2600" s="24" t="n">
        <f aca="false">P2600*RHO_VANE/2700*(1+SCRAP)*PRICE_VANE</f>
        <v>502.98498999</v>
      </c>
      <c r="Y2600" s="24" t="n">
        <f aca="false">Q2600*RHO_PLATE/2700*(1+SCRAP)*PRICE_PLATE</f>
        <v>568.58554557</v>
      </c>
      <c r="Z2600" s="24" t="n">
        <f aca="false">T2600*CUT_M+(R2600+S2600)*CUT_SET</f>
        <v>417.4269755</v>
      </c>
      <c r="AA2600" s="24" t="n">
        <f aca="false">U2600*ROUND_M</f>
        <v>995.840675</v>
      </c>
      <c r="AB2600" s="24" t="n">
        <f aca="false">(R2600+S2600)*FINISH_PART</f>
        <v>448</v>
      </c>
      <c r="AC2600" s="24" t="n">
        <f aca="false">R2600*SPACER_VANE+(R2600+S2600)*ASM_H*LABOUR</f>
        <v>750</v>
      </c>
      <c r="AD2600" s="24" t="n">
        <f aca="false">V2600*G10_CAGE+W2600*G10_SLEEVE</f>
        <v>731.83662</v>
      </c>
      <c r="AE2600" s="24" t="n">
        <f aca="false">N2600/1000*SHAFT_M+SHAFT_SET</f>
        <v>232.16</v>
      </c>
      <c r="AF2600" s="24" t="n">
        <f aca="false">2*ROUNDUP(G2600*1000/V_ZENER,0)*PRICE_Z+5*ROUNDUP(G2600*DIODE_SAFETY/V_STICK,0)*PRICE_STICK</f>
        <v>127</v>
      </c>
      <c r="AG2600" s="24" t="n">
        <f aca="false">SUM(X2600:AF2600)</f>
        <v>4773.83480606</v>
      </c>
      <c r="AH2600" s="20" t="n">
        <f aca="false">FIXED_BOM</f>
        <v>3461</v>
      </c>
      <c r="AI2600" s="24" t="n">
        <f aca="false">(AG2600+AH2600)*(1+CONT)</f>
        <v>9470.060026969</v>
      </c>
      <c r="AJ2600" s="24" t="n">
        <f aca="false">IF(L2600&gt;0,AI2600/L2600,1000000000000)</f>
        <v>414.686410473931</v>
      </c>
      <c r="AK2600" s="8" t="n">
        <f aca="false">IF(AND(G2600&gt;=V_NEED,L2600&gt;=P_MIN,K2600&gt;=Z_MIN,F2600&lt;=N_CAP,D2600&lt;=R_MAX,OR(CORONA_REQ=0,O2600&gt;=G2600)),1,0)</f>
        <v>0</v>
      </c>
      <c r="AL2600" s="28" t="n">
        <f aca="false">IF(AK2600=1,IF(OBJECTIVE=1,AI2600,AJ2600),1000000000000)+ROW()*0.000000001</f>
        <v>1000000000000</v>
      </c>
    </row>
    <row r="2601" customFormat="false" ht="15" hidden="false" customHeight="false" outlineLevel="0" collapsed="false">
      <c r="A2601" s="8" t="n">
        <v>2597</v>
      </c>
      <c r="B2601" s="23" t="n">
        <v>8</v>
      </c>
      <c r="C2601" s="23" t="n">
        <v>4</v>
      </c>
      <c r="D2601" s="8" t="n">
        <v>300</v>
      </c>
      <c r="E2601" s="8" t="n">
        <v>18</v>
      </c>
      <c r="F2601" s="8" t="n">
        <v>12</v>
      </c>
      <c r="G2601" s="28" t="n">
        <v>16.907073</v>
      </c>
      <c r="H2601" s="8" t="n">
        <v>187.311512</v>
      </c>
      <c r="I2601" s="8" t="n">
        <v>2292.286247</v>
      </c>
      <c r="J2601" s="28" t="n">
        <v>12.237829</v>
      </c>
      <c r="K2601" s="39" t="n">
        <v>1.500677</v>
      </c>
      <c r="L2601" s="28" t="n">
        <v>27.843768</v>
      </c>
      <c r="M2601" s="8" t="n">
        <v>400</v>
      </c>
      <c r="N2601" s="8" t="n">
        <v>1412</v>
      </c>
      <c r="O2601" s="28" t="n">
        <v>17.542188</v>
      </c>
      <c r="P2601" s="28" t="n">
        <v>50.42456</v>
      </c>
      <c r="Q2601" s="28" t="n">
        <v>59.376101</v>
      </c>
      <c r="R2601" s="8" t="n">
        <v>48</v>
      </c>
      <c r="S2601" s="8" t="n">
        <v>20</v>
      </c>
      <c r="T2601" s="23" t="n">
        <v>290.900872</v>
      </c>
      <c r="U2601" s="23" t="n">
        <v>240.761054</v>
      </c>
      <c r="V2601" s="28" t="n">
        <v>13.139648</v>
      </c>
      <c r="W2601" s="39" t="n">
        <v>1.380918</v>
      </c>
      <c r="X2601" s="24" t="n">
        <f aca="false">P2601*RHO_VANE/2700*(1+SCRAP)*PRICE_VANE</f>
        <v>603.5819832</v>
      </c>
      <c r="Y2601" s="24" t="n">
        <f aca="false">Q2601*RHO_PLATE/2700*(1+SCRAP)*PRICE_PLATE</f>
        <v>710.73192897</v>
      </c>
      <c r="Z2601" s="24" t="n">
        <f aca="false">T2601*CUT_M+(R2601+S2601)*CUT_SET</f>
        <v>504.351308</v>
      </c>
      <c r="AA2601" s="24" t="n">
        <f aca="false">U2601*ROUND_M</f>
        <v>1203.80527</v>
      </c>
      <c r="AB2601" s="24" t="n">
        <f aca="false">(R2601+S2601)*FINISH_PART</f>
        <v>544</v>
      </c>
      <c r="AC2601" s="24" t="n">
        <f aca="false">R2601*SPACER_VANE+(R2601+S2601)*ASM_H*LABOUR</f>
        <v>909</v>
      </c>
      <c r="AD2601" s="24" t="n">
        <f aca="false">V2601*G10_CAGE+W2601*G10_SLEEVE</f>
        <v>871.23396</v>
      </c>
      <c r="AE2601" s="24" t="n">
        <f aca="false">N2601/1000*SHAFT_M+SHAFT_SET</f>
        <v>249.44</v>
      </c>
      <c r="AF2601" s="24" t="n">
        <f aca="false">2*ROUNDUP(G2601*1000/V_ZENER,0)*PRICE_Z+5*ROUNDUP(G2601*DIODE_SAFETY/V_STICK,0)*PRICE_STICK</f>
        <v>127</v>
      </c>
      <c r="AG2601" s="24" t="n">
        <f aca="false">SUM(X2601:AF2601)</f>
        <v>5723.14445017</v>
      </c>
      <c r="AH2601" s="20" t="n">
        <f aca="false">FIXED_BOM</f>
        <v>3461</v>
      </c>
      <c r="AI2601" s="24" t="n">
        <f aca="false">(AG2601+AH2601)*(1+CONT)</f>
        <v>10561.7661176955</v>
      </c>
      <c r="AJ2601" s="24" t="n">
        <f aca="false">IF(L2601&gt;0,AI2601/L2601,1000000000000)</f>
        <v>379.322443632467</v>
      </c>
      <c r="AK2601" s="8" t="n">
        <f aca="false">IF(AND(G2601&gt;=V_NEED,L2601&gt;=P_MIN,K2601&gt;=Z_MIN,F2601&lt;=N_CAP,D2601&lt;=R_MAX,OR(CORONA_REQ=0,O2601&gt;=G2601)),1,0)</f>
        <v>0</v>
      </c>
      <c r="AL2601" s="28" t="n">
        <f aca="false">IF(AK2601=1,IF(OBJECTIVE=1,AI2601,AJ2601),1000000000000)+ROW()*0.000000001</f>
        <v>1000000000000</v>
      </c>
    </row>
    <row r="2602" customFormat="false" ht="15" hidden="false" customHeight="false" outlineLevel="0" collapsed="false">
      <c r="A2602" s="8" t="n">
        <v>2598</v>
      </c>
      <c r="B2602" s="23" t="n">
        <v>8</v>
      </c>
      <c r="C2602" s="23" t="n">
        <v>4</v>
      </c>
      <c r="D2602" s="8" t="n">
        <v>300</v>
      </c>
      <c r="E2602" s="8" t="n">
        <v>18</v>
      </c>
      <c r="F2602" s="8" t="n">
        <v>16</v>
      </c>
      <c r="G2602" s="28" t="n">
        <v>16.907073</v>
      </c>
      <c r="H2602" s="8" t="n">
        <v>251.76769</v>
      </c>
      <c r="I2602" s="8" t="n">
        <v>3089.603202</v>
      </c>
      <c r="J2602" s="28" t="n">
        <v>12.271643</v>
      </c>
      <c r="K2602" s="39" t="n">
        <v>1.507335</v>
      </c>
      <c r="L2602" s="28" t="n">
        <v>37.872596</v>
      </c>
      <c r="M2602" s="8" t="n">
        <v>532</v>
      </c>
      <c r="N2602" s="8" t="n">
        <v>1676</v>
      </c>
      <c r="O2602" s="28" t="n">
        <v>17.542188</v>
      </c>
      <c r="P2602" s="28" t="n">
        <v>67.232747</v>
      </c>
      <c r="Q2602" s="28" t="n">
        <v>77.188931</v>
      </c>
      <c r="R2602" s="8" t="n">
        <v>64</v>
      </c>
      <c r="S2602" s="8" t="n">
        <v>26</v>
      </c>
      <c r="T2602" s="23" t="n">
        <v>386.401753</v>
      </c>
      <c r="U2602" s="23" t="n">
        <v>319.548662</v>
      </c>
      <c r="V2602" s="28" t="n">
        <v>16.993945</v>
      </c>
      <c r="W2602" s="39" t="n">
        <v>1.785988</v>
      </c>
      <c r="X2602" s="24" t="n">
        <f aca="false">P2602*RHO_VANE/2700*(1+SCRAP)*PRICE_VANE</f>
        <v>804.77598159</v>
      </c>
      <c r="Y2602" s="24" t="n">
        <f aca="false">Q2602*RHO_PLATE/2700*(1+SCRAP)*PRICE_PLATE</f>
        <v>923.95150407</v>
      </c>
      <c r="Z2602" s="24" t="n">
        <f aca="false">T2602*CUT_M+(R2602+S2602)*CUT_SET</f>
        <v>669.6026295</v>
      </c>
      <c r="AA2602" s="24" t="n">
        <f aca="false">U2602*ROUND_M</f>
        <v>1597.74331</v>
      </c>
      <c r="AB2602" s="24" t="n">
        <f aca="false">(R2602+S2602)*FINISH_PART</f>
        <v>720</v>
      </c>
      <c r="AC2602" s="24" t="n">
        <f aca="false">R2602*SPACER_VANE+(R2602+S2602)*ASM_H*LABOUR</f>
        <v>1204.5</v>
      </c>
      <c r="AD2602" s="24" t="n">
        <f aca="false">V2602*G10_CAGE+W2602*G10_SLEEVE</f>
        <v>1126.79598</v>
      </c>
      <c r="AE2602" s="24" t="n">
        <f aca="false">N2602/1000*SHAFT_M+SHAFT_SET</f>
        <v>281.12</v>
      </c>
      <c r="AF2602" s="24" t="n">
        <f aca="false">2*ROUNDUP(G2602*1000/V_ZENER,0)*PRICE_Z+5*ROUNDUP(G2602*DIODE_SAFETY/V_STICK,0)*PRICE_STICK</f>
        <v>127</v>
      </c>
      <c r="AG2602" s="24" t="n">
        <f aca="false">SUM(X2602:AF2602)</f>
        <v>7455.48940516</v>
      </c>
      <c r="AH2602" s="20" t="n">
        <f aca="false">FIXED_BOM</f>
        <v>3461</v>
      </c>
      <c r="AI2602" s="24" t="n">
        <f aca="false">(AG2602+AH2602)*(1+CONT)</f>
        <v>12553.962815934</v>
      </c>
      <c r="AJ2602" s="24" t="n">
        <f aca="false">IF(L2602&gt;0,AI2602/L2602,1000000000000)</f>
        <v>331.478803722195</v>
      </c>
      <c r="AK2602" s="8" t="n">
        <f aca="false">IF(AND(G2602&gt;=V_NEED,L2602&gt;=P_MIN,K2602&gt;=Z_MIN,F2602&lt;=N_CAP,D2602&lt;=R_MAX,OR(CORONA_REQ=0,O2602&gt;=G2602)),1,0)</f>
        <v>0</v>
      </c>
      <c r="AL2602" s="28" t="n">
        <f aca="false">IF(AK2602=1,IF(OBJECTIVE=1,AI2602,AJ2602),1000000000000)+ROW()*0.000000001</f>
        <v>1000000000000</v>
      </c>
    </row>
    <row r="2603" customFormat="false" ht="15" hidden="false" customHeight="false" outlineLevel="0" collapsed="false">
      <c r="A2603" s="8" t="n">
        <v>2599</v>
      </c>
      <c r="B2603" s="23" t="n">
        <v>8</v>
      </c>
      <c r="C2603" s="23" t="n">
        <v>4</v>
      </c>
      <c r="D2603" s="8" t="n">
        <v>300</v>
      </c>
      <c r="E2603" s="8" t="n">
        <v>22</v>
      </c>
      <c r="F2603" s="8" t="n">
        <v>4</v>
      </c>
      <c r="G2603" s="28" t="n">
        <v>16.907073</v>
      </c>
      <c r="H2603" s="8" t="n">
        <v>77.74408</v>
      </c>
      <c r="I2603" s="8" t="n">
        <v>840.853469</v>
      </c>
      <c r="J2603" s="28" t="n">
        <v>10.815659</v>
      </c>
      <c r="K2603" s="39" t="n">
        <v>1.43729</v>
      </c>
      <c r="L2603" s="28" t="n">
        <v>9.295498</v>
      </c>
      <c r="M2603" s="8" t="n">
        <v>148</v>
      </c>
      <c r="N2603" s="8" t="n">
        <v>908</v>
      </c>
      <c r="O2603" s="28" t="n">
        <v>17.542188</v>
      </c>
      <c r="P2603" s="28" t="n">
        <v>19.974912</v>
      </c>
      <c r="Q2603" s="28" t="n">
        <v>29.688051</v>
      </c>
      <c r="R2603" s="8" t="n">
        <v>16</v>
      </c>
      <c r="S2603" s="8" t="n">
        <v>10</v>
      </c>
      <c r="T2603" s="23" t="n">
        <v>104.29734</v>
      </c>
      <c r="U2603" s="23" t="n">
        <v>87.584067</v>
      </c>
      <c r="V2603" s="28" t="n">
        <v>5.781445</v>
      </c>
      <c r="W2603" s="39" t="n">
        <v>0.607604</v>
      </c>
      <c r="X2603" s="24" t="n">
        <f aca="false">P2603*RHO_VANE/2700*(1+SCRAP)*PRICE_VANE</f>
        <v>239.09969664</v>
      </c>
      <c r="Y2603" s="24" t="n">
        <f aca="false">Q2603*RHO_PLATE/2700*(1+SCRAP)*PRICE_PLATE</f>
        <v>355.36597047</v>
      </c>
      <c r="Z2603" s="24" t="n">
        <f aca="false">T2603*CUT_M+(R2603+S2603)*CUT_SET</f>
        <v>182.44601</v>
      </c>
      <c r="AA2603" s="24" t="n">
        <f aca="false">U2603*ROUND_M</f>
        <v>437.920335</v>
      </c>
      <c r="AB2603" s="24" t="n">
        <f aca="false">(R2603+S2603)*FINISH_PART</f>
        <v>208</v>
      </c>
      <c r="AC2603" s="24" t="n">
        <f aca="false">R2603*SPACER_VANE+(R2603+S2603)*ASM_H*LABOUR</f>
        <v>340.5</v>
      </c>
      <c r="AD2603" s="24" t="n">
        <f aca="false">V2603*G10_CAGE+W2603*G10_SLEEVE</f>
        <v>383.34294</v>
      </c>
      <c r="AE2603" s="24" t="n">
        <f aca="false">N2603/1000*SHAFT_M+SHAFT_SET</f>
        <v>188.96</v>
      </c>
      <c r="AF2603" s="24" t="n">
        <f aca="false">2*ROUNDUP(G2603*1000/V_ZENER,0)*PRICE_Z+5*ROUNDUP(G2603*DIODE_SAFETY/V_STICK,0)*PRICE_STICK</f>
        <v>127</v>
      </c>
      <c r="AG2603" s="24" t="n">
        <f aca="false">SUM(X2603:AF2603)</f>
        <v>2462.63495211</v>
      </c>
      <c r="AH2603" s="20" t="n">
        <f aca="false">FIXED_BOM</f>
        <v>3461</v>
      </c>
      <c r="AI2603" s="24" t="n">
        <f aca="false">(AG2603+AH2603)*(1+CONT)</f>
        <v>6812.1801949265</v>
      </c>
      <c r="AJ2603" s="24" t="n">
        <f aca="false">IF(L2603&gt;0,AI2603/L2603,1000000000000)</f>
        <v>732.847255190255</v>
      </c>
      <c r="AK2603" s="8" t="n">
        <f aca="false">IF(AND(G2603&gt;=V_NEED,L2603&gt;=P_MIN,K2603&gt;=Z_MIN,F2603&lt;=N_CAP,D2603&lt;=R_MAX,OR(CORONA_REQ=0,O2603&gt;=G2603)),1,0)</f>
        <v>1</v>
      </c>
      <c r="AL2603" s="28" t="n">
        <f aca="false">IF(AK2603=1,IF(OBJECTIVE=1,AI2603,AJ2603),1000000000000)+ROW()*0.000000001</f>
        <v>6812.1801975295</v>
      </c>
    </row>
    <row r="2604" customFormat="false" ht="15" hidden="false" customHeight="false" outlineLevel="0" collapsed="false">
      <c r="A2604" s="8" t="n">
        <v>2600</v>
      </c>
      <c r="B2604" s="23" t="n">
        <v>8</v>
      </c>
      <c r="C2604" s="23" t="n">
        <v>4</v>
      </c>
      <c r="D2604" s="8" t="n">
        <v>300</v>
      </c>
      <c r="E2604" s="8" t="n">
        <v>22</v>
      </c>
      <c r="F2604" s="8" t="n">
        <v>6</v>
      </c>
      <c r="G2604" s="28" t="n">
        <v>16.907073</v>
      </c>
      <c r="H2604" s="8" t="n">
        <v>121.026411</v>
      </c>
      <c r="I2604" s="8" t="n">
        <v>1321.341165</v>
      </c>
      <c r="J2604" s="28" t="n">
        <v>10.917792</v>
      </c>
      <c r="K2604" s="39" t="n">
        <v>1.46148</v>
      </c>
      <c r="L2604" s="28" t="n">
        <v>15.186929</v>
      </c>
      <c r="M2604" s="8" t="n">
        <v>208</v>
      </c>
      <c r="N2604" s="8" t="n">
        <v>1028</v>
      </c>
      <c r="O2604" s="28" t="n">
        <v>17.542188</v>
      </c>
      <c r="P2604" s="28" t="n">
        <v>29.962368</v>
      </c>
      <c r="Q2604" s="28" t="n">
        <v>35.625661</v>
      </c>
      <c r="R2604" s="8" t="n">
        <v>24</v>
      </c>
      <c r="S2604" s="8" t="n">
        <v>12</v>
      </c>
      <c r="T2604" s="23" t="n">
        <v>149.848666</v>
      </c>
      <c r="U2604" s="23" t="n">
        <v>124.778757</v>
      </c>
      <c r="V2604" s="28" t="n">
        <v>7.533398</v>
      </c>
      <c r="W2604" s="39" t="n">
        <v>0.791727</v>
      </c>
      <c r="X2604" s="24" t="n">
        <f aca="false">P2604*RHO_VANE/2700*(1+SCRAP)*PRICE_VANE</f>
        <v>358.64954496</v>
      </c>
      <c r="Y2604" s="24" t="n">
        <f aca="false">Q2604*RHO_PLATE/2700*(1+SCRAP)*PRICE_PLATE</f>
        <v>426.43916217</v>
      </c>
      <c r="Z2604" s="24" t="n">
        <f aca="false">T2604*CUT_M+(R2604+S2604)*CUT_SET</f>
        <v>260.772999</v>
      </c>
      <c r="AA2604" s="24" t="n">
        <f aca="false">U2604*ROUND_M</f>
        <v>623.893785</v>
      </c>
      <c r="AB2604" s="24" t="n">
        <f aca="false">(R2604+S2604)*FINISH_PART</f>
        <v>288</v>
      </c>
      <c r="AC2604" s="24" t="n">
        <f aca="false">R2604*SPACER_VANE+(R2604+S2604)*ASM_H*LABOUR</f>
        <v>477</v>
      </c>
      <c r="AD2604" s="24" t="n">
        <f aca="false">V2604*G10_CAGE+W2604*G10_SLEEVE</f>
        <v>499.5075</v>
      </c>
      <c r="AE2604" s="24" t="n">
        <f aca="false">N2604/1000*SHAFT_M+SHAFT_SET</f>
        <v>203.36</v>
      </c>
      <c r="AF2604" s="24" t="n">
        <f aca="false">2*ROUNDUP(G2604*1000/V_ZENER,0)*PRICE_Z+5*ROUNDUP(G2604*DIODE_SAFETY/V_STICK,0)*PRICE_STICK</f>
        <v>127</v>
      </c>
      <c r="AG2604" s="24" t="n">
        <f aca="false">SUM(X2604:AF2604)</f>
        <v>3264.62299113</v>
      </c>
      <c r="AH2604" s="20" t="n">
        <f aca="false">FIXED_BOM</f>
        <v>3461</v>
      </c>
      <c r="AI2604" s="24" t="n">
        <f aca="false">(AG2604+AH2604)*(1+CONT)</f>
        <v>7734.4664397995</v>
      </c>
      <c r="AJ2604" s="24" t="n">
        <f aca="false">IF(L2604&gt;0,AI2604/L2604,1000000000000)</f>
        <v>509.284427404612</v>
      </c>
      <c r="AK2604" s="8" t="n">
        <f aca="false">IF(AND(G2604&gt;=V_NEED,L2604&gt;=P_MIN,K2604&gt;=Z_MIN,F2604&lt;=N_CAP,D2604&lt;=R_MAX,OR(CORONA_REQ=0,O2604&gt;=G2604)),1,0)</f>
        <v>1</v>
      </c>
      <c r="AL2604" s="28" t="n">
        <f aca="false">IF(AK2604=1,IF(OBJECTIVE=1,AI2604,AJ2604),1000000000000)+ROW()*0.000000001</f>
        <v>7734.4664424035</v>
      </c>
    </row>
    <row r="2605" customFormat="false" ht="15" hidden="false" customHeight="false" outlineLevel="0" collapsed="false">
      <c r="A2605" s="8" t="n">
        <v>2601</v>
      </c>
      <c r="B2605" s="23" t="n">
        <v>8</v>
      </c>
      <c r="C2605" s="23" t="n">
        <v>4</v>
      </c>
      <c r="D2605" s="8" t="n">
        <v>300</v>
      </c>
      <c r="E2605" s="8" t="n">
        <v>22</v>
      </c>
      <c r="F2605" s="8" t="n">
        <v>8</v>
      </c>
      <c r="G2605" s="28" t="n">
        <v>16.907073</v>
      </c>
      <c r="H2605" s="8" t="n">
        <v>164.308743</v>
      </c>
      <c r="I2605" s="8" t="n">
        <v>1801.828861</v>
      </c>
      <c r="J2605" s="28" t="n">
        <v>10.966117</v>
      </c>
      <c r="K2605" s="39" t="n">
        <v>1.472638</v>
      </c>
      <c r="L2605" s="28" t="n">
        <v>21.049646</v>
      </c>
      <c r="M2605" s="8" t="n">
        <v>280</v>
      </c>
      <c r="N2605" s="8" t="n">
        <v>1172</v>
      </c>
      <c r="O2605" s="28" t="n">
        <v>17.542188</v>
      </c>
      <c r="P2605" s="28" t="n">
        <v>39.949824</v>
      </c>
      <c r="Q2605" s="28" t="n">
        <v>47.500881</v>
      </c>
      <c r="R2605" s="8" t="n">
        <v>32</v>
      </c>
      <c r="S2605" s="8" t="n">
        <v>16</v>
      </c>
      <c r="T2605" s="23" t="n">
        <v>199.798221</v>
      </c>
      <c r="U2605" s="23" t="n">
        <v>166.371675</v>
      </c>
      <c r="V2605" s="28" t="n">
        <v>9.635742</v>
      </c>
      <c r="W2605" s="39" t="n">
        <v>1.012674</v>
      </c>
      <c r="X2605" s="24" t="n">
        <f aca="false">P2605*RHO_VANE/2700*(1+SCRAP)*PRICE_VANE</f>
        <v>478.19939328</v>
      </c>
      <c r="Y2605" s="24" t="n">
        <f aca="false">Q2605*RHO_PLATE/2700*(1+SCRAP)*PRICE_PLATE</f>
        <v>568.58554557</v>
      </c>
      <c r="Z2605" s="24" t="n">
        <f aca="false">T2605*CUT_M+(R2605+S2605)*CUT_SET</f>
        <v>347.6973315</v>
      </c>
      <c r="AA2605" s="24" t="n">
        <f aca="false">U2605*ROUND_M</f>
        <v>831.858375</v>
      </c>
      <c r="AB2605" s="24" t="n">
        <f aca="false">(R2605+S2605)*FINISH_PART</f>
        <v>384</v>
      </c>
      <c r="AC2605" s="24" t="n">
        <f aca="false">R2605*SPACER_VANE+(R2605+S2605)*ASM_H*LABOUR</f>
        <v>636</v>
      </c>
      <c r="AD2605" s="24" t="n">
        <f aca="false">V2605*G10_CAGE+W2605*G10_SLEEVE</f>
        <v>638.90496</v>
      </c>
      <c r="AE2605" s="24" t="n">
        <f aca="false">N2605/1000*SHAFT_M+SHAFT_SET</f>
        <v>220.64</v>
      </c>
      <c r="AF2605" s="24" t="n">
        <f aca="false">2*ROUNDUP(G2605*1000/V_ZENER,0)*PRICE_Z+5*ROUNDUP(G2605*DIODE_SAFETY/V_STICK,0)*PRICE_STICK</f>
        <v>127</v>
      </c>
      <c r="AG2605" s="24" t="n">
        <f aca="false">SUM(X2605:AF2605)</f>
        <v>4232.88560535</v>
      </c>
      <c r="AH2605" s="20" t="n">
        <f aca="false">FIXED_BOM</f>
        <v>3461</v>
      </c>
      <c r="AI2605" s="24" t="n">
        <f aca="false">(AG2605+AH2605)*(1+CONT)</f>
        <v>8847.9684461525</v>
      </c>
      <c r="AJ2605" s="24" t="n">
        <f aca="false">IF(L2605&gt;0,AI2605/L2605,1000000000000)</f>
        <v>420.338111441518</v>
      </c>
      <c r="AK2605" s="8" t="n">
        <f aca="false">IF(AND(G2605&gt;=V_NEED,L2605&gt;=P_MIN,K2605&gt;=Z_MIN,F2605&lt;=N_CAP,D2605&lt;=R_MAX,OR(CORONA_REQ=0,O2605&gt;=G2605)),1,0)</f>
        <v>0</v>
      </c>
      <c r="AL2605" s="28" t="n">
        <f aca="false">IF(AK2605=1,IF(OBJECTIVE=1,AI2605,AJ2605),1000000000000)+ROW()*0.000000001</f>
        <v>1000000000000</v>
      </c>
    </row>
    <row r="2606" customFormat="false" ht="15" hidden="false" customHeight="false" outlineLevel="0" collapsed="false">
      <c r="A2606" s="8" t="n">
        <v>2602</v>
      </c>
      <c r="B2606" s="23" t="n">
        <v>8</v>
      </c>
      <c r="C2606" s="23" t="n">
        <v>4</v>
      </c>
      <c r="D2606" s="8" t="n">
        <v>300</v>
      </c>
      <c r="E2606" s="8" t="n">
        <v>22</v>
      </c>
      <c r="F2606" s="8" t="n">
        <v>10</v>
      </c>
      <c r="G2606" s="28" t="n">
        <v>16.907073</v>
      </c>
      <c r="H2606" s="8" t="n">
        <v>207.591074</v>
      </c>
      <c r="I2606" s="8" t="n">
        <v>2282.316558</v>
      </c>
      <c r="J2606" s="28" t="n">
        <v>10.99429</v>
      </c>
      <c r="K2606" s="39" t="n">
        <v>1.480606</v>
      </c>
      <c r="L2606" s="28" t="n">
        <v>26.978637</v>
      </c>
      <c r="M2606" s="8" t="n">
        <v>352</v>
      </c>
      <c r="N2606" s="8" t="n">
        <v>1316</v>
      </c>
      <c r="O2606" s="28" t="n">
        <v>17.542188</v>
      </c>
      <c r="P2606" s="28" t="n">
        <v>49.93728</v>
      </c>
      <c r="Q2606" s="28" t="n">
        <v>59.376101</v>
      </c>
      <c r="R2606" s="8" t="n">
        <v>40</v>
      </c>
      <c r="S2606" s="8" t="n">
        <v>20</v>
      </c>
      <c r="T2606" s="23" t="n">
        <v>249.747777</v>
      </c>
      <c r="U2606" s="23" t="n">
        <v>207.964594</v>
      </c>
      <c r="V2606" s="28" t="n">
        <v>11.738086</v>
      </c>
      <c r="W2606" s="39" t="n">
        <v>1.23362</v>
      </c>
      <c r="X2606" s="24" t="n">
        <f aca="false">P2606*RHO_VANE/2700*(1+SCRAP)*PRICE_VANE</f>
        <v>597.7492416</v>
      </c>
      <c r="Y2606" s="24" t="n">
        <f aca="false">Q2606*RHO_PLATE/2700*(1+SCRAP)*PRICE_PLATE</f>
        <v>710.73192897</v>
      </c>
      <c r="Z2606" s="24" t="n">
        <f aca="false">T2606*CUT_M+(R2606+S2606)*CUT_SET</f>
        <v>434.6216655</v>
      </c>
      <c r="AA2606" s="24" t="n">
        <f aca="false">U2606*ROUND_M</f>
        <v>1039.82297</v>
      </c>
      <c r="AB2606" s="24" t="n">
        <f aca="false">(R2606+S2606)*FINISH_PART</f>
        <v>480</v>
      </c>
      <c r="AC2606" s="24" t="n">
        <f aca="false">R2606*SPACER_VANE+(R2606+S2606)*ASM_H*LABOUR</f>
        <v>795</v>
      </c>
      <c r="AD2606" s="24" t="n">
        <f aca="false">V2606*G10_CAGE+W2606*G10_SLEEVE</f>
        <v>778.30236</v>
      </c>
      <c r="AE2606" s="24" t="n">
        <f aca="false">N2606/1000*SHAFT_M+SHAFT_SET</f>
        <v>237.92</v>
      </c>
      <c r="AF2606" s="24" t="n">
        <f aca="false">2*ROUNDUP(G2606*1000/V_ZENER,0)*PRICE_Z+5*ROUNDUP(G2606*DIODE_SAFETY/V_STICK,0)*PRICE_STICK</f>
        <v>127</v>
      </c>
      <c r="AG2606" s="24" t="n">
        <f aca="false">SUM(X2606:AF2606)</f>
        <v>5201.14816607</v>
      </c>
      <c r="AH2606" s="20" t="n">
        <f aca="false">FIXED_BOM</f>
        <v>3461</v>
      </c>
      <c r="AI2606" s="24" t="n">
        <f aca="false">(AG2606+AH2606)*(1+CONT)</f>
        <v>9961.4703909805</v>
      </c>
      <c r="AJ2606" s="24" t="n">
        <f aca="false">IF(L2606&gt;0,AI2606/L2606,1000000000000)</f>
        <v>369.235495143083</v>
      </c>
      <c r="AK2606" s="8" t="n">
        <f aca="false">IF(AND(G2606&gt;=V_NEED,L2606&gt;=P_MIN,K2606&gt;=Z_MIN,F2606&lt;=N_CAP,D2606&lt;=R_MAX,OR(CORONA_REQ=0,O2606&gt;=G2606)),1,0)</f>
        <v>0</v>
      </c>
      <c r="AL2606" s="28" t="n">
        <f aca="false">IF(AK2606=1,IF(OBJECTIVE=1,AI2606,AJ2606),1000000000000)+ROW()*0.000000001</f>
        <v>1000000000000</v>
      </c>
    </row>
    <row r="2607" customFormat="false" ht="15" hidden="false" customHeight="false" outlineLevel="0" collapsed="false">
      <c r="A2607" s="8" t="n">
        <v>2603</v>
      </c>
      <c r="B2607" s="23" t="n">
        <v>8</v>
      </c>
      <c r="C2607" s="23" t="n">
        <v>4</v>
      </c>
      <c r="D2607" s="8" t="n">
        <v>300</v>
      </c>
      <c r="E2607" s="8" t="n">
        <v>22</v>
      </c>
      <c r="F2607" s="8" t="n">
        <v>12</v>
      </c>
      <c r="G2607" s="28" t="n">
        <v>16.907073</v>
      </c>
      <c r="H2607" s="8" t="n">
        <v>250.873405</v>
      </c>
      <c r="I2607" s="8" t="n">
        <v>2762.804254</v>
      </c>
      <c r="J2607" s="28" t="n">
        <v>11.012743</v>
      </c>
      <c r="K2607" s="39" t="n">
        <v>1.484734</v>
      </c>
      <c r="L2607" s="28" t="n">
        <v>32.836064</v>
      </c>
      <c r="M2607" s="8" t="n">
        <v>412</v>
      </c>
      <c r="N2607" s="8" t="n">
        <v>1436</v>
      </c>
      <c r="O2607" s="28" t="n">
        <v>17.542188</v>
      </c>
      <c r="P2607" s="28" t="n">
        <v>59.924736</v>
      </c>
      <c r="Q2607" s="28" t="n">
        <v>65.313711</v>
      </c>
      <c r="R2607" s="8" t="n">
        <v>48</v>
      </c>
      <c r="S2607" s="8" t="n">
        <v>22</v>
      </c>
      <c r="T2607" s="23" t="n">
        <v>295.299102</v>
      </c>
      <c r="U2607" s="23" t="n">
        <v>245.159283</v>
      </c>
      <c r="V2607" s="28" t="n">
        <v>13.490039</v>
      </c>
      <c r="W2607" s="39" t="n">
        <v>1.417743</v>
      </c>
      <c r="X2607" s="24" t="n">
        <f aca="false">P2607*RHO_VANE/2700*(1+SCRAP)*PRICE_VANE</f>
        <v>717.29908992</v>
      </c>
      <c r="Y2607" s="24" t="n">
        <f aca="false">Q2607*RHO_PLATE/2700*(1+SCRAP)*PRICE_PLATE</f>
        <v>781.80512067</v>
      </c>
      <c r="Z2607" s="24" t="n">
        <f aca="false">T2607*CUT_M+(R2607+S2607)*CUT_SET</f>
        <v>512.948653</v>
      </c>
      <c r="AA2607" s="24" t="n">
        <f aca="false">U2607*ROUND_M</f>
        <v>1225.796415</v>
      </c>
      <c r="AB2607" s="24" t="n">
        <f aca="false">(R2607+S2607)*FINISH_PART</f>
        <v>560</v>
      </c>
      <c r="AC2607" s="24" t="n">
        <f aca="false">R2607*SPACER_VANE+(R2607+S2607)*ASM_H*LABOUR</f>
        <v>931.5</v>
      </c>
      <c r="AD2607" s="24" t="n">
        <f aca="false">V2607*G10_CAGE+W2607*G10_SLEEVE</f>
        <v>894.46692</v>
      </c>
      <c r="AE2607" s="24" t="n">
        <f aca="false">N2607/1000*SHAFT_M+SHAFT_SET</f>
        <v>252.32</v>
      </c>
      <c r="AF2607" s="24" t="n">
        <f aca="false">2*ROUNDUP(G2607*1000/V_ZENER,0)*PRICE_Z+5*ROUNDUP(G2607*DIODE_SAFETY/V_STICK,0)*PRICE_STICK</f>
        <v>127</v>
      </c>
      <c r="AG2607" s="24" t="n">
        <f aca="false">SUM(X2607:AF2607)</f>
        <v>6003.13619859</v>
      </c>
      <c r="AH2607" s="20" t="n">
        <f aca="false">FIXED_BOM</f>
        <v>3461</v>
      </c>
      <c r="AI2607" s="24" t="n">
        <f aca="false">(AG2607+AH2607)*(1+CONT)</f>
        <v>10883.7566283785</v>
      </c>
      <c r="AJ2607" s="24" t="n">
        <f aca="false">IF(L2607&gt;0,AI2607/L2607,1000000000000)</f>
        <v>331.457406965052</v>
      </c>
      <c r="AK2607" s="8" t="n">
        <f aca="false">IF(AND(G2607&gt;=V_NEED,L2607&gt;=P_MIN,K2607&gt;=Z_MIN,F2607&lt;=N_CAP,D2607&lt;=R_MAX,OR(CORONA_REQ=0,O2607&gt;=G2607)),1,0)</f>
        <v>0</v>
      </c>
      <c r="AL2607" s="28" t="n">
        <f aca="false">IF(AK2607=1,IF(OBJECTIVE=1,AI2607,AJ2607),1000000000000)+ROW()*0.000000001</f>
        <v>1000000000000</v>
      </c>
    </row>
    <row r="2608" customFormat="false" ht="15" hidden="false" customHeight="false" outlineLevel="0" collapsed="false">
      <c r="A2608" s="8" t="n">
        <v>2604</v>
      </c>
      <c r="B2608" s="23" t="n">
        <v>8</v>
      </c>
      <c r="C2608" s="23" t="n">
        <v>4</v>
      </c>
      <c r="D2608" s="8" t="n">
        <v>300</v>
      </c>
      <c r="E2608" s="8" t="n">
        <v>22</v>
      </c>
      <c r="F2608" s="8" t="n">
        <v>16</v>
      </c>
      <c r="G2608" s="28" t="n">
        <v>16.907073</v>
      </c>
      <c r="H2608" s="8" t="n">
        <v>337.438068</v>
      </c>
      <c r="I2608" s="8" t="n">
        <v>3723.779647</v>
      </c>
      <c r="J2608" s="28" t="n">
        <v>11.035446</v>
      </c>
      <c r="K2608" s="39" t="n">
        <v>1.490313</v>
      </c>
      <c r="L2608" s="28" t="n">
        <v>44.636076</v>
      </c>
      <c r="M2608" s="8" t="n">
        <v>556</v>
      </c>
      <c r="N2608" s="8" t="n">
        <v>1724</v>
      </c>
      <c r="O2608" s="28" t="n">
        <v>17.542188</v>
      </c>
      <c r="P2608" s="28" t="n">
        <v>79.899648</v>
      </c>
      <c r="Q2608" s="28" t="n">
        <v>89.064152</v>
      </c>
      <c r="R2608" s="8" t="n">
        <v>64</v>
      </c>
      <c r="S2608" s="8" t="n">
        <v>30</v>
      </c>
      <c r="T2608" s="23" t="n">
        <v>395.198213</v>
      </c>
      <c r="U2608" s="23" t="n">
        <v>328.345121</v>
      </c>
      <c r="V2608" s="28" t="n">
        <v>17.694727</v>
      </c>
      <c r="W2608" s="39" t="n">
        <v>1.859637</v>
      </c>
      <c r="X2608" s="24" t="n">
        <f aca="false">P2608*RHO_VANE/2700*(1+SCRAP)*PRICE_VANE</f>
        <v>956.39878656</v>
      </c>
      <c r="Y2608" s="24" t="n">
        <f aca="false">Q2608*RHO_PLATE/2700*(1+SCRAP)*PRICE_PLATE</f>
        <v>1066.09789944</v>
      </c>
      <c r="Z2608" s="24" t="n">
        <f aca="false">T2608*CUT_M+(R2608+S2608)*CUT_SET</f>
        <v>686.7973195</v>
      </c>
      <c r="AA2608" s="24" t="n">
        <f aca="false">U2608*ROUND_M</f>
        <v>1641.725605</v>
      </c>
      <c r="AB2608" s="24" t="n">
        <f aca="false">(R2608+S2608)*FINISH_PART</f>
        <v>752</v>
      </c>
      <c r="AC2608" s="24" t="n">
        <f aca="false">R2608*SPACER_VANE+(R2608+S2608)*ASM_H*LABOUR</f>
        <v>1249.5</v>
      </c>
      <c r="AD2608" s="24" t="n">
        <f aca="false">V2608*G10_CAGE+W2608*G10_SLEEVE</f>
        <v>1173.26184</v>
      </c>
      <c r="AE2608" s="24" t="n">
        <f aca="false">N2608/1000*SHAFT_M+SHAFT_SET</f>
        <v>286.88</v>
      </c>
      <c r="AF2608" s="24" t="n">
        <f aca="false">2*ROUNDUP(G2608*1000/V_ZENER,0)*PRICE_Z+5*ROUNDUP(G2608*DIODE_SAFETY/V_STICK,0)*PRICE_STICK</f>
        <v>127</v>
      </c>
      <c r="AG2608" s="24" t="n">
        <f aca="false">SUM(X2608:AF2608)</f>
        <v>7939.6614505</v>
      </c>
      <c r="AH2608" s="20" t="n">
        <f aca="false">FIXED_BOM</f>
        <v>3461</v>
      </c>
      <c r="AI2608" s="24" t="n">
        <f aca="false">(AG2608+AH2608)*(1+CONT)</f>
        <v>13110.760668075</v>
      </c>
      <c r="AJ2608" s="24" t="n">
        <f aca="false">IF(L2608&gt;0,AI2608/L2608,1000000000000)</f>
        <v>293.725655186961</v>
      </c>
      <c r="AK2608" s="8" t="n">
        <f aca="false">IF(AND(G2608&gt;=V_NEED,L2608&gt;=P_MIN,K2608&gt;=Z_MIN,F2608&lt;=N_CAP,D2608&lt;=R_MAX,OR(CORONA_REQ=0,O2608&gt;=G2608)),1,0)</f>
        <v>0</v>
      </c>
      <c r="AL2608" s="28" t="n">
        <f aca="false">IF(AK2608=1,IF(OBJECTIVE=1,AI2608,AJ2608),1000000000000)+ROW()*0.000000001</f>
        <v>1000000000000</v>
      </c>
    </row>
    <row r="2609" customFormat="false" ht="15" hidden="false" customHeight="false" outlineLevel="0" collapsed="false">
      <c r="A2609" s="8" t="n">
        <v>2605</v>
      </c>
      <c r="B2609" s="23" t="n">
        <v>8</v>
      </c>
      <c r="C2609" s="23" t="n">
        <v>4</v>
      </c>
      <c r="D2609" s="8" t="n">
        <v>300</v>
      </c>
      <c r="E2609" s="8" t="n">
        <v>26</v>
      </c>
      <c r="F2609" s="8" t="n">
        <v>4</v>
      </c>
      <c r="G2609" s="28" t="n">
        <v>16.907073</v>
      </c>
      <c r="H2609" s="8" t="n">
        <v>117.361093</v>
      </c>
      <c r="I2609" s="8" t="n">
        <v>982.116666</v>
      </c>
      <c r="J2609" s="28" t="n">
        <v>8.368333</v>
      </c>
      <c r="K2609" s="39" t="n">
        <v>1.393499</v>
      </c>
      <c r="L2609" s="28" t="n">
        <v>10.105306</v>
      </c>
      <c r="M2609" s="8" t="n">
        <v>148</v>
      </c>
      <c r="N2609" s="8" t="n">
        <v>908</v>
      </c>
      <c r="O2609" s="28" t="n">
        <v>17.542188</v>
      </c>
      <c r="P2609" s="28" t="n">
        <v>23.141638</v>
      </c>
      <c r="Q2609" s="28" t="n">
        <v>29.688051</v>
      </c>
      <c r="R2609" s="8" t="n">
        <v>16</v>
      </c>
      <c r="S2609" s="8" t="n">
        <v>10</v>
      </c>
      <c r="T2609" s="23" t="n">
        <v>104.29734</v>
      </c>
      <c r="U2609" s="23" t="n">
        <v>87.584067</v>
      </c>
      <c r="V2609" s="28" t="n">
        <v>5.781445</v>
      </c>
      <c r="W2609" s="39" t="n">
        <v>0.607604</v>
      </c>
      <c r="X2609" s="24" t="n">
        <f aca="false">P2609*RHO_VANE/2700*(1+SCRAP)*PRICE_VANE</f>
        <v>277.00540686</v>
      </c>
      <c r="Y2609" s="24" t="n">
        <f aca="false">Q2609*RHO_PLATE/2700*(1+SCRAP)*PRICE_PLATE</f>
        <v>355.36597047</v>
      </c>
      <c r="Z2609" s="24" t="n">
        <f aca="false">T2609*CUT_M+(R2609+S2609)*CUT_SET</f>
        <v>182.44601</v>
      </c>
      <c r="AA2609" s="24" t="n">
        <f aca="false">U2609*ROUND_M</f>
        <v>437.920335</v>
      </c>
      <c r="AB2609" s="24" t="n">
        <f aca="false">(R2609+S2609)*FINISH_PART</f>
        <v>208</v>
      </c>
      <c r="AC2609" s="24" t="n">
        <f aca="false">R2609*SPACER_VANE+(R2609+S2609)*ASM_H*LABOUR</f>
        <v>340.5</v>
      </c>
      <c r="AD2609" s="24" t="n">
        <f aca="false">V2609*G10_CAGE+W2609*G10_SLEEVE</f>
        <v>383.34294</v>
      </c>
      <c r="AE2609" s="24" t="n">
        <f aca="false">N2609/1000*SHAFT_M+SHAFT_SET</f>
        <v>188.96</v>
      </c>
      <c r="AF2609" s="24" t="n">
        <f aca="false">2*ROUNDUP(G2609*1000/V_ZENER,0)*PRICE_Z+5*ROUNDUP(G2609*DIODE_SAFETY/V_STICK,0)*PRICE_STICK</f>
        <v>127</v>
      </c>
      <c r="AG2609" s="24" t="n">
        <f aca="false">SUM(X2609:AF2609)</f>
        <v>2500.54066233</v>
      </c>
      <c r="AH2609" s="20" t="n">
        <f aca="false">FIXED_BOM</f>
        <v>3461</v>
      </c>
      <c r="AI2609" s="24" t="n">
        <f aca="false">(AG2609+AH2609)*(1+CONT)</f>
        <v>6855.7717616795</v>
      </c>
      <c r="AJ2609" s="24" t="n">
        <f aca="false">IF(L2609&gt;0,AI2609/L2609,1000000000000)</f>
        <v>678.432870976841</v>
      </c>
      <c r="AK2609" s="8" t="n">
        <f aca="false">IF(AND(G2609&gt;=V_NEED,L2609&gt;=P_MIN,K2609&gt;=Z_MIN,F2609&lt;=N_CAP,D2609&lt;=R_MAX,OR(CORONA_REQ=0,O2609&gt;=G2609)),1,0)</f>
        <v>1</v>
      </c>
      <c r="AL2609" s="28" t="n">
        <f aca="false">IF(AK2609=1,IF(OBJECTIVE=1,AI2609,AJ2609),1000000000000)+ROW()*0.000000001</f>
        <v>6855.7717642885</v>
      </c>
    </row>
    <row r="2610" customFormat="false" ht="15" hidden="false" customHeight="false" outlineLevel="0" collapsed="false">
      <c r="A2610" s="8" t="n">
        <v>2606</v>
      </c>
      <c r="B2610" s="23" t="n">
        <v>8</v>
      </c>
      <c r="C2610" s="23" t="n">
        <v>4</v>
      </c>
      <c r="D2610" s="8" t="n">
        <v>300</v>
      </c>
      <c r="E2610" s="8" t="n">
        <v>26</v>
      </c>
      <c r="F2610" s="8" t="n">
        <v>6</v>
      </c>
      <c r="G2610" s="28" t="n">
        <v>16.907073</v>
      </c>
      <c r="H2610" s="8" t="n">
        <v>183.281717</v>
      </c>
      <c r="I2610" s="8" t="n">
        <v>1543.32619</v>
      </c>
      <c r="J2610" s="28" t="n">
        <v>8.420514</v>
      </c>
      <c r="K2610" s="39" t="n">
        <v>1.411929</v>
      </c>
      <c r="L2610" s="28" t="n">
        <v>16.413202</v>
      </c>
      <c r="M2610" s="8" t="n">
        <v>220</v>
      </c>
      <c r="N2610" s="8" t="n">
        <v>1052</v>
      </c>
      <c r="O2610" s="28" t="n">
        <v>17.542188</v>
      </c>
      <c r="P2610" s="28" t="n">
        <v>34.712456</v>
      </c>
      <c r="Q2610" s="28" t="n">
        <v>41.563271</v>
      </c>
      <c r="R2610" s="8" t="n">
        <v>24</v>
      </c>
      <c r="S2610" s="8" t="n">
        <v>14</v>
      </c>
      <c r="T2610" s="23" t="n">
        <v>154.246896</v>
      </c>
      <c r="U2610" s="23" t="n">
        <v>129.176986</v>
      </c>
      <c r="V2610" s="28" t="n">
        <v>7.883789</v>
      </c>
      <c r="W2610" s="39" t="n">
        <v>0.828551</v>
      </c>
      <c r="X2610" s="24" t="n">
        <f aca="false">P2610*RHO_VANE/2700*(1+SCRAP)*PRICE_VANE</f>
        <v>415.50809832</v>
      </c>
      <c r="Y2610" s="24" t="n">
        <f aca="false">Q2610*RHO_PLATE/2700*(1+SCRAP)*PRICE_PLATE</f>
        <v>497.51235387</v>
      </c>
      <c r="Z2610" s="24" t="n">
        <f aca="false">T2610*CUT_M+(R2610+S2610)*CUT_SET</f>
        <v>269.370344</v>
      </c>
      <c r="AA2610" s="24" t="n">
        <f aca="false">U2610*ROUND_M</f>
        <v>645.88493</v>
      </c>
      <c r="AB2610" s="24" t="n">
        <f aca="false">(R2610+S2610)*FINISH_PART</f>
        <v>304</v>
      </c>
      <c r="AC2610" s="24" t="n">
        <f aca="false">R2610*SPACER_VANE+(R2610+S2610)*ASM_H*LABOUR</f>
        <v>499.5</v>
      </c>
      <c r="AD2610" s="24" t="n">
        <f aca="false">V2610*G10_CAGE+W2610*G10_SLEEVE</f>
        <v>522.7404</v>
      </c>
      <c r="AE2610" s="24" t="n">
        <f aca="false">N2610/1000*SHAFT_M+SHAFT_SET</f>
        <v>206.24</v>
      </c>
      <c r="AF2610" s="24" t="n">
        <f aca="false">2*ROUNDUP(G2610*1000/V_ZENER,0)*PRICE_Z+5*ROUNDUP(G2610*DIODE_SAFETY/V_STICK,0)*PRICE_STICK</f>
        <v>127</v>
      </c>
      <c r="AG2610" s="24" t="n">
        <f aca="false">SUM(X2610:AF2610)</f>
        <v>3487.75612619</v>
      </c>
      <c r="AH2610" s="20" t="n">
        <f aca="false">FIXED_BOM</f>
        <v>3461</v>
      </c>
      <c r="AI2610" s="24" t="n">
        <f aca="false">(AG2610+AH2610)*(1+CONT)</f>
        <v>7991.0695451185</v>
      </c>
      <c r="AJ2610" s="24" t="n">
        <f aca="false">IF(L2610&gt;0,AI2610/L2610,1000000000000)</f>
        <v>486.868409047698</v>
      </c>
      <c r="AK2610" s="8" t="n">
        <f aca="false">IF(AND(G2610&gt;=V_NEED,L2610&gt;=P_MIN,K2610&gt;=Z_MIN,F2610&lt;=N_CAP,D2610&lt;=R_MAX,OR(CORONA_REQ=0,O2610&gt;=G2610)),1,0)</f>
        <v>1</v>
      </c>
      <c r="AL2610" s="28" t="n">
        <f aca="false">IF(AK2610=1,IF(OBJECTIVE=1,AI2610,AJ2610),1000000000000)+ROW()*0.000000001</f>
        <v>7991.0695477285</v>
      </c>
    </row>
    <row r="2611" customFormat="false" ht="15" hidden="false" customHeight="false" outlineLevel="0" collapsed="false">
      <c r="A2611" s="8" t="n">
        <v>2607</v>
      </c>
      <c r="B2611" s="23" t="n">
        <v>8</v>
      </c>
      <c r="C2611" s="23" t="n">
        <v>4</v>
      </c>
      <c r="D2611" s="8" t="n">
        <v>300</v>
      </c>
      <c r="E2611" s="8" t="n">
        <v>26</v>
      </c>
      <c r="F2611" s="8" t="n">
        <v>8</v>
      </c>
      <c r="G2611" s="28" t="n">
        <v>16.907073</v>
      </c>
      <c r="H2611" s="8" t="n">
        <v>249.202342</v>
      </c>
      <c r="I2611" s="8" t="n">
        <v>2104.535713</v>
      </c>
      <c r="J2611" s="28" t="n">
        <v>8.445088</v>
      </c>
      <c r="K2611" s="39" t="n">
        <v>1.421173</v>
      </c>
      <c r="L2611" s="28" t="n">
        <v>22.755583</v>
      </c>
      <c r="M2611" s="8" t="n">
        <v>292</v>
      </c>
      <c r="N2611" s="8" t="n">
        <v>1196</v>
      </c>
      <c r="O2611" s="28" t="n">
        <v>17.542188</v>
      </c>
      <c r="P2611" s="28" t="n">
        <v>46.283275</v>
      </c>
      <c r="Q2611" s="28" t="n">
        <v>53.438491</v>
      </c>
      <c r="R2611" s="8" t="n">
        <v>32</v>
      </c>
      <c r="S2611" s="8" t="n">
        <v>18</v>
      </c>
      <c r="T2611" s="23" t="n">
        <v>204.196451</v>
      </c>
      <c r="U2611" s="23" t="n">
        <v>170.769905</v>
      </c>
      <c r="V2611" s="28" t="n">
        <v>9.986133</v>
      </c>
      <c r="W2611" s="39" t="n">
        <v>1.049498</v>
      </c>
      <c r="X2611" s="24" t="n">
        <f aca="false">P2611*RHO_VANE/2700*(1+SCRAP)*PRICE_VANE</f>
        <v>554.01080175</v>
      </c>
      <c r="Y2611" s="24" t="n">
        <f aca="false">Q2611*RHO_PLATE/2700*(1+SCRAP)*PRICE_PLATE</f>
        <v>639.65873727</v>
      </c>
      <c r="Z2611" s="24" t="n">
        <f aca="false">T2611*CUT_M+(R2611+S2611)*CUT_SET</f>
        <v>356.2946765</v>
      </c>
      <c r="AA2611" s="24" t="n">
        <f aca="false">U2611*ROUND_M</f>
        <v>853.849525</v>
      </c>
      <c r="AB2611" s="24" t="n">
        <f aca="false">(R2611+S2611)*FINISH_PART</f>
        <v>400</v>
      </c>
      <c r="AC2611" s="24" t="n">
        <f aca="false">R2611*SPACER_VANE+(R2611+S2611)*ASM_H*LABOUR</f>
        <v>658.5</v>
      </c>
      <c r="AD2611" s="24" t="n">
        <f aca="false">V2611*G10_CAGE+W2611*G10_SLEEVE</f>
        <v>662.13786</v>
      </c>
      <c r="AE2611" s="24" t="n">
        <f aca="false">N2611/1000*SHAFT_M+SHAFT_SET</f>
        <v>223.52</v>
      </c>
      <c r="AF2611" s="24" t="n">
        <f aca="false">2*ROUNDUP(G2611*1000/V_ZENER,0)*PRICE_Z+5*ROUNDUP(G2611*DIODE_SAFETY/V_STICK,0)*PRICE_STICK</f>
        <v>127</v>
      </c>
      <c r="AG2611" s="24" t="n">
        <f aca="false">SUM(X2611:AF2611)</f>
        <v>4474.97160052</v>
      </c>
      <c r="AH2611" s="20" t="n">
        <f aca="false">FIXED_BOM</f>
        <v>3461</v>
      </c>
      <c r="AI2611" s="24" t="n">
        <f aca="false">(AG2611+AH2611)*(1+CONT)</f>
        <v>9126.367340598</v>
      </c>
      <c r="AJ2611" s="24" t="n">
        <f aca="false">IF(L2611&gt;0,AI2611/L2611,1000000000000)</f>
        <v>401.060581071379</v>
      </c>
      <c r="AK2611" s="8" t="n">
        <f aca="false">IF(AND(G2611&gt;=V_NEED,L2611&gt;=P_MIN,K2611&gt;=Z_MIN,F2611&lt;=N_CAP,D2611&lt;=R_MAX,OR(CORONA_REQ=0,O2611&gt;=G2611)),1,0)</f>
        <v>0</v>
      </c>
      <c r="AL2611" s="28" t="n">
        <f aca="false">IF(AK2611=1,IF(OBJECTIVE=1,AI2611,AJ2611),1000000000000)+ROW()*0.000000001</f>
        <v>1000000000000</v>
      </c>
    </row>
    <row r="2612" customFormat="false" ht="15" hidden="false" customHeight="false" outlineLevel="0" collapsed="false">
      <c r="A2612" s="8" t="n">
        <v>2608</v>
      </c>
      <c r="B2612" s="23" t="n">
        <v>8</v>
      </c>
      <c r="C2612" s="23" t="n">
        <v>4</v>
      </c>
      <c r="D2612" s="8" t="n">
        <v>300</v>
      </c>
      <c r="E2612" s="8" t="n">
        <v>26</v>
      </c>
      <c r="F2612" s="8" t="n">
        <v>10</v>
      </c>
      <c r="G2612" s="28" t="n">
        <v>16.907073</v>
      </c>
      <c r="H2612" s="8" t="n">
        <v>315.122966</v>
      </c>
      <c r="I2612" s="8" t="n">
        <v>2665.745237</v>
      </c>
      <c r="J2612" s="28" t="n">
        <v>8.459381</v>
      </c>
      <c r="K2612" s="39" t="n">
        <v>1.426558</v>
      </c>
      <c r="L2612" s="28" t="n">
        <v>29.071904</v>
      </c>
      <c r="M2612" s="8" t="n">
        <v>364</v>
      </c>
      <c r="N2612" s="8" t="n">
        <v>1340</v>
      </c>
      <c r="O2612" s="28" t="n">
        <v>17.542188</v>
      </c>
      <c r="P2612" s="28" t="n">
        <v>57.854094</v>
      </c>
      <c r="Q2612" s="28" t="n">
        <v>65.313711</v>
      </c>
      <c r="R2612" s="8" t="n">
        <v>40</v>
      </c>
      <c r="S2612" s="8" t="n">
        <v>22</v>
      </c>
      <c r="T2612" s="23" t="n">
        <v>254.146006</v>
      </c>
      <c r="U2612" s="23" t="n">
        <v>212.362824</v>
      </c>
      <c r="V2612" s="28" t="n">
        <v>12.088477</v>
      </c>
      <c r="W2612" s="39" t="n">
        <v>1.270445</v>
      </c>
      <c r="X2612" s="24" t="n">
        <f aca="false">P2612*RHO_VANE/2700*(1+SCRAP)*PRICE_VANE</f>
        <v>692.51350518</v>
      </c>
      <c r="Y2612" s="24" t="n">
        <f aca="false">Q2612*RHO_PLATE/2700*(1+SCRAP)*PRICE_PLATE</f>
        <v>781.80512067</v>
      </c>
      <c r="Z2612" s="24" t="n">
        <f aca="false">T2612*CUT_M+(R2612+S2612)*CUT_SET</f>
        <v>443.219009</v>
      </c>
      <c r="AA2612" s="24" t="n">
        <f aca="false">U2612*ROUND_M</f>
        <v>1061.81412</v>
      </c>
      <c r="AB2612" s="24" t="n">
        <f aca="false">(R2612+S2612)*FINISH_PART</f>
        <v>496</v>
      </c>
      <c r="AC2612" s="24" t="n">
        <f aca="false">R2612*SPACER_VANE+(R2612+S2612)*ASM_H*LABOUR</f>
        <v>817.5</v>
      </c>
      <c r="AD2612" s="24" t="n">
        <f aca="false">V2612*G10_CAGE+W2612*G10_SLEEVE</f>
        <v>801.53532</v>
      </c>
      <c r="AE2612" s="24" t="n">
        <f aca="false">N2612/1000*SHAFT_M+SHAFT_SET</f>
        <v>240.8</v>
      </c>
      <c r="AF2612" s="24" t="n">
        <f aca="false">2*ROUNDUP(G2612*1000/V_ZENER,0)*PRICE_Z+5*ROUNDUP(G2612*DIODE_SAFETY/V_STICK,0)*PRICE_STICK</f>
        <v>127</v>
      </c>
      <c r="AG2612" s="24" t="n">
        <f aca="false">SUM(X2612:AF2612)</f>
        <v>5462.18707485</v>
      </c>
      <c r="AH2612" s="20" t="n">
        <f aca="false">FIXED_BOM</f>
        <v>3461</v>
      </c>
      <c r="AI2612" s="24" t="n">
        <f aca="false">(AG2612+AH2612)*(1+CONT)</f>
        <v>10261.6651360775</v>
      </c>
      <c r="AJ2612" s="24" t="n">
        <f aca="false">IF(L2612&gt;0,AI2612/L2612,1000000000000)</f>
        <v>352.975337840876</v>
      </c>
      <c r="AK2612" s="8" t="n">
        <f aca="false">IF(AND(G2612&gt;=V_NEED,L2612&gt;=P_MIN,K2612&gt;=Z_MIN,F2612&lt;=N_CAP,D2612&lt;=R_MAX,OR(CORONA_REQ=0,O2612&gt;=G2612)),1,0)</f>
        <v>0</v>
      </c>
      <c r="AL2612" s="28" t="n">
        <f aca="false">IF(AK2612=1,IF(OBJECTIVE=1,AI2612,AJ2612),1000000000000)+ROW()*0.000000001</f>
        <v>1000000000000</v>
      </c>
    </row>
    <row r="2613" customFormat="false" ht="15" hidden="false" customHeight="false" outlineLevel="0" collapsed="false">
      <c r="A2613" s="8" t="n">
        <v>2609</v>
      </c>
      <c r="B2613" s="23" t="n">
        <v>8</v>
      </c>
      <c r="C2613" s="23" t="n">
        <v>4</v>
      </c>
      <c r="D2613" s="8" t="n">
        <v>300</v>
      </c>
      <c r="E2613" s="8" t="n">
        <v>26</v>
      </c>
      <c r="F2613" s="8" t="n">
        <v>12</v>
      </c>
      <c r="G2613" s="28" t="n">
        <v>16.907073</v>
      </c>
      <c r="H2613" s="8" t="n">
        <v>381.043591</v>
      </c>
      <c r="I2613" s="8" t="n">
        <v>3226.954761</v>
      </c>
      <c r="J2613" s="28" t="n">
        <v>8.468729</v>
      </c>
      <c r="K2613" s="39" t="n">
        <v>1.430081</v>
      </c>
      <c r="L2613" s="28" t="n">
        <v>35.400374</v>
      </c>
      <c r="M2613" s="8" t="n">
        <v>436</v>
      </c>
      <c r="N2613" s="8" t="n">
        <v>1484</v>
      </c>
      <c r="O2613" s="28" t="n">
        <v>17.542188</v>
      </c>
      <c r="P2613" s="28" t="n">
        <v>69.424913</v>
      </c>
      <c r="Q2613" s="28" t="n">
        <v>77.188931</v>
      </c>
      <c r="R2613" s="8" t="n">
        <v>48</v>
      </c>
      <c r="S2613" s="8" t="n">
        <v>26</v>
      </c>
      <c r="T2613" s="23" t="n">
        <v>304.095562</v>
      </c>
      <c r="U2613" s="23" t="n">
        <v>253.955743</v>
      </c>
      <c r="V2613" s="28" t="n">
        <v>14.19082</v>
      </c>
      <c r="W2613" s="39" t="n">
        <v>1.491392</v>
      </c>
      <c r="X2613" s="24" t="n">
        <f aca="false">P2613*RHO_VANE/2700*(1+SCRAP)*PRICE_VANE</f>
        <v>831.01620861</v>
      </c>
      <c r="Y2613" s="24" t="n">
        <f aca="false">Q2613*RHO_PLATE/2700*(1+SCRAP)*PRICE_PLATE</f>
        <v>923.95150407</v>
      </c>
      <c r="Z2613" s="24" t="n">
        <f aca="false">T2613*CUT_M+(R2613+S2613)*CUT_SET</f>
        <v>530.143343</v>
      </c>
      <c r="AA2613" s="24" t="n">
        <f aca="false">U2613*ROUND_M</f>
        <v>1269.778715</v>
      </c>
      <c r="AB2613" s="24" t="n">
        <f aca="false">(R2613+S2613)*FINISH_PART</f>
        <v>592</v>
      </c>
      <c r="AC2613" s="24" t="n">
        <f aca="false">R2613*SPACER_VANE+(R2613+S2613)*ASM_H*LABOUR</f>
        <v>976.5</v>
      </c>
      <c r="AD2613" s="24" t="n">
        <f aca="false">V2613*G10_CAGE+W2613*G10_SLEEVE</f>
        <v>940.93272</v>
      </c>
      <c r="AE2613" s="24" t="n">
        <f aca="false">N2613/1000*SHAFT_M+SHAFT_SET</f>
        <v>258.08</v>
      </c>
      <c r="AF2613" s="24" t="n">
        <f aca="false">2*ROUNDUP(G2613*1000/V_ZENER,0)*PRICE_Z+5*ROUNDUP(G2613*DIODE_SAFETY/V_STICK,0)*PRICE_STICK</f>
        <v>127</v>
      </c>
      <c r="AG2613" s="24" t="n">
        <f aca="false">SUM(X2613:AF2613)</f>
        <v>6449.40249068</v>
      </c>
      <c r="AH2613" s="20" t="n">
        <f aca="false">FIXED_BOM</f>
        <v>3461</v>
      </c>
      <c r="AI2613" s="24" t="n">
        <f aca="false">(AG2613+AH2613)*(1+CONT)</f>
        <v>11396.962864282</v>
      </c>
      <c r="AJ2613" s="24" t="n">
        <f aca="false">IF(L2613&gt;0,AI2613/L2613,1000000000000)</f>
        <v>321.944702174107</v>
      </c>
      <c r="AK2613" s="8" t="n">
        <f aca="false">IF(AND(G2613&gt;=V_NEED,L2613&gt;=P_MIN,K2613&gt;=Z_MIN,F2613&lt;=N_CAP,D2613&lt;=R_MAX,OR(CORONA_REQ=0,O2613&gt;=G2613)),1,0)</f>
        <v>0</v>
      </c>
      <c r="AL2613" s="28" t="n">
        <f aca="false">IF(AK2613=1,IF(OBJECTIVE=1,AI2613,AJ2613),1000000000000)+ROW()*0.000000001</f>
        <v>1000000000000</v>
      </c>
    </row>
    <row r="2614" customFormat="false" ht="15" hidden="false" customHeight="false" outlineLevel="0" collapsed="false">
      <c r="A2614" s="8" t="n">
        <v>2610</v>
      </c>
      <c r="B2614" s="23" t="n">
        <v>8</v>
      </c>
      <c r="C2614" s="23" t="n">
        <v>4</v>
      </c>
      <c r="D2614" s="8" t="n">
        <v>300</v>
      </c>
      <c r="E2614" s="8" t="n">
        <v>26</v>
      </c>
      <c r="F2614" s="8" t="n">
        <v>16</v>
      </c>
      <c r="G2614" s="28" t="n">
        <v>16.907073</v>
      </c>
      <c r="H2614" s="8" t="n">
        <v>512.88484</v>
      </c>
      <c r="I2614" s="8" t="n">
        <v>4349.373808</v>
      </c>
      <c r="J2614" s="28" t="n">
        <v>8.480215</v>
      </c>
      <c r="K2614" s="39" t="n">
        <v>1.434719</v>
      </c>
      <c r="L2614" s="28" t="n">
        <v>48.079659</v>
      </c>
      <c r="M2614" s="8" t="n">
        <v>580</v>
      </c>
      <c r="N2614" s="8" t="n">
        <v>1772</v>
      </c>
      <c r="O2614" s="28" t="n">
        <v>17.542188</v>
      </c>
      <c r="P2614" s="28" t="n">
        <v>92.56655</v>
      </c>
      <c r="Q2614" s="28" t="n">
        <v>100.939372</v>
      </c>
      <c r="R2614" s="8" t="n">
        <v>64</v>
      </c>
      <c r="S2614" s="8" t="n">
        <v>34</v>
      </c>
      <c r="T2614" s="23" t="n">
        <v>403.994672</v>
      </c>
      <c r="U2614" s="23" t="n">
        <v>337.141581</v>
      </c>
      <c r="V2614" s="28" t="n">
        <v>18.395508</v>
      </c>
      <c r="W2614" s="39" t="n">
        <v>1.933286</v>
      </c>
      <c r="X2614" s="24" t="n">
        <f aca="false">P2614*RHO_VANE/2700*(1+SCRAP)*PRICE_VANE</f>
        <v>1108.0216035</v>
      </c>
      <c r="Y2614" s="24" t="n">
        <f aca="false">Q2614*RHO_PLATE/2700*(1+SCRAP)*PRICE_PLATE</f>
        <v>1208.24428284</v>
      </c>
      <c r="Z2614" s="24" t="n">
        <f aca="false">T2614*CUT_M+(R2614+S2614)*CUT_SET</f>
        <v>703.992008</v>
      </c>
      <c r="AA2614" s="24" t="n">
        <f aca="false">U2614*ROUND_M</f>
        <v>1685.707905</v>
      </c>
      <c r="AB2614" s="24" t="n">
        <f aca="false">(R2614+S2614)*FINISH_PART</f>
        <v>784</v>
      </c>
      <c r="AC2614" s="24" t="n">
        <f aca="false">R2614*SPACER_VANE+(R2614+S2614)*ASM_H*LABOUR</f>
        <v>1294.5</v>
      </c>
      <c r="AD2614" s="24" t="n">
        <f aca="false">V2614*G10_CAGE+W2614*G10_SLEEVE</f>
        <v>1219.72764</v>
      </c>
      <c r="AE2614" s="24" t="n">
        <f aca="false">N2614/1000*SHAFT_M+SHAFT_SET</f>
        <v>292.64</v>
      </c>
      <c r="AF2614" s="24" t="n">
        <f aca="false">2*ROUNDUP(G2614*1000/V_ZENER,0)*PRICE_Z+5*ROUNDUP(G2614*DIODE_SAFETY/V_STICK,0)*PRICE_STICK</f>
        <v>127</v>
      </c>
      <c r="AG2614" s="24" t="n">
        <f aca="false">SUM(X2614:AF2614)</f>
        <v>8423.83343934</v>
      </c>
      <c r="AH2614" s="20" t="n">
        <f aca="false">FIXED_BOM</f>
        <v>3461</v>
      </c>
      <c r="AI2614" s="24" t="n">
        <f aca="false">(AG2614+AH2614)*(1+CONT)</f>
        <v>13667.558455241</v>
      </c>
      <c r="AJ2614" s="24" t="n">
        <f aca="false">IF(L2614&gt;0,AI2614/L2614,1000000000000)</f>
        <v>284.269038913962</v>
      </c>
      <c r="AK2614" s="8" t="n">
        <f aca="false">IF(AND(G2614&gt;=V_NEED,L2614&gt;=P_MIN,K2614&gt;=Z_MIN,F2614&lt;=N_CAP,D2614&lt;=R_MAX,OR(CORONA_REQ=0,O2614&gt;=G2614)),1,0)</f>
        <v>0</v>
      </c>
      <c r="AL2614" s="28" t="n">
        <f aca="false">IF(AK2614=1,IF(OBJECTIVE=1,AI2614,AJ2614),1000000000000)+ROW()*0.000000001</f>
        <v>1000000000000</v>
      </c>
    </row>
    <row r="2615" customFormat="false" ht="15" hidden="false" customHeight="false" outlineLevel="0" collapsed="false">
      <c r="A2615" s="8" t="n">
        <v>2611</v>
      </c>
      <c r="B2615" s="23" t="n">
        <v>10</v>
      </c>
      <c r="C2615" s="23" t="n">
        <v>1.5</v>
      </c>
      <c r="D2615" s="8" t="n">
        <v>300</v>
      </c>
      <c r="E2615" s="8" t="n">
        <v>18</v>
      </c>
      <c r="F2615" s="8" t="n">
        <v>4</v>
      </c>
      <c r="G2615" s="28" t="n">
        <v>20.62</v>
      </c>
      <c r="H2615" s="8" t="n">
        <v>53.732755</v>
      </c>
      <c r="I2615" s="8" t="n">
        <v>558.6699</v>
      </c>
      <c r="J2615" s="28" t="n">
        <v>10.397194</v>
      </c>
      <c r="K2615" s="39" t="n">
        <v>1.401085</v>
      </c>
      <c r="L2615" s="28" t="n">
        <v>8.636301</v>
      </c>
      <c r="M2615" s="8" t="n">
        <v>128</v>
      </c>
      <c r="N2615" s="8" t="n">
        <v>876</v>
      </c>
      <c r="O2615" s="28" t="n">
        <v>14.585527</v>
      </c>
      <c r="P2615" s="28" t="n">
        <v>6.30307</v>
      </c>
      <c r="Q2615" s="28" t="n">
        <v>8.906415</v>
      </c>
      <c r="R2615" s="8" t="n">
        <v>16</v>
      </c>
      <c r="S2615" s="8" t="n">
        <v>8</v>
      </c>
      <c r="T2615" s="23" t="n">
        <v>99.899111</v>
      </c>
      <c r="U2615" s="23" t="n">
        <v>83.185838</v>
      </c>
      <c r="V2615" s="28" t="n">
        <v>5.197461</v>
      </c>
      <c r="W2615" s="39" t="n">
        <v>0.54623</v>
      </c>
      <c r="X2615" s="24" t="n">
        <f aca="false">P2615*RHO_VANE/2700*(1+SCRAP)*PRICE_VANE</f>
        <v>75.4477479</v>
      </c>
      <c r="Y2615" s="24" t="n">
        <f aca="false">Q2615*RHO_PLATE/2700*(1+SCRAP)*PRICE_PLATE</f>
        <v>106.60978755</v>
      </c>
      <c r="Z2615" s="24" t="n">
        <f aca="false">T2615*CUT_M+(R2615+S2615)*CUT_SET</f>
        <v>173.8486665</v>
      </c>
      <c r="AA2615" s="24" t="n">
        <f aca="false">U2615*ROUND_M</f>
        <v>415.92919</v>
      </c>
      <c r="AB2615" s="24" t="n">
        <f aca="false">(R2615+S2615)*FINISH_PART</f>
        <v>192</v>
      </c>
      <c r="AC2615" s="24" t="n">
        <f aca="false">R2615*SPACER_VANE+(R2615+S2615)*ASM_H*LABOUR</f>
        <v>318</v>
      </c>
      <c r="AD2615" s="24" t="n">
        <f aca="false">V2615*G10_CAGE+W2615*G10_SLEEVE</f>
        <v>344.62146</v>
      </c>
      <c r="AE2615" s="24" t="n">
        <f aca="false">N2615/1000*SHAFT_M+SHAFT_SET</f>
        <v>185.12</v>
      </c>
      <c r="AF2615" s="24" t="n">
        <f aca="false">2*ROUNDUP(G2615*1000/V_ZENER,0)*PRICE_Z+5*ROUNDUP(G2615*DIODE_SAFETY/V_STICK,0)*PRICE_STICK</f>
        <v>149.8</v>
      </c>
      <c r="AG2615" s="24" t="n">
        <f aca="false">SUM(X2615:AF2615)</f>
        <v>1961.37685195</v>
      </c>
      <c r="AH2615" s="20" t="n">
        <f aca="false">FIXED_BOM</f>
        <v>3461</v>
      </c>
      <c r="AI2615" s="24" t="n">
        <f aca="false">(AG2615+AH2615)*(1+CONT)</f>
        <v>6235.7333797425</v>
      </c>
      <c r="AJ2615" s="24" t="n">
        <f aca="false">IF(L2615&gt;0,AI2615/L2615,1000000000000)</f>
        <v>722.037522747586</v>
      </c>
      <c r="AK2615" s="8" t="n">
        <f aca="false">IF(AND(G2615&gt;=V_NEED,L2615&gt;=P_MIN,K2615&gt;=Z_MIN,F2615&lt;=N_CAP,D2615&lt;=R_MAX,OR(CORONA_REQ=0,O2615&gt;=G2615)),1,0)</f>
        <v>0</v>
      </c>
      <c r="AL2615" s="28" t="n">
        <f aca="false">IF(AK2615=1,IF(OBJECTIVE=1,AI2615,AJ2615),1000000000000)+ROW()*0.000000001</f>
        <v>1000000000000</v>
      </c>
    </row>
    <row r="2616" customFormat="false" ht="15" hidden="false" customHeight="false" outlineLevel="0" collapsed="false">
      <c r="A2616" s="8" t="n">
        <v>2612</v>
      </c>
      <c r="B2616" s="23" t="n">
        <v>10</v>
      </c>
      <c r="C2616" s="23" t="n">
        <v>1.5</v>
      </c>
      <c r="D2616" s="8" t="n">
        <v>300</v>
      </c>
      <c r="E2616" s="8" t="n">
        <v>18</v>
      </c>
      <c r="F2616" s="8" t="n">
        <v>6</v>
      </c>
      <c r="G2616" s="28" t="n">
        <v>20.62</v>
      </c>
      <c r="H2616" s="8" t="n">
        <v>83.29433</v>
      </c>
      <c r="I2616" s="8" t="n">
        <v>877.909843</v>
      </c>
      <c r="J2616" s="28" t="n">
        <v>10.539851</v>
      </c>
      <c r="K2616" s="39" t="n">
        <v>1.434713</v>
      </c>
      <c r="L2616" s="28" t="n">
        <v>14.38025</v>
      </c>
      <c r="M2616" s="8" t="n">
        <v>185.5</v>
      </c>
      <c r="N2616" s="8" t="n">
        <v>991</v>
      </c>
      <c r="O2616" s="28" t="n">
        <v>14.585527</v>
      </c>
      <c r="P2616" s="28" t="n">
        <v>9.454605</v>
      </c>
      <c r="Q2616" s="28" t="n">
        <v>11.133019</v>
      </c>
      <c r="R2616" s="8" t="n">
        <v>24</v>
      </c>
      <c r="S2616" s="8" t="n">
        <v>10</v>
      </c>
      <c r="T2616" s="23" t="n">
        <v>145.450436</v>
      </c>
      <c r="U2616" s="23" t="n">
        <v>120.380527</v>
      </c>
      <c r="V2616" s="28" t="n">
        <v>6.876416</v>
      </c>
      <c r="W2616" s="39" t="n">
        <v>0.722681</v>
      </c>
      <c r="X2616" s="24" t="n">
        <f aca="false">P2616*RHO_VANE/2700*(1+SCRAP)*PRICE_VANE</f>
        <v>113.17162185</v>
      </c>
      <c r="Y2616" s="24" t="n">
        <f aca="false">Q2616*RHO_PLATE/2700*(1+SCRAP)*PRICE_PLATE</f>
        <v>133.26223743</v>
      </c>
      <c r="Z2616" s="24" t="n">
        <f aca="false">T2616*CUT_M+(R2616+S2616)*CUT_SET</f>
        <v>252.175654</v>
      </c>
      <c r="AA2616" s="24" t="n">
        <f aca="false">U2616*ROUND_M</f>
        <v>601.902635</v>
      </c>
      <c r="AB2616" s="24" t="n">
        <f aca="false">(R2616+S2616)*FINISH_PART</f>
        <v>272</v>
      </c>
      <c r="AC2616" s="24" t="n">
        <f aca="false">R2616*SPACER_VANE+(R2616+S2616)*ASM_H*LABOUR</f>
        <v>454.5</v>
      </c>
      <c r="AD2616" s="24" t="n">
        <f aca="false">V2616*G10_CAGE+W2616*G10_SLEEVE</f>
        <v>455.94582</v>
      </c>
      <c r="AE2616" s="24" t="n">
        <f aca="false">N2616/1000*SHAFT_M+SHAFT_SET</f>
        <v>198.92</v>
      </c>
      <c r="AF2616" s="24" t="n">
        <f aca="false">2*ROUNDUP(G2616*1000/V_ZENER,0)*PRICE_Z+5*ROUNDUP(G2616*DIODE_SAFETY/V_STICK,0)*PRICE_STICK</f>
        <v>149.8</v>
      </c>
      <c r="AG2616" s="24" t="n">
        <f aca="false">SUM(X2616:AF2616)</f>
        <v>2631.67796828</v>
      </c>
      <c r="AH2616" s="20" t="n">
        <f aca="false">FIXED_BOM</f>
        <v>3461</v>
      </c>
      <c r="AI2616" s="24" t="n">
        <f aca="false">(AG2616+AH2616)*(1+CONT)</f>
        <v>7006.579663522</v>
      </c>
      <c r="AJ2616" s="24" t="n">
        <f aca="false">IF(L2616&gt;0,AI2616/L2616,1000000000000)</f>
        <v>487.23629029551</v>
      </c>
      <c r="AK2616" s="8" t="n">
        <f aca="false">IF(AND(G2616&gt;=V_NEED,L2616&gt;=P_MIN,K2616&gt;=Z_MIN,F2616&lt;=N_CAP,D2616&lt;=R_MAX,OR(CORONA_REQ=0,O2616&gt;=G2616)),1,0)</f>
        <v>0</v>
      </c>
      <c r="AL2616" s="28" t="n">
        <f aca="false">IF(AK2616=1,IF(OBJECTIVE=1,AI2616,AJ2616),1000000000000)+ROW()*0.000000001</f>
        <v>1000000000000</v>
      </c>
    </row>
    <row r="2617" customFormat="false" ht="15" hidden="false" customHeight="false" outlineLevel="0" collapsed="false">
      <c r="A2617" s="8" t="n">
        <v>2613</v>
      </c>
      <c r="B2617" s="23" t="n">
        <v>10</v>
      </c>
      <c r="C2617" s="23" t="n">
        <v>1.5</v>
      </c>
      <c r="D2617" s="8" t="n">
        <v>300</v>
      </c>
      <c r="E2617" s="8" t="n">
        <v>18</v>
      </c>
      <c r="F2617" s="8" t="n">
        <v>8</v>
      </c>
      <c r="G2617" s="28" t="n">
        <v>20.62</v>
      </c>
      <c r="H2617" s="8" t="n">
        <v>112.855905</v>
      </c>
      <c r="I2617" s="8" t="n">
        <v>1197.149786</v>
      </c>
      <c r="J2617" s="28" t="n">
        <v>10.607773</v>
      </c>
      <c r="K2617" s="39" t="n">
        <v>1.451571</v>
      </c>
      <c r="L2617" s="28" t="n">
        <v>20.139154</v>
      </c>
      <c r="M2617" s="8" t="n">
        <v>254.5</v>
      </c>
      <c r="N2617" s="8" t="n">
        <v>1129</v>
      </c>
      <c r="O2617" s="28" t="n">
        <v>14.585527</v>
      </c>
      <c r="P2617" s="28" t="n">
        <v>12.60614</v>
      </c>
      <c r="Q2617" s="28" t="n">
        <v>15.586227</v>
      </c>
      <c r="R2617" s="8" t="n">
        <v>32</v>
      </c>
      <c r="S2617" s="8" t="n">
        <v>14</v>
      </c>
      <c r="T2617" s="23" t="n">
        <v>195.399992</v>
      </c>
      <c r="U2617" s="23" t="n">
        <v>161.973446</v>
      </c>
      <c r="V2617" s="28" t="n">
        <v>8.891162</v>
      </c>
      <c r="W2617" s="39" t="n">
        <v>0.934421</v>
      </c>
      <c r="X2617" s="24" t="n">
        <f aca="false">P2617*RHO_VANE/2700*(1+SCRAP)*PRICE_VANE</f>
        <v>150.8954958</v>
      </c>
      <c r="Y2617" s="24" t="n">
        <f aca="false">Q2617*RHO_PLATE/2700*(1+SCRAP)*PRICE_PLATE</f>
        <v>186.56713719</v>
      </c>
      <c r="Z2617" s="24" t="n">
        <f aca="false">T2617*CUT_M+(R2617+S2617)*CUT_SET</f>
        <v>339.099988</v>
      </c>
      <c r="AA2617" s="24" t="n">
        <f aca="false">U2617*ROUND_M</f>
        <v>809.86723</v>
      </c>
      <c r="AB2617" s="24" t="n">
        <f aca="false">(R2617+S2617)*FINISH_PART</f>
        <v>368</v>
      </c>
      <c r="AC2617" s="24" t="n">
        <f aca="false">R2617*SPACER_VANE+(R2617+S2617)*ASM_H*LABOUR</f>
        <v>613.5</v>
      </c>
      <c r="AD2617" s="24" t="n">
        <f aca="false">V2617*G10_CAGE+W2617*G10_SLEEVE</f>
        <v>589.53498</v>
      </c>
      <c r="AE2617" s="24" t="n">
        <f aca="false">N2617/1000*SHAFT_M+SHAFT_SET</f>
        <v>215.48</v>
      </c>
      <c r="AF2617" s="24" t="n">
        <f aca="false">2*ROUNDUP(G2617*1000/V_ZENER,0)*PRICE_Z+5*ROUNDUP(G2617*DIODE_SAFETY/V_STICK,0)*PRICE_STICK</f>
        <v>149.8</v>
      </c>
      <c r="AG2617" s="24" t="n">
        <f aca="false">SUM(X2617:AF2617)</f>
        <v>3422.74483099</v>
      </c>
      <c r="AH2617" s="20" t="n">
        <f aca="false">FIXED_BOM</f>
        <v>3461</v>
      </c>
      <c r="AI2617" s="24" t="n">
        <f aca="false">(AG2617+AH2617)*(1+CONT)</f>
        <v>7916.3065556385</v>
      </c>
      <c r="AJ2617" s="24" t="n">
        <f aca="false">IF(L2617&gt;0,AI2617/L2617,1000000000000)</f>
        <v>393.080392336168</v>
      </c>
      <c r="AK2617" s="8" t="n">
        <f aca="false">IF(AND(G2617&gt;=V_NEED,L2617&gt;=P_MIN,K2617&gt;=Z_MIN,F2617&lt;=N_CAP,D2617&lt;=R_MAX,OR(CORONA_REQ=0,O2617&gt;=G2617)),1,0)</f>
        <v>0</v>
      </c>
      <c r="AL2617" s="28" t="n">
        <f aca="false">IF(AK2617=1,IF(OBJECTIVE=1,AI2617,AJ2617),1000000000000)+ROW()*0.000000001</f>
        <v>1000000000000</v>
      </c>
    </row>
    <row r="2618" customFormat="false" ht="15" hidden="false" customHeight="false" outlineLevel="0" collapsed="false">
      <c r="A2618" s="8" t="n">
        <v>2614</v>
      </c>
      <c r="B2618" s="23" t="n">
        <v>10</v>
      </c>
      <c r="C2618" s="23" t="n">
        <v>1.5</v>
      </c>
      <c r="D2618" s="8" t="n">
        <v>300</v>
      </c>
      <c r="E2618" s="8" t="n">
        <v>18</v>
      </c>
      <c r="F2618" s="8" t="n">
        <v>10</v>
      </c>
      <c r="G2618" s="28" t="n">
        <v>20.62</v>
      </c>
      <c r="H2618" s="8" t="n">
        <v>142.417479</v>
      </c>
      <c r="I2618" s="8" t="n">
        <v>1516.389729</v>
      </c>
      <c r="J2618" s="28" t="n">
        <v>10.647497</v>
      </c>
      <c r="K2618" s="39" t="n">
        <v>1.461779</v>
      </c>
      <c r="L2618" s="28" t="n">
        <v>25.931746</v>
      </c>
      <c r="M2618" s="8" t="n">
        <v>312</v>
      </c>
      <c r="N2618" s="8" t="n">
        <v>1244</v>
      </c>
      <c r="O2618" s="28" t="n">
        <v>14.585527</v>
      </c>
      <c r="P2618" s="28" t="n">
        <v>15.757675</v>
      </c>
      <c r="Q2618" s="28" t="n">
        <v>17.81283</v>
      </c>
      <c r="R2618" s="8" t="n">
        <v>40</v>
      </c>
      <c r="S2618" s="8" t="n">
        <v>16</v>
      </c>
      <c r="T2618" s="23" t="n">
        <v>240.951317</v>
      </c>
      <c r="U2618" s="23" t="n">
        <v>199.168135</v>
      </c>
      <c r="V2618" s="28" t="n">
        <v>10.570117</v>
      </c>
      <c r="W2618" s="39" t="n">
        <v>1.110872</v>
      </c>
      <c r="X2618" s="24" t="n">
        <f aca="false">P2618*RHO_VANE/2700*(1+SCRAP)*PRICE_VANE</f>
        <v>188.61936975</v>
      </c>
      <c r="Y2618" s="24" t="n">
        <f aca="false">Q2618*RHO_PLATE/2700*(1+SCRAP)*PRICE_PLATE</f>
        <v>213.2195751</v>
      </c>
      <c r="Z2618" s="24" t="n">
        <f aca="false">T2618*CUT_M+(R2618+S2618)*CUT_SET</f>
        <v>417.4269755</v>
      </c>
      <c r="AA2618" s="24" t="n">
        <f aca="false">U2618*ROUND_M</f>
        <v>995.840675</v>
      </c>
      <c r="AB2618" s="24" t="n">
        <f aca="false">(R2618+S2618)*FINISH_PART</f>
        <v>448</v>
      </c>
      <c r="AC2618" s="24" t="n">
        <f aca="false">R2618*SPACER_VANE+(R2618+S2618)*ASM_H*LABOUR</f>
        <v>750</v>
      </c>
      <c r="AD2618" s="24" t="n">
        <f aca="false">V2618*G10_CAGE+W2618*G10_SLEEVE</f>
        <v>700.85934</v>
      </c>
      <c r="AE2618" s="24" t="n">
        <f aca="false">N2618/1000*SHAFT_M+SHAFT_SET</f>
        <v>229.28</v>
      </c>
      <c r="AF2618" s="24" t="n">
        <f aca="false">2*ROUNDUP(G2618*1000/V_ZENER,0)*PRICE_Z+5*ROUNDUP(G2618*DIODE_SAFETY/V_STICK,0)*PRICE_STICK</f>
        <v>149.8</v>
      </c>
      <c r="AG2618" s="24" t="n">
        <f aca="false">SUM(X2618:AF2618)</f>
        <v>4093.04593535</v>
      </c>
      <c r="AH2618" s="20" t="n">
        <f aca="false">FIXED_BOM</f>
        <v>3461</v>
      </c>
      <c r="AI2618" s="24" t="n">
        <f aca="false">(AG2618+AH2618)*(1+CONT)</f>
        <v>8687.1528256525</v>
      </c>
      <c r="AJ2618" s="24" t="n">
        <f aca="false">IF(L2618&gt;0,AI2618/L2618,1000000000000)</f>
        <v>335.000690877217</v>
      </c>
      <c r="AK2618" s="8" t="n">
        <f aca="false">IF(AND(G2618&gt;=V_NEED,L2618&gt;=P_MIN,K2618&gt;=Z_MIN,F2618&lt;=N_CAP,D2618&lt;=R_MAX,OR(CORONA_REQ=0,O2618&gt;=G2618)),1,0)</f>
        <v>0</v>
      </c>
      <c r="AL2618" s="28" t="n">
        <f aca="false">IF(AK2618=1,IF(OBJECTIVE=1,AI2618,AJ2618),1000000000000)+ROW()*0.000000001</f>
        <v>1000000000000</v>
      </c>
    </row>
    <row r="2619" customFormat="false" ht="15" hidden="false" customHeight="false" outlineLevel="0" collapsed="false">
      <c r="A2619" s="8" t="n">
        <v>2615</v>
      </c>
      <c r="B2619" s="23" t="n">
        <v>10</v>
      </c>
      <c r="C2619" s="23" t="n">
        <v>1.5</v>
      </c>
      <c r="D2619" s="8" t="n">
        <v>300</v>
      </c>
      <c r="E2619" s="8" t="n">
        <v>18</v>
      </c>
      <c r="F2619" s="8" t="n">
        <v>12</v>
      </c>
      <c r="G2619" s="28" t="n">
        <v>20.62</v>
      </c>
      <c r="H2619" s="8" t="n">
        <v>171.979054</v>
      </c>
      <c r="I2619" s="8" t="n">
        <v>1835.629671</v>
      </c>
      <c r="J2619" s="28" t="n">
        <v>10.673565</v>
      </c>
      <c r="K2619" s="39" t="n">
        <v>1.468088</v>
      </c>
      <c r="L2619" s="28" t="n">
        <v>31.692662</v>
      </c>
      <c r="M2619" s="8" t="n">
        <v>381</v>
      </c>
      <c r="N2619" s="8" t="n">
        <v>1382</v>
      </c>
      <c r="O2619" s="28" t="n">
        <v>14.585527</v>
      </c>
      <c r="P2619" s="28" t="n">
        <v>18.90921</v>
      </c>
      <c r="Q2619" s="28" t="n">
        <v>22.266038</v>
      </c>
      <c r="R2619" s="8" t="n">
        <v>48</v>
      </c>
      <c r="S2619" s="8" t="n">
        <v>20</v>
      </c>
      <c r="T2619" s="23" t="n">
        <v>290.900872</v>
      </c>
      <c r="U2619" s="23" t="n">
        <v>240.761054</v>
      </c>
      <c r="V2619" s="28" t="n">
        <v>12.584863</v>
      </c>
      <c r="W2619" s="39" t="n">
        <v>1.322613</v>
      </c>
      <c r="X2619" s="24" t="n">
        <f aca="false">P2619*RHO_VANE/2700*(1+SCRAP)*PRICE_VANE</f>
        <v>226.3432437</v>
      </c>
      <c r="Y2619" s="24" t="n">
        <f aca="false">Q2619*RHO_PLATE/2700*(1+SCRAP)*PRICE_PLATE</f>
        <v>266.52447486</v>
      </c>
      <c r="Z2619" s="24" t="n">
        <f aca="false">T2619*CUT_M+(R2619+S2619)*CUT_SET</f>
        <v>504.351308</v>
      </c>
      <c r="AA2619" s="24" t="n">
        <f aca="false">U2619*ROUND_M</f>
        <v>1203.80527</v>
      </c>
      <c r="AB2619" s="24" t="n">
        <f aca="false">(R2619+S2619)*FINISH_PART</f>
        <v>544</v>
      </c>
      <c r="AC2619" s="24" t="n">
        <f aca="false">R2619*SPACER_VANE+(R2619+S2619)*ASM_H*LABOUR</f>
        <v>909</v>
      </c>
      <c r="AD2619" s="24" t="n">
        <f aca="false">V2619*G10_CAGE+W2619*G10_SLEEVE</f>
        <v>834.44856</v>
      </c>
      <c r="AE2619" s="24" t="n">
        <f aca="false">N2619/1000*SHAFT_M+SHAFT_SET</f>
        <v>245.84</v>
      </c>
      <c r="AF2619" s="24" t="n">
        <f aca="false">2*ROUNDUP(G2619*1000/V_ZENER,0)*PRICE_Z+5*ROUNDUP(G2619*DIODE_SAFETY/V_STICK,0)*PRICE_STICK</f>
        <v>149.8</v>
      </c>
      <c r="AG2619" s="24" t="n">
        <f aca="false">SUM(X2619:AF2619)</f>
        <v>4884.11285656</v>
      </c>
      <c r="AH2619" s="20" t="n">
        <f aca="false">FIXED_BOM</f>
        <v>3461</v>
      </c>
      <c r="AI2619" s="24" t="n">
        <f aca="false">(AG2619+AH2619)*(1+CONT)</f>
        <v>9596.879785044</v>
      </c>
      <c r="AJ2619" s="24" t="n">
        <f aca="false">IF(L2619&gt;0,AI2619/L2619,1000000000000)</f>
        <v>302.810782667736</v>
      </c>
      <c r="AK2619" s="8" t="n">
        <f aca="false">IF(AND(G2619&gt;=V_NEED,L2619&gt;=P_MIN,K2619&gt;=Z_MIN,F2619&lt;=N_CAP,D2619&lt;=R_MAX,OR(CORONA_REQ=0,O2619&gt;=G2619)),1,0)</f>
        <v>0</v>
      </c>
      <c r="AL2619" s="28" t="n">
        <f aca="false">IF(AK2619=1,IF(OBJECTIVE=1,AI2619,AJ2619),1000000000000)+ROW()*0.000000001</f>
        <v>1000000000000</v>
      </c>
    </row>
    <row r="2620" customFormat="false" ht="15" hidden="false" customHeight="false" outlineLevel="0" collapsed="false">
      <c r="A2620" s="8" t="n">
        <v>2616</v>
      </c>
      <c r="B2620" s="23" t="n">
        <v>10</v>
      </c>
      <c r="C2620" s="23" t="n">
        <v>1.5</v>
      </c>
      <c r="D2620" s="8" t="n">
        <v>300</v>
      </c>
      <c r="E2620" s="8" t="n">
        <v>18</v>
      </c>
      <c r="F2620" s="8" t="n">
        <v>16</v>
      </c>
      <c r="G2620" s="28" t="n">
        <v>20.62</v>
      </c>
      <c r="H2620" s="8" t="n">
        <v>231.102203</v>
      </c>
      <c r="I2620" s="8" t="n">
        <v>2474.109557</v>
      </c>
      <c r="J2620" s="28" t="n">
        <v>10.705694</v>
      </c>
      <c r="K2620" s="39" t="n">
        <v>1.476549</v>
      </c>
      <c r="L2620" s="28" t="n">
        <v>43.258257</v>
      </c>
      <c r="M2620" s="8" t="n">
        <v>507.5</v>
      </c>
      <c r="N2620" s="8" t="n">
        <v>1635</v>
      </c>
      <c r="O2620" s="28" t="n">
        <v>14.585527</v>
      </c>
      <c r="P2620" s="28" t="n">
        <v>25.21228</v>
      </c>
      <c r="Q2620" s="28" t="n">
        <v>28.945849</v>
      </c>
      <c r="R2620" s="8" t="n">
        <v>64</v>
      </c>
      <c r="S2620" s="8" t="n">
        <v>26</v>
      </c>
      <c r="T2620" s="23" t="n">
        <v>386.401753</v>
      </c>
      <c r="U2620" s="23" t="n">
        <v>319.548662</v>
      </c>
      <c r="V2620" s="28" t="n">
        <v>16.278564</v>
      </c>
      <c r="W2620" s="39" t="n">
        <v>1.710805</v>
      </c>
      <c r="X2620" s="24" t="n">
        <f aca="false">P2620*RHO_VANE/2700*(1+SCRAP)*PRICE_VANE</f>
        <v>301.7909916</v>
      </c>
      <c r="Y2620" s="24" t="n">
        <f aca="false">Q2620*RHO_PLATE/2700*(1+SCRAP)*PRICE_PLATE</f>
        <v>346.48181253</v>
      </c>
      <c r="Z2620" s="24" t="n">
        <f aca="false">T2620*CUT_M+(R2620+S2620)*CUT_SET</f>
        <v>669.6026295</v>
      </c>
      <c r="AA2620" s="24" t="n">
        <f aca="false">U2620*ROUND_M</f>
        <v>1597.74331</v>
      </c>
      <c r="AB2620" s="24" t="n">
        <f aca="false">(R2620+S2620)*FINISH_PART</f>
        <v>720</v>
      </c>
      <c r="AC2620" s="24" t="n">
        <f aca="false">R2620*SPACER_VANE+(R2620+S2620)*ASM_H*LABOUR</f>
        <v>1204.5</v>
      </c>
      <c r="AD2620" s="24" t="n">
        <f aca="false">V2620*G10_CAGE+W2620*G10_SLEEVE</f>
        <v>1079.36214</v>
      </c>
      <c r="AE2620" s="24" t="n">
        <f aca="false">N2620/1000*SHAFT_M+SHAFT_SET</f>
        <v>276.2</v>
      </c>
      <c r="AF2620" s="24" t="n">
        <f aca="false">2*ROUNDUP(G2620*1000/V_ZENER,0)*PRICE_Z+5*ROUNDUP(G2620*DIODE_SAFETY/V_STICK,0)*PRICE_STICK</f>
        <v>149.8</v>
      </c>
      <c r="AG2620" s="24" t="n">
        <f aca="false">SUM(X2620:AF2620)</f>
        <v>6345.48088363</v>
      </c>
      <c r="AH2620" s="20" t="n">
        <f aca="false">FIXED_BOM</f>
        <v>3461</v>
      </c>
      <c r="AI2620" s="24" t="n">
        <f aca="false">(AG2620+AH2620)*(1+CONT)</f>
        <v>11277.4530161745</v>
      </c>
      <c r="AJ2620" s="24" t="n">
        <f aca="false">IF(L2620&gt;0,AI2620/L2620,1000000000000)</f>
        <v>260.700587547355</v>
      </c>
      <c r="AK2620" s="8" t="n">
        <f aca="false">IF(AND(G2620&gt;=V_NEED,L2620&gt;=P_MIN,K2620&gt;=Z_MIN,F2620&lt;=N_CAP,D2620&lt;=R_MAX,OR(CORONA_REQ=0,O2620&gt;=G2620)),1,0)</f>
        <v>0</v>
      </c>
      <c r="AL2620" s="28" t="n">
        <f aca="false">IF(AK2620=1,IF(OBJECTIVE=1,AI2620,AJ2620),1000000000000)+ROW()*0.000000001</f>
        <v>1000000000000</v>
      </c>
    </row>
    <row r="2621" customFormat="false" ht="15" hidden="false" customHeight="false" outlineLevel="0" collapsed="false">
      <c r="A2621" s="8" t="n">
        <v>2617</v>
      </c>
      <c r="B2621" s="23" t="n">
        <v>10</v>
      </c>
      <c r="C2621" s="23" t="n">
        <v>1.5</v>
      </c>
      <c r="D2621" s="8" t="n">
        <v>300</v>
      </c>
      <c r="E2621" s="8" t="n">
        <v>22</v>
      </c>
      <c r="F2621" s="8" t="n">
        <v>4</v>
      </c>
      <c r="G2621" s="28" t="n">
        <v>20.62</v>
      </c>
      <c r="H2621" s="8" t="n">
        <v>70.736785</v>
      </c>
      <c r="I2621" s="8" t="n">
        <v>673.672356</v>
      </c>
      <c r="J2621" s="28" t="n">
        <v>9.52365</v>
      </c>
      <c r="K2621" s="39" t="n">
        <v>1.398746</v>
      </c>
      <c r="L2621" s="28" t="n">
        <v>10.385193</v>
      </c>
      <c r="M2621" s="8" t="n">
        <v>139.5</v>
      </c>
      <c r="N2621" s="8" t="n">
        <v>899</v>
      </c>
      <c r="O2621" s="28" t="n">
        <v>14.585527</v>
      </c>
      <c r="P2621" s="28" t="n">
        <v>7.490592</v>
      </c>
      <c r="Q2621" s="28" t="n">
        <v>11.133019</v>
      </c>
      <c r="R2621" s="8" t="n">
        <v>16</v>
      </c>
      <c r="S2621" s="8" t="n">
        <v>10</v>
      </c>
      <c r="T2621" s="23" t="n">
        <v>104.29734</v>
      </c>
      <c r="U2621" s="23" t="n">
        <v>87.584067</v>
      </c>
      <c r="V2621" s="28" t="n">
        <v>5.533252</v>
      </c>
      <c r="W2621" s="39" t="n">
        <v>0.58152</v>
      </c>
      <c r="X2621" s="24" t="n">
        <f aca="false">P2621*RHO_VANE/2700*(1+SCRAP)*PRICE_VANE</f>
        <v>89.66238624</v>
      </c>
      <c r="Y2621" s="24" t="n">
        <f aca="false">Q2621*RHO_PLATE/2700*(1+SCRAP)*PRICE_PLATE</f>
        <v>133.26223743</v>
      </c>
      <c r="Z2621" s="24" t="n">
        <f aca="false">T2621*CUT_M+(R2621+S2621)*CUT_SET</f>
        <v>182.44601</v>
      </c>
      <c r="AA2621" s="24" t="n">
        <f aca="false">U2621*ROUND_M</f>
        <v>437.920335</v>
      </c>
      <c r="AB2621" s="24" t="n">
        <f aca="false">(R2621+S2621)*FINISH_PART</f>
        <v>208</v>
      </c>
      <c r="AC2621" s="24" t="n">
        <f aca="false">R2621*SPACER_VANE+(R2621+S2621)*ASM_H*LABOUR</f>
        <v>340.5</v>
      </c>
      <c r="AD2621" s="24" t="n">
        <f aca="false">V2621*G10_CAGE+W2621*G10_SLEEVE</f>
        <v>366.88632</v>
      </c>
      <c r="AE2621" s="24" t="n">
        <f aca="false">N2621/1000*SHAFT_M+SHAFT_SET</f>
        <v>187.88</v>
      </c>
      <c r="AF2621" s="24" t="n">
        <f aca="false">2*ROUNDUP(G2621*1000/V_ZENER,0)*PRICE_Z+5*ROUNDUP(G2621*DIODE_SAFETY/V_STICK,0)*PRICE_STICK</f>
        <v>149.8</v>
      </c>
      <c r="AG2621" s="24" t="n">
        <f aca="false">SUM(X2621:AF2621)</f>
        <v>2096.35728867</v>
      </c>
      <c r="AH2621" s="20" t="n">
        <f aca="false">FIXED_BOM</f>
        <v>3461</v>
      </c>
      <c r="AI2621" s="24" t="n">
        <f aca="false">(AG2621+AH2621)*(1+CONT)</f>
        <v>6390.9608819705</v>
      </c>
      <c r="AJ2621" s="24" t="n">
        <f aca="false">IF(L2621&gt;0,AI2621/L2621,1000000000000)</f>
        <v>615.391633258092</v>
      </c>
      <c r="AK2621" s="8" t="n">
        <f aca="false">IF(AND(G2621&gt;=V_NEED,L2621&gt;=P_MIN,K2621&gt;=Z_MIN,F2621&lt;=N_CAP,D2621&lt;=R_MAX,OR(CORONA_REQ=0,O2621&gt;=G2621)),1,0)</f>
        <v>0</v>
      </c>
      <c r="AL2621" s="28" t="n">
        <f aca="false">IF(AK2621=1,IF(OBJECTIVE=1,AI2621,AJ2621),1000000000000)+ROW()*0.000000001</f>
        <v>1000000000000</v>
      </c>
    </row>
    <row r="2622" customFormat="false" ht="15" hidden="false" customHeight="false" outlineLevel="0" collapsed="false">
      <c r="A2622" s="8" t="n">
        <v>2618</v>
      </c>
      <c r="B2622" s="23" t="n">
        <v>10</v>
      </c>
      <c r="C2622" s="23" t="n">
        <v>1.5</v>
      </c>
      <c r="D2622" s="8" t="n">
        <v>300</v>
      </c>
      <c r="E2622" s="8" t="n">
        <v>22</v>
      </c>
      <c r="F2622" s="8" t="n">
        <v>6</v>
      </c>
      <c r="G2622" s="28" t="n">
        <v>20.62</v>
      </c>
      <c r="H2622" s="8" t="n">
        <v>110.014948</v>
      </c>
      <c r="I2622" s="8" t="n">
        <v>1058.627988</v>
      </c>
      <c r="J2622" s="28" t="n">
        <v>9.622583</v>
      </c>
      <c r="K2622" s="39" t="n">
        <v>1.42682</v>
      </c>
      <c r="L2622" s="28" t="n">
        <v>17.139684</v>
      </c>
      <c r="M2622" s="8" t="n">
        <v>197</v>
      </c>
      <c r="N2622" s="8" t="n">
        <v>1014</v>
      </c>
      <c r="O2622" s="28" t="n">
        <v>14.585527</v>
      </c>
      <c r="P2622" s="28" t="n">
        <v>11.235888</v>
      </c>
      <c r="Q2622" s="28" t="n">
        <v>13.359623</v>
      </c>
      <c r="R2622" s="8" t="n">
        <v>24</v>
      </c>
      <c r="S2622" s="8" t="n">
        <v>12</v>
      </c>
      <c r="T2622" s="23" t="n">
        <v>149.848666</v>
      </c>
      <c r="U2622" s="23" t="n">
        <v>124.778757</v>
      </c>
      <c r="V2622" s="28" t="n">
        <v>7.212207</v>
      </c>
      <c r="W2622" s="39" t="n">
        <v>0.757971</v>
      </c>
      <c r="X2622" s="24" t="n">
        <f aca="false">P2622*RHO_VANE/2700*(1+SCRAP)*PRICE_VANE</f>
        <v>134.49357936</v>
      </c>
      <c r="Y2622" s="24" t="n">
        <f aca="false">Q2622*RHO_PLATE/2700*(1+SCRAP)*PRICE_PLATE</f>
        <v>159.91468731</v>
      </c>
      <c r="Z2622" s="24" t="n">
        <f aca="false">T2622*CUT_M+(R2622+S2622)*CUT_SET</f>
        <v>260.772999</v>
      </c>
      <c r="AA2622" s="24" t="n">
        <f aca="false">U2622*ROUND_M</f>
        <v>623.893785</v>
      </c>
      <c r="AB2622" s="24" t="n">
        <f aca="false">(R2622+S2622)*FINISH_PART</f>
        <v>288</v>
      </c>
      <c r="AC2622" s="24" t="n">
        <f aca="false">R2622*SPACER_VANE+(R2622+S2622)*ASM_H*LABOUR</f>
        <v>477</v>
      </c>
      <c r="AD2622" s="24" t="n">
        <f aca="false">V2622*G10_CAGE+W2622*G10_SLEEVE</f>
        <v>478.21068</v>
      </c>
      <c r="AE2622" s="24" t="n">
        <f aca="false">N2622/1000*SHAFT_M+SHAFT_SET</f>
        <v>201.68</v>
      </c>
      <c r="AF2622" s="24" t="n">
        <f aca="false">2*ROUNDUP(G2622*1000/V_ZENER,0)*PRICE_Z+5*ROUNDUP(G2622*DIODE_SAFETY/V_STICK,0)*PRICE_STICK</f>
        <v>149.8</v>
      </c>
      <c r="AG2622" s="24" t="n">
        <f aca="false">SUM(X2622:AF2622)</f>
        <v>2773.76573067</v>
      </c>
      <c r="AH2622" s="20" t="n">
        <f aca="false">FIXED_BOM</f>
        <v>3461</v>
      </c>
      <c r="AI2622" s="24" t="n">
        <f aca="false">(AG2622+AH2622)*(1+CONT)</f>
        <v>7169.9805902705</v>
      </c>
      <c r="AJ2622" s="24" t="n">
        <f aca="false">IF(L2622&gt;0,AI2622/L2622,1000000000000)</f>
        <v>418.326299963902</v>
      </c>
      <c r="AK2622" s="8" t="n">
        <f aca="false">IF(AND(G2622&gt;=V_NEED,L2622&gt;=P_MIN,K2622&gt;=Z_MIN,F2622&lt;=N_CAP,D2622&lt;=R_MAX,OR(CORONA_REQ=0,O2622&gt;=G2622)),1,0)</f>
        <v>0</v>
      </c>
      <c r="AL2622" s="28" t="n">
        <f aca="false">IF(AK2622=1,IF(OBJECTIVE=1,AI2622,AJ2622),1000000000000)+ROW()*0.000000001</f>
        <v>1000000000000</v>
      </c>
    </row>
    <row r="2623" customFormat="false" ht="15" hidden="false" customHeight="false" outlineLevel="0" collapsed="false">
      <c r="A2623" s="8" t="n">
        <v>2619</v>
      </c>
      <c r="B2623" s="23" t="n">
        <v>10</v>
      </c>
      <c r="C2623" s="23" t="n">
        <v>1.5</v>
      </c>
      <c r="D2623" s="8" t="n">
        <v>300</v>
      </c>
      <c r="E2623" s="8" t="n">
        <v>22</v>
      </c>
      <c r="F2623" s="8" t="n">
        <v>8</v>
      </c>
      <c r="G2623" s="28" t="n">
        <v>20.62</v>
      </c>
      <c r="H2623" s="8" t="n">
        <v>149.293111</v>
      </c>
      <c r="I2623" s="8" t="n">
        <v>1443.58362</v>
      </c>
      <c r="J2623" s="28" t="n">
        <v>9.669459</v>
      </c>
      <c r="K2623" s="39" t="n">
        <v>1.440263</v>
      </c>
      <c r="L2623" s="28" t="n">
        <v>23.897416</v>
      </c>
      <c r="M2623" s="8" t="n">
        <v>266</v>
      </c>
      <c r="N2623" s="8" t="n">
        <v>1152</v>
      </c>
      <c r="O2623" s="28" t="n">
        <v>14.585527</v>
      </c>
      <c r="P2623" s="28" t="n">
        <v>14.981184</v>
      </c>
      <c r="Q2623" s="28" t="n">
        <v>17.81283</v>
      </c>
      <c r="R2623" s="8" t="n">
        <v>32</v>
      </c>
      <c r="S2623" s="8" t="n">
        <v>16</v>
      </c>
      <c r="T2623" s="23" t="n">
        <v>199.798221</v>
      </c>
      <c r="U2623" s="23" t="n">
        <v>166.371675</v>
      </c>
      <c r="V2623" s="28" t="n">
        <v>9.226953</v>
      </c>
      <c r="W2623" s="39" t="n">
        <v>0.969712</v>
      </c>
      <c r="X2623" s="24" t="n">
        <f aca="false">P2623*RHO_VANE/2700*(1+SCRAP)*PRICE_VANE</f>
        <v>179.32477248</v>
      </c>
      <c r="Y2623" s="24" t="n">
        <f aca="false">Q2623*RHO_PLATE/2700*(1+SCRAP)*PRICE_PLATE</f>
        <v>213.2195751</v>
      </c>
      <c r="Z2623" s="24" t="n">
        <f aca="false">T2623*CUT_M+(R2623+S2623)*CUT_SET</f>
        <v>347.6973315</v>
      </c>
      <c r="AA2623" s="24" t="n">
        <f aca="false">U2623*ROUND_M</f>
        <v>831.858375</v>
      </c>
      <c r="AB2623" s="24" t="n">
        <f aca="false">(R2623+S2623)*FINISH_PART</f>
        <v>384</v>
      </c>
      <c r="AC2623" s="24" t="n">
        <f aca="false">R2623*SPACER_VANE+(R2623+S2623)*ASM_H*LABOUR</f>
        <v>636</v>
      </c>
      <c r="AD2623" s="24" t="n">
        <f aca="false">V2623*G10_CAGE+W2623*G10_SLEEVE</f>
        <v>611.7999</v>
      </c>
      <c r="AE2623" s="24" t="n">
        <f aca="false">N2623/1000*SHAFT_M+SHAFT_SET</f>
        <v>218.24</v>
      </c>
      <c r="AF2623" s="24" t="n">
        <f aca="false">2*ROUNDUP(G2623*1000/V_ZENER,0)*PRICE_Z+5*ROUNDUP(G2623*DIODE_SAFETY/V_STICK,0)*PRICE_STICK</f>
        <v>149.8</v>
      </c>
      <c r="AG2623" s="24" t="n">
        <f aca="false">SUM(X2623:AF2623)</f>
        <v>3571.93995408</v>
      </c>
      <c r="AH2623" s="20" t="n">
        <f aca="false">FIXED_BOM</f>
        <v>3461</v>
      </c>
      <c r="AI2623" s="24" t="n">
        <f aca="false">(AG2623+AH2623)*(1+CONT)</f>
        <v>8087.880947192</v>
      </c>
      <c r="AJ2623" s="24" t="n">
        <f aca="false">IF(L2623&gt;0,AI2623/L2623,1000000000000)</f>
        <v>338.44165190044</v>
      </c>
      <c r="AK2623" s="8" t="n">
        <f aca="false">IF(AND(G2623&gt;=V_NEED,L2623&gt;=P_MIN,K2623&gt;=Z_MIN,F2623&lt;=N_CAP,D2623&lt;=R_MAX,OR(CORONA_REQ=0,O2623&gt;=G2623)),1,0)</f>
        <v>0</v>
      </c>
      <c r="AL2623" s="28" t="n">
        <f aca="false">IF(AK2623=1,IF(OBJECTIVE=1,AI2623,AJ2623),1000000000000)+ROW()*0.000000001</f>
        <v>1000000000000</v>
      </c>
    </row>
    <row r="2624" customFormat="false" ht="15" hidden="false" customHeight="false" outlineLevel="0" collapsed="false">
      <c r="A2624" s="8" t="n">
        <v>2620</v>
      </c>
      <c r="B2624" s="23" t="n">
        <v>10</v>
      </c>
      <c r="C2624" s="23" t="n">
        <v>1.5</v>
      </c>
      <c r="D2624" s="8" t="n">
        <v>300</v>
      </c>
      <c r="E2624" s="8" t="n">
        <v>22</v>
      </c>
      <c r="F2624" s="8" t="n">
        <v>10</v>
      </c>
      <c r="G2624" s="28" t="n">
        <v>20.62</v>
      </c>
      <c r="H2624" s="8" t="n">
        <v>188.571274</v>
      </c>
      <c r="I2624" s="8" t="n">
        <v>1828.539252</v>
      </c>
      <c r="J2624" s="28" t="n">
        <v>9.696807</v>
      </c>
      <c r="K2624" s="39" t="n">
        <v>1.448641</v>
      </c>
      <c r="L2624" s="28" t="n">
        <v>30.679879</v>
      </c>
      <c r="M2624" s="8" t="n">
        <v>335</v>
      </c>
      <c r="N2624" s="8" t="n">
        <v>1290</v>
      </c>
      <c r="O2624" s="28" t="n">
        <v>14.585527</v>
      </c>
      <c r="P2624" s="28" t="n">
        <v>18.72648</v>
      </c>
      <c r="Q2624" s="28" t="n">
        <v>22.266038</v>
      </c>
      <c r="R2624" s="8" t="n">
        <v>40</v>
      </c>
      <c r="S2624" s="8" t="n">
        <v>20</v>
      </c>
      <c r="T2624" s="23" t="n">
        <v>249.747777</v>
      </c>
      <c r="U2624" s="23" t="n">
        <v>207.964594</v>
      </c>
      <c r="V2624" s="28" t="n">
        <v>11.241699</v>
      </c>
      <c r="W2624" s="39" t="n">
        <v>1.181452</v>
      </c>
      <c r="X2624" s="24" t="n">
        <f aca="false">P2624*RHO_VANE/2700*(1+SCRAP)*PRICE_VANE</f>
        <v>224.1559656</v>
      </c>
      <c r="Y2624" s="24" t="n">
        <f aca="false">Q2624*RHO_PLATE/2700*(1+SCRAP)*PRICE_PLATE</f>
        <v>266.52447486</v>
      </c>
      <c r="Z2624" s="24" t="n">
        <f aca="false">T2624*CUT_M+(R2624+S2624)*CUT_SET</f>
        <v>434.6216655</v>
      </c>
      <c r="AA2624" s="24" t="n">
        <f aca="false">U2624*ROUND_M</f>
        <v>1039.82297</v>
      </c>
      <c r="AB2624" s="24" t="n">
        <f aca="false">(R2624+S2624)*FINISH_PART</f>
        <v>480</v>
      </c>
      <c r="AC2624" s="24" t="n">
        <f aca="false">R2624*SPACER_VANE+(R2624+S2624)*ASM_H*LABOUR</f>
        <v>795</v>
      </c>
      <c r="AD2624" s="24" t="n">
        <f aca="false">V2624*G10_CAGE+W2624*G10_SLEEVE</f>
        <v>745.38906</v>
      </c>
      <c r="AE2624" s="24" t="n">
        <f aca="false">N2624/1000*SHAFT_M+SHAFT_SET</f>
        <v>234.8</v>
      </c>
      <c r="AF2624" s="24" t="n">
        <f aca="false">2*ROUNDUP(G2624*1000/V_ZENER,0)*PRICE_Z+5*ROUNDUP(G2624*DIODE_SAFETY/V_STICK,0)*PRICE_STICK</f>
        <v>149.8</v>
      </c>
      <c r="AG2624" s="24" t="n">
        <f aca="false">SUM(X2624:AF2624)</f>
        <v>4370.11413596</v>
      </c>
      <c r="AH2624" s="20" t="n">
        <f aca="false">FIXED_BOM</f>
        <v>3461</v>
      </c>
      <c r="AI2624" s="24" t="n">
        <f aca="false">(AG2624+AH2624)*(1+CONT)</f>
        <v>9005.781256354</v>
      </c>
      <c r="AJ2624" s="24" t="n">
        <f aca="false">IF(L2624&gt;0,AI2624/L2624,1000000000000)</f>
        <v>293.540312083825</v>
      </c>
      <c r="AK2624" s="8" t="n">
        <f aca="false">IF(AND(G2624&gt;=V_NEED,L2624&gt;=P_MIN,K2624&gt;=Z_MIN,F2624&lt;=N_CAP,D2624&lt;=R_MAX,OR(CORONA_REQ=0,O2624&gt;=G2624)),1,0)</f>
        <v>0</v>
      </c>
      <c r="AL2624" s="28" t="n">
        <f aca="false">IF(AK2624=1,IF(OBJECTIVE=1,AI2624,AJ2624),1000000000000)+ROW()*0.000000001</f>
        <v>1000000000000</v>
      </c>
    </row>
    <row r="2625" customFormat="false" ht="15" hidden="false" customHeight="false" outlineLevel="0" collapsed="false">
      <c r="A2625" s="8" t="n">
        <v>2621</v>
      </c>
      <c r="B2625" s="23" t="n">
        <v>10</v>
      </c>
      <c r="C2625" s="23" t="n">
        <v>1.5</v>
      </c>
      <c r="D2625" s="8" t="n">
        <v>300</v>
      </c>
      <c r="E2625" s="8" t="n">
        <v>22</v>
      </c>
      <c r="F2625" s="8" t="n">
        <v>12</v>
      </c>
      <c r="G2625" s="28" t="n">
        <v>20.62</v>
      </c>
      <c r="H2625" s="8" t="n">
        <v>227.849437</v>
      </c>
      <c r="I2625" s="8" t="n">
        <v>2213.494884</v>
      </c>
      <c r="J2625" s="28" t="n">
        <v>9.714726</v>
      </c>
      <c r="K2625" s="39" t="n">
        <v>1.453312</v>
      </c>
      <c r="L2625" s="28" t="n">
        <v>37.411473</v>
      </c>
      <c r="M2625" s="8" t="n">
        <v>392.5</v>
      </c>
      <c r="N2625" s="8" t="n">
        <v>1405</v>
      </c>
      <c r="O2625" s="28" t="n">
        <v>14.585527</v>
      </c>
      <c r="P2625" s="28" t="n">
        <v>22.471776</v>
      </c>
      <c r="Q2625" s="28" t="n">
        <v>24.492642</v>
      </c>
      <c r="R2625" s="8" t="n">
        <v>48</v>
      </c>
      <c r="S2625" s="8" t="n">
        <v>22</v>
      </c>
      <c r="T2625" s="23" t="n">
        <v>295.299102</v>
      </c>
      <c r="U2625" s="23" t="n">
        <v>245.159283</v>
      </c>
      <c r="V2625" s="28" t="n">
        <v>12.920654</v>
      </c>
      <c r="W2625" s="39" t="n">
        <v>1.357903</v>
      </c>
      <c r="X2625" s="24" t="n">
        <f aca="false">P2625*RHO_VANE/2700*(1+SCRAP)*PRICE_VANE</f>
        <v>268.98715872</v>
      </c>
      <c r="Y2625" s="24" t="n">
        <f aca="false">Q2625*RHO_PLATE/2700*(1+SCRAP)*PRICE_PLATE</f>
        <v>293.17692474</v>
      </c>
      <c r="Z2625" s="24" t="n">
        <f aca="false">T2625*CUT_M+(R2625+S2625)*CUT_SET</f>
        <v>512.948653</v>
      </c>
      <c r="AA2625" s="24" t="n">
        <f aca="false">U2625*ROUND_M</f>
        <v>1225.796415</v>
      </c>
      <c r="AB2625" s="24" t="n">
        <f aca="false">(R2625+S2625)*FINISH_PART</f>
        <v>560</v>
      </c>
      <c r="AC2625" s="24" t="n">
        <f aca="false">R2625*SPACER_VANE+(R2625+S2625)*ASM_H*LABOUR</f>
        <v>931.5</v>
      </c>
      <c r="AD2625" s="24" t="n">
        <f aca="false">V2625*G10_CAGE+W2625*G10_SLEEVE</f>
        <v>856.71342</v>
      </c>
      <c r="AE2625" s="24" t="n">
        <f aca="false">N2625/1000*SHAFT_M+SHAFT_SET</f>
        <v>248.6</v>
      </c>
      <c r="AF2625" s="24" t="n">
        <f aca="false">2*ROUNDUP(G2625*1000/V_ZENER,0)*PRICE_Z+5*ROUNDUP(G2625*DIODE_SAFETY/V_STICK,0)*PRICE_STICK</f>
        <v>149.8</v>
      </c>
      <c r="AG2625" s="24" t="n">
        <f aca="false">SUM(X2625:AF2625)</f>
        <v>5047.52257146</v>
      </c>
      <c r="AH2625" s="20" t="n">
        <f aca="false">FIXED_BOM</f>
        <v>3461</v>
      </c>
      <c r="AI2625" s="24" t="n">
        <f aca="false">(AG2625+AH2625)*(1+CONT)</f>
        <v>9784.800957179</v>
      </c>
      <c r="AJ2625" s="24" t="n">
        <f aca="false">IF(L2625&gt;0,AI2625/L2625,1000000000000)</f>
        <v>261.545461125762</v>
      </c>
      <c r="AK2625" s="8" t="n">
        <f aca="false">IF(AND(G2625&gt;=V_NEED,L2625&gt;=P_MIN,K2625&gt;=Z_MIN,F2625&lt;=N_CAP,D2625&lt;=R_MAX,OR(CORONA_REQ=0,O2625&gt;=G2625)),1,0)</f>
        <v>0</v>
      </c>
      <c r="AL2625" s="28" t="n">
        <f aca="false">IF(AK2625=1,IF(OBJECTIVE=1,AI2625,AJ2625),1000000000000)+ROW()*0.000000001</f>
        <v>1000000000000</v>
      </c>
    </row>
    <row r="2626" customFormat="false" ht="15" hidden="false" customHeight="false" outlineLevel="0" collapsed="false">
      <c r="A2626" s="8" t="n">
        <v>2622</v>
      </c>
      <c r="B2626" s="23" t="n">
        <v>10</v>
      </c>
      <c r="C2626" s="23" t="n">
        <v>1.5</v>
      </c>
      <c r="D2626" s="8" t="n">
        <v>300</v>
      </c>
      <c r="E2626" s="8" t="n">
        <v>22</v>
      </c>
      <c r="F2626" s="8" t="n">
        <v>16</v>
      </c>
      <c r="G2626" s="28" t="n">
        <v>20.62</v>
      </c>
      <c r="H2626" s="8" t="n">
        <v>306.405763</v>
      </c>
      <c r="I2626" s="8" t="n">
        <v>2983.406148</v>
      </c>
      <c r="J2626" s="28" t="n">
        <v>9.736782</v>
      </c>
      <c r="K2626" s="39" t="n">
        <v>1.460334</v>
      </c>
      <c r="L2626" s="28" t="n">
        <v>51.00498</v>
      </c>
      <c r="M2626" s="8" t="n">
        <v>530.5</v>
      </c>
      <c r="N2626" s="8" t="n">
        <v>1681</v>
      </c>
      <c r="O2626" s="28" t="n">
        <v>14.585527</v>
      </c>
      <c r="P2626" s="28" t="n">
        <v>29.962368</v>
      </c>
      <c r="Q2626" s="28" t="n">
        <v>33.399057</v>
      </c>
      <c r="R2626" s="8" t="n">
        <v>64</v>
      </c>
      <c r="S2626" s="8" t="n">
        <v>30</v>
      </c>
      <c r="T2626" s="23" t="n">
        <v>395.198213</v>
      </c>
      <c r="U2626" s="23" t="n">
        <v>328.345121</v>
      </c>
      <c r="V2626" s="28" t="n">
        <v>16.950146</v>
      </c>
      <c r="W2626" s="39" t="n">
        <v>1.781385</v>
      </c>
      <c r="X2626" s="24" t="n">
        <f aca="false">P2626*RHO_VANE/2700*(1+SCRAP)*PRICE_VANE</f>
        <v>358.64954496</v>
      </c>
      <c r="Y2626" s="24" t="n">
        <f aca="false">Q2626*RHO_PLATE/2700*(1+SCRAP)*PRICE_PLATE</f>
        <v>399.78671229</v>
      </c>
      <c r="Z2626" s="24" t="n">
        <f aca="false">T2626*CUT_M+(R2626+S2626)*CUT_SET</f>
        <v>686.7973195</v>
      </c>
      <c r="AA2626" s="24" t="n">
        <f aca="false">U2626*ROUND_M</f>
        <v>1641.725605</v>
      </c>
      <c r="AB2626" s="24" t="n">
        <f aca="false">(R2626+S2626)*FINISH_PART</f>
        <v>752</v>
      </c>
      <c r="AC2626" s="24" t="n">
        <f aca="false">R2626*SPACER_VANE+(R2626+S2626)*ASM_H*LABOUR</f>
        <v>1249.5</v>
      </c>
      <c r="AD2626" s="24" t="n">
        <f aca="false">V2626*G10_CAGE+W2626*G10_SLEEVE</f>
        <v>1123.89186</v>
      </c>
      <c r="AE2626" s="24" t="n">
        <f aca="false">N2626/1000*SHAFT_M+SHAFT_SET</f>
        <v>281.72</v>
      </c>
      <c r="AF2626" s="24" t="n">
        <f aca="false">2*ROUNDUP(G2626*1000/V_ZENER,0)*PRICE_Z+5*ROUNDUP(G2626*DIODE_SAFETY/V_STICK,0)*PRICE_STICK</f>
        <v>149.8</v>
      </c>
      <c r="AG2626" s="24" t="n">
        <f aca="false">SUM(X2626:AF2626)</f>
        <v>6643.87104175</v>
      </c>
      <c r="AH2626" s="20" t="n">
        <f aca="false">FIXED_BOM</f>
        <v>3461</v>
      </c>
      <c r="AI2626" s="24" t="n">
        <f aca="false">(AG2626+AH2626)*(1+CONT)</f>
        <v>11620.6016980125</v>
      </c>
      <c r="AJ2626" s="24" t="n">
        <f aca="false">IF(L2626&gt;0,AI2626/L2626,1000000000000)</f>
        <v>227.832688063254</v>
      </c>
      <c r="AK2626" s="8" t="n">
        <f aca="false">IF(AND(G2626&gt;=V_NEED,L2626&gt;=P_MIN,K2626&gt;=Z_MIN,F2626&lt;=N_CAP,D2626&lt;=R_MAX,OR(CORONA_REQ=0,O2626&gt;=G2626)),1,0)</f>
        <v>0</v>
      </c>
      <c r="AL2626" s="28" t="n">
        <f aca="false">IF(AK2626=1,IF(OBJECTIVE=1,AI2626,AJ2626),1000000000000)+ROW()*0.000000001</f>
        <v>1000000000000</v>
      </c>
    </row>
    <row r="2627" customFormat="false" ht="15" hidden="false" customHeight="false" outlineLevel="0" collapsed="false">
      <c r="A2627" s="8" t="n">
        <v>2623</v>
      </c>
      <c r="B2627" s="23" t="n">
        <v>10</v>
      </c>
      <c r="C2627" s="23" t="n">
        <v>1.5</v>
      </c>
      <c r="D2627" s="8" t="n">
        <v>300</v>
      </c>
      <c r="E2627" s="8" t="n">
        <v>26</v>
      </c>
      <c r="F2627" s="8" t="n">
        <v>4</v>
      </c>
      <c r="G2627" s="28" t="n">
        <v>20.62</v>
      </c>
      <c r="H2627" s="8" t="n">
        <v>104.782874</v>
      </c>
      <c r="I2627" s="8" t="n">
        <v>786.599588</v>
      </c>
      <c r="J2627" s="28" t="n">
        <v>7.506948</v>
      </c>
      <c r="K2627" s="39" t="n">
        <v>1.357352</v>
      </c>
      <c r="L2627" s="28" t="n">
        <v>11.248679</v>
      </c>
      <c r="M2627" s="8" t="n">
        <v>139.5</v>
      </c>
      <c r="N2627" s="8" t="n">
        <v>899</v>
      </c>
      <c r="O2627" s="28" t="n">
        <v>14.585527</v>
      </c>
      <c r="P2627" s="28" t="n">
        <v>8.678114</v>
      </c>
      <c r="Q2627" s="28" t="n">
        <v>11.133019</v>
      </c>
      <c r="R2627" s="8" t="n">
        <v>16</v>
      </c>
      <c r="S2627" s="8" t="n">
        <v>10</v>
      </c>
      <c r="T2627" s="23" t="n">
        <v>104.29734</v>
      </c>
      <c r="U2627" s="23" t="n">
        <v>87.584067</v>
      </c>
      <c r="V2627" s="28" t="n">
        <v>5.533252</v>
      </c>
      <c r="W2627" s="39" t="n">
        <v>0.58152</v>
      </c>
      <c r="X2627" s="24" t="n">
        <f aca="false">P2627*RHO_VANE/2700*(1+SCRAP)*PRICE_VANE</f>
        <v>103.87702458</v>
      </c>
      <c r="Y2627" s="24" t="n">
        <f aca="false">Q2627*RHO_PLATE/2700*(1+SCRAP)*PRICE_PLATE</f>
        <v>133.26223743</v>
      </c>
      <c r="Z2627" s="24" t="n">
        <f aca="false">T2627*CUT_M+(R2627+S2627)*CUT_SET</f>
        <v>182.44601</v>
      </c>
      <c r="AA2627" s="24" t="n">
        <f aca="false">U2627*ROUND_M</f>
        <v>437.920335</v>
      </c>
      <c r="AB2627" s="24" t="n">
        <f aca="false">(R2627+S2627)*FINISH_PART</f>
        <v>208</v>
      </c>
      <c r="AC2627" s="24" t="n">
        <f aca="false">R2627*SPACER_VANE+(R2627+S2627)*ASM_H*LABOUR</f>
        <v>340.5</v>
      </c>
      <c r="AD2627" s="24" t="n">
        <f aca="false">V2627*G10_CAGE+W2627*G10_SLEEVE</f>
        <v>366.88632</v>
      </c>
      <c r="AE2627" s="24" t="n">
        <f aca="false">N2627/1000*SHAFT_M+SHAFT_SET</f>
        <v>187.88</v>
      </c>
      <c r="AF2627" s="24" t="n">
        <f aca="false">2*ROUNDUP(G2627*1000/V_ZENER,0)*PRICE_Z+5*ROUNDUP(G2627*DIODE_SAFETY/V_STICK,0)*PRICE_STICK</f>
        <v>149.8</v>
      </c>
      <c r="AG2627" s="24" t="n">
        <f aca="false">SUM(X2627:AF2627)</f>
        <v>2110.57192701</v>
      </c>
      <c r="AH2627" s="20" t="n">
        <f aca="false">FIXED_BOM</f>
        <v>3461</v>
      </c>
      <c r="AI2627" s="24" t="n">
        <f aca="false">(AG2627+AH2627)*(1+CONT)</f>
        <v>6407.3077160615</v>
      </c>
      <c r="AJ2627" s="24" t="n">
        <f aca="false">IF(L2627&gt;0,AI2627/L2627,1000000000000)</f>
        <v>569.60534797566</v>
      </c>
      <c r="AK2627" s="8" t="n">
        <f aca="false">IF(AND(G2627&gt;=V_NEED,L2627&gt;=P_MIN,K2627&gt;=Z_MIN,F2627&lt;=N_CAP,D2627&lt;=R_MAX,OR(CORONA_REQ=0,O2627&gt;=G2627)),1,0)</f>
        <v>0</v>
      </c>
      <c r="AL2627" s="28" t="n">
        <f aca="false">IF(AK2627=1,IF(OBJECTIVE=1,AI2627,AJ2627),1000000000000)+ROW()*0.000000001</f>
        <v>1000000000000</v>
      </c>
    </row>
    <row r="2628" customFormat="false" ht="15" hidden="false" customHeight="false" outlineLevel="0" collapsed="false">
      <c r="A2628" s="8" t="n">
        <v>2624</v>
      </c>
      <c r="B2628" s="23" t="n">
        <v>10</v>
      </c>
      <c r="C2628" s="23" t="n">
        <v>1.5</v>
      </c>
      <c r="D2628" s="8" t="n">
        <v>300</v>
      </c>
      <c r="E2628" s="8" t="n">
        <v>26</v>
      </c>
      <c r="F2628" s="8" t="n">
        <v>6</v>
      </c>
      <c r="G2628" s="28" t="n">
        <v>20.62</v>
      </c>
      <c r="H2628" s="8" t="n">
        <v>163.515945</v>
      </c>
      <c r="I2628" s="8" t="n">
        <v>1236.085067</v>
      </c>
      <c r="J2628" s="28" t="n">
        <v>7.559416</v>
      </c>
      <c r="K2628" s="39" t="n">
        <v>1.37922</v>
      </c>
      <c r="L2628" s="28" t="n">
        <v>18.456747</v>
      </c>
      <c r="M2628" s="8" t="n">
        <v>208.5</v>
      </c>
      <c r="N2628" s="8" t="n">
        <v>1037</v>
      </c>
      <c r="O2628" s="28" t="n">
        <v>14.585527</v>
      </c>
      <c r="P2628" s="28" t="n">
        <v>13.017171</v>
      </c>
      <c r="Q2628" s="28" t="n">
        <v>15.586227</v>
      </c>
      <c r="R2628" s="8" t="n">
        <v>24</v>
      </c>
      <c r="S2628" s="8" t="n">
        <v>14</v>
      </c>
      <c r="T2628" s="23" t="n">
        <v>154.246896</v>
      </c>
      <c r="U2628" s="23" t="n">
        <v>129.176986</v>
      </c>
      <c r="V2628" s="28" t="n">
        <v>7.547998</v>
      </c>
      <c r="W2628" s="39" t="n">
        <v>0.793261</v>
      </c>
      <c r="X2628" s="24" t="n">
        <f aca="false">P2628*RHO_VANE/2700*(1+SCRAP)*PRICE_VANE</f>
        <v>155.81553687</v>
      </c>
      <c r="Y2628" s="24" t="n">
        <f aca="false">Q2628*RHO_PLATE/2700*(1+SCRAP)*PRICE_PLATE</f>
        <v>186.56713719</v>
      </c>
      <c r="Z2628" s="24" t="n">
        <f aca="false">T2628*CUT_M+(R2628+S2628)*CUT_SET</f>
        <v>269.370344</v>
      </c>
      <c r="AA2628" s="24" t="n">
        <f aca="false">U2628*ROUND_M</f>
        <v>645.88493</v>
      </c>
      <c r="AB2628" s="24" t="n">
        <f aca="false">(R2628+S2628)*FINISH_PART</f>
        <v>304</v>
      </c>
      <c r="AC2628" s="24" t="n">
        <f aca="false">R2628*SPACER_VANE+(R2628+S2628)*ASM_H*LABOUR</f>
        <v>499.5</v>
      </c>
      <c r="AD2628" s="24" t="n">
        <f aca="false">V2628*G10_CAGE+W2628*G10_SLEEVE</f>
        <v>500.47554</v>
      </c>
      <c r="AE2628" s="24" t="n">
        <f aca="false">N2628/1000*SHAFT_M+SHAFT_SET</f>
        <v>204.44</v>
      </c>
      <c r="AF2628" s="24" t="n">
        <f aca="false">2*ROUNDUP(G2628*1000/V_ZENER,0)*PRICE_Z+5*ROUNDUP(G2628*DIODE_SAFETY/V_STICK,0)*PRICE_STICK</f>
        <v>149.8</v>
      </c>
      <c r="AG2628" s="24" t="n">
        <f aca="false">SUM(X2628:AF2628)</f>
        <v>2915.85348806</v>
      </c>
      <c r="AH2628" s="20" t="n">
        <f aca="false">FIXED_BOM</f>
        <v>3461</v>
      </c>
      <c r="AI2628" s="24" t="n">
        <f aca="false">(AG2628+AH2628)*(1+CONT)</f>
        <v>7333.381511269</v>
      </c>
      <c r="AJ2628" s="24" t="n">
        <f aca="false">IF(L2628&gt;0,AI2628/L2628,1000000000000)</f>
        <v>397.3279533641</v>
      </c>
      <c r="AK2628" s="8" t="n">
        <f aca="false">IF(AND(G2628&gt;=V_NEED,L2628&gt;=P_MIN,K2628&gt;=Z_MIN,F2628&lt;=N_CAP,D2628&lt;=R_MAX,OR(CORONA_REQ=0,O2628&gt;=G2628)),1,0)</f>
        <v>0</v>
      </c>
      <c r="AL2628" s="28" t="n">
        <f aca="false">IF(AK2628=1,IF(OBJECTIVE=1,AI2628,AJ2628),1000000000000)+ROW()*0.000000001</f>
        <v>1000000000000</v>
      </c>
    </row>
    <row r="2629" customFormat="false" ht="15" hidden="false" customHeight="false" outlineLevel="0" collapsed="false">
      <c r="A2629" s="8" t="n">
        <v>2625</v>
      </c>
      <c r="B2629" s="23" t="n">
        <v>10</v>
      </c>
      <c r="C2629" s="23" t="n">
        <v>1.5</v>
      </c>
      <c r="D2629" s="8" t="n">
        <v>300</v>
      </c>
      <c r="E2629" s="8" t="n">
        <v>26</v>
      </c>
      <c r="F2629" s="8" t="n">
        <v>8</v>
      </c>
      <c r="G2629" s="28" t="n">
        <v>20.62</v>
      </c>
      <c r="H2629" s="8" t="n">
        <v>222.249016</v>
      </c>
      <c r="I2629" s="8" t="n">
        <v>1685.570546</v>
      </c>
      <c r="J2629" s="28" t="n">
        <v>7.584153</v>
      </c>
      <c r="K2629" s="39" t="n">
        <v>1.389584</v>
      </c>
      <c r="L2629" s="28" t="n">
        <v>25.661013</v>
      </c>
      <c r="M2629" s="8" t="n">
        <v>277.5</v>
      </c>
      <c r="N2629" s="8" t="n">
        <v>1175</v>
      </c>
      <c r="O2629" s="28" t="n">
        <v>14.585527</v>
      </c>
      <c r="P2629" s="28" t="n">
        <v>17.356228</v>
      </c>
      <c r="Q2629" s="28" t="n">
        <v>20.039434</v>
      </c>
      <c r="R2629" s="8" t="n">
        <v>32</v>
      </c>
      <c r="S2629" s="8" t="n">
        <v>18</v>
      </c>
      <c r="T2629" s="23" t="n">
        <v>204.196451</v>
      </c>
      <c r="U2629" s="23" t="n">
        <v>170.769905</v>
      </c>
      <c r="V2629" s="28" t="n">
        <v>9.562744</v>
      </c>
      <c r="W2629" s="39" t="n">
        <v>1.005002</v>
      </c>
      <c r="X2629" s="24" t="n">
        <f aca="false">P2629*RHO_VANE/2700*(1+SCRAP)*PRICE_VANE</f>
        <v>207.75404916</v>
      </c>
      <c r="Y2629" s="24" t="n">
        <f aca="false">Q2629*RHO_PLATE/2700*(1+SCRAP)*PRICE_PLATE</f>
        <v>239.87202498</v>
      </c>
      <c r="Z2629" s="24" t="n">
        <f aca="false">T2629*CUT_M+(R2629+S2629)*CUT_SET</f>
        <v>356.2946765</v>
      </c>
      <c r="AA2629" s="24" t="n">
        <f aca="false">U2629*ROUND_M</f>
        <v>853.849525</v>
      </c>
      <c r="AB2629" s="24" t="n">
        <f aca="false">(R2629+S2629)*FINISH_PART</f>
        <v>400</v>
      </c>
      <c r="AC2629" s="24" t="n">
        <f aca="false">R2629*SPACER_VANE+(R2629+S2629)*ASM_H*LABOUR</f>
        <v>658.5</v>
      </c>
      <c r="AD2629" s="24" t="n">
        <f aca="false">V2629*G10_CAGE+W2629*G10_SLEEVE</f>
        <v>634.06476</v>
      </c>
      <c r="AE2629" s="24" t="n">
        <f aca="false">N2629/1000*SHAFT_M+SHAFT_SET</f>
        <v>221</v>
      </c>
      <c r="AF2629" s="24" t="n">
        <f aca="false">2*ROUNDUP(G2629*1000/V_ZENER,0)*PRICE_Z+5*ROUNDUP(G2629*DIODE_SAFETY/V_STICK,0)*PRICE_STICK</f>
        <v>149.8</v>
      </c>
      <c r="AG2629" s="24" t="n">
        <f aca="false">SUM(X2629:AF2629)</f>
        <v>3721.13503564</v>
      </c>
      <c r="AH2629" s="20" t="n">
        <f aca="false">FIXED_BOM</f>
        <v>3461</v>
      </c>
      <c r="AI2629" s="24" t="n">
        <f aca="false">(AG2629+AH2629)*(1+CONT)</f>
        <v>8259.455290986</v>
      </c>
      <c r="AJ2629" s="24" t="n">
        <f aca="false">IF(L2629&gt;0,AI2629/L2629,1000000000000)</f>
        <v>321.86785809999</v>
      </c>
      <c r="AK2629" s="8" t="n">
        <f aca="false">IF(AND(G2629&gt;=V_NEED,L2629&gt;=P_MIN,K2629&gt;=Z_MIN,F2629&lt;=N_CAP,D2629&lt;=R_MAX,OR(CORONA_REQ=0,O2629&gt;=G2629)),1,0)</f>
        <v>0</v>
      </c>
      <c r="AL2629" s="28" t="n">
        <f aca="false">IF(AK2629=1,IF(OBJECTIVE=1,AI2629,AJ2629),1000000000000)+ROW()*0.000000001</f>
        <v>1000000000000</v>
      </c>
    </row>
    <row r="2630" customFormat="false" ht="15" hidden="false" customHeight="false" outlineLevel="0" collapsed="false">
      <c r="A2630" s="8" t="n">
        <v>2626</v>
      </c>
      <c r="B2630" s="23" t="n">
        <v>10</v>
      </c>
      <c r="C2630" s="23" t="n">
        <v>1.5</v>
      </c>
      <c r="D2630" s="8" t="n">
        <v>300</v>
      </c>
      <c r="E2630" s="8" t="n">
        <v>26</v>
      </c>
      <c r="F2630" s="8" t="n">
        <v>10</v>
      </c>
      <c r="G2630" s="28" t="n">
        <v>20.62</v>
      </c>
      <c r="H2630" s="8" t="n">
        <v>280.982087</v>
      </c>
      <c r="I2630" s="8" t="n">
        <v>2135.056025</v>
      </c>
      <c r="J2630" s="28" t="n">
        <v>7.598549</v>
      </c>
      <c r="K2630" s="39" t="n">
        <v>1.396299</v>
      </c>
      <c r="L2630" s="28" t="n">
        <v>32.889139</v>
      </c>
      <c r="M2630" s="8" t="n">
        <v>346.5</v>
      </c>
      <c r="N2630" s="8" t="n">
        <v>1313</v>
      </c>
      <c r="O2630" s="28" t="n">
        <v>14.585527</v>
      </c>
      <c r="P2630" s="28" t="n">
        <v>21.695285</v>
      </c>
      <c r="Q2630" s="28" t="n">
        <v>24.492642</v>
      </c>
      <c r="R2630" s="8" t="n">
        <v>40</v>
      </c>
      <c r="S2630" s="8" t="n">
        <v>22</v>
      </c>
      <c r="T2630" s="23" t="n">
        <v>254.146006</v>
      </c>
      <c r="U2630" s="23" t="n">
        <v>212.362824</v>
      </c>
      <c r="V2630" s="28" t="n">
        <v>11.57749</v>
      </c>
      <c r="W2630" s="39" t="n">
        <v>1.216743</v>
      </c>
      <c r="X2630" s="24" t="n">
        <f aca="false">P2630*RHO_VANE/2700*(1+SCRAP)*PRICE_VANE</f>
        <v>259.69256145</v>
      </c>
      <c r="Y2630" s="24" t="n">
        <f aca="false">Q2630*RHO_PLATE/2700*(1+SCRAP)*PRICE_PLATE</f>
        <v>293.17692474</v>
      </c>
      <c r="Z2630" s="24" t="n">
        <f aca="false">T2630*CUT_M+(R2630+S2630)*CUT_SET</f>
        <v>443.219009</v>
      </c>
      <c r="AA2630" s="24" t="n">
        <f aca="false">U2630*ROUND_M</f>
        <v>1061.81412</v>
      </c>
      <c r="AB2630" s="24" t="n">
        <f aca="false">(R2630+S2630)*FINISH_PART</f>
        <v>496</v>
      </c>
      <c r="AC2630" s="24" t="n">
        <f aca="false">R2630*SPACER_VANE+(R2630+S2630)*ASM_H*LABOUR</f>
        <v>817.5</v>
      </c>
      <c r="AD2630" s="24" t="n">
        <f aca="false">V2630*G10_CAGE+W2630*G10_SLEEVE</f>
        <v>767.65398</v>
      </c>
      <c r="AE2630" s="24" t="n">
        <f aca="false">N2630/1000*SHAFT_M+SHAFT_SET</f>
        <v>237.56</v>
      </c>
      <c r="AF2630" s="24" t="n">
        <f aca="false">2*ROUNDUP(G2630*1000/V_ZENER,0)*PRICE_Z+5*ROUNDUP(G2630*DIODE_SAFETY/V_STICK,0)*PRICE_STICK</f>
        <v>149.8</v>
      </c>
      <c r="AG2630" s="24" t="n">
        <f aca="false">SUM(X2630:AF2630)</f>
        <v>4526.41659519</v>
      </c>
      <c r="AH2630" s="20" t="n">
        <f aca="false">FIXED_BOM</f>
        <v>3461</v>
      </c>
      <c r="AI2630" s="24" t="n">
        <f aca="false">(AG2630+AH2630)*(1+CONT)</f>
        <v>9185.5290844685</v>
      </c>
      <c r="AJ2630" s="24" t="n">
        <f aca="false">IF(L2630&gt;0,AI2630/L2630,1000000000000)</f>
        <v>279.287611769603</v>
      </c>
      <c r="AK2630" s="8" t="n">
        <f aca="false">IF(AND(G2630&gt;=V_NEED,L2630&gt;=P_MIN,K2630&gt;=Z_MIN,F2630&lt;=N_CAP,D2630&lt;=R_MAX,OR(CORONA_REQ=0,O2630&gt;=G2630)),1,0)</f>
        <v>0</v>
      </c>
      <c r="AL2630" s="28" t="n">
        <f aca="false">IF(AK2630=1,IF(OBJECTIVE=1,AI2630,AJ2630),1000000000000)+ROW()*0.000000001</f>
        <v>1000000000000</v>
      </c>
    </row>
    <row r="2631" customFormat="false" ht="15" hidden="false" customHeight="false" outlineLevel="0" collapsed="false">
      <c r="A2631" s="8" t="n">
        <v>2627</v>
      </c>
      <c r="B2631" s="23" t="n">
        <v>10</v>
      </c>
      <c r="C2631" s="23" t="n">
        <v>1.5</v>
      </c>
      <c r="D2631" s="8" t="n">
        <v>300</v>
      </c>
      <c r="E2631" s="8" t="n">
        <v>26</v>
      </c>
      <c r="F2631" s="8" t="n">
        <v>12</v>
      </c>
      <c r="G2631" s="28" t="n">
        <v>20.62</v>
      </c>
      <c r="H2631" s="8" t="n">
        <v>339.715158</v>
      </c>
      <c r="I2631" s="8" t="n">
        <v>2584.541504</v>
      </c>
      <c r="J2631" s="28" t="n">
        <v>7.607966</v>
      </c>
      <c r="K2631" s="39" t="n">
        <v>1.400146</v>
      </c>
      <c r="L2631" s="28" t="n">
        <v>40.116589</v>
      </c>
      <c r="M2631" s="8" t="n">
        <v>415.5</v>
      </c>
      <c r="N2631" s="8" t="n">
        <v>1451</v>
      </c>
      <c r="O2631" s="28" t="n">
        <v>14.585527</v>
      </c>
      <c r="P2631" s="28" t="n">
        <v>26.034342</v>
      </c>
      <c r="Q2631" s="28" t="n">
        <v>28.945849</v>
      </c>
      <c r="R2631" s="8" t="n">
        <v>48</v>
      </c>
      <c r="S2631" s="8" t="n">
        <v>26</v>
      </c>
      <c r="T2631" s="23" t="n">
        <v>304.095562</v>
      </c>
      <c r="U2631" s="23" t="n">
        <v>253.955743</v>
      </c>
      <c r="V2631" s="28" t="n">
        <v>13.592236</v>
      </c>
      <c r="W2631" s="39" t="n">
        <v>1.428483</v>
      </c>
      <c r="X2631" s="24" t="n">
        <f aca="false">P2631*RHO_VANE/2700*(1+SCRAP)*PRICE_VANE</f>
        <v>311.63107374</v>
      </c>
      <c r="Y2631" s="24" t="n">
        <f aca="false">Q2631*RHO_PLATE/2700*(1+SCRAP)*PRICE_PLATE</f>
        <v>346.48181253</v>
      </c>
      <c r="Z2631" s="24" t="n">
        <f aca="false">T2631*CUT_M+(R2631+S2631)*CUT_SET</f>
        <v>530.143343</v>
      </c>
      <c r="AA2631" s="24" t="n">
        <f aca="false">U2631*ROUND_M</f>
        <v>1269.778715</v>
      </c>
      <c r="AB2631" s="24" t="n">
        <f aca="false">(R2631+S2631)*FINISH_PART</f>
        <v>592</v>
      </c>
      <c r="AC2631" s="24" t="n">
        <f aca="false">R2631*SPACER_VANE+(R2631+S2631)*ASM_H*LABOUR</f>
        <v>976.5</v>
      </c>
      <c r="AD2631" s="24" t="n">
        <f aca="false">V2631*G10_CAGE+W2631*G10_SLEEVE</f>
        <v>901.24314</v>
      </c>
      <c r="AE2631" s="24" t="n">
        <f aca="false">N2631/1000*SHAFT_M+SHAFT_SET</f>
        <v>254.12</v>
      </c>
      <c r="AF2631" s="24" t="n">
        <f aca="false">2*ROUNDUP(G2631*1000/V_ZENER,0)*PRICE_Z+5*ROUNDUP(G2631*DIODE_SAFETY/V_STICK,0)*PRICE_STICK</f>
        <v>149.8</v>
      </c>
      <c r="AG2631" s="24" t="n">
        <f aca="false">SUM(X2631:AF2631)</f>
        <v>5331.69808427</v>
      </c>
      <c r="AH2631" s="20" t="n">
        <f aca="false">FIXED_BOM</f>
        <v>3461</v>
      </c>
      <c r="AI2631" s="24" t="n">
        <f aca="false">(AG2631+AH2631)*(1+CONT)</f>
        <v>10111.6027969105</v>
      </c>
      <c r="AJ2631" s="24" t="n">
        <f aca="false">IF(L2631&gt;0,AI2631/L2631,1000000000000)</f>
        <v>252.055397753545</v>
      </c>
      <c r="AK2631" s="8" t="n">
        <f aca="false">IF(AND(G2631&gt;=V_NEED,L2631&gt;=P_MIN,K2631&gt;=Z_MIN,F2631&lt;=N_CAP,D2631&lt;=R_MAX,OR(CORONA_REQ=0,O2631&gt;=G2631)),1,0)</f>
        <v>0</v>
      </c>
      <c r="AL2631" s="28" t="n">
        <f aca="false">IF(AK2631=1,IF(OBJECTIVE=1,AI2631,AJ2631),1000000000000)+ROW()*0.000000001</f>
        <v>1000000000000</v>
      </c>
    </row>
    <row r="2632" customFormat="false" ht="15" hidden="false" customHeight="false" outlineLevel="0" collapsed="false">
      <c r="A2632" s="8" t="n">
        <v>2628</v>
      </c>
      <c r="B2632" s="23" t="n">
        <v>10</v>
      </c>
      <c r="C2632" s="23" t="n">
        <v>1.5</v>
      </c>
      <c r="D2632" s="8" t="n">
        <v>300</v>
      </c>
      <c r="E2632" s="8" t="n">
        <v>26</v>
      </c>
      <c r="F2632" s="8" t="n">
        <v>16</v>
      </c>
      <c r="G2632" s="28" t="n">
        <v>20.62</v>
      </c>
      <c r="H2632" s="8" t="n">
        <v>457.1813</v>
      </c>
      <c r="I2632" s="8" t="n">
        <v>3483.512461</v>
      </c>
      <c r="J2632" s="28" t="n">
        <v>7.619543</v>
      </c>
      <c r="K2632" s="39" t="n">
        <v>1.405299</v>
      </c>
      <c r="L2632" s="28" t="n">
        <v>54.606881</v>
      </c>
      <c r="M2632" s="8" t="n">
        <v>553.5</v>
      </c>
      <c r="N2632" s="8" t="n">
        <v>1727</v>
      </c>
      <c r="O2632" s="28" t="n">
        <v>14.585527</v>
      </c>
      <c r="P2632" s="28" t="n">
        <v>34.712456</v>
      </c>
      <c r="Q2632" s="28" t="n">
        <v>37.852264</v>
      </c>
      <c r="R2632" s="8" t="n">
        <v>64</v>
      </c>
      <c r="S2632" s="8" t="n">
        <v>34</v>
      </c>
      <c r="T2632" s="23" t="n">
        <v>403.994672</v>
      </c>
      <c r="U2632" s="23" t="n">
        <v>337.141581</v>
      </c>
      <c r="V2632" s="28" t="n">
        <v>17.621729</v>
      </c>
      <c r="W2632" s="39" t="n">
        <v>1.851965</v>
      </c>
      <c r="X2632" s="24" t="n">
        <f aca="false">P2632*RHO_VANE/2700*(1+SCRAP)*PRICE_VANE</f>
        <v>415.50809832</v>
      </c>
      <c r="Y2632" s="24" t="n">
        <f aca="false">Q2632*RHO_PLATE/2700*(1+SCRAP)*PRICE_PLATE</f>
        <v>453.09160008</v>
      </c>
      <c r="Z2632" s="24" t="n">
        <f aca="false">T2632*CUT_M+(R2632+S2632)*CUT_SET</f>
        <v>703.992008</v>
      </c>
      <c r="AA2632" s="24" t="n">
        <f aca="false">U2632*ROUND_M</f>
        <v>1685.707905</v>
      </c>
      <c r="AB2632" s="24" t="n">
        <f aca="false">(R2632+S2632)*FINISH_PART</f>
        <v>784</v>
      </c>
      <c r="AC2632" s="24" t="n">
        <f aca="false">R2632*SPACER_VANE+(R2632+S2632)*ASM_H*LABOUR</f>
        <v>1294.5</v>
      </c>
      <c r="AD2632" s="24" t="n">
        <f aca="false">V2632*G10_CAGE+W2632*G10_SLEEVE</f>
        <v>1168.42164</v>
      </c>
      <c r="AE2632" s="24" t="n">
        <f aca="false">N2632/1000*SHAFT_M+SHAFT_SET</f>
        <v>287.24</v>
      </c>
      <c r="AF2632" s="24" t="n">
        <f aca="false">2*ROUNDUP(G2632*1000/V_ZENER,0)*PRICE_Z+5*ROUNDUP(G2632*DIODE_SAFETY/V_STICK,0)*PRICE_STICK</f>
        <v>149.8</v>
      </c>
      <c r="AG2632" s="24" t="n">
        <f aca="false">SUM(X2632:AF2632)</f>
        <v>6942.2612514</v>
      </c>
      <c r="AH2632" s="20" t="n">
        <f aca="false">FIXED_BOM</f>
        <v>3461</v>
      </c>
      <c r="AI2632" s="24" t="n">
        <f aca="false">(AG2632+AH2632)*(1+CONT)</f>
        <v>11963.75043911</v>
      </c>
      <c r="AJ2632" s="24" t="n">
        <f aca="false">IF(L2632&gt;0,AI2632/L2632,1000000000000)</f>
        <v>219.08869761505</v>
      </c>
      <c r="AK2632" s="8" t="n">
        <f aca="false">IF(AND(G2632&gt;=V_NEED,L2632&gt;=P_MIN,K2632&gt;=Z_MIN,F2632&lt;=N_CAP,D2632&lt;=R_MAX,OR(CORONA_REQ=0,O2632&gt;=G2632)),1,0)</f>
        <v>0</v>
      </c>
      <c r="AL2632" s="28" t="n">
        <f aca="false">IF(AK2632=1,IF(OBJECTIVE=1,AI2632,AJ2632),1000000000000)+ROW()*0.000000001</f>
        <v>1000000000000</v>
      </c>
    </row>
    <row r="2633" customFormat="false" ht="15" hidden="false" customHeight="false" outlineLevel="0" collapsed="false">
      <c r="A2633" s="8" t="n">
        <v>2629</v>
      </c>
      <c r="B2633" s="23" t="n">
        <v>10</v>
      </c>
      <c r="C2633" s="23" t="n">
        <v>2</v>
      </c>
      <c r="D2633" s="8" t="n">
        <v>300</v>
      </c>
      <c r="E2633" s="8" t="n">
        <v>18</v>
      </c>
      <c r="F2633" s="8" t="n">
        <v>4</v>
      </c>
      <c r="G2633" s="28" t="n">
        <v>20.62</v>
      </c>
      <c r="H2633" s="8" t="n">
        <v>56.028057</v>
      </c>
      <c r="I2633" s="8" t="n">
        <v>561.782785</v>
      </c>
      <c r="J2633" s="28" t="n">
        <v>10.026812</v>
      </c>
      <c r="K2633" s="39" t="n">
        <v>1.3947</v>
      </c>
      <c r="L2633" s="28" t="n">
        <v>8.589</v>
      </c>
      <c r="M2633" s="8" t="n">
        <v>134</v>
      </c>
      <c r="N2633" s="8" t="n">
        <v>888</v>
      </c>
      <c r="O2633" s="28" t="n">
        <v>15.86467</v>
      </c>
      <c r="P2633" s="28" t="n">
        <v>8.404093</v>
      </c>
      <c r="Q2633" s="28" t="n">
        <v>11.87522</v>
      </c>
      <c r="R2633" s="8" t="n">
        <v>16</v>
      </c>
      <c r="S2633" s="8" t="n">
        <v>8</v>
      </c>
      <c r="T2633" s="23" t="n">
        <v>99.899111</v>
      </c>
      <c r="U2633" s="23" t="n">
        <v>83.185838</v>
      </c>
      <c r="V2633" s="28" t="n">
        <v>5.372656</v>
      </c>
      <c r="W2633" s="39" t="n">
        <v>0.564642</v>
      </c>
      <c r="X2633" s="24" t="n">
        <f aca="false">P2633*RHO_VANE/2700*(1+SCRAP)*PRICE_VANE</f>
        <v>100.59699321</v>
      </c>
      <c r="Y2633" s="24" t="n">
        <f aca="false">Q2633*RHO_PLATE/2700*(1+SCRAP)*PRICE_PLATE</f>
        <v>142.1463834</v>
      </c>
      <c r="Z2633" s="24" t="n">
        <f aca="false">T2633*CUT_M+(R2633+S2633)*CUT_SET</f>
        <v>173.8486665</v>
      </c>
      <c r="AA2633" s="24" t="n">
        <f aca="false">U2633*ROUND_M</f>
        <v>415.92919</v>
      </c>
      <c r="AB2633" s="24" t="n">
        <f aca="false">(R2633+S2633)*FINISH_PART</f>
        <v>192</v>
      </c>
      <c r="AC2633" s="24" t="n">
        <f aca="false">R2633*SPACER_VANE+(R2633+S2633)*ASM_H*LABOUR</f>
        <v>318</v>
      </c>
      <c r="AD2633" s="24" t="n">
        <f aca="false">V2633*G10_CAGE+W2633*G10_SLEEVE</f>
        <v>356.23788</v>
      </c>
      <c r="AE2633" s="24" t="n">
        <f aca="false">N2633/1000*SHAFT_M+SHAFT_SET</f>
        <v>186.56</v>
      </c>
      <c r="AF2633" s="24" t="n">
        <f aca="false">2*ROUNDUP(G2633*1000/V_ZENER,0)*PRICE_Z+5*ROUNDUP(G2633*DIODE_SAFETY/V_STICK,0)*PRICE_STICK</f>
        <v>149.8</v>
      </c>
      <c r="AG2633" s="24" t="n">
        <f aca="false">SUM(X2633:AF2633)</f>
        <v>2035.11911311</v>
      </c>
      <c r="AH2633" s="20" t="n">
        <f aca="false">FIXED_BOM</f>
        <v>3461</v>
      </c>
      <c r="AI2633" s="24" t="n">
        <f aca="false">(AG2633+AH2633)*(1+CONT)</f>
        <v>6320.5369800765</v>
      </c>
      <c r="AJ2633" s="24" t="n">
        <f aca="false">IF(L2633&gt;0,AI2633/L2633,1000000000000)</f>
        <v>735.887411814705</v>
      </c>
      <c r="AK2633" s="8" t="n">
        <f aca="false">IF(AND(G2633&gt;=V_NEED,L2633&gt;=P_MIN,K2633&gt;=Z_MIN,F2633&lt;=N_CAP,D2633&lt;=R_MAX,OR(CORONA_REQ=0,O2633&gt;=G2633)),1,0)</f>
        <v>0</v>
      </c>
      <c r="AL2633" s="28" t="n">
        <f aca="false">IF(AK2633=1,IF(OBJECTIVE=1,AI2633,AJ2633),1000000000000)+ROW()*0.000000001</f>
        <v>1000000000000</v>
      </c>
    </row>
    <row r="2634" customFormat="false" ht="15" hidden="false" customHeight="false" outlineLevel="0" collapsed="false">
      <c r="A2634" s="8" t="n">
        <v>2630</v>
      </c>
      <c r="B2634" s="23" t="n">
        <v>10</v>
      </c>
      <c r="C2634" s="23" t="n">
        <v>2</v>
      </c>
      <c r="D2634" s="8" t="n">
        <v>300</v>
      </c>
      <c r="E2634" s="8" t="n">
        <v>18</v>
      </c>
      <c r="F2634" s="8" t="n">
        <v>6</v>
      </c>
      <c r="G2634" s="28" t="n">
        <v>20.62</v>
      </c>
      <c r="H2634" s="8" t="n">
        <v>86.901232</v>
      </c>
      <c r="I2634" s="8" t="n">
        <v>882.801519</v>
      </c>
      <c r="J2634" s="28" t="n">
        <v>10.158677</v>
      </c>
      <c r="K2634" s="39" t="n">
        <v>1.428223</v>
      </c>
      <c r="L2634" s="28" t="n">
        <v>14.31143</v>
      </c>
      <c r="M2634" s="8" t="n">
        <v>194</v>
      </c>
      <c r="N2634" s="8" t="n">
        <v>1008</v>
      </c>
      <c r="O2634" s="28" t="n">
        <v>15.86467</v>
      </c>
      <c r="P2634" s="28" t="n">
        <v>12.60614</v>
      </c>
      <c r="Q2634" s="28" t="n">
        <v>14.844025</v>
      </c>
      <c r="R2634" s="8" t="n">
        <v>24</v>
      </c>
      <c r="S2634" s="8" t="n">
        <v>10</v>
      </c>
      <c r="T2634" s="23" t="n">
        <v>145.450436</v>
      </c>
      <c r="U2634" s="23" t="n">
        <v>120.380527</v>
      </c>
      <c r="V2634" s="28" t="n">
        <v>7.124609</v>
      </c>
      <c r="W2634" s="39" t="n">
        <v>0.748765</v>
      </c>
      <c r="X2634" s="24" t="n">
        <f aca="false">P2634*RHO_VANE/2700*(1+SCRAP)*PRICE_VANE</f>
        <v>150.8954958</v>
      </c>
      <c r="Y2634" s="24" t="n">
        <f aca="false">Q2634*RHO_PLATE/2700*(1+SCRAP)*PRICE_PLATE</f>
        <v>177.68297925</v>
      </c>
      <c r="Z2634" s="24" t="n">
        <f aca="false">T2634*CUT_M+(R2634+S2634)*CUT_SET</f>
        <v>252.175654</v>
      </c>
      <c r="AA2634" s="24" t="n">
        <f aca="false">U2634*ROUND_M</f>
        <v>601.902635</v>
      </c>
      <c r="AB2634" s="24" t="n">
        <f aca="false">(R2634+S2634)*FINISH_PART</f>
        <v>272</v>
      </c>
      <c r="AC2634" s="24" t="n">
        <f aca="false">R2634*SPACER_VANE+(R2634+S2634)*ASM_H*LABOUR</f>
        <v>454.5</v>
      </c>
      <c r="AD2634" s="24" t="n">
        <f aca="false">V2634*G10_CAGE+W2634*G10_SLEEVE</f>
        <v>472.40244</v>
      </c>
      <c r="AE2634" s="24" t="n">
        <f aca="false">N2634/1000*SHAFT_M+SHAFT_SET</f>
        <v>200.96</v>
      </c>
      <c r="AF2634" s="24" t="n">
        <f aca="false">2*ROUNDUP(G2634*1000/V_ZENER,0)*PRICE_Z+5*ROUNDUP(G2634*DIODE_SAFETY/V_STICK,0)*PRICE_STICK</f>
        <v>149.8</v>
      </c>
      <c r="AG2634" s="24" t="n">
        <f aca="false">SUM(X2634:AF2634)</f>
        <v>2732.31920405</v>
      </c>
      <c r="AH2634" s="20" t="n">
        <f aca="false">FIXED_BOM</f>
        <v>3461</v>
      </c>
      <c r="AI2634" s="24" t="n">
        <f aca="false">(AG2634+AH2634)*(1+CONT)</f>
        <v>7122.3170846575</v>
      </c>
      <c r="AJ2634" s="24" t="n">
        <f aca="false">IF(L2634&gt;0,AI2634/L2634,1000000000000)</f>
        <v>497.666346735267</v>
      </c>
      <c r="AK2634" s="8" t="n">
        <f aca="false">IF(AND(G2634&gt;=V_NEED,L2634&gt;=P_MIN,K2634&gt;=Z_MIN,F2634&lt;=N_CAP,D2634&lt;=R_MAX,OR(CORONA_REQ=0,O2634&gt;=G2634)),1,0)</f>
        <v>0</v>
      </c>
      <c r="AL2634" s="28" t="n">
        <f aca="false">IF(AK2634=1,IF(OBJECTIVE=1,AI2634,AJ2634),1000000000000)+ROW()*0.000000001</f>
        <v>1000000000000</v>
      </c>
    </row>
    <row r="2635" customFormat="false" ht="15" hidden="false" customHeight="false" outlineLevel="0" collapsed="false">
      <c r="A2635" s="8" t="n">
        <v>2631</v>
      </c>
      <c r="B2635" s="23" t="n">
        <v>10</v>
      </c>
      <c r="C2635" s="23" t="n">
        <v>2</v>
      </c>
      <c r="D2635" s="8" t="n">
        <v>300</v>
      </c>
      <c r="E2635" s="8" t="n">
        <v>18</v>
      </c>
      <c r="F2635" s="8" t="n">
        <v>8</v>
      </c>
      <c r="G2635" s="28" t="n">
        <v>20.62</v>
      </c>
      <c r="H2635" s="8" t="n">
        <v>117.774407</v>
      </c>
      <c r="I2635" s="8" t="n">
        <v>1203.820254</v>
      </c>
      <c r="J2635" s="28" t="n">
        <v>10.221408</v>
      </c>
      <c r="K2635" s="39" t="n">
        <v>1.444744</v>
      </c>
      <c r="L2635" s="28" t="n">
        <v>20.055057</v>
      </c>
      <c r="M2635" s="8" t="n">
        <v>266</v>
      </c>
      <c r="N2635" s="8" t="n">
        <v>1152</v>
      </c>
      <c r="O2635" s="28" t="n">
        <v>15.86467</v>
      </c>
      <c r="P2635" s="28" t="n">
        <v>16.808187</v>
      </c>
      <c r="Q2635" s="28" t="n">
        <v>20.781635</v>
      </c>
      <c r="R2635" s="8" t="n">
        <v>32</v>
      </c>
      <c r="S2635" s="8" t="n">
        <v>14</v>
      </c>
      <c r="T2635" s="23" t="n">
        <v>195.399992</v>
      </c>
      <c r="U2635" s="23" t="n">
        <v>161.973446</v>
      </c>
      <c r="V2635" s="28" t="n">
        <v>9.226953</v>
      </c>
      <c r="W2635" s="39" t="n">
        <v>0.969712</v>
      </c>
      <c r="X2635" s="24" t="n">
        <f aca="false">P2635*RHO_VANE/2700*(1+SCRAP)*PRICE_VANE</f>
        <v>201.19399839</v>
      </c>
      <c r="Y2635" s="24" t="n">
        <f aca="false">Q2635*RHO_PLATE/2700*(1+SCRAP)*PRICE_PLATE</f>
        <v>248.75617095</v>
      </c>
      <c r="Z2635" s="24" t="n">
        <f aca="false">T2635*CUT_M+(R2635+S2635)*CUT_SET</f>
        <v>339.099988</v>
      </c>
      <c r="AA2635" s="24" t="n">
        <f aca="false">U2635*ROUND_M</f>
        <v>809.86723</v>
      </c>
      <c r="AB2635" s="24" t="n">
        <f aca="false">(R2635+S2635)*FINISH_PART</f>
        <v>368</v>
      </c>
      <c r="AC2635" s="24" t="n">
        <f aca="false">R2635*SPACER_VANE+(R2635+S2635)*ASM_H*LABOUR</f>
        <v>613.5</v>
      </c>
      <c r="AD2635" s="24" t="n">
        <f aca="false">V2635*G10_CAGE+W2635*G10_SLEEVE</f>
        <v>611.7999</v>
      </c>
      <c r="AE2635" s="24" t="n">
        <f aca="false">N2635/1000*SHAFT_M+SHAFT_SET</f>
        <v>218.24</v>
      </c>
      <c r="AF2635" s="24" t="n">
        <f aca="false">2*ROUNDUP(G2635*1000/V_ZENER,0)*PRICE_Z+5*ROUNDUP(G2635*DIODE_SAFETY/V_STICK,0)*PRICE_STICK</f>
        <v>149.8</v>
      </c>
      <c r="AG2635" s="24" t="n">
        <f aca="false">SUM(X2635:AF2635)</f>
        <v>3560.25728734</v>
      </c>
      <c r="AH2635" s="20" t="n">
        <f aca="false">FIXED_BOM</f>
        <v>3461</v>
      </c>
      <c r="AI2635" s="24" t="n">
        <f aca="false">(AG2635+AH2635)*(1+CONT)</f>
        <v>8074.445880441</v>
      </c>
      <c r="AJ2635" s="24" t="n">
        <f aca="false">IF(L2635&gt;0,AI2635/L2635,1000000000000)</f>
        <v>402.613958187254</v>
      </c>
      <c r="AK2635" s="8" t="n">
        <f aca="false">IF(AND(G2635&gt;=V_NEED,L2635&gt;=P_MIN,K2635&gt;=Z_MIN,F2635&lt;=N_CAP,D2635&lt;=R_MAX,OR(CORONA_REQ=0,O2635&gt;=G2635)),1,0)</f>
        <v>0</v>
      </c>
      <c r="AL2635" s="28" t="n">
        <f aca="false">IF(AK2635=1,IF(OBJECTIVE=1,AI2635,AJ2635),1000000000000)+ROW()*0.000000001</f>
        <v>1000000000000</v>
      </c>
    </row>
    <row r="2636" customFormat="false" ht="15" hidden="false" customHeight="false" outlineLevel="0" collapsed="false">
      <c r="A2636" s="8" t="n">
        <v>2632</v>
      </c>
      <c r="B2636" s="23" t="n">
        <v>10</v>
      </c>
      <c r="C2636" s="23" t="n">
        <v>2</v>
      </c>
      <c r="D2636" s="8" t="n">
        <v>300</v>
      </c>
      <c r="E2636" s="8" t="n">
        <v>18</v>
      </c>
      <c r="F2636" s="8" t="n">
        <v>10</v>
      </c>
      <c r="G2636" s="28" t="n">
        <v>20.62</v>
      </c>
      <c r="H2636" s="8" t="n">
        <v>148.647582</v>
      </c>
      <c r="I2636" s="8" t="n">
        <v>1524.838988</v>
      </c>
      <c r="J2636" s="28" t="n">
        <v>10.258081</v>
      </c>
      <c r="K2636" s="39" t="n">
        <v>1.45411</v>
      </c>
      <c r="L2636" s="28" t="n">
        <v>25.781882</v>
      </c>
      <c r="M2636" s="8" t="n">
        <v>326</v>
      </c>
      <c r="N2636" s="8" t="n">
        <v>1272</v>
      </c>
      <c r="O2636" s="28" t="n">
        <v>15.86467</v>
      </c>
      <c r="P2636" s="28" t="n">
        <v>21.010233</v>
      </c>
      <c r="Q2636" s="28" t="n">
        <v>23.75044</v>
      </c>
      <c r="R2636" s="8" t="n">
        <v>40</v>
      </c>
      <c r="S2636" s="8" t="n">
        <v>16</v>
      </c>
      <c r="T2636" s="23" t="n">
        <v>240.951317</v>
      </c>
      <c r="U2636" s="23" t="n">
        <v>199.168135</v>
      </c>
      <c r="V2636" s="28" t="n">
        <v>10.978906</v>
      </c>
      <c r="W2636" s="39" t="n">
        <v>1.153834</v>
      </c>
      <c r="X2636" s="24" t="n">
        <f aca="false">P2636*RHO_VANE/2700*(1+SCRAP)*PRICE_VANE</f>
        <v>251.49248901</v>
      </c>
      <c r="Y2636" s="24" t="n">
        <f aca="false">Q2636*RHO_PLATE/2700*(1+SCRAP)*PRICE_PLATE</f>
        <v>284.2927668</v>
      </c>
      <c r="Z2636" s="24" t="n">
        <f aca="false">T2636*CUT_M+(R2636+S2636)*CUT_SET</f>
        <v>417.4269755</v>
      </c>
      <c r="AA2636" s="24" t="n">
        <f aca="false">U2636*ROUND_M</f>
        <v>995.840675</v>
      </c>
      <c r="AB2636" s="24" t="n">
        <f aca="false">(R2636+S2636)*FINISH_PART</f>
        <v>448</v>
      </c>
      <c r="AC2636" s="24" t="n">
        <f aca="false">R2636*SPACER_VANE+(R2636+S2636)*ASM_H*LABOUR</f>
        <v>750</v>
      </c>
      <c r="AD2636" s="24" t="n">
        <f aca="false">V2636*G10_CAGE+W2636*G10_SLEEVE</f>
        <v>727.9644</v>
      </c>
      <c r="AE2636" s="24" t="n">
        <f aca="false">N2636/1000*SHAFT_M+SHAFT_SET</f>
        <v>232.64</v>
      </c>
      <c r="AF2636" s="24" t="n">
        <f aca="false">2*ROUNDUP(G2636*1000/V_ZENER,0)*PRICE_Z+5*ROUNDUP(G2636*DIODE_SAFETY/V_STICK,0)*PRICE_STICK</f>
        <v>149.8</v>
      </c>
      <c r="AG2636" s="24" t="n">
        <f aca="false">SUM(X2636:AF2636)</f>
        <v>4257.45730631</v>
      </c>
      <c r="AH2636" s="20" t="n">
        <f aca="false">FIXED_BOM</f>
        <v>3461</v>
      </c>
      <c r="AI2636" s="24" t="n">
        <f aca="false">(AG2636+AH2636)*(1+CONT)</f>
        <v>8876.2259022565</v>
      </c>
      <c r="AJ2636" s="24" t="n">
        <f aca="false">IF(L2636&gt;0,AI2636/L2636,1000000000000)</f>
        <v>344.281534693879</v>
      </c>
      <c r="AK2636" s="8" t="n">
        <f aca="false">IF(AND(G2636&gt;=V_NEED,L2636&gt;=P_MIN,K2636&gt;=Z_MIN,F2636&lt;=N_CAP,D2636&lt;=R_MAX,OR(CORONA_REQ=0,O2636&gt;=G2636)),1,0)</f>
        <v>0</v>
      </c>
      <c r="AL2636" s="28" t="n">
        <f aca="false">IF(AK2636=1,IF(OBJECTIVE=1,AI2636,AJ2636),1000000000000)+ROW()*0.000000001</f>
        <v>1000000000000</v>
      </c>
    </row>
    <row r="2637" customFormat="false" ht="15" hidden="false" customHeight="false" outlineLevel="0" collapsed="false">
      <c r="A2637" s="8" t="n">
        <v>2633</v>
      </c>
      <c r="B2637" s="23" t="n">
        <v>10</v>
      </c>
      <c r="C2637" s="23" t="n">
        <v>2</v>
      </c>
      <c r="D2637" s="8" t="n">
        <v>300</v>
      </c>
      <c r="E2637" s="8" t="n">
        <v>18</v>
      </c>
      <c r="F2637" s="8" t="n">
        <v>12</v>
      </c>
      <c r="G2637" s="28" t="n">
        <v>20.62</v>
      </c>
      <c r="H2637" s="8" t="n">
        <v>179.520758</v>
      </c>
      <c r="I2637" s="8" t="n">
        <v>1845.857722</v>
      </c>
      <c r="J2637" s="28" t="n">
        <v>10.282141</v>
      </c>
      <c r="K2637" s="39" t="n">
        <v>1.460917</v>
      </c>
      <c r="L2637" s="28" t="n">
        <v>31.558299</v>
      </c>
      <c r="M2637" s="8" t="n">
        <v>398</v>
      </c>
      <c r="N2637" s="8" t="n">
        <v>1416</v>
      </c>
      <c r="O2637" s="28" t="n">
        <v>15.86467</v>
      </c>
      <c r="P2637" s="28" t="n">
        <v>25.21228</v>
      </c>
      <c r="Q2637" s="28" t="n">
        <v>29.688051</v>
      </c>
      <c r="R2637" s="8" t="n">
        <v>48</v>
      </c>
      <c r="S2637" s="8" t="n">
        <v>20</v>
      </c>
      <c r="T2637" s="23" t="n">
        <v>290.900872</v>
      </c>
      <c r="U2637" s="23" t="n">
        <v>240.761054</v>
      </c>
      <c r="V2637" s="28" t="n">
        <v>13.08125</v>
      </c>
      <c r="W2637" s="39" t="n">
        <v>1.374781</v>
      </c>
      <c r="X2637" s="24" t="n">
        <f aca="false">P2637*RHO_VANE/2700*(1+SCRAP)*PRICE_VANE</f>
        <v>301.7909916</v>
      </c>
      <c r="Y2637" s="24" t="n">
        <f aca="false">Q2637*RHO_PLATE/2700*(1+SCRAP)*PRICE_PLATE</f>
        <v>355.36597047</v>
      </c>
      <c r="Z2637" s="24" t="n">
        <f aca="false">T2637*CUT_M+(R2637+S2637)*CUT_SET</f>
        <v>504.351308</v>
      </c>
      <c r="AA2637" s="24" t="n">
        <f aca="false">U2637*ROUND_M</f>
        <v>1203.80527</v>
      </c>
      <c r="AB2637" s="24" t="n">
        <f aca="false">(R2637+S2637)*FINISH_PART</f>
        <v>544</v>
      </c>
      <c r="AC2637" s="24" t="n">
        <f aca="false">R2637*SPACER_VANE+(R2637+S2637)*ASM_H*LABOUR</f>
        <v>909</v>
      </c>
      <c r="AD2637" s="24" t="n">
        <f aca="false">V2637*G10_CAGE+W2637*G10_SLEEVE</f>
        <v>867.36186</v>
      </c>
      <c r="AE2637" s="24" t="n">
        <f aca="false">N2637/1000*SHAFT_M+SHAFT_SET</f>
        <v>249.92</v>
      </c>
      <c r="AF2637" s="24" t="n">
        <f aca="false">2*ROUNDUP(G2637*1000/V_ZENER,0)*PRICE_Z+5*ROUNDUP(G2637*DIODE_SAFETY/V_STICK,0)*PRICE_STICK</f>
        <v>149.8</v>
      </c>
      <c r="AG2637" s="24" t="n">
        <f aca="false">SUM(X2637:AF2637)</f>
        <v>5085.39540007</v>
      </c>
      <c r="AH2637" s="20" t="n">
        <f aca="false">FIXED_BOM</f>
        <v>3461</v>
      </c>
      <c r="AI2637" s="24" t="n">
        <f aca="false">(AG2637+AH2637)*(1+CONT)</f>
        <v>9828.3547100805</v>
      </c>
      <c r="AJ2637" s="24" t="n">
        <f aca="false">IF(L2637&gt;0,AI2637/L2637,1000000000000)</f>
        <v>311.434868846401</v>
      </c>
      <c r="AK2637" s="8" t="n">
        <f aca="false">IF(AND(G2637&gt;=V_NEED,L2637&gt;=P_MIN,K2637&gt;=Z_MIN,F2637&lt;=N_CAP,D2637&lt;=R_MAX,OR(CORONA_REQ=0,O2637&gt;=G2637)),1,0)</f>
        <v>0</v>
      </c>
      <c r="AL2637" s="28" t="n">
        <f aca="false">IF(AK2637=1,IF(OBJECTIVE=1,AI2637,AJ2637),1000000000000)+ROW()*0.000000001</f>
        <v>1000000000000</v>
      </c>
    </row>
    <row r="2638" customFormat="false" ht="15" hidden="false" customHeight="false" outlineLevel="0" collapsed="false">
      <c r="A2638" s="8" t="n">
        <v>2634</v>
      </c>
      <c r="B2638" s="23" t="n">
        <v>10</v>
      </c>
      <c r="C2638" s="23" t="n">
        <v>2</v>
      </c>
      <c r="D2638" s="8" t="n">
        <v>300</v>
      </c>
      <c r="E2638" s="8" t="n">
        <v>18</v>
      </c>
      <c r="F2638" s="8" t="n">
        <v>16</v>
      </c>
      <c r="G2638" s="28" t="n">
        <v>20.62</v>
      </c>
      <c r="H2638" s="8" t="n">
        <v>241.267108</v>
      </c>
      <c r="I2638" s="8" t="n">
        <v>2487.895191</v>
      </c>
      <c r="J2638" s="28" t="n">
        <v>10.311788</v>
      </c>
      <c r="K2638" s="39" t="n">
        <v>1.4692</v>
      </c>
      <c r="L2638" s="28" t="n">
        <v>43.025164</v>
      </c>
      <c r="M2638" s="8" t="n">
        <v>530</v>
      </c>
      <c r="N2638" s="8" t="n">
        <v>1680</v>
      </c>
      <c r="O2638" s="28" t="n">
        <v>15.86467</v>
      </c>
      <c r="P2638" s="28" t="n">
        <v>33.616373</v>
      </c>
      <c r="Q2638" s="28" t="n">
        <v>38.594466</v>
      </c>
      <c r="R2638" s="8" t="n">
        <v>64</v>
      </c>
      <c r="S2638" s="8" t="n">
        <v>26</v>
      </c>
      <c r="T2638" s="23" t="n">
        <v>386.401753</v>
      </c>
      <c r="U2638" s="23" t="n">
        <v>319.548662</v>
      </c>
      <c r="V2638" s="28" t="n">
        <v>16.935547</v>
      </c>
      <c r="W2638" s="39" t="n">
        <v>1.77985</v>
      </c>
      <c r="X2638" s="24" t="n">
        <f aca="false">P2638*RHO_VANE/2700*(1+SCRAP)*PRICE_VANE</f>
        <v>402.38798481</v>
      </c>
      <c r="Y2638" s="24" t="n">
        <f aca="false">Q2638*RHO_PLATE/2700*(1+SCRAP)*PRICE_PLATE</f>
        <v>461.97575802</v>
      </c>
      <c r="Z2638" s="24" t="n">
        <f aca="false">T2638*CUT_M+(R2638+S2638)*CUT_SET</f>
        <v>669.6026295</v>
      </c>
      <c r="AA2638" s="24" t="n">
        <f aca="false">U2638*ROUND_M</f>
        <v>1597.74331</v>
      </c>
      <c r="AB2638" s="24" t="n">
        <f aca="false">(R2638+S2638)*FINISH_PART</f>
        <v>720</v>
      </c>
      <c r="AC2638" s="24" t="n">
        <f aca="false">R2638*SPACER_VANE+(R2638+S2638)*ASM_H*LABOUR</f>
        <v>1204.5</v>
      </c>
      <c r="AD2638" s="24" t="n">
        <f aca="false">V2638*G10_CAGE+W2638*G10_SLEEVE</f>
        <v>1122.92382</v>
      </c>
      <c r="AE2638" s="24" t="n">
        <f aca="false">N2638/1000*SHAFT_M+SHAFT_SET</f>
        <v>281.6</v>
      </c>
      <c r="AF2638" s="24" t="n">
        <f aca="false">2*ROUNDUP(G2638*1000/V_ZENER,0)*PRICE_Z+5*ROUNDUP(G2638*DIODE_SAFETY/V_STICK,0)*PRICE_STICK</f>
        <v>149.8</v>
      </c>
      <c r="AG2638" s="24" t="n">
        <f aca="false">SUM(X2638:AF2638)</f>
        <v>6610.53350233</v>
      </c>
      <c r="AH2638" s="20" t="n">
        <f aca="false">FIXED_BOM</f>
        <v>3461</v>
      </c>
      <c r="AI2638" s="24" t="n">
        <f aca="false">(AG2638+AH2638)*(1+CONT)</f>
        <v>11582.2635276795</v>
      </c>
      <c r="AJ2638" s="24" t="n">
        <f aca="false">IF(L2638&gt;0,AI2638/L2638,1000000000000)</f>
        <v>269.197428920422</v>
      </c>
      <c r="AK2638" s="8" t="n">
        <f aca="false">IF(AND(G2638&gt;=V_NEED,L2638&gt;=P_MIN,K2638&gt;=Z_MIN,F2638&lt;=N_CAP,D2638&lt;=R_MAX,OR(CORONA_REQ=0,O2638&gt;=G2638)),1,0)</f>
        <v>0</v>
      </c>
      <c r="AL2638" s="28" t="n">
        <f aca="false">IF(AK2638=1,IF(OBJECTIVE=1,AI2638,AJ2638),1000000000000)+ROW()*0.000000001</f>
        <v>1000000000000</v>
      </c>
    </row>
    <row r="2639" customFormat="false" ht="15" hidden="false" customHeight="false" outlineLevel="0" collapsed="false">
      <c r="A2639" s="8" t="n">
        <v>2635</v>
      </c>
      <c r="B2639" s="23" t="n">
        <v>10</v>
      </c>
      <c r="C2639" s="23" t="n">
        <v>2</v>
      </c>
      <c r="D2639" s="8" t="n">
        <v>300</v>
      </c>
      <c r="E2639" s="8" t="n">
        <v>22</v>
      </c>
      <c r="F2639" s="8" t="n">
        <v>4</v>
      </c>
      <c r="G2639" s="28" t="n">
        <v>20.62</v>
      </c>
      <c r="H2639" s="8" t="n">
        <v>73.793174</v>
      </c>
      <c r="I2639" s="8" t="n">
        <v>675.754594</v>
      </c>
      <c r="J2639" s="28" t="n">
        <v>9.157413</v>
      </c>
      <c r="K2639" s="39" t="n">
        <v>1.391133</v>
      </c>
      <c r="L2639" s="28" t="n">
        <v>10.273632</v>
      </c>
      <c r="M2639" s="8" t="n">
        <v>146</v>
      </c>
      <c r="N2639" s="8" t="n">
        <v>912</v>
      </c>
      <c r="O2639" s="28" t="n">
        <v>15.86467</v>
      </c>
      <c r="P2639" s="28" t="n">
        <v>9.987456</v>
      </c>
      <c r="Q2639" s="28" t="n">
        <v>14.844025</v>
      </c>
      <c r="R2639" s="8" t="n">
        <v>16</v>
      </c>
      <c r="S2639" s="8" t="n">
        <v>10</v>
      </c>
      <c r="T2639" s="23" t="n">
        <v>104.29734</v>
      </c>
      <c r="U2639" s="23" t="n">
        <v>87.584067</v>
      </c>
      <c r="V2639" s="28" t="n">
        <v>5.723047</v>
      </c>
      <c r="W2639" s="39" t="n">
        <v>0.601467</v>
      </c>
      <c r="X2639" s="24" t="n">
        <f aca="false">P2639*RHO_VANE/2700*(1+SCRAP)*PRICE_VANE</f>
        <v>119.54984832</v>
      </c>
      <c r="Y2639" s="24" t="n">
        <f aca="false">Q2639*RHO_PLATE/2700*(1+SCRAP)*PRICE_PLATE</f>
        <v>177.68297925</v>
      </c>
      <c r="Z2639" s="24" t="n">
        <f aca="false">T2639*CUT_M+(R2639+S2639)*CUT_SET</f>
        <v>182.44601</v>
      </c>
      <c r="AA2639" s="24" t="n">
        <f aca="false">U2639*ROUND_M</f>
        <v>437.920335</v>
      </c>
      <c r="AB2639" s="24" t="n">
        <f aca="false">(R2639+S2639)*FINISH_PART</f>
        <v>208</v>
      </c>
      <c r="AC2639" s="24" t="n">
        <f aca="false">R2639*SPACER_VANE+(R2639+S2639)*ASM_H*LABOUR</f>
        <v>340.5</v>
      </c>
      <c r="AD2639" s="24" t="n">
        <f aca="false">V2639*G10_CAGE+W2639*G10_SLEEVE</f>
        <v>379.47084</v>
      </c>
      <c r="AE2639" s="24" t="n">
        <f aca="false">N2639/1000*SHAFT_M+SHAFT_SET</f>
        <v>189.44</v>
      </c>
      <c r="AF2639" s="24" t="n">
        <f aca="false">2*ROUNDUP(G2639*1000/V_ZENER,0)*PRICE_Z+5*ROUNDUP(G2639*DIODE_SAFETY/V_STICK,0)*PRICE_STICK</f>
        <v>149.8</v>
      </c>
      <c r="AG2639" s="24" t="n">
        <f aca="false">SUM(X2639:AF2639)</f>
        <v>2184.81001257</v>
      </c>
      <c r="AH2639" s="20" t="n">
        <f aca="false">FIXED_BOM</f>
        <v>3461</v>
      </c>
      <c r="AI2639" s="24" t="n">
        <f aca="false">(AG2639+AH2639)*(1+CONT)</f>
        <v>6492.6815144555</v>
      </c>
      <c r="AJ2639" s="24" t="n">
        <f aca="false">IF(L2639&gt;0,AI2639/L2639,1000000000000)</f>
        <v>631.975285318328</v>
      </c>
      <c r="AK2639" s="8" t="n">
        <f aca="false">IF(AND(G2639&gt;=V_NEED,L2639&gt;=P_MIN,K2639&gt;=Z_MIN,F2639&lt;=N_CAP,D2639&lt;=R_MAX,OR(CORONA_REQ=0,O2639&gt;=G2639)),1,0)</f>
        <v>0</v>
      </c>
      <c r="AL2639" s="28" t="n">
        <f aca="false">IF(AK2639=1,IF(OBJECTIVE=1,AI2639,AJ2639),1000000000000)+ROW()*0.000000001</f>
        <v>1000000000000</v>
      </c>
    </row>
    <row r="2640" customFormat="false" ht="15" hidden="false" customHeight="false" outlineLevel="0" collapsed="false">
      <c r="A2640" s="8" t="n">
        <v>2636</v>
      </c>
      <c r="B2640" s="23" t="n">
        <v>10</v>
      </c>
      <c r="C2640" s="23" t="n">
        <v>2</v>
      </c>
      <c r="D2640" s="8" t="n">
        <v>300</v>
      </c>
      <c r="E2640" s="8" t="n">
        <v>22</v>
      </c>
      <c r="F2640" s="8" t="n">
        <v>6</v>
      </c>
      <c r="G2640" s="28" t="n">
        <v>20.62</v>
      </c>
      <c r="H2640" s="8" t="n">
        <v>114.817844</v>
      </c>
      <c r="I2640" s="8" t="n">
        <v>1061.900077</v>
      </c>
      <c r="J2640" s="28" t="n">
        <v>9.248563</v>
      </c>
      <c r="K2640" s="39" t="n">
        <v>1.41807</v>
      </c>
      <c r="L2640" s="28" t="n">
        <v>16.948571</v>
      </c>
      <c r="M2640" s="8" t="n">
        <v>206</v>
      </c>
      <c r="N2640" s="8" t="n">
        <v>1032</v>
      </c>
      <c r="O2640" s="28" t="n">
        <v>15.86467</v>
      </c>
      <c r="P2640" s="28" t="n">
        <v>14.981184</v>
      </c>
      <c r="Q2640" s="28" t="n">
        <v>17.81283</v>
      </c>
      <c r="R2640" s="8" t="n">
        <v>24</v>
      </c>
      <c r="S2640" s="8" t="n">
        <v>12</v>
      </c>
      <c r="T2640" s="23" t="n">
        <v>149.848666</v>
      </c>
      <c r="U2640" s="23" t="n">
        <v>124.778757</v>
      </c>
      <c r="V2640" s="28" t="n">
        <v>7.475</v>
      </c>
      <c r="W2640" s="39" t="n">
        <v>0.785589</v>
      </c>
      <c r="X2640" s="24" t="n">
        <f aca="false">P2640*RHO_VANE/2700*(1+SCRAP)*PRICE_VANE</f>
        <v>179.32477248</v>
      </c>
      <c r="Y2640" s="24" t="n">
        <f aca="false">Q2640*RHO_PLATE/2700*(1+SCRAP)*PRICE_PLATE</f>
        <v>213.2195751</v>
      </c>
      <c r="Z2640" s="24" t="n">
        <f aca="false">T2640*CUT_M+(R2640+S2640)*CUT_SET</f>
        <v>260.772999</v>
      </c>
      <c r="AA2640" s="24" t="n">
        <f aca="false">U2640*ROUND_M</f>
        <v>623.893785</v>
      </c>
      <c r="AB2640" s="24" t="n">
        <f aca="false">(R2640+S2640)*FINISH_PART</f>
        <v>288</v>
      </c>
      <c r="AC2640" s="24" t="n">
        <f aca="false">R2640*SPACER_VANE+(R2640+S2640)*ASM_H*LABOUR</f>
        <v>477</v>
      </c>
      <c r="AD2640" s="24" t="n">
        <f aca="false">V2640*G10_CAGE+W2640*G10_SLEEVE</f>
        <v>495.63534</v>
      </c>
      <c r="AE2640" s="24" t="n">
        <f aca="false">N2640/1000*SHAFT_M+SHAFT_SET</f>
        <v>203.84</v>
      </c>
      <c r="AF2640" s="24" t="n">
        <f aca="false">2*ROUNDUP(G2640*1000/V_ZENER,0)*PRICE_Z+5*ROUNDUP(G2640*DIODE_SAFETY/V_STICK,0)*PRICE_STICK</f>
        <v>149.8</v>
      </c>
      <c r="AG2640" s="24" t="n">
        <f aca="false">SUM(X2640:AF2640)</f>
        <v>2891.48647158</v>
      </c>
      <c r="AH2640" s="20" t="n">
        <f aca="false">FIXED_BOM</f>
        <v>3461</v>
      </c>
      <c r="AI2640" s="24" t="n">
        <f aca="false">(AG2640+AH2640)*(1+CONT)</f>
        <v>7305.359442317</v>
      </c>
      <c r="AJ2640" s="24" t="n">
        <f aca="false">IF(L2640&gt;0,AI2640/L2640,1000000000000)</f>
        <v>431.030996201214</v>
      </c>
      <c r="AK2640" s="8" t="n">
        <f aca="false">IF(AND(G2640&gt;=V_NEED,L2640&gt;=P_MIN,K2640&gt;=Z_MIN,F2640&lt;=N_CAP,D2640&lt;=R_MAX,OR(CORONA_REQ=0,O2640&gt;=G2640)),1,0)</f>
        <v>0</v>
      </c>
      <c r="AL2640" s="28" t="n">
        <f aca="false">IF(AK2640=1,IF(OBJECTIVE=1,AI2640,AJ2640),1000000000000)+ROW()*0.000000001</f>
        <v>1000000000000</v>
      </c>
    </row>
    <row r="2641" customFormat="false" ht="15" hidden="false" customHeight="false" outlineLevel="0" collapsed="false">
      <c r="A2641" s="8" t="n">
        <v>2637</v>
      </c>
      <c r="B2641" s="23" t="n">
        <v>10</v>
      </c>
      <c r="C2641" s="23" t="n">
        <v>2</v>
      </c>
      <c r="D2641" s="8" t="n">
        <v>300</v>
      </c>
      <c r="E2641" s="8" t="n">
        <v>22</v>
      </c>
      <c r="F2641" s="8" t="n">
        <v>8</v>
      </c>
      <c r="G2641" s="28" t="n">
        <v>20.62</v>
      </c>
      <c r="H2641" s="8" t="n">
        <v>155.842515</v>
      </c>
      <c r="I2641" s="8" t="n">
        <v>1448.045559</v>
      </c>
      <c r="J2641" s="28" t="n">
        <v>9.291724</v>
      </c>
      <c r="K2641" s="39" t="n">
        <v>1.43182</v>
      </c>
      <c r="L2641" s="28" t="n">
        <v>23.64348</v>
      </c>
      <c r="M2641" s="8" t="n">
        <v>278</v>
      </c>
      <c r="N2641" s="8" t="n">
        <v>1176</v>
      </c>
      <c r="O2641" s="28" t="n">
        <v>15.86467</v>
      </c>
      <c r="P2641" s="28" t="n">
        <v>19.974912</v>
      </c>
      <c r="Q2641" s="28" t="n">
        <v>23.75044</v>
      </c>
      <c r="R2641" s="8" t="n">
        <v>32</v>
      </c>
      <c r="S2641" s="8" t="n">
        <v>16</v>
      </c>
      <c r="T2641" s="23" t="n">
        <v>199.798221</v>
      </c>
      <c r="U2641" s="23" t="n">
        <v>166.371675</v>
      </c>
      <c r="V2641" s="28" t="n">
        <v>9.577344</v>
      </c>
      <c r="W2641" s="39" t="n">
        <v>1.006536</v>
      </c>
      <c r="X2641" s="24" t="n">
        <f aca="false">P2641*RHO_VANE/2700*(1+SCRAP)*PRICE_VANE</f>
        <v>239.09969664</v>
      </c>
      <c r="Y2641" s="24" t="n">
        <f aca="false">Q2641*RHO_PLATE/2700*(1+SCRAP)*PRICE_PLATE</f>
        <v>284.2927668</v>
      </c>
      <c r="Z2641" s="24" t="n">
        <f aca="false">T2641*CUT_M+(R2641+S2641)*CUT_SET</f>
        <v>347.6973315</v>
      </c>
      <c r="AA2641" s="24" t="n">
        <f aca="false">U2641*ROUND_M</f>
        <v>831.858375</v>
      </c>
      <c r="AB2641" s="24" t="n">
        <f aca="false">(R2641+S2641)*FINISH_PART</f>
        <v>384</v>
      </c>
      <c r="AC2641" s="24" t="n">
        <f aca="false">R2641*SPACER_VANE+(R2641+S2641)*ASM_H*LABOUR</f>
        <v>636</v>
      </c>
      <c r="AD2641" s="24" t="n">
        <f aca="false">V2641*G10_CAGE+W2641*G10_SLEEVE</f>
        <v>635.0328</v>
      </c>
      <c r="AE2641" s="24" t="n">
        <f aca="false">N2641/1000*SHAFT_M+SHAFT_SET</f>
        <v>221.12</v>
      </c>
      <c r="AF2641" s="24" t="n">
        <f aca="false">2*ROUNDUP(G2641*1000/V_ZENER,0)*PRICE_Z+5*ROUNDUP(G2641*DIODE_SAFETY/V_STICK,0)*PRICE_STICK</f>
        <v>149.8</v>
      </c>
      <c r="AG2641" s="24" t="n">
        <f aca="false">SUM(X2641:AF2641)</f>
        <v>3728.90096994</v>
      </c>
      <c r="AH2641" s="20" t="n">
        <f aca="false">FIXED_BOM</f>
        <v>3461</v>
      </c>
      <c r="AI2641" s="24" t="n">
        <f aca="false">(AG2641+AH2641)*(1+CONT)</f>
        <v>8268.386115431</v>
      </c>
      <c r="AJ2641" s="24" t="n">
        <f aca="false">IF(L2641&gt;0,AI2641/L2641,1000000000000)</f>
        <v>349.711045727236</v>
      </c>
      <c r="AK2641" s="8" t="n">
        <f aca="false">IF(AND(G2641&gt;=V_NEED,L2641&gt;=P_MIN,K2641&gt;=Z_MIN,F2641&lt;=N_CAP,D2641&lt;=R_MAX,OR(CORONA_REQ=0,O2641&gt;=G2641)),1,0)</f>
        <v>0</v>
      </c>
      <c r="AL2641" s="28" t="n">
        <f aca="false">IF(AK2641=1,IF(OBJECTIVE=1,AI2641,AJ2641),1000000000000)+ROW()*0.000000001</f>
        <v>1000000000000</v>
      </c>
    </row>
    <row r="2642" customFormat="false" ht="15" hidden="false" customHeight="false" outlineLevel="0" collapsed="false">
      <c r="A2642" s="8" t="n">
        <v>2638</v>
      </c>
      <c r="B2642" s="23" t="n">
        <v>10</v>
      </c>
      <c r="C2642" s="23" t="n">
        <v>2</v>
      </c>
      <c r="D2642" s="8" t="n">
        <v>300</v>
      </c>
      <c r="E2642" s="8" t="n">
        <v>22</v>
      </c>
      <c r="F2642" s="8" t="n">
        <v>10</v>
      </c>
      <c r="G2642" s="28" t="n">
        <v>20.62</v>
      </c>
      <c r="H2642" s="8" t="n">
        <v>196.867186</v>
      </c>
      <c r="I2642" s="8" t="n">
        <v>1834.191041</v>
      </c>
      <c r="J2642" s="28" t="n">
        <v>9.316896</v>
      </c>
      <c r="K2642" s="39" t="n">
        <v>1.439409</v>
      </c>
      <c r="L2642" s="28" t="n">
        <v>30.340205</v>
      </c>
      <c r="M2642" s="8" t="n">
        <v>350</v>
      </c>
      <c r="N2642" s="8" t="n">
        <v>1320</v>
      </c>
      <c r="O2642" s="28" t="n">
        <v>15.86467</v>
      </c>
      <c r="P2642" s="28" t="n">
        <v>24.96864</v>
      </c>
      <c r="Q2642" s="28" t="n">
        <v>29.688051</v>
      </c>
      <c r="R2642" s="8" t="n">
        <v>40</v>
      </c>
      <c r="S2642" s="8" t="n">
        <v>20</v>
      </c>
      <c r="T2642" s="23" t="n">
        <v>249.747777</v>
      </c>
      <c r="U2642" s="23" t="n">
        <v>207.964594</v>
      </c>
      <c r="V2642" s="28" t="n">
        <v>11.679688</v>
      </c>
      <c r="W2642" s="39" t="n">
        <v>1.227483</v>
      </c>
      <c r="X2642" s="24" t="n">
        <f aca="false">P2642*RHO_VANE/2700*(1+SCRAP)*PRICE_VANE</f>
        <v>298.8746208</v>
      </c>
      <c r="Y2642" s="24" t="n">
        <f aca="false">Q2642*RHO_PLATE/2700*(1+SCRAP)*PRICE_PLATE</f>
        <v>355.36597047</v>
      </c>
      <c r="Z2642" s="24" t="n">
        <f aca="false">T2642*CUT_M+(R2642+S2642)*CUT_SET</f>
        <v>434.6216655</v>
      </c>
      <c r="AA2642" s="24" t="n">
        <f aca="false">U2642*ROUND_M</f>
        <v>1039.82297</v>
      </c>
      <c r="AB2642" s="24" t="n">
        <f aca="false">(R2642+S2642)*FINISH_PART</f>
        <v>480</v>
      </c>
      <c r="AC2642" s="24" t="n">
        <f aca="false">R2642*SPACER_VANE+(R2642+S2642)*ASM_H*LABOUR</f>
        <v>795</v>
      </c>
      <c r="AD2642" s="24" t="n">
        <f aca="false">V2642*G10_CAGE+W2642*G10_SLEEVE</f>
        <v>774.43026</v>
      </c>
      <c r="AE2642" s="24" t="n">
        <f aca="false">N2642/1000*SHAFT_M+SHAFT_SET</f>
        <v>238.4</v>
      </c>
      <c r="AF2642" s="24" t="n">
        <f aca="false">2*ROUNDUP(G2642*1000/V_ZENER,0)*PRICE_Z+5*ROUNDUP(G2642*DIODE_SAFETY/V_STICK,0)*PRICE_STICK</f>
        <v>149.8</v>
      </c>
      <c r="AG2642" s="24" t="n">
        <f aca="false">SUM(X2642:AF2642)</f>
        <v>4566.31548677</v>
      </c>
      <c r="AH2642" s="20" t="n">
        <f aca="false">FIXED_BOM</f>
        <v>3461</v>
      </c>
      <c r="AI2642" s="24" t="n">
        <f aca="false">(AG2642+AH2642)*(1+CONT)</f>
        <v>9231.4128097855</v>
      </c>
      <c r="AJ2642" s="24" t="n">
        <f aca="false">IF(L2642&gt;0,AI2642/L2642,1000000000000)</f>
        <v>304.263363078315</v>
      </c>
      <c r="AK2642" s="8" t="n">
        <f aca="false">IF(AND(G2642&gt;=V_NEED,L2642&gt;=P_MIN,K2642&gt;=Z_MIN,F2642&lt;=N_CAP,D2642&lt;=R_MAX,OR(CORONA_REQ=0,O2642&gt;=G2642)),1,0)</f>
        <v>0</v>
      </c>
      <c r="AL2642" s="28" t="n">
        <f aca="false">IF(AK2642=1,IF(OBJECTIVE=1,AI2642,AJ2642),1000000000000)+ROW()*0.000000001</f>
        <v>1000000000000</v>
      </c>
    </row>
    <row r="2643" customFormat="false" ht="15" hidden="false" customHeight="false" outlineLevel="0" collapsed="false">
      <c r="A2643" s="8" t="n">
        <v>2639</v>
      </c>
      <c r="B2643" s="23" t="n">
        <v>10</v>
      </c>
      <c r="C2643" s="23" t="n">
        <v>2</v>
      </c>
      <c r="D2643" s="8" t="n">
        <v>300</v>
      </c>
      <c r="E2643" s="8" t="n">
        <v>22</v>
      </c>
      <c r="F2643" s="8" t="n">
        <v>12</v>
      </c>
      <c r="G2643" s="28" t="n">
        <v>20.62</v>
      </c>
      <c r="H2643" s="8" t="n">
        <v>237.891856</v>
      </c>
      <c r="I2643" s="8" t="n">
        <v>2220.336524</v>
      </c>
      <c r="J2643" s="28" t="n">
        <v>9.333386</v>
      </c>
      <c r="K2643" s="39" t="n">
        <v>1.445219</v>
      </c>
      <c r="L2643" s="28" t="n">
        <v>37.074241</v>
      </c>
      <c r="M2643" s="8" t="n">
        <v>422</v>
      </c>
      <c r="N2643" s="8" t="n">
        <v>1464</v>
      </c>
      <c r="O2643" s="28" t="n">
        <v>15.86467</v>
      </c>
      <c r="P2643" s="28" t="n">
        <v>29.962368</v>
      </c>
      <c r="Q2643" s="28" t="n">
        <v>35.625661</v>
      </c>
      <c r="R2643" s="8" t="n">
        <v>48</v>
      </c>
      <c r="S2643" s="8" t="n">
        <v>24</v>
      </c>
      <c r="T2643" s="23" t="n">
        <v>299.697332</v>
      </c>
      <c r="U2643" s="23" t="n">
        <v>249.557513</v>
      </c>
      <c r="V2643" s="28" t="n">
        <v>13.782031</v>
      </c>
      <c r="W2643" s="39" t="n">
        <v>1.44843</v>
      </c>
      <c r="X2643" s="24" t="n">
        <f aca="false">P2643*RHO_VANE/2700*(1+SCRAP)*PRICE_VANE</f>
        <v>358.64954496</v>
      </c>
      <c r="Y2643" s="24" t="n">
        <f aca="false">Q2643*RHO_PLATE/2700*(1+SCRAP)*PRICE_PLATE</f>
        <v>426.43916217</v>
      </c>
      <c r="Z2643" s="24" t="n">
        <f aca="false">T2643*CUT_M+(R2643+S2643)*CUT_SET</f>
        <v>521.545998</v>
      </c>
      <c r="AA2643" s="24" t="n">
        <f aca="false">U2643*ROUND_M</f>
        <v>1247.787565</v>
      </c>
      <c r="AB2643" s="24" t="n">
        <f aca="false">(R2643+S2643)*FINISH_PART</f>
        <v>576</v>
      </c>
      <c r="AC2643" s="24" t="n">
        <f aca="false">R2643*SPACER_VANE+(R2643+S2643)*ASM_H*LABOUR</f>
        <v>954</v>
      </c>
      <c r="AD2643" s="24" t="n">
        <f aca="false">V2643*G10_CAGE+W2643*G10_SLEEVE</f>
        <v>913.82766</v>
      </c>
      <c r="AE2643" s="24" t="n">
        <f aca="false">N2643/1000*SHAFT_M+SHAFT_SET</f>
        <v>255.68</v>
      </c>
      <c r="AF2643" s="24" t="n">
        <f aca="false">2*ROUNDUP(G2643*1000/V_ZENER,0)*PRICE_Z+5*ROUNDUP(G2643*DIODE_SAFETY/V_STICK,0)*PRICE_STICK</f>
        <v>149.8</v>
      </c>
      <c r="AG2643" s="24" t="n">
        <f aca="false">SUM(X2643:AF2643)</f>
        <v>5403.72993013</v>
      </c>
      <c r="AH2643" s="20" t="n">
        <f aca="false">FIXED_BOM</f>
        <v>3461</v>
      </c>
      <c r="AI2643" s="24" t="n">
        <f aca="false">(AG2643+AH2643)*(1+CONT)</f>
        <v>10194.4394196495</v>
      </c>
      <c r="AJ2643" s="24" t="n">
        <f aca="false">IF(L2643&gt;0,AI2643/L2643,1000000000000)</f>
        <v>274.973651372917</v>
      </c>
      <c r="AK2643" s="8" t="n">
        <f aca="false">IF(AND(G2643&gt;=V_NEED,L2643&gt;=P_MIN,K2643&gt;=Z_MIN,F2643&lt;=N_CAP,D2643&lt;=R_MAX,OR(CORONA_REQ=0,O2643&gt;=G2643)),1,0)</f>
        <v>0</v>
      </c>
      <c r="AL2643" s="28" t="n">
        <f aca="false">IF(AK2643=1,IF(OBJECTIVE=1,AI2643,AJ2643),1000000000000)+ROW()*0.000000001</f>
        <v>1000000000000</v>
      </c>
    </row>
    <row r="2644" customFormat="false" ht="15" hidden="false" customHeight="false" outlineLevel="0" collapsed="false">
      <c r="A2644" s="8" t="n">
        <v>2640</v>
      </c>
      <c r="B2644" s="23" t="n">
        <v>10</v>
      </c>
      <c r="C2644" s="23" t="n">
        <v>2</v>
      </c>
      <c r="D2644" s="8" t="n">
        <v>300</v>
      </c>
      <c r="E2644" s="8" t="n">
        <v>22</v>
      </c>
      <c r="F2644" s="8" t="n">
        <v>16</v>
      </c>
      <c r="G2644" s="28" t="n">
        <v>20.62</v>
      </c>
      <c r="H2644" s="8" t="n">
        <v>319.941198</v>
      </c>
      <c r="I2644" s="8" t="n">
        <v>2992.627489</v>
      </c>
      <c r="J2644" s="28" t="n">
        <v>9.35368</v>
      </c>
      <c r="K2644" s="39" t="n">
        <v>1.45147</v>
      </c>
      <c r="L2644" s="28" t="n">
        <v>50.466177</v>
      </c>
      <c r="M2644" s="8" t="n">
        <v>554</v>
      </c>
      <c r="N2644" s="8" t="n">
        <v>1728</v>
      </c>
      <c r="O2644" s="28" t="n">
        <v>15.86467</v>
      </c>
      <c r="P2644" s="28" t="n">
        <v>39.949824</v>
      </c>
      <c r="Q2644" s="28" t="n">
        <v>44.532076</v>
      </c>
      <c r="R2644" s="8" t="n">
        <v>64</v>
      </c>
      <c r="S2644" s="8" t="n">
        <v>30</v>
      </c>
      <c r="T2644" s="23" t="n">
        <v>395.198213</v>
      </c>
      <c r="U2644" s="23" t="n">
        <v>328.345121</v>
      </c>
      <c r="V2644" s="28" t="n">
        <v>17.636328</v>
      </c>
      <c r="W2644" s="39" t="n">
        <v>1.853499</v>
      </c>
      <c r="X2644" s="24" t="n">
        <f aca="false">P2644*RHO_VANE/2700*(1+SCRAP)*PRICE_VANE</f>
        <v>478.19939328</v>
      </c>
      <c r="Y2644" s="24" t="n">
        <f aca="false">Q2644*RHO_PLATE/2700*(1+SCRAP)*PRICE_PLATE</f>
        <v>533.04894972</v>
      </c>
      <c r="Z2644" s="24" t="n">
        <f aca="false">T2644*CUT_M+(R2644+S2644)*CUT_SET</f>
        <v>686.7973195</v>
      </c>
      <c r="AA2644" s="24" t="n">
        <f aca="false">U2644*ROUND_M</f>
        <v>1641.725605</v>
      </c>
      <c r="AB2644" s="24" t="n">
        <f aca="false">(R2644+S2644)*FINISH_PART</f>
        <v>752</v>
      </c>
      <c r="AC2644" s="24" t="n">
        <f aca="false">R2644*SPACER_VANE+(R2644+S2644)*ASM_H*LABOUR</f>
        <v>1249.5</v>
      </c>
      <c r="AD2644" s="24" t="n">
        <f aca="false">V2644*G10_CAGE+W2644*G10_SLEEVE</f>
        <v>1169.38962</v>
      </c>
      <c r="AE2644" s="24" t="n">
        <f aca="false">N2644/1000*SHAFT_M+SHAFT_SET</f>
        <v>287.36</v>
      </c>
      <c r="AF2644" s="24" t="n">
        <f aca="false">2*ROUNDUP(G2644*1000/V_ZENER,0)*PRICE_Z+5*ROUNDUP(G2644*DIODE_SAFETY/V_STICK,0)*PRICE_STICK</f>
        <v>149.8</v>
      </c>
      <c r="AG2644" s="24" t="n">
        <f aca="false">SUM(X2644:AF2644)</f>
        <v>6947.8208875</v>
      </c>
      <c r="AH2644" s="20" t="n">
        <f aca="false">FIXED_BOM</f>
        <v>3461</v>
      </c>
      <c r="AI2644" s="24" t="n">
        <f aca="false">(AG2644+AH2644)*(1+CONT)</f>
        <v>11970.144020625</v>
      </c>
      <c r="AJ2644" s="24" t="n">
        <f aca="false">IF(L2644&gt;0,AI2644/L2644,1000000000000)</f>
        <v>237.191416750768</v>
      </c>
      <c r="AK2644" s="8" t="n">
        <f aca="false">IF(AND(G2644&gt;=V_NEED,L2644&gt;=P_MIN,K2644&gt;=Z_MIN,F2644&lt;=N_CAP,D2644&lt;=R_MAX,OR(CORONA_REQ=0,O2644&gt;=G2644)),1,0)</f>
        <v>0</v>
      </c>
      <c r="AL2644" s="28" t="n">
        <f aca="false">IF(AK2644=1,IF(OBJECTIVE=1,AI2644,AJ2644),1000000000000)+ROW()*0.000000001</f>
        <v>1000000000000</v>
      </c>
    </row>
    <row r="2645" customFormat="false" ht="15" hidden="false" customHeight="false" outlineLevel="0" collapsed="false">
      <c r="A2645" s="8" t="n">
        <v>2641</v>
      </c>
      <c r="B2645" s="23" t="n">
        <v>10</v>
      </c>
      <c r="C2645" s="23" t="n">
        <v>2</v>
      </c>
      <c r="D2645" s="8" t="n">
        <v>300</v>
      </c>
      <c r="E2645" s="8" t="n">
        <v>26</v>
      </c>
      <c r="F2645" s="8" t="n">
        <v>4</v>
      </c>
      <c r="G2645" s="28" t="n">
        <v>20.62</v>
      </c>
      <c r="H2645" s="8" t="n">
        <v>109.131588</v>
      </c>
      <c r="I2645" s="8" t="n">
        <v>789.251833</v>
      </c>
      <c r="J2645" s="28" t="n">
        <v>7.232112</v>
      </c>
      <c r="K2645" s="39" t="n">
        <v>1.348992</v>
      </c>
      <c r="L2645" s="28" t="n">
        <v>11.093157</v>
      </c>
      <c r="M2645" s="8" t="n">
        <v>146</v>
      </c>
      <c r="N2645" s="8" t="n">
        <v>912</v>
      </c>
      <c r="O2645" s="28" t="n">
        <v>15.86467</v>
      </c>
      <c r="P2645" s="28" t="n">
        <v>11.570819</v>
      </c>
      <c r="Q2645" s="28" t="n">
        <v>14.844025</v>
      </c>
      <c r="R2645" s="8" t="n">
        <v>16</v>
      </c>
      <c r="S2645" s="8" t="n">
        <v>10</v>
      </c>
      <c r="T2645" s="23" t="n">
        <v>104.29734</v>
      </c>
      <c r="U2645" s="23" t="n">
        <v>87.584067</v>
      </c>
      <c r="V2645" s="28" t="n">
        <v>5.723047</v>
      </c>
      <c r="W2645" s="39" t="n">
        <v>0.601467</v>
      </c>
      <c r="X2645" s="24" t="n">
        <f aca="false">P2645*RHO_VANE/2700*(1+SCRAP)*PRICE_VANE</f>
        <v>138.50270343</v>
      </c>
      <c r="Y2645" s="24" t="n">
        <f aca="false">Q2645*RHO_PLATE/2700*(1+SCRAP)*PRICE_PLATE</f>
        <v>177.68297925</v>
      </c>
      <c r="Z2645" s="24" t="n">
        <f aca="false">T2645*CUT_M+(R2645+S2645)*CUT_SET</f>
        <v>182.44601</v>
      </c>
      <c r="AA2645" s="24" t="n">
        <f aca="false">U2645*ROUND_M</f>
        <v>437.920335</v>
      </c>
      <c r="AB2645" s="24" t="n">
        <f aca="false">(R2645+S2645)*FINISH_PART</f>
        <v>208</v>
      </c>
      <c r="AC2645" s="24" t="n">
        <f aca="false">R2645*SPACER_VANE+(R2645+S2645)*ASM_H*LABOUR</f>
        <v>340.5</v>
      </c>
      <c r="AD2645" s="24" t="n">
        <f aca="false">V2645*G10_CAGE+W2645*G10_SLEEVE</f>
        <v>379.47084</v>
      </c>
      <c r="AE2645" s="24" t="n">
        <f aca="false">N2645/1000*SHAFT_M+SHAFT_SET</f>
        <v>189.44</v>
      </c>
      <c r="AF2645" s="24" t="n">
        <f aca="false">2*ROUNDUP(G2645*1000/V_ZENER,0)*PRICE_Z+5*ROUNDUP(G2645*DIODE_SAFETY/V_STICK,0)*PRICE_STICK</f>
        <v>149.8</v>
      </c>
      <c r="AG2645" s="24" t="n">
        <f aca="false">SUM(X2645:AF2645)</f>
        <v>2203.76286768</v>
      </c>
      <c r="AH2645" s="20" t="n">
        <f aca="false">FIXED_BOM</f>
        <v>3461</v>
      </c>
      <c r="AI2645" s="24" t="n">
        <f aca="false">(AG2645+AH2645)*(1+CONT)</f>
        <v>6514.477297832</v>
      </c>
      <c r="AJ2645" s="24" t="n">
        <f aca="false">IF(L2645&gt;0,AI2645/L2645,1000000000000)</f>
        <v>587.251879499407</v>
      </c>
      <c r="AK2645" s="8" t="n">
        <f aca="false">IF(AND(G2645&gt;=V_NEED,L2645&gt;=P_MIN,K2645&gt;=Z_MIN,F2645&lt;=N_CAP,D2645&lt;=R_MAX,OR(CORONA_REQ=0,O2645&gt;=G2645)),1,0)</f>
        <v>0</v>
      </c>
      <c r="AL2645" s="28" t="n">
        <f aca="false">IF(AK2645=1,IF(OBJECTIVE=1,AI2645,AJ2645),1000000000000)+ROW()*0.000000001</f>
        <v>1000000000000</v>
      </c>
    </row>
    <row r="2646" customFormat="false" ht="15" hidden="false" customHeight="false" outlineLevel="0" collapsed="false">
      <c r="A2646" s="8" t="n">
        <v>2642</v>
      </c>
      <c r="B2646" s="23" t="n">
        <v>10</v>
      </c>
      <c r="C2646" s="23" t="n">
        <v>2</v>
      </c>
      <c r="D2646" s="8" t="n">
        <v>300</v>
      </c>
      <c r="E2646" s="8" t="n">
        <v>26</v>
      </c>
      <c r="F2646" s="8" t="n">
        <v>6</v>
      </c>
      <c r="G2646" s="28" t="n">
        <v>20.62</v>
      </c>
      <c r="H2646" s="8" t="n">
        <v>170.349638</v>
      </c>
      <c r="I2646" s="8" t="n">
        <v>1240.25288</v>
      </c>
      <c r="J2646" s="28" t="n">
        <v>7.280631</v>
      </c>
      <c r="K2646" s="39" t="n">
        <v>1.370379</v>
      </c>
      <c r="L2646" s="28" t="n">
        <v>18.204711</v>
      </c>
      <c r="M2646" s="8" t="n">
        <v>218</v>
      </c>
      <c r="N2646" s="8" t="n">
        <v>1056</v>
      </c>
      <c r="O2646" s="28" t="n">
        <v>15.86467</v>
      </c>
      <c r="P2646" s="28" t="n">
        <v>17.356228</v>
      </c>
      <c r="Q2646" s="28" t="n">
        <v>20.781635</v>
      </c>
      <c r="R2646" s="8" t="n">
        <v>24</v>
      </c>
      <c r="S2646" s="8" t="n">
        <v>14</v>
      </c>
      <c r="T2646" s="23" t="n">
        <v>154.246896</v>
      </c>
      <c r="U2646" s="23" t="n">
        <v>129.176986</v>
      </c>
      <c r="V2646" s="28" t="n">
        <v>7.825391</v>
      </c>
      <c r="W2646" s="39" t="n">
        <v>0.822414</v>
      </c>
      <c r="X2646" s="24" t="n">
        <f aca="false">P2646*RHO_VANE/2700*(1+SCRAP)*PRICE_VANE</f>
        <v>207.75404916</v>
      </c>
      <c r="Y2646" s="24" t="n">
        <f aca="false">Q2646*RHO_PLATE/2700*(1+SCRAP)*PRICE_PLATE</f>
        <v>248.75617095</v>
      </c>
      <c r="Z2646" s="24" t="n">
        <f aca="false">T2646*CUT_M+(R2646+S2646)*CUT_SET</f>
        <v>269.370344</v>
      </c>
      <c r="AA2646" s="24" t="n">
        <f aca="false">U2646*ROUND_M</f>
        <v>645.88493</v>
      </c>
      <c r="AB2646" s="24" t="n">
        <f aca="false">(R2646+S2646)*FINISH_PART</f>
        <v>304</v>
      </c>
      <c r="AC2646" s="24" t="n">
        <f aca="false">R2646*SPACER_VANE+(R2646+S2646)*ASM_H*LABOUR</f>
        <v>499.5</v>
      </c>
      <c r="AD2646" s="24" t="n">
        <f aca="false">V2646*G10_CAGE+W2646*G10_SLEEVE</f>
        <v>518.8683</v>
      </c>
      <c r="AE2646" s="24" t="n">
        <f aca="false">N2646/1000*SHAFT_M+SHAFT_SET</f>
        <v>206.72</v>
      </c>
      <c r="AF2646" s="24" t="n">
        <f aca="false">2*ROUNDUP(G2646*1000/V_ZENER,0)*PRICE_Z+5*ROUNDUP(G2646*DIODE_SAFETY/V_STICK,0)*PRICE_STICK</f>
        <v>149.8</v>
      </c>
      <c r="AG2646" s="24" t="n">
        <f aca="false">SUM(X2646:AF2646)</f>
        <v>3050.65379411</v>
      </c>
      <c r="AH2646" s="20" t="n">
        <f aca="false">FIXED_BOM</f>
        <v>3461</v>
      </c>
      <c r="AI2646" s="24" t="n">
        <f aca="false">(AG2646+AH2646)*(1+CONT)</f>
        <v>7488.4018632265</v>
      </c>
      <c r="AJ2646" s="24" t="n">
        <f aca="false">IF(L2646&gt;0,AI2646/L2646,1000000000000)</f>
        <v>411.344176967517</v>
      </c>
      <c r="AK2646" s="8" t="n">
        <f aca="false">IF(AND(G2646&gt;=V_NEED,L2646&gt;=P_MIN,K2646&gt;=Z_MIN,F2646&lt;=N_CAP,D2646&lt;=R_MAX,OR(CORONA_REQ=0,O2646&gt;=G2646)),1,0)</f>
        <v>0</v>
      </c>
      <c r="AL2646" s="28" t="n">
        <f aca="false">IF(AK2646=1,IF(OBJECTIVE=1,AI2646,AJ2646),1000000000000)+ROW()*0.000000001</f>
        <v>1000000000000</v>
      </c>
    </row>
    <row r="2647" customFormat="false" ht="15" hidden="false" customHeight="false" outlineLevel="0" collapsed="false">
      <c r="A2647" s="8" t="n">
        <v>2643</v>
      </c>
      <c r="B2647" s="23" t="n">
        <v>10</v>
      </c>
      <c r="C2647" s="23" t="n">
        <v>2</v>
      </c>
      <c r="D2647" s="8" t="n">
        <v>300</v>
      </c>
      <c r="E2647" s="8" t="n">
        <v>26</v>
      </c>
      <c r="F2647" s="8" t="n">
        <v>8</v>
      </c>
      <c r="G2647" s="28" t="n">
        <v>20.62</v>
      </c>
      <c r="H2647" s="8" t="n">
        <v>231.567688</v>
      </c>
      <c r="I2647" s="8" t="n">
        <v>1691.253927</v>
      </c>
      <c r="J2647" s="28" t="n">
        <v>7.303497</v>
      </c>
      <c r="K2647" s="39" t="n">
        <v>1.380508</v>
      </c>
      <c r="L2647" s="28" t="n">
        <v>25.330209</v>
      </c>
      <c r="M2647" s="8" t="n">
        <v>290</v>
      </c>
      <c r="N2647" s="8" t="n">
        <v>1200</v>
      </c>
      <c r="O2647" s="28" t="n">
        <v>15.86467</v>
      </c>
      <c r="P2647" s="28" t="n">
        <v>23.141638</v>
      </c>
      <c r="Q2647" s="28" t="n">
        <v>26.719246</v>
      </c>
      <c r="R2647" s="8" t="n">
        <v>32</v>
      </c>
      <c r="S2647" s="8" t="n">
        <v>18</v>
      </c>
      <c r="T2647" s="23" t="n">
        <v>204.196451</v>
      </c>
      <c r="U2647" s="23" t="n">
        <v>170.769905</v>
      </c>
      <c r="V2647" s="28" t="n">
        <v>9.927734</v>
      </c>
      <c r="W2647" s="39" t="n">
        <v>1.043361</v>
      </c>
      <c r="X2647" s="24" t="n">
        <f aca="false">P2647*RHO_VANE/2700*(1+SCRAP)*PRICE_VANE</f>
        <v>277.00540686</v>
      </c>
      <c r="Y2647" s="24" t="n">
        <f aca="false">Q2647*RHO_PLATE/2700*(1+SCRAP)*PRICE_PLATE</f>
        <v>319.82937462</v>
      </c>
      <c r="Z2647" s="24" t="n">
        <f aca="false">T2647*CUT_M+(R2647+S2647)*CUT_SET</f>
        <v>356.2946765</v>
      </c>
      <c r="AA2647" s="24" t="n">
        <f aca="false">U2647*ROUND_M</f>
        <v>853.849525</v>
      </c>
      <c r="AB2647" s="24" t="n">
        <f aca="false">(R2647+S2647)*FINISH_PART</f>
        <v>400</v>
      </c>
      <c r="AC2647" s="24" t="n">
        <f aca="false">R2647*SPACER_VANE+(R2647+S2647)*ASM_H*LABOUR</f>
        <v>658.5</v>
      </c>
      <c r="AD2647" s="24" t="n">
        <f aca="false">V2647*G10_CAGE+W2647*G10_SLEEVE</f>
        <v>658.2657</v>
      </c>
      <c r="AE2647" s="24" t="n">
        <f aca="false">N2647/1000*SHAFT_M+SHAFT_SET</f>
        <v>224</v>
      </c>
      <c r="AF2647" s="24" t="n">
        <f aca="false">2*ROUNDUP(G2647*1000/V_ZENER,0)*PRICE_Z+5*ROUNDUP(G2647*DIODE_SAFETY/V_STICK,0)*PRICE_STICK</f>
        <v>149.8</v>
      </c>
      <c r="AG2647" s="24" t="n">
        <f aca="false">SUM(X2647:AF2647)</f>
        <v>3897.54468298</v>
      </c>
      <c r="AH2647" s="20" t="n">
        <f aca="false">FIXED_BOM</f>
        <v>3461</v>
      </c>
      <c r="AI2647" s="24" t="n">
        <f aca="false">(AG2647+AH2647)*(1+CONT)</f>
        <v>8462.326385427</v>
      </c>
      <c r="AJ2647" s="24" t="n">
        <f aca="false">IF(L2647&gt;0,AI2647/L2647,1000000000000)</f>
        <v>334.080401208968</v>
      </c>
      <c r="AK2647" s="8" t="n">
        <f aca="false">IF(AND(G2647&gt;=V_NEED,L2647&gt;=P_MIN,K2647&gt;=Z_MIN,F2647&lt;=N_CAP,D2647&lt;=R_MAX,OR(CORONA_REQ=0,O2647&gt;=G2647)),1,0)</f>
        <v>0</v>
      </c>
      <c r="AL2647" s="28" t="n">
        <f aca="false">IF(AK2647=1,IF(OBJECTIVE=1,AI2647,AJ2647),1000000000000)+ROW()*0.000000001</f>
        <v>1000000000000</v>
      </c>
    </row>
    <row r="2648" customFormat="false" ht="15" hidden="false" customHeight="false" outlineLevel="0" collapsed="false">
      <c r="A2648" s="8" t="n">
        <v>2644</v>
      </c>
      <c r="B2648" s="23" t="n">
        <v>10</v>
      </c>
      <c r="C2648" s="23" t="n">
        <v>2</v>
      </c>
      <c r="D2648" s="8" t="n">
        <v>300</v>
      </c>
      <c r="E2648" s="8" t="n">
        <v>26</v>
      </c>
      <c r="F2648" s="8" t="n">
        <v>10</v>
      </c>
      <c r="G2648" s="28" t="n">
        <v>20.62</v>
      </c>
      <c r="H2648" s="8" t="n">
        <v>292.785738</v>
      </c>
      <c r="I2648" s="8" t="n">
        <v>2142.254974</v>
      </c>
      <c r="J2648" s="28" t="n">
        <v>7.316801</v>
      </c>
      <c r="K2648" s="39" t="n">
        <v>1.386518</v>
      </c>
      <c r="L2648" s="28" t="n">
        <v>32.47641</v>
      </c>
      <c r="M2648" s="8" t="n">
        <v>362</v>
      </c>
      <c r="N2648" s="8" t="n">
        <v>1344</v>
      </c>
      <c r="O2648" s="28" t="n">
        <v>15.86467</v>
      </c>
      <c r="P2648" s="28" t="n">
        <v>28.927047</v>
      </c>
      <c r="Q2648" s="28" t="n">
        <v>32.656856</v>
      </c>
      <c r="R2648" s="8" t="n">
        <v>40</v>
      </c>
      <c r="S2648" s="8" t="n">
        <v>22</v>
      </c>
      <c r="T2648" s="23" t="n">
        <v>254.146006</v>
      </c>
      <c r="U2648" s="23" t="n">
        <v>212.362824</v>
      </c>
      <c r="V2648" s="28" t="n">
        <v>12.030078</v>
      </c>
      <c r="W2648" s="39" t="n">
        <v>1.264308</v>
      </c>
      <c r="X2648" s="24" t="n">
        <f aca="false">P2648*RHO_VANE/2700*(1+SCRAP)*PRICE_VANE</f>
        <v>346.25675259</v>
      </c>
      <c r="Y2648" s="24" t="n">
        <f aca="false">Q2648*RHO_PLATE/2700*(1+SCRAP)*PRICE_PLATE</f>
        <v>390.90256632</v>
      </c>
      <c r="Z2648" s="24" t="n">
        <f aca="false">T2648*CUT_M+(R2648+S2648)*CUT_SET</f>
        <v>443.219009</v>
      </c>
      <c r="AA2648" s="24" t="n">
        <f aca="false">U2648*ROUND_M</f>
        <v>1061.81412</v>
      </c>
      <c r="AB2648" s="24" t="n">
        <f aca="false">(R2648+S2648)*FINISH_PART</f>
        <v>496</v>
      </c>
      <c r="AC2648" s="24" t="n">
        <f aca="false">R2648*SPACER_VANE+(R2648+S2648)*ASM_H*LABOUR</f>
        <v>817.5</v>
      </c>
      <c r="AD2648" s="24" t="n">
        <f aca="false">V2648*G10_CAGE+W2648*G10_SLEEVE</f>
        <v>797.66316</v>
      </c>
      <c r="AE2648" s="24" t="n">
        <f aca="false">N2648/1000*SHAFT_M+SHAFT_SET</f>
        <v>241.28</v>
      </c>
      <c r="AF2648" s="24" t="n">
        <f aca="false">2*ROUNDUP(G2648*1000/V_ZENER,0)*PRICE_Z+5*ROUNDUP(G2648*DIODE_SAFETY/V_STICK,0)*PRICE_STICK</f>
        <v>149.8</v>
      </c>
      <c r="AG2648" s="24" t="n">
        <f aca="false">SUM(X2648:AF2648)</f>
        <v>4744.43560791</v>
      </c>
      <c r="AH2648" s="20" t="n">
        <f aca="false">FIXED_BOM</f>
        <v>3461</v>
      </c>
      <c r="AI2648" s="24" t="n">
        <f aca="false">(AG2648+AH2648)*(1+CONT)</f>
        <v>9436.2509490965</v>
      </c>
      <c r="AJ2648" s="24" t="n">
        <f aca="false">IF(L2648&gt;0,AI2648/L2648,1000000000000)</f>
        <v>290.557082790139</v>
      </c>
      <c r="AK2648" s="8" t="n">
        <f aca="false">IF(AND(G2648&gt;=V_NEED,L2648&gt;=P_MIN,K2648&gt;=Z_MIN,F2648&lt;=N_CAP,D2648&lt;=R_MAX,OR(CORONA_REQ=0,O2648&gt;=G2648)),1,0)</f>
        <v>0</v>
      </c>
      <c r="AL2648" s="28" t="n">
        <f aca="false">IF(AK2648=1,IF(OBJECTIVE=1,AI2648,AJ2648),1000000000000)+ROW()*0.000000001</f>
        <v>1000000000000</v>
      </c>
    </row>
    <row r="2649" customFormat="false" ht="15" hidden="false" customHeight="false" outlineLevel="0" collapsed="false">
      <c r="A2649" s="8" t="n">
        <v>2645</v>
      </c>
      <c r="B2649" s="23" t="n">
        <v>10</v>
      </c>
      <c r="C2649" s="23" t="n">
        <v>2</v>
      </c>
      <c r="D2649" s="8" t="n">
        <v>300</v>
      </c>
      <c r="E2649" s="8" t="n">
        <v>26</v>
      </c>
      <c r="F2649" s="8" t="n">
        <v>12</v>
      </c>
      <c r="G2649" s="28" t="n">
        <v>20.62</v>
      </c>
      <c r="H2649" s="8" t="n">
        <v>354.003788</v>
      </c>
      <c r="I2649" s="8" t="n">
        <v>2593.256021</v>
      </c>
      <c r="J2649" s="28" t="n">
        <v>7.325504</v>
      </c>
      <c r="K2649" s="39" t="n">
        <v>1.390826</v>
      </c>
      <c r="L2649" s="28" t="n">
        <v>39.600953</v>
      </c>
      <c r="M2649" s="8" t="n">
        <v>434</v>
      </c>
      <c r="N2649" s="8" t="n">
        <v>1488</v>
      </c>
      <c r="O2649" s="28" t="n">
        <v>15.86467</v>
      </c>
      <c r="P2649" s="28" t="n">
        <v>34.712456</v>
      </c>
      <c r="Q2649" s="28" t="n">
        <v>38.594466</v>
      </c>
      <c r="R2649" s="8" t="n">
        <v>48</v>
      </c>
      <c r="S2649" s="8" t="n">
        <v>26</v>
      </c>
      <c r="T2649" s="23" t="n">
        <v>304.095562</v>
      </c>
      <c r="U2649" s="23" t="n">
        <v>253.955743</v>
      </c>
      <c r="V2649" s="28" t="n">
        <v>14.132422</v>
      </c>
      <c r="W2649" s="39" t="n">
        <v>1.485255</v>
      </c>
      <c r="X2649" s="24" t="n">
        <f aca="false">P2649*RHO_VANE/2700*(1+SCRAP)*PRICE_VANE</f>
        <v>415.50809832</v>
      </c>
      <c r="Y2649" s="24" t="n">
        <f aca="false">Q2649*RHO_PLATE/2700*(1+SCRAP)*PRICE_PLATE</f>
        <v>461.97575802</v>
      </c>
      <c r="Z2649" s="24" t="n">
        <f aca="false">T2649*CUT_M+(R2649+S2649)*CUT_SET</f>
        <v>530.143343</v>
      </c>
      <c r="AA2649" s="24" t="n">
        <f aca="false">U2649*ROUND_M</f>
        <v>1269.778715</v>
      </c>
      <c r="AB2649" s="24" t="n">
        <f aca="false">(R2649+S2649)*FINISH_PART</f>
        <v>592</v>
      </c>
      <c r="AC2649" s="24" t="n">
        <f aca="false">R2649*SPACER_VANE+(R2649+S2649)*ASM_H*LABOUR</f>
        <v>976.5</v>
      </c>
      <c r="AD2649" s="24" t="n">
        <f aca="false">V2649*G10_CAGE+W2649*G10_SLEEVE</f>
        <v>937.06062</v>
      </c>
      <c r="AE2649" s="24" t="n">
        <f aca="false">N2649/1000*SHAFT_M+SHAFT_SET</f>
        <v>258.56</v>
      </c>
      <c r="AF2649" s="24" t="n">
        <f aca="false">2*ROUNDUP(G2649*1000/V_ZENER,0)*PRICE_Z+5*ROUNDUP(G2649*DIODE_SAFETY/V_STICK,0)*PRICE_STICK</f>
        <v>149.8</v>
      </c>
      <c r="AG2649" s="24" t="n">
        <f aca="false">SUM(X2649:AF2649)</f>
        <v>5591.32653434</v>
      </c>
      <c r="AH2649" s="20" t="n">
        <f aca="false">FIXED_BOM</f>
        <v>3461</v>
      </c>
      <c r="AI2649" s="24" t="n">
        <f aca="false">(AG2649+AH2649)*(1+CONT)</f>
        <v>10410.175514491</v>
      </c>
      <c r="AJ2649" s="24" t="n">
        <f aca="false">IF(L2649&gt;0,AI2649/L2649,1000000000000)</f>
        <v>262.87689375786</v>
      </c>
      <c r="AK2649" s="8" t="n">
        <f aca="false">IF(AND(G2649&gt;=V_NEED,L2649&gt;=P_MIN,K2649&gt;=Z_MIN,F2649&lt;=N_CAP,D2649&lt;=R_MAX,OR(CORONA_REQ=0,O2649&gt;=G2649)),1,0)</f>
        <v>0</v>
      </c>
      <c r="AL2649" s="28" t="n">
        <f aca="false">IF(AK2649=1,IF(OBJECTIVE=1,AI2649,AJ2649),1000000000000)+ROW()*0.000000001</f>
        <v>1000000000000</v>
      </c>
    </row>
    <row r="2650" customFormat="false" ht="15" hidden="false" customHeight="false" outlineLevel="0" collapsed="false">
      <c r="A2650" s="8" t="n">
        <v>2646</v>
      </c>
      <c r="B2650" s="23" t="n">
        <v>10</v>
      </c>
      <c r="C2650" s="23" t="n">
        <v>2</v>
      </c>
      <c r="D2650" s="8" t="n">
        <v>300</v>
      </c>
      <c r="E2650" s="8" t="n">
        <v>26</v>
      </c>
      <c r="F2650" s="8" t="n">
        <v>16</v>
      </c>
      <c r="G2650" s="28" t="n">
        <v>20.62</v>
      </c>
      <c r="H2650" s="8" t="n">
        <v>476.439888</v>
      </c>
      <c r="I2650" s="8" t="n">
        <v>3495.258116</v>
      </c>
      <c r="J2650" s="28" t="n">
        <v>7.3362</v>
      </c>
      <c r="K2650" s="39" t="n">
        <v>1.395859</v>
      </c>
      <c r="L2650" s="28" t="n">
        <v>53.841888</v>
      </c>
      <c r="M2650" s="8" t="n">
        <v>578</v>
      </c>
      <c r="N2650" s="8" t="n">
        <v>1776</v>
      </c>
      <c r="O2650" s="28" t="n">
        <v>15.86467</v>
      </c>
      <c r="P2650" s="28" t="n">
        <v>46.283275</v>
      </c>
      <c r="Q2650" s="28" t="n">
        <v>50.469686</v>
      </c>
      <c r="R2650" s="8" t="n">
        <v>64</v>
      </c>
      <c r="S2650" s="8" t="n">
        <v>34</v>
      </c>
      <c r="T2650" s="23" t="n">
        <v>403.994672</v>
      </c>
      <c r="U2650" s="23" t="n">
        <v>337.141581</v>
      </c>
      <c r="V2650" s="28" t="n">
        <v>18.337109</v>
      </c>
      <c r="W2650" s="39" t="n">
        <v>1.927148</v>
      </c>
      <c r="X2650" s="24" t="n">
        <f aca="false">P2650*RHO_VANE/2700*(1+SCRAP)*PRICE_VANE</f>
        <v>554.01080175</v>
      </c>
      <c r="Y2650" s="24" t="n">
        <f aca="false">Q2650*RHO_PLATE/2700*(1+SCRAP)*PRICE_PLATE</f>
        <v>604.12214142</v>
      </c>
      <c r="Z2650" s="24" t="n">
        <f aca="false">T2650*CUT_M+(R2650+S2650)*CUT_SET</f>
        <v>703.992008</v>
      </c>
      <c r="AA2650" s="24" t="n">
        <f aca="false">U2650*ROUND_M</f>
        <v>1685.707905</v>
      </c>
      <c r="AB2650" s="24" t="n">
        <f aca="false">(R2650+S2650)*FINISH_PART</f>
        <v>784</v>
      </c>
      <c r="AC2650" s="24" t="n">
        <f aca="false">R2650*SPACER_VANE+(R2650+S2650)*ASM_H*LABOUR</f>
        <v>1294.5</v>
      </c>
      <c r="AD2650" s="24" t="n">
        <f aca="false">V2650*G10_CAGE+W2650*G10_SLEEVE</f>
        <v>1215.85542</v>
      </c>
      <c r="AE2650" s="24" t="n">
        <f aca="false">N2650/1000*SHAFT_M+SHAFT_SET</f>
        <v>293.12</v>
      </c>
      <c r="AF2650" s="24" t="n">
        <f aca="false">2*ROUNDUP(G2650*1000/V_ZENER,0)*PRICE_Z+5*ROUNDUP(G2650*DIODE_SAFETY/V_STICK,0)*PRICE_STICK</f>
        <v>149.8</v>
      </c>
      <c r="AG2650" s="24" t="n">
        <f aca="false">SUM(X2650:AF2650)</f>
        <v>7285.10827617</v>
      </c>
      <c r="AH2650" s="20" t="n">
        <f aca="false">FIXED_BOM</f>
        <v>3461</v>
      </c>
      <c r="AI2650" s="24" t="n">
        <f aca="false">(AG2650+AH2650)*(1+CONT)</f>
        <v>12358.0245175955</v>
      </c>
      <c r="AJ2650" s="24" t="n">
        <f aca="false">IF(L2650&gt;0,AI2650/L2650,1000000000000)</f>
        <v>229.524353187531</v>
      </c>
      <c r="AK2650" s="8" t="n">
        <f aca="false">IF(AND(G2650&gt;=V_NEED,L2650&gt;=P_MIN,K2650&gt;=Z_MIN,F2650&lt;=N_CAP,D2650&lt;=R_MAX,OR(CORONA_REQ=0,O2650&gt;=G2650)),1,0)</f>
        <v>0</v>
      </c>
      <c r="AL2650" s="28" t="n">
        <f aca="false">IF(AK2650=1,IF(OBJECTIVE=1,AI2650,AJ2650),1000000000000)+ROW()*0.000000001</f>
        <v>1000000000000</v>
      </c>
    </row>
    <row r="2651" customFormat="false" ht="15" hidden="false" customHeight="false" outlineLevel="0" collapsed="false">
      <c r="A2651" s="8" t="n">
        <v>2647</v>
      </c>
      <c r="B2651" s="23" t="n">
        <v>10</v>
      </c>
      <c r="C2651" s="23" t="n">
        <v>2.5</v>
      </c>
      <c r="D2651" s="8" t="n">
        <v>300</v>
      </c>
      <c r="E2651" s="8" t="n">
        <v>18</v>
      </c>
      <c r="F2651" s="8" t="n">
        <v>4</v>
      </c>
      <c r="G2651" s="28" t="n">
        <v>20.62</v>
      </c>
      <c r="H2651" s="8" t="n">
        <v>58.251706</v>
      </c>
      <c r="I2651" s="8" t="n">
        <v>564.172093</v>
      </c>
      <c r="J2651" s="28" t="n">
        <v>9.685074</v>
      </c>
      <c r="K2651" s="39" t="n">
        <v>1.388322</v>
      </c>
      <c r="L2651" s="28" t="n">
        <v>8.529033</v>
      </c>
      <c r="M2651" s="8" t="n">
        <v>140</v>
      </c>
      <c r="N2651" s="8" t="n">
        <v>900</v>
      </c>
      <c r="O2651" s="28" t="n">
        <v>16.903932</v>
      </c>
      <c r="P2651" s="28" t="n">
        <v>10.505117</v>
      </c>
      <c r="Q2651" s="28" t="n">
        <v>14.844025</v>
      </c>
      <c r="R2651" s="8" t="n">
        <v>16</v>
      </c>
      <c r="S2651" s="8" t="n">
        <v>8</v>
      </c>
      <c r="T2651" s="23" t="n">
        <v>99.899111</v>
      </c>
      <c r="U2651" s="23" t="n">
        <v>83.185838</v>
      </c>
      <c r="V2651" s="28" t="n">
        <v>5.547852</v>
      </c>
      <c r="W2651" s="39" t="n">
        <v>0.583054</v>
      </c>
      <c r="X2651" s="24" t="n">
        <f aca="false">P2651*RHO_VANE/2700*(1+SCRAP)*PRICE_VANE</f>
        <v>125.74625049</v>
      </c>
      <c r="Y2651" s="24" t="n">
        <f aca="false">Q2651*RHO_PLATE/2700*(1+SCRAP)*PRICE_PLATE</f>
        <v>177.68297925</v>
      </c>
      <c r="Z2651" s="24" t="n">
        <f aca="false">T2651*CUT_M+(R2651+S2651)*CUT_SET</f>
        <v>173.8486665</v>
      </c>
      <c r="AA2651" s="24" t="n">
        <f aca="false">U2651*ROUND_M</f>
        <v>415.92919</v>
      </c>
      <c r="AB2651" s="24" t="n">
        <f aca="false">(R2651+S2651)*FINISH_PART</f>
        <v>192</v>
      </c>
      <c r="AC2651" s="24" t="n">
        <f aca="false">R2651*SPACER_VANE+(R2651+S2651)*ASM_H*LABOUR</f>
        <v>318</v>
      </c>
      <c r="AD2651" s="24" t="n">
        <f aca="false">V2651*G10_CAGE+W2651*G10_SLEEVE</f>
        <v>367.85436</v>
      </c>
      <c r="AE2651" s="24" t="n">
        <f aca="false">N2651/1000*SHAFT_M+SHAFT_SET</f>
        <v>188</v>
      </c>
      <c r="AF2651" s="24" t="n">
        <f aca="false">2*ROUNDUP(G2651*1000/V_ZENER,0)*PRICE_Z+5*ROUNDUP(G2651*DIODE_SAFETY/V_STICK,0)*PRICE_STICK</f>
        <v>149.8</v>
      </c>
      <c r="AG2651" s="24" t="n">
        <f aca="false">SUM(X2651:AF2651)</f>
        <v>2108.86144624</v>
      </c>
      <c r="AH2651" s="20" t="n">
        <f aca="false">FIXED_BOM</f>
        <v>3461</v>
      </c>
      <c r="AI2651" s="24" t="n">
        <f aca="false">(AG2651+AH2651)*(1+CONT)</f>
        <v>6405.340663176</v>
      </c>
      <c r="AJ2651" s="24" t="n">
        <f aca="false">IF(L2651&gt;0,AI2651/L2651,1000000000000)</f>
        <v>751.004324074722</v>
      </c>
      <c r="AK2651" s="8" t="n">
        <f aca="false">IF(AND(G2651&gt;=V_NEED,L2651&gt;=P_MIN,K2651&gt;=Z_MIN,F2651&lt;=N_CAP,D2651&lt;=R_MAX,OR(CORONA_REQ=0,O2651&gt;=G2651)),1,0)</f>
        <v>0</v>
      </c>
      <c r="AL2651" s="28" t="n">
        <f aca="false">IF(AK2651=1,IF(OBJECTIVE=1,AI2651,AJ2651),1000000000000)+ROW()*0.000000001</f>
        <v>1000000000000</v>
      </c>
    </row>
    <row r="2652" customFormat="false" ht="15" hidden="false" customHeight="false" outlineLevel="0" collapsed="false">
      <c r="A2652" s="8" t="n">
        <v>2648</v>
      </c>
      <c r="B2652" s="23" t="n">
        <v>10</v>
      </c>
      <c r="C2652" s="23" t="n">
        <v>2.5</v>
      </c>
      <c r="D2652" s="8" t="n">
        <v>300</v>
      </c>
      <c r="E2652" s="8" t="n">
        <v>18</v>
      </c>
      <c r="F2652" s="8" t="n">
        <v>6</v>
      </c>
      <c r="G2652" s="28" t="n">
        <v>20.62</v>
      </c>
      <c r="H2652" s="8" t="n">
        <v>90.395538</v>
      </c>
      <c r="I2652" s="8" t="n">
        <v>886.556145</v>
      </c>
      <c r="J2652" s="28" t="n">
        <v>9.807521</v>
      </c>
      <c r="K2652" s="39" t="n">
        <v>1.421211</v>
      </c>
      <c r="L2652" s="28" t="n">
        <v>14.220772</v>
      </c>
      <c r="M2652" s="8" t="n">
        <v>215</v>
      </c>
      <c r="N2652" s="8" t="n">
        <v>1050</v>
      </c>
      <c r="O2652" s="28" t="n">
        <v>16.903932</v>
      </c>
      <c r="P2652" s="28" t="n">
        <v>15.757675</v>
      </c>
      <c r="Q2652" s="28" t="n">
        <v>22.266038</v>
      </c>
      <c r="R2652" s="8" t="n">
        <v>24</v>
      </c>
      <c r="S2652" s="8" t="n">
        <v>12</v>
      </c>
      <c r="T2652" s="23" t="n">
        <v>149.848666</v>
      </c>
      <c r="U2652" s="23" t="n">
        <v>124.778757</v>
      </c>
      <c r="V2652" s="28" t="n">
        <v>7.737793</v>
      </c>
      <c r="W2652" s="39" t="n">
        <v>0.813208</v>
      </c>
      <c r="X2652" s="24" t="n">
        <f aca="false">P2652*RHO_VANE/2700*(1+SCRAP)*PRICE_VANE</f>
        <v>188.61936975</v>
      </c>
      <c r="Y2652" s="24" t="n">
        <f aca="false">Q2652*RHO_PLATE/2700*(1+SCRAP)*PRICE_PLATE</f>
        <v>266.52447486</v>
      </c>
      <c r="Z2652" s="24" t="n">
        <f aca="false">T2652*CUT_M+(R2652+S2652)*CUT_SET</f>
        <v>260.772999</v>
      </c>
      <c r="AA2652" s="24" t="n">
        <f aca="false">U2652*ROUND_M</f>
        <v>623.893785</v>
      </c>
      <c r="AB2652" s="24" t="n">
        <f aca="false">(R2652+S2652)*FINISH_PART</f>
        <v>288</v>
      </c>
      <c r="AC2652" s="24" t="n">
        <f aca="false">R2652*SPACER_VANE+(R2652+S2652)*ASM_H*LABOUR</f>
        <v>477</v>
      </c>
      <c r="AD2652" s="24" t="n">
        <f aca="false">V2652*G10_CAGE+W2652*G10_SLEEVE</f>
        <v>513.06006</v>
      </c>
      <c r="AE2652" s="24" t="n">
        <f aca="false">N2652/1000*SHAFT_M+SHAFT_SET</f>
        <v>206</v>
      </c>
      <c r="AF2652" s="24" t="n">
        <f aca="false">2*ROUNDUP(G2652*1000/V_ZENER,0)*PRICE_Z+5*ROUNDUP(G2652*DIODE_SAFETY/V_STICK,0)*PRICE_STICK</f>
        <v>149.8</v>
      </c>
      <c r="AG2652" s="24" t="n">
        <f aca="false">SUM(X2652:AF2652)</f>
        <v>2973.67068861</v>
      </c>
      <c r="AH2652" s="20" t="n">
        <f aca="false">FIXED_BOM</f>
        <v>3461</v>
      </c>
      <c r="AI2652" s="24" t="n">
        <f aca="false">(AG2652+AH2652)*(1+CONT)</f>
        <v>7399.8712919015</v>
      </c>
      <c r="AJ2652" s="24" t="n">
        <f aca="false">IF(L2652&gt;0,AI2652/L2652,1000000000000)</f>
        <v>520.356510314735</v>
      </c>
      <c r="AK2652" s="8" t="n">
        <f aca="false">IF(AND(G2652&gt;=V_NEED,L2652&gt;=P_MIN,K2652&gt;=Z_MIN,F2652&lt;=N_CAP,D2652&lt;=R_MAX,OR(CORONA_REQ=0,O2652&gt;=G2652)),1,0)</f>
        <v>0</v>
      </c>
      <c r="AL2652" s="28" t="n">
        <f aca="false">IF(AK2652=1,IF(OBJECTIVE=1,AI2652,AJ2652),1000000000000)+ROW()*0.000000001</f>
        <v>1000000000000</v>
      </c>
    </row>
    <row r="2653" customFormat="false" ht="15" hidden="false" customHeight="false" outlineLevel="0" collapsed="false">
      <c r="A2653" s="8" t="n">
        <v>2649</v>
      </c>
      <c r="B2653" s="23" t="n">
        <v>10</v>
      </c>
      <c r="C2653" s="23" t="n">
        <v>2.5</v>
      </c>
      <c r="D2653" s="8" t="n">
        <v>300</v>
      </c>
      <c r="E2653" s="8" t="n">
        <v>18</v>
      </c>
      <c r="F2653" s="8" t="n">
        <v>8</v>
      </c>
      <c r="G2653" s="28" t="n">
        <v>20.62</v>
      </c>
      <c r="H2653" s="8" t="n">
        <v>122.539369</v>
      </c>
      <c r="I2653" s="8" t="n">
        <v>1208.940198</v>
      </c>
      <c r="J2653" s="28" t="n">
        <v>9.865729</v>
      </c>
      <c r="K2653" s="39" t="n">
        <v>1.437405</v>
      </c>
      <c r="L2653" s="28" t="n">
        <v>19.912688</v>
      </c>
      <c r="M2653" s="8" t="n">
        <v>277.5</v>
      </c>
      <c r="N2653" s="8" t="n">
        <v>1175</v>
      </c>
      <c r="O2653" s="28" t="n">
        <v>16.903932</v>
      </c>
      <c r="P2653" s="28" t="n">
        <v>21.010233</v>
      </c>
      <c r="Q2653" s="28" t="n">
        <v>25.977044</v>
      </c>
      <c r="R2653" s="8" t="n">
        <v>32</v>
      </c>
      <c r="S2653" s="8" t="n">
        <v>14</v>
      </c>
      <c r="T2653" s="23" t="n">
        <v>195.399992</v>
      </c>
      <c r="U2653" s="23" t="n">
        <v>161.973446</v>
      </c>
      <c r="V2653" s="28" t="n">
        <v>9.562744</v>
      </c>
      <c r="W2653" s="39" t="n">
        <v>1.005002</v>
      </c>
      <c r="X2653" s="24" t="n">
        <f aca="false">P2653*RHO_VANE/2700*(1+SCRAP)*PRICE_VANE</f>
        <v>251.49248901</v>
      </c>
      <c r="Y2653" s="24" t="n">
        <f aca="false">Q2653*RHO_PLATE/2700*(1+SCRAP)*PRICE_PLATE</f>
        <v>310.94521668</v>
      </c>
      <c r="Z2653" s="24" t="n">
        <f aca="false">T2653*CUT_M+(R2653+S2653)*CUT_SET</f>
        <v>339.099988</v>
      </c>
      <c r="AA2653" s="24" t="n">
        <f aca="false">U2653*ROUND_M</f>
        <v>809.86723</v>
      </c>
      <c r="AB2653" s="24" t="n">
        <f aca="false">(R2653+S2653)*FINISH_PART</f>
        <v>368</v>
      </c>
      <c r="AC2653" s="24" t="n">
        <f aca="false">R2653*SPACER_VANE+(R2653+S2653)*ASM_H*LABOUR</f>
        <v>613.5</v>
      </c>
      <c r="AD2653" s="24" t="n">
        <f aca="false">V2653*G10_CAGE+W2653*G10_SLEEVE</f>
        <v>634.06476</v>
      </c>
      <c r="AE2653" s="24" t="n">
        <f aca="false">N2653/1000*SHAFT_M+SHAFT_SET</f>
        <v>221</v>
      </c>
      <c r="AF2653" s="24" t="n">
        <f aca="false">2*ROUNDUP(G2653*1000/V_ZENER,0)*PRICE_Z+5*ROUNDUP(G2653*DIODE_SAFETY/V_STICK,0)*PRICE_STICK</f>
        <v>149.8</v>
      </c>
      <c r="AG2653" s="24" t="n">
        <f aca="false">SUM(X2653:AF2653)</f>
        <v>3697.76968369</v>
      </c>
      <c r="AH2653" s="20" t="n">
        <f aca="false">FIXED_BOM</f>
        <v>3461</v>
      </c>
      <c r="AI2653" s="24" t="n">
        <f aca="false">(AG2653+AH2653)*(1+CONT)</f>
        <v>8232.5851362435</v>
      </c>
      <c r="AJ2653" s="24" t="n">
        <f aca="false">IF(L2653&gt;0,AI2653/L2653,1000000000000)</f>
        <v>413.434144915217</v>
      </c>
      <c r="AK2653" s="8" t="n">
        <f aca="false">IF(AND(G2653&gt;=V_NEED,L2653&gt;=P_MIN,K2653&gt;=Z_MIN,F2653&lt;=N_CAP,D2653&lt;=R_MAX,OR(CORONA_REQ=0,O2653&gt;=G2653)),1,0)</f>
        <v>0</v>
      </c>
      <c r="AL2653" s="28" t="n">
        <f aca="false">IF(AK2653=1,IF(OBJECTIVE=1,AI2653,AJ2653),1000000000000)+ROW()*0.000000001</f>
        <v>1000000000000</v>
      </c>
    </row>
    <row r="2654" customFormat="false" ht="15" hidden="false" customHeight="false" outlineLevel="0" collapsed="false">
      <c r="A2654" s="8" t="n">
        <v>2650</v>
      </c>
      <c r="B2654" s="23" t="n">
        <v>10</v>
      </c>
      <c r="C2654" s="23" t="n">
        <v>2.5</v>
      </c>
      <c r="D2654" s="8" t="n">
        <v>300</v>
      </c>
      <c r="E2654" s="8" t="n">
        <v>18</v>
      </c>
      <c r="F2654" s="8" t="n">
        <v>10</v>
      </c>
      <c r="G2654" s="28" t="n">
        <v>20.62</v>
      </c>
      <c r="H2654" s="8" t="n">
        <v>154.683201</v>
      </c>
      <c r="I2654" s="8" t="n">
        <v>1531.324251</v>
      </c>
      <c r="J2654" s="28" t="n">
        <v>9.899745</v>
      </c>
      <c r="K2654" s="39" t="n">
        <v>1.447202</v>
      </c>
      <c r="L2654" s="28" t="n">
        <v>25.639181</v>
      </c>
      <c r="M2654" s="8" t="n">
        <v>340</v>
      </c>
      <c r="N2654" s="8" t="n">
        <v>1300</v>
      </c>
      <c r="O2654" s="28" t="n">
        <v>16.903932</v>
      </c>
      <c r="P2654" s="28" t="n">
        <v>26.262792</v>
      </c>
      <c r="Q2654" s="28" t="n">
        <v>29.688051</v>
      </c>
      <c r="R2654" s="8" t="n">
        <v>40</v>
      </c>
      <c r="S2654" s="8" t="n">
        <v>16</v>
      </c>
      <c r="T2654" s="23" t="n">
        <v>240.951317</v>
      </c>
      <c r="U2654" s="23" t="n">
        <v>199.168135</v>
      </c>
      <c r="V2654" s="28" t="n">
        <v>11.387695</v>
      </c>
      <c r="W2654" s="39" t="n">
        <v>1.196796</v>
      </c>
      <c r="X2654" s="24" t="n">
        <f aca="false">P2654*RHO_VANE/2700*(1+SCRAP)*PRICE_VANE</f>
        <v>314.36562024</v>
      </c>
      <c r="Y2654" s="24" t="n">
        <f aca="false">Q2654*RHO_PLATE/2700*(1+SCRAP)*PRICE_PLATE</f>
        <v>355.36597047</v>
      </c>
      <c r="Z2654" s="24" t="n">
        <f aca="false">T2654*CUT_M+(R2654+S2654)*CUT_SET</f>
        <v>417.4269755</v>
      </c>
      <c r="AA2654" s="24" t="n">
        <f aca="false">U2654*ROUND_M</f>
        <v>995.840675</v>
      </c>
      <c r="AB2654" s="24" t="n">
        <f aca="false">(R2654+S2654)*FINISH_PART</f>
        <v>448</v>
      </c>
      <c r="AC2654" s="24" t="n">
        <f aca="false">R2654*SPACER_VANE+(R2654+S2654)*ASM_H*LABOUR</f>
        <v>750</v>
      </c>
      <c r="AD2654" s="24" t="n">
        <f aca="false">V2654*G10_CAGE+W2654*G10_SLEEVE</f>
        <v>755.06946</v>
      </c>
      <c r="AE2654" s="24" t="n">
        <f aca="false">N2654/1000*SHAFT_M+SHAFT_SET</f>
        <v>236</v>
      </c>
      <c r="AF2654" s="24" t="n">
        <f aca="false">2*ROUNDUP(G2654*1000/V_ZENER,0)*PRICE_Z+5*ROUNDUP(G2654*DIODE_SAFETY/V_STICK,0)*PRICE_STICK</f>
        <v>149.8</v>
      </c>
      <c r="AG2654" s="24" t="n">
        <f aca="false">SUM(X2654:AF2654)</f>
        <v>4421.86870121</v>
      </c>
      <c r="AH2654" s="20" t="n">
        <f aca="false">FIXED_BOM</f>
        <v>3461</v>
      </c>
      <c r="AI2654" s="24" t="n">
        <f aca="false">(AG2654+AH2654)*(1+CONT)</f>
        <v>9065.2990063915</v>
      </c>
      <c r="AJ2654" s="24" t="n">
        <f aca="false">IF(L2654&gt;0,AI2654/L2654,1000000000000)</f>
        <v>353.57209757954</v>
      </c>
      <c r="AK2654" s="8" t="n">
        <f aca="false">IF(AND(G2654&gt;=V_NEED,L2654&gt;=P_MIN,K2654&gt;=Z_MIN,F2654&lt;=N_CAP,D2654&lt;=R_MAX,OR(CORONA_REQ=0,O2654&gt;=G2654)),1,0)</f>
        <v>0</v>
      </c>
      <c r="AL2654" s="28" t="n">
        <f aca="false">IF(AK2654=1,IF(OBJECTIVE=1,AI2654,AJ2654),1000000000000)+ROW()*0.000000001</f>
        <v>1000000000000</v>
      </c>
    </row>
    <row r="2655" customFormat="false" ht="15" hidden="false" customHeight="false" outlineLevel="0" collapsed="false">
      <c r="A2655" s="8" t="n">
        <v>2651</v>
      </c>
      <c r="B2655" s="23" t="n">
        <v>10</v>
      </c>
      <c r="C2655" s="23" t="n">
        <v>2.5</v>
      </c>
      <c r="D2655" s="8" t="n">
        <v>300</v>
      </c>
      <c r="E2655" s="8" t="n">
        <v>18</v>
      </c>
      <c r="F2655" s="8" t="n">
        <v>12</v>
      </c>
      <c r="G2655" s="28" t="n">
        <v>20.62</v>
      </c>
      <c r="H2655" s="8" t="n">
        <v>186.827033</v>
      </c>
      <c r="I2655" s="8" t="n">
        <v>1853.708304</v>
      </c>
      <c r="J2655" s="28" t="n">
        <v>9.922056</v>
      </c>
      <c r="K2655" s="39" t="n">
        <v>1.453881</v>
      </c>
      <c r="L2655" s="28" t="n">
        <v>31.348765</v>
      </c>
      <c r="M2655" s="8" t="n">
        <v>415</v>
      </c>
      <c r="N2655" s="8" t="n">
        <v>1450</v>
      </c>
      <c r="O2655" s="28" t="n">
        <v>16.903932</v>
      </c>
      <c r="P2655" s="28" t="n">
        <v>31.51535</v>
      </c>
      <c r="Q2655" s="28" t="n">
        <v>37.110063</v>
      </c>
      <c r="R2655" s="8" t="n">
        <v>48</v>
      </c>
      <c r="S2655" s="8" t="n">
        <v>20</v>
      </c>
      <c r="T2655" s="23" t="n">
        <v>290.900872</v>
      </c>
      <c r="U2655" s="23" t="n">
        <v>240.761054</v>
      </c>
      <c r="V2655" s="28" t="n">
        <v>13.577637</v>
      </c>
      <c r="W2655" s="39" t="n">
        <v>1.426949</v>
      </c>
      <c r="X2655" s="24" t="n">
        <f aca="false">P2655*RHO_VANE/2700*(1+SCRAP)*PRICE_VANE</f>
        <v>377.2387395</v>
      </c>
      <c r="Y2655" s="24" t="n">
        <f aca="false">Q2655*RHO_PLATE/2700*(1+SCRAP)*PRICE_PLATE</f>
        <v>444.20745411</v>
      </c>
      <c r="Z2655" s="24" t="n">
        <f aca="false">T2655*CUT_M+(R2655+S2655)*CUT_SET</f>
        <v>504.351308</v>
      </c>
      <c r="AA2655" s="24" t="n">
        <f aca="false">U2655*ROUND_M</f>
        <v>1203.80527</v>
      </c>
      <c r="AB2655" s="24" t="n">
        <f aca="false">(R2655+S2655)*FINISH_PART</f>
        <v>544</v>
      </c>
      <c r="AC2655" s="24" t="n">
        <f aca="false">R2655*SPACER_VANE+(R2655+S2655)*ASM_H*LABOUR</f>
        <v>909</v>
      </c>
      <c r="AD2655" s="24" t="n">
        <f aca="false">V2655*G10_CAGE+W2655*G10_SLEEVE</f>
        <v>900.27516</v>
      </c>
      <c r="AE2655" s="24" t="n">
        <f aca="false">N2655/1000*SHAFT_M+SHAFT_SET</f>
        <v>254</v>
      </c>
      <c r="AF2655" s="24" t="n">
        <f aca="false">2*ROUNDUP(G2655*1000/V_ZENER,0)*PRICE_Z+5*ROUNDUP(G2655*DIODE_SAFETY/V_STICK,0)*PRICE_STICK</f>
        <v>149.8</v>
      </c>
      <c r="AG2655" s="24" t="n">
        <f aca="false">SUM(X2655:AF2655)</f>
        <v>5286.67793161</v>
      </c>
      <c r="AH2655" s="20" t="n">
        <f aca="false">FIXED_BOM</f>
        <v>3461</v>
      </c>
      <c r="AI2655" s="24" t="n">
        <f aca="false">(AG2655+AH2655)*(1+CONT)</f>
        <v>10059.8296213515</v>
      </c>
      <c r="AJ2655" s="24" t="n">
        <f aca="false">IF(L2655&gt;0,AI2655/L2655,1000000000000)</f>
        <v>320.900348749034</v>
      </c>
      <c r="AK2655" s="8" t="n">
        <f aca="false">IF(AND(G2655&gt;=V_NEED,L2655&gt;=P_MIN,K2655&gt;=Z_MIN,F2655&lt;=N_CAP,D2655&lt;=R_MAX,OR(CORONA_REQ=0,O2655&gt;=G2655)),1,0)</f>
        <v>0</v>
      </c>
      <c r="AL2655" s="28" t="n">
        <f aca="false">IF(AK2655=1,IF(OBJECTIVE=1,AI2655,AJ2655),1000000000000)+ROW()*0.000000001</f>
        <v>1000000000000</v>
      </c>
    </row>
    <row r="2656" customFormat="false" ht="15" hidden="false" customHeight="false" outlineLevel="0" collapsed="false">
      <c r="A2656" s="8" t="n">
        <v>2652</v>
      </c>
      <c r="B2656" s="23" t="n">
        <v>10</v>
      </c>
      <c r="C2656" s="23" t="n">
        <v>2.5</v>
      </c>
      <c r="D2656" s="8" t="n">
        <v>300</v>
      </c>
      <c r="E2656" s="8" t="n">
        <v>18</v>
      </c>
      <c r="F2656" s="8" t="n">
        <v>16</v>
      </c>
      <c r="G2656" s="28" t="n">
        <v>20.62</v>
      </c>
      <c r="H2656" s="8" t="n">
        <v>251.114697</v>
      </c>
      <c r="I2656" s="8" t="n">
        <v>2498.47641</v>
      </c>
      <c r="J2656" s="28" t="n">
        <v>9.949543</v>
      </c>
      <c r="K2656" s="39" t="n">
        <v>1.461359</v>
      </c>
      <c r="L2656" s="28" t="n">
        <v>42.767193</v>
      </c>
      <c r="M2656" s="8" t="n">
        <v>552.5</v>
      </c>
      <c r="N2656" s="8" t="n">
        <v>1725</v>
      </c>
      <c r="O2656" s="28" t="n">
        <v>16.903932</v>
      </c>
      <c r="P2656" s="28" t="n">
        <v>42.020467</v>
      </c>
      <c r="Q2656" s="28" t="n">
        <v>48.243082</v>
      </c>
      <c r="R2656" s="8" t="n">
        <v>64</v>
      </c>
      <c r="S2656" s="8" t="n">
        <v>26</v>
      </c>
      <c r="T2656" s="23" t="n">
        <v>386.401753</v>
      </c>
      <c r="U2656" s="23" t="n">
        <v>319.548662</v>
      </c>
      <c r="V2656" s="28" t="n">
        <v>17.592529</v>
      </c>
      <c r="W2656" s="39" t="n">
        <v>1.848896</v>
      </c>
      <c r="X2656" s="24" t="n">
        <f aca="false">P2656*RHO_VANE/2700*(1+SCRAP)*PRICE_VANE</f>
        <v>502.98498999</v>
      </c>
      <c r="Y2656" s="24" t="n">
        <f aca="false">Q2656*RHO_PLATE/2700*(1+SCRAP)*PRICE_PLATE</f>
        <v>577.46969154</v>
      </c>
      <c r="Z2656" s="24" t="n">
        <f aca="false">T2656*CUT_M+(R2656+S2656)*CUT_SET</f>
        <v>669.6026295</v>
      </c>
      <c r="AA2656" s="24" t="n">
        <f aca="false">U2656*ROUND_M</f>
        <v>1597.74331</v>
      </c>
      <c r="AB2656" s="24" t="n">
        <f aca="false">(R2656+S2656)*FINISH_PART</f>
        <v>720</v>
      </c>
      <c r="AC2656" s="24" t="n">
        <f aca="false">R2656*SPACER_VANE+(R2656+S2656)*ASM_H*LABOUR</f>
        <v>1204.5</v>
      </c>
      <c r="AD2656" s="24" t="n">
        <f aca="false">V2656*G10_CAGE+W2656*G10_SLEEVE</f>
        <v>1166.4855</v>
      </c>
      <c r="AE2656" s="24" t="n">
        <f aca="false">N2656/1000*SHAFT_M+SHAFT_SET</f>
        <v>287</v>
      </c>
      <c r="AF2656" s="24" t="n">
        <f aca="false">2*ROUNDUP(G2656*1000/V_ZENER,0)*PRICE_Z+5*ROUNDUP(G2656*DIODE_SAFETY/V_STICK,0)*PRICE_STICK</f>
        <v>149.8</v>
      </c>
      <c r="AG2656" s="24" t="n">
        <f aca="false">SUM(X2656:AF2656)</f>
        <v>6875.58612103</v>
      </c>
      <c r="AH2656" s="20" t="n">
        <f aca="false">FIXED_BOM</f>
        <v>3461</v>
      </c>
      <c r="AI2656" s="24" t="n">
        <f aca="false">(AG2656+AH2656)*(1+CONT)</f>
        <v>11887.0740391845</v>
      </c>
      <c r="AJ2656" s="24" t="n">
        <f aca="false">IF(L2656&gt;0,AI2656/L2656,1000000000000)</f>
        <v>277.948427412211</v>
      </c>
      <c r="AK2656" s="8" t="n">
        <f aca="false">IF(AND(G2656&gt;=V_NEED,L2656&gt;=P_MIN,K2656&gt;=Z_MIN,F2656&lt;=N_CAP,D2656&lt;=R_MAX,OR(CORONA_REQ=0,O2656&gt;=G2656)),1,0)</f>
        <v>0</v>
      </c>
      <c r="AL2656" s="28" t="n">
        <f aca="false">IF(AK2656=1,IF(OBJECTIVE=1,AI2656,AJ2656),1000000000000)+ROW()*0.000000001</f>
        <v>1000000000000</v>
      </c>
    </row>
    <row r="2657" customFormat="false" ht="15" hidden="false" customHeight="false" outlineLevel="0" collapsed="false">
      <c r="A2657" s="8" t="n">
        <v>2653</v>
      </c>
      <c r="B2657" s="23" t="n">
        <v>10</v>
      </c>
      <c r="C2657" s="23" t="n">
        <v>2.5</v>
      </c>
      <c r="D2657" s="8" t="n">
        <v>300</v>
      </c>
      <c r="E2657" s="8" t="n">
        <v>22</v>
      </c>
      <c r="F2657" s="8" t="n">
        <v>4</v>
      </c>
      <c r="G2657" s="28" t="n">
        <v>20.62</v>
      </c>
      <c r="H2657" s="8" t="n">
        <v>76.597471</v>
      </c>
      <c r="I2657" s="8" t="n">
        <v>678.106929</v>
      </c>
      <c r="J2657" s="28" t="n">
        <v>8.852863</v>
      </c>
      <c r="K2657" s="39" t="n">
        <v>1.384647</v>
      </c>
      <c r="L2657" s="28" t="n">
        <v>10.197422</v>
      </c>
      <c r="M2657" s="8" t="n">
        <v>152.5</v>
      </c>
      <c r="N2657" s="8" t="n">
        <v>925</v>
      </c>
      <c r="O2657" s="28" t="n">
        <v>16.903932</v>
      </c>
      <c r="P2657" s="28" t="n">
        <v>12.48432</v>
      </c>
      <c r="Q2657" s="28" t="n">
        <v>18.555032</v>
      </c>
      <c r="R2657" s="8" t="n">
        <v>16</v>
      </c>
      <c r="S2657" s="8" t="n">
        <v>10</v>
      </c>
      <c r="T2657" s="23" t="n">
        <v>104.29734</v>
      </c>
      <c r="U2657" s="23" t="n">
        <v>87.584067</v>
      </c>
      <c r="V2657" s="28" t="n">
        <v>5.912842</v>
      </c>
      <c r="W2657" s="39" t="n">
        <v>0.621413</v>
      </c>
      <c r="X2657" s="24" t="n">
        <f aca="false">P2657*RHO_VANE/2700*(1+SCRAP)*PRICE_VANE</f>
        <v>149.4373104</v>
      </c>
      <c r="Y2657" s="24" t="n">
        <f aca="false">Q2657*RHO_PLATE/2700*(1+SCRAP)*PRICE_PLATE</f>
        <v>222.10373304</v>
      </c>
      <c r="Z2657" s="24" t="n">
        <f aca="false">T2657*CUT_M+(R2657+S2657)*CUT_SET</f>
        <v>182.44601</v>
      </c>
      <c r="AA2657" s="24" t="n">
        <f aca="false">U2657*ROUND_M</f>
        <v>437.920335</v>
      </c>
      <c r="AB2657" s="24" t="n">
        <f aca="false">(R2657+S2657)*FINISH_PART</f>
        <v>208</v>
      </c>
      <c r="AC2657" s="24" t="n">
        <f aca="false">R2657*SPACER_VANE+(R2657+S2657)*ASM_H*LABOUR</f>
        <v>340.5</v>
      </c>
      <c r="AD2657" s="24" t="n">
        <f aca="false">V2657*G10_CAGE+W2657*G10_SLEEVE</f>
        <v>392.0553</v>
      </c>
      <c r="AE2657" s="24" t="n">
        <f aca="false">N2657/1000*SHAFT_M+SHAFT_SET</f>
        <v>191</v>
      </c>
      <c r="AF2657" s="24" t="n">
        <f aca="false">2*ROUNDUP(G2657*1000/V_ZENER,0)*PRICE_Z+5*ROUNDUP(G2657*DIODE_SAFETY/V_STICK,0)*PRICE_STICK</f>
        <v>149.8</v>
      </c>
      <c r="AG2657" s="24" t="n">
        <f aca="false">SUM(X2657:AF2657)</f>
        <v>2273.26268844</v>
      </c>
      <c r="AH2657" s="20" t="n">
        <f aca="false">FIXED_BOM</f>
        <v>3461</v>
      </c>
      <c r="AI2657" s="24" t="n">
        <f aca="false">(AG2657+AH2657)*(1+CONT)</f>
        <v>6594.402091706</v>
      </c>
      <c r="AJ2657" s="24" t="n">
        <f aca="false">IF(L2657&gt;0,AI2657/L2657,1000000000000)</f>
        <v>646.673452535945</v>
      </c>
      <c r="AK2657" s="8" t="n">
        <f aca="false">IF(AND(G2657&gt;=V_NEED,L2657&gt;=P_MIN,K2657&gt;=Z_MIN,F2657&lt;=N_CAP,D2657&lt;=R_MAX,OR(CORONA_REQ=0,O2657&gt;=G2657)),1,0)</f>
        <v>0</v>
      </c>
      <c r="AL2657" s="28" t="n">
        <f aca="false">IF(AK2657=1,IF(OBJECTIVE=1,AI2657,AJ2657),1000000000000)+ROW()*0.000000001</f>
        <v>1000000000000</v>
      </c>
    </row>
    <row r="2658" customFormat="false" ht="15" hidden="false" customHeight="false" outlineLevel="0" collapsed="false">
      <c r="A2658" s="8" t="n">
        <v>2654</v>
      </c>
      <c r="B2658" s="23" t="n">
        <v>10</v>
      </c>
      <c r="C2658" s="23" t="n">
        <v>2.5</v>
      </c>
      <c r="D2658" s="8" t="n">
        <v>300</v>
      </c>
      <c r="E2658" s="8" t="n">
        <v>22</v>
      </c>
      <c r="F2658" s="8" t="n">
        <v>6</v>
      </c>
      <c r="G2658" s="28" t="n">
        <v>20.62</v>
      </c>
      <c r="H2658" s="8" t="n">
        <v>119.224598</v>
      </c>
      <c r="I2658" s="8" t="n">
        <v>1065.596602</v>
      </c>
      <c r="J2658" s="28" t="n">
        <v>8.937724</v>
      </c>
      <c r="K2658" s="39" t="n">
        <v>1.411675</v>
      </c>
      <c r="L2658" s="28" t="n">
        <v>16.817625</v>
      </c>
      <c r="M2658" s="8" t="n">
        <v>215</v>
      </c>
      <c r="N2658" s="8" t="n">
        <v>1050</v>
      </c>
      <c r="O2658" s="28" t="n">
        <v>16.903932</v>
      </c>
      <c r="P2658" s="28" t="n">
        <v>18.72648</v>
      </c>
      <c r="Q2658" s="28" t="n">
        <v>22.266038</v>
      </c>
      <c r="R2658" s="8" t="n">
        <v>24</v>
      </c>
      <c r="S2658" s="8" t="n">
        <v>12</v>
      </c>
      <c r="T2658" s="23" t="n">
        <v>149.848666</v>
      </c>
      <c r="U2658" s="23" t="n">
        <v>124.778757</v>
      </c>
      <c r="V2658" s="28" t="n">
        <v>7.737793</v>
      </c>
      <c r="W2658" s="39" t="n">
        <v>0.813208</v>
      </c>
      <c r="X2658" s="24" t="n">
        <f aca="false">P2658*RHO_VANE/2700*(1+SCRAP)*PRICE_VANE</f>
        <v>224.1559656</v>
      </c>
      <c r="Y2658" s="24" t="n">
        <f aca="false">Q2658*RHO_PLATE/2700*(1+SCRAP)*PRICE_PLATE</f>
        <v>266.52447486</v>
      </c>
      <c r="Z2658" s="24" t="n">
        <f aca="false">T2658*CUT_M+(R2658+S2658)*CUT_SET</f>
        <v>260.772999</v>
      </c>
      <c r="AA2658" s="24" t="n">
        <f aca="false">U2658*ROUND_M</f>
        <v>623.893785</v>
      </c>
      <c r="AB2658" s="24" t="n">
        <f aca="false">(R2658+S2658)*FINISH_PART</f>
        <v>288</v>
      </c>
      <c r="AC2658" s="24" t="n">
        <f aca="false">R2658*SPACER_VANE+(R2658+S2658)*ASM_H*LABOUR</f>
        <v>477</v>
      </c>
      <c r="AD2658" s="24" t="n">
        <f aca="false">V2658*G10_CAGE+W2658*G10_SLEEVE</f>
        <v>513.06006</v>
      </c>
      <c r="AE2658" s="24" t="n">
        <f aca="false">N2658/1000*SHAFT_M+SHAFT_SET</f>
        <v>206</v>
      </c>
      <c r="AF2658" s="24" t="n">
        <f aca="false">2*ROUNDUP(G2658*1000/V_ZENER,0)*PRICE_Z+5*ROUNDUP(G2658*DIODE_SAFETY/V_STICK,0)*PRICE_STICK</f>
        <v>149.8</v>
      </c>
      <c r="AG2658" s="24" t="n">
        <f aca="false">SUM(X2658:AF2658)</f>
        <v>3009.20728446</v>
      </c>
      <c r="AH2658" s="20" t="n">
        <f aca="false">FIXED_BOM</f>
        <v>3461</v>
      </c>
      <c r="AI2658" s="24" t="n">
        <f aca="false">(AG2658+AH2658)*(1+CONT)</f>
        <v>7440.738377129</v>
      </c>
      <c r="AJ2658" s="24" t="n">
        <f aca="false">IF(L2658&gt;0,AI2658/L2658,1000000000000)</f>
        <v>442.43693013306</v>
      </c>
      <c r="AK2658" s="8" t="n">
        <f aca="false">IF(AND(G2658&gt;=V_NEED,L2658&gt;=P_MIN,K2658&gt;=Z_MIN,F2658&lt;=N_CAP,D2658&lt;=R_MAX,OR(CORONA_REQ=0,O2658&gt;=G2658)),1,0)</f>
        <v>0</v>
      </c>
      <c r="AL2658" s="28" t="n">
        <f aca="false">IF(AK2658=1,IF(OBJECTIVE=1,AI2658,AJ2658),1000000000000)+ROW()*0.000000001</f>
        <v>1000000000000</v>
      </c>
    </row>
    <row r="2659" customFormat="false" ht="15" hidden="false" customHeight="false" outlineLevel="0" collapsed="false">
      <c r="A2659" s="8" t="n">
        <v>2655</v>
      </c>
      <c r="B2659" s="23" t="n">
        <v>10</v>
      </c>
      <c r="C2659" s="23" t="n">
        <v>2.5</v>
      </c>
      <c r="D2659" s="8" t="n">
        <v>300</v>
      </c>
      <c r="E2659" s="8" t="n">
        <v>22</v>
      </c>
      <c r="F2659" s="8" t="n">
        <v>8</v>
      </c>
      <c r="G2659" s="28" t="n">
        <v>20.62</v>
      </c>
      <c r="H2659" s="8" t="n">
        <v>161.851724</v>
      </c>
      <c r="I2659" s="8" t="n">
        <v>1453.086276</v>
      </c>
      <c r="J2659" s="28" t="n">
        <v>8.977886</v>
      </c>
      <c r="K2659" s="39" t="n">
        <v>1.424596</v>
      </c>
      <c r="L2659" s="28" t="n">
        <v>23.466851</v>
      </c>
      <c r="M2659" s="8" t="n">
        <v>290</v>
      </c>
      <c r="N2659" s="8" t="n">
        <v>1200</v>
      </c>
      <c r="O2659" s="28" t="n">
        <v>16.903932</v>
      </c>
      <c r="P2659" s="28" t="n">
        <v>24.96864</v>
      </c>
      <c r="Q2659" s="28" t="n">
        <v>29.688051</v>
      </c>
      <c r="R2659" s="8" t="n">
        <v>32</v>
      </c>
      <c r="S2659" s="8" t="n">
        <v>16</v>
      </c>
      <c r="T2659" s="23" t="n">
        <v>199.798221</v>
      </c>
      <c r="U2659" s="23" t="n">
        <v>166.371675</v>
      </c>
      <c r="V2659" s="28" t="n">
        <v>9.927734</v>
      </c>
      <c r="W2659" s="39" t="n">
        <v>1.043361</v>
      </c>
      <c r="X2659" s="24" t="n">
        <f aca="false">P2659*RHO_VANE/2700*(1+SCRAP)*PRICE_VANE</f>
        <v>298.8746208</v>
      </c>
      <c r="Y2659" s="24" t="n">
        <f aca="false">Q2659*RHO_PLATE/2700*(1+SCRAP)*PRICE_PLATE</f>
        <v>355.36597047</v>
      </c>
      <c r="Z2659" s="24" t="n">
        <f aca="false">T2659*CUT_M+(R2659+S2659)*CUT_SET</f>
        <v>347.6973315</v>
      </c>
      <c r="AA2659" s="24" t="n">
        <f aca="false">U2659*ROUND_M</f>
        <v>831.858375</v>
      </c>
      <c r="AB2659" s="24" t="n">
        <f aca="false">(R2659+S2659)*FINISH_PART</f>
        <v>384</v>
      </c>
      <c r="AC2659" s="24" t="n">
        <f aca="false">R2659*SPACER_VANE+(R2659+S2659)*ASM_H*LABOUR</f>
        <v>636</v>
      </c>
      <c r="AD2659" s="24" t="n">
        <f aca="false">V2659*G10_CAGE+W2659*G10_SLEEVE</f>
        <v>658.2657</v>
      </c>
      <c r="AE2659" s="24" t="n">
        <f aca="false">N2659/1000*SHAFT_M+SHAFT_SET</f>
        <v>224</v>
      </c>
      <c r="AF2659" s="24" t="n">
        <f aca="false">2*ROUNDUP(G2659*1000/V_ZENER,0)*PRICE_Z+5*ROUNDUP(G2659*DIODE_SAFETY/V_STICK,0)*PRICE_STICK</f>
        <v>149.8</v>
      </c>
      <c r="AG2659" s="24" t="n">
        <f aca="false">SUM(X2659:AF2659)</f>
        <v>3885.86199777</v>
      </c>
      <c r="AH2659" s="20" t="n">
        <f aca="false">FIXED_BOM</f>
        <v>3461</v>
      </c>
      <c r="AI2659" s="24" t="n">
        <f aca="false">(AG2659+AH2659)*(1+CONT)</f>
        <v>8448.8912974355</v>
      </c>
      <c r="AJ2659" s="24" t="n">
        <f aca="false">IF(L2659&gt;0,AI2659/L2659,1000000000000)</f>
        <v>360.035153307766</v>
      </c>
      <c r="AK2659" s="8" t="n">
        <f aca="false">IF(AND(G2659&gt;=V_NEED,L2659&gt;=P_MIN,K2659&gt;=Z_MIN,F2659&lt;=N_CAP,D2659&lt;=R_MAX,OR(CORONA_REQ=0,O2659&gt;=G2659)),1,0)</f>
        <v>0</v>
      </c>
      <c r="AL2659" s="28" t="n">
        <f aca="false">IF(AK2659=1,IF(OBJECTIVE=1,AI2659,AJ2659),1000000000000)+ROW()*0.000000001</f>
        <v>1000000000000</v>
      </c>
    </row>
    <row r="2660" customFormat="false" ht="15" hidden="false" customHeight="false" outlineLevel="0" collapsed="false">
      <c r="A2660" s="8" t="n">
        <v>2656</v>
      </c>
      <c r="B2660" s="23" t="n">
        <v>10</v>
      </c>
      <c r="C2660" s="23" t="n">
        <v>2.5</v>
      </c>
      <c r="D2660" s="8" t="n">
        <v>300</v>
      </c>
      <c r="E2660" s="8" t="n">
        <v>22</v>
      </c>
      <c r="F2660" s="8" t="n">
        <v>10</v>
      </c>
      <c r="G2660" s="28" t="n">
        <v>20.62</v>
      </c>
      <c r="H2660" s="8" t="n">
        <v>204.47885</v>
      </c>
      <c r="I2660" s="8" t="n">
        <v>1840.575949</v>
      </c>
      <c r="J2660" s="28" t="n">
        <v>9.001302</v>
      </c>
      <c r="K2660" s="39" t="n">
        <v>1.432038</v>
      </c>
      <c r="L2660" s="28" t="n">
        <v>30.115359</v>
      </c>
      <c r="M2660" s="8" t="n">
        <v>365</v>
      </c>
      <c r="N2660" s="8" t="n">
        <v>1350</v>
      </c>
      <c r="O2660" s="28" t="n">
        <v>16.903932</v>
      </c>
      <c r="P2660" s="28" t="n">
        <v>31.2108</v>
      </c>
      <c r="Q2660" s="28" t="n">
        <v>37.110063</v>
      </c>
      <c r="R2660" s="8" t="n">
        <v>40</v>
      </c>
      <c r="S2660" s="8" t="n">
        <v>20</v>
      </c>
      <c r="T2660" s="23" t="n">
        <v>249.747777</v>
      </c>
      <c r="U2660" s="23" t="n">
        <v>207.964594</v>
      </c>
      <c r="V2660" s="28" t="n">
        <v>12.117676</v>
      </c>
      <c r="W2660" s="39" t="n">
        <v>1.273514</v>
      </c>
      <c r="X2660" s="24" t="n">
        <f aca="false">P2660*RHO_VANE/2700*(1+SCRAP)*PRICE_VANE</f>
        <v>373.593276</v>
      </c>
      <c r="Y2660" s="24" t="n">
        <f aca="false">Q2660*RHO_PLATE/2700*(1+SCRAP)*PRICE_PLATE</f>
        <v>444.20745411</v>
      </c>
      <c r="Z2660" s="24" t="n">
        <f aca="false">T2660*CUT_M+(R2660+S2660)*CUT_SET</f>
        <v>434.6216655</v>
      </c>
      <c r="AA2660" s="24" t="n">
        <f aca="false">U2660*ROUND_M</f>
        <v>1039.82297</v>
      </c>
      <c r="AB2660" s="24" t="n">
        <f aca="false">(R2660+S2660)*FINISH_PART</f>
        <v>480</v>
      </c>
      <c r="AC2660" s="24" t="n">
        <f aca="false">R2660*SPACER_VANE+(R2660+S2660)*ASM_H*LABOUR</f>
        <v>795</v>
      </c>
      <c r="AD2660" s="24" t="n">
        <f aca="false">V2660*G10_CAGE+W2660*G10_SLEEVE</f>
        <v>803.4714</v>
      </c>
      <c r="AE2660" s="24" t="n">
        <f aca="false">N2660/1000*SHAFT_M+SHAFT_SET</f>
        <v>242</v>
      </c>
      <c r="AF2660" s="24" t="n">
        <f aca="false">2*ROUNDUP(G2660*1000/V_ZENER,0)*PRICE_Z+5*ROUNDUP(G2660*DIODE_SAFETY/V_STICK,0)*PRICE_STICK</f>
        <v>149.8</v>
      </c>
      <c r="AG2660" s="24" t="n">
        <f aca="false">SUM(X2660:AF2660)</f>
        <v>4762.51676561</v>
      </c>
      <c r="AH2660" s="20" t="n">
        <f aca="false">FIXED_BOM</f>
        <v>3461</v>
      </c>
      <c r="AI2660" s="24" t="n">
        <f aca="false">(AG2660+AH2660)*(1+CONT)</f>
        <v>9457.0442804515</v>
      </c>
      <c r="AJ2660" s="24" t="n">
        <f aca="false">IF(L2660&gt;0,AI2660/L2660,1000000000000)</f>
        <v>314.027280247647</v>
      </c>
      <c r="AK2660" s="8" t="n">
        <f aca="false">IF(AND(G2660&gt;=V_NEED,L2660&gt;=P_MIN,K2660&gt;=Z_MIN,F2660&lt;=N_CAP,D2660&lt;=R_MAX,OR(CORONA_REQ=0,O2660&gt;=G2660)),1,0)</f>
        <v>0</v>
      </c>
      <c r="AL2660" s="28" t="n">
        <f aca="false">IF(AK2660=1,IF(OBJECTIVE=1,AI2660,AJ2660),1000000000000)+ROW()*0.000000001</f>
        <v>1000000000000</v>
      </c>
    </row>
    <row r="2661" customFormat="false" ht="15" hidden="false" customHeight="false" outlineLevel="0" collapsed="false">
      <c r="A2661" s="8" t="n">
        <v>2657</v>
      </c>
      <c r="B2661" s="23" t="n">
        <v>10</v>
      </c>
      <c r="C2661" s="23" t="n">
        <v>2.5</v>
      </c>
      <c r="D2661" s="8" t="n">
        <v>300</v>
      </c>
      <c r="E2661" s="8" t="n">
        <v>22</v>
      </c>
      <c r="F2661" s="8" t="n">
        <v>12</v>
      </c>
      <c r="G2661" s="28" t="n">
        <v>20.62</v>
      </c>
      <c r="H2661" s="8" t="n">
        <v>247.105977</v>
      </c>
      <c r="I2661" s="8" t="n">
        <v>2228.065623</v>
      </c>
      <c r="J2661" s="28" t="n">
        <v>9.01664</v>
      </c>
      <c r="K2661" s="39" t="n">
        <v>1.437125</v>
      </c>
      <c r="L2661" s="28" t="n">
        <v>36.73964</v>
      </c>
      <c r="M2661" s="8" t="n">
        <v>440</v>
      </c>
      <c r="N2661" s="8" t="n">
        <v>1500</v>
      </c>
      <c r="O2661" s="28" t="n">
        <v>16.903932</v>
      </c>
      <c r="P2661" s="28" t="n">
        <v>37.45296</v>
      </c>
      <c r="Q2661" s="28" t="n">
        <v>44.532076</v>
      </c>
      <c r="R2661" s="8" t="n">
        <v>48</v>
      </c>
      <c r="S2661" s="8" t="n">
        <v>24</v>
      </c>
      <c r="T2661" s="23" t="n">
        <v>299.697332</v>
      </c>
      <c r="U2661" s="23" t="n">
        <v>249.557513</v>
      </c>
      <c r="V2661" s="28" t="n">
        <v>14.307617</v>
      </c>
      <c r="W2661" s="39" t="n">
        <v>1.503667</v>
      </c>
      <c r="X2661" s="24" t="n">
        <f aca="false">P2661*RHO_VANE/2700*(1+SCRAP)*PRICE_VANE</f>
        <v>448.3119312</v>
      </c>
      <c r="Y2661" s="24" t="n">
        <f aca="false">Q2661*RHO_PLATE/2700*(1+SCRAP)*PRICE_PLATE</f>
        <v>533.04894972</v>
      </c>
      <c r="Z2661" s="24" t="n">
        <f aca="false">T2661*CUT_M+(R2661+S2661)*CUT_SET</f>
        <v>521.545998</v>
      </c>
      <c r="AA2661" s="24" t="n">
        <f aca="false">U2661*ROUND_M</f>
        <v>1247.787565</v>
      </c>
      <c r="AB2661" s="24" t="n">
        <f aca="false">(R2661+S2661)*FINISH_PART</f>
        <v>576</v>
      </c>
      <c r="AC2661" s="24" t="n">
        <f aca="false">R2661*SPACER_VANE+(R2661+S2661)*ASM_H*LABOUR</f>
        <v>954</v>
      </c>
      <c r="AD2661" s="24" t="n">
        <f aca="false">V2661*G10_CAGE+W2661*G10_SLEEVE</f>
        <v>948.67704</v>
      </c>
      <c r="AE2661" s="24" t="n">
        <f aca="false">N2661/1000*SHAFT_M+SHAFT_SET</f>
        <v>260</v>
      </c>
      <c r="AF2661" s="24" t="n">
        <f aca="false">2*ROUNDUP(G2661*1000/V_ZENER,0)*PRICE_Z+5*ROUNDUP(G2661*DIODE_SAFETY/V_STICK,0)*PRICE_STICK</f>
        <v>149.8</v>
      </c>
      <c r="AG2661" s="24" t="n">
        <f aca="false">SUM(X2661:AF2661)</f>
        <v>5639.17148392</v>
      </c>
      <c r="AH2661" s="20" t="n">
        <f aca="false">FIXED_BOM</f>
        <v>3461</v>
      </c>
      <c r="AI2661" s="24" t="n">
        <f aca="false">(AG2661+AH2661)*(1+CONT)</f>
        <v>10465.197206508</v>
      </c>
      <c r="AJ2661" s="24" t="n">
        <f aca="false">IF(L2661&gt;0,AI2661/L2661,1000000000000)</f>
        <v>284.847570812017</v>
      </c>
      <c r="AK2661" s="8" t="n">
        <f aca="false">IF(AND(G2661&gt;=V_NEED,L2661&gt;=P_MIN,K2661&gt;=Z_MIN,F2661&lt;=N_CAP,D2661&lt;=R_MAX,OR(CORONA_REQ=0,O2661&gt;=G2661)),1,0)</f>
        <v>0</v>
      </c>
      <c r="AL2661" s="28" t="n">
        <f aca="false">IF(AK2661=1,IF(OBJECTIVE=1,AI2661,AJ2661),1000000000000)+ROW()*0.000000001</f>
        <v>1000000000000</v>
      </c>
    </row>
    <row r="2662" customFormat="false" ht="15" hidden="false" customHeight="false" outlineLevel="0" collapsed="false">
      <c r="A2662" s="8" t="n">
        <v>2658</v>
      </c>
      <c r="B2662" s="23" t="n">
        <v>10</v>
      </c>
      <c r="C2662" s="23" t="n">
        <v>2.5</v>
      </c>
      <c r="D2662" s="8" t="n">
        <v>300</v>
      </c>
      <c r="E2662" s="8" t="n">
        <v>22</v>
      </c>
      <c r="F2662" s="8" t="n">
        <v>16</v>
      </c>
      <c r="G2662" s="28" t="n">
        <v>20.62</v>
      </c>
      <c r="H2662" s="8" t="n">
        <v>332.360229</v>
      </c>
      <c r="I2662" s="8" t="n">
        <v>3003.04497</v>
      </c>
      <c r="J2662" s="28" t="n">
        <v>9.035512</v>
      </c>
      <c r="K2662" s="39" t="n">
        <v>1.443868</v>
      </c>
      <c r="L2662" s="28" t="n">
        <v>50.090754</v>
      </c>
      <c r="M2662" s="8" t="n">
        <v>577.5</v>
      </c>
      <c r="N2662" s="8" t="n">
        <v>1775</v>
      </c>
      <c r="O2662" s="28" t="n">
        <v>16.903932</v>
      </c>
      <c r="P2662" s="28" t="n">
        <v>49.93728</v>
      </c>
      <c r="Q2662" s="28" t="n">
        <v>55.665095</v>
      </c>
      <c r="R2662" s="8" t="n">
        <v>64</v>
      </c>
      <c r="S2662" s="8" t="n">
        <v>30</v>
      </c>
      <c r="T2662" s="23" t="n">
        <v>395.198213</v>
      </c>
      <c r="U2662" s="23" t="n">
        <v>328.345121</v>
      </c>
      <c r="V2662" s="28" t="n">
        <v>18.32251</v>
      </c>
      <c r="W2662" s="39" t="n">
        <v>1.925614</v>
      </c>
      <c r="X2662" s="24" t="n">
        <f aca="false">P2662*RHO_VANE/2700*(1+SCRAP)*PRICE_VANE</f>
        <v>597.7492416</v>
      </c>
      <c r="Y2662" s="24" t="n">
        <f aca="false">Q2662*RHO_PLATE/2700*(1+SCRAP)*PRICE_PLATE</f>
        <v>666.31118715</v>
      </c>
      <c r="Z2662" s="24" t="n">
        <f aca="false">T2662*CUT_M+(R2662+S2662)*CUT_SET</f>
        <v>686.7973195</v>
      </c>
      <c r="AA2662" s="24" t="n">
        <f aca="false">U2662*ROUND_M</f>
        <v>1641.725605</v>
      </c>
      <c r="AB2662" s="24" t="n">
        <f aca="false">(R2662+S2662)*FINISH_PART</f>
        <v>752</v>
      </c>
      <c r="AC2662" s="24" t="n">
        <f aca="false">R2662*SPACER_VANE+(R2662+S2662)*ASM_H*LABOUR</f>
        <v>1249.5</v>
      </c>
      <c r="AD2662" s="24" t="n">
        <f aca="false">V2662*G10_CAGE+W2662*G10_SLEEVE</f>
        <v>1214.88744</v>
      </c>
      <c r="AE2662" s="24" t="n">
        <f aca="false">N2662/1000*SHAFT_M+SHAFT_SET</f>
        <v>293</v>
      </c>
      <c r="AF2662" s="24" t="n">
        <f aca="false">2*ROUNDUP(G2662*1000/V_ZENER,0)*PRICE_Z+5*ROUNDUP(G2662*DIODE_SAFETY/V_STICK,0)*PRICE_STICK</f>
        <v>149.8</v>
      </c>
      <c r="AG2662" s="24" t="n">
        <f aca="false">SUM(X2662:AF2662)</f>
        <v>7251.77079325</v>
      </c>
      <c r="AH2662" s="20" t="n">
        <f aca="false">FIXED_BOM</f>
        <v>3461</v>
      </c>
      <c r="AI2662" s="24" t="n">
        <f aca="false">(AG2662+AH2662)*(1+CONT)</f>
        <v>12319.6864122375</v>
      </c>
      <c r="AJ2662" s="24" t="n">
        <f aca="false">IF(L2662&gt;0,AI2662/L2662,1000000000000)</f>
        <v>245.947314193703</v>
      </c>
      <c r="AK2662" s="8" t="n">
        <f aca="false">IF(AND(G2662&gt;=V_NEED,L2662&gt;=P_MIN,K2662&gt;=Z_MIN,F2662&lt;=N_CAP,D2662&lt;=R_MAX,OR(CORONA_REQ=0,O2662&gt;=G2662)),1,0)</f>
        <v>0</v>
      </c>
      <c r="AL2662" s="28" t="n">
        <f aca="false">IF(AK2662=1,IF(OBJECTIVE=1,AI2662,AJ2662),1000000000000)+ROW()*0.000000001</f>
        <v>1000000000000</v>
      </c>
    </row>
    <row r="2663" customFormat="false" ht="15" hidden="false" customHeight="false" outlineLevel="0" collapsed="false">
      <c r="A2663" s="8" t="n">
        <v>2659</v>
      </c>
      <c r="B2663" s="23" t="n">
        <v>10</v>
      </c>
      <c r="C2663" s="23" t="n">
        <v>2.5</v>
      </c>
      <c r="D2663" s="8" t="n">
        <v>300</v>
      </c>
      <c r="E2663" s="8" t="n">
        <v>26</v>
      </c>
      <c r="F2663" s="8" t="n">
        <v>4</v>
      </c>
      <c r="G2663" s="28" t="n">
        <v>20.62</v>
      </c>
      <c r="H2663" s="8" t="n">
        <v>113.177297</v>
      </c>
      <c r="I2663" s="8" t="n">
        <v>791.450817</v>
      </c>
      <c r="J2663" s="28" t="n">
        <v>6.993017</v>
      </c>
      <c r="K2663" s="39" t="n">
        <v>1.340922</v>
      </c>
      <c r="L2663" s="28" t="n">
        <v>10.948608</v>
      </c>
      <c r="M2663" s="8" t="n">
        <v>152.5</v>
      </c>
      <c r="N2663" s="8" t="n">
        <v>925</v>
      </c>
      <c r="O2663" s="28" t="n">
        <v>16.903932</v>
      </c>
      <c r="P2663" s="28" t="n">
        <v>14.463523</v>
      </c>
      <c r="Q2663" s="28" t="n">
        <v>18.555032</v>
      </c>
      <c r="R2663" s="8" t="n">
        <v>16</v>
      </c>
      <c r="S2663" s="8" t="n">
        <v>10</v>
      </c>
      <c r="T2663" s="23" t="n">
        <v>104.29734</v>
      </c>
      <c r="U2663" s="23" t="n">
        <v>87.584067</v>
      </c>
      <c r="V2663" s="28" t="n">
        <v>5.912842</v>
      </c>
      <c r="W2663" s="39" t="n">
        <v>0.621413</v>
      </c>
      <c r="X2663" s="24" t="n">
        <f aca="false">P2663*RHO_VANE/2700*(1+SCRAP)*PRICE_VANE</f>
        <v>173.12837031</v>
      </c>
      <c r="Y2663" s="24" t="n">
        <f aca="false">Q2663*RHO_PLATE/2700*(1+SCRAP)*PRICE_PLATE</f>
        <v>222.10373304</v>
      </c>
      <c r="Z2663" s="24" t="n">
        <f aca="false">T2663*CUT_M+(R2663+S2663)*CUT_SET</f>
        <v>182.44601</v>
      </c>
      <c r="AA2663" s="24" t="n">
        <f aca="false">U2663*ROUND_M</f>
        <v>437.920335</v>
      </c>
      <c r="AB2663" s="24" t="n">
        <f aca="false">(R2663+S2663)*FINISH_PART</f>
        <v>208</v>
      </c>
      <c r="AC2663" s="24" t="n">
        <f aca="false">R2663*SPACER_VANE+(R2663+S2663)*ASM_H*LABOUR</f>
        <v>340.5</v>
      </c>
      <c r="AD2663" s="24" t="n">
        <f aca="false">V2663*G10_CAGE+W2663*G10_SLEEVE</f>
        <v>392.0553</v>
      </c>
      <c r="AE2663" s="24" t="n">
        <f aca="false">N2663/1000*SHAFT_M+SHAFT_SET</f>
        <v>191</v>
      </c>
      <c r="AF2663" s="24" t="n">
        <f aca="false">2*ROUNDUP(G2663*1000/V_ZENER,0)*PRICE_Z+5*ROUNDUP(G2663*DIODE_SAFETY/V_STICK,0)*PRICE_STICK</f>
        <v>149.8</v>
      </c>
      <c r="AG2663" s="24" t="n">
        <f aca="false">SUM(X2663:AF2663)</f>
        <v>2296.95374835</v>
      </c>
      <c r="AH2663" s="20" t="n">
        <f aca="false">FIXED_BOM</f>
        <v>3461</v>
      </c>
      <c r="AI2663" s="24" t="n">
        <f aca="false">(AG2663+AH2663)*(1+CONT)</f>
        <v>6621.6468106025</v>
      </c>
      <c r="AJ2663" s="24" t="n">
        <f aca="false">IF(L2663&gt;0,AI2663/L2663,1000000000000)</f>
        <v>604.793487044426</v>
      </c>
      <c r="AK2663" s="8" t="n">
        <f aca="false">IF(AND(G2663&gt;=V_NEED,L2663&gt;=P_MIN,K2663&gt;=Z_MIN,F2663&lt;=N_CAP,D2663&lt;=R_MAX,OR(CORONA_REQ=0,O2663&gt;=G2663)),1,0)</f>
        <v>0</v>
      </c>
      <c r="AL2663" s="28" t="n">
        <f aca="false">IF(AK2663=1,IF(OBJECTIVE=1,AI2663,AJ2663),1000000000000)+ROW()*0.000000001</f>
        <v>1000000000000</v>
      </c>
    </row>
    <row r="2664" customFormat="false" ht="15" hidden="false" customHeight="false" outlineLevel="0" collapsed="false">
      <c r="A2664" s="8" t="n">
        <v>2660</v>
      </c>
      <c r="B2664" s="23" t="n">
        <v>10</v>
      </c>
      <c r="C2664" s="23" t="n">
        <v>2.5</v>
      </c>
      <c r="D2664" s="8" t="n">
        <v>300</v>
      </c>
      <c r="E2664" s="8" t="n">
        <v>26</v>
      </c>
      <c r="F2664" s="8" t="n">
        <v>6</v>
      </c>
      <c r="G2664" s="28" t="n">
        <v>20.62</v>
      </c>
      <c r="H2664" s="8" t="n">
        <v>176.707182</v>
      </c>
      <c r="I2664" s="8" t="n">
        <v>1243.708427</v>
      </c>
      <c r="J2664" s="28" t="n">
        <v>7.038245</v>
      </c>
      <c r="K2664" s="39" t="n">
        <v>1.361859</v>
      </c>
      <c r="L2664" s="28" t="n">
        <v>17.970993</v>
      </c>
      <c r="M2664" s="8" t="n">
        <v>227.5</v>
      </c>
      <c r="N2664" s="8" t="n">
        <v>1075</v>
      </c>
      <c r="O2664" s="28" t="n">
        <v>16.903932</v>
      </c>
      <c r="P2664" s="28" t="n">
        <v>21.695285</v>
      </c>
      <c r="Q2664" s="28" t="n">
        <v>25.977044</v>
      </c>
      <c r="R2664" s="8" t="n">
        <v>24</v>
      </c>
      <c r="S2664" s="8" t="n">
        <v>14</v>
      </c>
      <c r="T2664" s="23" t="n">
        <v>154.246896</v>
      </c>
      <c r="U2664" s="23" t="n">
        <v>129.176986</v>
      </c>
      <c r="V2664" s="28" t="n">
        <v>8.102783</v>
      </c>
      <c r="W2664" s="39" t="n">
        <v>0.851566</v>
      </c>
      <c r="X2664" s="24" t="n">
        <f aca="false">P2664*RHO_VANE/2700*(1+SCRAP)*PRICE_VANE</f>
        <v>259.69256145</v>
      </c>
      <c r="Y2664" s="24" t="n">
        <f aca="false">Q2664*RHO_PLATE/2700*(1+SCRAP)*PRICE_PLATE</f>
        <v>310.94521668</v>
      </c>
      <c r="Z2664" s="24" t="n">
        <f aca="false">T2664*CUT_M+(R2664+S2664)*CUT_SET</f>
        <v>269.370344</v>
      </c>
      <c r="AA2664" s="24" t="n">
        <f aca="false">U2664*ROUND_M</f>
        <v>645.88493</v>
      </c>
      <c r="AB2664" s="24" t="n">
        <f aca="false">(R2664+S2664)*FINISH_PART</f>
        <v>304</v>
      </c>
      <c r="AC2664" s="24" t="n">
        <f aca="false">R2664*SPACER_VANE+(R2664+S2664)*ASM_H*LABOUR</f>
        <v>499.5</v>
      </c>
      <c r="AD2664" s="24" t="n">
        <f aca="false">V2664*G10_CAGE+W2664*G10_SLEEVE</f>
        <v>537.26094</v>
      </c>
      <c r="AE2664" s="24" t="n">
        <f aca="false">N2664/1000*SHAFT_M+SHAFT_SET</f>
        <v>209</v>
      </c>
      <c r="AF2664" s="24" t="n">
        <f aca="false">2*ROUNDUP(G2664*1000/V_ZENER,0)*PRICE_Z+5*ROUNDUP(G2664*DIODE_SAFETY/V_STICK,0)*PRICE_STICK</f>
        <v>149.8</v>
      </c>
      <c r="AG2664" s="24" t="n">
        <f aca="false">SUM(X2664:AF2664)</f>
        <v>3185.45399213</v>
      </c>
      <c r="AH2664" s="20" t="n">
        <f aca="false">FIXED_BOM</f>
        <v>3461</v>
      </c>
      <c r="AI2664" s="24" t="n">
        <f aca="false">(AG2664+AH2664)*(1+CONT)</f>
        <v>7643.4220909495</v>
      </c>
      <c r="AJ2664" s="24" t="n">
        <f aca="false">IF(L2664&gt;0,AI2664/L2664,1000000000000)</f>
        <v>425.319963729856</v>
      </c>
      <c r="AK2664" s="8" t="n">
        <f aca="false">IF(AND(G2664&gt;=V_NEED,L2664&gt;=P_MIN,K2664&gt;=Z_MIN,F2664&lt;=N_CAP,D2664&lt;=R_MAX,OR(CORONA_REQ=0,O2664&gt;=G2664)),1,0)</f>
        <v>0</v>
      </c>
      <c r="AL2664" s="28" t="n">
        <f aca="false">IF(AK2664=1,IF(OBJECTIVE=1,AI2664,AJ2664),1000000000000)+ROW()*0.000000001</f>
        <v>1000000000000</v>
      </c>
    </row>
    <row r="2665" customFormat="false" ht="15" hidden="false" customHeight="false" outlineLevel="0" collapsed="false">
      <c r="A2665" s="8" t="n">
        <v>2661</v>
      </c>
      <c r="B2665" s="23" t="n">
        <v>10</v>
      </c>
      <c r="C2665" s="23" t="n">
        <v>2.5</v>
      </c>
      <c r="D2665" s="8" t="n">
        <v>300</v>
      </c>
      <c r="E2665" s="8" t="n">
        <v>26</v>
      </c>
      <c r="F2665" s="8" t="n">
        <v>8</v>
      </c>
      <c r="G2665" s="28" t="n">
        <v>20.62</v>
      </c>
      <c r="H2665" s="8" t="n">
        <v>240.237066</v>
      </c>
      <c r="I2665" s="8" t="n">
        <v>1695.966037</v>
      </c>
      <c r="J2665" s="28" t="n">
        <v>7.059552</v>
      </c>
      <c r="K2665" s="39" t="n">
        <v>1.3723</v>
      </c>
      <c r="L2665" s="28" t="n">
        <v>25.018985</v>
      </c>
      <c r="M2665" s="8" t="n">
        <v>302.5</v>
      </c>
      <c r="N2665" s="8" t="n">
        <v>1225</v>
      </c>
      <c r="O2665" s="28" t="n">
        <v>16.903932</v>
      </c>
      <c r="P2665" s="28" t="n">
        <v>28.927047</v>
      </c>
      <c r="Q2665" s="28" t="n">
        <v>33.399057</v>
      </c>
      <c r="R2665" s="8" t="n">
        <v>32</v>
      </c>
      <c r="S2665" s="8" t="n">
        <v>18</v>
      </c>
      <c r="T2665" s="23" t="n">
        <v>204.196451</v>
      </c>
      <c r="U2665" s="23" t="n">
        <v>170.769905</v>
      </c>
      <c r="V2665" s="28" t="n">
        <v>10.292725</v>
      </c>
      <c r="W2665" s="39" t="n">
        <v>1.081719</v>
      </c>
      <c r="X2665" s="24" t="n">
        <f aca="false">P2665*RHO_VANE/2700*(1+SCRAP)*PRICE_VANE</f>
        <v>346.25675259</v>
      </c>
      <c r="Y2665" s="24" t="n">
        <f aca="false">Q2665*RHO_PLATE/2700*(1+SCRAP)*PRICE_PLATE</f>
        <v>399.78671229</v>
      </c>
      <c r="Z2665" s="24" t="n">
        <f aca="false">T2665*CUT_M+(R2665+S2665)*CUT_SET</f>
        <v>356.2946765</v>
      </c>
      <c r="AA2665" s="24" t="n">
        <f aca="false">U2665*ROUND_M</f>
        <v>853.849525</v>
      </c>
      <c r="AB2665" s="24" t="n">
        <f aca="false">(R2665+S2665)*FINISH_PART</f>
        <v>400</v>
      </c>
      <c r="AC2665" s="24" t="n">
        <f aca="false">R2665*SPACER_VANE+(R2665+S2665)*ASM_H*LABOUR</f>
        <v>658.5</v>
      </c>
      <c r="AD2665" s="24" t="n">
        <f aca="false">V2665*G10_CAGE+W2665*G10_SLEEVE</f>
        <v>682.46664</v>
      </c>
      <c r="AE2665" s="24" t="n">
        <f aca="false">N2665/1000*SHAFT_M+SHAFT_SET</f>
        <v>227</v>
      </c>
      <c r="AF2665" s="24" t="n">
        <f aca="false">2*ROUNDUP(G2665*1000/V_ZENER,0)*PRICE_Z+5*ROUNDUP(G2665*DIODE_SAFETY/V_STICK,0)*PRICE_STICK</f>
        <v>149.8</v>
      </c>
      <c r="AG2665" s="24" t="n">
        <f aca="false">SUM(X2665:AF2665)</f>
        <v>4073.95430638</v>
      </c>
      <c r="AH2665" s="20" t="n">
        <f aca="false">FIXED_BOM</f>
        <v>3461</v>
      </c>
      <c r="AI2665" s="24" t="n">
        <f aca="false">(AG2665+AH2665)*(1+CONT)</f>
        <v>8665.197452337</v>
      </c>
      <c r="AJ2665" s="24" t="n">
        <f aca="false">IF(L2665&gt;0,AI2665/L2665,1000000000000)</f>
        <v>346.344883788731</v>
      </c>
      <c r="AK2665" s="8" t="n">
        <f aca="false">IF(AND(G2665&gt;=V_NEED,L2665&gt;=P_MIN,K2665&gt;=Z_MIN,F2665&lt;=N_CAP,D2665&lt;=R_MAX,OR(CORONA_REQ=0,O2665&gt;=G2665)),1,0)</f>
        <v>0</v>
      </c>
      <c r="AL2665" s="28" t="n">
        <f aca="false">IF(AK2665=1,IF(OBJECTIVE=1,AI2665,AJ2665),1000000000000)+ROW()*0.000000001</f>
        <v>1000000000000</v>
      </c>
    </row>
    <row r="2666" customFormat="false" ht="15" hidden="false" customHeight="false" outlineLevel="0" collapsed="false">
      <c r="A2666" s="8" t="n">
        <v>2662</v>
      </c>
      <c r="B2666" s="23" t="n">
        <v>10</v>
      </c>
      <c r="C2666" s="23" t="n">
        <v>2.5</v>
      </c>
      <c r="D2666" s="8" t="n">
        <v>300</v>
      </c>
      <c r="E2666" s="8" t="n">
        <v>26</v>
      </c>
      <c r="F2666" s="8" t="n">
        <v>10</v>
      </c>
      <c r="G2666" s="28" t="n">
        <v>20.62</v>
      </c>
      <c r="H2666" s="8" t="n">
        <v>303.76695</v>
      </c>
      <c r="I2666" s="8" t="n">
        <v>2148.223647</v>
      </c>
      <c r="J2666" s="28" t="n">
        <v>7.071947</v>
      </c>
      <c r="K2666" s="39" t="n">
        <v>1.378187</v>
      </c>
      <c r="L2666" s="28" t="n">
        <v>32.054058</v>
      </c>
      <c r="M2666" s="8" t="n">
        <v>377.5</v>
      </c>
      <c r="N2666" s="8" t="n">
        <v>1375</v>
      </c>
      <c r="O2666" s="28" t="n">
        <v>16.903932</v>
      </c>
      <c r="P2666" s="28" t="n">
        <v>36.158809</v>
      </c>
      <c r="Q2666" s="28" t="n">
        <v>40.82107</v>
      </c>
      <c r="R2666" s="8" t="n">
        <v>40</v>
      </c>
      <c r="S2666" s="8" t="n">
        <v>22</v>
      </c>
      <c r="T2666" s="23" t="n">
        <v>254.146006</v>
      </c>
      <c r="U2666" s="23" t="n">
        <v>212.362824</v>
      </c>
      <c r="V2666" s="28" t="n">
        <v>12.482666</v>
      </c>
      <c r="W2666" s="39" t="n">
        <v>1.311873</v>
      </c>
      <c r="X2666" s="24" t="n">
        <f aca="false">P2666*RHO_VANE/2700*(1+SCRAP)*PRICE_VANE</f>
        <v>432.82094373</v>
      </c>
      <c r="Y2666" s="24" t="n">
        <f aca="false">Q2666*RHO_PLATE/2700*(1+SCRAP)*PRICE_PLATE</f>
        <v>488.6282079</v>
      </c>
      <c r="Z2666" s="24" t="n">
        <f aca="false">T2666*CUT_M+(R2666+S2666)*CUT_SET</f>
        <v>443.219009</v>
      </c>
      <c r="AA2666" s="24" t="n">
        <f aca="false">U2666*ROUND_M</f>
        <v>1061.81412</v>
      </c>
      <c r="AB2666" s="24" t="n">
        <f aca="false">(R2666+S2666)*FINISH_PART</f>
        <v>496</v>
      </c>
      <c r="AC2666" s="24" t="n">
        <f aca="false">R2666*SPACER_VANE+(R2666+S2666)*ASM_H*LABOUR</f>
        <v>817.5</v>
      </c>
      <c r="AD2666" s="24" t="n">
        <f aca="false">V2666*G10_CAGE+W2666*G10_SLEEVE</f>
        <v>827.67234</v>
      </c>
      <c r="AE2666" s="24" t="n">
        <f aca="false">N2666/1000*SHAFT_M+SHAFT_SET</f>
        <v>245</v>
      </c>
      <c r="AF2666" s="24" t="n">
        <f aca="false">2*ROUNDUP(G2666*1000/V_ZENER,0)*PRICE_Z+5*ROUNDUP(G2666*DIODE_SAFETY/V_STICK,0)*PRICE_STICK</f>
        <v>149.8</v>
      </c>
      <c r="AG2666" s="24" t="n">
        <f aca="false">SUM(X2666:AF2666)</f>
        <v>4962.45462063</v>
      </c>
      <c r="AH2666" s="20" t="n">
        <f aca="false">FIXED_BOM</f>
        <v>3461</v>
      </c>
      <c r="AI2666" s="24" t="n">
        <f aca="false">(AG2666+AH2666)*(1+CONT)</f>
        <v>9686.9728137245</v>
      </c>
      <c r="AJ2666" s="24" t="n">
        <f aca="false">IF(L2666&gt;0,AI2666/L2666,1000000000000)</f>
        <v>302.207377728102</v>
      </c>
      <c r="AK2666" s="8" t="n">
        <f aca="false">IF(AND(G2666&gt;=V_NEED,L2666&gt;=P_MIN,K2666&gt;=Z_MIN,F2666&lt;=N_CAP,D2666&lt;=R_MAX,OR(CORONA_REQ=0,O2666&gt;=G2666)),1,0)</f>
        <v>0</v>
      </c>
      <c r="AL2666" s="28" t="n">
        <f aca="false">IF(AK2666=1,IF(OBJECTIVE=1,AI2666,AJ2666),1000000000000)+ROW()*0.000000001</f>
        <v>1000000000000</v>
      </c>
    </row>
    <row r="2667" customFormat="false" ht="15" hidden="false" customHeight="false" outlineLevel="0" collapsed="false">
      <c r="A2667" s="8" t="n">
        <v>2663</v>
      </c>
      <c r="B2667" s="23" t="n">
        <v>10</v>
      </c>
      <c r="C2667" s="23" t="n">
        <v>2.5</v>
      </c>
      <c r="D2667" s="8" t="n">
        <v>300</v>
      </c>
      <c r="E2667" s="8" t="n">
        <v>26</v>
      </c>
      <c r="F2667" s="8" t="n">
        <v>12</v>
      </c>
      <c r="G2667" s="28" t="n">
        <v>20.62</v>
      </c>
      <c r="H2667" s="8" t="n">
        <v>367.296835</v>
      </c>
      <c r="I2667" s="8" t="n">
        <v>2600.481257</v>
      </c>
      <c r="J2667" s="28" t="n">
        <v>7.080054</v>
      </c>
      <c r="K2667" s="39" t="n">
        <v>1.382406</v>
      </c>
      <c r="L2667" s="28" t="n">
        <v>39.116496</v>
      </c>
      <c r="M2667" s="8" t="n">
        <v>452.5</v>
      </c>
      <c r="N2667" s="8" t="n">
        <v>1525</v>
      </c>
      <c r="O2667" s="28" t="n">
        <v>16.903932</v>
      </c>
      <c r="P2667" s="28" t="n">
        <v>43.39057</v>
      </c>
      <c r="Q2667" s="28" t="n">
        <v>48.243082</v>
      </c>
      <c r="R2667" s="8" t="n">
        <v>48</v>
      </c>
      <c r="S2667" s="8" t="n">
        <v>26</v>
      </c>
      <c r="T2667" s="23" t="n">
        <v>304.095562</v>
      </c>
      <c r="U2667" s="23" t="n">
        <v>253.955743</v>
      </c>
      <c r="V2667" s="28" t="n">
        <v>14.672607</v>
      </c>
      <c r="W2667" s="39" t="n">
        <v>1.542026</v>
      </c>
      <c r="X2667" s="24" t="n">
        <f aca="false">P2667*RHO_VANE/2700*(1+SCRAP)*PRICE_VANE</f>
        <v>519.3851229</v>
      </c>
      <c r="Y2667" s="24" t="n">
        <f aca="false">Q2667*RHO_PLATE/2700*(1+SCRAP)*PRICE_PLATE</f>
        <v>577.46969154</v>
      </c>
      <c r="Z2667" s="24" t="n">
        <f aca="false">T2667*CUT_M+(R2667+S2667)*CUT_SET</f>
        <v>530.143343</v>
      </c>
      <c r="AA2667" s="24" t="n">
        <f aca="false">U2667*ROUND_M</f>
        <v>1269.778715</v>
      </c>
      <c r="AB2667" s="24" t="n">
        <f aca="false">(R2667+S2667)*FINISH_PART</f>
        <v>592</v>
      </c>
      <c r="AC2667" s="24" t="n">
        <f aca="false">R2667*SPACER_VANE+(R2667+S2667)*ASM_H*LABOUR</f>
        <v>976.5</v>
      </c>
      <c r="AD2667" s="24" t="n">
        <f aca="false">V2667*G10_CAGE+W2667*G10_SLEEVE</f>
        <v>972.87798</v>
      </c>
      <c r="AE2667" s="24" t="n">
        <f aca="false">N2667/1000*SHAFT_M+SHAFT_SET</f>
        <v>263</v>
      </c>
      <c r="AF2667" s="24" t="n">
        <f aca="false">2*ROUNDUP(G2667*1000/V_ZENER,0)*PRICE_Z+5*ROUNDUP(G2667*DIODE_SAFETY/V_STICK,0)*PRICE_STICK</f>
        <v>149.8</v>
      </c>
      <c r="AG2667" s="24" t="n">
        <f aca="false">SUM(X2667:AF2667)</f>
        <v>5850.95485244</v>
      </c>
      <c r="AH2667" s="20" t="n">
        <f aca="false">FIXED_BOM</f>
        <v>3461</v>
      </c>
      <c r="AI2667" s="24" t="n">
        <f aca="false">(AG2667+AH2667)*(1+CONT)</f>
        <v>10708.748080306</v>
      </c>
      <c r="AJ2667" s="24" t="n">
        <f aca="false">IF(L2667&gt;0,AI2667/L2667,1000000000000)</f>
        <v>273.765525427073</v>
      </c>
      <c r="AK2667" s="8" t="n">
        <f aca="false">IF(AND(G2667&gt;=V_NEED,L2667&gt;=P_MIN,K2667&gt;=Z_MIN,F2667&lt;=N_CAP,D2667&lt;=R_MAX,OR(CORONA_REQ=0,O2667&gt;=G2667)),1,0)</f>
        <v>0</v>
      </c>
      <c r="AL2667" s="28" t="n">
        <f aca="false">IF(AK2667=1,IF(OBJECTIVE=1,AI2667,AJ2667),1000000000000)+ROW()*0.000000001</f>
        <v>1000000000000</v>
      </c>
    </row>
    <row r="2668" customFormat="false" ht="15" hidden="false" customHeight="false" outlineLevel="0" collapsed="false">
      <c r="A2668" s="8" t="n">
        <v>2664</v>
      </c>
      <c r="B2668" s="23" t="n">
        <v>10</v>
      </c>
      <c r="C2668" s="23" t="n">
        <v>2.5</v>
      </c>
      <c r="D2668" s="8" t="n">
        <v>300</v>
      </c>
      <c r="E2668" s="8" t="n">
        <v>26</v>
      </c>
      <c r="F2668" s="8" t="n">
        <v>16</v>
      </c>
      <c r="G2668" s="28" t="n">
        <v>20.62</v>
      </c>
      <c r="H2668" s="8" t="n">
        <v>494.356603</v>
      </c>
      <c r="I2668" s="8" t="n">
        <v>3504.996477</v>
      </c>
      <c r="J2668" s="28" t="n">
        <v>7.090017</v>
      </c>
      <c r="K2668" s="39" t="n">
        <v>1.387335</v>
      </c>
      <c r="L2668" s="28" t="n">
        <v>53.204195</v>
      </c>
      <c r="M2668" s="8" t="n">
        <v>602.5</v>
      </c>
      <c r="N2668" s="8" t="n">
        <v>1825</v>
      </c>
      <c r="O2668" s="28" t="n">
        <v>16.903932</v>
      </c>
      <c r="P2668" s="28" t="n">
        <v>57.854094</v>
      </c>
      <c r="Q2668" s="28" t="n">
        <v>63.087107</v>
      </c>
      <c r="R2668" s="8" t="n">
        <v>64</v>
      </c>
      <c r="S2668" s="8" t="n">
        <v>34</v>
      </c>
      <c r="T2668" s="23" t="n">
        <v>403.994672</v>
      </c>
      <c r="U2668" s="23" t="n">
        <v>337.141581</v>
      </c>
      <c r="V2668" s="28" t="n">
        <v>19.05249</v>
      </c>
      <c r="W2668" s="39" t="n">
        <v>2.002332</v>
      </c>
      <c r="X2668" s="24" t="n">
        <f aca="false">P2668*RHO_VANE/2700*(1+SCRAP)*PRICE_VANE</f>
        <v>692.51350518</v>
      </c>
      <c r="Y2668" s="24" t="n">
        <f aca="false">Q2668*RHO_PLATE/2700*(1+SCRAP)*PRICE_PLATE</f>
        <v>755.15267079</v>
      </c>
      <c r="Z2668" s="24" t="n">
        <f aca="false">T2668*CUT_M+(R2668+S2668)*CUT_SET</f>
        <v>703.992008</v>
      </c>
      <c r="AA2668" s="24" t="n">
        <f aca="false">U2668*ROUND_M</f>
        <v>1685.707905</v>
      </c>
      <c r="AB2668" s="24" t="n">
        <f aca="false">(R2668+S2668)*FINISH_PART</f>
        <v>784</v>
      </c>
      <c r="AC2668" s="24" t="n">
        <f aca="false">R2668*SPACER_VANE+(R2668+S2668)*ASM_H*LABOUR</f>
        <v>1294.5</v>
      </c>
      <c r="AD2668" s="24" t="n">
        <f aca="false">V2668*G10_CAGE+W2668*G10_SLEEVE</f>
        <v>1263.28932</v>
      </c>
      <c r="AE2668" s="24" t="n">
        <f aca="false">N2668/1000*SHAFT_M+SHAFT_SET</f>
        <v>299</v>
      </c>
      <c r="AF2668" s="24" t="n">
        <f aca="false">2*ROUNDUP(G2668*1000/V_ZENER,0)*PRICE_Z+5*ROUNDUP(G2668*DIODE_SAFETY/V_STICK,0)*PRICE_STICK</f>
        <v>149.8</v>
      </c>
      <c r="AG2668" s="24" t="n">
        <f aca="false">SUM(X2668:AF2668)</f>
        <v>7627.95540897</v>
      </c>
      <c r="AH2668" s="20" t="n">
        <f aca="false">FIXED_BOM</f>
        <v>3461</v>
      </c>
      <c r="AI2668" s="24" t="n">
        <f aca="false">(AG2668+AH2668)*(1+CONT)</f>
        <v>12752.2987203155</v>
      </c>
      <c r="AJ2668" s="24" t="n">
        <f aca="false">IF(L2668&gt;0,AI2668/L2668,1000000000000)</f>
        <v>239.685963114666</v>
      </c>
      <c r="AK2668" s="8" t="n">
        <f aca="false">IF(AND(G2668&gt;=V_NEED,L2668&gt;=P_MIN,K2668&gt;=Z_MIN,F2668&lt;=N_CAP,D2668&lt;=R_MAX,OR(CORONA_REQ=0,O2668&gt;=G2668)),1,0)</f>
        <v>0</v>
      </c>
      <c r="AL2668" s="28" t="n">
        <f aca="false">IF(AK2668=1,IF(OBJECTIVE=1,AI2668,AJ2668),1000000000000)+ROW()*0.000000001</f>
        <v>1000000000000</v>
      </c>
    </row>
    <row r="2669" customFormat="false" ht="15" hidden="false" customHeight="false" outlineLevel="0" collapsed="false">
      <c r="A2669" s="8" t="n">
        <v>2665</v>
      </c>
      <c r="B2669" s="23" t="n">
        <v>10</v>
      </c>
      <c r="C2669" s="23" t="n">
        <v>3</v>
      </c>
      <c r="D2669" s="8" t="n">
        <v>300</v>
      </c>
      <c r="E2669" s="8" t="n">
        <v>18</v>
      </c>
      <c r="F2669" s="8" t="n">
        <v>4</v>
      </c>
      <c r="G2669" s="28" t="n">
        <v>20.62</v>
      </c>
      <c r="H2669" s="8" t="n">
        <v>60.330696</v>
      </c>
      <c r="I2669" s="8" t="n">
        <v>565.678239</v>
      </c>
      <c r="J2669" s="28" t="n">
        <v>9.376292</v>
      </c>
      <c r="K2669" s="39" t="n">
        <v>1.382644</v>
      </c>
      <c r="L2669" s="28" t="n">
        <v>8.460697</v>
      </c>
      <c r="M2669" s="8" t="n">
        <v>146</v>
      </c>
      <c r="N2669" s="8" t="n">
        <v>912</v>
      </c>
      <c r="O2669" s="28" t="n">
        <v>17.912044</v>
      </c>
      <c r="P2669" s="28" t="n">
        <v>12.60614</v>
      </c>
      <c r="Q2669" s="28" t="n">
        <v>17.81283</v>
      </c>
      <c r="R2669" s="8" t="n">
        <v>16</v>
      </c>
      <c r="S2669" s="8" t="n">
        <v>8</v>
      </c>
      <c r="T2669" s="23" t="n">
        <v>99.899111</v>
      </c>
      <c r="U2669" s="23" t="n">
        <v>83.185838</v>
      </c>
      <c r="V2669" s="28" t="n">
        <v>5.723047</v>
      </c>
      <c r="W2669" s="39" t="n">
        <v>0.601467</v>
      </c>
      <c r="X2669" s="24" t="n">
        <f aca="false">P2669*RHO_VANE/2700*(1+SCRAP)*PRICE_VANE</f>
        <v>150.8954958</v>
      </c>
      <c r="Y2669" s="24" t="n">
        <f aca="false">Q2669*RHO_PLATE/2700*(1+SCRAP)*PRICE_PLATE</f>
        <v>213.2195751</v>
      </c>
      <c r="Z2669" s="24" t="n">
        <f aca="false">T2669*CUT_M+(R2669+S2669)*CUT_SET</f>
        <v>173.8486665</v>
      </c>
      <c r="AA2669" s="24" t="n">
        <f aca="false">U2669*ROUND_M</f>
        <v>415.92919</v>
      </c>
      <c r="AB2669" s="24" t="n">
        <f aca="false">(R2669+S2669)*FINISH_PART</f>
        <v>192</v>
      </c>
      <c r="AC2669" s="24" t="n">
        <f aca="false">R2669*SPACER_VANE+(R2669+S2669)*ASM_H*LABOUR</f>
        <v>318</v>
      </c>
      <c r="AD2669" s="24" t="n">
        <f aca="false">V2669*G10_CAGE+W2669*G10_SLEEVE</f>
        <v>379.47084</v>
      </c>
      <c r="AE2669" s="24" t="n">
        <f aca="false">N2669/1000*SHAFT_M+SHAFT_SET</f>
        <v>189.44</v>
      </c>
      <c r="AF2669" s="24" t="n">
        <f aca="false">2*ROUNDUP(G2669*1000/V_ZENER,0)*PRICE_Z+5*ROUNDUP(G2669*DIODE_SAFETY/V_STICK,0)*PRICE_STICK</f>
        <v>149.8</v>
      </c>
      <c r="AG2669" s="24" t="n">
        <f aca="false">SUM(X2669:AF2669)</f>
        <v>2182.6037674</v>
      </c>
      <c r="AH2669" s="20" t="n">
        <f aca="false">FIXED_BOM</f>
        <v>3461</v>
      </c>
      <c r="AI2669" s="24" t="n">
        <f aca="false">(AG2669+AH2669)*(1+CONT)</f>
        <v>6490.14433251</v>
      </c>
      <c r="AJ2669" s="24" t="n">
        <f aca="false">IF(L2669&gt;0,AI2669/L2669,1000000000000)</f>
        <v>767.093341424471</v>
      </c>
      <c r="AK2669" s="8" t="n">
        <f aca="false">IF(AND(G2669&gt;=V_NEED,L2669&gt;=P_MIN,K2669&gt;=Z_MIN,F2669&lt;=N_CAP,D2669&lt;=R_MAX,OR(CORONA_REQ=0,O2669&gt;=G2669)),1,0)</f>
        <v>0</v>
      </c>
      <c r="AL2669" s="28" t="n">
        <f aca="false">IF(AK2669=1,IF(OBJECTIVE=1,AI2669,AJ2669),1000000000000)+ROW()*0.000000001</f>
        <v>1000000000000</v>
      </c>
    </row>
    <row r="2670" customFormat="false" ht="15" hidden="false" customHeight="false" outlineLevel="0" collapsed="false">
      <c r="A2670" s="8" t="n">
        <v>2666</v>
      </c>
      <c r="B2670" s="23" t="n">
        <v>10</v>
      </c>
      <c r="C2670" s="23" t="n">
        <v>3</v>
      </c>
      <c r="D2670" s="8" t="n">
        <v>300</v>
      </c>
      <c r="E2670" s="8" t="n">
        <v>18</v>
      </c>
      <c r="F2670" s="8" t="n">
        <v>6</v>
      </c>
      <c r="G2670" s="28" t="n">
        <v>20.62</v>
      </c>
      <c r="H2670" s="8" t="n">
        <v>93.662522</v>
      </c>
      <c r="I2670" s="8" t="n">
        <v>888.922947</v>
      </c>
      <c r="J2670" s="28" t="n">
        <v>9.4907</v>
      </c>
      <c r="K2670" s="39" t="n">
        <v>1.415037</v>
      </c>
      <c r="L2670" s="28" t="n">
        <v>14.107152</v>
      </c>
      <c r="M2670" s="8" t="n">
        <v>224</v>
      </c>
      <c r="N2670" s="8" t="n">
        <v>1068</v>
      </c>
      <c r="O2670" s="28" t="n">
        <v>17.912044</v>
      </c>
      <c r="P2670" s="28" t="n">
        <v>18.90921</v>
      </c>
      <c r="Q2670" s="28" t="n">
        <v>26.719246</v>
      </c>
      <c r="R2670" s="8" t="n">
        <v>24</v>
      </c>
      <c r="S2670" s="8" t="n">
        <v>12</v>
      </c>
      <c r="T2670" s="23" t="n">
        <v>149.848666</v>
      </c>
      <c r="U2670" s="23" t="n">
        <v>124.778757</v>
      </c>
      <c r="V2670" s="28" t="n">
        <v>8.000586</v>
      </c>
      <c r="W2670" s="39" t="n">
        <v>0.840826</v>
      </c>
      <c r="X2670" s="24" t="n">
        <f aca="false">P2670*RHO_VANE/2700*(1+SCRAP)*PRICE_VANE</f>
        <v>226.3432437</v>
      </c>
      <c r="Y2670" s="24" t="n">
        <f aca="false">Q2670*RHO_PLATE/2700*(1+SCRAP)*PRICE_PLATE</f>
        <v>319.82937462</v>
      </c>
      <c r="Z2670" s="24" t="n">
        <f aca="false">T2670*CUT_M+(R2670+S2670)*CUT_SET</f>
        <v>260.772999</v>
      </c>
      <c r="AA2670" s="24" t="n">
        <f aca="false">U2670*ROUND_M</f>
        <v>623.893785</v>
      </c>
      <c r="AB2670" s="24" t="n">
        <f aca="false">(R2670+S2670)*FINISH_PART</f>
        <v>288</v>
      </c>
      <c r="AC2670" s="24" t="n">
        <f aca="false">R2670*SPACER_VANE+(R2670+S2670)*ASM_H*LABOUR</f>
        <v>477</v>
      </c>
      <c r="AD2670" s="24" t="n">
        <f aca="false">V2670*G10_CAGE+W2670*G10_SLEEVE</f>
        <v>530.48472</v>
      </c>
      <c r="AE2670" s="24" t="n">
        <f aca="false">N2670/1000*SHAFT_M+SHAFT_SET</f>
        <v>208.16</v>
      </c>
      <c r="AF2670" s="24" t="n">
        <f aca="false">2*ROUNDUP(G2670*1000/V_ZENER,0)*PRICE_Z+5*ROUNDUP(G2670*DIODE_SAFETY/V_STICK,0)*PRICE_STICK</f>
        <v>149.8</v>
      </c>
      <c r="AG2670" s="24" t="n">
        <f aca="false">SUM(X2670:AF2670)</f>
        <v>3084.28412232</v>
      </c>
      <c r="AH2670" s="20" t="n">
        <f aca="false">FIXED_BOM</f>
        <v>3461</v>
      </c>
      <c r="AI2670" s="24" t="n">
        <f aca="false">(AG2670+AH2670)*(1+CONT)</f>
        <v>7527.076740668</v>
      </c>
      <c r="AJ2670" s="24" t="n">
        <f aca="false">IF(L2670&gt;0,AI2670/L2670,1000000000000)</f>
        <v>533.564587711822</v>
      </c>
      <c r="AK2670" s="8" t="n">
        <f aca="false">IF(AND(G2670&gt;=V_NEED,L2670&gt;=P_MIN,K2670&gt;=Z_MIN,F2670&lt;=N_CAP,D2670&lt;=R_MAX,OR(CORONA_REQ=0,O2670&gt;=G2670)),1,0)</f>
        <v>0</v>
      </c>
      <c r="AL2670" s="28" t="n">
        <f aca="false">IF(AK2670=1,IF(OBJECTIVE=1,AI2670,AJ2670),1000000000000)+ROW()*0.000000001</f>
        <v>1000000000000</v>
      </c>
    </row>
    <row r="2671" customFormat="false" ht="15" hidden="false" customHeight="false" outlineLevel="0" collapsed="false">
      <c r="A2671" s="8" t="n">
        <v>2667</v>
      </c>
      <c r="B2671" s="23" t="n">
        <v>10</v>
      </c>
      <c r="C2671" s="23" t="n">
        <v>3</v>
      </c>
      <c r="D2671" s="8" t="n">
        <v>300</v>
      </c>
      <c r="E2671" s="8" t="n">
        <v>18</v>
      </c>
      <c r="F2671" s="8" t="n">
        <v>8</v>
      </c>
      <c r="G2671" s="28" t="n">
        <v>20.62</v>
      </c>
      <c r="H2671" s="8" t="n">
        <v>126.994349</v>
      </c>
      <c r="I2671" s="8" t="n">
        <v>1212.167655</v>
      </c>
      <c r="J2671" s="28" t="n">
        <v>9.545052</v>
      </c>
      <c r="K2671" s="39" t="n">
        <v>1.430974</v>
      </c>
      <c r="L2671" s="28" t="n">
        <v>19.753866</v>
      </c>
      <c r="M2671" s="8" t="n">
        <v>289</v>
      </c>
      <c r="N2671" s="8" t="n">
        <v>1198</v>
      </c>
      <c r="O2671" s="28" t="n">
        <v>17.912044</v>
      </c>
      <c r="P2671" s="28" t="n">
        <v>25.21228</v>
      </c>
      <c r="Q2671" s="28" t="n">
        <v>31.172453</v>
      </c>
      <c r="R2671" s="8" t="n">
        <v>32</v>
      </c>
      <c r="S2671" s="8" t="n">
        <v>14</v>
      </c>
      <c r="T2671" s="23" t="n">
        <v>195.399992</v>
      </c>
      <c r="U2671" s="23" t="n">
        <v>161.973446</v>
      </c>
      <c r="V2671" s="28" t="n">
        <v>9.898535</v>
      </c>
      <c r="W2671" s="39" t="n">
        <v>1.040292</v>
      </c>
      <c r="X2671" s="24" t="n">
        <f aca="false">P2671*RHO_VANE/2700*(1+SCRAP)*PRICE_VANE</f>
        <v>301.7909916</v>
      </c>
      <c r="Y2671" s="24" t="n">
        <f aca="false">Q2671*RHO_PLATE/2700*(1+SCRAP)*PRICE_PLATE</f>
        <v>373.13426241</v>
      </c>
      <c r="Z2671" s="24" t="n">
        <f aca="false">T2671*CUT_M+(R2671+S2671)*CUT_SET</f>
        <v>339.099988</v>
      </c>
      <c r="AA2671" s="24" t="n">
        <f aca="false">U2671*ROUND_M</f>
        <v>809.86723</v>
      </c>
      <c r="AB2671" s="24" t="n">
        <f aca="false">(R2671+S2671)*FINISH_PART</f>
        <v>368</v>
      </c>
      <c r="AC2671" s="24" t="n">
        <f aca="false">R2671*SPACER_VANE+(R2671+S2671)*ASM_H*LABOUR</f>
        <v>613.5</v>
      </c>
      <c r="AD2671" s="24" t="n">
        <f aca="false">V2671*G10_CAGE+W2671*G10_SLEEVE</f>
        <v>656.32962</v>
      </c>
      <c r="AE2671" s="24" t="n">
        <f aca="false">N2671/1000*SHAFT_M+SHAFT_SET</f>
        <v>223.76</v>
      </c>
      <c r="AF2671" s="24" t="n">
        <f aca="false">2*ROUNDUP(G2671*1000/V_ZENER,0)*PRICE_Z+5*ROUNDUP(G2671*DIODE_SAFETY/V_STICK,0)*PRICE_STICK</f>
        <v>149.8</v>
      </c>
      <c r="AG2671" s="24" t="n">
        <f aca="false">SUM(X2671:AF2671)</f>
        <v>3835.28209201</v>
      </c>
      <c r="AH2671" s="20" t="n">
        <f aca="false">FIXED_BOM</f>
        <v>3461</v>
      </c>
      <c r="AI2671" s="24" t="n">
        <f aca="false">(AG2671+AH2671)*(1+CONT)</f>
        <v>8390.7244058115</v>
      </c>
      <c r="AJ2671" s="24" t="n">
        <f aca="false">IF(L2671&gt;0,AI2671/L2671,1000000000000)</f>
        <v>424.763659215442</v>
      </c>
      <c r="AK2671" s="8" t="n">
        <f aca="false">IF(AND(G2671&gt;=V_NEED,L2671&gt;=P_MIN,K2671&gt;=Z_MIN,F2671&lt;=N_CAP,D2671&lt;=R_MAX,OR(CORONA_REQ=0,O2671&gt;=G2671)),1,0)</f>
        <v>0</v>
      </c>
      <c r="AL2671" s="28" t="n">
        <f aca="false">IF(AK2671=1,IF(OBJECTIVE=1,AI2671,AJ2671),1000000000000)+ROW()*0.000000001</f>
        <v>1000000000000</v>
      </c>
    </row>
    <row r="2672" customFormat="false" ht="15" hidden="false" customHeight="false" outlineLevel="0" collapsed="false">
      <c r="A2672" s="8" t="n">
        <v>2668</v>
      </c>
      <c r="B2672" s="23" t="n">
        <v>10</v>
      </c>
      <c r="C2672" s="23" t="n">
        <v>3</v>
      </c>
      <c r="D2672" s="8" t="n">
        <v>300</v>
      </c>
      <c r="E2672" s="8" t="n">
        <v>18</v>
      </c>
      <c r="F2672" s="8" t="n">
        <v>10</v>
      </c>
      <c r="G2672" s="28" t="n">
        <v>20.62</v>
      </c>
      <c r="H2672" s="8" t="n">
        <v>160.326175</v>
      </c>
      <c r="I2672" s="8" t="n">
        <v>1535.412363</v>
      </c>
      <c r="J2672" s="28" t="n">
        <v>9.576804</v>
      </c>
      <c r="K2672" s="39" t="n">
        <v>1.440614</v>
      </c>
      <c r="L2672" s="28" t="n">
        <v>25.436636</v>
      </c>
      <c r="M2672" s="8" t="n">
        <v>354</v>
      </c>
      <c r="N2672" s="8" t="n">
        <v>1328</v>
      </c>
      <c r="O2672" s="28" t="n">
        <v>17.912044</v>
      </c>
      <c r="P2672" s="28" t="n">
        <v>31.51535</v>
      </c>
      <c r="Q2672" s="28" t="n">
        <v>35.625661</v>
      </c>
      <c r="R2672" s="8" t="n">
        <v>40</v>
      </c>
      <c r="S2672" s="8" t="n">
        <v>16</v>
      </c>
      <c r="T2672" s="23" t="n">
        <v>240.951317</v>
      </c>
      <c r="U2672" s="23" t="n">
        <v>199.168135</v>
      </c>
      <c r="V2672" s="28" t="n">
        <v>11.796484</v>
      </c>
      <c r="W2672" s="39" t="n">
        <v>1.239758</v>
      </c>
      <c r="X2672" s="24" t="n">
        <f aca="false">P2672*RHO_VANE/2700*(1+SCRAP)*PRICE_VANE</f>
        <v>377.2387395</v>
      </c>
      <c r="Y2672" s="24" t="n">
        <f aca="false">Q2672*RHO_PLATE/2700*(1+SCRAP)*PRICE_PLATE</f>
        <v>426.43916217</v>
      </c>
      <c r="Z2672" s="24" t="n">
        <f aca="false">T2672*CUT_M+(R2672+S2672)*CUT_SET</f>
        <v>417.4269755</v>
      </c>
      <c r="AA2672" s="24" t="n">
        <f aca="false">U2672*ROUND_M</f>
        <v>995.840675</v>
      </c>
      <c r="AB2672" s="24" t="n">
        <f aca="false">(R2672+S2672)*FINISH_PART</f>
        <v>448</v>
      </c>
      <c r="AC2672" s="24" t="n">
        <f aca="false">R2672*SPACER_VANE+(R2672+S2672)*ASM_H*LABOUR</f>
        <v>750</v>
      </c>
      <c r="AD2672" s="24" t="n">
        <f aca="false">V2672*G10_CAGE+W2672*G10_SLEEVE</f>
        <v>782.17452</v>
      </c>
      <c r="AE2672" s="24" t="n">
        <f aca="false">N2672/1000*SHAFT_M+SHAFT_SET</f>
        <v>239.36</v>
      </c>
      <c r="AF2672" s="24" t="n">
        <f aca="false">2*ROUNDUP(G2672*1000/V_ZENER,0)*PRICE_Z+5*ROUNDUP(G2672*DIODE_SAFETY/V_STICK,0)*PRICE_STICK</f>
        <v>149.8</v>
      </c>
      <c r="AG2672" s="24" t="n">
        <f aca="false">SUM(X2672:AF2672)</f>
        <v>4586.28007217</v>
      </c>
      <c r="AH2672" s="20" t="n">
        <f aca="false">FIXED_BOM</f>
        <v>3461</v>
      </c>
      <c r="AI2672" s="24" t="n">
        <f aca="false">(AG2672+AH2672)*(1+CONT)</f>
        <v>9254.3720829955</v>
      </c>
      <c r="AJ2672" s="24" t="n">
        <f aca="false">IF(L2672&gt;0,AI2672/L2672,1000000000000)</f>
        <v>363.820596520527</v>
      </c>
      <c r="AK2672" s="8" t="n">
        <f aca="false">IF(AND(G2672&gt;=V_NEED,L2672&gt;=P_MIN,K2672&gt;=Z_MIN,F2672&lt;=N_CAP,D2672&lt;=R_MAX,OR(CORONA_REQ=0,O2672&gt;=G2672)),1,0)</f>
        <v>0</v>
      </c>
      <c r="AL2672" s="28" t="n">
        <f aca="false">IF(AK2672=1,IF(OBJECTIVE=1,AI2672,AJ2672),1000000000000)+ROW()*0.000000001</f>
        <v>1000000000000</v>
      </c>
    </row>
    <row r="2673" customFormat="false" ht="15" hidden="false" customHeight="false" outlineLevel="0" collapsed="false">
      <c r="A2673" s="8" t="n">
        <v>2669</v>
      </c>
      <c r="B2673" s="23" t="n">
        <v>10</v>
      </c>
      <c r="C2673" s="23" t="n">
        <v>3</v>
      </c>
      <c r="D2673" s="8" t="n">
        <v>300</v>
      </c>
      <c r="E2673" s="8" t="n">
        <v>18</v>
      </c>
      <c r="F2673" s="8" t="n">
        <v>12</v>
      </c>
      <c r="G2673" s="28" t="n">
        <v>20.62</v>
      </c>
      <c r="H2673" s="8" t="n">
        <v>193.658002</v>
      </c>
      <c r="I2673" s="8" t="n">
        <v>1858.657071</v>
      </c>
      <c r="J2673" s="28" t="n">
        <v>9.597626</v>
      </c>
      <c r="K2673" s="39" t="n">
        <v>1.446559</v>
      </c>
      <c r="L2673" s="28" t="n">
        <v>31.086648</v>
      </c>
      <c r="M2673" s="8" t="n">
        <v>432</v>
      </c>
      <c r="N2673" s="8" t="n">
        <v>1484</v>
      </c>
      <c r="O2673" s="28" t="n">
        <v>17.912044</v>
      </c>
      <c r="P2673" s="28" t="n">
        <v>37.81842</v>
      </c>
      <c r="Q2673" s="28" t="n">
        <v>44.532076</v>
      </c>
      <c r="R2673" s="8" t="n">
        <v>48</v>
      </c>
      <c r="S2673" s="8" t="n">
        <v>20</v>
      </c>
      <c r="T2673" s="23" t="n">
        <v>290.900872</v>
      </c>
      <c r="U2673" s="23" t="n">
        <v>240.761054</v>
      </c>
      <c r="V2673" s="28" t="n">
        <v>14.074023</v>
      </c>
      <c r="W2673" s="39" t="n">
        <v>1.479117</v>
      </c>
      <c r="X2673" s="24" t="n">
        <f aca="false">P2673*RHO_VANE/2700*(1+SCRAP)*PRICE_VANE</f>
        <v>452.6864874</v>
      </c>
      <c r="Y2673" s="24" t="n">
        <f aca="false">Q2673*RHO_PLATE/2700*(1+SCRAP)*PRICE_PLATE</f>
        <v>533.04894972</v>
      </c>
      <c r="Z2673" s="24" t="n">
        <f aca="false">T2673*CUT_M+(R2673+S2673)*CUT_SET</f>
        <v>504.351308</v>
      </c>
      <c r="AA2673" s="24" t="n">
        <f aca="false">U2673*ROUND_M</f>
        <v>1203.80527</v>
      </c>
      <c r="AB2673" s="24" t="n">
        <f aca="false">(R2673+S2673)*FINISH_PART</f>
        <v>544</v>
      </c>
      <c r="AC2673" s="24" t="n">
        <f aca="false">R2673*SPACER_VANE+(R2673+S2673)*ASM_H*LABOUR</f>
        <v>909</v>
      </c>
      <c r="AD2673" s="24" t="n">
        <f aca="false">V2673*G10_CAGE+W2673*G10_SLEEVE</f>
        <v>933.1884</v>
      </c>
      <c r="AE2673" s="24" t="n">
        <f aca="false">N2673/1000*SHAFT_M+SHAFT_SET</f>
        <v>258.08</v>
      </c>
      <c r="AF2673" s="24" t="n">
        <f aca="false">2*ROUNDUP(G2673*1000/V_ZENER,0)*PRICE_Z+5*ROUNDUP(G2673*DIODE_SAFETY/V_STICK,0)*PRICE_STICK</f>
        <v>149.8</v>
      </c>
      <c r="AG2673" s="24" t="n">
        <f aca="false">SUM(X2673:AF2673)</f>
        <v>5487.96041512</v>
      </c>
      <c r="AH2673" s="20" t="n">
        <f aca="false">FIXED_BOM</f>
        <v>3461</v>
      </c>
      <c r="AI2673" s="24" t="n">
        <f aca="false">(AG2673+AH2673)*(1+CONT)</f>
        <v>10291.304477388</v>
      </c>
      <c r="AJ2673" s="24" t="n">
        <f aca="false">IF(L2673&gt;0,AI2673/L2673,1000000000000)</f>
        <v>331.052240736537</v>
      </c>
      <c r="AK2673" s="8" t="n">
        <f aca="false">IF(AND(G2673&gt;=V_NEED,L2673&gt;=P_MIN,K2673&gt;=Z_MIN,F2673&lt;=N_CAP,D2673&lt;=R_MAX,OR(CORONA_REQ=0,O2673&gt;=G2673)),1,0)</f>
        <v>0</v>
      </c>
      <c r="AL2673" s="28" t="n">
        <f aca="false">IF(AK2673=1,IF(OBJECTIVE=1,AI2673,AJ2673),1000000000000)+ROW()*0.000000001</f>
        <v>1000000000000</v>
      </c>
    </row>
    <row r="2674" customFormat="false" ht="15" hidden="false" customHeight="false" outlineLevel="0" collapsed="false">
      <c r="A2674" s="8" t="n">
        <v>2670</v>
      </c>
      <c r="B2674" s="23" t="n">
        <v>10</v>
      </c>
      <c r="C2674" s="23" t="n">
        <v>3</v>
      </c>
      <c r="D2674" s="8" t="n">
        <v>300</v>
      </c>
      <c r="E2674" s="8" t="n">
        <v>18</v>
      </c>
      <c r="F2674" s="8" t="n">
        <v>16</v>
      </c>
      <c r="G2674" s="28" t="n">
        <v>20.62</v>
      </c>
      <c r="H2674" s="8" t="n">
        <v>260.321654</v>
      </c>
      <c r="I2674" s="8" t="n">
        <v>2505.146487</v>
      </c>
      <c r="J2674" s="28" t="n">
        <v>9.623274</v>
      </c>
      <c r="K2674" s="39" t="n">
        <v>1.454537</v>
      </c>
      <c r="L2674" s="28" t="n">
        <v>42.429797</v>
      </c>
      <c r="M2674" s="8" t="n">
        <v>575</v>
      </c>
      <c r="N2674" s="8" t="n">
        <v>1770</v>
      </c>
      <c r="O2674" s="28" t="n">
        <v>17.912044</v>
      </c>
      <c r="P2674" s="28" t="n">
        <v>50.42456</v>
      </c>
      <c r="Q2674" s="28" t="n">
        <v>57.891699</v>
      </c>
      <c r="R2674" s="8" t="n">
        <v>64</v>
      </c>
      <c r="S2674" s="8" t="n">
        <v>26</v>
      </c>
      <c r="T2674" s="23" t="n">
        <v>386.401753</v>
      </c>
      <c r="U2674" s="23" t="n">
        <v>319.548662</v>
      </c>
      <c r="V2674" s="28" t="n">
        <v>18.249512</v>
      </c>
      <c r="W2674" s="39" t="n">
        <v>1.917942</v>
      </c>
      <c r="X2674" s="24" t="n">
        <f aca="false">P2674*RHO_VANE/2700*(1+SCRAP)*PRICE_VANE</f>
        <v>603.5819832</v>
      </c>
      <c r="Y2674" s="24" t="n">
        <f aca="false">Q2674*RHO_PLATE/2700*(1+SCRAP)*PRICE_PLATE</f>
        <v>692.96363703</v>
      </c>
      <c r="Z2674" s="24" t="n">
        <f aca="false">T2674*CUT_M+(R2674+S2674)*CUT_SET</f>
        <v>669.6026295</v>
      </c>
      <c r="AA2674" s="24" t="n">
        <f aca="false">U2674*ROUND_M</f>
        <v>1597.74331</v>
      </c>
      <c r="AB2674" s="24" t="n">
        <f aca="false">(R2674+S2674)*FINISH_PART</f>
        <v>720</v>
      </c>
      <c r="AC2674" s="24" t="n">
        <f aca="false">R2674*SPACER_VANE+(R2674+S2674)*ASM_H*LABOUR</f>
        <v>1204.5</v>
      </c>
      <c r="AD2674" s="24" t="n">
        <f aca="false">V2674*G10_CAGE+W2674*G10_SLEEVE</f>
        <v>1210.04724</v>
      </c>
      <c r="AE2674" s="24" t="n">
        <f aca="false">N2674/1000*SHAFT_M+SHAFT_SET</f>
        <v>292.4</v>
      </c>
      <c r="AF2674" s="24" t="n">
        <f aca="false">2*ROUNDUP(G2674*1000/V_ZENER,0)*PRICE_Z+5*ROUNDUP(G2674*DIODE_SAFETY/V_STICK,0)*PRICE_STICK</f>
        <v>149.8</v>
      </c>
      <c r="AG2674" s="24" t="n">
        <f aca="false">SUM(X2674:AF2674)</f>
        <v>7140.63879973</v>
      </c>
      <c r="AH2674" s="20" t="n">
        <f aca="false">FIXED_BOM</f>
        <v>3461</v>
      </c>
      <c r="AI2674" s="24" t="n">
        <f aca="false">(AG2674+AH2674)*(1+CONT)</f>
        <v>12191.8846196895</v>
      </c>
      <c r="AJ2674" s="24" t="n">
        <f aca="false">IF(L2674&gt;0,AI2674/L2674,1000000000000)</f>
        <v>287.342515913746</v>
      </c>
      <c r="AK2674" s="8" t="n">
        <f aca="false">IF(AND(G2674&gt;=V_NEED,L2674&gt;=P_MIN,K2674&gt;=Z_MIN,F2674&lt;=N_CAP,D2674&lt;=R_MAX,OR(CORONA_REQ=0,O2674&gt;=G2674)),1,0)</f>
        <v>0</v>
      </c>
      <c r="AL2674" s="28" t="n">
        <f aca="false">IF(AK2674=1,IF(OBJECTIVE=1,AI2674,AJ2674),1000000000000)+ROW()*0.000000001</f>
        <v>1000000000000</v>
      </c>
    </row>
    <row r="2675" customFormat="false" ht="15" hidden="false" customHeight="false" outlineLevel="0" collapsed="false">
      <c r="A2675" s="8" t="n">
        <v>2671</v>
      </c>
      <c r="B2675" s="23" t="n">
        <v>10</v>
      </c>
      <c r="C2675" s="23" t="n">
        <v>3</v>
      </c>
      <c r="D2675" s="8" t="n">
        <v>300</v>
      </c>
      <c r="E2675" s="8" t="n">
        <v>22</v>
      </c>
      <c r="F2675" s="8" t="n">
        <v>4</v>
      </c>
      <c r="G2675" s="28" t="n">
        <v>20.62</v>
      </c>
      <c r="H2675" s="8" t="n">
        <v>79.280675</v>
      </c>
      <c r="I2675" s="8" t="n">
        <v>679.893816</v>
      </c>
      <c r="J2675" s="28" t="n">
        <v>8.575782</v>
      </c>
      <c r="K2675" s="39" t="n">
        <v>1.377872</v>
      </c>
      <c r="L2675" s="28" t="n">
        <v>10.09875</v>
      </c>
      <c r="M2675" s="8" t="n">
        <v>159</v>
      </c>
      <c r="N2675" s="8" t="n">
        <v>938</v>
      </c>
      <c r="O2675" s="28" t="n">
        <v>17.912044</v>
      </c>
      <c r="P2675" s="28" t="n">
        <v>14.981184</v>
      </c>
      <c r="Q2675" s="28" t="n">
        <v>22.266038</v>
      </c>
      <c r="R2675" s="8" t="n">
        <v>16</v>
      </c>
      <c r="S2675" s="8" t="n">
        <v>10</v>
      </c>
      <c r="T2675" s="23" t="n">
        <v>104.29734</v>
      </c>
      <c r="U2675" s="23" t="n">
        <v>87.584067</v>
      </c>
      <c r="V2675" s="28" t="n">
        <v>6.102637</v>
      </c>
      <c r="W2675" s="39" t="n">
        <v>0.64136</v>
      </c>
      <c r="X2675" s="24" t="n">
        <f aca="false">P2675*RHO_VANE/2700*(1+SCRAP)*PRICE_VANE</f>
        <v>179.32477248</v>
      </c>
      <c r="Y2675" s="24" t="n">
        <f aca="false">Q2675*RHO_PLATE/2700*(1+SCRAP)*PRICE_PLATE</f>
        <v>266.52447486</v>
      </c>
      <c r="Z2675" s="24" t="n">
        <f aca="false">T2675*CUT_M+(R2675+S2675)*CUT_SET</f>
        <v>182.44601</v>
      </c>
      <c r="AA2675" s="24" t="n">
        <f aca="false">U2675*ROUND_M</f>
        <v>437.920335</v>
      </c>
      <c r="AB2675" s="24" t="n">
        <f aca="false">(R2675+S2675)*FINISH_PART</f>
        <v>208</v>
      </c>
      <c r="AC2675" s="24" t="n">
        <f aca="false">R2675*SPACER_VANE+(R2675+S2675)*ASM_H*LABOUR</f>
        <v>340.5</v>
      </c>
      <c r="AD2675" s="24" t="n">
        <f aca="false">V2675*G10_CAGE+W2675*G10_SLEEVE</f>
        <v>404.63982</v>
      </c>
      <c r="AE2675" s="24" t="n">
        <f aca="false">N2675/1000*SHAFT_M+SHAFT_SET</f>
        <v>192.56</v>
      </c>
      <c r="AF2675" s="24" t="n">
        <f aca="false">2*ROUNDUP(G2675*1000/V_ZENER,0)*PRICE_Z+5*ROUNDUP(G2675*DIODE_SAFETY/V_STICK,0)*PRICE_STICK</f>
        <v>149.8</v>
      </c>
      <c r="AG2675" s="24" t="n">
        <f aca="false">SUM(X2675:AF2675)</f>
        <v>2361.71541234</v>
      </c>
      <c r="AH2675" s="20" t="n">
        <f aca="false">FIXED_BOM</f>
        <v>3461</v>
      </c>
      <c r="AI2675" s="24" t="n">
        <f aca="false">(AG2675+AH2675)*(1+CONT)</f>
        <v>6696.122724191</v>
      </c>
      <c r="AJ2675" s="24" t="n">
        <f aca="false">IF(L2675&gt;0,AI2675/L2675,1000000000000)</f>
        <v>663.064510379106</v>
      </c>
      <c r="AK2675" s="8" t="n">
        <f aca="false">IF(AND(G2675&gt;=V_NEED,L2675&gt;=P_MIN,K2675&gt;=Z_MIN,F2675&lt;=N_CAP,D2675&lt;=R_MAX,OR(CORONA_REQ=0,O2675&gt;=G2675)),1,0)</f>
        <v>0</v>
      </c>
      <c r="AL2675" s="28" t="n">
        <f aca="false">IF(AK2675=1,IF(OBJECTIVE=1,AI2675,AJ2675),1000000000000)+ROW()*0.000000001</f>
        <v>1000000000000</v>
      </c>
    </row>
    <row r="2676" customFormat="false" ht="15" hidden="false" customHeight="false" outlineLevel="0" collapsed="false">
      <c r="A2676" s="8" t="n">
        <v>2672</v>
      </c>
      <c r="B2676" s="23" t="n">
        <v>10</v>
      </c>
      <c r="C2676" s="23" t="n">
        <v>3</v>
      </c>
      <c r="D2676" s="8" t="n">
        <v>300</v>
      </c>
      <c r="E2676" s="8" t="n">
        <v>22</v>
      </c>
      <c r="F2676" s="8" t="n">
        <v>6</v>
      </c>
      <c r="G2676" s="28" t="n">
        <v>20.62</v>
      </c>
      <c r="H2676" s="8" t="n">
        <v>123.441061</v>
      </c>
      <c r="I2676" s="8" t="n">
        <v>1068.404569</v>
      </c>
      <c r="J2676" s="28" t="n">
        <v>8.65518</v>
      </c>
      <c r="K2676" s="39" t="n">
        <v>1.404418</v>
      </c>
      <c r="L2676" s="28" t="n">
        <v>16.668396</v>
      </c>
      <c r="M2676" s="8" t="n">
        <v>224</v>
      </c>
      <c r="N2676" s="8" t="n">
        <v>1068</v>
      </c>
      <c r="O2676" s="28" t="n">
        <v>17.912044</v>
      </c>
      <c r="P2676" s="28" t="n">
        <v>22.471776</v>
      </c>
      <c r="Q2676" s="28" t="n">
        <v>26.719246</v>
      </c>
      <c r="R2676" s="8" t="n">
        <v>24</v>
      </c>
      <c r="S2676" s="8" t="n">
        <v>12</v>
      </c>
      <c r="T2676" s="23" t="n">
        <v>149.848666</v>
      </c>
      <c r="U2676" s="23" t="n">
        <v>124.778757</v>
      </c>
      <c r="V2676" s="28" t="n">
        <v>8.000586</v>
      </c>
      <c r="W2676" s="39" t="n">
        <v>0.840826</v>
      </c>
      <c r="X2676" s="24" t="n">
        <f aca="false">P2676*RHO_VANE/2700*(1+SCRAP)*PRICE_VANE</f>
        <v>268.98715872</v>
      </c>
      <c r="Y2676" s="24" t="n">
        <f aca="false">Q2676*RHO_PLATE/2700*(1+SCRAP)*PRICE_PLATE</f>
        <v>319.82937462</v>
      </c>
      <c r="Z2676" s="24" t="n">
        <f aca="false">T2676*CUT_M+(R2676+S2676)*CUT_SET</f>
        <v>260.772999</v>
      </c>
      <c r="AA2676" s="24" t="n">
        <f aca="false">U2676*ROUND_M</f>
        <v>623.893785</v>
      </c>
      <c r="AB2676" s="24" t="n">
        <f aca="false">(R2676+S2676)*FINISH_PART</f>
        <v>288</v>
      </c>
      <c r="AC2676" s="24" t="n">
        <f aca="false">R2676*SPACER_VANE+(R2676+S2676)*ASM_H*LABOUR</f>
        <v>477</v>
      </c>
      <c r="AD2676" s="24" t="n">
        <f aca="false">V2676*G10_CAGE+W2676*G10_SLEEVE</f>
        <v>530.48472</v>
      </c>
      <c r="AE2676" s="24" t="n">
        <f aca="false">N2676/1000*SHAFT_M+SHAFT_SET</f>
        <v>208.16</v>
      </c>
      <c r="AF2676" s="24" t="n">
        <f aca="false">2*ROUNDUP(G2676*1000/V_ZENER,0)*PRICE_Z+5*ROUNDUP(G2676*DIODE_SAFETY/V_STICK,0)*PRICE_STICK</f>
        <v>149.8</v>
      </c>
      <c r="AG2676" s="24" t="n">
        <f aca="false">SUM(X2676:AF2676)</f>
        <v>3126.92803734</v>
      </c>
      <c r="AH2676" s="20" t="n">
        <f aca="false">FIXED_BOM</f>
        <v>3461</v>
      </c>
      <c r="AI2676" s="24" t="n">
        <f aca="false">(AG2676+AH2676)*(1+CONT)</f>
        <v>7576.117242941</v>
      </c>
      <c r="AJ2676" s="24" t="n">
        <f aca="false">IF(L2676&gt;0,AI2676/L2676,1000000000000)</f>
        <v>454.519873594376</v>
      </c>
      <c r="AK2676" s="8" t="n">
        <f aca="false">IF(AND(G2676&gt;=V_NEED,L2676&gt;=P_MIN,K2676&gt;=Z_MIN,F2676&lt;=N_CAP,D2676&lt;=R_MAX,OR(CORONA_REQ=0,O2676&gt;=G2676)),1,0)</f>
        <v>0</v>
      </c>
      <c r="AL2676" s="28" t="n">
        <f aca="false">IF(AK2676=1,IF(OBJECTIVE=1,AI2676,AJ2676),1000000000000)+ROW()*0.000000001</f>
        <v>1000000000000</v>
      </c>
    </row>
    <row r="2677" customFormat="false" ht="15" hidden="false" customHeight="false" outlineLevel="0" collapsed="false">
      <c r="A2677" s="8" t="n">
        <v>2673</v>
      </c>
      <c r="B2677" s="23" t="n">
        <v>10</v>
      </c>
      <c r="C2677" s="23" t="n">
        <v>3</v>
      </c>
      <c r="D2677" s="8" t="n">
        <v>300</v>
      </c>
      <c r="E2677" s="8" t="n">
        <v>22</v>
      </c>
      <c r="F2677" s="8" t="n">
        <v>8</v>
      </c>
      <c r="G2677" s="28" t="n">
        <v>20.62</v>
      </c>
      <c r="H2677" s="8" t="n">
        <v>167.601446</v>
      </c>
      <c r="I2677" s="8" t="n">
        <v>1456.915321</v>
      </c>
      <c r="J2677" s="28" t="n">
        <v>8.692737</v>
      </c>
      <c r="K2677" s="39" t="n">
        <v>1.417101</v>
      </c>
      <c r="L2677" s="28" t="n">
        <v>23.241304</v>
      </c>
      <c r="M2677" s="8" t="n">
        <v>302</v>
      </c>
      <c r="N2677" s="8" t="n">
        <v>1224</v>
      </c>
      <c r="O2677" s="28" t="n">
        <v>17.912044</v>
      </c>
      <c r="P2677" s="28" t="n">
        <v>29.962368</v>
      </c>
      <c r="Q2677" s="28" t="n">
        <v>35.625661</v>
      </c>
      <c r="R2677" s="8" t="n">
        <v>32</v>
      </c>
      <c r="S2677" s="8" t="n">
        <v>16</v>
      </c>
      <c r="T2677" s="23" t="n">
        <v>199.798221</v>
      </c>
      <c r="U2677" s="23" t="n">
        <v>166.371675</v>
      </c>
      <c r="V2677" s="28" t="n">
        <v>10.278125</v>
      </c>
      <c r="W2677" s="39" t="n">
        <v>1.080185</v>
      </c>
      <c r="X2677" s="24" t="n">
        <f aca="false">P2677*RHO_VANE/2700*(1+SCRAP)*PRICE_VANE</f>
        <v>358.64954496</v>
      </c>
      <c r="Y2677" s="24" t="n">
        <f aca="false">Q2677*RHO_PLATE/2700*(1+SCRAP)*PRICE_PLATE</f>
        <v>426.43916217</v>
      </c>
      <c r="Z2677" s="24" t="n">
        <f aca="false">T2677*CUT_M+(R2677+S2677)*CUT_SET</f>
        <v>347.6973315</v>
      </c>
      <c r="AA2677" s="24" t="n">
        <f aca="false">U2677*ROUND_M</f>
        <v>831.858375</v>
      </c>
      <c r="AB2677" s="24" t="n">
        <f aca="false">(R2677+S2677)*FINISH_PART</f>
        <v>384</v>
      </c>
      <c r="AC2677" s="24" t="n">
        <f aca="false">R2677*SPACER_VANE+(R2677+S2677)*ASM_H*LABOUR</f>
        <v>636</v>
      </c>
      <c r="AD2677" s="24" t="n">
        <f aca="false">V2677*G10_CAGE+W2677*G10_SLEEVE</f>
        <v>681.4986</v>
      </c>
      <c r="AE2677" s="24" t="n">
        <f aca="false">N2677/1000*SHAFT_M+SHAFT_SET</f>
        <v>226.88</v>
      </c>
      <c r="AF2677" s="24" t="n">
        <f aca="false">2*ROUNDUP(G2677*1000/V_ZENER,0)*PRICE_Z+5*ROUNDUP(G2677*DIODE_SAFETY/V_STICK,0)*PRICE_STICK</f>
        <v>149.8</v>
      </c>
      <c r="AG2677" s="24" t="n">
        <f aca="false">SUM(X2677:AF2677)</f>
        <v>4042.82301363</v>
      </c>
      <c r="AH2677" s="20" t="n">
        <f aca="false">FIXED_BOM</f>
        <v>3461</v>
      </c>
      <c r="AI2677" s="24" t="n">
        <f aca="false">(AG2677+AH2677)*(1+CONT)</f>
        <v>8629.3964656745</v>
      </c>
      <c r="AJ2677" s="24" t="n">
        <f aca="false">IF(L2677&gt;0,AI2677/L2677,1000000000000)</f>
        <v>371.295709813636</v>
      </c>
      <c r="AK2677" s="8" t="n">
        <f aca="false">IF(AND(G2677&gt;=V_NEED,L2677&gt;=P_MIN,K2677&gt;=Z_MIN,F2677&lt;=N_CAP,D2677&lt;=R_MAX,OR(CORONA_REQ=0,O2677&gt;=G2677)),1,0)</f>
        <v>0</v>
      </c>
      <c r="AL2677" s="28" t="n">
        <f aca="false">IF(AK2677=1,IF(OBJECTIVE=1,AI2677,AJ2677),1000000000000)+ROW()*0.000000001</f>
        <v>1000000000000</v>
      </c>
    </row>
    <row r="2678" customFormat="false" ht="15" hidden="false" customHeight="false" outlineLevel="0" collapsed="false">
      <c r="A2678" s="8" t="n">
        <v>2674</v>
      </c>
      <c r="B2678" s="23" t="n">
        <v>10</v>
      </c>
      <c r="C2678" s="23" t="n">
        <v>3</v>
      </c>
      <c r="D2678" s="8" t="n">
        <v>300</v>
      </c>
      <c r="E2678" s="8" t="n">
        <v>22</v>
      </c>
      <c r="F2678" s="8" t="n">
        <v>10</v>
      </c>
      <c r="G2678" s="28" t="n">
        <v>20.62</v>
      </c>
      <c r="H2678" s="8" t="n">
        <v>211.761832</v>
      </c>
      <c r="I2678" s="8" t="n">
        <v>1845.426073</v>
      </c>
      <c r="J2678" s="28" t="n">
        <v>8.71463</v>
      </c>
      <c r="K2678" s="39" t="n">
        <v>1.425001</v>
      </c>
      <c r="L2678" s="28" t="n">
        <v>29.839935</v>
      </c>
      <c r="M2678" s="8" t="n">
        <v>380</v>
      </c>
      <c r="N2678" s="8" t="n">
        <v>1380</v>
      </c>
      <c r="O2678" s="28" t="n">
        <v>17.912044</v>
      </c>
      <c r="P2678" s="28" t="n">
        <v>37.45296</v>
      </c>
      <c r="Q2678" s="28" t="n">
        <v>44.532076</v>
      </c>
      <c r="R2678" s="8" t="n">
        <v>40</v>
      </c>
      <c r="S2678" s="8" t="n">
        <v>20</v>
      </c>
      <c r="T2678" s="23" t="n">
        <v>249.747777</v>
      </c>
      <c r="U2678" s="23" t="n">
        <v>207.964594</v>
      </c>
      <c r="V2678" s="28" t="n">
        <v>12.555664</v>
      </c>
      <c r="W2678" s="39" t="n">
        <v>1.319544</v>
      </c>
      <c r="X2678" s="24" t="n">
        <f aca="false">P2678*RHO_VANE/2700*(1+SCRAP)*PRICE_VANE</f>
        <v>448.3119312</v>
      </c>
      <c r="Y2678" s="24" t="n">
        <f aca="false">Q2678*RHO_PLATE/2700*(1+SCRAP)*PRICE_PLATE</f>
        <v>533.04894972</v>
      </c>
      <c r="Z2678" s="24" t="n">
        <f aca="false">T2678*CUT_M+(R2678+S2678)*CUT_SET</f>
        <v>434.6216655</v>
      </c>
      <c r="AA2678" s="24" t="n">
        <f aca="false">U2678*ROUND_M</f>
        <v>1039.82297</v>
      </c>
      <c r="AB2678" s="24" t="n">
        <f aca="false">(R2678+S2678)*FINISH_PART</f>
        <v>480</v>
      </c>
      <c r="AC2678" s="24" t="n">
        <f aca="false">R2678*SPACER_VANE+(R2678+S2678)*ASM_H*LABOUR</f>
        <v>795</v>
      </c>
      <c r="AD2678" s="24" t="n">
        <f aca="false">V2678*G10_CAGE+W2678*G10_SLEEVE</f>
        <v>832.51248</v>
      </c>
      <c r="AE2678" s="24" t="n">
        <f aca="false">N2678/1000*SHAFT_M+SHAFT_SET</f>
        <v>245.6</v>
      </c>
      <c r="AF2678" s="24" t="n">
        <f aca="false">2*ROUNDUP(G2678*1000/V_ZENER,0)*PRICE_Z+5*ROUNDUP(G2678*DIODE_SAFETY/V_STICK,0)*PRICE_STICK</f>
        <v>149.8</v>
      </c>
      <c r="AG2678" s="24" t="n">
        <f aca="false">SUM(X2678:AF2678)</f>
        <v>4958.71799642</v>
      </c>
      <c r="AH2678" s="20" t="n">
        <f aca="false">FIXED_BOM</f>
        <v>3461</v>
      </c>
      <c r="AI2678" s="24" t="n">
        <f aca="false">(AG2678+AH2678)*(1+CONT)</f>
        <v>9682.675695883</v>
      </c>
      <c r="AJ2678" s="24" t="n">
        <f aca="false">IF(L2678&gt;0,AI2678/L2678,1000000000000)</f>
        <v>324.48715775966</v>
      </c>
      <c r="AK2678" s="8" t="n">
        <f aca="false">IF(AND(G2678&gt;=V_NEED,L2678&gt;=P_MIN,K2678&gt;=Z_MIN,F2678&lt;=N_CAP,D2678&lt;=R_MAX,OR(CORONA_REQ=0,O2678&gt;=G2678)),1,0)</f>
        <v>0</v>
      </c>
      <c r="AL2678" s="28" t="n">
        <f aca="false">IF(AK2678=1,IF(OBJECTIVE=1,AI2678,AJ2678),1000000000000)+ROW()*0.000000001</f>
        <v>1000000000000</v>
      </c>
    </row>
    <row r="2679" customFormat="false" ht="15" hidden="false" customHeight="false" outlineLevel="0" collapsed="false">
      <c r="A2679" s="8" t="n">
        <v>2675</v>
      </c>
      <c r="B2679" s="23" t="n">
        <v>10</v>
      </c>
      <c r="C2679" s="23" t="n">
        <v>3</v>
      </c>
      <c r="D2679" s="8" t="n">
        <v>300</v>
      </c>
      <c r="E2679" s="8" t="n">
        <v>22</v>
      </c>
      <c r="F2679" s="8" t="n">
        <v>12</v>
      </c>
      <c r="G2679" s="28" t="n">
        <v>20.62</v>
      </c>
      <c r="H2679" s="8" t="n">
        <v>255.922218</v>
      </c>
      <c r="I2679" s="8" t="n">
        <v>2233.936825</v>
      </c>
      <c r="J2679" s="28" t="n">
        <v>8.728968</v>
      </c>
      <c r="K2679" s="39" t="n">
        <v>1.429998</v>
      </c>
      <c r="L2679" s="28" t="n">
        <v>36.44802</v>
      </c>
      <c r="M2679" s="8" t="n">
        <v>458</v>
      </c>
      <c r="N2679" s="8" t="n">
        <v>1536</v>
      </c>
      <c r="O2679" s="28" t="n">
        <v>17.912044</v>
      </c>
      <c r="P2679" s="28" t="n">
        <v>44.943552</v>
      </c>
      <c r="Q2679" s="28" t="n">
        <v>53.438491</v>
      </c>
      <c r="R2679" s="8" t="n">
        <v>48</v>
      </c>
      <c r="S2679" s="8" t="n">
        <v>24</v>
      </c>
      <c r="T2679" s="23" t="n">
        <v>299.697332</v>
      </c>
      <c r="U2679" s="23" t="n">
        <v>249.557513</v>
      </c>
      <c r="V2679" s="28" t="n">
        <v>14.833203</v>
      </c>
      <c r="W2679" s="39" t="n">
        <v>1.558904</v>
      </c>
      <c r="X2679" s="24" t="n">
        <f aca="false">P2679*RHO_VANE/2700*(1+SCRAP)*PRICE_VANE</f>
        <v>537.97431744</v>
      </c>
      <c r="Y2679" s="24" t="n">
        <f aca="false">Q2679*RHO_PLATE/2700*(1+SCRAP)*PRICE_PLATE</f>
        <v>639.65873727</v>
      </c>
      <c r="Z2679" s="24" t="n">
        <f aca="false">T2679*CUT_M+(R2679+S2679)*CUT_SET</f>
        <v>521.545998</v>
      </c>
      <c r="AA2679" s="24" t="n">
        <f aca="false">U2679*ROUND_M</f>
        <v>1247.787565</v>
      </c>
      <c r="AB2679" s="24" t="n">
        <f aca="false">(R2679+S2679)*FINISH_PART</f>
        <v>576</v>
      </c>
      <c r="AC2679" s="24" t="n">
        <f aca="false">R2679*SPACER_VANE+(R2679+S2679)*ASM_H*LABOUR</f>
        <v>954</v>
      </c>
      <c r="AD2679" s="24" t="n">
        <f aca="false">V2679*G10_CAGE+W2679*G10_SLEEVE</f>
        <v>983.52642</v>
      </c>
      <c r="AE2679" s="24" t="n">
        <f aca="false">N2679/1000*SHAFT_M+SHAFT_SET</f>
        <v>264.32</v>
      </c>
      <c r="AF2679" s="24" t="n">
        <f aca="false">2*ROUNDUP(G2679*1000/V_ZENER,0)*PRICE_Z+5*ROUNDUP(G2679*DIODE_SAFETY/V_STICK,0)*PRICE_STICK</f>
        <v>149.8</v>
      </c>
      <c r="AG2679" s="24" t="n">
        <f aca="false">SUM(X2679:AF2679)</f>
        <v>5874.61303771</v>
      </c>
      <c r="AH2679" s="20" t="n">
        <f aca="false">FIXED_BOM</f>
        <v>3461</v>
      </c>
      <c r="AI2679" s="24" t="n">
        <f aca="false">(AG2679+AH2679)*(1+CONT)</f>
        <v>10735.9549933665</v>
      </c>
      <c r="AJ2679" s="24" t="n">
        <f aca="false">IF(L2679&gt;0,AI2679/L2679,1000000000000)</f>
        <v>294.555232173558</v>
      </c>
      <c r="AK2679" s="8" t="n">
        <f aca="false">IF(AND(G2679&gt;=V_NEED,L2679&gt;=P_MIN,K2679&gt;=Z_MIN,F2679&lt;=N_CAP,D2679&lt;=R_MAX,OR(CORONA_REQ=0,O2679&gt;=G2679)),1,0)</f>
        <v>0</v>
      </c>
      <c r="AL2679" s="28" t="n">
        <f aca="false">IF(AK2679=1,IF(OBJECTIVE=1,AI2679,AJ2679),1000000000000)+ROW()*0.000000001</f>
        <v>1000000000000</v>
      </c>
    </row>
    <row r="2680" customFormat="false" ht="15" hidden="false" customHeight="false" outlineLevel="0" collapsed="false">
      <c r="A2680" s="8" t="n">
        <v>2676</v>
      </c>
      <c r="B2680" s="23" t="n">
        <v>10</v>
      </c>
      <c r="C2680" s="23" t="n">
        <v>3</v>
      </c>
      <c r="D2680" s="8" t="n">
        <v>300</v>
      </c>
      <c r="E2680" s="8" t="n">
        <v>22</v>
      </c>
      <c r="F2680" s="8" t="n">
        <v>16</v>
      </c>
      <c r="G2680" s="28" t="n">
        <v>20.62</v>
      </c>
      <c r="H2680" s="8" t="n">
        <v>344.242989</v>
      </c>
      <c r="I2680" s="8" t="n">
        <v>3010.95833</v>
      </c>
      <c r="J2680" s="28" t="n">
        <v>8.746608</v>
      </c>
      <c r="K2680" s="39" t="n">
        <v>1.436624</v>
      </c>
      <c r="L2680" s="28" t="n">
        <v>49.636848</v>
      </c>
      <c r="M2680" s="8" t="n">
        <v>601</v>
      </c>
      <c r="N2680" s="8" t="n">
        <v>1822</v>
      </c>
      <c r="O2680" s="28" t="n">
        <v>17.912044</v>
      </c>
      <c r="P2680" s="28" t="n">
        <v>59.924736</v>
      </c>
      <c r="Q2680" s="28" t="n">
        <v>66.798114</v>
      </c>
      <c r="R2680" s="8" t="n">
        <v>64</v>
      </c>
      <c r="S2680" s="8" t="n">
        <v>30</v>
      </c>
      <c r="T2680" s="23" t="n">
        <v>395.198213</v>
      </c>
      <c r="U2680" s="23" t="n">
        <v>328.345121</v>
      </c>
      <c r="V2680" s="28" t="n">
        <v>19.008691</v>
      </c>
      <c r="W2680" s="39" t="n">
        <v>1.997729</v>
      </c>
      <c r="X2680" s="24" t="n">
        <f aca="false">P2680*RHO_VANE/2700*(1+SCRAP)*PRICE_VANE</f>
        <v>717.29908992</v>
      </c>
      <c r="Y2680" s="24" t="n">
        <f aca="false">Q2680*RHO_PLATE/2700*(1+SCRAP)*PRICE_PLATE</f>
        <v>799.57342458</v>
      </c>
      <c r="Z2680" s="24" t="n">
        <f aca="false">T2680*CUT_M+(R2680+S2680)*CUT_SET</f>
        <v>686.7973195</v>
      </c>
      <c r="AA2680" s="24" t="n">
        <f aca="false">U2680*ROUND_M</f>
        <v>1641.725605</v>
      </c>
      <c r="AB2680" s="24" t="n">
        <f aca="false">(R2680+S2680)*FINISH_PART</f>
        <v>752</v>
      </c>
      <c r="AC2680" s="24" t="n">
        <f aca="false">R2680*SPACER_VANE+(R2680+S2680)*ASM_H*LABOUR</f>
        <v>1249.5</v>
      </c>
      <c r="AD2680" s="24" t="n">
        <f aca="false">V2680*G10_CAGE+W2680*G10_SLEEVE</f>
        <v>1260.3852</v>
      </c>
      <c r="AE2680" s="24" t="n">
        <f aca="false">N2680/1000*SHAFT_M+SHAFT_SET</f>
        <v>298.64</v>
      </c>
      <c r="AF2680" s="24" t="n">
        <f aca="false">2*ROUNDUP(G2680*1000/V_ZENER,0)*PRICE_Z+5*ROUNDUP(G2680*DIODE_SAFETY/V_STICK,0)*PRICE_STICK</f>
        <v>149.8</v>
      </c>
      <c r="AG2680" s="24" t="n">
        <f aca="false">SUM(X2680:AF2680)</f>
        <v>7555.720639</v>
      </c>
      <c r="AH2680" s="20" t="n">
        <f aca="false">FIXED_BOM</f>
        <v>3461</v>
      </c>
      <c r="AI2680" s="24" t="n">
        <f aca="false">(AG2680+AH2680)*(1+CONT)</f>
        <v>12669.22873485</v>
      </c>
      <c r="AJ2680" s="24" t="n">
        <f aca="false">IF(L2680&gt;0,AI2680/L2680,1000000000000)</f>
        <v>255.238381269697</v>
      </c>
      <c r="AK2680" s="8" t="n">
        <f aca="false">IF(AND(G2680&gt;=V_NEED,L2680&gt;=P_MIN,K2680&gt;=Z_MIN,F2680&lt;=N_CAP,D2680&lt;=R_MAX,OR(CORONA_REQ=0,O2680&gt;=G2680)),1,0)</f>
        <v>0</v>
      </c>
      <c r="AL2680" s="28" t="n">
        <f aca="false">IF(AK2680=1,IF(OBJECTIVE=1,AI2680,AJ2680),1000000000000)+ROW()*0.000000001</f>
        <v>1000000000000</v>
      </c>
    </row>
    <row r="2681" customFormat="false" ht="15" hidden="false" customHeight="false" outlineLevel="0" collapsed="false">
      <c r="A2681" s="8" t="n">
        <v>2677</v>
      </c>
      <c r="B2681" s="23" t="n">
        <v>10</v>
      </c>
      <c r="C2681" s="23" t="n">
        <v>3</v>
      </c>
      <c r="D2681" s="8" t="n">
        <v>300</v>
      </c>
      <c r="E2681" s="8" t="n">
        <v>26</v>
      </c>
      <c r="F2681" s="8" t="n">
        <v>4</v>
      </c>
      <c r="G2681" s="28" t="n">
        <v>20.62</v>
      </c>
      <c r="H2681" s="8" t="n">
        <v>117.098005</v>
      </c>
      <c r="I2681" s="8" t="n">
        <v>793.203087</v>
      </c>
      <c r="J2681" s="28" t="n">
        <v>6.773839</v>
      </c>
      <c r="K2681" s="39" t="n">
        <v>1.333619</v>
      </c>
      <c r="L2681" s="28" t="n">
        <v>10.807003</v>
      </c>
      <c r="M2681" s="8" t="n">
        <v>159</v>
      </c>
      <c r="N2681" s="8" t="n">
        <v>938</v>
      </c>
      <c r="O2681" s="28" t="n">
        <v>17.912044</v>
      </c>
      <c r="P2681" s="28" t="n">
        <v>17.356228</v>
      </c>
      <c r="Q2681" s="28" t="n">
        <v>22.266038</v>
      </c>
      <c r="R2681" s="8" t="n">
        <v>16</v>
      </c>
      <c r="S2681" s="8" t="n">
        <v>10</v>
      </c>
      <c r="T2681" s="23" t="n">
        <v>104.29734</v>
      </c>
      <c r="U2681" s="23" t="n">
        <v>87.584067</v>
      </c>
      <c r="V2681" s="28" t="n">
        <v>6.102637</v>
      </c>
      <c r="W2681" s="39" t="n">
        <v>0.64136</v>
      </c>
      <c r="X2681" s="24" t="n">
        <f aca="false">P2681*RHO_VANE/2700*(1+SCRAP)*PRICE_VANE</f>
        <v>207.75404916</v>
      </c>
      <c r="Y2681" s="24" t="n">
        <f aca="false">Q2681*RHO_PLATE/2700*(1+SCRAP)*PRICE_PLATE</f>
        <v>266.52447486</v>
      </c>
      <c r="Z2681" s="24" t="n">
        <f aca="false">T2681*CUT_M+(R2681+S2681)*CUT_SET</f>
        <v>182.44601</v>
      </c>
      <c r="AA2681" s="24" t="n">
        <f aca="false">U2681*ROUND_M</f>
        <v>437.920335</v>
      </c>
      <c r="AB2681" s="24" t="n">
        <f aca="false">(R2681+S2681)*FINISH_PART</f>
        <v>208</v>
      </c>
      <c r="AC2681" s="24" t="n">
        <f aca="false">R2681*SPACER_VANE+(R2681+S2681)*ASM_H*LABOUR</f>
        <v>340.5</v>
      </c>
      <c r="AD2681" s="24" t="n">
        <f aca="false">V2681*G10_CAGE+W2681*G10_SLEEVE</f>
        <v>404.63982</v>
      </c>
      <c r="AE2681" s="24" t="n">
        <f aca="false">N2681/1000*SHAFT_M+SHAFT_SET</f>
        <v>192.56</v>
      </c>
      <c r="AF2681" s="24" t="n">
        <f aca="false">2*ROUNDUP(G2681*1000/V_ZENER,0)*PRICE_Z+5*ROUNDUP(G2681*DIODE_SAFETY/V_STICK,0)*PRICE_STICK</f>
        <v>149.8</v>
      </c>
      <c r="AG2681" s="24" t="n">
        <f aca="false">SUM(X2681:AF2681)</f>
        <v>2390.14468902</v>
      </c>
      <c r="AH2681" s="20" t="n">
        <f aca="false">FIXED_BOM</f>
        <v>3461</v>
      </c>
      <c r="AI2681" s="24" t="n">
        <f aca="false">(AG2681+AH2681)*(1+CONT)</f>
        <v>6728.816392373</v>
      </c>
      <c r="AJ2681" s="24" t="n">
        <f aca="false">IF(L2681&gt;0,AI2681/L2681,1000000000000)</f>
        <v>622.634822288196</v>
      </c>
      <c r="AK2681" s="8" t="n">
        <f aca="false">IF(AND(G2681&gt;=V_NEED,L2681&gt;=P_MIN,K2681&gt;=Z_MIN,F2681&lt;=N_CAP,D2681&lt;=R_MAX,OR(CORONA_REQ=0,O2681&gt;=G2681)),1,0)</f>
        <v>0</v>
      </c>
      <c r="AL2681" s="28" t="n">
        <f aca="false">IF(AK2681=1,IF(OBJECTIVE=1,AI2681,AJ2681),1000000000000)+ROW()*0.000000001</f>
        <v>1000000000000</v>
      </c>
    </row>
    <row r="2682" customFormat="false" ht="15" hidden="false" customHeight="false" outlineLevel="0" collapsed="false">
      <c r="A2682" s="8" t="n">
        <v>2678</v>
      </c>
      <c r="B2682" s="23" t="n">
        <v>10</v>
      </c>
      <c r="C2682" s="23" t="n">
        <v>3</v>
      </c>
      <c r="D2682" s="8" t="n">
        <v>300</v>
      </c>
      <c r="E2682" s="8" t="n">
        <v>26</v>
      </c>
      <c r="F2682" s="8" t="n">
        <v>6</v>
      </c>
      <c r="G2682" s="28" t="n">
        <v>20.62</v>
      </c>
      <c r="H2682" s="8" t="n">
        <v>182.868294</v>
      </c>
      <c r="I2682" s="8" t="n">
        <v>1246.461994</v>
      </c>
      <c r="J2682" s="28" t="n">
        <v>6.816173</v>
      </c>
      <c r="K2682" s="39" t="n">
        <v>1.354173</v>
      </c>
      <c r="L2682" s="28" t="n">
        <v>17.742733</v>
      </c>
      <c r="M2682" s="8" t="n">
        <v>237</v>
      </c>
      <c r="N2682" s="8" t="n">
        <v>1094</v>
      </c>
      <c r="O2682" s="28" t="n">
        <v>17.912044</v>
      </c>
      <c r="P2682" s="28" t="n">
        <v>26.034342</v>
      </c>
      <c r="Q2682" s="28" t="n">
        <v>31.172453</v>
      </c>
      <c r="R2682" s="8" t="n">
        <v>24</v>
      </c>
      <c r="S2682" s="8" t="n">
        <v>14</v>
      </c>
      <c r="T2682" s="23" t="n">
        <v>154.246896</v>
      </c>
      <c r="U2682" s="23" t="n">
        <v>129.176986</v>
      </c>
      <c r="V2682" s="28" t="n">
        <v>8.380176</v>
      </c>
      <c r="W2682" s="39" t="n">
        <v>0.880719</v>
      </c>
      <c r="X2682" s="24" t="n">
        <f aca="false">P2682*RHO_VANE/2700*(1+SCRAP)*PRICE_VANE</f>
        <v>311.63107374</v>
      </c>
      <c r="Y2682" s="24" t="n">
        <f aca="false">Q2682*RHO_PLATE/2700*(1+SCRAP)*PRICE_PLATE</f>
        <v>373.13426241</v>
      </c>
      <c r="Z2682" s="24" t="n">
        <f aca="false">T2682*CUT_M+(R2682+S2682)*CUT_SET</f>
        <v>269.370344</v>
      </c>
      <c r="AA2682" s="24" t="n">
        <f aca="false">U2682*ROUND_M</f>
        <v>645.88493</v>
      </c>
      <c r="AB2682" s="24" t="n">
        <f aca="false">(R2682+S2682)*FINISH_PART</f>
        <v>304</v>
      </c>
      <c r="AC2682" s="24" t="n">
        <f aca="false">R2682*SPACER_VANE+(R2682+S2682)*ASM_H*LABOUR</f>
        <v>499.5</v>
      </c>
      <c r="AD2682" s="24" t="n">
        <f aca="false">V2682*G10_CAGE+W2682*G10_SLEEVE</f>
        <v>555.6537</v>
      </c>
      <c r="AE2682" s="24" t="n">
        <f aca="false">N2682/1000*SHAFT_M+SHAFT_SET</f>
        <v>211.28</v>
      </c>
      <c r="AF2682" s="24" t="n">
        <f aca="false">2*ROUNDUP(G2682*1000/V_ZENER,0)*PRICE_Z+5*ROUNDUP(G2682*DIODE_SAFETY/V_STICK,0)*PRICE_STICK</f>
        <v>149.8</v>
      </c>
      <c r="AG2682" s="24" t="n">
        <f aca="false">SUM(X2682:AF2682)</f>
        <v>3320.25431015</v>
      </c>
      <c r="AH2682" s="20" t="n">
        <f aca="false">FIXED_BOM</f>
        <v>3461</v>
      </c>
      <c r="AI2682" s="24" t="n">
        <f aca="false">(AG2682+AH2682)*(1+CONT)</f>
        <v>7798.4424566725</v>
      </c>
      <c r="AJ2682" s="24" t="n">
        <f aca="false">IF(L2682&gt;0,AI2682/L2682,1000000000000)</f>
        <v>439.528817610709</v>
      </c>
      <c r="AK2682" s="8" t="n">
        <f aca="false">IF(AND(G2682&gt;=V_NEED,L2682&gt;=P_MIN,K2682&gt;=Z_MIN,F2682&lt;=N_CAP,D2682&lt;=R_MAX,OR(CORONA_REQ=0,O2682&gt;=G2682)),1,0)</f>
        <v>0</v>
      </c>
      <c r="AL2682" s="28" t="n">
        <f aca="false">IF(AK2682=1,IF(OBJECTIVE=1,AI2682,AJ2682),1000000000000)+ROW()*0.000000001</f>
        <v>1000000000000</v>
      </c>
    </row>
    <row r="2683" customFormat="false" ht="15" hidden="false" customHeight="false" outlineLevel="0" collapsed="false">
      <c r="A2683" s="8" t="n">
        <v>2679</v>
      </c>
      <c r="B2683" s="23" t="n">
        <v>10</v>
      </c>
      <c r="C2683" s="23" t="n">
        <v>3</v>
      </c>
      <c r="D2683" s="8" t="n">
        <v>300</v>
      </c>
      <c r="E2683" s="8" t="n">
        <v>26</v>
      </c>
      <c r="F2683" s="8" t="n">
        <v>8</v>
      </c>
      <c r="G2683" s="28" t="n">
        <v>20.62</v>
      </c>
      <c r="H2683" s="8" t="n">
        <v>248.638582</v>
      </c>
      <c r="I2683" s="8" t="n">
        <v>1699.720901</v>
      </c>
      <c r="J2683" s="28" t="n">
        <v>6.836111</v>
      </c>
      <c r="K2683" s="39" t="n">
        <v>1.364417</v>
      </c>
      <c r="L2683" s="28" t="n">
        <v>24.703445</v>
      </c>
      <c r="M2683" s="8" t="n">
        <v>315</v>
      </c>
      <c r="N2683" s="8" t="n">
        <v>1250</v>
      </c>
      <c r="O2683" s="28" t="n">
        <v>17.912044</v>
      </c>
      <c r="P2683" s="28" t="n">
        <v>34.712456</v>
      </c>
      <c r="Q2683" s="28" t="n">
        <v>40.078868</v>
      </c>
      <c r="R2683" s="8" t="n">
        <v>32</v>
      </c>
      <c r="S2683" s="8" t="n">
        <v>18</v>
      </c>
      <c r="T2683" s="23" t="n">
        <v>204.196451</v>
      </c>
      <c r="U2683" s="23" t="n">
        <v>170.769905</v>
      </c>
      <c r="V2683" s="28" t="n">
        <v>10.657715</v>
      </c>
      <c r="W2683" s="39" t="n">
        <v>1.120078</v>
      </c>
      <c r="X2683" s="24" t="n">
        <f aca="false">P2683*RHO_VANE/2700*(1+SCRAP)*PRICE_VANE</f>
        <v>415.50809832</v>
      </c>
      <c r="Y2683" s="24" t="n">
        <f aca="false">Q2683*RHO_PLATE/2700*(1+SCRAP)*PRICE_PLATE</f>
        <v>479.74404996</v>
      </c>
      <c r="Z2683" s="24" t="n">
        <f aca="false">T2683*CUT_M+(R2683+S2683)*CUT_SET</f>
        <v>356.2946765</v>
      </c>
      <c r="AA2683" s="24" t="n">
        <f aca="false">U2683*ROUND_M</f>
        <v>853.849525</v>
      </c>
      <c r="AB2683" s="24" t="n">
        <f aca="false">(R2683+S2683)*FINISH_PART</f>
        <v>400</v>
      </c>
      <c r="AC2683" s="24" t="n">
        <f aca="false">R2683*SPACER_VANE+(R2683+S2683)*ASM_H*LABOUR</f>
        <v>658.5</v>
      </c>
      <c r="AD2683" s="24" t="n">
        <f aca="false">V2683*G10_CAGE+W2683*G10_SLEEVE</f>
        <v>706.66758</v>
      </c>
      <c r="AE2683" s="24" t="n">
        <f aca="false">N2683/1000*SHAFT_M+SHAFT_SET</f>
        <v>230</v>
      </c>
      <c r="AF2683" s="24" t="n">
        <f aca="false">2*ROUNDUP(G2683*1000/V_ZENER,0)*PRICE_Z+5*ROUNDUP(G2683*DIODE_SAFETY/V_STICK,0)*PRICE_STICK</f>
        <v>149.8</v>
      </c>
      <c r="AG2683" s="24" t="n">
        <f aca="false">SUM(X2683:AF2683)</f>
        <v>4250.36392978</v>
      </c>
      <c r="AH2683" s="20" t="n">
        <f aca="false">FIXED_BOM</f>
        <v>3461</v>
      </c>
      <c r="AI2683" s="24" t="n">
        <f aca="false">(AG2683+AH2683)*(1+CONT)</f>
        <v>8868.068519247</v>
      </c>
      <c r="AJ2683" s="24" t="n">
        <f aca="false">IF(L2683&gt;0,AI2683/L2683,1000000000000)</f>
        <v>358.981045730545</v>
      </c>
      <c r="AK2683" s="8" t="n">
        <f aca="false">IF(AND(G2683&gt;=V_NEED,L2683&gt;=P_MIN,K2683&gt;=Z_MIN,F2683&lt;=N_CAP,D2683&lt;=R_MAX,OR(CORONA_REQ=0,O2683&gt;=G2683)),1,0)</f>
        <v>0</v>
      </c>
      <c r="AL2683" s="28" t="n">
        <f aca="false">IF(AK2683=1,IF(OBJECTIVE=1,AI2683,AJ2683),1000000000000)+ROW()*0.000000001</f>
        <v>1000000000000</v>
      </c>
    </row>
    <row r="2684" customFormat="false" ht="15" hidden="false" customHeight="false" outlineLevel="0" collapsed="false">
      <c r="A2684" s="8" t="n">
        <v>2680</v>
      </c>
      <c r="B2684" s="23" t="n">
        <v>10</v>
      </c>
      <c r="C2684" s="23" t="n">
        <v>3</v>
      </c>
      <c r="D2684" s="8" t="n">
        <v>300</v>
      </c>
      <c r="E2684" s="8" t="n">
        <v>26</v>
      </c>
      <c r="F2684" s="8" t="n">
        <v>10</v>
      </c>
      <c r="G2684" s="28" t="n">
        <v>20.62</v>
      </c>
      <c r="H2684" s="8" t="n">
        <v>314.408871</v>
      </c>
      <c r="I2684" s="8" t="n">
        <v>2152.979808</v>
      </c>
      <c r="J2684" s="28" t="n">
        <v>6.847707</v>
      </c>
      <c r="K2684" s="39" t="n">
        <v>1.370192</v>
      </c>
      <c r="L2684" s="28" t="n">
        <v>31.651249</v>
      </c>
      <c r="M2684" s="8" t="n">
        <v>393</v>
      </c>
      <c r="N2684" s="8" t="n">
        <v>1406</v>
      </c>
      <c r="O2684" s="28" t="n">
        <v>17.912044</v>
      </c>
      <c r="P2684" s="28" t="n">
        <v>43.39057</v>
      </c>
      <c r="Q2684" s="28" t="n">
        <v>48.985283</v>
      </c>
      <c r="R2684" s="8" t="n">
        <v>40</v>
      </c>
      <c r="S2684" s="8" t="n">
        <v>22</v>
      </c>
      <c r="T2684" s="23" t="n">
        <v>254.146006</v>
      </c>
      <c r="U2684" s="23" t="n">
        <v>212.362824</v>
      </c>
      <c r="V2684" s="28" t="n">
        <v>12.935254</v>
      </c>
      <c r="W2684" s="39" t="n">
        <v>1.359438</v>
      </c>
      <c r="X2684" s="24" t="n">
        <f aca="false">P2684*RHO_VANE/2700*(1+SCRAP)*PRICE_VANE</f>
        <v>519.3851229</v>
      </c>
      <c r="Y2684" s="24" t="n">
        <f aca="false">Q2684*RHO_PLATE/2700*(1+SCRAP)*PRICE_PLATE</f>
        <v>586.35383751</v>
      </c>
      <c r="Z2684" s="24" t="n">
        <f aca="false">T2684*CUT_M+(R2684+S2684)*CUT_SET</f>
        <v>443.219009</v>
      </c>
      <c r="AA2684" s="24" t="n">
        <f aca="false">U2684*ROUND_M</f>
        <v>1061.81412</v>
      </c>
      <c r="AB2684" s="24" t="n">
        <f aca="false">(R2684+S2684)*FINISH_PART</f>
        <v>496</v>
      </c>
      <c r="AC2684" s="24" t="n">
        <f aca="false">R2684*SPACER_VANE+(R2684+S2684)*ASM_H*LABOUR</f>
        <v>817.5</v>
      </c>
      <c r="AD2684" s="24" t="n">
        <f aca="false">V2684*G10_CAGE+W2684*G10_SLEEVE</f>
        <v>857.68152</v>
      </c>
      <c r="AE2684" s="24" t="n">
        <f aca="false">N2684/1000*SHAFT_M+SHAFT_SET</f>
        <v>248.72</v>
      </c>
      <c r="AF2684" s="24" t="n">
        <f aca="false">2*ROUNDUP(G2684*1000/V_ZENER,0)*PRICE_Z+5*ROUNDUP(G2684*DIODE_SAFETY/V_STICK,0)*PRICE_STICK</f>
        <v>149.8</v>
      </c>
      <c r="AG2684" s="24" t="n">
        <f aca="false">SUM(X2684:AF2684)</f>
        <v>5180.47360941</v>
      </c>
      <c r="AH2684" s="20" t="n">
        <f aca="false">FIXED_BOM</f>
        <v>3461</v>
      </c>
      <c r="AI2684" s="24" t="n">
        <f aca="false">(AG2684+AH2684)*(1+CONT)</f>
        <v>9937.6946508215</v>
      </c>
      <c r="AJ2684" s="24" t="n">
        <f aca="false">IF(L2684&gt;0,AI2684/L2684,1000000000000)</f>
        <v>313.97480241053</v>
      </c>
      <c r="AK2684" s="8" t="n">
        <f aca="false">IF(AND(G2684&gt;=V_NEED,L2684&gt;=P_MIN,K2684&gt;=Z_MIN,F2684&lt;=N_CAP,D2684&lt;=R_MAX,OR(CORONA_REQ=0,O2684&gt;=G2684)),1,0)</f>
        <v>0</v>
      </c>
      <c r="AL2684" s="28" t="n">
        <f aca="false">IF(AK2684=1,IF(OBJECTIVE=1,AI2684,AJ2684),1000000000000)+ROW()*0.000000001</f>
        <v>1000000000000</v>
      </c>
    </row>
    <row r="2685" customFormat="false" ht="15" hidden="false" customHeight="false" outlineLevel="0" collapsed="false">
      <c r="A2685" s="8" t="n">
        <v>2681</v>
      </c>
      <c r="B2685" s="23" t="n">
        <v>10</v>
      </c>
      <c r="C2685" s="23" t="n">
        <v>3</v>
      </c>
      <c r="D2685" s="8" t="n">
        <v>300</v>
      </c>
      <c r="E2685" s="8" t="n">
        <v>26</v>
      </c>
      <c r="F2685" s="8" t="n">
        <v>12</v>
      </c>
      <c r="G2685" s="28" t="n">
        <v>20.62</v>
      </c>
      <c r="H2685" s="8" t="n">
        <v>380.17916</v>
      </c>
      <c r="I2685" s="8" t="n">
        <v>2606.238714</v>
      </c>
      <c r="J2685" s="28" t="n">
        <v>6.855291</v>
      </c>
      <c r="K2685" s="39" t="n">
        <v>1.374329</v>
      </c>
      <c r="L2685" s="28" t="n">
        <v>38.596457</v>
      </c>
      <c r="M2685" s="8" t="n">
        <v>471</v>
      </c>
      <c r="N2685" s="8" t="n">
        <v>1562</v>
      </c>
      <c r="O2685" s="28" t="n">
        <v>17.912044</v>
      </c>
      <c r="P2685" s="28" t="n">
        <v>52.068684</v>
      </c>
      <c r="Q2685" s="28" t="n">
        <v>57.891699</v>
      </c>
      <c r="R2685" s="8" t="n">
        <v>48</v>
      </c>
      <c r="S2685" s="8" t="n">
        <v>26</v>
      </c>
      <c r="T2685" s="23" t="n">
        <v>304.095562</v>
      </c>
      <c r="U2685" s="23" t="n">
        <v>253.955743</v>
      </c>
      <c r="V2685" s="28" t="n">
        <v>15.212793</v>
      </c>
      <c r="W2685" s="39" t="n">
        <v>1.598797</v>
      </c>
      <c r="X2685" s="24" t="n">
        <f aca="false">P2685*RHO_VANE/2700*(1+SCRAP)*PRICE_VANE</f>
        <v>623.26214748</v>
      </c>
      <c r="Y2685" s="24" t="n">
        <f aca="false">Q2685*RHO_PLATE/2700*(1+SCRAP)*PRICE_PLATE</f>
        <v>692.96363703</v>
      </c>
      <c r="Z2685" s="24" t="n">
        <f aca="false">T2685*CUT_M+(R2685+S2685)*CUT_SET</f>
        <v>530.143343</v>
      </c>
      <c r="AA2685" s="24" t="n">
        <f aca="false">U2685*ROUND_M</f>
        <v>1269.778715</v>
      </c>
      <c r="AB2685" s="24" t="n">
        <f aca="false">(R2685+S2685)*FINISH_PART</f>
        <v>592</v>
      </c>
      <c r="AC2685" s="24" t="n">
        <f aca="false">R2685*SPACER_VANE+(R2685+S2685)*ASM_H*LABOUR</f>
        <v>976.5</v>
      </c>
      <c r="AD2685" s="24" t="n">
        <f aca="false">V2685*G10_CAGE+W2685*G10_SLEEVE</f>
        <v>1008.6954</v>
      </c>
      <c r="AE2685" s="24" t="n">
        <f aca="false">N2685/1000*SHAFT_M+SHAFT_SET</f>
        <v>267.44</v>
      </c>
      <c r="AF2685" s="24" t="n">
        <f aca="false">2*ROUNDUP(G2685*1000/V_ZENER,0)*PRICE_Z+5*ROUNDUP(G2685*DIODE_SAFETY/V_STICK,0)*PRICE_STICK</f>
        <v>149.8</v>
      </c>
      <c r="AG2685" s="24" t="n">
        <f aca="false">SUM(X2685:AF2685)</f>
        <v>6110.58324251</v>
      </c>
      <c r="AH2685" s="20" t="n">
        <f aca="false">FIXED_BOM</f>
        <v>3461</v>
      </c>
      <c r="AI2685" s="24" t="n">
        <f aca="false">(AG2685+AH2685)*(1+CONT)</f>
        <v>11007.3207288865</v>
      </c>
      <c r="AJ2685" s="24" t="n">
        <f aca="false">IF(L2685&gt;0,AI2685/L2685,1000000000000)</f>
        <v>285.189926341853</v>
      </c>
      <c r="AK2685" s="8" t="n">
        <f aca="false">IF(AND(G2685&gt;=V_NEED,L2685&gt;=P_MIN,K2685&gt;=Z_MIN,F2685&lt;=N_CAP,D2685&lt;=R_MAX,OR(CORONA_REQ=0,O2685&gt;=G2685)),1,0)</f>
        <v>0</v>
      </c>
      <c r="AL2685" s="28" t="n">
        <f aca="false">IF(AK2685=1,IF(OBJECTIVE=1,AI2685,AJ2685),1000000000000)+ROW()*0.000000001</f>
        <v>1000000000000</v>
      </c>
    </row>
    <row r="2686" customFormat="false" ht="15" hidden="false" customHeight="false" outlineLevel="0" collapsed="false">
      <c r="A2686" s="8" t="n">
        <v>2682</v>
      </c>
      <c r="B2686" s="23" t="n">
        <v>10</v>
      </c>
      <c r="C2686" s="23" t="n">
        <v>3</v>
      </c>
      <c r="D2686" s="8" t="n">
        <v>300</v>
      </c>
      <c r="E2686" s="8" t="n">
        <v>26</v>
      </c>
      <c r="F2686" s="8" t="n">
        <v>16</v>
      </c>
      <c r="G2686" s="28" t="n">
        <v>20.62</v>
      </c>
      <c r="H2686" s="8" t="n">
        <v>511.719737</v>
      </c>
      <c r="I2686" s="8" t="n">
        <v>3512.756528</v>
      </c>
      <c r="J2686" s="28" t="n">
        <v>6.86461</v>
      </c>
      <c r="K2686" s="39" t="n">
        <v>1.378618</v>
      </c>
      <c r="L2686" s="28" t="n">
        <v>52.493411</v>
      </c>
      <c r="M2686" s="8" t="n">
        <v>627</v>
      </c>
      <c r="N2686" s="8" t="n">
        <v>1874</v>
      </c>
      <c r="O2686" s="28" t="n">
        <v>17.912044</v>
      </c>
      <c r="P2686" s="28" t="n">
        <v>69.424913</v>
      </c>
      <c r="Q2686" s="28" t="n">
        <v>75.704529</v>
      </c>
      <c r="R2686" s="8" t="n">
        <v>64</v>
      </c>
      <c r="S2686" s="8" t="n">
        <v>34</v>
      </c>
      <c r="T2686" s="23" t="n">
        <v>403.994672</v>
      </c>
      <c r="U2686" s="23" t="n">
        <v>337.141581</v>
      </c>
      <c r="V2686" s="28" t="n">
        <v>19.767871</v>
      </c>
      <c r="W2686" s="39" t="n">
        <v>2.077515</v>
      </c>
      <c r="X2686" s="24" t="n">
        <f aca="false">P2686*RHO_VANE/2700*(1+SCRAP)*PRICE_VANE</f>
        <v>831.01620861</v>
      </c>
      <c r="Y2686" s="24" t="n">
        <f aca="false">Q2686*RHO_PLATE/2700*(1+SCRAP)*PRICE_PLATE</f>
        <v>906.18321213</v>
      </c>
      <c r="Z2686" s="24" t="n">
        <f aca="false">T2686*CUT_M+(R2686+S2686)*CUT_SET</f>
        <v>703.992008</v>
      </c>
      <c r="AA2686" s="24" t="n">
        <f aca="false">U2686*ROUND_M</f>
        <v>1685.707905</v>
      </c>
      <c r="AB2686" s="24" t="n">
        <f aca="false">(R2686+S2686)*FINISH_PART</f>
        <v>784</v>
      </c>
      <c r="AC2686" s="24" t="n">
        <f aca="false">R2686*SPACER_VANE+(R2686+S2686)*ASM_H*LABOUR</f>
        <v>1294.5</v>
      </c>
      <c r="AD2686" s="24" t="n">
        <f aca="false">V2686*G10_CAGE+W2686*G10_SLEEVE</f>
        <v>1310.72316</v>
      </c>
      <c r="AE2686" s="24" t="n">
        <f aca="false">N2686/1000*SHAFT_M+SHAFT_SET</f>
        <v>304.88</v>
      </c>
      <c r="AF2686" s="24" t="n">
        <f aca="false">2*ROUNDUP(G2686*1000/V_ZENER,0)*PRICE_Z+5*ROUNDUP(G2686*DIODE_SAFETY/V_STICK,0)*PRICE_STICK</f>
        <v>149.8</v>
      </c>
      <c r="AG2686" s="24" t="n">
        <f aca="false">SUM(X2686:AF2686)</f>
        <v>7970.80249374</v>
      </c>
      <c r="AH2686" s="20" t="n">
        <f aca="false">FIXED_BOM</f>
        <v>3461</v>
      </c>
      <c r="AI2686" s="24" t="n">
        <f aca="false">(AG2686+AH2686)*(1+CONT)</f>
        <v>13146.572867801</v>
      </c>
      <c r="AJ2686" s="24" t="n">
        <f aca="false">IF(L2686&gt;0,AI2686/L2686,1000000000000)</f>
        <v>250.442343474327</v>
      </c>
      <c r="AK2686" s="8" t="n">
        <f aca="false">IF(AND(G2686&gt;=V_NEED,L2686&gt;=P_MIN,K2686&gt;=Z_MIN,F2686&lt;=N_CAP,D2686&lt;=R_MAX,OR(CORONA_REQ=0,O2686&gt;=G2686)),1,0)</f>
        <v>0</v>
      </c>
      <c r="AL2686" s="28" t="n">
        <f aca="false">IF(AK2686=1,IF(OBJECTIVE=1,AI2686,AJ2686),1000000000000)+ROW()*0.000000001</f>
        <v>1000000000000</v>
      </c>
    </row>
    <row r="2687" customFormat="false" ht="15" hidden="false" customHeight="false" outlineLevel="0" collapsed="false">
      <c r="A2687" s="8" t="n">
        <v>2683</v>
      </c>
      <c r="B2687" s="23" t="n">
        <v>10</v>
      </c>
      <c r="C2687" s="23" t="n">
        <v>4</v>
      </c>
      <c r="D2687" s="8" t="n">
        <v>300</v>
      </c>
      <c r="E2687" s="8" t="n">
        <v>18</v>
      </c>
      <c r="F2687" s="8" t="n">
        <v>4</v>
      </c>
      <c r="G2687" s="28" t="n">
        <v>20.62</v>
      </c>
      <c r="H2687" s="8" t="n">
        <v>64.505061</v>
      </c>
      <c r="I2687" s="8" t="n">
        <v>568.774508</v>
      </c>
      <c r="J2687" s="28" t="n">
        <v>8.817518</v>
      </c>
      <c r="K2687" s="39" t="n">
        <v>1.371051</v>
      </c>
      <c r="L2687" s="28" t="n">
        <v>8.332781</v>
      </c>
      <c r="M2687" s="8" t="n">
        <v>158</v>
      </c>
      <c r="N2687" s="8" t="n">
        <v>936</v>
      </c>
      <c r="O2687" s="28" t="n">
        <v>19.540911</v>
      </c>
      <c r="P2687" s="28" t="n">
        <v>16.808187</v>
      </c>
      <c r="Q2687" s="28" t="n">
        <v>23.75044</v>
      </c>
      <c r="R2687" s="8" t="n">
        <v>16</v>
      </c>
      <c r="S2687" s="8" t="n">
        <v>8</v>
      </c>
      <c r="T2687" s="23" t="n">
        <v>99.899111</v>
      </c>
      <c r="U2687" s="23" t="n">
        <v>83.185838</v>
      </c>
      <c r="V2687" s="28" t="n">
        <v>6.073438</v>
      </c>
      <c r="W2687" s="39" t="n">
        <v>0.638291</v>
      </c>
      <c r="X2687" s="24" t="n">
        <f aca="false">P2687*RHO_VANE/2700*(1+SCRAP)*PRICE_VANE</f>
        <v>201.19399839</v>
      </c>
      <c r="Y2687" s="24" t="n">
        <f aca="false">Q2687*RHO_PLATE/2700*(1+SCRAP)*PRICE_PLATE</f>
        <v>284.2927668</v>
      </c>
      <c r="Z2687" s="24" t="n">
        <f aca="false">T2687*CUT_M+(R2687+S2687)*CUT_SET</f>
        <v>173.8486665</v>
      </c>
      <c r="AA2687" s="24" t="n">
        <f aca="false">U2687*ROUND_M</f>
        <v>415.92919</v>
      </c>
      <c r="AB2687" s="24" t="n">
        <f aca="false">(R2687+S2687)*FINISH_PART</f>
        <v>192</v>
      </c>
      <c r="AC2687" s="24" t="n">
        <f aca="false">R2687*SPACER_VANE+(R2687+S2687)*ASM_H*LABOUR</f>
        <v>318</v>
      </c>
      <c r="AD2687" s="24" t="n">
        <f aca="false">V2687*G10_CAGE+W2687*G10_SLEEVE</f>
        <v>402.70374</v>
      </c>
      <c r="AE2687" s="24" t="n">
        <f aca="false">N2687/1000*SHAFT_M+SHAFT_SET</f>
        <v>192.32</v>
      </c>
      <c r="AF2687" s="24" t="n">
        <f aca="false">2*ROUNDUP(G2687*1000/V_ZENER,0)*PRICE_Z+5*ROUNDUP(G2687*DIODE_SAFETY/V_STICK,0)*PRICE_STICK</f>
        <v>149.8</v>
      </c>
      <c r="AG2687" s="24" t="n">
        <f aca="false">SUM(X2687:AF2687)</f>
        <v>2330.08836169</v>
      </c>
      <c r="AH2687" s="20" t="n">
        <f aca="false">FIXED_BOM</f>
        <v>3461</v>
      </c>
      <c r="AI2687" s="24" t="n">
        <f aca="false">(AG2687+AH2687)*(1+CONT)</f>
        <v>6659.7516159435</v>
      </c>
      <c r="AJ2687" s="24" t="n">
        <f aca="false">IF(L2687&gt;0,AI2687/L2687,1000000000000)</f>
        <v>799.223166424691</v>
      </c>
      <c r="AK2687" s="8" t="n">
        <f aca="false">IF(AND(G2687&gt;=V_NEED,L2687&gt;=P_MIN,K2687&gt;=Z_MIN,F2687&lt;=N_CAP,D2687&lt;=R_MAX,OR(CORONA_REQ=0,O2687&gt;=G2687)),1,0)</f>
        <v>0</v>
      </c>
      <c r="AL2687" s="28" t="n">
        <f aca="false">IF(AK2687=1,IF(OBJECTIVE=1,AI2687,AJ2687),1000000000000)+ROW()*0.000000001</f>
        <v>1000000000000</v>
      </c>
    </row>
    <row r="2688" customFormat="false" ht="15" hidden="false" customHeight="false" outlineLevel="0" collapsed="false">
      <c r="A2688" s="8" t="n">
        <v>2684</v>
      </c>
      <c r="B2688" s="23" t="n">
        <v>10</v>
      </c>
      <c r="C2688" s="23" t="n">
        <v>4</v>
      </c>
      <c r="D2688" s="8" t="n">
        <v>300</v>
      </c>
      <c r="E2688" s="8" t="n">
        <v>18</v>
      </c>
      <c r="F2688" s="8" t="n">
        <v>6</v>
      </c>
      <c r="G2688" s="28" t="n">
        <v>20.62</v>
      </c>
      <c r="H2688" s="8" t="n">
        <v>100.222238</v>
      </c>
      <c r="I2688" s="8" t="n">
        <v>893.788513</v>
      </c>
      <c r="J2688" s="28" t="n">
        <v>8.918066</v>
      </c>
      <c r="K2688" s="39" t="n">
        <v>1.402434</v>
      </c>
      <c r="L2688" s="28" t="n">
        <v>13.878539</v>
      </c>
      <c r="M2688" s="8" t="n">
        <v>242</v>
      </c>
      <c r="N2688" s="8" t="n">
        <v>1104</v>
      </c>
      <c r="O2688" s="28" t="n">
        <v>19.540911</v>
      </c>
      <c r="P2688" s="28" t="n">
        <v>25.21228</v>
      </c>
      <c r="Q2688" s="28" t="n">
        <v>35.625661</v>
      </c>
      <c r="R2688" s="8" t="n">
        <v>24</v>
      </c>
      <c r="S2688" s="8" t="n">
        <v>12</v>
      </c>
      <c r="T2688" s="23" t="n">
        <v>149.848666</v>
      </c>
      <c r="U2688" s="23" t="n">
        <v>124.778757</v>
      </c>
      <c r="V2688" s="28" t="n">
        <v>8.526172</v>
      </c>
      <c r="W2688" s="39" t="n">
        <v>0.896063</v>
      </c>
      <c r="X2688" s="24" t="n">
        <f aca="false">P2688*RHO_VANE/2700*(1+SCRAP)*PRICE_VANE</f>
        <v>301.7909916</v>
      </c>
      <c r="Y2688" s="24" t="n">
        <f aca="false">Q2688*RHO_PLATE/2700*(1+SCRAP)*PRICE_PLATE</f>
        <v>426.43916217</v>
      </c>
      <c r="Z2688" s="24" t="n">
        <f aca="false">T2688*CUT_M+(R2688+S2688)*CUT_SET</f>
        <v>260.772999</v>
      </c>
      <c r="AA2688" s="24" t="n">
        <f aca="false">U2688*ROUND_M</f>
        <v>623.893785</v>
      </c>
      <c r="AB2688" s="24" t="n">
        <f aca="false">(R2688+S2688)*FINISH_PART</f>
        <v>288</v>
      </c>
      <c r="AC2688" s="24" t="n">
        <f aca="false">R2688*SPACER_VANE+(R2688+S2688)*ASM_H*LABOUR</f>
        <v>477</v>
      </c>
      <c r="AD2688" s="24" t="n">
        <f aca="false">V2688*G10_CAGE+W2688*G10_SLEEVE</f>
        <v>565.3341</v>
      </c>
      <c r="AE2688" s="24" t="n">
        <f aca="false">N2688/1000*SHAFT_M+SHAFT_SET</f>
        <v>212.48</v>
      </c>
      <c r="AF2688" s="24" t="n">
        <f aca="false">2*ROUNDUP(G2688*1000/V_ZENER,0)*PRICE_Z+5*ROUNDUP(G2688*DIODE_SAFETY/V_STICK,0)*PRICE_STICK</f>
        <v>149.8</v>
      </c>
      <c r="AG2688" s="24" t="n">
        <f aca="false">SUM(X2688:AF2688)</f>
        <v>3305.51103777</v>
      </c>
      <c r="AH2688" s="20" t="n">
        <f aca="false">FIXED_BOM</f>
        <v>3461</v>
      </c>
      <c r="AI2688" s="24" t="n">
        <f aca="false">(AG2688+AH2688)*(1+CONT)</f>
        <v>7781.4876934355</v>
      </c>
      <c r="AJ2688" s="24" t="n">
        <f aca="false">IF(L2688&gt;0,AI2688/L2688,1000000000000)</f>
        <v>560.684931853093</v>
      </c>
      <c r="AK2688" s="8" t="n">
        <f aca="false">IF(AND(G2688&gt;=V_NEED,L2688&gt;=P_MIN,K2688&gt;=Z_MIN,F2688&lt;=N_CAP,D2688&lt;=R_MAX,OR(CORONA_REQ=0,O2688&gt;=G2688)),1,0)</f>
        <v>0</v>
      </c>
      <c r="AL2688" s="28" t="n">
        <f aca="false">IF(AK2688=1,IF(OBJECTIVE=1,AI2688,AJ2688),1000000000000)+ROW()*0.000000001</f>
        <v>1000000000000</v>
      </c>
    </row>
    <row r="2689" customFormat="false" ht="15" hidden="false" customHeight="false" outlineLevel="0" collapsed="false">
      <c r="A2689" s="8" t="n">
        <v>2685</v>
      </c>
      <c r="B2689" s="23" t="n">
        <v>10</v>
      </c>
      <c r="C2689" s="23" t="n">
        <v>4</v>
      </c>
      <c r="D2689" s="8" t="n">
        <v>300</v>
      </c>
      <c r="E2689" s="8" t="n">
        <v>18</v>
      </c>
      <c r="F2689" s="8" t="n">
        <v>8</v>
      </c>
      <c r="G2689" s="28" t="n">
        <v>20.62</v>
      </c>
      <c r="H2689" s="8" t="n">
        <v>135.939416</v>
      </c>
      <c r="I2689" s="8" t="n">
        <v>1218.802517</v>
      </c>
      <c r="J2689" s="28" t="n">
        <v>8.965777</v>
      </c>
      <c r="K2689" s="39" t="n">
        <v>1.417855</v>
      </c>
      <c r="L2689" s="28" t="n">
        <v>19.457343</v>
      </c>
      <c r="M2689" s="8" t="n">
        <v>312</v>
      </c>
      <c r="N2689" s="8" t="n">
        <v>1244</v>
      </c>
      <c r="O2689" s="28" t="n">
        <v>19.540911</v>
      </c>
      <c r="P2689" s="28" t="n">
        <v>33.616373</v>
      </c>
      <c r="Q2689" s="28" t="n">
        <v>41.563271</v>
      </c>
      <c r="R2689" s="8" t="n">
        <v>32</v>
      </c>
      <c r="S2689" s="8" t="n">
        <v>14</v>
      </c>
      <c r="T2689" s="23" t="n">
        <v>195.399992</v>
      </c>
      <c r="U2689" s="23" t="n">
        <v>161.973446</v>
      </c>
      <c r="V2689" s="28" t="n">
        <v>10.570117</v>
      </c>
      <c r="W2689" s="39" t="n">
        <v>1.110872</v>
      </c>
      <c r="X2689" s="24" t="n">
        <f aca="false">P2689*RHO_VANE/2700*(1+SCRAP)*PRICE_VANE</f>
        <v>402.38798481</v>
      </c>
      <c r="Y2689" s="24" t="n">
        <f aca="false">Q2689*RHO_PLATE/2700*(1+SCRAP)*PRICE_PLATE</f>
        <v>497.51235387</v>
      </c>
      <c r="Z2689" s="24" t="n">
        <f aca="false">T2689*CUT_M+(R2689+S2689)*CUT_SET</f>
        <v>339.099988</v>
      </c>
      <c r="AA2689" s="24" t="n">
        <f aca="false">U2689*ROUND_M</f>
        <v>809.86723</v>
      </c>
      <c r="AB2689" s="24" t="n">
        <f aca="false">(R2689+S2689)*FINISH_PART</f>
        <v>368</v>
      </c>
      <c r="AC2689" s="24" t="n">
        <f aca="false">R2689*SPACER_VANE+(R2689+S2689)*ASM_H*LABOUR</f>
        <v>613.5</v>
      </c>
      <c r="AD2689" s="24" t="n">
        <f aca="false">V2689*G10_CAGE+W2689*G10_SLEEVE</f>
        <v>700.85934</v>
      </c>
      <c r="AE2689" s="24" t="n">
        <f aca="false">N2689/1000*SHAFT_M+SHAFT_SET</f>
        <v>229.28</v>
      </c>
      <c r="AF2689" s="24" t="n">
        <f aca="false">2*ROUNDUP(G2689*1000/V_ZENER,0)*PRICE_Z+5*ROUNDUP(G2689*DIODE_SAFETY/V_STICK,0)*PRICE_STICK</f>
        <v>149.8</v>
      </c>
      <c r="AG2689" s="24" t="n">
        <f aca="false">SUM(X2689:AF2689)</f>
        <v>4110.30689668</v>
      </c>
      <c r="AH2689" s="20" t="n">
        <f aca="false">FIXED_BOM</f>
        <v>3461</v>
      </c>
      <c r="AI2689" s="24" t="n">
        <f aca="false">(AG2689+AH2689)*(1+CONT)</f>
        <v>8707.002931182</v>
      </c>
      <c r="AJ2689" s="24" t="n">
        <f aca="false">IF(L2689&gt;0,AI2689/L2689,1000000000000)</f>
        <v>447.491876520962</v>
      </c>
      <c r="AK2689" s="8" t="n">
        <f aca="false">IF(AND(G2689&gt;=V_NEED,L2689&gt;=P_MIN,K2689&gt;=Z_MIN,F2689&lt;=N_CAP,D2689&lt;=R_MAX,OR(CORONA_REQ=0,O2689&gt;=G2689)),1,0)</f>
        <v>0</v>
      </c>
      <c r="AL2689" s="28" t="n">
        <f aca="false">IF(AK2689=1,IF(OBJECTIVE=1,AI2689,AJ2689),1000000000000)+ROW()*0.000000001</f>
        <v>1000000000000</v>
      </c>
    </row>
    <row r="2690" customFormat="false" ht="15" hidden="false" customHeight="false" outlineLevel="0" collapsed="false">
      <c r="A2690" s="8" t="n">
        <v>2686</v>
      </c>
      <c r="B2690" s="23" t="n">
        <v>10</v>
      </c>
      <c r="C2690" s="23" t="n">
        <v>4</v>
      </c>
      <c r="D2690" s="8" t="n">
        <v>300</v>
      </c>
      <c r="E2690" s="8" t="n">
        <v>18</v>
      </c>
      <c r="F2690" s="8" t="n">
        <v>10</v>
      </c>
      <c r="G2690" s="28" t="n">
        <v>20.62</v>
      </c>
      <c r="H2690" s="8" t="n">
        <v>171.656593</v>
      </c>
      <c r="I2690" s="8" t="n">
        <v>1543.816522</v>
      </c>
      <c r="J2690" s="28" t="n">
        <v>8.993634</v>
      </c>
      <c r="K2690" s="39" t="n">
        <v>1.426577</v>
      </c>
      <c r="L2690" s="28" t="n">
        <v>25.014629</v>
      </c>
      <c r="M2690" s="8" t="n">
        <v>382</v>
      </c>
      <c r="N2690" s="8" t="n">
        <v>1384</v>
      </c>
      <c r="O2690" s="28" t="n">
        <v>19.540911</v>
      </c>
      <c r="P2690" s="28" t="n">
        <v>42.020467</v>
      </c>
      <c r="Q2690" s="28" t="n">
        <v>47.500881</v>
      </c>
      <c r="R2690" s="8" t="n">
        <v>40</v>
      </c>
      <c r="S2690" s="8" t="n">
        <v>16</v>
      </c>
      <c r="T2690" s="23" t="n">
        <v>240.951317</v>
      </c>
      <c r="U2690" s="23" t="n">
        <v>199.168135</v>
      </c>
      <c r="V2690" s="28" t="n">
        <v>12.614063</v>
      </c>
      <c r="W2690" s="39" t="n">
        <v>1.325682</v>
      </c>
      <c r="X2690" s="24" t="n">
        <f aca="false">P2690*RHO_VANE/2700*(1+SCRAP)*PRICE_VANE</f>
        <v>502.98498999</v>
      </c>
      <c r="Y2690" s="24" t="n">
        <f aca="false">Q2690*RHO_PLATE/2700*(1+SCRAP)*PRICE_PLATE</f>
        <v>568.58554557</v>
      </c>
      <c r="Z2690" s="24" t="n">
        <f aca="false">T2690*CUT_M+(R2690+S2690)*CUT_SET</f>
        <v>417.4269755</v>
      </c>
      <c r="AA2690" s="24" t="n">
        <f aca="false">U2690*ROUND_M</f>
        <v>995.840675</v>
      </c>
      <c r="AB2690" s="24" t="n">
        <f aca="false">(R2690+S2690)*FINISH_PART</f>
        <v>448</v>
      </c>
      <c r="AC2690" s="24" t="n">
        <f aca="false">R2690*SPACER_VANE+(R2690+S2690)*ASM_H*LABOUR</f>
        <v>750</v>
      </c>
      <c r="AD2690" s="24" t="n">
        <f aca="false">V2690*G10_CAGE+W2690*G10_SLEEVE</f>
        <v>836.3847</v>
      </c>
      <c r="AE2690" s="24" t="n">
        <f aca="false">N2690/1000*SHAFT_M+SHAFT_SET</f>
        <v>246.08</v>
      </c>
      <c r="AF2690" s="24" t="n">
        <f aca="false">2*ROUNDUP(G2690*1000/V_ZENER,0)*PRICE_Z+5*ROUNDUP(G2690*DIODE_SAFETY/V_STICK,0)*PRICE_STICK</f>
        <v>149.8</v>
      </c>
      <c r="AG2690" s="24" t="n">
        <f aca="false">SUM(X2690:AF2690)</f>
        <v>4915.10288606</v>
      </c>
      <c r="AH2690" s="20" t="n">
        <f aca="false">FIXED_BOM</f>
        <v>3461</v>
      </c>
      <c r="AI2690" s="24" t="n">
        <f aca="false">(AG2690+AH2690)*(1+CONT)</f>
        <v>9632.518318969</v>
      </c>
      <c r="AJ2690" s="24" t="n">
        <f aca="false">IF(L2690&gt;0,AI2690/L2690,1000000000000)</f>
        <v>385.075402036504</v>
      </c>
      <c r="AK2690" s="8" t="n">
        <f aca="false">IF(AND(G2690&gt;=V_NEED,L2690&gt;=P_MIN,K2690&gt;=Z_MIN,F2690&lt;=N_CAP,D2690&lt;=R_MAX,OR(CORONA_REQ=0,O2690&gt;=G2690)),1,0)</f>
        <v>0</v>
      </c>
      <c r="AL2690" s="28" t="n">
        <f aca="false">IF(AK2690=1,IF(OBJECTIVE=1,AI2690,AJ2690),1000000000000)+ROW()*0.000000001</f>
        <v>1000000000000</v>
      </c>
    </row>
    <row r="2691" customFormat="false" ht="15" hidden="false" customHeight="false" outlineLevel="0" collapsed="false">
      <c r="A2691" s="8" t="n">
        <v>2687</v>
      </c>
      <c r="B2691" s="23" t="n">
        <v>10</v>
      </c>
      <c r="C2691" s="23" t="n">
        <v>4</v>
      </c>
      <c r="D2691" s="8" t="n">
        <v>300</v>
      </c>
      <c r="E2691" s="8" t="n">
        <v>18</v>
      </c>
      <c r="F2691" s="8" t="n">
        <v>12</v>
      </c>
      <c r="G2691" s="28" t="n">
        <v>20.62</v>
      </c>
      <c r="H2691" s="8" t="n">
        <v>207.373771</v>
      </c>
      <c r="I2691" s="8" t="n">
        <v>1868.830527</v>
      </c>
      <c r="J2691" s="28" t="n">
        <v>9.011894</v>
      </c>
      <c r="K2691" s="39" t="n">
        <v>1.432918</v>
      </c>
      <c r="L2691" s="28" t="n">
        <v>30.586586</v>
      </c>
      <c r="M2691" s="8" t="n">
        <v>466</v>
      </c>
      <c r="N2691" s="8" t="n">
        <v>1552</v>
      </c>
      <c r="O2691" s="28" t="n">
        <v>19.540911</v>
      </c>
      <c r="P2691" s="28" t="n">
        <v>50.42456</v>
      </c>
      <c r="Q2691" s="28" t="n">
        <v>59.376101</v>
      </c>
      <c r="R2691" s="8" t="n">
        <v>48</v>
      </c>
      <c r="S2691" s="8" t="n">
        <v>20</v>
      </c>
      <c r="T2691" s="23" t="n">
        <v>290.900872</v>
      </c>
      <c r="U2691" s="23" t="n">
        <v>240.761054</v>
      </c>
      <c r="V2691" s="28" t="n">
        <v>15.066797</v>
      </c>
      <c r="W2691" s="39" t="n">
        <v>1.583453</v>
      </c>
      <c r="X2691" s="24" t="n">
        <f aca="false">P2691*RHO_VANE/2700*(1+SCRAP)*PRICE_VANE</f>
        <v>603.5819832</v>
      </c>
      <c r="Y2691" s="24" t="n">
        <f aca="false">Q2691*RHO_PLATE/2700*(1+SCRAP)*PRICE_PLATE</f>
        <v>710.73192897</v>
      </c>
      <c r="Z2691" s="24" t="n">
        <f aca="false">T2691*CUT_M+(R2691+S2691)*CUT_SET</f>
        <v>504.351308</v>
      </c>
      <c r="AA2691" s="24" t="n">
        <f aca="false">U2691*ROUND_M</f>
        <v>1203.80527</v>
      </c>
      <c r="AB2691" s="24" t="n">
        <f aca="false">(R2691+S2691)*FINISH_PART</f>
        <v>544</v>
      </c>
      <c r="AC2691" s="24" t="n">
        <f aca="false">R2691*SPACER_VANE+(R2691+S2691)*ASM_H*LABOUR</f>
        <v>909</v>
      </c>
      <c r="AD2691" s="24" t="n">
        <f aca="false">V2691*G10_CAGE+W2691*G10_SLEEVE</f>
        <v>999.015</v>
      </c>
      <c r="AE2691" s="24" t="n">
        <f aca="false">N2691/1000*SHAFT_M+SHAFT_SET</f>
        <v>266.24</v>
      </c>
      <c r="AF2691" s="24" t="n">
        <f aca="false">2*ROUNDUP(G2691*1000/V_ZENER,0)*PRICE_Z+5*ROUNDUP(G2691*DIODE_SAFETY/V_STICK,0)*PRICE_STICK</f>
        <v>149.8</v>
      </c>
      <c r="AG2691" s="24" t="n">
        <f aca="false">SUM(X2691:AF2691)</f>
        <v>5890.52549017</v>
      </c>
      <c r="AH2691" s="20" t="n">
        <f aca="false">FIXED_BOM</f>
        <v>3461</v>
      </c>
      <c r="AI2691" s="24" t="n">
        <f aca="false">(AG2691+AH2691)*(1+CONT)</f>
        <v>10754.2543136955</v>
      </c>
      <c r="AJ2691" s="24" t="n">
        <f aca="false">IF(L2691&gt;0,AI2691/L2691,1000000000000)</f>
        <v>351.600349045019</v>
      </c>
      <c r="AK2691" s="8" t="n">
        <f aca="false">IF(AND(G2691&gt;=V_NEED,L2691&gt;=P_MIN,K2691&gt;=Z_MIN,F2691&lt;=N_CAP,D2691&lt;=R_MAX,OR(CORONA_REQ=0,O2691&gt;=G2691)),1,0)</f>
        <v>0</v>
      </c>
      <c r="AL2691" s="28" t="n">
        <f aca="false">IF(AK2691=1,IF(OBJECTIVE=1,AI2691,AJ2691),1000000000000)+ROW()*0.000000001</f>
        <v>1000000000000</v>
      </c>
    </row>
    <row r="2692" customFormat="false" ht="15" hidden="false" customHeight="false" outlineLevel="0" collapsed="false">
      <c r="A2692" s="8" t="n">
        <v>2688</v>
      </c>
      <c r="B2692" s="23" t="n">
        <v>10</v>
      </c>
      <c r="C2692" s="23" t="n">
        <v>4</v>
      </c>
      <c r="D2692" s="8" t="n">
        <v>300</v>
      </c>
      <c r="E2692" s="8" t="n">
        <v>18</v>
      </c>
      <c r="F2692" s="8" t="n">
        <v>16</v>
      </c>
      <c r="G2692" s="28" t="n">
        <v>20.62</v>
      </c>
      <c r="H2692" s="8" t="n">
        <v>278.808126</v>
      </c>
      <c r="I2692" s="8" t="n">
        <v>2518.858536</v>
      </c>
      <c r="J2692" s="28" t="n">
        <v>9.03438</v>
      </c>
      <c r="K2692" s="39" t="n">
        <v>1.440006</v>
      </c>
      <c r="L2692" s="28" t="n">
        <v>41.730218</v>
      </c>
      <c r="M2692" s="8" t="n">
        <v>620</v>
      </c>
      <c r="N2692" s="8" t="n">
        <v>1860</v>
      </c>
      <c r="O2692" s="28" t="n">
        <v>19.540911</v>
      </c>
      <c r="P2692" s="28" t="n">
        <v>67.232747</v>
      </c>
      <c r="Q2692" s="28" t="n">
        <v>77.188931</v>
      </c>
      <c r="R2692" s="8" t="n">
        <v>64</v>
      </c>
      <c r="S2692" s="8" t="n">
        <v>26</v>
      </c>
      <c r="T2692" s="23" t="n">
        <v>386.401753</v>
      </c>
      <c r="U2692" s="23" t="n">
        <v>319.548662</v>
      </c>
      <c r="V2692" s="28" t="n">
        <v>19.563477</v>
      </c>
      <c r="W2692" s="39" t="n">
        <v>2.056034</v>
      </c>
      <c r="X2692" s="24" t="n">
        <f aca="false">P2692*RHO_VANE/2700*(1+SCRAP)*PRICE_VANE</f>
        <v>804.77598159</v>
      </c>
      <c r="Y2692" s="24" t="n">
        <f aca="false">Q2692*RHO_PLATE/2700*(1+SCRAP)*PRICE_PLATE</f>
        <v>923.95150407</v>
      </c>
      <c r="Z2692" s="24" t="n">
        <f aca="false">T2692*CUT_M+(R2692+S2692)*CUT_SET</f>
        <v>669.6026295</v>
      </c>
      <c r="AA2692" s="24" t="n">
        <f aca="false">U2692*ROUND_M</f>
        <v>1597.74331</v>
      </c>
      <c r="AB2692" s="24" t="n">
        <f aca="false">(R2692+S2692)*FINISH_PART</f>
        <v>720</v>
      </c>
      <c r="AC2692" s="24" t="n">
        <f aca="false">R2692*SPACER_VANE+(R2692+S2692)*ASM_H*LABOUR</f>
        <v>1204.5</v>
      </c>
      <c r="AD2692" s="24" t="n">
        <f aca="false">V2692*G10_CAGE+W2692*G10_SLEEVE</f>
        <v>1297.17066</v>
      </c>
      <c r="AE2692" s="24" t="n">
        <f aca="false">N2692/1000*SHAFT_M+SHAFT_SET</f>
        <v>303.2</v>
      </c>
      <c r="AF2692" s="24" t="n">
        <f aca="false">2*ROUNDUP(G2692*1000/V_ZENER,0)*PRICE_Z+5*ROUNDUP(G2692*DIODE_SAFETY/V_STICK,0)*PRICE_STICK</f>
        <v>149.8</v>
      </c>
      <c r="AG2692" s="24" t="n">
        <f aca="false">SUM(X2692:AF2692)</f>
        <v>7670.74408516</v>
      </c>
      <c r="AH2692" s="20" t="n">
        <f aca="false">FIXED_BOM</f>
        <v>3461</v>
      </c>
      <c r="AI2692" s="24" t="n">
        <f aca="false">(AG2692+AH2692)*(1+CONT)</f>
        <v>12801.505697934</v>
      </c>
      <c r="AJ2692" s="24" t="n">
        <f aca="false">IF(L2692&gt;0,AI2692/L2692,1000000000000)</f>
        <v>306.768244008071</v>
      </c>
      <c r="AK2692" s="8" t="n">
        <f aca="false">IF(AND(G2692&gt;=V_NEED,L2692&gt;=P_MIN,K2692&gt;=Z_MIN,F2692&lt;=N_CAP,D2692&lt;=R_MAX,OR(CORONA_REQ=0,O2692&gt;=G2692)),1,0)</f>
        <v>0</v>
      </c>
      <c r="AL2692" s="28" t="n">
        <f aca="false">IF(AK2692=1,IF(OBJECTIVE=1,AI2692,AJ2692),1000000000000)+ROW()*0.000000001</f>
        <v>1000000000000</v>
      </c>
    </row>
    <row r="2693" customFormat="false" ht="15" hidden="false" customHeight="false" outlineLevel="0" collapsed="false">
      <c r="A2693" s="8" t="n">
        <v>2689</v>
      </c>
      <c r="B2693" s="23" t="n">
        <v>10</v>
      </c>
      <c r="C2693" s="23" t="n">
        <v>4</v>
      </c>
      <c r="D2693" s="8" t="n">
        <v>300</v>
      </c>
      <c r="E2693" s="8" t="n">
        <v>22</v>
      </c>
      <c r="F2693" s="8" t="n">
        <v>4</v>
      </c>
      <c r="G2693" s="28" t="n">
        <v>20.62</v>
      </c>
      <c r="H2693" s="8" t="n">
        <v>84.836762</v>
      </c>
      <c r="I2693" s="8" t="n">
        <v>683.337051</v>
      </c>
      <c r="J2693" s="28" t="n">
        <v>8.054728</v>
      </c>
      <c r="K2693" s="39" t="n">
        <v>1.365065</v>
      </c>
      <c r="L2693" s="28" t="n">
        <v>9.910046</v>
      </c>
      <c r="M2693" s="8" t="n">
        <v>172</v>
      </c>
      <c r="N2693" s="8" t="n">
        <v>964</v>
      </c>
      <c r="O2693" s="28" t="n">
        <v>19.540911</v>
      </c>
      <c r="P2693" s="28" t="n">
        <v>19.974912</v>
      </c>
      <c r="Q2693" s="28" t="n">
        <v>29.688051</v>
      </c>
      <c r="R2693" s="8" t="n">
        <v>16</v>
      </c>
      <c r="S2693" s="8" t="n">
        <v>10</v>
      </c>
      <c r="T2693" s="23" t="n">
        <v>104.29734</v>
      </c>
      <c r="U2693" s="23" t="n">
        <v>87.584067</v>
      </c>
      <c r="V2693" s="28" t="n">
        <v>6.482227</v>
      </c>
      <c r="W2693" s="39" t="n">
        <v>0.681253</v>
      </c>
      <c r="X2693" s="24" t="n">
        <f aca="false">P2693*RHO_VANE/2700*(1+SCRAP)*PRICE_VANE</f>
        <v>239.09969664</v>
      </c>
      <c r="Y2693" s="24" t="n">
        <f aca="false">Q2693*RHO_PLATE/2700*(1+SCRAP)*PRICE_PLATE</f>
        <v>355.36597047</v>
      </c>
      <c r="Z2693" s="24" t="n">
        <f aca="false">T2693*CUT_M+(R2693+S2693)*CUT_SET</f>
        <v>182.44601</v>
      </c>
      <c r="AA2693" s="24" t="n">
        <f aca="false">U2693*ROUND_M</f>
        <v>437.920335</v>
      </c>
      <c r="AB2693" s="24" t="n">
        <f aca="false">(R2693+S2693)*FINISH_PART</f>
        <v>208</v>
      </c>
      <c r="AC2693" s="24" t="n">
        <f aca="false">R2693*SPACER_VANE+(R2693+S2693)*ASM_H*LABOUR</f>
        <v>340.5</v>
      </c>
      <c r="AD2693" s="24" t="n">
        <f aca="false">V2693*G10_CAGE+W2693*G10_SLEEVE</f>
        <v>429.8088</v>
      </c>
      <c r="AE2693" s="24" t="n">
        <f aca="false">N2693/1000*SHAFT_M+SHAFT_SET</f>
        <v>195.68</v>
      </c>
      <c r="AF2693" s="24" t="n">
        <f aca="false">2*ROUNDUP(G2693*1000/V_ZENER,0)*PRICE_Z+5*ROUNDUP(G2693*DIODE_SAFETY/V_STICK,0)*PRICE_STICK</f>
        <v>149.8</v>
      </c>
      <c r="AG2693" s="24" t="n">
        <f aca="false">SUM(X2693:AF2693)</f>
        <v>2538.62081211</v>
      </c>
      <c r="AH2693" s="20" t="n">
        <f aca="false">FIXED_BOM</f>
        <v>3461</v>
      </c>
      <c r="AI2693" s="24" t="n">
        <f aca="false">(AG2693+AH2693)*(1+CONT)</f>
        <v>6899.5639339265</v>
      </c>
      <c r="AJ2693" s="24" t="n">
        <f aca="false">IF(L2693&gt;0,AI2693/L2693,1000000000000)</f>
        <v>696.219163253783</v>
      </c>
      <c r="AK2693" s="8" t="n">
        <f aca="false">IF(AND(G2693&gt;=V_NEED,L2693&gt;=P_MIN,K2693&gt;=Z_MIN,F2693&lt;=N_CAP,D2693&lt;=R_MAX,OR(CORONA_REQ=0,O2693&gt;=G2693)),1,0)</f>
        <v>0</v>
      </c>
      <c r="AL2693" s="28" t="n">
        <f aca="false">IF(AK2693=1,IF(OBJECTIVE=1,AI2693,AJ2693),1000000000000)+ROW()*0.000000001</f>
        <v>1000000000000</v>
      </c>
    </row>
    <row r="2694" customFormat="false" ht="15" hidden="false" customHeight="false" outlineLevel="0" collapsed="false">
      <c r="A2694" s="8" t="n">
        <v>2690</v>
      </c>
      <c r="B2694" s="23" t="n">
        <v>10</v>
      </c>
      <c r="C2694" s="23" t="n">
        <v>4</v>
      </c>
      <c r="D2694" s="8" t="n">
        <v>300</v>
      </c>
      <c r="E2694" s="8" t="n">
        <v>22</v>
      </c>
      <c r="F2694" s="8" t="n">
        <v>6</v>
      </c>
      <c r="G2694" s="28" t="n">
        <v>20.62</v>
      </c>
      <c r="H2694" s="8" t="n">
        <v>132.172055</v>
      </c>
      <c r="I2694" s="8" t="n">
        <v>1073.815366</v>
      </c>
      <c r="J2694" s="28" t="n">
        <v>8.124375</v>
      </c>
      <c r="K2694" s="39" t="n">
        <v>1.390735</v>
      </c>
      <c r="L2694" s="28" t="n">
        <v>16.359977</v>
      </c>
      <c r="M2694" s="8" t="n">
        <v>242</v>
      </c>
      <c r="N2694" s="8" t="n">
        <v>1104</v>
      </c>
      <c r="O2694" s="28" t="n">
        <v>19.540911</v>
      </c>
      <c r="P2694" s="28" t="n">
        <v>29.962368</v>
      </c>
      <c r="Q2694" s="28" t="n">
        <v>35.625661</v>
      </c>
      <c r="R2694" s="8" t="n">
        <v>24</v>
      </c>
      <c r="S2694" s="8" t="n">
        <v>12</v>
      </c>
      <c r="T2694" s="23" t="n">
        <v>149.848666</v>
      </c>
      <c r="U2694" s="23" t="n">
        <v>124.778757</v>
      </c>
      <c r="V2694" s="28" t="n">
        <v>8.526172</v>
      </c>
      <c r="W2694" s="39" t="n">
        <v>0.896063</v>
      </c>
      <c r="X2694" s="24" t="n">
        <f aca="false">P2694*RHO_VANE/2700*(1+SCRAP)*PRICE_VANE</f>
        <v>358.64954496</v>
      </c>
      <c r="Y2694" s="24" t="n">
        <f aca="false">Q2694*RHO_PLATE/2700*(1+SCRAP)*PRICE_PLATE</f>
        <v>426.43916217</v>
      </c>
      <c r="Z2694" s="24" t="n">
        <f aca="false">T2694*CUT_M+(R2694+S2694)*CUT_SET</f>
        <v>260.772999</v>
      </c>
      <c r="AA2694" s="24" t="n">
        <f aca="false">U2694*ROUND_M</f>
        <v>623.893785</v>
      </c>
      <c r="AB2694" s="24" t="n">
        <f aca="false">(R2694+S2694)*FINISH_PART</f>
        <v>288</v>
      </c>
      <c r="AC2694" s="24" t="n">
        <f aca="false">R2694*SPACER_VANE+(R2694+S2694)*ASM_H*LABOUR</f>
        <v>477</v>
      </c>
      <c r="AD2694" s="24" t="n">
        <f aca="false">V2694*G10_CAGE+W2694*G10_SLEEVE</f>
        <v>565.3341</v>
      </c>
      <c r="AE2694" s="24" t="n">
        <f aca="false">N2694/1000*SHAFT_M+SHAFT_SET</f>
        <v>212.48</v>
      </c>
      <c r="AF2694" s="24" t="n">
        <f aca="false">2*ROUNDUP(G2694*1000/V_ZENER,0)*PRICE_Z+5*ROUNDUP(G2694*DIODE_SAFETY/V_STICK,0)*PRICE_STICK</f>
        <v>149.8</v>
      </c>
      <c r="AG2694" s="24" t="n">
        <f aca="false">SUM(X2694:AF2694)</f>
        <v>3362.36959113</v>
      </c>
      <c r="AH2694" s="20" t="n">
        <f aca="false">FIXED_BOM</f>
        <v>3461</v>
      </c>
      <c r="AI2694" s="24" t="n">
        <f aca="false">(AG2694+AH2694)*(1+CONT)</f>
        <v>7846.8750297995</v>
      </c>
      <c r="AJ2694" s="24" t="n">
        <f aca="false">IF(L2694&gt;0,AI2694/L2694,1000000000000)</f>
        <v>479.638512315726</v>
      </c>
      <c r="AK2694" s="8" t="n">
        <f aca="false">IF(AND(G2694&gt;=V_NEED,L2694&gt;=P_MIN,K2694&gt;=Z_MIN,F2694&lt;=N_CAP,D2694&lt;=R_MAX,OR(CORONA_REQ=0,O2694&gt;=G2694)),1,0)</f>
        <v>0</v>
      </c>
      <c r="AL2694" s="28" t="n">
        <f aca="false">IF(AK2694=1,IF(OBJECTIVE=1,AI2694,AJ2694),1000000000000)+ROW()*0.000000001</f>
        <v>1000000000000</v>
      </c>
    </row>
    <row r="2695" customFormat="false" ht="15" hidden="false" customHeight="false" outlineLevel="0" collapsed="false">
      <c r="A2695" s="8" t="n">
        <v>2691</v>
      </c>
      <c r="B2695" s="23" t="n">
        <v>10</v>
      </c>
      <c r="C2695" s="23" t="n">
        <v>4</v>
      </c>
      <c r="D2695" s="8" t="n">
        <v>300</v>
      </c>
      <c r="E2695" s="8" t="n">
        <v>22</v>
      </c>
      <c r="F2695" s="8" t="n">
        <v>8</v>
      </c>
      <c r="G2695" s="28" t="n">
        <v>20.62</v>
      </c>
      <c r="H2695" s="8" t="n">
        <v>179.507348</v>
      </c>
      <c r="I2695" s="8" t="n">
        <v>1464.293681</v>
      </c>
      <c r="J2695" s="28" t="n">
        <v>8.157291</v>
      </c>
      <c r="K2695" s="39" t="n">
        <v>1.402983</v>
      </c>
      <c r="L2695" s="28" t="n">
        <v>22.812298</v>
      </c>
      <c r="M2695" s="8" t="n">
        <v>326</v>
      </c>
      <c r="N2695" s="8" t="n">
        <v>1272</v>
      </c>
      <c r="O2695" s="28" t="n">
        <v>19.540911</v>
      </c>
      <c r="P2695" s="28" t="n">
        <v>39.949824</v>
      </c>
      <c r="Q2695" s="28" t="n">
        <v>47.500881</v>
      </c>
      <c r="R2695" s="8" t="n">
        <v>32</v>
      </c>
      <c r="S2695" s="8" t="n">
        <v>16</v>
      </c>
      <c r="T2695" s="23" t="n">
        <v>199.798221</v>
      </c>
      <c r="U2695" s="23" t="n">
        <v>166.371675</v>
      </c>
      <c r="V2695" s="28" t="n">
        <v>10.978906</v>
      </c>
      <c r="W2695" s="39" t="n">
        <v>1.153834</v>
      </c>
      <c r="X2695" s="24" t="n">
        <f aca="false">P2695*RHO_VANE/2700*(1+SCRAP)*PRICE_VANE</f>
        <v>478.19939328</v>
      </c>
      <c r="Y2695" s="24" t="n">
        <f aca="false">Q2695*RHO_PLATE/2700*(1+SCRAP)*PRICE_PLATE</f>
        <v>568.58554557</v>
      </c>
      <c r="Z2695" s="24" t="n">
        <f aca="false">T2695*CUT_M+(R2695+S2695)*CUT_SET</f>
        <v>347.6973315</v>
      </c>
      <c r="AA2695" s="24" t="n">
        <f aca="false">U2695*ROUND_M</f>
        <v>831.858375</v>
      </c>
      <c r="AB2695" s="24" t="n">
        <f aca="false">(R2695+S2695)*FINISH_PART</f>
        <v>384</v>
      </c>
      <c r="AC2695" s="24" t="n">
        <f aca="false">R2695*SPACER_VANE+(R2695+S2695)*ASM_H*LABOUR</f>
        <v>636</v>
      </c>
      <c r="AD2695" s="24" t="n">
        <f aca="false">V2695*G10_CAGE+W2695*G10_SLEEVE</f>
        <v>727.9644</v>
      </c>
      <c r="AE2695" s="24" t="n">
        <f aca="false">N2695/1000*SHAFT_M+SHAFT_SET</f>
        <v>232.64</v>
      </c>
      <c r="AF2695" s="24" t="n">
        <f aca="false">2*ROUNDUP(G2695*1000/V_ZENER,0)*PRICE_Z+5*ROUNDUP(G2695*DIODE_SAFETY/V_STICK,0)*PRICE_STICK</f>
        <v>149.8</v>
      </c>
      <c r="AG2695" s="24" t="n">
        <f aca="false">SUM(X2695:AF2695)</f>
        <v>4356.74504535</v>
      </c>
      <c r="AH2695" s="20" t="n">
        <f aca="false">FIXED_BOM</f>
        <v>3461</v>
      </c>
      <c r="AI2695" s="24" t="n">
        <f aca="false">(AG2695+AH2695)*(1+CONT)</f>
        <v>8990.4068021525</v>
      </c>
      <c r="AJ2695" s="24" t="n">
        <f aca="false">IF(L2695&gt;0,AI2695/L2695,1000000000000)</f>
        <v>394.103513909581</v>
      </c>
      <c r="AK2695" s="8" t="n">
        <f aca="false">IF(AND(G2695&gt;=V_NEED,L2695&gt;=P_MIN,K2695&gt;=Z_MIN,F2695&lt;=N_CAP,D2695&lt;=R_MAX,OR(CORONA_REQ=0,O2695&gt;=G2695)),1,0)</f>
        <v>0</v>
      </c>
      <c r="AL2695" s="28" t="n">
        <f aca="false">IF(AK2695=1,IF(OBJECTIVE=1,AI2695,AJ2695),1000000000000)+ROW()*0.000000001</f>
        <v>1000000000000</v>
      </c>
    </row>
    <row r="2696" customFormat="false" ht="15" hidden="false" customHeight="false" outlineLevel="0" collapsed="false">
      <c r="A2696" s="8" t="n">
        <v>2692</v>
      </c>
      <c r="B2696" s="23" t="n">
        <v>10</v>
      </c>
      <c r="C2696" s="23" t="n">
        <v>4</v>
      </c>
      <c r="D2696" s="8" t="n">
        <v>300</v>
      </c>
      <c r="E2696" s="8" t="n">
        <v>22</v>
      </c>
      <c r="F2696" s="8" t="n">
        <v>10</v>
      </c>
      <c r="G2696" s="28" t="n">
        <v>20.62</v>
      </c>
      <c r="H2696" s="8" t="n">
        <v>226.842641</v>
      </c>
      <c r="I2696" s="8" t="n">
        <v>1854.771996</v>
      </c>
      <c r="J2696" s="28" t="n">
        <v>8.17647</v>
      </c>
      <c r="K2696" s="39" t="n">
        <v>1.410609</v>
      </c>
      <c r="L2696" s="28" t="n">
        <v>29.289864</v>
      </c>
      <c r="M2696" s="8" t="n">
        <v>410</v>
      </c>
      <c r="N2696" s="8" t="n">
        <v>1440</v>
      </c>
      <c r="O2696" s="28" t="n">
        <v>19.540911</v>
      </c>
      <c r="P2696" s="28" t="n">
        <v>49.93728</v>
      </c>
      <c r="Q2696" s="28" t="n">
        <v>59.376101</v>
      </c>
      <c r="R2696" s="8" t="n">
        <v>40</v>
      </c>
      <c r="S2696" s="8" t="n">
        <v>20</v>
      </c>
      <c r="T2696" s="23" t="n">
        <v>249.747777</v>
      </c>
      <c r="U2696" s="23" t="n">
        <v>207.964594</v>
      </c>
      <c r="V2696" s="28" t="n">
        <v>13.431641</v>
      </c>
      <c r="W2696" s="39" t="n">
        <v>1.411606</v>
      </c>
      <c r="X2696" s="24" t="n">
        <f aca="false">P2696*RHO_VANE/2700*(1+SCRAP)*PRICE_VANE</f>
        <v>597.7492416</v>
      </c>
      <c r="Y2696" s="24" t="n">
        <f aca="false">Q2696*RHO_PLATE/2700*(1+SCRAP)*PRICE_PLATE</f>
        <v>710.73192897</v>
      </c>
      <c r="Z2696" s="24" t="n">
        <f aca="false">T2696*CUT_M+(R2696+S2696)*CUT_SET</f>
        <v>434.6216655</v>
      </c>
      <c r="AA2696" s="24" t="n">
        <f aca="false">U2696*ROUND_M</f>
        <v>1039.82297</v>
      </c>
      <c r="AB2696" s="24" t="n">
        <f aca="false">(R2696+S2696)*FINISH_PART</f>
        <v>480</v>
      </c>
      <c r="AC2696" s="24" t="n">
        <f aca="false">R2696*SPACER_VANE+(R2696+S2696)*ASM_H*LABOUR</f>
        <v>795</v>
      </c>
      <c r="AD2696" s="24" t="n">
        <f aca="false">V2696*G10_CAGE+W2696*G10_SLEEVE</f>
        <v>890.59482</v>
      </c>
      <c r="AE2696" s="24" t="n">
        <f aca="false">N2696/1000*SHAFT_M+SHAFT_SET</f>
        <v>252.8</v>
      </c>
      <c r="AF2696" s="24" t="n">
        <f aca="false">2*ROUNDUP(G2696*1000/V_ZENER,0)*PRICE_Z+5*ROUNDUP(G2696*DIODE_SAFETY/V_STICK,0)*PRICE_STICK</f>
        <v>149.8</v>
      </c>
      <c r="AG2696" s="24" t="n">
        <f aca="false">SUM(X2696:AF2696)</f>
        <v>5351.12062607</v>
      </c>
      <c r="AH2696" s="20" t="n">
        <f aca="false">FIXED_BOM</f>
        <v>3461</v>
      </c>
      <c r="AI2696" s="24" t="n">
        <f aca="false">(AG2696+AH2696)*(1+CONT)</f>
        <v>10133.9387199805</v>
      </c>
      <c r="AJ2696" s="24" t="n">
        <f aca="false">IF(L2696&gt;0,AI2696/L2696,1000000000000)</f>
        <v>345.987906259329</v>
      </c>
      <c r="AK2696" s="8" t="n">
        <f aca="false">IF(AND(G2696&gt;=V_NEED,L2696&gt;=P_MIN,K2696&gt;=Z_MIN,F2696&lt;=N_CAP,D2696&lt;=R_MAX,OR(CORONA_REQ=0,O2696&gt;=G2696)),1,0)</f>
        <v>0</v>
      </c>
      <c r="AL2696" s="28" t="n">
        <f aca="false">IF(AK2696=1,IF(OBJECTIVE=1,AI2696,AJ2696),1000000000000)+ROW()*0.000000001</f>
        <v>1000000000000</v>
      </c>
    </row>
    <row r="2697" customFormat="false" ht="15" hidden="false" customHeight="false" outlineLevel="0" collapsed="false">
      <c r="A2697" s="8" t="n">
        <v>2693</v>
      </c>
      <c r="B2697" s="23" t="n">
        <v>10</v>
      </c>
      <c r="C2697" s="23" t="n">
        <v>4</v>
      </c>
      <c r="D2697" s="8" t="n">
        <v>300</v>
      </c>
      <c r="E2697" s="8" t="n">
        <v>22</v>
      </c>
      <c r="F2697" s="8" t="n">
        <v>12</v>
      </c>
      <c r="G2697" s="28" t="n">
        <v>20.62</v>
      </c>
      <c r="H2697" s="8" t="n">
        <v>274.177934</v>
      </c>
      <c r="I2697" s="8" t="n">
        <v>2245.250311</v>
      </c>
      <c r="J2697" s="28" t="n">
        <v>8.189026</v>
      </c>
      <c r="K2697" s="39" t="n">
        <v>1.41543</v>
      </c>
      <c r="L2697" s="28" t="n">
        <v>35.733914</v>
      </c>
      <c r="M2697" s="8" t="n">
        <v>494</v>
      </c>
      <c r="N2697" s="8" t="n">
        <v>1608</v>
      </c>
      <c r="O2697" s="28" t="n">
        <v>19.540911</v>
      </c>
      <c r="P2697" s="28" t="n">
        <v>59.924736</v>
      </c>
      <c r="Q2697" s="28" t="n">
        <v>71.251321</v>
      </c>
      <c r="R2697" s="8" t="n">
        <v>48</v>
      </c>
      <c r="S2697" s="8" t="n">
        <v>24</v>
      </c>
      <c r="T2697" s="23" t="n">
        <v>299.697332</v>
      </c>
      <c r="U2697" s="23" t="n">
        <v>249.557513</v>
      </c>
      <c r="V2697" s="28" t="n">
        <v>15.884375</v>
      </c>
      <c r="W2697" s="39" t="n">
        <v>1.669377</v>
      </c>
      <c r="X2697" s="24" t="n">
        <f aca="false">P2697*RHO_VANE/2700*(1+SCRAP)*PRICE_VANE</f>
        <v>717.29908992</v>
      </c>
      <c r="Y2697" s="24" t="n">
        <f aca="false">Q2697*RHO_PLATE/2700*(1+SCRAP)*PRICE_PLATE</f>
        <v>852.87831237</v>
      </c>
      <c r="Z2697" s="24" t="n">
        <f aca="false">T2697*CUT_M+(R2697+S2697)*CUT_SET</f>
        <v>521.545998</v>
      </c>
      <c r="AA2697" s="24" t="n">
        <f aca="false">U2697*ROUND_M</f>
        <v>1247.787565</v>
      </c>
      <c r="AB2697" s="24" t="n">
        <f aca="false">(R2697+S2697)*FINISH_PART</f>
        <v>576</v>
      </c>
      <c r="AC2697" s="24" t="n">
        <f aca="false">R2697*SPACER_VANE+(R2697+S2697)*ASM_H*LABOUR</f>
        <v>954</v>
      </c>
      <c r="AD2697" s="24" t="n">
        <f aca="false">V2697*G10_CAGE+W2697*G10_SLEEVE</f>
        <v>1053.22512</v>
      </c>
      <c r="AE2697" s="24" t="n">
        <f aca="false">N2697/1000*SHAFT_M+SHAFT_SET</f>
        <v>272.96</v>
      </c>
      <c r="AF2697" s="24" t="n">
        <f aca="false">2*ROUNDUP(G2697*1000/V_ZENER,0)*PRICE_Z+5*ROUNDUP(G2697*DIODE_SAFETY/V_STICK,0)*PRICE_STICK</f>
        <v>149.8</v>
      </c>
      <c r="AG2697" s="24" t="n">
        <f aca="false">SUM(X2697:AF2697)</f>
        <v>6345.49608529</v>
      </c>
      <c r="AH2697" s="20" t="n">
        <f aca="false">FIXED_BOM</f>
        <v>3461</v>
      </c>
      <c r="AI2697" s="24" t="n">
        <f aca="false">(AG2697+AH2697)*(1+CONT)</f>
        <v>11277.4704980835</v>
      </c>
      <c r="AJ2697" s="24" t="n">
        <f aca="false">IF(L2697&gt;0,AI2697/L2697,1000000000000)</f>
        <v>315.595725060611</v>
      </c>
      <c r="AK2697" s="8" t="n">
        <f aca="false">IF(AND(G2697&gt;=V_NEED,L2697&gt;=P_MIN,K2697&gt;=Z_MIN,F2697&lt;=N_CAP,D2697&lt;=R_MAX,OR(CORONA_REQ=0,O2697&gt;=G2697)),1,0)</f>
        <v>0</v>
      </c>
      <c r="AL2697" s="28" t="n">
        <f aca="false">IF(AK2697=1,IF(OBJECTIVE=1,AI2697,AJ2697),1000000000000)+ROW()*0.000000001</f>
        <v>1000000000000</v>
      </c>
    </row>
    <row r="2698" customFormat="false" ht="15" hidden="false" customHeight="false" outlineLevel="0" collapsed="false">
      <c r="A2698" s="8" t="n">
        <v>2694</v>
      </c>
      <c r="B2698" s="23" t="n">
        <v>10</v>
      </c>
      <c r="C2698" s="23" t="n">
        <v>4</v>
      </c>
      <c r="D2698" s="8" t="n">
        <v>300</v>
      </c>
      <c r="E2698" s="8" t="n">
        <v>22</v>
      </c>
      <c r="F2698" s="8" t="n">
        <v>16</v>
      </c>
      <c r="G2698" s="28" t="n">
        <v>20.62</v>
      </c>
      <c r="H2698" s="8" t="n">
        <v>368.848519</v>
      </c>
      <c r="I2698" s="8" t="n">
        <v>3026.206941</v>
      </c>
      <c r="J2698" s="28" t="n">
        <v>8.204471</v>
      </c>
      <c r="K2698" s="39" t="n">
        <v>1.421224</v>
      </c>
      <c r="L2698" s="28" t="n">
        <v>48.705264</v>
      </c>
      <c r="M2698" s="8" t="n">
        <v>648</v>
      </c>
      <c r="N2698" s="8" t="n">
        <v>1916</v>
      </c>
      <c r="O2698" s="28" t="n">
        <v>19.540911</v>
      </c>
      <c r="P2698" s="28" t="n">
        <v>79.899648</v>
      </c>
      <c r="Q2698" s="28" t="n">
        <v>89.064152</v>
      </c>
      <c r="R2698" s="8" t="n">
        <v>64</v>
      </c>
      <c r="S2698" s="8" t="n">
        <v>30</v>
      </c>
      <c r="T2698" s="23" t="n">
        <v>395.198213</v>
      </c>
      <c r="U2698" s="23" t="n">
        <v>328.345121</v>
      </c>
      <c r="V2698" s="28" t="n">
        <v>20.381055</v>
      </c>
      <c r="W2698" s="39" t="n">
        <v>2.141958</v>
      </c>
      <c r="X2698" s="24" t="n">
        <f aca="false">P2698*RHO_VANE/2700*(1+SCRAP)*PRICE_VANE</f>
        <v>956.39878656</v>
      </c>
      <c r="Y2698" s="24" t="n">
        <f aca="false">Q2698*RHO_PLATE/2700*(1+SCRAP)*PRICE_PLATE</f>
        <v>1066.09789944</v>
      </c>
      <c r="Z2698" s="24" t="n">
        <f aca="false">T2698*CUT_M+(R2698+S2698)*CUT_SET</f>
        <v>686.7973195</v>
      </c>
      <c r="AA2698" s="24" t="n">
        <f aca="false">U2698*ROUND_M</f>
        <v>1641.725605</v>
      </c>
      <c r="AB2698" s="24" t="n">
        <f aca="false">(R2698+S2698)*FINISH_PART</f>
        <v>752</v>
      </c>
      <c r="AC2698" s="24" t="n">
        <f aca="false">R2698*SPACER_VANE+(R2698+S2698)*ASM_H*LABOUR</f>
        <v>1249.5</v>
      </c>
      <c r="AD2698" s="24" t="n">
        <f aca="false">V2698*G10_CAGE+W2698*G10_SLEEVE</f>
        <v>1351.38078</v>
      </c>
      <c r="AE2698" s="24" t="n">
        <f aca="false">N2698/1000*SHAFT_M+SHAFT_SET</f>
        <v>309.92</v>
      </c>
      <c r="AF2698" s="24" t="n">
        <f aca="false">2*ROUNDUP(G2698*1000/V_ZENER,0)*PRICE_Z+5*ROUNDUP(G2698*DIODE_SAFETY/V_STICK,0)*PRICE_STICK</f>
        <v>149.8</v>
      </c>
      <c r="AG2698" s="24" t="n">
        <f aca="false">SUM(X2698:AF2698)</f>
        <v>8163.6203905</v>
      </c>
      <c r="AH2698" s="20" t="n">
        <f aca="false">FIXED_BOM</f>
        <v>3461</v>
      </c>
      <c r="AI2698" s="24" t="n">
        <f aca="false">(AG2698+AH2698)*(1+CONT)</f>
        <v>13368.313449075</v>
      </c>
      <c r="AJ2698" s="24" t="n">
        <f aca="false">IF(L2698&gt;0,AI2698/L2698,1000000000000)</f>
        <v>274.473688287061</v>
      </c>
      <c r="AK2698" s="8" t="n">
        <f aca="false">IF(AND(G2698&gt;=V_NEED,L2698&gt;=P_MIN,K2698&gt;=Z_MIN,F2698&lt;=N_CAP,D2698&lt;=R_MAX,OR(CORONA_REQ=0,O2698&gt;=G2698)),1,0)</f>
        <v>0</v>
      </c>
      <c r="AL2698" s="28" t="n">
        <f aca="false">IF(AK2698=1,IF(OBJECTIVE=1,AI2698,AJ2698),1000000000000)+ROW()*0.000000001</f>
        <v>1000000000000</v>
      </c>
    </row>
    <row r="2699" customFormat="false" ht="15" hidden="false" customHeight="false" outlineLevel="0" collapsed="false">
      <c r="A2699" s="8" t="n">
        <v>2695</v>
      </c>
      <c r="B2699" s="23" t="n">
        <v>10</v>
      </c>
      <c r="C2699" s="23" t="n">
        <v>4</v>
      </c>
      <c r="D2699" s="8" t="n">
        <v>300</v>
      </c>
      <c r="E2699" s="8" t="n">
        <v>26</v>
      </c>
      <c r="F2699" s="8" t="n">
        <v>4</v>
      </c>
      <c r="G2699" s="28" t="n">
        <v>20.62</v>
      </c>
      <c r="H2699" s="8" t="n">
        <v>124.573021</v>
      </c>
      <c r="I2699" s="8" t="n">
        <v>796.172117</v>
      </c>
      <c r="J2699" s="28" t="n">
        <v>6.391208</v>
      </c>
      <c r="K2699" s="39" t="n">
        <v>1.319621</v>
      </c>
      <c r="L2699" s="28" t="n">
        <v>10.517231</v>
      </c>
      <c r="M2699" s="8" t="n">
        <v>172</v>
      </c>
      <c r="N2699" s="8" t="n">
        <v>964</v>
      </c>
      <c r="O2699" s="28" t="n">
        <v>19.540911</v>
      </c>
      <c r="P2699" s="28" t="n">
        <v>23.141638</v>
      </c>
      <c r="Q2699" s="28" t="n">
        <v>29.688051</v>
      </c>
      <c r="R2699" s="8" t="n">
        <v>16</v>
      </c>
      <c r="S2699" s="8" t="n">
        <v>10</v>
      </c>
      <c r="T2699" s="23" t="n">
        <v>104.29734</v>
      </c>
      <c r="U2699" s="23" t="n">
        <v>87.584067</v>
      </c>
      <c r="V2699" s="28" t="n">
        <v>6.482227</v>
      </c>
      <c r="W2699" s="39" t="n">
        <v>0.681253</v>
      </c>
      <c r="X2699" s="24" t="n">
        <f aca="false">P2699*RHO_VANE/2700*(1+SCRAP)*PRICE_VANE</f>
        <v>277.00540686</v>
      </c>
      <c r="Y2699" s="24" t="n">
        <f aca="false">Q2699*RHO_PLATE/2700*(1+SCRAP)*PRICE_PLATE</f>
        <v>355.36597047</v>
      </c>
      <c r="Z2699" s="24" t="n">
        <f aca="false">T2699*CUT_M+(R2699+S2699)*CUT_SET</f>
        <v>182.44601</v>
      </c>
      <c r="AA2699" s="24" t="n">
        <f aca="false">U2699*ROUND_M</f>
        <v>437.920335</v>
      </c>
      <c r="AB2699" s="24" t="n">
        <f aca="false">(R2699+S2699)*FINISH_PART</f>
        <v>208</v>
      </c>
      <c r="AC2699" s="24" t="n">
        <f aca="false">R2699*SPACER_VANE+(R2699+S2699)*ASM_H*LABOUR</f>
        <v>340.5</v>
      </c>
      <c r="AD2699" s="24" t="n">
        <f aca="false">V2699*G10_CAGE+W2699*G10_SLEEVE</f>
        <v>429.8088</v>
      </c>
      <c r="AE2699" s="24" t="n">
        <f aca="false">N2699/1000*SHAFT_M+SHAFT_SET</f>
        <v>195.68</v>
      </c>
      <c r="AF2699" s="24" t="n">
        <f aca="false">2*ROUNDUP(G2699*1000/V_ZENER,0)*PRICE_Z+5*ROUNDUP(G2699*DIODE_SAFETY/V_STICK,0)*PRICE_STICK</f>
        <v>149.8</v>
      </c>
      <c r="AG2699" s="24" t="n">
        <f aca="false">SUM(X2699:AF2699)</f>
        <v>2576.52652233</v>
      </c>
      <c r="AH2699" s="20" t="n">
        <f aca="false">FIXED_BOM</f>
        <v>3461</v>
      </c>
      <c r="AI2699" s="24" t="n">
        <f aca="false">(AG2699+AH2699)*(1+CONT)</f>
        <v>6943.1555006795</v>
      </c>
      <c r="AJ2699" s="24" t="n">
        <f aca="false">IF(L2699&gt;0,AI2699/L2699,1000000000000)</f>
        <v>660.16953518274</v>
      </c>
      <c r="AK2699" s="8" t="n">
        <f aca="false">IF(AND(G2699&gt;=V_NEED,L2699&gt;=P_MIN,K2699&gt;=Z_MIN,F2699&lt;=N_CAP,D2699&lt;=R_MAX,OR(CORONA_REQ=0,O2699&gt;=G2699)),1,0)</f>
        <v>0</v>
      </c>
      <c r="AL2699" s="28" t="n">
        <f aca="false">IF(AK2699=1,IF(OBJECTIVE=1,AI2699,AJ2699),1000000000000)+ROW()*0.000000001</f>
        <v>1000000000000</v>
      </c>
    </row>
    <row r="2700" customFormat="false" ht="15" hidden="false" customHeight="false" outlineLevel="0" collapsed="false">
      <c r="A2700" s="8" t="n">
        <v>2696</v>
      </c>
      <c r="B2700" s="23" t="n">
        <v>10</v>
      </c>
      <c r="C2700" s="23" t="n">
        <v>4</v>
      </c>
      <c r="D2700" s="8" t="n">
        <v>300</v>
      </c>
      <c r="E2700" s="8" t="n">
        <v>26</v>
      </c>
      <c r="F2700" s="8" t="n">
        <v>6</v>
      </c>
      <c r="G2700" s="28" t="n">
        <v>20.62</v>
      </c>
      <c r="H2700" s="8" t="n">
        <v>194.614747</v>
      </c>
      <c r="I2700" s="8" t="n">
        <v>1251.127612</v>
      </c>
      <c r="J2700" s="28" t="n">
        <v>6.42874</v>
      </c>
      <c r="K2700" s="39" t="n">
        <v>1.339464</v>
      </c>
      <c r="L2700" s="28" t="n">
        <v>17.276267</v>
      </c>
      <c r="M2700" s="8" t="n">
        <v>256</v>
      </c>
      <c r="N2700" s="8" t="n">
        <v>1132</v>
      </c>
      <c r="O2700" s="28" t="n">
        <v>19.540911</v>
      </c>
      <c r="P2700" s="28" t="n">
        <v>34.712456</v>
      </c>
      <c r="Q2700" s="28" t="n">
        <v>41.563271</v>
      </c>
      <c r="R2700" s="8" t="n">
        <v>24</v>
      </c>
      <c r="S2700" s="8" t="n">
        <v>14</v>
      </c>
      <c r="T2700" s="23" t="n">
        <v>154.246896</v>
      </c>
      <c r="U2700" s="23" t="n">
        <v>129.176986</v>
      </c>
      <c r="V2700" s="28" t="n">
        <v>8.934961</v>
      </c>
      <c r="W2700" s="39" t="n">
        <v>0.939025</v>
      </c>
      <c r="X2700" s="24" t="n">
        <f aca="false">P2700*RHO_VANE/2700*(1+SCRAP)*PRICE_VANE</f>
        <v>415.50809832</v>
      </c>
      <c r="Y2700" s="24" t="n">
        <f aca="false">Q2700*RHO_PLATE/2700*(1+SCRAP)*PRICE_PLATE</f>
        <v>497.51235387</v>
      </c>
      <c r="Z2700" s="24" t="n">
        <f aca="false">T2700*CUT_M+(R2700+S2700)*CUT_SET</f>
        <v>269.370344</v>
      </c>
      <c r="AA2700" s="24" t="n">
        <f aca="false">U2700*ROUND_M</f>
        <v>645.88493</v>
      </c>
      <c r="AB2700" s="24" t="n">
        <f aca="false">(R2700+S2700)*FINISH_PART</f>
        <v>304</v>
      </c>
      <c r="AC2700" s="24" t="n">
        <f aca="false">R2700*SPACER_VANE+(R2700+S2700)*ASM_H*LABOUR</f>
        <v>499.5</v>
      </c>
      <c r="AD2700" s="24" t="n">
        <f aca="false">V2700*G10_CAGE+W2700*G10_SLEEVE</f>
        <v>592.43916</v>
      </c>
      <c r="AE2700" s="24" t="n">
        <f aca="false">N2700/1000*SHAFT_M+SHAFT_SET</f>
        <v>215.84</v>
      </c>
      <c r="AF2700" s="24" t="n">
        <f aca="false">2*ROUNDUP(G2700*1000/V_ZENER,0)*PRICE_Z+5*ROUNDUP(G2700*DIODE_SAFETY/V_STICK,0)*PRICE_STICK</f>
        <v>149.8</v>
      </c>
      <c r="AG2700" s="24" t="n">
        <f aca="false">SUM(X2700:AF2700)</f>
        <v>3589.85488619</v>
      </c>
      <c r="AH2700" s="20" t="n">
        <f aca="false">FIXED_BOM</f>
        <v>3461</v>
      </c>
      <c r="AI2700" s="24" t="n">
        <f aca="false">(AG2700+AH2700)*(1+CONT)</f>
        <v>8108.4831191185</v>
      </c>
      <c r="AJ2700" s="24" t="n">
        <f aca="false">IF(L2700&gt;0,AI2700/L2700,1000000000000)</f>
        <v>469.342313308685</v>
      </c>
      <c r="AK2700" s="8" t="n">
        <f aca="false">IF(AND(G2700&gt;=V_NEED,L2700&gt;=P_MIN,K2700&gt;=Z_MIN,F2700&lt;=N_CAP,D2700&lt;=R_MAX,OR(CORONA_REQ=0,O2700&gt;=G2700)),1,0)</f>
        <v>0</v>
      </c>
      <c r="AL2700" s="28" t="n">
        <f aca="false">IF(AK2700=1,IF(OBJECTIVE=1,AI2700,AJ2700),1000000000000)+ROW()*0.000000001</f>
        <v>1000000000000</v>
      </c>
    </row>
    <row r="2701" customFormat="false" ht="15" hidden="false" customHeight="false" outlineLevel="0" collapsed="false">
      <c r="A2701" s="8" t="n">
        <v>2697</v>
      </c>
      <c r="B2701" s="23" t="n">
        <v>10</v>
      </c>
      <c r="C2701" s="23" t="n">
        <v>4</v>
      </c>
      <c r="D2701" s="8" t="n">
        <v>300</v>
      </c>
      <c r="E2701" s="8" t="n">
        <v>26</v>
      </c>
      <c r="F2701" s="8" t="n">
        <v>8</v>
      </c>
      <c r="G2701" s="28" t="n">
        <v>20.62</v>
      </c>
      <c r="H2701" s="8" t="n">
        <v>264.656474</v>
      </c>
      <c r="I2701" s="8" t="n">
        <v>1706.083107</v>
      </c>
      <c r="J2701" s="28" t="n">
        <v>6.446406</v>
      </c>
      <c r="K2701" s="39" t="n">
        <v>1.348841</v>
      </c>
      <c r="L2701" s="28" t="n">
        <v>24.047374</v>
      </c>
      <c r="M2701" s="8" t="n">
        <v>340</v>
      </c>
      <c r="N2701" s="8" t="n">
        <v>1300</v>
      </c>
      <c r="O2701" s="28" t="n">
        <v>19.540911</v>
      </c>
      <c r="P2701" s="28" t="n">
        <v>46.283275</v>
      </c>
      <c r="Q2701" s="28" t="n">
        <v>53.438491</v>
      </c>
      <c r="R2701" s="8" t="n">
        <v>32</v>
      </c>
      <c r="S2701" s="8" t="n">
        <v>18</v>
      </c>
      <c r="T2701" s="23" t="n">
        <v>204.196451</v>
      </c>
      <c r="U2701" s="23" t="n">
        <v>170.769905</v>
      </c>
      <c r="V2701" s="28" t="n">
        <v>11.387695</v>
      </c>
      <c r="W2701" s="39" t="n">
        <v>1.196796</v>
      </c>
      <c r="X2701" s="24" t="n">
        <f aca="false">P2701*RHO_VANE/2700*(1+SCRAP)*PRICE_VANE</f>
        <v>554.01080175</v>
      </c>
      <c r="Y2701" s="24" t="n">
        <f aca="false">Q2701*RHO_PLATE/2700*(1+SCRAP)*PRICE_PLATE</f>
        <v>639.65873727</v>
      </c>
      <c r="Z2701" s="24" t="n">
        <f aca="false">T2701*CUT_M+(R2701+S2701)*CUT_SET</f>
        <v>356.2946765</v>
      </c>
      <c r="AA2701" s="24" t="n">
        <f aca="false">U2701*ROUND_M</f>
        <v>853.849525</v>
      </c>
      <c r="AB2701" s="24" t="n">
        <f aca="false">(R2701+S2701)*FINISH_PART</f>
        <v>400</v>
      </c>
      <c r="AC2701" s="24" t="n">
        <f aca="false">R2701*SPACER_VANE+(R2701+S2701)*ASM_H*LABOUR</f>
        <v>658.5</v>
      </c>
      <c r="AD2701" s="24" t="n">
        <f aca="false">V2701*G10_CAGE+W2701*G10_SLEEVE</f>
        <v>755.06946</v>
      </c>
      <c r="AE2701" s="24" t="n">
        <f aca="false">N2701/1000*SHAFT_M+SHAFT_SET</f>
        <v>236</v>
      </c>
      <c r="AF2701" s="24" t="n">
        <f aca="false">2*ROUNDUP(G2701*1000/V_ZENER,0)*PRICE_Z+5*ROUNDUP(G2701*DIODE_SAFETY/V_STICK,0)*PRICE_STICK</f>
        <v>149.8</v>
      </c>
      <c r="AG2701" s="24" t="n">
        <f aca="false">SUM(X2701:AF2701)</f>
        <v>4603.18320052</v>
      </c>
      <c r="AH2701" s="20" t="n">
        <f aca="false">FIXED_BOM</f>
        <v>3461</v>
      </c>
      <c r="AI2701" s="24" t="n">
        <f aca="false">(AG2701+AH2701)*(1+CONT)</f>
        <v>9273.810680598</v>
      </c>
      <c r="AJ2701" s="24" t="n">
        <f aca="false">IF(L2701&gt;0,AI2701/L2701,1000000000000)</f>
        <v>385.647542247149</v>
      </c>
      <c r="AK2701" s="8" t="n">
        <f aca="false">IF(AND(G2701&gt;=V_NEED,L2701&gt;=P_MIN,K2701&gt;=Z_MIN,F2701&lt;=N_CAP,D2701&lt;=R_MAX,OR(CORONA_REQ=0,O2701&gt;=G2701)),1,0)</f>
        <v>0</v>
      </c>
      <c r="AL2701" s="28" t="n">
        <f aca="false">IF(AK2701=1,IF(OBJECTIVE=1,AI2701,AJ2701),1000000000000)+ROW()*0.000000001</f>
        <v>1000000000000</v>
      </c>
    </row>
    <row r="2702" customFormat="false" ht="15" hidden="false" customHeight="false" outlineLevel="0" collapsed="false">
      <c r="A2702" s="8" t="n">
        <v>2698</v>
      </c>
      <c r="B2702" s="23" t="n">
        <v>10</v>
      </c>
      <c r="C2702" s="23" t="n">
        <v>4</v>
      </c>
      <c r="D2702" s="8" t="n">
        <v>300</v>
      </c>
      <c r="E2702" s="8" t="n">
        <v>26</v>
      </c>
      <c r="F2702" s="8" t="n">
        <v>10</v>
      </c>
      <c r="G2702" s="28" t="n">
        <v>20.62</v>
      </c>
      <c r="H2702" s="8" t="n">
        <v>334.6982</v>
      </c>
      <c r="I2702" s="8" t="n">
        <v>2161.038603</v>
      </c>
      <c r="J2702" s="28" t="n">
        <v>6.456678</v>
      </c>
      <c r="K2702" s="39" t="n">
        <v>1.35491</v>
      </c>
      <c r="L2702" s="28" t="n">
        <v>30.828198</v>
      </c>
      <c r="M2702" s="8" t="n">
        <v>424</v>
      </c>
      <c r="N2702" s="8" t="n">
        <v>1468</v>
      </c>
      <c r="O2702" s="28" t="n">
        <v>19.540911</v>
      </c>
      <c r="P2702" s="28" t="n">
        <v>57.854094</v>
      </c>
      <c r="Q2702" s="28" t="n">
        <v>65.313711</v>
      </c>
      <c r="R2702" s="8" t="n">
        <v>40</v>
      </c>
      <c r="S2702" s="8" t="n">
        <v>22</v>
      </c>
      <c r="T2702" s="23" t="n">
        <v>254.146006</v>
      </c>
      <c r="U2702" s="23" t="n">
        <v>212.362824</v>
      </c>
      <c r="V2702" s="28" t="n">
        <v>13.84043</v>
      </c>
      <c r="W2702" s="39" t="n">
        <v>1.454567</v>
      </c>
      <c r="X2702" s="24" t="n">
        <f aca="false">P2702*RHO_VANE/2700*(1+SCRAP)*PRICE_VANE</f>
        <v>692.51350518</v>
      </c>
      <c r="Y2702" s="24" t="n">
        <f aca="false">Q2702*RHO_PLATE/2700*(1+SCRAP)*PRICE_PLATE</f>
        <v>781.80512067</v>
      </c>
      <c r="Z2702" s="24" t="n">
        <f aca="false">T2702*CUT_M+(R2702+S2702)*CUT_SET</f>
        <v>443.219009</v>
      </c>
      <c r="AA2702" s="24" t="n">
        <f aca="false">U2702*ROUND_M</f>
        <v>1061.81412</v>
      </c>
      <c r="AB2702" s="24" t="n">
        <f aca="false">(R2702+S2702)*FINISH_PART</f>
        <v>496</v>
      </c>
      <c r="AC2702" s="24" t="n">
        <f aca="false">R2702*SPACER_VANE+(R2702+S2702)*ASM_H*LABOUR</f>
        <v>817.5</v>
      </c>
      <c r="AD2702" s="24" t="n">
        <f aca="false">V2702*G10_CAGE+W2702*G10_SLEEVE</f>
        <v>917.69982</v>
      </c>
      <c r="AE2702" s="24" t="n">
        <f aca="false">N2702/1000*SHAFT_M+SHAFT_SET</f>
        <v>256.16</v>
      </c>
      <c r="AF2702" s="24" t="n">
        <f aca="false">2*ROUNDUP(G2702*1000/V_ZENER,0)*PRICE_Z+5*ROUNDUP(G2702*DIODE_SAFETY/V_STICK,0)*PRICE_STICK</f>
        <v>149.8</v>
      </c>
      <c r="AG2702" s="24" t="n">
        <f aca="false">SUM(X2702:AF2702)</f>
        <v>5616.51157485</v>
      </c>
      <c r="AH2702" s="20" t="n">
        <f aca="false">FIXED_BOM</f>
        <v>3461</v>
      </c>
      <c r="AI2702" s="24" t="n">
        <f aca="false">(AG2702+AH2702)*(1+CONT)</f>
        <v>10439.1383110775</v>
      </c>
      <c r="AJ2702" s="24" t="n">
        <f aca="false">IF(L2702&gt;0,AI2702/L2702,1000000000000)</f>
        <v>338.623046052757</v>
      </c>
      <c r="AK2702" s="8" t="n">
        <f aca="false">IF(AND(G2702&gt;=V_NEED,L2702&gt;=P_MIN,K2702&gt;=Z_MIN,F2702&lt;=N_CAP,D2702&lt;=R_MAX,OR(CORONA_REQ=0,O2702&gt;=G2702)),1,0)</f>
        <v>0</v>
      </c>
      <c r="AL2702" s="28" t="n">
        <f aca="false">IF(AK2702=1,IF(OBJECTIVE=1,AI2702,AJ2702),1000000000000)+ROW()*0.000000001</f>
        <v>1000000000000</v>
      </c>
    </row>
    <row r="2703" customFormat="false" ht="15" hidden="false" customHeight="false" outlineLevel="0" collapsed="false">
      <c r="A2703" s="8" t="n">
        <v>2699</v>
      </c>
      <c r="B2703" s="23" t="n">
        <v>10</v>
      </c>
      <c r="C2703" s="23" t="n">
        <v>4</v>
      </c>
      <c r="D2703" s="8" t="n">
        <v>300</v>
      </c>
      <c r="E2703" s="8" t="n">
        <v>26</v>
      </c>
      <c r="F2703" s="8" t="n">
        <v>12</v>
      </c>
      <c r="G2703" s="28" t="n">
        <v>20.62</v>
      </c>
      <c r="H2703" s="8" t="n">
        <v>404.739926</v>
      </c>
      <c r="I2703" s="8" t="n">
        <v>2615.994098</v>
      </c>
      <c r="J2703" s="28" t="n">
        <v>6.463395</v>
      </c>
      <c r="K2703" s="39" t="n">
        <v>1.35838</v>
      </c>
      <c r="L2703" s="28" t="n">
        <v>37.607112</v>
      </c>
      <c r="M2703" s="8" t="n">
        <v>508</v>
      </c>
      <c r="N2703" s="8" t="n">
        <v>1636</v>
      </c>
      <c r="O2703" s="28" t="n">
        <v>19.540911</v>
      </c>
      <c r="P2703" s="28" t="n">
        <v>69.424913</v>
      </c>
      <c r="Q2703" s="28" t="n">
        <v>77.188931</v>
      </c>
      <c r="R2703" s="8" t="n">
        <v>48</v>
      </c>
      <c r="S2703" s="8" t="n">
        <v>26</v>
      </c>
      <c r="T2703" s="23" t="n">
        <v>304.095562</v>
      </c>
      <c r="U2703" s="23" t="n">
        <v>253.955743</v>
      </c>
      <c r="V2703" s="28" t="n">
        <v>16.293164</v>
      </c>
      <c r="W2703" s="39" t="n">
        <v>1.712339</v>
      </c>
      <c r="X2703" s="24" t="n">
        <f aca="false">P2703*RHO_VANE/2700*(1+SCRAP)*PRICE_VANE</f>
        <v>831.01620861</v>
      </c>
      <c r="Y2703" s="24" t="n">
        <f aca="false">Q2703*RHO_PLATE/2700*(1+SCRAP)*PRICE_PLATE</f>
        <v>923.95150407</v>
      </c>
      <c r="Z2703" s="24" t="n">
        <f aca="false">T2703*CUT_M+(R2703+S2703)*CUT_SET</f>
        <v>530.143343</v>
      </c>
      <c r="AA2703" s="24" t="n">
        <f aca="false">U2703*ROUND_M</f>
        <v>1269.778715</v>
      </c>
      <c r="AB2703" s="24" t="n">
        <f aca="false">(R2703+S2703)*FINISH_PART</f>
        <v>592</v>
      </c>
      <c r="AC2703" s="24" t="n">
        <f aca="false">R2703*SPACER_VANE+(R2703+S2703)*ASM_H*LABOUR</f>
        <v>976.5</v>
      </c>
      <c r="AD2703" s="24" t="n">
        <f aca="false">V2703*G10_CAGE+W2703*G10_SLEEVE</f>
        <v>1080.33018</v>
      </c>
      <c r="AE2703" s="24" t="n">
        <f aca="false">N2703/1000*SHAFT_M+SHAFT_SET</f>
        <v>276.32</v>
      </c>
      <c r="AF2703" s="24" t="n">
        <f aca="false">2*ROUNDUP(G2703*1000/V_ZENER,0)*PRICE_Z+5*ROUNDUP(G2703*DIODE_SAFETY/V_STICK,0)*PRICE_STICK</f>
        <v>149.8</v>
      </c>
      <c r="AG2703" s="24" t="n">
        <f aca="false">SUM(X2703:AF2703)</f>
        <v>6629.83995068</v>
      </c>
      <c r="AH2703" s="20" t="n">
        <f aca="false">FIXED_BOM</f>
        <v>3461</v>
      </c>
      <c r="AI2703" s="24" t="n">
        <f aca="false">(AG2703+AH2703)*(1+CONT)</f>
        <v>11604.465943282</v>
      </c>
      <c r="AJ2703" s="24" t="n">
        <f aca="false">IF(L2703&gt;0,AI2703/L2703,1000000000000)</f>
        <v>308.571047499792</v>
      </c>
      <c r="AK2703" s="8" t="n">
        <f aca="false">IF(AND(G2703&gt;=V_NEED,L2703&gt;=P_MIN,K2703&gt;=Z_MIN,F2703&lt;=N_CAP,D2703&lt;=R_MAX,OR(CORONA_REQ=0,O2703&gt;=G2703)),1,0)</f>
        <v>0</v>
      </c>
      <c r="AL2703" s="28" t="n">
        <f aca="false">IF(AK2703=1,IF(OBJECTIVE=1,AI2703,AJ2703),1000000000000)+ROW()*0.000000001</f>
        <v>1000000000000</v>
      </c>
    </row>
    <row r="2704" customFormat="false" ht="15" hidden="false" customHeight="false" outlineLevel="0" collapsed="false">
      <c r="A2704" s="8" t="n">
        <v>2700</v>
      </c>
      <c r="B2704" s="23" t="n">
        <v>10</v>
      </c>
      <c r="C2704" s="23" t="n">
        <v>4</v>
      </c>
      <c r="D2704" s="8" t="n">
        <v>300</v>
      </c>
      <c r="E2704" s="8" t="n">
        <v>26</v>
      </c>
      <c r="F2704" s="8" t="n">
        <v>16</v>
      </c>
      <c r="G2704" s="28" t="n">
        <v>20.62</v>
      </c>
      <c r="H2704" s="8" t="n">
        <v>544.823379</v>
      </c>
      <c r="I2704" s="8" t="n">
        <v>3525.905089</v>
      </c>
      <c r="J2704" s="28" t="n">
        <v>6.471648</v>
      </c>
      <c r="K2704" s="39" t="n">
        <v>1.363029</v>
      </c>
      <c r="L2704" s="28" t="n">
        <v>51.137353</v>
      </c>
      <c r="M2704" s="8" t="n">
        <v>676</v>
      </c>
      <c r="N2704" s="8" t="n">
        <v>1972</v>
      </c>
      <c r="O2704" s="28" t="n">
        <v>19.540911</v>
      </c>
      <c r="P2704" s="28" t="n">
        <v>92.56655</v>
      </c>
      <c r="Q2704" s="28" t="n">
        <v>100.939372</v>
      </c>
      <c r="R2704" s="8" t="n">
        <v>64</v>
      </c>
      <c r="S2704" s="8" t="n">
        <v>34</v>
      </c>
      <c r="T2704" s="23" t="n">
        <v>403.994672</v>
      </c>
      <c r="U2704" s="23" t="n">
        <v>337.141581</v>
      </c>
      <c r="V2704" s="28" t="n">
        <v>21.198633</v>
      </c>
      <c r="W2704" s="39" t="n">
        <v>2.227882</v>
      </c>
      <c r="X2704" s="24" t="n">
        <f aca="false">P2704*RHO_VANE/2700*(1+SCRAP)*PRICE_VANE</f>
        <v>1108.0216035</v>
      </c>
      <c r="Y2704" s="24" t="n">
        <f aca="false">Q2704*RHO_PLATE/2700*(1+SCRAP)*PRICE_PLATE</f>
        <v>1208.24428284</v>
      </c>
      <c r="Z2704" s="24" t="n">
        <f aca="false">T2704*CUT_M+(R2704+S2704)*CUT_SET</f>
        <v>703.992008</v>
      </c>
      <c r="AA2704" s="24" t="n">
        <f aca="false">U2704*ROUND_M</f>
        <v>1685.707905</v>
      </c>
      <c r="AB2704" s="24" t="n">
        <f aca="false">(R2704+S2704)*FINISH_PART</f>
        <v>784</v>
      </c>
      <c r="AC2704" s="24" t="n">
        <f aca="false">R2704*SPACER_VANE+(R2704+S2704)*ASM_H*LABOUR</f>
        <v>1294.5</v>
      </c>
      <c r="AD2704" s="24" t="n">
        <f aca="false">V2704*G10_CAGE+W2704*G10_SLEEVE</f>
        <v>1405.5909</v>
      </c>
      <c r="AE2704" s="24" t="n">
        <f aca="false">N2704/1000*SHAFT_M+SHAFT_SET</f>
        <v>316.64</v>
      </c>
      <c r="AF2704" s="24" t="n">
        <f aca="false">2*ROUNDUP(G2704*1000/V_ZENER,0)*PRICE_Z+5*ROUNDUP(G2704*DIODE_SAFETY/V_STICK,0)*PRICE_STICK</f>
        <v>149.8</v>
      </c>
      <c r="AG2704" s="24" t="n">
        <f aca="false">SUM(X2704:AF2704)</f>
        <v>8656.49669934</v>
      </c>
      <c r="AH2704" s="20" t="n">
        <f aca="false">FIXED_BOM</f>
        <v>3461</v>
      </c>
      <c r="AI2704" s="24" t="n">
        <f aca="false">(AG2704+AH2704)*(1+CONT)</f>
        <v>13935.121204241</v>
      </c>
      <c r="AJ2704" s="24" t="n">
        <f aca="false">IF(L2704&gt;0,AI2704/L2704,1000000000000)</f>
        <v>272.50376460121</v>
      </c>
      <c r="AK2704" s="8" t="n">
        <f aca="false">IF(AND(G2704&gt;=V_NEED,L2704&gt;=P_MIN,K2704&gt;=Z_MIN,F2704&lt;=N_CAP,D2704&lt;=R_MAX,OR(CORONA_REQ=0,O2704&gt;=G2704)),1,0)</f>
        <v>0</v>
      </c>
      <c r="AL2704" s="28" t="n">
        <f aca="false">IF(AK2704=1,IF(OBJECTIVE=1,AI2704,AJ2704),1000000000000)+ROW()*0.000000001</f>
        <v>1000000000000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5" hidden="false" customHeight="false" outlineLevel="0" collapsed="false">
      <c r="B2" s="3" t="s">
        <v>253</v>
      </c>
    </row>
    <row r="3" customFormat="false" ht="23.85" hidden="false" customHeight="false" outlineLevel="0" collapsed="false">
      <c r="B3" s="2" t="s">
        <v>254</v>
      </c>
    </row>
    <row r="4" customFormat="false" ht="15" hidden="false" customHeight="false" outlineLevel="0" collapsed="false">
      <c r="B4" s="2" t="s">
        <v>255</v>
      </c>
    </row>
    <row r="5" customFormat="false" ht="15" hidden="false" customHeight="false" outlineLevel="0" collapsed="false">
      <c r="B5" s="2" t="s">
        <v>256</v>
      </c>
    </row>
    <row r="6" customFormat="false" ht="15" hidden="false" customHeight="false" outlineLevel="0" collapsed="false">
      <c r="B6" s="2" t="s">
        <v>257</v>
      </c>
    </row>
    <row r="7" customFormat="false" ht="15" hidden="false" customHeight="false" outlineLevel="0" collapsed="false">
      <c r="B7" s="2" t="s">
        <v>258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259</v>
      </c>
    </row>
    <row r="10" customFormat="false" ht="23.85" hidden="false" customHeight="false" outlineLevel="0" collapsed="false">
      <c r="B10" s="2" t="s">
        <v>260</v>
      </c>
    </row>
    <row r="11" customFormat="false" ht="23.85" hidden="false" customHeight="false" outlineLevel="0" collapsed="false">
      <c r="B11" s="2" t="s">
        <v>261</v>
      </c>
    </row>
    <row r="12" customFormat="false" ht="23.85" hidden="false" customHeight="false" outlineLevel="0" collapsed="false">
      <c r="B12" s="2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2026-10-08T17:40:05Z</dcterms:created>
  <dc:creator>openpyxl</dc:creator>
  <dc:description/>
  <dc:language>en-US</dc:language>
  <cp:lastModifiedBy/>
  <dcterms:modified xsi:type="dcterms:W3CDTF">2026-10-08T17:40:07Z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